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0" yWindow="90" windowWidth="19200" windowHeight="11640" activeTab="10"/>
  </bookViews>
  <sheets>
    <sheet name="计算规则" sheetId="4" r:id="rId1"/>
    <sheet name="游戏类型定义" sheetId="1" r:id="rId2"/>
    <sheet name="用户升级" sheetId="2" r:id="rId3"/>
    <sheet name="防御属性修正系数" sheetId="7" r:id="rId4"/>
    <sheet name="职业设计" sheetId="3" r:id="rId5"/>
    <sheet name="职业属性" sheetId="6" r:id="rId6"/>
    <sheet name="装备设计" sheetId="5" r:id="rId7"/>
    <sheet name="装备一览" sheetId="8" r:id="rId8"/>
    <sheet name="装备强化" sheetId="11" r:id="rId9"/>
    <sheet name="装备强化附表" sheetId="12" r:id="rId10"/>
    <sheet name="关卡" sheetId="13" r:id="rId11"/>
    <sheet name="怪物" sheetId="15" r:id="rId12"/>
    <sheet name="商城" sheetId="9" r:id="rId13"/>
    <sheet name="购买金币" sheetId="10" r:id="rId14"/>
    <sheet name="Sheet1" sheetId="16" r:id="rId15"/>
  </sheets>
  <externalReferences>
    <externalReference r:id="rId16"/>
  </externalReferences>
  <definedNames>
    <definedName name="属性类型">游戏类型定义!$B$43:$B$67</definedName>
    <definedName name="职业范围">游戏类型定义!$B$31:$B$36</definedName>
    <definedName name="装备部位">游戏类型定义!$B$20:$B$29</definedName>
  </definedNames>
  <calcPr calcId="124519"/>
</workbook>
</file>

<file path=xl/calcChain.xml><?xml version="1.0" encoding="utf-8"?>
<calcChain xmlns="http://schemas.openxmlformats.org/spreadsheetml/2006/main">
  <c r="AI63" i="13"/>
  <c r="AJ63"/>
  <c r="AO63" s="1"/>
  <c r="AP63" s="1"/>
  <c r="AQ63" s="1"/>
  <c r="AK63"/>
  <c r="AL63"/>
  <c r="AM63"/>
  <c r="AR63" s="1"/>
  <c r="AN63"/>
  <c r="AS63" s="1"/>
  <c r="AI64"/>
  <c r="AJ64"/>
  <c r="AK64"/>
  <c r="AR64" s="1"/>
  <c r="AS64" s="1"/>
  <c r="AL64"/>
  <c r="AM64"/>
  <c r="AN64"/>
  <c r="AO64"/>
  <c r="AP64" s="1"/>
  <c r="AQ64" s="1"/>
  <c r="AI65"/>
  <c r="AJ65"/>
  <c r="AO65" s="1"/>
  <c r="AP65" s="1"/>
  <c r="AQ65" s="1"/>
  <c r="AK65"/>
  <c r="AL65"/>
  <c r="AM65"/>
  <c r="AR65" s="1"/>
  <c r="AN65"/>
  <c r="AI66"/>
  <c r="AJ66"/>
  <c r="AK66"/>
  <c r="AR66" s="1"/>
  <c r="AS66" s="1"/>
  <c r="AL66"/>
  <c r="AM66"/>
  <c r="AN66"/>
  <c r="AO66"/>
  <c r="AP66" s="1"/>
  <c r="AQ66" s="1"/>
  <c r="AI67"/>
  <c r="AJ67"/>
  <c r="AO67" s="1"/>
  <c r="AP67" s="1"/>
  <c r="AQ67" s="1"/>
  <c r="AK67"/>
  <c r="AL67"/>
  <c r="AM67"/>
  <c r="AR67" s="1"/>
  <c r="AN67"/>
  <c r="AI68"/>
  <c r="AJ68"/>
  <c r="AK68"/>
  <c r="AR68" s="1"/>
  <c r="AS68" s="1"/>
  <c r="AL68"/>
  <c r="AM68"/>
  <c r="AN68"/>
  <c r="AO68"/>
  <c r="AP68" s="1"/>
  <c r="AQ68" s="1"/>
  <c r="AI69"/>
  <c r="AJ69"/>
  <c r="AO69" s="1"/>
  <c r="AP69" s="1"/>
  <c r="AQ69" s="1"/>
  <c r="AK69"/>
  <c r="AL69"/>
  <c r="AM69"/>
  <c r="AR69" s="1"/>
  <c r="AN69"/>
  <c r="AI53"/>
  <c r="AJ53"/>
  <c r="AO53" s="1"/>
  <c r="AP53" s="1"/>
  <c r="AQ53" s="1"/>
  <c r="AK53"/>
  <c r="AL53"/>
  <c r="AM53"/>
  <c r="AN53"/>
  <c r="AS53" s="1"/>
  <c r="AR53"/>
  <c r="AI54"/>
  <c r="AJ54"/>
  <c r="AO54" s="1"/>
  <c r="AP54" s="1"/>
  <c r="AQ54" s="1"/>
  <c r="AK54"/>
  <c r="AL54"/>
  <c r="AR54" s="1"/>
  <c r="AM54"/>
  <c r="AN54"/>
  <c r="AI55"/>
  <c r="AJ55"/>
  <c r="AO55" s="1"/>
  <c r="AP55" s="1"/>
  <c r="AQ55" s="1"/>
  <c r="AK55"/>
  <c r="AL55"/>
  <c r="AM55"/>
  <c r="AN55"/>
  <c r="AS55" s="1"/>
  <c r="AR55"/>
  <c r="AI56"/>
  <c r="AJ56"/>
  <c r="AO56" s="1"/>
  <c r="AP56" s="1"/>
  <c r="AQ56" s="1"/>
  <c r="AK56"/>
  <c r="AL56"/>
  <c r="AR56" s="1"/>
  <c r="AM56"/>
  <c r="AN56"/>
  <c r="AS56" s="1"/>
  <c r="AI57"/>
  <c r="AJ57"/>
  <c r="AO57" s="1"/>
  <c r="AP57" s="1"/>
  <c r="AQ57" s="1"/>
  <c r="AK57"/>
  <c r="AL57"/>
  <c r="AM57"/>
  <c r="AN57"/>
  <c r="AS57" s="1"/>
  <c r="AR57"/>
  <c r="AI58"/>
  <c r="AJ58"/>
  <c r="AO58" s="1"/>
  <c r="AP58" s="1"/>
  <c r="AQ58" s="1"/>
  <c r="AK58"/>
  <c r="AL58"/>
  <c r="AR58" s="1"/>
  <c r="AM58"/>
  <c r="AN58"/>
  <c r="AS58" s="1"/>
  <c r="AI59"/>
  <c r="AJ59"/>
  <c r="AO59" s="1"/>
  <c r="AP59" s="1"/>
  <c r="AQ59" s="1"/>
  <c r="AK59"/>
  <c r="AL59"/>
  <c r="AM59"/>
  <c r="AN59"/>
  <c r="AS59" s="1"/>
  <c r="AR59"/>
  <c r="AI60"/>
  <c r="AJ60"/>
  <c r="AO60" s="1"/>
  <c r="AP60" s="1"/>
  <c r="AQ60" s="1"/>
  <c r="AK60"/>
  <c r="AL60"/>
  <c r="AR60" s="1"/>
  <c r="AM60"/>
  <c r="AN60"/>
  <c r="AI61"/>
  <c r="AJ61"/>
  <c r="AO61" s="1"/>
  <c r="AP61" s="1"/>
  <c r="AQ61" s="1"/>
  <c r="AK61"/>
  <c r="AL61"/>
  <c r="AM61"/>
  <c r="AN61"/>
  <c r="AS61" s="1"/>
  <c r="AR61"/>
  <c r="AI62"/>
  <c r="AJ62"/>
  <c r="AO62" s="1"/>
  <c r="AP62" s="1"/>
  <c r="AQ62" s="1"/>
  <c r="AK62"/>
  <c r="AL62"/>
  <c r="AR62" s="1"/>
  <c r="AM62"/>
  <c r="AN62"/>
  <c r="AC63"/>
  <c r="AC64"/>
  <c r="AC65"/>
  <c r="AC66"/>
  <c r="AC67"/>
  <c r="AC68"/>
  <c r="AC69"/>
  <c r="AC53"/>
  <c r="AC54"/>
  <c r="AC55"/>
  <c r="AC56"/>
  <c r="AC57"/>
  <c r="AC58"/>
  <c r="AC59"/>
  <c r="AC60"/>
  <c r="AC61"/>
  <c r="AC62"/>
  <c r="AC48"/>
  <c r="AC49"/>
  <c r="AC50"/>
  <c r="AC51"/>
  <c r="AC52"/>
  <c r="W63"/>
  <c r="X63"/>
  <c r="Y63"/>
  <c r="Z63"/>
  <c r="AA63"/>
  <c r="AB63"/>
  <c r="W64"/>
  <c r="AB64" s="1"/>
  <c r="X64"/>
  <c r="Y64"/>
  <c r="Z64"/>
  <c r="AA64"/>
  <c r="W65"/>
  <c r="X65"/>
  <c r="Y65"/>
  <c r="Z65"/>
  <c r="AA65"/>
  <c r="AB65"/>
  <c r="W66"/>
  <c r="AB66" s="1"/>
  <c r="X66"/>
  <c r="Y66"/>
  <c r="Z66"/>
  <c r="AA66"/>
  <c r="W67"/>
  <c r="X67"/>
  <c r="Y67"/>
  <c r="Z67"/>
  <c r="AA67"/>
  <c r="AB67"/>
  <c r="W68"/>
  <c r="AB68" s="1"/>
  <c r="X68"/>
  <c r="Y68"/>
  <c r="Z68"/>
  <c r="AA68"/>
  <c r="W69"/>
  <c r="X69"/>
  <c r="AB69" s="1"/>
  <c r="Y69"/>
  <c r="Z69"/>
  <c r="AA69"/>
  <c r="W53"/>
  <c r="AB53" s="1"/>
  <c r="X53"/>
  <c r="Y53"/>
  <c r="Z53"/>
  <c r="AA53"/>
  <c r="W54"/>
  <c r="X54"/>
  <c r="Y54"/>
  <c r="AB54" s="1"/>
  <c r="Z54"/>
  <c r="AA54"/>
  <c r="W55"/>
  <c r="AB55" s="1"/>
  <c r="X55"/>
  <c r="Y55"/>
  <c r="Z55"/>
  <c r="AA55"/>
  <c r="W56"/>
  <c r="X56"/>
  <c r="Y56"/>
  <c r="AB56" s="1"/>
  <c r="Z56"/>
  <c r="AA56"/>
  <c r="W57"/>
  <c r="AB57" s="1"/>
  <c r="X57"/>
  <c r="Y57"/>
  <c r="Z57"/>
  <c r="AA57"/>
  <c r="W58"/>
  <c r="X58"/>
  <c r="Y58"/>
  <c r="AB58" s="1"/>
  <c r="Z58"/>
  <c r="AA58"/>
  <c r="W59"/>
  <c r="AB59" s="1"/>
  <c r="X59"/>
  <c r="Y59"/>
  <c r="Z59"/>
  <c r="AA59"/>
  <c r="W60"/>
  <c r="X60"/>
  <c r="Y60"/>
  <c r="AB60" s="1"/>
  <c r="Z60"/>
  <c r="AA60"/>
  <c r="W61"/>
  <c r="AB61" s="1"/>
  <c r="X61"/>
  <c r="Y61"/>
  <c r="Z61"/>
  <c r="AA61"/>
  <c r="W62"/>
  <c r="X62"/>
  <c r="Y62"/>
  <c r="AB62" s="1"/>
  <c r="Z62"/>
  <c r="AA62"/>
  <c r="W48"/>
  <c r="AB48" s="1"/>
  <c r="X48"/>
  <c r="Y48"/>
  <c r="Z48"/>
  <c r="AA48"/>
  <c r="W49"/>
  <c r="X49"/>
  <c r="Y49"/>
  <c r="AB49" s="1"/>
  <c r="Z49"/>
  <c r="AA49"/>
  <c r="W50"/>
  <c r="AB50" s="1"/>
  <c r="X50"/>
  <c r="Y50"/>
  <c r="Z50"/>
  <c r="AA50"/>
  <c r="W51"/>
  <c r="X51"/>
  <c r="Y51"/>
  <c r="AB51" s="1"/>
  <c r="Z51"/>
  <c r="AA51"/>
  <c r="W52"/>
  <c r="AB52" s="1"/>
  <c r="X52"/>
  <c r="Y52"/>
  <c r="Z52"/>
  <c r="AA52"/>
  <c r="V53"/>
  <c r="V54"/>
  <c r="V55"/>
  <c r="V56"/>
  <c r="V57"/>
  <c r="V58"/>
  <c r="V59"/>
  <c r="V60"/>
  <c r="V61"/>
  <c r="V62"/>
  <c r="V63"/>
  <c r="V64"/>
  <c r="V65"/>
  <c r="V66"/>
  <c r="V67"/>
  <c r="V68"/>
  <c r="V49"/>
  <c r="V50"/>
  <c r="V51"/>
  <c r="V52"/>
  <c r="V48"/>
  <c r="T53"/>
  <c r="U53"/>
  <c r="T54"/>
  <c r="U54" s="1"/>
  <c r="T55"/>
  <c r="U55"/>
  <c r="T56"/>
  <c r="U56" s="1"/>
  <c r="T57"/>
  <c r="U57"/>
  <c r="T58"/>
  <c r="U58" s="1"/>
  <c r="T59"/>
  <c r="U59"/>
  <c r="T60"/>
  <c r="U60" s="1"/>
  <c r="T61"/>
  <c r="U61"/>
  <c r="T62"/>
  <c r="U62" s="1"/>
  <c r="M53"/>
  <c r="N53"/>
  <c r="O53"/>
  <c r="P53"/>
  <c r="Q53"/>
  <c r="M54"/>
  <c r="N54"/>
  <c r="O54"/>
  <c r="P54"/>
  <c r="Q54"/>
  <c r="M55"/>
  <c r="N55"/>
  <c r="O55"/>
  <c r="P55"/>
  <c r="Q55"/>
  <c r="M56"/>
  <c r="N56"/>
  <c r="O56"/>
  <c r="P56"/>
  <c r="Q56"/>
  <c r="M57"/>
  <c r="N57"/>
  <c r="O57"/>
  <c r="P57"/>
  <c r="Q57"/>
  <c r="M58"/>
  <c r="N58"/>
  <c r="O58"/>
  <c r="P58"/>
  <c r="Q58"/>
  <c r="M59"/>
  <c r="N59"/>
  <c r="O59"/>
  <c r="P59"/>
  <c r="Q59"/>
  <c r="M60"/>
  <c r="N60"/>
  <c r="O60"/>
  <c r="P60"/>
  <c r="Q60"/>
  <c r="M61"/>
  <c r="N61"/>
  <c r="O61"/>
  <c r="P61"/>
  <c r="Q61"/>
  <c r="M62"/>
  <c r="N62"/>
  <c r="O62"/>
  <c r="P62"/>
  <c r="Q62"/>
  <c r="M63"/>
  <c r="N63"/>
  <c r="O63"/>
  <c r="P63"/>
  <c r="Q63"/>
  <c r="M64"/>
  <c r="N64"/>
  <c r="O64"/>
  <c r="P64"/>
  <c r="Q64"/>
  <c r="M65"/>
  <c r="N65"/>
  <c r="O65"/>
  <c r="P65"/>
  <c r="Q65"/>
  <c r="M66"/>
  <c r="N66"/>
  <c r="O66"/>
  <c r="P66"/>
  <c r="Q66"/>
  <c r="M67"/>
  <c r="N67"/>
  <c r="O67"/>
  <c r="P67"/>
  <c r="Q67"/>
  <c r="M68"/>
  <c r="N68"/>
  <c r="O68"/>
  <c r="P68"/>
  <c r="Q68"/>
  <c r="M69"/>
  <c r="N69"/>
  <c r="O69"/>
  <c r="P69"/>
  <c r="Q69"/>
  <c r="G127"/>
  <c r="G128"/>
  <c r="G129"/>
  <c r="G130"/>
  <c r="G131"/>
  <c r="G132"/>
  <c r="G133"/>
  <c r="G134"/>
  <c r="G135"/>
  <c r="G136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C50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49"/>
  <c r="B49"/>
  <c r="G83" i="2"/>
  <c r="G84" s="1"/>
  <c r="G85" s="1"/>
  <c r="G86" s="1"/>
  <c r="G87" s="1"/>
  <c r="G88" s="1"/>
  <c r="G89" s="1"/>
  <c r="G90" s="1"/>
  <c r="G91" s="1"/>
  <c r="G92" s="1"/>
  <c r="G93" s="1"/>
  <c r="G94" s="1"/>
  <c r="G95" s="1"/>
  <c r="G96" s="1"/>
  <c r="G97" s="1"/>
  <c r="G98" s="1"/>
  <c r="G99" s="1"/>
  <c r="G100" s="1"/>
  <c r="G101" s="1"/>
  <c r="G102" s="1"/>
  <c r="G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82"/>
  <c r="Y74" i="13"/>
  <c r="X74" s="1"/>
  <c r="W74" s="1"/>
  <c r="V74" s="1"/>
  <c r="B73" i="2"/>
  <c r="B74"/>
  <c r="B75"/>
  <c r="B76"/>
  <c r="B77"/>
  <c r="B78"/>
  <c r="B79"/>
  <c r="B80"/>
  <c r="B81"/>
  <c r="B72"/>
  <c r="D73"/>
  <c r="G72"/>
  <c r="G73" s="1"/>
  <c r="G74" s="1"/>
  <c r="G75" s="1"/>
  <c r="G76" s="1"/>
  <c r="G77" s="1"/>
  <c r="G78" s="1"/>
  <c r="G79" s="1"/>
  <c r="G80" s="1"/>
  <c r="G81" s="1"/>
  <c r="AU66" i="13" l="1"/>
  <c r="AW66" s="1"/>
  <c r="AT66"/>
  <c r="AT63"/>
  <c r="AU63"/>
  <c r="AW63" s="1"/>
  <c r="AT68"/>
  <c r="AU68"/>
  <c r="AW68" s="1"/>
  <c r="AT64"/>
  <c r="AU64"/>
  <c r="AW64" s="1"/>
  <c r="AS65"/>
  <c r="AS69"/>
  <c r="AS67"/>
  <c r="AU61"/>
  <c r="AW61" s="1"/>
  <c r="AT61"/>
  <c r="AU56"/>
  <c r="AW56" s="1"/>
  <c r="AT56"/>
  <c r="AT53"/>
  <c r="AU53"/>
  <c r="AW53" s="1"/>
  <c r="AT58"/>
  <c r="AU58"/>
  <c r="AW58" s="1"/>
  <c r="AT55"/>
  <c r="AU55"/>
  <c r="AW55" s="1"/>
  <c r="AT57"/>
  <c r="AU57"/>
  <c r="AW57" s="1"/>
  <c r="AT59"/>
  <c r="AU59"/>
  <c r="AW59" s="1"/>
  <c r="AS60"/>
  <c r="AS62"/>
  <c r="AS54"/>
  <c r="M4" i="2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3"/>
  <c r="C3" s="1"/>
  <c r="G111" i="13"/>
  <c r="G112"/>
  <c r="P45" s="1"/>
  <c r="G113"/>
  <c r="P46" s="1"/>
  <c r="G114"/>
  <c r="M47" s="1"/>
  <c r="G115"/>
  <c r="G116"/>
  <c r="M49" s="1"/>
  <c r="G117"/>
  <c r="N50" s="1"/>
  <c r="G118"/>
  <c r="M51" s="1"/>
  <c r="G119"/>
  <c r="M52" s="1"/>
  <c r="G120"/>
  <c r="G121"/>
  <c r="G122"/>
  <c r="G123"/>
  <c r="G124"/>
  <c r="G125"/>
  <c r="G126"/>
  <c r="T69"/>
  <c r="U69" s="1"/>
  <c r="AY69"/>
  <c r="T66"/>
  <c r="U66" s="1"/>
  <c r="AY66"/>
  <c r="T67"/>
  <c r="U67" s="1"/>
  <c r="T68"/>
  <c r="U68" s="1"/>
  <c r="AY68"/>
  <c r="T63"/>
  <c r="U63" s="1"/>
  <c r="AY63"/>
  <c r="T64"/>
  <c r="U64" s="1"/>
  <c r="T65"/>
  <c r="U65" s="1"/>
  <c r="AY65"/>
  <c r="M44"/>
  <c r="N44"/>
  <c r="O44"/>
  <c r="P44"/>
  <c r="Q44"/>
  <c r="T44"/>
  <c r="U44" s="1"/>
  <c r="AY44"/>
  <c r="T45"/>
  <c r="U45" s="1"/>
  <c r="O46"/>
  <c r="T46"/>
  <c r="U46" s="1"/>
  <c r="AY46"/>
  <c r="N47"/>
  <c r="O47"/>
  <c r="P47"/>
  <c r="T47"/>
  <c r="U47" s="1"/>
  <c r="M48"/>
  <c r="N48"/>
  <c r="O48"/>
  <c r="P48"/>
  <c r="Q48"/>
  <c r="T48"/>
  <c r="U48" s="1"/>
  <c r="AY48"/>
  <c r="T49"/>
  <c r="U49" s="1"/>
  <c r="T50"/>
  <c r="U50" s="1"/>
  <c r="AY50"/>
  <c r="N51"/>
  <c r="O51"/>
  <c r="P51"/>
  <c r="T51"/>
  <c r="U51" s="1"/>
  <c r="N52"/>
  <c r="O52"/>
  <c r="P52"/>
  <c r="Q52"/>
  <c r="T52"/>
  <c r="U52" s="1"/>
  <c r="AY52"/>
  <c r="AY13"/>
  <c r="AY14"/>
  <c r="AY15"/>
  <c r="AY16"/>
  <c r="AY17"/>
  <c r="AY18"/>
  <c r="AY19"/>
  <c r="AY20"/>
  <c r="AY21"/>
  <c r="AY22"/>
  <c r="AY23"/>
  <c r="AY24"/>
  <c r="AY25"/>
  <c r="AY26"/>
  <c r="AY27"/>
  <c r="AY28"/>
  <c r="AY29"/>
  <c r="AY30"/>
  <c r="AY31"/>
  <c r="AY32"/>
  <c r="AY33"/>
  <c r="AY34"/>
  <c r="AY35"/>
  <c r="AY36"/>
  <c r="AY37"/>
  <c r="AY38"/>
  <c r="AY39"/>
  <c r="AY40"/>
  <c r="AY41"/>
  <c r="AY42"/>
  <c r="AY12"/>
  <c r="AT65" l="1"/>
  <c r="AU65"/>
  <c r="AW65" s="1"/>
  <c r="AT69"/>
  <c r="AU69"/>
  <c r="AW69" s="1"/>
  <c r="AT67"/>
  <c r="AU67"/>
  <c r="AW67" s="1"/>
  <c r="AU60"/>
  <c r="AW60" s="1"/>
  <c r="AT60"/>
  <c r="AU62"/>
  <c r="AW62" s="1"/>
  <c r="AT62"/>
  <c r="AU54"/>
  <c r="AW54" s="1"/>
  <c r="AT54"/>
  <c r="N46"/>
  <c r="AA44"/>
  <c r="W44"/>
  <c r="C4" i="2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Q50" i="13"/>
  <c r="N45"/>
  <c r="X45" s="1"/>
  <c r="Y46"/>
  <c r="Z46"/>
  <c r="M50"/>
  <c r="Q51"/>
  <c r="P50"/>
  <c r="O49"/>
  <c r="Q47"/>
  <c r="P49"/>
  <c r="O45"/>
  <c r="Y45" s="1"/>
  <c r="O50"/>
  <c r="N49"/>
  <c r="Q46"/>
  <c r="AA46" s="1"/>
  <c r="Q45"/>
  <c r="AA45" s="1"/>
  <c r="M45"/>
  <c r="W45" s="1"/>
  <c r="M46"/>
  <c r="Q49"/>
  <c r="X46"/>
  <c r="Y47"/>
  <c r="X75" s="1"/>
  <c r="X47"/>
  <c r="W75" s="1"/>
  <c r="W47"/>
  <c r="V75" s="1"/>
  <c r="AA47"/>
  <c r="Z75" s="1"/>
  <c r="X44"/>
  <c r="Z44"/>
  <c r="Y44"/>
  <c r="Z47"/>
  <c r="Y75" s="1"/>
  <c r="Z45"/>
  <c r="W46"/>
  <c r="Q10"/>
  <c r="M11"/>
  <c r="N11"/>
  <c r="Q11"/>
  <c r="Q14"/>
  <c r="M15"/>
  <c r="N15"/>
  <c r="Q15"/>
  <c r="Q18"/>
  <c r="M19"/>
  <c r="N19"/>
  <c r="Q19"/>
  <c r="Q22"/>
  <c r="M23"/>
  <c r="N23"/>
  <c r="Q23"/>
  <c r="Q26"/>
  <c r="M27"/>
  <c r="N27"/>
  <c r="Q27"/>
  <c r="G76"/>
  <c r="M9" s="1"/>
  <c r="G77"/>
  <c r="P10" s="1"/>
  <c r="G78"/>
  <c r="O11" s="1"/>
  <c r="G79"/>
  <c r="N12" s="1"/>
  <c r="G80"/>
  <c r="M13" s="1"/>
  <c r="G81"/>
  <c r="P14" s="1"/>
  <c r="G82"/>
  <c r="O15" s="1"/>
  <c r="G83"/>
  <c r="N16" s="1"/>
  <c r="G84"/>
  <c r="M17" s="1"/>
  <c r="G85"/>
  <c r="P18" s="1"/>
  <c r="G86"/>
  <c r="O19" s="1"/>
  <c r="G87"/>
  <c r="N20" s="1"/>
  <c r="G88"/>
  <c r="M21" s="1"/>
  <c r="G89"/>
  <c r="P22" s="1"/>
  <c r="G90"/>
  <c r="O23" s="1"/>
  <c r="G91"/>
  <c r="N24" s="1"/>
  <c r="G92"/>
  <c r="M25" s="1"/>
  <c r="G93"/>
  <c r="P26" s="1"/>
  <c r="G94"/>
  <c r="O27" s="1"/>
  <c r="G95"/>
  <c r="N28" s="1"/>
  <c r="G96"/>
  <c r="P29" s="1"/>
  <c r="G97"/>
  <c r="P30" s="1"/>
  <c r="G98"/>
  <c r="O31" s="1"/>
  <c r="G99"/>
  <c r="N32" s="1"/>
  <c r="G100"/>
  <c r="M33" s="1"/>
  <c r="G101"/>
  <c r="P34" s="1"/>
  <c r="G102"/>
  <c r="O35" s="1"/>
  <c r="G103"/>
  <c r="N36" s="1"/>
  <c r="G104"/>
  <c r="M37" s="1"/>
  <c r="G105"/>
  <c r="P38" s="1"/>
  <c r="G106"/>
  <c r="O39" s="1"/>
  <c r="G107"/>
  <c r="N40" s="1"/>
  <c r="G108"/>
  <c r="M41" s="1"/>
  <c r="G109"/>
  <c r="P42" s="1"/>
  <c r="G110"/>
  <c r="O43" s="1"/>
  <c r="G75"/>
  <c r="Q8" s="1"/>
  <c r="N25" l="1"/>
  <c r="N21"/>
  <c r="N17"/>
  <c r="N13"/>
  <c r="N9"/>
  <c r="M26"/>
  <c r="M22"/>
  <c r="M18"/>
  <c r="M14"/>
  <c r="M10"/>
  <c r="P27"/>
  <c r="N26"/>
  <c r="P23"/>
  <c r="N22"/>
  <c r="P19"/>
  <c r="N18"/>
  <c r="P15"/>
  <c r="N14"/>
  <c r="P11"/>
  <c r="N10"/>
  <c r="AA75"/>
  <c r="AA76" s="1"/>
  <c r="O33"/>
  <c r="M8"/>
  <c r="N8"/>
  <c r="O24"/>
  <c r="P36"/>
  <c r="P28"/>
  <c r="P24"/>
  <c r="O17"/>
  <c r="P16"/>
  <c r="P12"/>
  <c r="O9"/>
  <c r="O28"/>
  <c r="O20"/>
  <c r="O16"/>
  <c r="O12"/>
  <c r="O8"/>
  <c r="O25"/>
  <c r="O21"/>
  <c r="P20"/>
  <c r="O13"/>
  <c r="P8"/>
  <c r="N37"/>
  <c r="Q28"/>
  <c r="M28"/>
  <c r="O26"/>
  <c r="P25"/>
  <c r="Q24"/>
  <c r="M24"/>
  <c r="O22"/>
  <c r="P21"/>
  <c r="Q20"/>
  <c r="M20"/>
  <c r="O18"/>
  <c r="P17"/>
  <c r="Q16"/>
  <c r="M16"/>
  <c r="O14"/>
  <c r="P13"/>
  <c r="Q12"/>
  <c r="M12"/>
  <c r="O10"/>
  <c r="P9"/>
  <c r="O40"/>
  <c r="N33"/>
  <c r="Q25"/>
  <c r="Q21"/>
  <c r="Q17"/>
  <c r="Q13"/>
  <c r="Q9"/>
  <c r="AB44"/>
  <c r="AB46"/>
  <c r="AB47"/>
  <c r="AB45"/>
  <c r="P43"/>
  <c r="P31"/>
  <c r="N41"/>
  <c r="O37"/>
  <c r="P35"/>
  <c r="O32"/>
  <c r="P40"/>
  <c r="O41"/>
  <c r="P39"/>
  <c r="O36"/>
  <c r="P32"/>
  <c r="Q42"/>
  <c r="M42"/>
  <c r="Q34"/>
  <c r="M34"/>
  <c r="Q30"/>
  <c r="M43"/>
  <c r="Q39"/>
  <c r="Q35"/>
  <c r="N34"/>
  <c r="M31"/>
  <c r="N43"/>
  <c r="O42"/>
  <c r="P41"/>
  <c r="Q40"/>
  <c r="M40"/>
  <c r="N39"/>
  <c r="O38"/>
  <c r="P37"/>
  <c r="Q36"/>
  <c r="M36"/>
  <c r="N35"/>
  <c r="O34"/>
  <c r="P33"/>
  <c r="Q32"/>
  <c r="M32"/>
  <c r="N31"/>
  <c r="O30"/>
  <c r="Q38"/>
  <c r="M38"/>
  <c r="M30"/>
  <c r="Q43"/>
  <c r="N42"/>
  <c r="M39"/>
  <c r="N38"/>
  <c r="M35"/>
  <c r="Q31"/>
  <c r="N30"/>
  <c r="Q41"/>
  <c r="Q37"/>
  <c r="Q33"/>
  <c r="Q29"/>
  <c r="O29"/>
  <c r="M29"/>
  <c r="N29"/>
  <c r="B66" i="2"/>
  <c r="G33" l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R23" i="13"/>
  <c r="R20"/>
  <c r="T20" s="1"/>
  <c r="T21"/>
  <c r="T22"/>
  <c r="T23"/>
  <c r="F30"/>
  <c r="F31" s="1"/>
  <c r="F12"/>
  <c r="F14"/>
  <c r="G58" i="2" l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F32" i="13"/>
  <c r="F15"/>
  <c r="F11"/>
  <c r="H73" i="2" l="1"/>
  <c r="I73" s="1"/>
  <c r="N73"/>
  <c r="N74"/>
  <c r="H74"/>
  <c r="I74" s="1"/>
  <c r="F10" i="13"/>
  <c r="F33"/>
  <c r="F16"/>
  <c r="O73" i="2" l="1"/>
  <c r="O74"/>
  <c r="N75"/>
  <c r="H75"/>
  <c r="I75" s="1"/>
  <c r="F17" i="13"/>
  <c r="F34"/>
  <c r="B371" i="8"/>
  <c r="B370"/>
  <c r="B369"/>
  <c r="B368"/>
  <c r="B367"/>
  <c r="B366"/>
  <c r="B365"/>
  <c r="B364"/>
  <c r="B363"/>
  <c r="B362"/>
  <c r="B361"/>
  <c r="B360"/>
  <c r="B359"/>
  <c r="B358"/>
  <c r="BU355"/>
  <c r="BR355"/>
  <c r="BQ355"/>
  <c r="BF355"/>
  <c r="BC355"/>
  <c r="BB355"/>
  <c r="AQ355"/>
  <c r="AN355"/>
  <c r="AM355"/>
  <c r="AB355"/>
  <c r="Y355"/>
  <c r="X355"/>
  <c r="L355"/>
  <c r="J355"/>
  <c r="I355"/>
  <c r="BU354"/>
  <c r="BR354"/>
  <c r="BQ354"/>
  <c r="BF354"/>
  <c r="BC354"/>
  <c r="BB354"/>
  <c r="AQ354"/>
  <c r="AN354"/>
  <c r="AM354"/>
  <c r="AB354"/>
  <c r="Y354"/>
  <c r="X354"/>
  <c r="L354"/>
  <c r="J354"/>
  <c r="I354"/>
  <c r="BU353"/>
  <c r="BR353"/>
  <c r="BQ353"/>
  <c r="BF353"/>
  <c r="BC353"/>
  <c r="BB353"/>
  <c r="AQ353"/>
  <c r="AN353"/>
  <c r="AM353"/>
  <c r="AB353"/>
  <c r="Y353"/>
  <c r="X353"/>
  <c r="L353"/>
  <c r="J353"/>
  <c r="I353"/>
  <c r="BU352"/>
  <c r="BR352"/>
  <c r="BQ352"/>
  <c r="BF352"/>
  <c r="BC352"/>
  <c r="BB352"/>
  <c r="AQ352"/>
  <c r="AN352"/>
  <c r="AM352"/>
  <c r="AB352"/>
  <c r="Y352"/>
  <c r="X352"/>
  <c r="L352"/>
  <c r="J352"/>
  <c r="I352"/>
  <c r="BU351"/>
  <c r="BR351"/>
  <c r="BQ351"/>
  <c r="BF351"/>
  <c r="BC351"/>
  <c r="BB351"/>
  <c r="AQ351"/>
  <c r="AN351"/>
  <c r="AM351"/>
  <c r="AB351"/>
  <c r="Y351"/>
  <c r="X351"/>
  <c r="J351"/>
  <c r="I351"/>
  <c r="BU350"/>
  <c r="BR350"/>
  <c r="BQ350"/>
  <c r="BF350"/>
  <c r="BC350"/>
  <c r="BB350"/>
  <c r="AQ350"/>
  <c r="AN350"/>
  <c r="AM350"/>
  <c r="AB350"/>
  <c r="Y350"/>
  <c r="X350"/>
  <c r="L350"/>
  <c r="J350"/>
  <c r="I350"/>
  <c r="BU349"/>
  <c r="BR349"/>
  <c r="BQ349"/>
  <c r="BF349"/>
  <c r="BC349"/>
  <c r="BB349"/>
  <c r="AQ349"/>
  <c r="AN349"/>
  <c r="AM349"/>
  <c r="AB349"/>
  <c r="Y349"/>
  <c r="X349"/>
  <c r="L349"/>
  <c r="J349"/>
  <c r="I349"/>
  <c r="BU348"/>
  <c r="BR348"/>
  <c r="BQ348"/>
  <c r="BF348"/>
  <c r="BC348"/>
  <c r="BB348"/>
  <c r="AQ348"/>
  <c r="AN348"/>
  <c r="AM348"/>
  <c r="AB348"/>
  <c r="Y348"/>
  <c r="X348"/>
  <c r="L348"/>
  <c r="J348"/>
  <c r="I348"/>
  <c r="BU347"/>
  <c r="BR347"/>
  <c r="BQ347"/>
  <c r="BF347"/>
  <c r="BC347"/>
  <c r="BB347"/>
  <c r="AQ347"/>
  <c r="AN347"/>
  <c r="AM347"/>
  <c r="AB347"/>
  <c r="Y347"/>
  <c r="X347"/>
  <c r="L347"/>
  <c r="J347"/>
  <c r="I347"/>
  <c r="BU346"/>
  <c r="BR346"/>
  <c r="BQ346"/>
  <c r="BF346"/>
  <c r="BC346"/>
  <c r="BB346"/>
  <c r="AQ346"/>
  <c r="AN346"/>
  <c r="AM346"/>
  <c r="AB346"/>
  <c r="Y346"/>
  <c r="X346"/>
  <c r="L346"/>
  <c r="J346"/>
  <c r="I346"/>
  <c r="BU345"/>
  <c r="BR345"/>
  <c r="BQ345"/>
  <c r="BF345"/>
  <c r="BC345"/>
  <c r="BB345"/>
  <c r="AQ345"/>
  <c r="AN345"/>
  <c r="AM345"/>
  <c r="AB345"/>
  <c r="Y345"/>
  <c r="X345"/>
  <c r="L345"/>
  <c r="J345"/>
  <c r="I345"/>
  <c r="BU344"/>
  <c r="BR344"/>
  <c r="BQ344"/>
  <c r="BF344"/>
  <c r="BC344"/>
  <c r="BB344"/>
  <c r="AQ344"/>
  <c r="AN344"/>
  <c r="AM344"/>
  <c r="AB344"/>
  <c r="Y344"/>
  <c r="X344"/>
  <c r="L344"/>
  <c r="J344"/>
  <c r="I344"/>
  <c r="BU343"/>
  <c r="BR343"/>
  <c r="BQ343"/>
  <c r="BF343"/>
  <c r="BC343"/>
  <c r="BB343"/>
  <c r="AQ343"/>
  <c r="AN343"/>
  <c r="AM343"/>
  <c r="AB343"/>
  <c r="Y343"/>
  <c r="X343"/>
  <c r="L343"/>
  <c r="J343"/>
  <c r="I343"/>
  <c r="BU342"/>
  <c r="BR342"/>
  <c r="BQ342"/>
  <c r="BF342"/>
  <c r="BC342"/>
  <c r="BB342"/>
  <c r="AQ342"/>
  <c r="AN342"/>
  <c r="AM342"/>
  <c r="AB342"/>
  <c r="Y342"/>
  <c r="X342"/>
  <c r="L342"/>
  <c r="J342"/>
  <c r="I342"/>
  <c r="BU341"/>
  <c r="BR341"/>
  <c r="BQ341"/>
  <c r="BF341"/>
  <c r="BC341"/>
  <c r="BB341"/>
  <c r="AQ341"/>
  <c r="AN341"/>
  <c r="AM341"/>
  <c r="AB341"/>
  <c r="Y341"/>
  <c r="X341"/>
  <c r="L341"/>
  <c r="J341"/>
  <c r="I341"/>
  <c r="BU340"/>
  <c r="BR340"/>
  <c r="BQ340"/>
  <c r="BF340"/>
  <c r="BC340"/>
  <c r="BB340"/>
  <c r="AQ340"/>
  <c r="AN340"/>
  <c r="AM340"/>
  <c r="AB340"/>
  <c r="Y340"/>
  <c r="X340"/>
  <c r="L340"/>
  <c r="J340"/>
  <c r="I340"/>
  <c r="BU339"/>
  <c r="BR339"/>
  <c r="BQ339"/>
  <c r="BF339"/>
  <c r="BC339"/>
  <c r="BB339"/>
  <c r="AQ339"/>
  <c r="AN339"/>
  <c r="AM339"/>
  <c r="AB339"/>
  <c r="Y339"/>
  <c r="X339"/>
  <c r="L339"/>
  <c r="J339"/>
  <c r="I339"/>
  <c r="BU338"/>
  <c r="BR338"/>
  <c r="BQ338"/>
  <c r="BF338"/>
  <c r="BC338"/>
  <c r="BB338"/>
  <c r="AQ338"/>
  <c r="AN338"/>
  <c r="AM338"/>
  <c r="AB338"/>
  <c r="Y338"/>
  <c r="X338"/>
  <c r="L338"/>
  <c r="J338"/>
  <c r="I338"/>
  <c r="BU337"/>
  <c r="BR337"/>
  <c r="BQ337"/>
  <c r="BF337"/>
  <c r="BC337"/>
  <c r="BB337"/>
  <c r="AQ337"/>
  <c r="AN337"/>
  <c r="AM337"/>
  <c r="AB337"/>
  <c r="Y337"/>
  <c r="X337"/>
  <c r="L337"/>
  <c r="J337"/>
  <c r="I337"/>
  <c r="BU336"/>
  <c r="BR336"/>
  <c r="BQ336"/>
  <c r="BF336"/>
  <c r="BC336"/>
  <c r="BB336"/>
  <c r="AQ336"/>
  <c r="AN336"/>
  <c r="AM336"/>
  <c r="AB336"/>
  <c r="Y336"/>
  <c r="X336"/>
  <c r="L336"/>
  <c r="J336"/>
  <c r="I336"/>
  <c r="BU335"/>
  <c r="BR335"/>
  <c r="BQ335"/>
  <c r="BF335"/>
  <c r="BC335"/>
  <c r="BB335"/>
  <c r="AQ335"/>
  <c r="AN335"/>
  <c r="AM335"/>
  <c r="AB335"/>
  <c r="Y335"/>
  <c r="X335"/>
  <c r="L335"/>
  <c r="J335"/>
  <c r="I335"/>
  <c r="BU334"/>
  <c r="BR334"/>
  <c r="BQ334"/>
  <c r="BF334"/>
  <c r="BC334"/>
  <c r="BB334"/>
  <c r="AQ334"/>
  <c r="AN334"/>
  <c r="AM334"/>
  <c r="AB334"/>
  <c r="Y334"/>
  <c r="X334"/>
  <c r="L334"/>
  <c r="J334"/>
  <c r="I334"/>
  <c r="BU333"/>
  <c r="BR333"/>
  <c r="BQ333"/>
  <c r="BF333"/>
  <c r="BC333"/>
  <c r="BB333"/>
  <c r="AQ333"/>
  <c r="AN333"/>
  <c r="AM333"/>
  <c r="AB333"/>
  <c r="Y333"/>
  <c r="X333"/>
  <c r="L333"/>
  <c r="J333"/>
  <c r="I333"/>
  <c r="BU332"/>
  <c r="BR332"/>
  <c r="BQ332"/>
  <c r="BF332"/>
  <c r="BC332"/>
  <c r="BB332"/>
  <c r="AQ332"/>
  <c r="AN332"/>
  <c r="AM332"/>
  <c r="AB332"/>
  <c r="Y332"/>
  <c r="X332"/>
  <c r="L332"/>
  <c r="J332"/>
  <c r="I332"/>
  <c r="BU331"/>
  <c r="BR331"/>
  <c r="BQ331"/>
  <c r="BF331"/>
  <c r="BC331"/>
  <c r="BB331"/>
  <c r="AQ331"/>
  <c r="AN331"/>
  <c r="AM331"/>
  <c r="AB331"/>
  <c r="Y331"/>
  <c r="X331"/>
  <c r="L331"/>
  <c r="J331"/>
  <c r="I331"/>
  <c r="BU330"/>
  <c r="BR330"/>
  <c r="BQ330"/>
  <c r="BF330"/>
  <c r="BC330"/>
  <c r="BB330"/>
  <c r="AQ330"/>
  <c r="AN330"/>
  <c r="AM330"/>
  <c r="AB330"/>
  <c r="Y330"/>
  <c r="X330"/>
  <c r="L330"/>
  <c r="J330"/>
  <c r="I330"/>
  <c r="BU329"/>
  <c r="BR329"/>
  <c r="BQ329"/>
  <c r="BF329"/>
  <c r="BC329"/>
  <c r="BB329"/>
  <c r="AQ329"/>
  <c r="AN329"/>
  <c r="AM329"/>
  <c r="AB329"/>
  <c r="Y329"/>
  <c r="X329"/>
  <c r="L329"/>
  <c r="J329"/>
  <c r="I329"/>
  <c r="BU328"/>
  <c r="BR328"/>
  <c r="BQ328"/>
  <c r="BF328"/>
  <c r="BC328"/>
  <c r="BB328"/>
  <c r="AQ328"/>
  <c r="AN328"/>
  <c r="AM328"/>
  <c r="AB328"/>
  <c r="Y328"/>
  <c r="X328"/>
  <c r="J328"/>
  <c r="I328"/>
  <c r="BU327"/>
  <c r="BR327"/>
  <c r="BQ327"/>
  <c r="BF327"/>
  <c r="BC327"/>
  <c r="BB327"/>
  <c r="AQ327"/>
  <c r="AN327"/>
  <c r="AM327"/>
  <c r="AB327"/>
  <c r="Y327"/>
  <c r="X327"/>
  <c r="L327"/>
  <c r="J327"/>
  <c r="I327"/>
  <c r="BU326"/>
  <c r="BR326"/>
  <c r="BQ326"/>
  <c r="BF326"/>
  <c r="BC326"/>
  <c r="BB326"/>
  <c r="AQ326"/>
  <c r="AN326"/>
  <c r="AM326"/>
  <c r="AB326"/>
  <c r="Y326"/>
  <c r="X326"/>
  <c r="L326"/>
  <c r="J326"/>
  <c r="I326"/>
  <c r="BU325"/>
  <c r="BR325"/>
  <c r="BQ325"/>
  <c r="BF325"/>
  <c r="BC325"/>
  <c r="BB325"/>
  <c r="AQ325"/>
  <c r="AN325"/>
  <c r="AM325"/>
  <c r="AB325"/>
  <c r="Y325"/>
  <c r="X325"/>
  <c r="L325"/>
  <c r="J325"/>
  <c r="I325"/>
  <c r="BU324"/>
  <c r="BR324"/>
  <c r="BQ324"/>
  <c r="BF324"/>
  <c r="BC324"/>
  <c r="BB324"/>
  <c r="AQ324"/>
  <c r="AN324"/>
  <c r="AM324"/>
  <c r="AB324"/>
  <c r="Y324"/>
  <c r="X324"/>
  <c r="L324"/>
  <c r="J324"/>
  <c r="I324"/>
  <c r="BU323"/>
  <c r="BR323"/>
  <c r="BQ323"/>
  <c r="BF323"/>
  <c r="BC323"/>
  <c r="BB323"/>
  <c r="AQ323"/>
  <c r="AN323"/>
  <c r="AM323"/>
  <c r="AB323"/>
  <c r="Y323"/>
  <c r="X323"/>
  <c r="L323"/>
  <c r="J323"/>
  <c r="I323"/>
  <c r="BU322"/>
  <c r="BR322"/>
  <c r="BQ322"/>
  <c r="BF322"/>
  <c r="BC322"/>
  <c r="BB322"/>
  <c r="AQ322"/>
  <c r="AN322"/>
  <c r="AM322"/>
  <c r="AB322"/>
  <c r="Y322"/>
  <c r="X322"/>
  <c r="L322"/>
  <c r="J322"/>
  <c r="I322"/>
  <c r="BU321"/>
  <c r="BR321"/>
  <c r="BQ321"/>
  <c r="BF321"/>
  <c r="BC321"/>
  <c r="BB321"/>
  <c r="AQ321"/>
  <c r="AN321"/>
  <c r="AM321"/>
  <c r="AB321"/>
  <c r="Y321"/>
  <c r="X321"/>
  <c r="L321"/>
  <c r="J321"/>
  <c r="I321"/>
  <c r="BU320"/>
  <c r="BR320"/>
  <c r="BQ320"/>
  <c r="BF320"/>
  <c r="BC320"/>
  <c r="BB320"/>
  <c r="AQ320"/>
  <c r="AN320"/>
  <c r="AM320"/>
  <c r="AB320"/>
  <c r="Y320"/>
  <c r="X320"/>
  <c r="L320"/>
  <c r="J320"/>
  <c r="I320"/>
  <c r="BU319"/>
  <c r="BR319"/>
  <c r="BQ319"/>
  <c r="BF319"/>
  <c r="BC319"/>
  <c r="BB319"/>
  <c r="AQ319"/>
  <c r="AN319"/>
  <c r="AM319"/>
  <c r="AB319"/>
  <c r="Y319"/>
  <c r="X319"/>
  <c r="J319"/>
  <c r="I319"/>
  <c r="BU318"/>
  <c r="BR318"/>
  <c r="BQ318"/>
  <c r="BF318"/>
  <c r="BC318"/>
  <c r="BB318"/>
  <c r="AQ318"/>
  <c r="AN318"/>
  <c r="AM318"/>
  <c r="AB318"/>
  <c r="Y318"/>
  <c r="X318"/>
  <c r="L318"/>
  <c r="J318"/>
  <c r="I318"/>
  <c r="BU317"/>
  <c r="BR317"/>
  <c r="BQ317"/>
  <c r="BF317"/>
  <c r="BC317"/>
  <c r="BB317"/>
  <c r="AQ317"/>
  <c r="AN317"/>
  <c r="AM317"/>
  <c r="AB317"/>
  <c r="Y317"/>
  <c r="X317"/>
  <c r="L317"/>
  <c r="J317"/>
  <c r="I317"/>
  <c r="BU316"/>
  <c r="BR316"/>
  <c r="BQ316"/>
  <c r="BF316"/>
  <c r="BC316"/>
  <c r="BB316"/>
  <c r="AQ316"/>
  <c r="AN316"/>
  <c r="AM316"/>
  <c r="AB316"/>
  <c r="Y316"/>
  <c r="X316"/>
  <c r="L316"/>
  <c r="J316"/>
  <c r="I316"/>
  <c r="BU315"/>
  <c r="BR315"/>
  <c r="BQ315"/>
  <c r="BF315"/>
  <c r="BC315"/>
  <c r="BB315"/>
  <c r="AQ315"/>
  <c r="AN315"/>
  <c r="AM315"/>
  <c r="AB315"/>
  <c r="Y315"/>
  <c r="X315"/>
  <c r="L315"/>
  <c r="J315"/>
  <c r="I315"/>
  <c r="BU314"/>
  <c r="BR314"/>
  <c r="BQ314"/>
  <c r="BF314"/>
  <c r="BC314"/>
  <c r="BB314"/>
  <c r="AQ314"/>
  <c r="AN314"/>
  <c r="AM314"/>
  <c r="AB314"/>
  <c r="Y314"/>
  <c r="X314"/>
  <c r="L314"/>
  <c r="J314"/>
  <c r="I314"/>
  <c r="BU313"/>
  <c r="BR313"/>
  <c r="BQ313"/>
  <c r="BF313"/>
  <c r="BC313"/>
  <c r="BB313"/>
  <c r="AQ313"/>
  <c r="AN313"/>
  <c r="AM313"/>
  <c r="AB313"/>
  <c r="Y313"/>
  <c r="X313"/>
  <c r="L313"/>
  <c r="J313"/>
  <c r="I313"/>
  <c r="BU312"/>
  <c r="BR312"/>
  <c r="BQ312"/>
  <c r="BF312"/>
  <c r="BC312"/>
  <c r="BB312"/>
  <c r="AQ312"/>
  <c r="AN312"/>
  <c r="AM312"/>
  <c r="AB312"/>
  <c r="Y312"/>
  <c r="X312"/>
  <c r="L312"/>
  <c r="J312"/>
  <c r="I312"/>
  <c r="BU311"/>
  <c r="BR311"/>
  <c r="BQ311"/>
  <c r="BF311"/>
  <c r="BC311"/>
  <c r="BB311"/>
  <c r="AQ311"/>
  <c r="AN311"/>
  <c r="AM311"/>
  <c r="AB311"/>
  <c r="Y311"/>
  <c r="X311"/>
  <c r="L311"/>
  <c r="J311"/>
  <c r="I311"/>
  <c r="BU310"/>
  <c r="BR310"/>
  <c r="BQ310"/>
  <c r="BF310"/>
  <c r="BC310"/>
  <c r="BB310"/>
  <c r="AQ310"/>
  <c r="AN310"/>
  <c r="AM310"/>
  <c r="AB310"/>
  <c r="Y310"/>
  <c r="X310"/>
  <c r="L310"/>
  <c r="J310"/>
  <c r="I310"/>
  <c r="BU309"/>
  <c r="BR309"/>
  <c r="BQ309"/>
  <c r="BF309"/>
  <c r="BC309"/>
  <c r="BB309"/>
  <c r="AQ309"/>
  <c r="AN309"/>
  <c r="AM309"/>
  <c r="AB309"/>
  <c r="Y309"/>
  <c r="X309"/>
  <c r="L309"/>
  <c r="J309"/>
  <c r="I309"/>
  <c r="BU308"/>
  <c r="BR308"/>
  <c r="BQ308"/>
  <c r="BF308"/>
  <c r="BC308"/>
  <c r="BB308"/>
  <c r="AQ308"/>
  <c r="AN308"/>
  <c r="AM308"/>
  <c r="AB308"/>
  <c r="Y308"/>
  <c r="X308"/>
  <c r="L308"/>
  <c r="J308"/>
  <c r="I308"/>
  <c r="BU307"/>
  <c r="BR307"/>
  <c r="BQ307"/>
  <c r="BF307"/>
  <c r="BC307"/>
  <c r="BB307"/>
  <c r="AQ307"/>
  <c r="AN307"/>
  <c r="AM307"/>
  <c r="AB307"/>
  <c r="Y307"/>
  <c r="X307"/>
  <c r="L307"/>
  <c r="J307"/>
  <c r="I307"/>
  <c r="BU306"/>
  <c r="BR306"/>
  <c r="BQ306"/>
  <c r="BF306"/>
  <c r="BC306"/>
  <c r="BB306"/>
  <c r="AQ306"/>
  <c r="AN306"/>
  <c r="AM306"/>
  <c r="AB306"/>
  <c r="Y306"/>
  <c r="X306"/>
  <c r="J306"/>
  <c r="I306"/>
  <c r="BU305"/>
  <c r="BR305"/>
  <c r="BQ305"/>
  <c r="BF305"/>
  <c r="BC305"/>
  <c r="BB305"/>
  <c r="AQ305"/>
  <c r="AN305"/>
  <c r="AM305"/>
  <c r="AB305"/>
  <c r="Y305"/>
  <c r="X305"/>
  <c r="L305"/>
  <c r="J305"/>
  <c r="I305"/>
  <c r="BU304"/>
  <c r="BR304"/>
  <c r="BQ304"/>
  <c r="BF304"/>
  <c r="BC304"/>
  <c r="BB304"/>
  <c r="AQ304"/>
  <c r="AN304"/>
  <c r="AM304"/>
  <c r="AB304"/>
  <c r="Y304"/>
  <c r="X304"/>
  <c r="L304"/>
  <c r="J304"/>
  <c r="I304"/>
  <c r="BU303"/>
  <c r="BR303"/>
  <c r="BQ303"/>
  <c r="BF303"/>
  <c r="BC303"/>
  <c r="BB303"/>
  <c r="AQ303"/>
  <c r="AN303"/>
  <c r="AM303"/>
  <c r="AB303"/>
  <c r="Y303"/>
  <c r="X303"/>
  <c r="L303"/>
  <c r="J303"/>
  <c r="I303"/>
  <c r="BU302"/>
  <c r="BR302"/>
  <c r="BQ302"/>
  <c r="BF302"/>
  <c r="BC302"/>
  <c r="BB302"/>
  <c r="AQ302"/>
  <c r="AN302"/>
  <c r="AM302"/>
  <c r="AB302"/>
  <c r="Y302"/>
  <c r="X302"/>
  <c r="L302"/>
  <c r="J302"/>
  <c r="I302"/>
  <c r="BU301"/>
  <c r="BR301"/>
  <c r="BQ301"/>
  <c r="BF301"/>
  <c r="BC301"/>
  <c r="BB301"/>
  <c r="AQ301"/>
  <c r="AN301"/>
  <c r="AM301"/>
  <c r="AB301"/>
  <c r="Y301"/>
  <c r="X301"/>
  <c r="L301"/>
  <c r="J301"/>
  <c r="I301"/>
  <c r="BU300"/>
  <c r="BR300"/>
  <c r="BQ300"/>
  <c r="BF300"/>
  <c r="BC300"/>
  <c r="BB300"/>
  <c r="AQ300"/>
  <c r="AN300"/>
  <c r="AM300"/>
  <c r="AB300"/>
  <c r="Y300"/>
  <c r="X300"/>
  <c r="L300"/>
  <c r="J300"/>
  <c r="I300"/>
  <c r="BU299"/>
  <c r="BR299"/>
  <c r="BQ299"/>
  <c r="BF299"/>
  <c r="BC299"/>
  <c r="BB299"/>
  <c r="AQ299"/>
  <c r="AN299"/>
  <c r="AM299"/>
  <c r="AB299"/>
  <c r="Y299"/>
  <c r="X299"/>
  <c r="L299"/>
  <c r="J299"/>
  <c r="I299"/>
  <c r="BU298"/>
  <c r="BR298"/>
  <c r="BQ298"/>
  <c r="BF298"/>
  <c r="BC298"/>
  <c r="BB298"/>
  <c r="AQ298"/>
  <c r="AN298"/>
  <c r="AM298"/>
  <c r="AB298"/>
  <c r="Y298"/>
  <c r="X298"/>
  <c r="L298"/>
  <c r="J298"/>
  <c r="I298"/>
  <c r="BU297"/>
  <c r="BR297"/>
  <c r="BQ297"/>
  <c r="BF297"/>
  <c r="BC297"/>
  <c r="BB297"/>
  <c r="AQ297"/>
  <c r="AN297"/>
  <c r="AM297"/>
  <c r="AB297"/>
  <c r="Y297"/>
  <c r="X297"/>
  <c r="L297"/>
  <c r="J297"/>
  <c r="I297"/>
  <c r="BU296"/>
  <c r="BR296"/>
  <c r="BQ296"/>
  <c r="BF296"/>
  <c r="BC296"/>
  <c r="BB296"/>
  <c r="AQ296"/>
  <c r="AN296"/>
  <c r="AM296"/>
  <c r="AB296"/>
  <c r="Y296"/>
  <c r="X296"/>
  <c r="L296"/>
  <c r="J296"/>
  <c r="I296"/>
  <c r="BU295"/>
  <c r="BR295"/>
  <c r="BQ295"/>
  <c r="BF295"/>
  <c r="BC295"/>
  <c r="BB295"/>
  <c r="AQ295"/>
  <c r="AN295"/>
  <c r="AM295"/>
  <c r="AB295"/>
  <c r="Y295"/>
  <c r="X295"/>
  <c r="L295"/>
  <c r="J295"/>
  <c r="I295"/>
  <c r="BU294"/>
  <c r="BR294"/>
  <c r="BQ294"/>
  <c r="BF294"/>
  <c r="BC294"/>
  <c r="BB294"/>
  <c r="AQ294"/>
  <c r="AN294"/>
  <c r="AM294"/>
  <c r="AB294"/>
  <c r="Y294"/>
  <c r="X294"/>
  <c r="L294"/>
  <c r="J294"/>
  <c r="I294"/>
  <c r="BU293"/>
  <c r="BR293"/>
  <c r="BQ293"/>
  <c r="BF293"/>
  <c r="BC293"/>
  <c r="BB293"/>
  <c r="AQ293"/>
  <c r="AN293"/>
  <c r="AM293"/>
  <c r="AB293"/>
  <c r="Y293"/>
  <c r="X293"/>
  <c r="L293"/>
  <c r="J293"/>
  <c r="I293"/>
  <c r="BU292"/>
  <c r="BR292"/>
  <c r="BQ292"/>
  <c r="BF292"/>
  <c r="BC292"/>
  <c r="BB292"/>
  <c r="AQ292"/>
  <c r="AN292"/>
  <c r="AM292"/>
  <c r="AB292"/>
  <c r="Y292"/>
  <c r="X292"/>
  <c r="L292"/>
  <c r="J292"/>
  <c r="I292"/>
  <c r="BU291"/>
  <c r="BR291"/>
  <c r="BQ291"/>
  <c r="BF291"/>
  <c r="BC291"/>
  <c r="BB291"/>
  <c r="AQ291"/>
  <c r="AN291"/>
  <c r="AM291"/>
  <c r="AB291"/>
  <c r="Y291"/>
  <c r="X291"/>
  <c r="L291"/>
  <c r="J291"/>
  <c r="I291"/>
  <c r="BU290"/>
  <c r="BR290"/>
  <c r="BQ290"/>
  <c r="BF290"/>
  <c r="BC290"/>
  <c r="BB290"/>
  <c r="AQ290"/>
  <c r="AN290"/>
  <c r="AM290"/>
  <c r="AB290"/>
  <c r="Y290"/>
  <c r="X290"/>
  <c r="L290"/>
  <c r="J290"/>
  <c r="I290"/>
  <c r="BU289"/>
  <c r="BR289"/>
  <c r="BQ289"/>
  <c r="BF289"/>
  <c r="BC289"/>
  <c r="BB289"/>
  <c r="AQ289"/>
  <c r="AN289"/>
  <c r="AM289"/>
  <c r="AB289"/>
  <c r="Y289"/>
  <c r="X289"/>
  <c r="L289"/>
  <c r="J289"/>
  <c r="I289"/>
  <c r="BU288"/>
  <c r="BR288"/>
  <c r="BQ288"/>
  <c r="BF288"/>
  <c r="BC288"/>
  <c r="BB288"/>
  <c r="AQ288"/>
  <c r="AN288"/>
  <c r="AM288"/>
  <c r="AB288"/>
  <c r="Y288"/>
  <c r="X288"/>
  <c r="L288"/>
  <c r="J288"/>
  <c r="I288"/>
  <c r="BU287"/>
  <c r="BR287"/>
  <c r="BQ287"/>
  <c r="BF287"/>
  <c r="BC287"/>
  <c r="BB287"/>
  <c r="AQ287"/>
  <c r="AN287"/>
  <c r="AM287"/>
  <c r="AB287"/>
  <c r="Y287"/>
  <c r="X287"/>
  <c r="L287"/>
  <c r="J287"/>
  <c r="I287"/>
  <c r="BU286"/>
  <c r="BR286"/>
  <c r="BQ286"/>
  <c r="BF286"/>
  <c r="BC286"/>
  <c r="BB286"/>
  <c r="AQ286"/>
  <c r="AN286"/>
  <c r="AM286"/>
  <c r="AB286"/>
  <c r="Y286"/>
  <c r="X286"/>
  <c r="L286"/>
  <c r="J286"/>
  <c r="I286"/>
  <c r="BU285"/>
  <c r="BR285"/>
  <c r="BQ285"/>
  <c r="BF285"/>
  <c r="BC285"/>
  <c r="BB285"/>
  <c r="AQ285"/>
  <c r="AN285"/>
  <c r="AM285"/>
  <c r="AB285"/>
  <c r="Y285"/>
  <c r="X285"/>
  <c r="J285"/>
  <c r="I285"/>
  <c r="BU284"/>
  <c r="BR284"/>
  <c r="BQ284"/>
  <c r="BF284"/>
  <c r="BC284"/>
  <c r="BB284"/>
  <c r="AQ284"/>
  <c r="AN284"/>
  <c r="AM284"/>
  <c r="AB284"/>
  <c r="Y284"/>
  <c r="X284"/>
  <c r="J284"/>
  <c r="I284"/>
  <c r="BU283"/>
  <c r="BR283"/>
  <c r="BQ283"/>
  <c r="BF283"/>
  <c r="BC283"/>
  <c r="BB283"/>
  <c r="AQ283"/>
  <c r="AN283"/>
  <c r="AM283"/>
  <c r="AB283"/>
  <c r="Y283"/>
  <c r="X283"/>
  <c r="L283"/>
  <c r="J283"/>
  <c r="I283"/>
  <c r="BU282"/>
  <c r="BR282"/>
  <c r="BQ282"/>
  <c r="BF282"/>
  <c r="BC282"/>
  <c r="BB282"/>
  <c r="AQ282"/>
  <c r="AN282"/>
  <c r="AM282"/>
  <c r="AB282"/>
  <c r="Y282"/>
  <c r="X282"/>
  <c r="L282"/>
  <c r="J282"/>
  <c r="I282"/>
  <c r="BU281"/>
  <c r="BR281"/>
  <c r="BQ281"/>
  <c r="BF281"/>
  <c r="BC281"/>
  <c r="BB281"/>
  <c r="AQ281"/>
  <c r="AN281"/>
  <c r="AM281"/>
  <c r="AB281"/>
  <c r="Y281"/>
  <c r="X281"/>
  <c r="L281"/>
  <c r="J281"/>
  <c r="I281"/>
  <c r="BU280"/>
  <c r="BR280"/>
  <c r="BQ280"/>
  <c r="BF280"/>
  <c r="BC280"/>
  <c r="BB280"/>
  <c r="AQ280"/>
  <c r="AN280"/>
  <c r="AM280"/>
  <c r="AB280"/>
  <c r="Y280"/>
  <c r="X280"/>
  <c r="L280"/>
  <c r="J280"/>
  <c r="I280"/>
  <c r="BU279"/>
  <c r="BR279"/>
  <c r="BQ279"/>
  <c r="BF279"/>
  <c r="BC279"/>
  <c r="BB279"/>
  <c r="AQ279"/>
  <c r="AN279"/>
  <c r="AM279"/>
  <c r="AB279"/>
  <c r="Y279"/>
  <c r="X279"/>
  <c r="L279"/>
  <c r="J279"/>
  <c r="I279"/>
  <c r="BU278"/>
  <c r="BR278"/>
  <c r="BQ278"/>
  <c r="BF278"/>
  <c r="BC278"/>
  <c r="BB278"/>
  <c r="AQ278"/>
  <c r="AN278"/>
  <c r="AM278"/>
  <c r="AB278"/>
  <c r="Y278"/>
  <c r="X278"/>
  <c r="L278"/>
  <c r="J278"/>
  <c r="I278"/>
  <c r="BU277"/>
  <c r="BR277"/>
  <c r="BQ277"/>
  <c r="BF277"/>
  <c r="BC277"/>
  <c r="BB277"/>
  <c r="AQ277"/>
  <c r="AN277"/>
  <c r="AM277"/>
  <c r="AB277"/>
  <c r="Y277"/>
  <c r="X277"/>
  <c r="L277"/>
  <c r="J277"/>
  <c r="I277"/>
  <c r="BU276"/>
  <c r="BR276"/>
  <c r="BQ276"/>
  <c r="BF276"/>
  <c r="BC276"/>
  <c r="BB276"/>
  <c r="AQ276"/>
  <c r="AN276"/>
  <c r="AM276"/>
  <c r="AB276"/>
  <c r="Y276"/>
  <c r="X276"/>
  <c r="L276"/>
  <c r="J276"/>
  <c r="I276"/>
  <c r="BU275"/>
  <c r="BR275"/>
  <c r="BQ275"/>
  <c r="BF275"/>
  <c r="BC275"/>
  <c r="BB275"/>
  <c r="AQ275"/>
  <c r="AN275"/>
  <c r="AM275"/>
  <c r="AB275"/>
  <c r="Y275"/>
  <c r="X275"/>
  <c r="L275"/>
  <c r="J275"/>
  <c r="I275"/>
  <c r="BU274"/>
  <c r="BR274"/>
  <c r="BQ274"/>
  <c r="BF274"/>
  <c r="BC274"/>
  <c r="BB274"/>
  <c r="AQ274"/>
  <c r="AN274"/>
  <c r="AM274"/>
  <c r="AB274"/>
  <c r="Y274"/>
  <c r="X274"/>
  <c r="L274"/>
  <c r="J274"/>
  <c r="I274"/>
  <c r="BU273"/>
  <c r="BR273"/>
  <c r="BQ273"/>
  <c r="BF273"/>
  <c r="BC273"/>
  <c r="BB273"/>
  <c r="AQ273"/>
  <c r="AN273"/>
  <c r="AM273"/>
  <c r="AB273"/>
  <c r="Y273"/>
  <c r="X273"/>
  <c r="L273"/>
  <c r="J273"/>
  <c r="I273"/>
  <c r="BU272"/>
  <c r="BR272"/>
  <c r="BQ272"/>
  <c r="BF272"/>
  <c r="BC272"/>
  <c r="BB272"/>
  <c r="AQ272"/>
  <c r="AN272"/>
  <c r="AM272"/>
  <c r="AB272"/>
  <c r="Y272"/>
  <c r="X272"/>
  <c r="L272"/>
  <c r="J272"/>
  <c r="I272"/>
  <c r="BU271"/>
  <c r="BR271"/>
  <c r="BQ271"/>
  <c r="BF271"/>
  <c r="BC271"/>
  <c r="BB271"/>
  <c r="AQ271"/>
  <c r="AN271"/>
  <c r="AM271"/>
  <c r="AB271"/>
  <c r="Y271"/>
  <c r="X271"/>
  <c r="L271"/>
  <c r="J271"/>
  <c r="I271"/>
  <c r="BU270"/>
  <c r="BR270"/>
  <c r="BQ270"/>
  <c r="BF270"/>
  <c r="BC270"/>
  <c r="BB270"/>
  <c r="AQ270"/>
  <c r="AN270"/>
  <c r="AM270"/>
  <c r="AB270"/>
  <c r="Y270"/>
  <c r="X270"/>
  <c r="L270"/>
  <c r="J270"/>
  <c r="I270"/>
  <c r="BU269"/>
  <c r="BR269"/>
  <c r="BQ269"/>
  <c r="BF269"/>
  <c r="BC269"/>
  <c r="BB269"/>
  <c r="AQ269"/>
  <c r="AN269"/>
  <c r="AM269"/>
  <c r="AB269"/>
  <c r="Y269"/>
  <c r="X269"/>
  <c r="L269"/>
  <c r="J269"/>
  <c r="I269"/>
  <c r="BU268"/>
  <c r="BR268"/>
  <c r="BQ268"/>
  <c r="BF268"/>
  <c r="BC268"/>
  <c r="BB268"/>
  <c r="AQ268"/>
  <c r="AN268"/>
  <c r="AM268"/>
  <c r="AB268"/>
  <c r="Y268"/>
  <c r="X268"/>
  <c r="L268"/>
  <c r="J268"/>
  <c r="I268"/>
  <c r="BU267"/>
  <c r="BR267"/>
  <c r="BQ267"/>
  <c r="BF267"/>
  <c r="BC267"/>
  <c r="BB267"/>
  <c r="AQ267"/>
  <c r="AN267"/>
  <c r="AM267"/>
  <c r="AB267"/>
  <c r="Y267"/>
  <c r="X267"/>
  <c r="L267"/>
  <c r="J267"/>
  <c r="I267"/>
  <c r="BU266"/>
  <c r="BR266"/>
  <c r="BQ266"/>
  <c r="BF266"/>
  <c r="BC266"/>
  <c r="BB266"/>
  <c r="AQ266"/>
  <c r="AN266"/>
  <c r="AM266"/>
  <c r="AB266"/>
  <c r="Y266"/>
  <c r="X266"/>
  <c r="L266"/>
  <c r="J266"/>
  <c r="I266"/>
  <c r="BU265"/>
  <c r="BR265"/>
  <c r="BQ265"/>
  <c r="BF265"/>
  <c r="BC265"/>
  <c r="BB265"/>
  <c r="AQ265"/>
  <c r="AN265"/>
  <c r="AM265"/>
  <c r="AB265"/>
  <c r="Y265"/>
  <c r="X265"/>
  <c r="L265"/>
  <c r="J265"/>
  <c r="I265"/>
  <c r="BU264"/>
  <c r="BR264"/>
  <c r="BQ264"/>
  <c r="BF264"/>
  <c r="BC264"/>
  <c r="BB264"/>
  <c r="AQ264"/>
  <c r="AN264"/>
  <c r="AM264"/>
  <c r="AB264"/>
  <c r="Y264"/>
  <c r="X264"/>
  <c r="L264"/>
  <c r="J264"/>
  <c r="I264"/>
  <c r="BU263"/>
  <c r="BR263"/>
  <c r="BQ263"/>
  <c r="BF263"/>
  <c r="BC263"/>
  <c r="BB263"/>
  <c r="AQ263"/>
  <c r="AN263"/>
  <c r="AM263"/>
  <c r="AB263"/>
  <c r="Y263"/>
  <c r="X263"/>
  <c r="L263"/>
  <c r="J263"/>
  <c r="I263"/>
  <c r="BU262"/>
  <c r="BR262"/>
  <c r="BQ262"/>
  <c r="BF262"/>
  <c r="BC262"/>
  <c r="BB262"/>
  <c r="AQ262"/>
  <c r="AN262"/>
  <c r="AM262"/>
  <c r="AB262"/>
  <c r="Y262"/>
  <c r="X262"/>
  <c r="J262"/>
  <c r="I262"/>
  <c r="BU261"/>
  <c r="BR261"/>
  <c r="BQ261"/>
  <c r="BF261"/>
  <c r="BC261"/>
  <c r="BB261"/>
  <c r="AQ261"/>
  <c r="AN261"/>
  <c r="AM261"/>
  <c r="AB261"/>
  <c r="Y261"/>
  <c r="X261"/>
  <c r="L261"/>
  <c r="J261"/>
  <c r="I261"/>
  <c r="BU260"/>
  <c r="BR260"/>
  <c r="BQ260"/>
  <c r="BF260"/>
  <c r="BC260"/>
  <c r="BB260"/>
  <c r="AQ260"/>
  <c r="AN260"/>
  <c r="AM260"/>
  <c r="AB260"/>
  <c r="Y260"/>
  <c r="X260"/>
  <c r="L260"/>
  <c r="J260"/>
  <c r="I260"/>
  <c r="BU259"/>
  <c r="BR259"/>
  <c r="BQ259"/>
  <c r="BF259"/>
  <c r="BC259"/>
  <c r="BB259"/>
  <c r="AQ259"/>
  <c r="AN259"/>
  <c r="AM259"/>
  <c r="AB259"/>
  <c r="Y259"/>
  <c r="X259"/>
  <c r="L259"/>
  <c r="J259"/>
  <c r="I259"/>
  <c r="BU258"/>
  <c r="BR258"/>
  <c r="BQ258"/>
  <c r="BF258"/>
  <c r="BC258"/>
  <c r="BB258"/>
  <c r="AQ258"/>
  <c r="AN258"/>
  <c r="AM258"/>
  <c r="AB258"/>
  <c r="Y258"/>
  <c r="X258"/>
  <c r="L258"/>
  <c r="J258"/>
  <c r="I258"/>
  <c r="BU257"/>
  <c r="BR257"/>
  <c r="BQ257"/>
  <c r="BF257"/>
  <c r="BC257"/>
  <c r="BB257"/>
  <c r="AQ257"/>
  <c r="AN257"/>
  <c r="AM257"/>
  <c r="AB257"/>
  <c r="Y257"/>
  <c r="X257"/>
  <c r="L257"/>
  <c r="J257"/>
  <c r="I257"/>
  <c r="BU256"/>
  <c r="BR256"/>
  <c r="BQ256"/>
  <c r="BF256"/>
  <c r="BC256"/>
  <c r="BB256"/>
  <c r="AQ256"/>
  <c r="AN256"/>
  <c r="AM256"/>
  <c r="AB256"/>
  <c r="Y256"/>
  <c r="X256"/>
  <c r="L256"/>
  <c r="J256"/>
  <c r="I256"/>
  <c r="BU255"/>
  <c r="BR255"/>
  <c r="BQ255"/>
  <c r="BF255"/>
  <c r="BC255"/>
  <c r="BB255"/>
  <c r="AQ255"/>
  <c r="AN255"/>
  <c r="AM255"/>
  <c r="AB255"/>
  <c r="Y255"/>
  <c r="X255"/>
  <c r="L255"/>
  <c r="J255"/>
  <c r="I255"/>
  <c r="BU254"/>
  <c r="BR254"/>
  <c r="BQ254"/>
  <c r="BF254"/>
  <c r="BC254"/>
  <c r="BB254"/>
  <c r="AQ254"/>
  <c r="AN254"/>
  <c r="AM254"/>
  <c r="AB254"/>
  <c r="Y254"/>
  <c r="X254"/>
  <c r="L254"/>
  <c r="J254"/>
  <c r="I254"/>
  <c r="BU253"/>
  <c r="BR253"/>
  <c r="BQ253"/>
  <c r="BF253"/>
  <c r="BC253"/>
  <c r="BB253"/>
  <c r="AQ253"/>
  <c r="AN253"/>
  <c r="AM253"/>
  <c r="AB253"/>
  <c r="Y253"/>
  <c r="X253"/>
  <c r="L253"/>
  <c r="J253"/>
  <c r="I253"/>
  <c r="BU252"/>
  <c r="BR252"/>
  <c r="BQ252"/>
  <c r="BF252"/>
  <c r="BC252"/>
  <c r="BB252"/>
  <c r="AQ252"/>
  <c r="AN252"/>
  <c r="AM252"/>
  <c r="AB252"/>
  <c r="Y252"/>
  <c r="X252"/>
  <c r="L252"/>
  <c r="J252"/>
  <c r="I252"/>
  <c r="BU251"/>
  <c r="BR251"/>
  <c r="BQ251"/>
  <c r="BF251"/>
  <c r="BC251"/>
  <c r="BB251"/>
  <c r="AQ251"/>
  <c r="AN251"/>
  <c r="AM251"/>
  <c r="AB251"/>
  <c r="Y251"/>
  <c r="X251"/>
  <c r="L251"/>
  <c r="J251"/>
  <c r="I251"/>
  <c r="BU250"/>
  <c r="BR250"/>
  <c r="BQ250"/>
  <c r="BF250"/>
  <c r="BC250"/>
  <c r="BB250"/>
  <c r="AQ250"/>
  <c r="AN250"/>
  <c r="AM250"/>
  <c r="AB250"/>
  <c r="Y250"/>
  <c r="X250"/>
  <c r="L250"/>
  <c r="J250"/>
  <c r="I250"/>
  <c r="BU249"/>
  <c r="BR249"/>
  <c r="BQ249"/>
  <c r="BF249"/>
  <c r="BC249"/>
  <c r="BB249"/>
  <c r="AQ249"/>
  <c r="AN249"/>
  <c r="AM249"/>
  <c r="AB249"/>
  <c r="Y249"/>
  <c r="X249"/>
  <c r="L249"/>
  <c r="J249"/>
  <c r="I249"/>
  <c r="BU248"/>
  <c r="BR248"/>
  <c r="BQ248"/>
  <c r="BF248"/>
  <c r="BC248"/>
  <c r="BB248"/>
  <c r="AQ248"/>
  <c r="AN248"/>
  <c r="AM248"/>
  <c r="AB248"/>
  <c r="Y248"/>
  <c r="X248"/>
  <c r="L248"/>
  <c r="J248"/>
  <c r="I248"/>
  <c r="BU247"/>
  <c r="BR247"/>
  <c r="BQ247"/>
  <c r="BF247"/>
  <c r="BC247"/>
  <c r="BB247"/>
  <c r="AQ247"/>
  <c r="AN247"/>
  <c r="AM247"/>
  <c r="AB247"/>
  <c r="Y247"/>
  <c r="X247"/>
  <c r="L247"/>
  <c r="J247"/>
  <c r="I247"/>
  <c r="BU246"/>
  <c r="BR246"/>
  <c r="BQ246"/>
  <c r="BF246"/>
  <c r="BC246"/>
  <c r="BB246"/>
  <c r="AQ246"/>
  <c r="AN246"/>
  <c r="AM246"/>
  <c r="AB246"/>
  <c r="Y246"/>
  <c r="X246"/>
  <c r="L246"/>
  <c r="J246"/>
  <c r="I246"/>
  <c r="BU245"/>
  <c r="BR245"/>
  <c r="BQ245"/>
  <c r="BF245"/>
  <c r="BC245"/>
  <c r="BB245"/>
  <c r="AQ245"/>
  <c r="AN245"/>
  <c r="AM245"/>
  <c r="AB245"/>
  <c r="Y245"/>
  <c r="X245"/>
  <c r="L245"/>
  <c r="J245"/>
  <c r="I245"/>
  <c r="BU244"/>
  <c r="BR244"/>
  <c r="BQ244"/>
  <c r="BF244"/>
  <c r="BC244"/>
  <c r="BB244"/>
  <c r="AQ244"/>
  <c r="AN244"/>
  <c r="AM244"/>
  <c r="AB244"/>
  <c r="Y244"/>
  <c r="X244"/>
  <c r="L244"/>
  <c r="J244"/>
  <c r="I244"/>
  <c r="BU243"/>
  <c r="BR243"/>
  <c r="BQ243"/>
  <c r="BF243"/>
  <c r="BC243"/>
  <c r="BB243"/>
  <c r="AQ243"/>
  <c r="AN243"/>
  <c r="AM243"/>
  <c r="AB243"/>
  <c r="Y243"/>
  <c r="X243"/>
  <c r="L243"/>
  <c r="J243"/>
  <c r="I243"/>
  <c r="BU242"/>
  <c r="BR242"/>
  <c r="BQ242"/>
  <c r="BF242"/>
  <c r="BC242"/>
  <c r="BB242"/>
  <c r="AQ242"/>
  <c r="AN242"/>
  <c r="AM242"/>
  <c r="AB242"/>
  <c r="Y242"/>
  <c r="X242"/>
  <c r="L242"/>
  <c r="J242"/>
  <c r="I242"/>
  <c r="BU241"/>
  <c r="BR241"/>
  <c r="BQ241"/>
  <c r="BF241"/>
  <c r="BC241"/>
  <c r="BB241"/>
  <c r="AQ241"/>
  <c r="AN241"/>
  <c r="AM241"/>
  <c r="AB241"/>
  <c r="Y241"/>
  <c r="X241"/>
  <c r="L241"/>
  <c r="J241"/>
  <c r="I241"/>
  <c r="BU240"/>
  <c r="BR240"/>
  <c r="BQ240"/>
  <c r="BF240"/>
  <c r="BC240"/>
  <c r="BB240"/>
  <c r="AQ240"/>
  <c r="AN240"/>
  <c r="AM240"/>
  <c r="AB240"/>
  <c r="Y240"/>
  <c r="X240"/>
  <c r="J240"/>
  <c r="I240"/>
  <c r="BU239"/>
  <c r="BR239"/>
  <c r="BQ239"/>
  <c r="BF239"/>
  <c r="BC239"/>
  <c r="BB239"/>
  <c r="AQ239"/>
  <c r="AN239"/>
  <c r="AM239"/>
  <c r="AB239"/>
  <c r="Y239"/>
  <c r="X239"/>
  <c r="L239"/>
  <c r="J239"/>
  <c r="I239"/>
  <c r="BU238"/>
  <c r="BR238"/>
  <c r="BQ238"/>
  <c r="BF238"/>
  <c r="BC238"/>
  <c r="BB238"/>
  <c r="AQ238"/>
  <c r="AN238"/>
  <c r="AM238"/>
  <c r="AB238"/>
  <c r="Y238"/>
  <c r="X238"/>
  <c r="L238"/>
  <c r="J238"/>
  <c r="I238"/>
  <c r="BU237"/>
  <c r="BR237"/>
  <c r="BQ237"/>
  <c r="BF237"/>
  <c r="BC237"/>
  <c r="BB237"/>
  <c r="AQ237"/>
  <c r="AN237"/>
  <c r="AM237"/>
  <c r="AB237"/>
  <c r="Y237"/>
  <c r="X237"/>
  <c r="L237"/>
  <c r="J237"/>
  <c r="I237"/>
  <c r="BU236"/>
  <c r="BR236"/>
  <c r="BQ236"/>
  <c r="BF236"/>
  <c r="BC236"/>
  <c r="BB236"/>
  <c r="AQ236"/>
  <c r="AN236"/>
  <c r="AM236"/>
  <c r="AB236"/>
  <c r="Y236"/>
  <c r="X236"/>
  <c r="L236"/>
  <c r="J236"/>
  <c r="I236"/>
  <c r="BU235"/>
  <c r="BR235"/>
  <c r="BQ235"/>
  <c r="BF235"/>
  <c r="BC235"/>
  <c r="BB235"/>
  <c r="AQ235"/>
  <c r="AN235"/>
  <c r="AM235"/>
  <c r="AB235"/>
  <c r="Y235"/>
  <c r="X235"/>
  <c r="L235"/>
  <c r="J235"/>
  <c r="I235"/>
  <c r="BU234"/>
  <c r="BR234"/>
  <c r="BQ234"/>
  <c r="BF234"/>
  <c r="BC234"/>
  <c r="BB234"/>
  <c r="AQ234"/>
  <c r="AN234"/>
  <c r="AM234"/>
  <c r="AB234"/>
  <c r="Y234"/>
  <c r="X234"/>
  <c r="L234"/>
  <c r="J234"/>
  <c r="I234"/>
  <c r="BU233"/>
  <c r="BR233"/>
  <c r="BQ233"/>
  <c r="BF233"/>
  <c r="BC233"/>
  <c r="BB233"/>
  <c r="AQ233"/>
  <c r="AN233"/>
  <c r="AM233"/>
  <c r="AB233"/>
  <c r="Y233"/>
  <c r="X233"/>
  <c r="L233"/>
  <c r="J233"/>
  <c r="I233"/>
  <c r="BU232"/>
  <c r="BR232"/>
  <c r="BQ232"/>
  <c r="BF232"/>
  <c r="BC232"/>
  <c r="BB232"/>
  <c r="AQ232"/>
  <c r="AN232"/>
  <c r="AM232"/>
  <c r="AB232"/>
  <c r="Y232"/>
  <c r="X232"/>
  <c r="L232"/>
  <c r="J232"/>
  <c r="I232"/>
  <c r="BU231"/>
  <c r="BR231"/>
  <c r="BQ231"/>
  <c r="BF231"/>
  <c r="BC231"/>
  <c r="BB231"/>
  <c r="AQ231"/>
  <c r="AN231"/>
  <c r="AM231"/>
  <c r="AB231"/>
  <c r="Y231"/>
  <c r="X231"/>
  <c r="L231"/>
  <c r="J231"/>
  <c r="I231"/>
  <c r="BU230"/>
  <c r="BR230"/>
  <c r="BQ230"/>
  <c r="BF230"/>
  <c r="BC230"/>
  <c r="BB230"/>
  <c r="AQ230"/>
  <c r="AN230"/>
  <c r="AM230"/>
  <c r="AB230"/>
  <c r="Y230"/>
  <c r="X230"/>
  <c r="L230"/>
  <c r="J230"/>
  <c r="I230"/>
  <c r="BU229"/>
  <c r="BR229"/>
  <c r="BQ229"/>
  <c r="BF229"/>
  <c r="BC229"/>
  <c r="BB229"/>
  <c r="AQ229"/>
  <c r="AN229"/>
  <c r="AM229"/>
  <c r="AB229"/>
  <c r="Y229"/>
  <c r="X229"/>
  <c r="L229"/>
  <c r="J229"/>
  <c r="I229"/>
  <c r="BU228"/>
  <c r="BR228"/>
  <c r="BQ228"/>
  <c r="BF228"/>
  <c r="BC228"/>
  <c r="BB228"/>
  <c r="AQ228"/>
  <c r="AN228"/>
  <c r="AM228"/>
  <c r="AB228"/>
  <c r="Y228"/>
  <c r="X228"/>
  <c r="L228"/>
  <c r="J228"/>
  <c r="I228"/>
  <c r="BU227"/>
  <c r="BR227"/>
  <c r="BQ227"/>
  <c r="BF227"/>
  <c r="BC227"/>
  <c r="BB227"/>
  <c r="AQ227"/>
  <c r="AN227"/>
  <c r="AM227"/>
  <c r="AB227"/>
  <c r="Y227"/>
  <c r="X227"/>
  <c r="L227"/>
  <c r="J227"/>
  <c r="I227"/>
  <c r="BU226"/>
  <c r="BR226"/>
  <c r="BQ226"/>
  <c r="BF226"/>
  <c r="BC226"/>
  <c r="BB226"/>
  <c r="AQ226"/>
  <c r="AN226"/>
  <c r="AM226"/>
  <c r="AB226"/>
  <c r="Y226"/>
  <c r="X226"/>
  <c r="L226"/>
  <c r="J226"/>
  <c r="I226"/>
  <c r="BU225"/>
  <c r="BR225"/>
  <c r="BQ225"/>
  <c r="BF225"/>
  <c r="BC225"/>
  <c r="BB225"/>
  <c r="AQ225"/>
  <c r="AN225"/>
  <c r="AM225"/>
  <c r="AB225"/>
  <c r="Y225"/>
  <c r="X225"/>
  <c r="L225"/>
  <c r="J225"/>
  <c r="I225"/>
  <c r="BU224"/>
  <c r="BR224"/>
  <c r="BQ224"/>
  <c r="BF224"/>
  <c r="BC224"/>
  <c r="BB224"/>
  <c r="AQ224"/>
  <c r="AN224"/>
  <c r="AM224"/>
  <c r="AB224"/>
  <c r="Y224"/>
  <c r="X224"/>
  <c r="L224"/>
  <c r="J224"/>
  <c r="I224"/>
  <c r="BU223"/>
  <c r="BR223"/>
  <c r="BQ223"/>
  <c r="BF223"/>
  <c r="BC223"/>
  <c r="BB223"/>
  <c r="AQ223"/>
  <c r="AN223"/>
  <c r="AM223"/>
  <c r="AB223"/>
  <c r="Y223"/>
  <c r="X223"/>
  <c r="L223"/>
  <c r="J223"/>
  <c r="I223"/>
  <c r="BU222"/>
  <c r="BR222"/>
  <c r="BQ222"/>
  <c r="BF222"/>
  <c r="BC222"/>
  <c r="BB222"/>
  <c r="AQ222"/>
  <c r="AN222"/>
  <c r="AM222"/>
  <c r="AB222"/>
  <c r="Y222"/>
  <c r="X222"/>
  <c r="L222"/>
  <c r="J222"/>
  <c r="I222"/>
  <c r="BU221"/>
  <c r="BR221"/>
  <c r="BQ221"/>
  <c r="BF221"/>
  <c r="BC221"/>
  <c r="BB221"/>
  <c r="AQ221"/>
  <c r="AN221"/>
  <c r="AM221"/>
  <c r="AB221"/>
  <c r="Y221"/>
  <c r="X221"/>
  <c r="L221"/>
  <c r="J221"/>
  <c r="I221"/>
  <c r="BU220"/>
  <c r="BR220"/>
  <c r="BQ220"/>
  <c r="BF220"/>
  <c r="BC220"/>
  <c r="BB220"/>
  <c r="AQ220"/>
  <c r="AN220"/>
  <c r="AM220"/>
  <c r="AB220"/>
  <c r="Y220"/>
  <c r="X220"/>
  <c r="L220"/>
  <c r="J220"/>
  <c r="I220"/>
  <c r="BU219"/>
  <c r="BR219"/>
  <c r="BQ219"/>
  <c r="BF219"/>
  <c r="BC219"/>
  <c r="BB219"/>
  <c r="AQ219"/>
  <c r="AN219"/>
  <c r="AM219"/>
  <c r="AB219"/>
  <c r="Y219"/>
  <c r="X219"/>
  <c r="L219"/>
  <c r="J219"/>
  <c r="I219"/>
  <c r="BU218"/>
  <c r="BR218"/>
  <c r="BQ218"/>
  <c r="BF218"/>
  <c r="BC218"/>
  <c r="BB218"/>
  <c r="AQ218"/>
  <c r="AN218"/>
  <c r="AM218"/>
  <c r="AB218"/>
  <c r="Y218"/>
  <c r="X218"/>
  <c r="J218"/>
  <c r="I218"/>
  <c r="BU217"/>
  <c r="BR217"/>
  <c r="BQ217"/>
  <c r="BF217"/>
  <c r="BC217"/>
  <c r="BB217"/>
  <c r="AQ217"/>
  <c r="AN217"/>
  <c r="AM217"/>
  <c r="AB217"/>
  <c r="Y217"/>
  <c r="X217"/>
  <c r="L217"/>
  <c r="J217"/>
  <c r="I217"/>
  <c r="BU216"/>
  <c r="BR216"/>
  <c r="BQ216"/>
  <c r="BF216"/>
  <c r="BC216"/>
  <c r="BB216"/>
  <c r="AQ216"/>
  <c r="AN216"/>
  <c r="AM216"/>
  <c r="AB216"/>
  <c r="Y216"/>
  <c r="X216"/>
  <c r="L216"/>
  <c r="J216"/>
  <c r="I216"/>
  <c r="BU215"/>
  <c r="BR215"/>
  <c r="BQ215"/>
  <c r="BF215"/>
  <c r="BC215"/>
  <c r="BB215"/>
  <c r="AQ215"/>
  <c r="AN215"/>
  <c r="AM215"/>
  <c r="AB215"/>
  <c r="Y215"/>
  <c r="X215"/>
  <c r="L215"/>
  <c r="J215"/>
  <c r="I215"/>
  <c r="BU214"/>
  <c r="BR214"/>
  <c r="BQ214"/>
  <c r="BF214"/>
  <c r="BC214"/>
  <c r="BB214"/>
  <c r="AQ214"/>
  <c r="AN214"/>
  <c r="AM214"/>
  <c r="AB214"/>
  <c r="Y214"/>
  <c r="X214"/>
  <c r="L214"/>
  <c r="J214"/>
  <c r="I214"/>
  <c r="BU213"/>
  <c r="BR213"/>
  <c r="BQ213"/>
  <c r="BF213"/>
  <c r="BC213"/>
  <c r="BB213"/>
  <c r="AQ213"/>
  <c r="AN213"/>
  <c r="AM213"/>
  <c r="AB213"/>
  <c r="Y213"/>
  <c r="X213"/>
  <c r="L213"/>
  <c r="J213"/>
  <c r="I213"/>
  <c r="BU212"/>
  <c r="BR212"/>
  <c r="BQ212"/>
  <c r="BF212"/>
  <c r="BC212"/>
  <c r="BB212"/>
  <c r="AQ212"/>
  <c r="AN212"/>
  <c r="AM212"/>
  <c r="AB212"/>
  <c r="Y212"/>
  <c r="X212"/>
  <c r="L212"/>
  <c r="J212"/>
  <c r="I212"/>
  <c r="BU211"/>
  <c r="BR211"/>
  <c r="BQ211"/>
  <c r="BF211"/>
  <c r="BC211"/>
  <c r="BB211"/>
  <c r="AQ211"/>
  <c r="AN211"/>
  <c r="AM211"/>
  <c r="AB211"/>
  <c r="Y211"/>
  <c r="X211"/>
  <c r="L211"/>
  <c r="J211"/>
  <c r="I211"/>
  <c r="BU210"/>
  <c r="BR210"/>
  <c r="BQ210"/>
  <c r="BF210"/>
  <c r="BC210"/>
  <c r="BB210"/>
  <c r="AQ210"/>
  <c r="AN210"/>
  <c r="AM210"/>
  <c r="AB210"/>
  <c r="Y210"/>
  <c r="X210"/>
  <c r="L210"/>
  <c r="J210"/>
  <c r="I210"/>
  <c r="BU209"/>
  <c r="BR209"/>
  <c r="BQ209"/>
  <c r="BF209"/>
  <c r="BC209"/>
  <c r="BB209"/>
  <c r="AQ209"/>
  <c r="AN209"/>
  <c r="AM209"/>
  <c r="AB209"/>
  <c r="Y209"/>
  <c r="X209"/>
  <c r="L209"/>
  <c r="J209"/>
  <c r="I209"/>
  <c r="BU208"/>
  <c r="BR208"/>
  <c r="BQ208"/>
  <c r="BF208"/>
  <c r="BC208"/>
  <c r="BB208"/>
  <c r="AQ208"/>
  <c r="AN208"/>
  <c r="AM208"/>
  <c r="AB208"/>
  <c r="Y208"/>
  <c r="X208"/>
  <c r="L208"/>
  <c r="J208"/>
  <c r="I208"/>
  <c r="BU207"/>
  <c r="BR207"/>
  <c r="BQ207"/>
  <c r="BF207"/>
  <c r="BC207"/>
  <c r="BB207"/>
  <c r="AQ207"/>
  <c r="AN207"/>
  <c r="AM207"/>
  <c r="AB207"/>
  <c r="Y207"/>
  <c r="X207"/>
  <c r="L207"/>
  <c r="J207"/>
  <c r="I207"/>
  <c r="BU206"/>
  <c r="BR206"/>
  <c r="BQ206"/>
  <c r="BF206"/>
  <c r="BC206"/>
  <c r="BB206"/>
  <c r="AQ206"/>
  <c r="AN206"/>
  <c r="AM206"/>
  <c r="AB206"/>
  <c r="Y206"/>
  <c r="X206"/>
  <c r="L206"/>
  <c r="J206"/>
  <c r="I206"/>
  <c r="BU205"/>
  <c r="BR205"/>
  <c r="BQ205"/>
  <c r="BF205"/>
  <c r="BC205"/>
  <c r="BB205"/>
  <c r="AQ205"/>
  <c r="AN205"/>
  <c r="AM205"/>
  <c r="AB205"/>
  <c r="Y205"/>
  <c r="X205"/>
  <c r="L205"/>
  <c r="J205"/>
  <c r="I205"/>
  <c r="BU204"/>
  <c r="BR204"/>
  <c r="BQ204"/>
  <c r="BF204"/>
  <c r="BC204"/>
  <c r="BB204"/>
  <c r="AQ204"/>
  <c r="AN204"/>
  <c r="AM204"/>
  <c r="AB204"/>
  <c r="Y204"/>
  <c r="X204"/>
  <c r="L204"/>
  <c r="J204"/>
  <c r="I204"/>
  <c r="BU203"/>
  <c r="BR203"/>
  <c r="BQ203"/>
  <c r="BF203"/>
  <c r="BC203"/>
  <c r="BB203"/>
  <c r="AQ203"/>
  <c r="AN203"/>
  <c r="AM203"/>
  <c r="AB203"/>
  <c r="Y203"/>
  <c r="X203"/>
  <c r="L203"/>
  <c r="J203"/>
  <c r="I203"/>
  <c r="BU202"/>
  <c r="BR202"/>
  <c r="BQ202"/>
  <c r="BF202"/>
  <c r="BC202"/>
  <c r="BB202"/>
  <c r="AQ202"/>
  <c r="AN202"/>
  <c r="AM202"/>
  <c r="AB202"/>
  <c r="Y202"/>
  <c r="X202"/>
  <c r="L202"/>
  <c r="J202"/>
  <c r="I202"/>
  <c r="BU201"/>
  <c r="BR201"/>
  <c r="BQ201"/>
  <c r="BF201"/>
  <c r="BC201"/>
  <c r="BB201"/>
  <c r="AQ201"/>
  <c r="AN201"/>
  <c r="AM201"/>
  <c r="AB201"/>
  <c r="Y201"/>
  <c r="X201"/>
  <c r="L201"/>
  <c r="J201"/>
  <c r="I201"/>
  <c r="BU200"/>
  <c r="BR200"/>
  <c r="BQ200"/>
  <c r="BF200"/>
  <c r="BC200"/>
  <c r="BB200"/>
  <c r="AQ200"/>
  <c r="AN200"/>
  <c r="AM200"/>
  <c r="AB200"/>
  <c r="Y200"/>
  <c r="X200"/>
  <c r="L200"/>
  <c r="J200"/>
  <c r="I200"/>
  <c r="BU199"/>
  <c r="BR199"/>
  <c r="BQ199"/>
  <c r="BF199"/>
  <c r="BC199"/>
  <c r="BB199"/>
  <c r="AQ199"/>
  <c r="AN199"/>
  <c r="AM199"/>
  <c r="AB199"/>
  <c r="Y199"/>
  <c r="X199"/>
  <c r="L199"/>
  <c r="J199"/>
  <c r="I199"/>
  <c r="BU198"/>
  <c r="BR198"/>
  <c r="BQ198"/>
  <c r="BF198"/>
  <c r="BC198"/>
  <c r="BB198"/>
  <c r="AQ198"/>
  <c r="AN198"/>
  <c r="AM198"/>
  <c r="AB198"/>
  <c r="Y198"/>
  <c r="X198"/>
  <c r="L198"/>
  <c r="J198"/>
  <c r="I198"/>
  <c r="BU197"/>
  <c r="BR197"/>
  <c r="BQ197"/>
  <c r="BF197"/>
  <c r="BC197"/>
  <c r="BB197"/>
  <c r="AQ197"/>
  <c r="AN197"/>
  <c r="AM197"/>
  <c r="AB197"/>
  <c r="Y197"/>
  <c r="X197"/>
  <c r="J197"/>
  <c r="I197"/>
  <c r="BU196"/>
  <c r="BR196"/>
  <c r="BQ196"/>
  <c r="BF196"/>
  <c r="BC196"/>
  <c r="BB196"/>
  <c r="AQ196"/>
  <c r="AN196"/>
  <c r="AM196"/>
  <c r="AB196"/>
  <c r="Y196"/>
  <c r="X196"/>
  <c r="J196"/>
  <c r="I196"/>
  <c r="BU195"/>
  <c r="BR195"/>
  <c r="BQ195"/>
  <c r="BF195"/>
  <c r="BC195"/>
  <c r="BB195"/>
  <c r="AQ195"/>
  <c r="AN195"/>
  <c r="AM195"/>
  <c r="AB195"/>
  <c r="Y195"/>
  <c r="X195"/>
  <c r="L195"/>
  <c r="J195"/>
  <c r="I195"/>
  <c r="BU194"/>
  <c r="BR194"/>
  <c r="BQ194"/>
  <c r="BF194"/>
  <c r="BC194"/>
  <c r="BB194"/>
  <c r="AQ194"/>
  <c r="AN194"/>
  <c r="AM194"/>
  <c r="AB194"/>
  <c r="Y194"/>
  <c r="X194"/>
  <c r="L194"/>
  <c r="J194"/>
  <c r="I194"/>
  <c r="BU193"/>
  <c r="BR193"/>
  <c r="BQ193"/>
  <c r="BF193"/>
  <c r="BC193"/>
  <c r="BB193"/>
  <c r="AQ193"/>
  <c r="AN193"/>
  <c r="AM193"/>
  <c r="AB193"/>
  <c r="Y193"/>
  <c r="X193"/>
  <c r="L193"/>
  <c r="J193"/>
  <c r="I193"/>
  <c r="BU192"/>
  <c r="BR192"/>
  <c r="BQ192"/>
  <c r="BF192"/>
  <c r="BC192"/>
  <c r="BB192"/>
  <c r="AQ192"/>
  <c r="AN192"/>
  <c r="AM192"/>
  <c r="AB192"/>
  <c r="Y192"/>
  <c r="X192"/>
  <c r="L192"/>
  <c r="J192"/>
  <c r="I192"/>
  <c r="BU191"/>
  <c r="BR191"/>
  <c r="BQ191"/>
  <c r="BF191"/>
  <c r="BC191"/>
  <c r="BB191"/>
  <c r="AQ191"/>
  <c r="AN191"/>
  <c r="AM191"/>
  <c r="AB191"/>
  <c r="Y191"/>
  <c r="X191"/>
  <c r="L191"/>
  <c r="J191"/>
  <c r="I191"/>
  <c r="BU190"/>
  <c r="BR190"/>
  <c r="BQ190"/>
  <c r="BF190"/>
  <c r="BC190"/>
  <c r="BB190"/>
  <c r="AQ190"/>
  <c r="AN190"/>
  <c r="AM190"/>
  <c r="AB190"/>
  <c r="Y190"/>
  <c r="X190"/>
  <c r="L190"/>
  <c r="J190"/>
  <c r="I190"/>
  <c r="BU189"/>
  <c r="BR189"/>
  <c r="BQ189"/>
  <c r="BF189"/>
  <c r="BC189"/>
  <c r="BB189"/>
  <c r="AQ189"/>
  <c r="AN189"/>
  <c r="AM189"/>
  <c r="AB189"/>
  <c r="Y189"/>
  <c r="X189"/>
  <c r="L189"/>
  <c r="J189"/>
  <c r="I189"/>
  <c r="BU188"/>
  <c r="BR188"/>
  <c r="BQ188"/>
  <c r="BF188"/>
  <c r="BC188"/>
  <c r="BB188"/>
  <c r="AQ188"/>
  <c r="AN188"/>
  <c r="AM188"/>
  <c r="AB188"/>
  <c r="Y188"/>
  <c r="X188"/>
  <c r="L188"/>
  <c r="J188"/>
  <c r="I188"/>
  <c r="BU187"/>
  <c r="BR187"/>
  <c r="BQ187"/>
  <c r="BF187"/>
  <c r="BC187"/>
  <c r="BB187"/>
  <c r="AQ187"/>
  <c r="AN187"/>
  <c r="AM187"/>
  <c r="AB187"/>
  <c r="Y187"/>
  <c r="X187"/>
  <c r="L187"/>
  <c r="J187"/>
  <c r="I187"/>
  <c r="BU186"/>
  <c r="BR186"/>
  <c r="BQ186"/>
  <c r="BF186"/>
  <c r="BC186"/>
  <c r="BB186"/>
  <c r="AQ186"/>
  <c r="AN186"/>
  <c r="AM186"/>
  <c r="AB186"/>
  <c r="Y186"/>
  <c r="X186"/>
  <c r="L186"/>
  <c r="J186"/>
  <c r="I186"/>
  <c r="BU185"/>
  <c r="BR185"/>
  <c r="BQ185"/>
  <c r="BF185"/>
  <c r="BC185"/>
  <c r="BB185"/>
  <c r="AQ185"/>
  <c r="AN185"/>
  <c r="AM185"/>
  <c r="AB185"/>
  <c r="Y185"/>
  <c r="X185"/>
  <c r="L185"/>
  <c r="J185"/>
  <c r="I185"/>
  <c r="BU184"/>
  <c r="BR184"/>
  <c r="BQ184"/>
  <c r="BF184"/>
  <c r="BC184"/>
  <c r="BB184"/>
  <c r="AQ184"/>
  <c r="AN184"/>
  <c r="AM184"/>
  <c r="AB184"/>
  <c r="Y184"/>
  <c r="X184"/>
  <c r="L184"/>
  <c r="J184"/>
  <c r="I184"/>
  <c r="BU183"/>
  <c r="BR183"/>
  <c r="BQ183"/>
  <c r="BF183"/>
  <c r="BC183"/>
  <c r="BB183"/>
  <c r="AQ183"/>
  <c r="AN183"/>
  <c r="AM183"/>
  <c r="AB183"/>
  <c r="Y183"/>
  <c r="X183"/>
  <c r="L183"/>
  <c r="J183"/>
  <c r="I183"/>
  <c r="BU182"/>
  <c r="BR182"/>
  <c r="BQ182"/>
  <c r="BF182"/>
  <c r="BC182"/>
  <c r="BB182"/>
  <c r="AQ182"/>
  <c r="AN182"/>
  <c r="AM182"/>
  <c r="AB182"/>
  <c r="Y182"/>
  <c r="X182"/>
  <c r="L182"/>
  <c r="J182"/>
  <c r="I182"/>
  <c r="BU181"/>
  <c r="BR181"/>
  <c r="BQ181"/>
  <c r="BF181"/>
  <c r="BC181"/>
  <c r="BB181"/>
  <c r="AQ181"/>
  <c r="AN181"/>
  <c r="AM181"/>
  <c r="AB181"/>
  <c r="Y181"/>
  <c r="X181"/>
  <c r="L181"/>
  <c r="J181"/>
  <c r="I181"/>
  <c r="BU180"/>
  <c r="BR180"/>
  <c r="BQ180"/>
  <c r="BF180"/>
  <c r="BC180"/>
  <c r="BB180"/>
  <c r="AQ180"/>
  <c r="AN180"/>
  <c r="AM180"/>
  <c r="AB180"/>
  <c r="Y180"/>
  <c r="X180"/>
  <c r="L180"/>
  <c r="J180"/>
  <c r="I180"/>
  <c r="BU179"/>
  <c r="BR179"/>
  <c r="BQ179"/>
  <c r="BF179"/>
  <c r="BC179"/>
  <c r="BB179"/>
  <c r="AQ179"/>
  <c r="AN179"/>
  <c r="AM179"/>
  <c r="AB179"/>
  <c r="Y179"/>
  <c r="X179"/>
  <c r="L179"/>
  <c r="J179"/>
  <c r="I179"/>
  <c r="BU178"/>
  <c r="BR178"/>
  <c r="BQ178"/>
  <c r="BF178"/>
  <c r="BC178"/>
  <c r="BB178"/>
  <c r="AQ178"/>
  <c r="AN178"/>
  <c r="AM178"/>
  <c r="AB178"/>
  <c r="Y178"/>
  <c r="X178"/>
  <c r="L178"/>
  <c r="J178"/>
  <c r="I178"/>
  <c r="BU177"/>
  <c r="BR177"/>
  <c r="BQ177"/>
  <c r="BF177"/>
  <c r="BC177"/>
  <c r="BB177"/>
  <c r="AQ177"/>
  <c r="AN177"/>
  <c r="AM177"/>
  <c r="AB177"/>
  <c r="Y177"/>
  <c r="X177"/>
  <c r="L177"/>
  <c r="J177"/>
  <c r="I177"/>
  <c r="BU176"/>
  <c r="BR176"/>
  <c r="BQ176"/>
  <c r="BF176"/>
  <c r="BC176"/>
  <c r="BB176"/>
  <c r="AQ176"/>
  <c r="AN176"/>
  <c r="AM176"/>
  <c r="AB176"/>
  <c r="Y176"/>
  <c r="X176"/>
  <c r="L176"/>
  <c r="J176"/>
  <c r="I176"/>
  <c r="BU175"/>
  <c r="BR175"/>
  <c r="BQ175"/>
  <c r="BF175"/>
  <c r="BC175"/>
  <c r="BB175"/>
  <c r="AQ175"/>
  <c r="AN175"/>
  <c r="AM175"/>
  <c r="AB175"/>
  <c r="Y175"/>
  <c r="X175"/>
  <c r="J175"/>
  <c r="I175"/>
  <c r="BU174"/>
  <c r="BR174"/>
  <c r="BQ174"/>
  <c r="BF174"/>
  <c r="BC174"/>
  <c r="BB174"/>
  <c r="AQ174"/>
  <c r="AN174"/>
  <c r="AM174"/>
  <c r="AB174"/>
  <c r="Y174"/>
  <c r="X174"/>
  <c r="J174"/>
  <c r="I174"/>
  <c r="BU173"/>
  <c r="BR173"/>
  <c r="BQ173"/>
  <c r="BF173"/>
  <c r="BC173"/>
  <c r="BB173"/>
  <c r="AQ173"/>
  <c r="AN173"/>
  <c r="AM173"/>
  <c r="AB173"/>
  <c r="Y173"/>
  <c r="X173"/>
  <c r="L173"/>
  <c r="J173"/>
  <c r="I173"/>
  <c r="BU172"/>
  <c r="BR172"/>
  <c r="BQ172"/>
  <c r="BF172"/>
  <c r="BC172"/>
  <c r="BB172"/>
  <c r="AQ172"/>
  <c r="AN172"/>
  <c r="AM172"/>
  <c r="AB172"/>
  <c r="Y172"/>
  <c r="X172"/>
  <c r="L172"/>
  <c r="J172"/>
  <c r="I172"/>
  <c r="BU171"/>
  <c r="BR171"/>
  <c r="BQ171"/>
  <c r="BF171"/>
  <c r="BC171"/>
  <c r="BB171"/>
  <c r="AQ171"/>
  <c r="AN171"/>
  <c r="AM171"/>
  <c r="AB171"/>
  <c r="Y171"/>
  <c r="X171"/>
  <c r="L171"/>
  <c r="J171"/>
  <c r="I171"/>
  <c r="BU170"/>
  <c r="BR170"/>
  <c r="BQ170"/>
  <c r="BF170"/>
  <c r="BC170"/>
  <c r="BB170"/>
  <c r="AQ170"/>
  <c r="AN170"/>
  <c r="AM170"/>
  <c r="AB170"/>
  <c r="Y170"/>
  <c r="X170"/>
  <c r="L170"/>
  <c r="J170"/>
  <c r="I170"/>
  <c r="BU169"/>
  <c r="BR169"/>
  <c r="BQ169"/>
  <c r="BF169"/>
  <c r="BC169"/>
  <c r="BB169"/>
  <c r="AQ169"/>
  <c r="AN169"/>
  <c r="AM169"/>
  <c r="AB169"/>
  <c r="Y169"/>
  <c r="X169"/>
  <c r="L169"/>
  <c r="J169"/>
  <c r="I169"/>
  <c r="BU168"/>
  <c r="BR168"/>
  <c r="BQ168"/>
  <c r="BF168"/>
  <c r="BC168"/>
  <c r="BB168"/>
  <c r="AQ168"/>
  <c r="AN168"/>
  <c r="AM168"/>
  <c r="AB168"/>
  <c r="Y168"/>
  <c r="X168"/>
  <c r="L168"/>
  <c r="J168"/>
  <c r="I168"/>
  <c r="BU167"/>
  <c r="BR167"/>
  <c r="BQ167"/>
  <c r="BF167"/>
  <c r="BC167"/>
  <c r="BB167"/>
  <c r="AQ167"/>
  <c r="AN167"/>
  <c r="AM167"/>
  <c r="AB167"/>
  <c r="Y167"/>
  <c r="X167"/>
  <c r="L167"/>
  <c r="J167"/>
  <c r="I167"/>
  <c r="BU166"/>
  <c r="BR166"/>
  <c r="BQ166"/>
  <c r="BF166"/>
  <c r="BC166"/>
  <c r="BB166"/>
  <c r="AQ166"/>
  <c r="AN166"/>
  <c r="AM166"/>
  <c r="AB166"/>
  <c r="Y166"/>
  <c r="X166"/>
  <c r="L166"/>
  <c r="J166"/>
  <c r="I166"/>
  <c r="BU165"/>
  <c r="BR165"/>
  <c r="BQ165"/>
  <c r="BF165"/>
  <c r="BC165"/>
  <c r="BB165"/>
  <c r="AQ165"/>
  <c r="AN165"/>
  <c r="AM165"/>
  <c r="AB165"/>
  <c r="Y165"/>
  <c r="X165"/>
  <c r="L165"/>
  <c r="J165"/>
  <c r="I165"/>
  <c r="BU164"/>
  <c r="BR164"/>
  <c r="BQ164"/>
  <c r="BF164"/>
  <c r="BC164"/>
  <c r="BB164"/>
  <c r="AQ164"/>
  <c r="AN164"/>
  <c r="AM164"/>
  <c r="AB164"/>
  <c r="Y164"/>
  <c r="X164"/>
  <c r="L164"/>
  <c r="J164"/>
  <c r="I164"/>
  <c r="BU163"/>
  <c r="BR163"/>
  <c r="BQ163"/>
  <c r="BF163"/>
  <c r="BC163"/>
  <c r="BB163"/>
  <c r="AQ163"/>
  <c r="AN163"/>
  <c r="AM163"/>
  <c r="AB163"/>
  <c r="Y163"/>
  <c r="X163"/>
  <c r="L163"/>
  <c r="J163"/>
  <c r="I163"/>
  <c r="BU162"/>
  <c r="BR162"/>
  <c r="BQ162"/>
  <c r="BF162"/>
  <c r="BC162"/>
  <c r="BB162"/>
  <c r="AQ162"/>
  <c r="AN162"/>
  <c r="AM162"/>
  <c r="AB162"/>
  <c r="Y162"/>
  <c r="X162"/>
  <c r="L162"/>
  <c r="J162"/>
  <c r="I162"/>
  <c r="BU161"/>
  <c r="BR161"/>
  <c r="BQ161"/>
  <c r="BF161"/>
  <c r="BC161"/>
  <c r="BB161"/>
  <c r="AQ161"/>
  <c r="AN161"/>
  <c r="AM161"/>
  <c r="AB161"/>
  <c r="Y161"/>
  <c r="X161"/>
  <c r="L161"/>
  <c r="J161"/>
  <c r="I161"/>
  <c r="BU160"/>
  <c r="BR160"/>
  <c r="BQ160"/>
  <c r="BF160"/>
  <c r="BC160"/>
  <c r="BB160"/>
  <c r="AQ160"/>
  <c r="AN160"/>
  <c r="AM160"/>
  <c r="AB160"/>
  <c r="Y160"/>
  <c r="X160"/>
  <c r="L160"/>
  <c r="J160"/>
  <c r="I160"/>
  <c r="BU159"/>
  <c r="BR159"/>
  <c r="BQ159"/>
  <c r="BF159"/>
  <c r="BC159"/>
  <c r="BB159"/>
  <c r="AQ159"/>
  <c r="AN159"/>
  <c r="AM159"/>
  <c r="AB159"/>
  <c r="Y159"/>
  <c r="X159"/>
  <c r="L159"/>
  <c r="J159"/>
  <c r="I159"/>
  <c r="BU158"/>
  <c r="BR158"/>
  <c r="BQ158"/>
  <c r="BF158"/>
  <c r="BC158"/>
  <c r="BB158"/>
  <c r="AQ158"/>
  <c r="AN158"/>
  <c r="AM158"/>
  <c r="AB158"/>
  <c r="Y158"/>
  <c r="X158"/>
  <c r="L158"/>
  <c r="J158"/>
  <c r="I158"/>
  <c r="BU157"/>
  <c r="BR157"/>
  <c r="BQ157"/>
  <c r="BF157"/>
  <c r="BC157"/>
  <c r="BB157"/>
  <c r="AQ157"/>
  <c r="AN157"/>
  <c r="AM157"/>
  <c r="AB157"/>
  <c r="Y157"/>
  <c r="X157"/>
  <c r="L157"/>
  <c r="J157"/>
  <c r="I157"/>
  <c r="BU156"/>
  <c r="BR156"/>
  <c r="BQ156"/>
  <c r="BF156"/>
  <c r="BC156"/>
  <c r="BB156"/>
  <c r="AQ156"/>
  <c r="AN156"/>
  <c r="AM156"/>
  <c r="AB156"/>
  <c r="Y156"/>
  <c r="X156"/>
  <c r="L156"/>
  <c r="J156"/>
  <c r="I156"/>
  <c r="BU155"/>
  <c r="BR155"/>
  <c r="BQ155"/>
  <c r="BF155"/>
  <c r="BC155"/>
  <c r="BB155"/>
  <c r="AQ155"/>
  <c r="AN155"/>
  <c r="AM155"/>
  <c r="AB155"/>
  <c r="Y155"/>
  <c r="X155"/>
  <c r="L155"/>
  <c r="J155"/>
  <c r="I155"/>
  <c r="BU154"/>
  <c r="BR154"/>
  <c r="BQ154"/>
  <c r="BF154"/>
  <c r="BC154"/>
  <c r="BB154"/>
  <c r="AQ154"/>
  <c r="AN154"/>
  <c r="AM154"/>
  <c r="AB154"/>
  <c r="Y154"/>
  <c r="X154"/>
  <c r="L154"/>
  <c r="J154"/>
  <c r="I154"/>
  <c r="BU153"/>
  <c r="BR153"/>
  <c r="BQ153"/>
  <c r="BF153"/>
  <c r="BC153"/>
  <c r="BB153"/>
  <c r="AQ153"/>
  <c r="AN153"/>
  <c r="AM153"/>
  <c r="AB153"/>
  <c r="Y153"/>
  <c r="X153"/>
  <c r="L153"/>
  <c r="J153"/>
  <c r="I153"/>
  <c r="BU152"/>
  <c r="BR152"/>
  <c r="BQ152"/>
  <c r="BF152"/>
  <c r="BC152"/>
  <c r="BB152"/>
  <c r="AQ152"/>
  <c r="AN152"/>
  <c r="AM152"/>
  <c r="AB152"/>
  <c r="Y152"/>
  <c r="X152"/>
  <c r="J152"/>
  <c r="I152"/>
  <c r="BU151"/>
  <c r="BR151"/>
  <c r="BQ151"/>
  <c r="BF151"/>
  <c r="BC151"/>
  <c r="BB151"/>
  <c r="AQ151"/>
  <c r="AN151"/>
  <c r="AM151"/>
  <c r="AB151"/>
  <c r="Y151"/>
  <c r="X151"/>
  <c r="L151"/>
  <c r="J151"/>
  <c r="I151"/>
  <c r="BU150"/>
  <c r="BR150"/>
  <c r="BQ150"/>
  <c r="BF150"/>
  <c r="BC150"/>
  <c r="BB150"/>
  <c r="AQ150"/>
  <c r="AN150"/>
  <c r="AM150"/>
  <c r="AB150"/>
  <c r="Y150"/>
  <c r="X150"/>
  <c r="L150"/>
  <c r="J150"/>
  <c r="I150"/>
  <c r="BU149"/>
  <c r="BR149"/>
  <c r="BQ149"/>
  <c r="BF149"/>
  <c r="BC149"/>
  <c r="BB149"/>
  <c r="AQ149"/>
  <c r="AN149"/>
  <c r="AM149"/>
  <c r="AB149"/>
  <c r="Y149"/>
  <c r="X149"/>
  <c r="L149"/>
  <c r="J149"/>
  <c r="I149"/>
  <c r="BU148"/>
  <c r="BR148"/>
  <c r="BQ148"/>
  <c r="BF148"/>
  <c r="BC148"/>
  <c r="BB148"/>
  <c r="AQ148"/>
  <c r="AN148"/>
  <c r="AM148"/>
  <c r="AB148"/>
  <c r="Y148"/>
  <c r="X148"/>
  <c r="L148"/>
  <c r="J148"/>
  <c r="I148"/>
  <c r="BU147"/>
  <c r="BR147"/>
  <c r="BQ147"/>
  <c r="BF147"/>
  <c r="BC147"/>
  <c r="BB147"/>
  <c r="AQ147"/>
  <c r="AN147"/>
  <c r="AM147"/>
  <c r="AB147"/>
  <c r="Y147"/>
  <c r="X147"/>
  <c r="L147"/>
  <c r="J147"/>
  <c r="I147"/>
  <c r="BU146"/>
  <c r="BR146"/>
  <c r="BQ146"/>
  <c r="BF146"/>
  <c r="BC146"/>
  <c r="BB146"/>
  <c r="AQ146"/>
  <c r="AN146"/>
  <c r="AM146"/>
  <c r="AB146"/>
  <c r="Y146"/>
  <c r="X146"/>
  <c r="L146"/>
  <c r="J146"/>
  <c r="I146"/>
  <c r="BU145"/>
  <c r="BR145"/>
  <c r="BQ145"/>
  <c r="BF145"/>
  <c r="BC145"/>
  <c r="BB145"/>
  <c r="AQ145"/>
  <c r="AN145"/>
  <c r="AM145"/>
  <c r="AB145"/>
  <c r="Y145"/>
  <c r="X145"/>
  <c r="L145"/>
  <c r="J145"/>
  <c r="I145"/>
  <c r="BU144"/>
  <c r="BR144"/>
  <c r="BQ144"/>
  <c r="BF144"/>
  <c r="BC144"/>
  <c r="BB144"/>
  <c r="AQ144"/>
  <c r="AN144"/>
  <c r="AM144"/>
  <c r="AB144"/>
  <c r="Y144"/>
  <c r="X144"/>
  <c r="L144"/>
  <c r="J144"/>
  <c r="I144"/>
  <c r="BU143"/>
  <c r="BR143"/>
  <c r="BQ143"/>
  <c r="BF143"/>
  <c r="BC143"/>
  <c r="BB143"/>
  <c r="AQ143"/>
  <c r="AN143"/>
  <c r="AM143"/>
  <c r="AB143"/>
  <c r="Y143"/>
  <c r="X143"/>
  <c r="L143"/>
  <c r="J143"/>
  <c r="I143"/>
  <c r="BU142"/>
  <c r="BR142"/>
  <c r="BQ142"/>
  <c r="BF142"/>
  <c r="BC142"/>
  <c r="BB142"/>
  <c r="AQ142"/>
  <c r="AN142"/>
  <c r="AM142"/>
  <c r="AB142"/>
  <c r="Y142"/>
  <c r="X142"/>
  <c r="L142"/>
  <c r="J142"/>
  <c r="I142"/>
  <c r="BU141"/>
  <c r="BR141"/>
  <c r="BQ141"/>
  <c r="BF141"/>
  <c r="BC141"/>
  <c r="BB141"/>
  <c r="AQ141"/>
  <c r="AN141"/>
  <c r="AM141"/>
  <c r="AB141"/>
  <c r="Y141"/>
  <c r="X141"/>
  <c r="L141"/>
  <c r="J141"/>
  <c r="I141"/>
  <c r="BU140"/>
  <c r="BR140"/>
  <c r="BQ140"/>
  <c r="BF140"/>
  <c r="BC140"/>
  <c r="BB140"/>
  <c r="AQ140"/>
  <c r="AN140"/>
  <c r="AM140"/>
  <c r="AB140"/>
  <c r="Y140"/>
  <c r="X140"/>
  <c r="L140"/>
  <c r="J140"/>
  <c r="I140"/>
  <c r="BU139"/>
  <c r="BR139"/>
  <c r="BQ139"/>
  <c r="BF139"/>
  <c r="BC139"/>
  <c r="BB139"/>
  <c r="AQ139"/>
  <c r="AN139"/>
  <c r="AM139"/>
  <c r="AB139"/>
  <c r="Y139"/>
  <c r="X139"/>
  <c r="L139"/>
  <c r="J139"/>
  <c r="I139"/>
  <c r="BU138"/>
  <c r="BR138"/>
  <c r="BQ138"/>
  <c r="BF138"/>
  <c r="BC138"/>
  <c r="BB138"/>
  <c r="AQ138"/>
  <c r="AN138"/>
  <c r="AM138"/>
  <c r="AB138"/>
  <c r="Y138"/>
  <c r="X138"/>
  <c r="L138"/>
  <c r="J138"/>
  <c r="I138"/>
  <c r="BU137"/>
  <c r="BR137"/>
  <c r="BQ137"/>
  <c r="BF137"/>
  <c r="BC137"/>
  <c r="BB137"/>
  <c r="AQ137"/>
  <c r="AN137"/>
  <c r="AM137"/>
  <c r="AB137"/>
  <c r="Y137"/>
  <c r="X137"/>
  <c r="L137"/>
  <c r="J137"/>
  <c r="I137"/>
  <c r="BU136"/>
  <c r="BR136"/>
  <c r="BQ136"/>
  <c r="BF136"/>
  <c r="BC136"/>
  <c r="BB136"/>
  <c r="AQ136"/>
  <c r="AN136"/>
  <c r="AM136"/>
  <c r="AB136"/>
  <c r="Y136"/>
  <c r="X136"/>
  <c r="L136"/>
  <c r="J136"/>
  <c r="I136"/>
  <c r="BU135"/>
  <c r="BR135"/>
  <c r="BQ135"/>
  <c r="BF135"/>
  <c r="BC135"/>
  <c r="BB135"/>
  <c r="AQ135"/>
  <c r="AN135"/>
  <c r="AM135"/>
  <c r="AB135"/>
  <c r="Y135"/>
  <c r="X135"/>
  <c r="L135"/>
  <c r="J135"/>
  <c r="I135"/>
  <c r="BU134"/>
  <c r="BR134"/>
  <c r="BQ134"/>
  <c r="BF134"/>
  <c r="BC134"/>
  <c r="BB134"/>
  <c r="AQ134"/>
  <c r="AN134"/>
  <c r="AM134"/>
  <c r="AB134"/>
  <c r="Y134"/>
  <c r="X134"/>
  <c r="L134"/>
  <c r="J134"/>
  <c r="I134"/>
  <c r="BU133"/>
  <c r="BR133"/>
  <c r="BQ133"/>
  <c r="BF133"/>
  <c r="BC133"/>
  <c r="BB133"/>
  <c r="AQ133"/>
  <c r="AN133"/>
  <c r="AM133"/>
  <c r="AB133"/>
  <c r="Y133"/>
  <c r="X133"/>
  <c r="L133"/>
  <c r="J133"/>
  <c r="I133"/>
  <c r="BU132"/>
  <c r="BR132"/>
  <c r="BQ132"/>
  <c r="BF132"/>
  <c r="BC132"/>
  <c r="BB132"/>
  <c r="AQ132"/>
  <c r="AN132"/>
  <c r="AM132"/>
  <c r="AB132"/>
  <c r="Y132"/>
  <c r="X132"/>
  <c r="L132"/>
  <c r="J132"/>
  <c r="I132"/>
  <c r="BU131"/>
  <c r="BR131"/>
  <c r="BQ131"/>
  <c r="BF131"/>
  <c r="BC131"/>
  <c r="BB131"/>
  <c r="AQ131"/>
  <c r="AN131"/>
  <c r="AM131"/>
  <c r="AB131"/>
  <c r="Y131"/>
  <c r="X131"/>
  <c r="J131"/>
  <c r="I131"/>
  <c r="BU130"/>
  <c r="BR130"/>
  <c r="BQ130"/>
  <c r="BF130"/>
  <c r="BC130"/>
  <c r="BB130"/>
  <c r="AQ130"/>
  <c r="AN130"/>
  <c r="AM130"/>
  <c r="AB130"/>
  <c r="Y130"/>
  <c r="X130"/>
  <c r="J130"/>
  <c r="I130"/>
  <c r="BU129"/>
  <c r="BR129"/>
  <c r="BQ129"/>
  <c r="BF129"/>
  <c r="BC129"/>
  <c r="BB129"/>
  <c r="AQ129"/>
  <c r="AN129"/>
  <c r="AM129"/>
  <c r="AB129"/>
  <c r="Y129"/>
  <c r="X129"/>
  <c r="L129"/>
  <c r="J129"/>
  <c r="I129"/>
  <c r="BU128"/>
  <c r="BR128"/>
  <c r="BQ128"/>
  <c r="BF128"/>
  <c r="BC128"/>
  <c r="BB128"/>
  <c r="AQ128"/>
  <c r="AN128"/>
  <c r="AM128"/>
  <c r="AB128"/>
  <c r="Y128"/>
  <c r="X128"/>
  <c r="L128"/>
  <c r="J128"/>
  <c r="I128"/>
  <c r="BU127"/>
  <c r="BR127"/>
  <c r="BQ127"/>
  <c r="BF127"/>
  <c r="BC127"/>
  <c r="BB127"/>
  <c r="AQ127"/>
  <c r="AN127"/>
  <c r="AM127"/>
  <c r="AB127"/>
  <c r="Y127"/>
  <c r="X127"/>
  <c r="L127"/>
  <c r="J127"/>
  <c r="I127"/>
  <c r="BU126"/>
  <c r="BR126"/>
  <c r="BQ126"/>
  <c r="BF126"/>
  <c r="BC126"/>
  <c r="BB126"/>
  <c r="AQ126"/>
  <c r="AN126"/>
  <c r="AM126"/>
  <c r="AB126"/>
  <c r="Y126"/>
  <c r="X126"/>
  <c r="L126"/>
  <c r="J126"/>
  <c r="I126"/>
  <c r="BU125"/>
  <c r="BR125"/>
  <c r="BQ125"/>
  <c r="BF125"/>
  <c r="BC125"/>
  <c r="BB125"/>
  <c r="AQ125"/>
  <c r="AN125"/>
  <c r="AM125"/>
  <c r="AB125"/>
  <c r="Y125"/>
  <c r="X125"/>
  <c r="L125"/>
  <c r="J125"/>
  <c r="I125"/>
  <c r="BU124"/>
  <c r="BR124"/>
  <c r="BQ124"/>
  <c r="BF124"/>
  <c r="BC124"/>
  <c r="BB124"/>
  <c r="AQ124"/>
  <c r="AN124"/>
  <c r="AM124"/>
  <c r="AB124"/>
  <c r="Y124"/>
  <c r="X124"/>
  <c r="L124"/>
  <c r="J124"/>
  <c r="I124"/>
  <c r="BU123"/>
  <c r="BR123"/>
  <c r="BQ123"/>
  <c r="BF123"/>
  <c r="BC123"/>
  <c r="BB123"/>
  <c r="AQ123"/>
  <c r="AN123"/>
  <c r="AM123"/>
  <c r="AB123"/>
  <c r="Y123"/>
  <c r="X123"/>
  <c r="L123"/>
  <c r="J123"/>
  <c r="I123"/>
  <c r="BU122"/>
  <c r="BR122"/>
  <c r="BQ122"/>
  <c r="BF122"/>
  <c r="BC122"/>
  <c r="BB122"/>
  <c r="AQ122"/>
  <c r="AN122"/>
  <c r="AM122"/>
  <c r="AB122"/>
  <c r="Y122"/>
  <c r="X122"/>
  <c r="L122"/>
  <c r="J122"/>
  <c r="I122"/>
  <c r="BU121"/>
  <c r="BR121"/>
  <c r="BQ121"/>
  <c r="BF121"/>
  <c r="BC121"/>
  <c r="BB121"/>
  <c r="AQ121"/>
  <c r="AN121"/>
  <c r="AM121"/>
  <c r="AB121"/>
  <c r="Y121"/>
  <c r="X121"/>
  <c r="L121"/>
  <c r="J121"/>
  <c r="I121"/>
  <c r="BU120"/>
  <c r="BR120"/>
  <c r="BQ120"/>
  <c r="BF120"/>
  <c r="BC120"/>
  <c r="BB120"/>
  <c r="AQ120"/>
  <c r="AN120"/>
  <c r="AM120"/>
  <c r="AB120"/>
  <c r="Y120"/>
  <c r="X120"/>
  <c r="L120"/>
  <c r="J120"/>
  <c r="I120"/>
  <c r="BU119"/>
  <c r="BR119"/>
  <c r="BQ119"/>
  <c r="BF119"/>
  <c r="BC119"/>
  <c r="BB119"/>
  <c r="AQ119"/>
  <c r="AN119"/>
  <c r="AM119"/>
  <c r="AB119"/>
  <c r="Y119"/>
  <c r="X119"/>
  <c r="L119"/>
  <c r="J119"/>
  <c r="I119"/>
  <c r="BU118"/>
  <c r="BR118"/>
  <c r="BQ118"/>
  <c r="BF118"/>
  <c r="BC118"/>
  <c r="BB118"/>
  <c r="AQ118"/>
  <c r="AN118"/>
  <c r="AM118"/>
  <c r="AB118"/>
  <c r="Y118"/>
  <c r="X118"/>
  <c r="L118"/>
  <c r="J118"/>
  <c r="I118"/>
  <c r="BU117"/>
  <c r="BR117"/>
  <c r="BQ117"/>
  <c r="BF117"/>
  <c r="BC117"/>
  <c r="BB117"/>
  <c r="AQ117"/>
  <c r="AN117"/>
  <c r="AM117"/>
  <c r="AB117"/>
  <c r="Y117"/>
  <c r="X117"/>
  <c r="L117"/>
  <c r="J117"/>
  <c r="I117"/>
  <c r="BU116"/>
  <c r="BR116"/>
  <c r="BQ116"/>
  <c r="BF116"/>
  <c r="BC116"/>
  <c r="BB116"/>
  <c r="AQ116"/>
  <c r="AN116"/>
  <c r="AM116"/>
  <c r="AB116"/>
  <c r="Y116"/>
  <c r="X116"/>
  <c r="L116"/>
  <c r="J116"/>
  <c r="I116"/>
  <c r="BU115"/>
  <c r="BR115"/>
  <c r="BQ115"/>
  <c r="BF115"/>
  <c r="BC115"/>
  <c r="BB115"/>
  <c r="AQ115"/>
  <c r="AN115"/>
  <c r="AM115"/>
  <c r="AB115"/>
  <c r="Y115"/>
  <c r="X115"/>
  <c r="L115"/>
  <c r="J115"/>
  <c r="I115"/>
  <c r="BU114"/>
  <c r="BR114"/>
  <c r="BQ114"/>
  <c r="BF114"/>
  <c r="BC114"/>
  <c r="BB114"/>
  <c r="AQ114"/>
  <c r="AN114"/>
  <c r="AM114"/>
  <c r="AB114"/>
  <c r="Y114"/>
  <c r="X114"/>
  <c r="L114"/>
  <c r="J114"/>
  <c r="I114"/>
  <c r="BU113"/>
  <c r="BR113"/>
  <c r="BQ113"/>
  <c r="BF113"/>
  <c r="BC113"/>
  <c r="BB113"/>
  <c r="AQ113"/>
  <c r="AN113"/>
  <c r="AM113"/>
  <c r="AB113"/>
  <c r="Y113"/>
  <c r="X113"/>
  <c r="L113"/>
  <c r="J113"/>
  <c r="I113"/>
  <c r="BU112"/>
  <c r="BR112"/>
  <c r="BQ112"/>
  <c r="BF112"/>
  <c r="BC112"/>
  <c r="BB112"/>
  <c r="AQ112"/>
  <c r="AN112"/>
  <c r="AM112"/>
  <c r="AB112"/>
  <c r="Y112"/>
  <c r="X112"/>
  <c r="L112"/>
  <c r="J112"/>
  <c r="I112"/>
  <c r="BU111"/>
  <c r="BR111"/>
  <c r="BQ111"/>
  <c r="BF111"/>
  <c r="BC111"/>
  <c r="BB111"/>
  <c r="AQ111"/>
  <c r="AN111"/>
  <c r="AM111"/>
  <c r="AB111"/>
  <c r="Y111"/>
  <c r="X111"/>
  <c r="L111"/>
  <c r="J111"/>
  <c r="I111"/>
  <c r="BU110"/>
  <c r="BR110"/>
  <c r="BQ110"/>
  <c r="BF110"/>
  <c r="BC110"/>
  <c r="BB110"/>
  <c r="AQ110"/>
  <c r="AN110"/>
  <c r="AM110"/>
  <c r="AB110"/>
  <c r="Y110"/>
  <c r="X110"/>
  <c r="L110"/>
  <c r="J110"/>
  <c r="I110"/>
  <c r="BU109"/>
  <c r="BR109"/>
  <c r="BQ109"/>
  <c r="BF109"/>
  <c r="BC109"/>
  <c r="BB109"/>
  <c r="AQ109"/>
  <c r="AN109"/>
  <c r="AM109"/>
  <c r="AB109"/>
  <c r="Y109"/>
  <c r="X109"/>
  <c r="J109"/>
  <c r="I109"/>
  <c r="BU108"/>
  <c r="BR108"/>
  <c r="BQ108"/>
  <c r="BF108"/>
  <c r="BC108"/>
  <c r="BB108"/>
  <c r="AQ108"/>
  <c r="AN108"/>
  <c r="AM108"/>
  <c r="AB108"/>
  <c r="Y108"/>
  <c r="X108"/>
  <c r="J108"/>
  <c r="I108"/>
  <c r="BU107"/>
  <c r="BR107"/>
  <c r="BQ107"/>
  <c r="BF107"/>
  <c r="BC107"/>
  <c r="BB107"/>
  <c r="AQ107"/>
  <c r="AN107"/>
  <c r="AM107"/>
  <c r="AB107"/>
  <c r="Y107"/>
  <c r="X107"/>
  <c r="L107"/>
  <c r="J107"/>
  <c r="I107"/>
  <c r="BU106"/>
  <c r="BR106"/>
  <c r="BQ106"/>
  <c r="BF106"/>
  <c r="BC106"/>
  <c r="BB106"/>
  <c r="AQ106"/>
  <c r="AN106"/>
  <c r="AM106"/>
  <c r="AB106"/>
  <c r="Y106"/>
  <c r="X106"/>
  <c r="L106"/>
  <c r="J106"/>
  <c r="I106"/>
  <c r="BU105"/>
  <c r="BR105"/>
  <c r="BQ105"/>
  <c r="BF105"/>
  <c r="BC105"/>
  <c r="BB105"/>
  <c r="AQ105"/>
  <c r="AN105"/>
  <c r="AM105"/>
  <c r="AB105"/>
  <c r="Y105"/>
  <c r="X105"/>
  <c r="L105"/>
  <c r="J105"/>
  <c r="I105"/>
  <c r="BU104"/>
  <c r="BR104"/>
  <c r="BQ104"/>
  <c r="BF104"/>
  <c r="BC104"/>
  <c r="BB104"/>
  <c r="AQ104"/>
  <c r="AN104"/>
  <c r="AM104"/>
  <c r="AB104"/>
  <c r="Y104"/>
  <c r="X104"/>
  <c r="L104"/>
  <c r="J104"/>
  <c r="I104"/>
  <c r="BU103"/>
  <c r="BR103"/>
  <c r="BQ103"/>
  <c r="BF103"/>
  <c r="BC103"/>
  <c r="BB103"/>
  <c r="AQ103"/>
  <c r="AN103"/>
  <c r="AM103"/>
  <c r="AB103"/>
  <c r="Y103"/>
  <c r="X103"/>
  <c r="L103"/>
  <c r="J103"/>
  <c r="I103"/>
  <c r="BU102"/>
  <c r="BR102"/>
  <c r="BQ102"/>
  <c r="BF102"/>
  <c r="BC102"/>
  <c r="BB102"/>
  <c r="AQ102"/>
  <c r="AN102"/>
  <c r="AM102"/>
  <c r="AB102"/>
  <c r="Y102"/>
  <c r="X102"/>
  <c r="L102"/>
  <c r="J102"/>
  <c r="I102"/>
  <c r="BU101"/>
  <c r="BR101"/>
  <c r="BQ101"/>
  <c r="BF101"/>
  <c r="BC101"/>
  <c r="BB101"/>
  <c r="AQ101"/>
  <c r="AN101"/>
  <c r="AM101"/>
  <c r="AB101"/>
  <c r="Y101"/>
  <c r="X101"/>
  <c r="L101"/>
  <c r="J101"/>
  <c r="I101"/>
  <c r="BU100"/>
  <c r="BR100"/>
  <c r="BQ100"/>
  <c r="BF100"/>
  <c r="BC100"/>
  <c r="BB100"/>
  <c r="AQ100"/>
  <c r="AN100"/>
  <c r="AM100"/>
  <c r="AB100"/>
  <c r="Y100"/>
  <c r="X100"/>
  <c r="L100"/>
  <c r="J100"/>
  <c r="I100"/>
  <c r="BU99"/>
  <c r="BR99"/>
  <c r="BQ99"/>
  <c r="BF99"/>
  <c r="BC99"/>
  <c r="BB99"/>
  <c r="AQ99"/>
  <c r="AN99"/>
  <c r="AM99"/>
  <c r="AB99"/>
  <c r="Y99"/>
  <c r="X99"/>
  <c r="L99"/>
  <c r="J99"/>
  <c r="I99"/>
  <c r="BU98"/>
  <c r="BR98"/>
  <c r="BQ98"/>
  <c r="BF98"/>
  <c r="BC98"/>
  <c r="BB98"/>
  <c r="AQ98"/>
  <c r="AN98"/>
  <c r="AM98"/>
  <c r="AB98"/>
  <c r="Y98"/>
  <c r="X98"/>
  <c r="L98"/>
  <c r="J98"/>
  <c r="I98"/>
  <c r="BU97"/>
  <c r="BR97"/>
  <c r="BQ97"/>
  <c r="BF97"/>
  <c r="BC97"/>
  <c r="BB97"/>
  <c r="AQ97"/>
  <c r="AN97"/>
  <c r="AM97"/>
  <c r="AB97"/>
  <c r="Y97"/>
  <c r="X97"/>
  <c r="L97"/>
  <c r="J97"/>
  <c r="I97"/>
  <c r="BU96"/>
  <c r="BR96"/>
  <c r="BQ96"/>
  <c r="BF96"/>
  <c r="BC96"/>
  <c r="BB96"/>
  <c r="AQ96"/>
  <c r="AN96"/>
  <c r="AM96"/>
  <c r="AB96"/>
  <c r="Y96"/>
  <c r="X96"/>
  <c r="L96"/>
  <c r="J96"/>
  <c r="I96"/>
  <c r="BU95"/>
  <c r="BR95"/>
  <c r="BQ95"/>
  <c r="BF95"/>
  <c r="BC95"/>
  <c r="BB95"/>
  <c r="AQ95"/>
  <c r="AN95"/>
  <c r="AM95"/>
  <c r="AB95"/>
  <c r="Y95"/>
  <c r="X95"/>
  <c r="L95"/>
  <c r="J95"/>
  <c r="I95"/>
  <c r="BU94"/>
  <c r="BR94"/>
  <c r="BQ94"/>
  <c r="BF94"/>
  <c r="BC94"/>
  <c r="BB94"/>
  <c r="AQ94"/>
  <c r="AN94"/>
  <c r="AM94"/>
  <c r="AB94"/>
  <c r="Y94"/>
  <c r="X94"/>
  <c r="L94"/>
  <c r="J94"/>
  <c r="I94"/>
  <c r="BU93"/>
  <c r="BR93"/>
  <c r="BQ93"/>
  <c r="BF93"/>
  <c r="BC93"/>
  <c r="BB93"/>
  <c r="AQ93"/>
  <c r="AN93"/>
  <c r="AM93"/>
  <c r="AB93"/>
  <c r="Y93"/>
  <c r="X93"/>
  <c r="L93"/>
  <c r="J93"/>
  <c r="I93"/>
  <c r="BU92"/>
  <c r="BR92"/>
  <c r="BQ92"/>
  <c r="BF92"/>
  <c r="BC92"/>
  <c r="BB92"/>
  <c r="AQ92"/>
  <c r="AN92"/>
  <c r="AM92"/>
  <c r="AB92"/>
  <c r="Y92"/>
  <c r="X92"/>
  <c r="L92"/>
  <c r="J92"/>
  <c r="I92"/>
  <c r="BU91"/>
  <c r="BR91"/>
  <c r="BQ91"/>
  <c r="BF91"/>
  <c r="BC91"/>
  <c r="BB91"/>
  <c r="AQ91"/>
  <c r="AN91"/>
  <c r="AM91"/>
  <c r="AB91"/>
  <c r="Y91"/>
  <c r="X91"/>
  <c r="L91"/>
  <c r="J91"/>
  <c r="I91"/>
  <c r="BU90"/>
  <c r="BR90"/>
  <c r="BQ90"/>
  <c r="BF90"/>
  <c r="BC90"/>
  <c r="BB90"/>
  <c r="AQ90"/>
  <c r="AN90"/>
  <c r="AM90"/>
  <c r="AB90"/>
  <c r="Y90"/>
  <c r="X90"/>
  <c r="L90"/>
  <c r="J90"/>
  <c r="I90"/>
  <c r="BU89"/>
  <c r="BR89"/>
  <c r="BQ89"/>
  <c r="BF89"/>
  <c r="BC89"/>
  <c r="BB89"/>
  <c r="AQ89"/>
  <c r="AN89"/>
  <c r="AM89"/>
  <c r="AB89"/>
  <c r="Y89"/>
  <c r="X89"/>
  <c r="L89"/>
  <c r="J89"/>
  <c r="I89"/>
  <c r="BU88"/>
  <c r="BR88"/>
  <c r="BQ88"/>
  <c r="BF88"/>
  <c r="BC88"/>
  <c r="BB88"/>
  <c r="AQ88"/>
  <c r="AN88"/>
  <c r="AM88"/>
  <c r="AB88"/>
  <c r="Y88"/>
  <c r="X88"/>
  <c r="L88"/>
  <c r="J88"/>
  <c r="I88"/>
  <c r="BU87"/>
  <c r="BR87"/>
  <c r="BQ87"/>
  <c r="BF87"/>
  <c r="BC87"/>
  <c r="BB87"/>
  <c r="AQ87"/>
  <c r="AN87"/>
  <c r="AM87"/>
  <c r="AB87"/>
  <c r="Y87"/>
  <c r="X87"/>
  <c r="L87"/>
  <c r="J87"/>
  <c r="I87"/>
  <c r="BU86"/>
  <c r="BR86"/>
  <c r="BQ86"/>
  <c r="BF86"/>
  <c r="BC86"/>
  <c r="BB86"/>
  <c r="AQ86"/>
  <c r="AN86"/>
  <c r="AM86"/>
  <c r="AB86"/>
  <c r="Y86"/>
  <c r="X86"/>
  <c r="J86"/>
  <c r="I86"/>
  <c r="BU85"/>
  <c r="BR85"/>
  <c r="BQ85"/>
  <c r="BF85"/>
  <c r="BC85"/>
  <c r="BB85"/>
  <c r="AQ85"/>
  <c r="AN85"/>
  <c r="AM85"/>
  <c r="AB85"/>
  <c r="Y85"/>
  <c r="X85"/>
  <c r="L85"/>
  <c r="J85"/>
  <c r="I85"/>
  <c r="BU84"/>
  <c r="BR84"/>
  <c r="BQ84"/>
  <c r="BF84"/>
  <c r="BC84"/>
  <c r="BB84"/>
  <c r="AQ84"/>
  <c r="AN84"/>
  <c r="AM84"/>
  <c r="AB84"/>
  <c r="Y84"/>
  <c r="X84"/>
  <c r="L84"/>
  <c r="J84"/>
  <c r="I84"/>
  <c r="BU83"/>
  <c r="BR83"/>
  <c r="BQ83"/>
  <c r="BF83"/>
  <c r="BC83"/>
  <c r="BB83"/>
  <c r="AQ83"/>
  <c r="AN83"/>
  <c r="AM83"/>
  <c r="AB83"/>
  <c r="Y83"/>
  <c r="X83"/>
  <c r="L83"/>
  <c r="J83"/>
  <c r="I83"/>
  <c r="BU82"/>
  <c r="BR82"/>
  <c r="BQ82"/>
  <c r="BF82"/>
  <c r="BC82"/>
  <c r="BB82"/>
  <c r="AQ82"/>
  <c r="AN82"/>
  <c r="AM82"/>
  <c r="AB82"/>
  <c r="Y82"/>
  <c r="X82"/>
  <c r="L82"/>
  <c r="J82"/>
  <c r="I82"/>
  <c r="BU81"/>
  <c r="BR81"/>
  <c r="BQ81"/>
  <c r="BF81"/>
  <c r="BC81"/>
  <c r="BB81"/>
  <c r="AQ81"/>
  <c r="AN81"/>
  <c r="AM81"/>
  <c r="AB81"/>
  <c r="Y81"/>
  <c r="X81"/>
  <c r="L81"/>
  <c r="J81"/>
  <c r="I81"/>
  <c r="BU80"/>
  <c r="BR80"/>
  <c r="BQ80"/>
  <c r="BF80"/>
  <c r="BC80"/>
  <c r="BB80"/>
  <c r="AQ80"/>
  <c r="AN80"/>
  <c r="AM80"/>
  <c r="AB80"/>
  <c r="Y80"/>
  <c r="X80"/>
  <c r="L80"/>
  <c r="J80"/>
  <c r="I80"/>
  <c r="BU79"/>
  <c r="BR79"/>
  <c r="BQ79"/>
  <c r="BF79"/>
  <c r="BC79"/>
  <c r="BB79"/>
  <c r="AQ79"/>
  <c r="AN79"/>
  <c r="AM79"/>
  <c r="AB79"/>
  <c r="Y79"/>
  <c r="X79"/>
  <c r="L79"/>
  <c r="J79"/>
  <c r="I79"/>
  <c r="BU78"/>
  <c r="BR78"/>
  <c r="BQ78"/>
  <c r="BF78"/>
  <c r="BC78"/>
  <c r="BB78"/>
  <c r="AQ78"/>
  <c r="AN78"/>
  <c r="AM78"/>
  <c r="AB78"/>
  <c r="Y78"/>
  <c r="X78"/>
  <c r="L78"/>
  <c r="J78"/>
  <c r="I78"/>
  <c r="BU77"/>
  <c r="BR77"/>
  <c r="BQ77"/>
  <c r="BF77"/>
  <c r="BC77"/>
  <c r="BB77"/>
  <c r="AQ77"/>
  <c r="AN77"/>
  <c r="AM77"/>
  <c r="AB77"/>
  <c r="Y77"/>
  <c r="X77"/>
  <c r="L77"/>
  <c r="J77"/>
  <c r="I77"/>
  <c r="BU76"/>
  <c r="BR76"/>
  <c r="BQ76"/>
  <c r="BF76"/>
  <c r="BC76"/>
  <c r="BB76"/>
  <c r="AQ76"/>
  <c r="AN76"/>
  <c r="AM76"/>
  <c r="AB76"/>
  <c r="Y76"/>
  <c r="X76"/>
  <c r="L76"/>
  <c r="J76"/>
  <c r="I76"/>
  <c r="BU75"/>
  <c r="BR75"/>
  <c r="BQ75"/>
  <c r="BF75"/>
  <c r="BC75"/>
  <c r="BB75"/>
  <c r="AQ75"/>
  <c r="AN75"/>
  <c r="AM75"/>
  <c r="AB75"/>
  <c r="Y75"/>
  <c r="X75"/>
  <c r="L75"/>
  <c r="J75"/>
  <c r="I75"/>
  <c r="BU74"/>
  <c r="BR74"/>
  <c r="BQ74"/>
  <c r="BF74"/>
  <c r="BC74"/>
  <c r="BB74"/>
  <c r="AQ74"/>
  <c r="AN74"/>
  <c r="AM74"/>
  <c r="AB74"/>
  <c r="Y74"/>
  <c r="X74"/>
  <c r="L74"/>
  <c r="J74"/>
  <c r="I74"/>
  <c r="BU73"/>
  <c r="BR73"/>
  <c r="BQ73"/>
  <c r="BF73"/>
  <c r="BC73"/>
  <c r="BB73"/>
  <c r="AQ73"/>
  <c r="AN73"/>
  <c r="AM73"/>
  <c r="AB73"/>
  <c r="Y73"/>
  <c r="X73"/>
  <c r="L73"/>
  <c r="J73"/>
  <c r="I73"/>
  <c r="BU72"/>
  <c r="BR72"/>
  <c r="BQ72"/>
  <c r="BF72"/>
  <c r="BC72"/>
  <c r="BB72"/>
  <c r="AQ72"/>
  <c r="AN72"/>
  <c r="AM72"/>
  <c r="AB72"/>
  <c r="Y72"/>
  <c r="X72"/>
  <c r="L72"/>
  <c r="J72"/>
  <c r="I72"/>
  <c r="BU71"/>
  <c r="BR71"/>
  <c r="BQ71"/>
  <c r="BF71"/>
  <c r="BC71"/>
  <c r="BB71"/>
  <c r="AQ71"/>
  <c r="AN71"/>
  <c r="AM71"/>
  <c r="AB71"/>
  <c r="Y71"/>
  <c r="X71"/>
  <c r="L71"/>
  <c r="J71"/>
  <c r="I71"/>
  <c r="BU70"/>
  <c r="BR70"/>
  <c r="BQ70"/>
  <c r="BF70"/>
  <c r="BC70"/>
  <c r="BB70"/>
  <c r="AQ70"/>
  <c r="AN70"/>
  <c r="AM70"/>
  <c r="AB70"/>
  <c r="Y70"/>
  <c r="X70"/>
  <c r="L70"/>
  <c r="J70"/>
  <c r="I70"/>
  <c r="BU69"/>
  <c r="BR69"/>
  <c r="BQ69"/>
  <c r="BF69"/>
  <c r="BC69"/>
  <c r="BB69"/>
  <c r="AQ69"/>
  <c r="AN69"/>
  <c r="AM69"/>
  <c r="AB69"/>
  <c r="Y69"/>
  <c r="X69"/>
  <c r="L69"/>
  <c r="J69"/>
  <c r="I69"/>
  <c r="BU68"/>
  <c r="BR68"/>
  <c r="BQ68"/>
  <c r="BF68"/>
  <c r="BC68"/>
  <c r="BB68"/>
  <c r="AQ68"/>
  <c r="AN68"/>
  <c r="AM68"/>
  <c r="AB68"/>
  <c r="Y68"/>
  <c r="X68"/>
  <c r="L68"/>
  <c r="J68"/>
  <c r="I68"/>
  <c r="BU67"/>
  <c r="BR67"/>
  <c r="BQ67"/>
  <c r="BF67"/>
  <c r="BC67"/>
  <c r="BB67"/>
  <c r="AQ67"/>
  <c r="AN67"/>
  <c r="AM67"/>
  <c r="AB67"/>
  <c r="Y67"/>
  <c r="X67"/>
  <c r="L67"/>
  <c r="J67"/>
  <c r="I67"/>
  <c r="BU66"/>
  <c r="BR66"/>
  <c r="BQ66"/>
  <c r="BF66"/>
  <c r="BC66"/>
  <c r="BB66"/>
  <c r="AQ66"/>
  <c r="AN66"/>
  <c r="AM66"/>
  <c r="AB66"/>
  <c r="Y66"/>
  <c r="X66"/>
  <c r="L66"/>
  <c r="J66"/>
  <c r="I66"/>
  <c r="BU65"/>
  <c r="BR65"/>
  <c r="BQ65"/>
  <c r="BF65"/>
  <c r="BC65"/>
  <c r="BB65"/>
  <c r="AQ65"/>
  <c r="AN65"/>
  <c r="AM65"/>
  <c r="AB65"/>
  <c r="Y65"/>
  <c r="X65"/>
  <c r="L65"/>
  <c r="J65"/>
  <c r="I65"/>
  <c r="BU64"/>
  <c r="BR64"/>
  <c r="BQ64"/>
  <c r="BF64"/>
  <c r="BC64"/>
  <c r="BB64"/>
  <c r="AQ64"/>
  <c r="AN64"/>
  <c r="AM64"/>
  <c r="AB64"/>
  <c r="Y64"/>
  <c r="X64"/>
  <c r="J64"/>
  <c r="I64"/>
  <c r="BU63"/>
  <c r="BR63"/>
  <c r="BQ63"/>
  <c r="BF63"/>
  <c r="BC63"/>
  <c r="BB63"/>
  <c r="AQ63"/>
  <c r="AN63"/>
  <c r="AM63"/>
  <c r="AB63"/>
  <c r="Y63"/>
  <c r="X63"/>
  <c r="L63"/>
  <c r="J63"/>
  <c r="I63"/>
  <c r="BU62"/>
  <c r="BR62"/>
  <c r="BQ62"/>
  <c r="BF62"/>
  <c r="BC62"/>
  <c r="BB62"/>
  <c r="AQ62"/>
  <c r="AN62"/>
  <c r="AM62"/>
  <c r="AB62"/>
  <c r="Y62"/>
  <c r="X62"/>
  <c r="L62"/>
  <c r="J62"/>
  <c r="I62"/>
  <c r="BU61"/>
  <c r="BR61"/>
  <c r="BQ61"/>
  <c r="BF61"/>
  <c r="BC61"/>
  <c r="BB61"/>
  <c r="AQ61"/>
  <c r="AN61"/>
  <c r="AM61"/>
  <c r="AB61"/>
  <c r="Y61"/>
  <c r="X61"/>
  <c r="L61"/>
  <c r="J61"/>
  <c r="I61"/>
  <c r="BU60"/>
  <c r="BR60"/>
  <c r="BQ60"/>
  <c r="BF60"/>
  <c r="BC60"/>
  <c r="BB60"/>
  <c r="AQ60"/>
  <c r="AN60"/>
  <c r="AM60"/>
  <c r="AB60"/>
  <c r="Y60"/>
  <c r="X60"/>
  <c r="L60"/>
  <c r="J60"/>
  <c r="I60"/>
  <c r="BU59"/>
  <c r="BR59"/>
  <c r="BQ59"/>
  <c r="BF59"/>
  <c r="BC59"/>
  <c r="BB59"/>
  <c r="AQ59"/>
  <c r="AN59"/>
  <c r="AM59"/>
  <c r="AB59"/>
  <c r="Y59"/>
  <c r="X59"/>
  <c r="L59"/>
  <c r="J59"/>
  <c r="I59"/>
  <c r="BU58"/>
  <c r="BR58"/>
  <c r="BQ58"/>
  <c r="BF58"/>
  <c r="BC58"/>
  <c r="BB58"/>
  <c r="AQ58"/>
  <c r="AN58"/>
  <c r="AM58"/>
  <c r="AB58"/>
  <c r="Y58"/>
  <c r="X58"/>
  <c r="L58"/>
  <c r="J58"/>
  <c r="I58"/>
  <c r="BU57"/>
  <c r="BR57"/>
  <c r="BQ57"/>
  <c r="BF57"/>
  <c r="BC57"/>
  <c r="BB57"/>
  <c r="AQ57"/>
  <c r="AN57"/>
  <c r="AM57"/>
  <c r="AB57"/>
  <c r="Y57"/>
  <c r="X57"/>
  <c r="L57"/>
  <c r="J57"/>
  <c r="I57"/>
  <c r="BU56"/>
  <c r="BR56"/>
  <c r="BQ56"/>
  <c r="BF56"/>
  <c r="BC56"/>
  <c r="BB56"/>
  <c r="AQ56"/>
  <c r="AN56"/>
  <c r="AM56"/>
  <c r="AB56"/>
  <c r="Y56"/>
  <c r="X56"/>
  <c r="L56"/>
  <c r="J56"/>
  <c r="I56"/>
  <c r="BU55"/>
  <c r="BR55"/>
  <c r="BQ55"/>
  <c r="BF55"/>
  <c r="BC55"/>
  <c r="BB55"/>
  <c r="AQ55"/>
  <c r="AN55"/>
  <c r="AM55"/>
  <c r="AB55"/>
  <c r="Y55"/>
  <c r="X55"/>
  <c r="L55"/>
  <c r="J55"/>
  <c r="I55"/>
  <c r="BU54"/>
  <c r="BR54"/>
  <c r="BQ54"/>
  <c r="BF54"/>
  <c r="BC54"/>
  <c r="BB54"/>
  <c r="AQ54"/>
  <c r="AN54"/>
  <c r="AM54"/>
  <c r="AB54"/>
  <c r="Y54"/>
  <c r="X54"/>
  <c r="L54"/>
  <c r="J54"/>
  <c r="I54"/>
  <c r="BU53"/>
  <c r="BR53"/>
  <c r="BQ53"/>
  <c r="BF53"/>
  <c r="BC53"/>
  <c r="BB53"/>
  <c r="AQ53"/>
  <c r="AN53"/>
  <c r="AM53"/>
  <c r="AB53"/>
  <c r="Y53"/>
  <c r="X53"/>
  <c r="L53"/>
  <c r="J53"/>
  <c r="I53"/>
  <c r="BU52"/>
  <c r="BR52"/>
  <c r="BQ52"/>
  <c r="BF52"/>
  <c r="BC52"/>
  <c r="BB52"/>
  <c r="AQ52"/>
  <c r="AN52"/>
  <c r="AM52"/>
  <c r="AB52"/>
  <c r="Y52"/>
  <c r="X52"/>
  <c r="L52"/>
  <c r="J52"/>
  <c r="I52"/>
  <c r="BU51"/>
  <c r="BR51"/>
  <c r="BQ51"/>
  <c r="BF51"/>
  <c r="BC51"/>
  <c r="BB51"/>
  <c r="AQ51"/>
  <c r="AN51"/>
  <c r="AM51"/>
  <c r="AB51"/>
  <c r="Y51"/>
  <c r="X51"/>
  <c r="L51"/>
  <c r="J51"/>
  <c r="I51"/>
  <c r="BU50"/>
  <c r="BR50"/>
  <c r="BQ50"/>
  <c r="BF50"/>
  <c r="BC50"/>
  <c r="BB50"/>
  <c r="AQ50"/>
  <c r="AN50"/>
  <c r="AM50"/>
  <c r="AB50"/>
  <c r="Y50"/>
  <c r="X50"/>
  <c r="L50"/>
  <c r="J50"/>
  <c r="I50"/>
  <c r="BU49"/>
  <c r="BR49"/>
  <c r="BQ49"/>
  <c r="BF49"/>
  <c r="BC49"/>
  <c r="BB49"/>
  <c r="AQ49"/>
  <c r="AN49"/>
  <c r="AM49"/>
  <c r="AB49"/>
  <c r="Y49"/>
  <c r="X49"/>
  <c r="L49"/>
  <c r="J49"/>
  <c r="I49"/>
  <c r="BU48"/>
  <c r="BR48"/>
  <c r="BQ48"/>
  <c r="BF48"/>
  <c r="BC48"/>
  <c r="BB48"/>
  <c r="AQ48"/>
  <c r="AN48"/>
  <c r="AM48"/>
  <c r="AB48"/>
  <c r="Y48"/>
  <c r="X48"/>
  <c r="L48"/>
  <c r="J48"/>
  <c r="I48"/>
  <c r="BU47"/>
  <c r="BR47"/>
  <c r="BQ47"/>
  <c r="BF47"/>
  <c r="BC47"/>
  <c r="BB47"/>
  <c r="AQ47"/>
  <c r="AN47"/>
  <c r="AM47"/>
  <c r="AB47"/>
  <c r="Y47"/>
  <c r="X47"/>
  <c r="L47"/>
  <c r="J47"/>
  <c r="I47"/>
  <c r="BU46"/>
  <c r="BR46"/>
  <c r="BQ46"/>
  <c r="BF46"/>
  <c r="BC46"/>
  <c r="BB46"/>
  <c r="AQ46"/>
  <c r="AN46"/>
  <c r="AM46"/>
  <c r="AB46"/>
  <c r="Y46"/>
  <c r="X46"/>
  <c r="L46"/>
  <c r="J46"/>
  <c r="I46"/>
  <c r="BU45"/>
  <c r="BR45"/>
  <c r="BQ45"/>
  <c r="BF45"/>
  <c r="BC45"/>
  <c r="BB45"/>
  <c r="AQ45"/>
  <c r="AN45"/>
  <c r="AM45"/>
  <c r="AB45"/>
  <c r="Y45"/>
  <c r="X45"/>
  <c r="L45"/>
  <c r="J45"/>
  <c r="I45"/>
  <c r="BU44"/>
  <c r="BR44"/>
  <c r="BQ44"/>
  <c r="BF44"/>
  <c r="BC44"/>
  <c r="BB44"/>
  <c r="AQ44"/>
  <c r="AN44"/>
  <c r="AM44"/>
  <c r="AB44"/>
  <c r="Y44"/>
  <c r="X44"/>
  <c r="L44"/>
  <c r="J44"/>
  <c r="I44"/>
  <c r="BU43"/>
  <c r="BR43"/>
  <c r="BQ43"/>
  <c r="BF43"/>
  <c r="BC43"/>
  <c r="BB43"/>
  <c r="AQ43"/>
  <c r="AN43"/>
  <c r="AM43"/>
  <c r="AB43"/>
  <c r="Y43"/>
  <c r="X43"/>
  <c r="L43"/>
  <c r="J43"/>
  <c r="I43"/>
  <c r="BU42"/>
  <c r="BR42"/>
  <c r="BQ42"/>
  <c r="BF42"/>
  <c r="BC42"/>
  <c r="BB42"/>
  <c r="AQ42"/>
  <c r="AN42"/>
  <c r="AM42"/>
  <c r="AB42"/>
  <c r="Y42"/>
  <c r="X42"/>
  <c r="J42"/>
  <c r="I42"/>
  <c r="BU41"/>
  <c r="BR41"/>
  <c r="BQ41"/>
  <c r="BF41"/>
  <c r="BC41"/>
  <c r="BB41"/>
  <c r="AQ41"/>
  <c r="AN41"/>
  <c r="AM41"/>
  <c r="AB41"/>
  <c r="Y41"/>
  <c r="X41"/>
  <c r="L41"/>
  <c r="J41"/>
  <c r="I41"/>
  <c r="BU40"/>
  <c r="BR40"/>
  <c r="BQ40"/>
  <c r="BF40"/>
  <c r="BC40"/>
  <c r="BB40"/>
  <c r="AQ40"/>
  <c r="AN40"/>
  <c r="AM40"/>
  <c r="AB40"/>
  <c r="Y40"/>
  <c r="X40"/>
  <c r="L40"/>
  <c r="J40"/>
  <c r="I40"/>
  <c r="BU39"/>
  <c r="BR39"/>
  <c r="BQ39"/>
  <c r="BF39"/>
  <c r="BC39"/>
  <c r="BB39"/>
  <c r="AQ39"/>
  <c r="AN39"/>
  <c r="AM39"/>
  <c r="AB39"/>
  <c r="Y39"/>
  <c r="X39"/>
  <c r="L39"/>
  <c r="J39"/>
  <c r="I39"/>
  <c r="BU38"/>
  <c r="BR38"/>
  <c r="BQ38"/>
  <c r="BF38"/>
  <c r="BC38"/>
  <c r="BB38"/>
  <c r="AQ38"/>
  <c r="AN38"/>
  <c r="AM38"/>
  <c r="AB38"/>
  <c r="Y38"/>
  <c r="X38"/>
  <c r="L38"/>
  <c r="J38"/>
  <c r="I38"/>
  <c r="BU37"/>
  <c r="BR37"/>
  <c r="BQ37"/>
  <c r="BF37"/>
  <c r="BC37"/>
  <c r="BB37"/>
  <c r="AQ37"/>
  <c r="AN37"/>
  <c r="AM37"/>
  <c r="AB37"/>
  <c r="Y37"/>
  <c r="X37"/>
  <c r="L37"/>
  <c r="J37"/>
  <c r="I37"/>
  <c r="BU36"/>
  <c r="BR36"/>
  <c r="BQ36"/>
  <c r="BF36"/>
  <c r="BC36"/>
  <c r="BB36"/>
  <c r="AQ36"/>
  <c r="AN36"/>
  <c r="AM36"/>
  <c r="AB36"/>
  <c r="Y36"/>
  <c r="X36"/>
  <c r="L36"/>
  <c r="J36"/>
  <c r="I36"/>
  <c r="BU35"/>
  <c r="BR35"/>
  <c r="BQ35"/>
  <c r="BF35"/>
  <c r="BC35"/>
  <c r="BB35"/>
  <c r="AQ35"/>
  <c r="AN35"/>
  <c r="AM35"/>
  <c r="AB35"/>
  <c r="Y35"/>
  <c r="X35"/>
  <c r="L35"/>
  <c r="J35"/>
  <c r="I35"/>
  <c r="BU34"/>
  <c r="BR34"/>
  <c r="BQ34"/>
  <c r="BF34"/>
  <c r="BC34"/>
  <c r="BB34"/>
  <c r="AQ34"/>
  <c r="AN34"/>
  <c r="AM34"/>
  <c r="AB34"/>
  <c r="Y34"/>
  <c r="X34"/>
  <c r="L34"/>
  <c r="J34"/>
  <c r="I34"/>
  <c r="BU33"/>
  <c r="BR33"/>
  <c r="BQ33"/>
  <c r="BF33"/>
  <c r="BC33"/>
  <c r="BB33"/>
  <c r="AQ33"/>
  <c r="AN33"/>
  <c r="AM33"/>
  <c r="AB33"/>
  <c r="Y33"/>
  <c r="X33"/>
  <c r="L33"/>
  <c r="J33"/>
  <c r="I33"/>
  <c r="BU32"/>
  <c r="BR32"/>
  <c r="BQ32"/>
  <c r="BF32"/>
  <c r="BC32"/>
  <c r="BB32"/>
  <c r="AQ32"/>
  <c r="AN32"/>
  <c r="AM32"/>
  <c r="AB32"/>
  <c r="Y32"/>
  <c r="X32"/>
  <c r="L32"/>
  <c r="J32"/>
  <c r="I32"/>
  <c r="BU31"/>
  <c r="BR31"/>
  <c r="BQ31"/>
  <c r="BF31"/>
  <c r="BC31"/>
  <c r="BB31"/>
  <c r="AQ31"/>
  <c r="AN31"/>
  <c r="AM31"/>
  <c r="AB31"/>
  <c r="Y31"/>
  <c r="X31"/>
  <c r="L31"/>
  <c r="J31"/>
  <c r="I31"/>
  <c r="BU30"/>
  <c r="BR30"/>
  <c r="BQ30"/>
  <c r="BF30"/>
  <c r="BC30"/>
  <c r="BB30"/>
  <c r="AQ30"/>
  <c r="AN30"/>
  <c r="AM30"/>
  <c r="AB30"/>
  <c r="Y30"/>
  <c r="X30"/>
  <c r="L30"/>
  <c r="J30"/>
  <c r="I30"/>
  <c r="BU29"/>
  <c r="BR29"/>
  <c r="BQ29"/>
  <c r="BF29"/>
  <c r="BC29"/>
  <c r="BB29"/>
  <c r="AQ29"/>
  <c r="AN29"/>
  <c r="AM29"/>
  <c r="AB29"/>
  <c r="Y29"/>
  <c r="X29"/>
  <c r="L29"/>
  <c r="J29"/>
  <c r="I29"/>
  <c r="BU28"/>
  <c r="BR28"/>
  <c r="BQ28"/>
  <c r="BF28"/>
  <c r="BC28"/>
  <c r="BB28"/>
  <c r="AQ28"/>
  <c r="AN28"/>
  <c r="AM28"/>
  <c r="AB28"/>
  <c r="Y28"/>
  <c r="X28"/>
  <c r="L28"/>
  <c r="J28"/>
  <c r="I28"/>
  <c r="BU27"/>
  <c r="BR27"/>
  <c r="BQ27"/>
  <c r="BF27"/>
  <c r="BC27"/>
  <c r="BB27"/>
  <c r="AQ27"/>
  <c r="AN27"/>
  <c r="AM27"/>
  <c r="AB27"/>
  <c r="Y27"/>
  <c r="X27"/>
  <c r="L27"/>
  <c r="J27"/>
  <c r="I27"/>
  <c r="BU26"/>
  <c r="BR26"/>
  <c r="BQ26"/>
  <c r="BF26"/>
  <c r="BC26"/>
  <c r="BB26"/>
  <c r="AQ26"/>
  <c r="AN26"/>
  <c r="AM26"/>
  <c r="AB26"/>
  <c r="Y26"/>
  <c r="X26"/>
  <c r="L26"/>
  <c r="J26"/>
  <c r="I26"/>
  <c r="AE15"/>
  <c r="AC15"/>
  <c r="AA15"/>
  <c r="AE14"/>
  <c r="AC14"/>
  <c r="AA14"/>
  <c r="AE13"/>
  <c r="AC13"/>
  <c r="AA13"/>
  <c r="AE12"/>
  <c r="AC12"/>
  <c r="AA12"/>
  <c r="AE11"/>
  <c r="AC11"/>
  <c r="AA11"/>
  <c r="AE10"/>
  <c r="AC10"/>
  <c r="AA10"/>
  <c r="AE9"/>
  <c r="AC9"/>
  <c r="AA9"/>
  <c r="AE8"/>
  <c r="AC8"/>
  <c r="AA8"/>
  <c r="AE7"/>
  <c r="AC7"/>
  <c r="AA7"/>
  <c r="AE6"/>
  <c r="AC6"/>
  <c r="AA6"/>
  <c r="AE5"/>
  <c r="AC5"/>
  <c r="AA5"/>
  <c r="AE4"/>
  <c r="AC4"/>
  <c r="AA4"/>
  <c r="AE3"/>
  <c r="AC3"/>
  <c r="AA3"/>
  <c r="O75" i="2" l="1"/>
  <c r="N76"/>
  <c r="H76"/>
  <c r="I76" s="1"/>
  <c r="F35" i="13"/>
  <c r="F18"/>
  <c r="S15"/>
  <c r="O76" i="2" l="1"/>
  <c r="N77"/>
  <c r="H77"/>
  <c r="I77" s="1"/>
  <c r="F19" i="13"/>
  <c r="F36"/>
  <c r="U23"/>
  <c r="R19"/>
  <c r="N78" i="2" l="1"/>
  <c r="H78"/>
  <c r="I78" s="1"/>
  <c r="O77"/>
  <c r="F37" i="13"/>
  <c r="F20"/>
  <c r="T14"/>
  <c r="U14" s="1"/>
  <c r="T15"/>
  <c r="U15" s="1"/>
  <c r="T16"/>
  <c r="T17"/>
  <c r="U17" s="1"/>
  <c r="T18"/>
  <c r="U18" s="1"/>
  <c r="T19"/>
  <c r="U19" s="1"/>
  <c r="U20"/>
  <c r="U21"/>
  <c r="U22"/>
  <c r="T24"/>
  <c r="U24" s="1"/>
  <c r="T25"/>
  <c r="U25" s="1"/>
  <c r="T26"/>
  <c r="U26" s="1"/>
  <c r="T27"/>
  <c r="U27" s="1"/>
  <c r="T28"/>
  <c r="U28" s="1"/>
  <c r="T29"/>
  <c r="U29" s="1"/>
  <c r="T30"/>
  <c r="U30" s="1"/>
  <c r="T31"/>
  <c r="U31" s="1"/>
  <c r="T32"/>
  <c r="U32" s="1"/>
  <c r="T33"/>
  <c r="U33" s="1"/>
  <c r="T34"/>
  <c r="U34" s="1"/>
  <c r="T35"/>
  <c r="U35" s="1"/>
  <c r="T36"/>
  <c r="U36" s="1"/>
  <c r="T37"/>
  <c r="U37" s="1"/>
  <c r="T38"/>
  <c r="U38" s="1"/>
  <c r="T39"/>
  <c r="U39" s="1"/>
  <c r="T40"/>
  <c r="U40" s="1"/>
  <c r="T41"/>
  <c r="U41" s="1"/>
  <c r="T42"/>
  <c r="U42" s="1"/>
  <c r="T43"/>
  <c r="U43" s="1"/>
  <c r="T9"/>
  <c r="U9" s="1"/>
  <c r="T10"/>
  <c r="T11"/>
  <c r="U11" s="1"/>
  <c r="T12"/>
  <c r="U12" s="1"/>
  <c r="T13"/>
  <c r="T8"/>
  <c r="Q96"/>
  <c r="S96" s="1"/>
  <c r="Q95"/>
  <c r="R95" s="1"/>
  <c r="Q94"/>
  <c r="S94" s="1"/>
  <c r="U94" s="1"/>
  <c r="V94" s="1"/>
  <c r="Q93"/>
  <c r="S93" s="1"/>
  <c r="U93" s="1"/>
  <c r="V93" s="1"/>
  <c r="Q92"/>
  <c r="S92" s="1"/>
  <c r="T92" s="1"/>
  <c r="Q91"/>
  <c r="S91" s="1"/>
  <c r="Q90"/>
  <c r="R90" s="1"/>
  <c r="Q89"/>
  <c r="S89" s="1"/>
  <c r="U89" s="1"/>
  <c r="V89" s="1"/>
  <c r="Q88"/>
  <c r="S88" s="1"/>
  <c r="T88" s="1"/>
  <c r="Q87"/>
  <c r="S87" s="1"/>
  <c r="U87" s="1"/>
  <c r="V87" s="1"/>
  <c r="P13" i="11"/>
  <c r="P14"/>
  <c r="P15"/>
  <c r="P16"/>
  <c r="P17"/>
  <c r="P18"/>
  <c r="P19"/>
  <c r="P20"/>
  <c r="P21"/>
  <c r="P12"/>
  <c r="U8" i="13" l="1"/>
  <c r="Y8" s="1"/>
  <c r="U10"/>
  <c r="U16"/>
  <c r="U13"/>
  <c r="N79" i="2"/>
  <c r="H79"/>
  <c r="I79" s="1"/>
  <c r="O78"/>
  <c r="X9" i="13"/>
  <c r="Z9"/>
  <c r="Y9"/>
  <c r="AA9"/>
  <c r="F21"/>
  <c r="F38"/>
  <c r="AA8"/>
  <c r="X43"/>
  <c r="Z43"/>
  <c r="W43"/>
  <c r="Y43"/>
  <c r="AA43"/>
  <c r="R93"/>
  <c r="R89"/>
  <c r="R88"/>
  <c r="R96"/>
  <c r="R91"/>
  <c r="T87"/>
  <c r="T93"/>
  <c r="U91"/>
  <c r="V91" s="1"/>
  <c r="T91"/>
  <c r="U96"/>
  <c r="V96" s="1"/>
  <c r="T96"/>
  <c r="T89"/>
  <c r="U92"/>
  <c r="V92" s="1"/>
  <c r="U88"/>
  <c r="V88" s="1"/>
  <c r="T94"/>
  <c r="R94"/>
  <c r="R92"/>
  <c r="S90"/>
  <c r="S95"/>
  <c r="Q98"/>
  <c r="R87"/>
  <c r="X8" l="1"/>
  <c r="Z8"/>
  <c r="N80" i="2"/>
  <c r="H80"/>
  <c r="I80" s="1"/>
  <c r="O79"/>
  <c r="AB43" i="13"/>
  <c r="F39"/>
  <c r="F22"/>
  <c r="Y10"/>
  <c r="AA10"/>
  <c r="X10"/>
  <c r="Z10"/>
  <c r="W9"/>
  <c r="W8"/>
  <c r="R98"/>
  <c r="U95"/>
  <c r="V95" s="1"/>
  <c r="T95"/>
  <c r="T90"/>
  <c r="U90"/>
  <c r="V90" s="1"/>
  <c r="S98"/>
  <c r="C11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E3" i="7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2"/>
  <c r="S4" i="12"/>
  <c r="T4" s="1"/>
  <c r="U4"/>
  <c r="V4" s="1"/>
  <c r="W4"/>
  <c r="X4" s="1"/>
  <c r="Y4"/>
  <c r="Z4" s="1"/>
  <c r="AA4"/>
  <c r="AB4" s="1"/>
  <c r="AC4"/>
  <c r="AD4" s="1"/>
  <c r="AE4"/>
  <c r="AF4" s="1"/>
  <c r="AG4"/>
  <c r="AH4" s="1"/>
  <c r="AI4"/>
  <c r="AJ4" s="1"/>
  <c r="S5"/>
  <c r="T5" s="1"/>
  <c r="U5"/>
  <c r="V5" s="1"/>
  <c r="W5"/>
  <c r="X5" s="1"/>
  <c r="Y5"/>
  <c r="Z5" s="1"/>
  <c r="AA5"/>
  <c r="AB5" s="1"/>
  <c r="AC5"/>
  <c r="AD5" s="1"/>
  <c r="AE5"/>
  <c r="AF5" s="1"/>
  <c r="AG5"/>
  <c r="AH5" s="1"/>
  <c r="AI5"/>
  <c r="AJ5" s="1"/>
  <c r="S6"/>
  <c r="T6" s="1"/>
  <c r="U6"/>
  <c r="V6" s="1"/>
  <c r="W6"/>
  <c r="X6" s="1"/>
  <c r="Y6"/>
  <c r="Z6" s="1"/>
  <c r="AA6"/>
  <c r="AB6" s="1"/>
  <c r="AC6"/>
  <c r="AD6" s="1"/>
  <c r="AE6"/>
  <c r="AF6" s="1"/>
  <c r="AG6"/>
  <c r="AH6" s="1"/>
  <c r="AI6"/>
  <c r="AJ6" s="1"/>
  <c r="S7"/>
  <c r="T7" s="1"/>
  <c r="U7"/>
  <c r="V7" s="1"/>
  <c r="W7"/>
  <c r="X7" s="1"/>
  <c r="Y7"/>
  <c r="Z7" s="1"/>
  <c r="AA7"/>
  <c r="AB7" s="1"/>
  <c r="AC7"/>
  <c r="AD7" s="1"/>
  <c r="AE7"/>
  <c r="AF7" s="1"/>
  <c r="AG7"/>
  <c r="AH7" s="1"/>
  <c r="AI7"/>
  <c r="AJ7" s="1"/>
  <c r="S8"/>
  <c r="T8" s="1"/>
  <c r="U8"/>
  <c r="V8" s="1"/>
  <c r="W8"/>
  <c r="X8" s="1"/>
  <c r="Y8"/>
  <c r="Z8" s="1"/>
  <c r="AA8"/>
  <c r="AB8" s="1"/>
  <c r="AC8"/>
  <c r="AD8" s="1"/>
  <c r="AE8"/>
  <c r="AF8" s="1"/>
  <c r="AG8"/>
  <c r="AH8" s="1"/>
  <c r="AI8"/>
  <c r="AJ8" s="1"/>
  <c r="S9"/>
  <c r="T9" s="1"/>
  <c r="U9"/>
  <c r="V9" s="1"/>
  <c r="W9"/>
  <c r="X9" s="1"/>
  <c r="Y9"/>
  <c r="Z9" s="1"/>
  <c r="AA9"/>
  <c r="AB9" s="1"/>
  <c r="AC9"/>
  <c r="AD9" s="1"/>
  <c r="AE9"/>
  <c r="AF9" s="1"/>
  <c r="AG9"/>
  <c r="AH9" s="1"/>
  <c r="AI9"/>
  <c r="AJ9" s="1"/>
  <c r="S10"/>
  <c r="T10" s="1"/>
  <c r="U10"/>
  <c r="V10" s="1"/>
  <c r="W10"/>
  <c r="X10" s="1"/>
  <c r="Y10"/>
  <c r="Z10" s="1"/>
  <c r="AA10"/>
  <c r="AB10" s="1"/>
  <c r="AC10"/>
  <c r="AD10" s="1"/>
  <c r="AE10"/>
  <c r="AF10" s="1"/>
  <c r="AG10"/>
  <c r="AH10" s="1"/>
  <c r="AI10"/>
  <c r="AJ10" s="1"/>
  <c r="S11"/>
  <c r="T11" s="1"/>
  <c r="U11"/>
  <c r="V11" s="1"/>
  <c r="W11"/>
  <c r="X11" s="1"/>
  <c r="Y11"/>
  <c r="Z11" s="1"/>
  <c r="AA11"/>
  <c r="AB11" s="1"/>
  <c r="AC11"/>
  <c r="AD11" s="1"/>
  <c r="AE11"/>
  <c r="AF11" s="1"/>
  <c r="AG11"/>
  <c r="AH11" s="1"/>
  <c r="AI11"/>
  <c r="AJ11" s="1"/>
  <c r="S12"/>
  <c r="T12" s="1"/>
  <c r="U12"/>
  <c r="V12" s="1"/>
  <c r="W12"/>
  <c r="X12" s="1"/>
  <c r="Y12"/>
  <c r="Z12" s="1"/>
  <c r="AA12"/>
  <c r="AB12" s="1"/>
  <c r="AC12"/>
  <c r="AD12" s="1"/>
  <c r="AE12"/>
  <c r="AF12" s="1"/>
  <c r="AG12"/>
  <c r="AH12" s="1"/>
  <c r="AI12"/>
  <c r="AJ12" s="1"/>
  <c r="S13"/>
  <c r="T13" s="1"/>
  <c r="U13"/>
  <c r="V13" s="1"/>
  <c r="W13"/>
  <c r="X13" s="1"/>
  <c r="Y13"/>
  <c r="Z13" s="1"/>
  <c r="AA13"/>
  <c r="AB13" s="1"/>
  <c r="AC13"/>
  <c r="AD13" s="1"/>
  <c r="AE13"/>
  <c r="AF13" s="1"/>
  <c r="AG13"/>
  <c r="AH13" s="1"/>
  <c r="AI13"/>
  <c r="AJ13" s="1"/>
  <c r="S14"/>
  <c r="T14" s="1"/>
  <c r="U14"/>
  <c r="V14" s="1"/>
  <c r="W14"/>
  <c r="X14" s="1"/>
  <c r="Y14"/>
  <c r="Z14" s="1"/>
  <c r="AA14"/>
  <c r="AB14" s="1"/>
  <c r="AC14"/>
  <c r="AD14" s="1"/>
  <c r="AE14"/>
  <c r="AF14" s="1"/>
  <c r="AG14"/>
  <c r="AH14" s="1"/>
  <c r="AI14"/>
  <c r="AJ14" s="1"/>
  <c r="S15"/>
  <c r="T15" s="1"/>
  <c r="U15"/>
  <c r="V15" s="1"/>
  <c r="W15"/>
  <c r="X15" s="1"/>
  <c r="Y15"/>
  <c r="Z15" s="1"/>
  <c r="AA15"/>
  <c r="AB15" s="1"/>
  <c r="AC15"/>
  <c r="AD15" s="1"/>
  <c r="AE15"/>
  <c r="AF15" s="1"/>
  <c r="AG15"/>
  <c r="AH15" s="1"/>
  <c r="AI15"/>
  <c r="AJ15" s="1"/>
  <c r="S16"/>
  <c r="T16" s="1"/>
  <c r="U16"/>
  <c r="V16" s="1"/>
  <c r="W16"/>
  <c r="X16" s="1"/>
  <c r="Y16"/>
  <c r="Z16" s="1"/>
  <c r="AA16"/>
  <c r="AB16" s="1"/>
  <c r="AC16"/>
  <c r="AD16" s="1"/>
  <c r="AE16"/>
  <c r="AF16" s="1"/>
  <c r="AG16"/>
  <c r="AH16" s="1"/>
  <c r="AI16"/>
  <c r="AJ16" s="1"/>
  <c r="S17"/>
  <c r="T17" s="1"/>
  <c r="U17"/>
  <c r="V17" s="1"/>
  <c r="W17"/>
  <c r="X17" s="1"/>
  <c r="Y17"/>
  <c r="Z17" s="1"/>
  <c r="AA17"/>
  <c r="AB17" s="1"/>
  <c r="AC17"/>
  <c r="AD17" s="1"/>
  <c r="AE17"/>
  <c r="AF17" s="1"/>
  <c r="AG17"/>
  <c r="AH17" s="1"/>
  <c r="AI17"/>
  <c r="AJ17" s="1"/>
  <c r="S18"/>
  <c r="T18" s="1"/>
  <c r="U18"/>
  <c r="V18" s="1"/>
  <c r="W18"/>
  <c r="X18" s="1"/>
  <c r="Y18"/>
  <c r="Z18" s="1"/>
  <c r="AA18"/>
  <c r="AB18" s="1"/>
  <c r="AC18"/>
  <c r="AD18" s="1"/>
  <c r="AE18"/>
  <c r="AF18" s="1"/>
  <c r="AG18"/>
  <c r="AH18" s="1"/>
  <c r="AI18"/>
  <c r="AJ18" s="1"/>
  <c r="S19"/>
  <c r="T19" s="1"/>
  <c r="U19"/>
  <c r="V19" s="1"/>
  <c r="W19"/>
  <c r="X19" s="1"/>
  <c r="Y19"/>
  <c r="Z19" s="1"/>
  <c r="AA19"/>
  <c r="AB19" s="1"/>
  <c r="AC19"/>
  <c r="AD19" s="1"/>
  <c r="AE19"/>
  <c r="AF19" s="1"/>
  <c r="AG19"/>
  <c r="AH19" s="1"/>
  <c r="AI19"/>
  <c r="AJ19" s="1"/>
  <c r="S20"/>
  <c r="T20" s="1"/>
  <c r="U20"/>
  <c r="V20" s="1"/>
  <c r="W20"/>
  <c r="X20" s="1"/>
  <c r="Y20"/>
  <c r="Z20" s="1"/>
  <c r="AA20"/>
  <c r="AB20" s="1"/>
  <c r="AC20"/>
  <c r="AD20" s="1"/>
  <c r="AE20"/>
  <c r="AF20" s="1"/>
  <c r="AG20"/>
  <c r="AH20" s="1"/>
  <c r="AI20"/>
  <c r="AJ20" s="1"/>
  <c r="S21"/>
  <c r="T21" s="1"/>
  <c r="U21"/>
  <c r="V21" s="1"/>
  <c r="W21"/>
  <c r="X21" s="1"/>
  <c r="Y21"/>
  <c r="Z21" s="1"/>
  <c r="AA21"/>
  <c r="AB21" s="1"/>
  <c r="AC21"/>
  <c r="AD21" s="1"/>
  <c r="AE21"/>
  <c r="AF21" s="1"/>
  <c r="AG21"/>
  <c r="AH21" s="1"/>
  <c r="AI21"/>
  <c r="AJ21" s="1"/>
  <c r="S22"/>
  <c r="T22" s="1"/>
  <c r="U22"/>
  <c r="V22" s="1"/>
  <c r="W22"/>
  <c r="X22" s="1"/>
  <c r="Y22"/>
  <c r="Z22" s="1"/>
  <c r="AA22"/>
  <c r="AB22" s="1"/>
  <c r="AC22"/>
  <c r="AD22" s="1"/>
  <c r="AE22"/>
  <c r="AF22" s="1"/>
  <c r="AG22"/>
  <c r="AH22" s="1"/>
  <c r="AI22"/>
  <c r="AJ22" s="1"/>
  <c r="S23"/>
  <c r="T23" s="1"/>
  <c r="U23"/>
  <c r="V23" s="1"/>
  <c r="W23"/>
  <c r="X23" s="1"/>
  <c r="Y23"/>
  <c r="Z23" s="1"/>
  <c r="AA23"/>
  <c r="AB23" s="1"/>
  <c r="AC23"/>
  <c r="AD23" s="1"/>
  <c r="AE23"/>
  <c r="AF23" s="1"/>
  <c r="AG23"/>
  <c r="AH23" s="1"/>
  <c r="AI23"/>
  <c r="AJ23" s="1"/>
  <c r="S24"/>
  <c r="T24" s="1"/>
  <c r="U24"/>
  <c r="V24" s="1"/>
  <c r="W24"/>
  <c r="X24" s="1"/>
  <c r="Y24"/>
  <c r="Z24" s="1"/>
  <c r="AA24"/>
  <c r="AB24" s="1"/>
  <c r="AC24"/>
  <c r="AD24" s="1"/>
  <c r="AE24"/>
  <c r="AF24" s="1"/>
  <c r="AG24"/>
  <c r="AH24" s="1"/>
  <c r="AI24"/>
  <c r="AJ24" s="1"/>
  <c r="S25"/>
  <c r="T25" s="1"/>
  <c r="U25"/>
  <c r="V25" s="1"/>
  <c r="W25"/>
  <c r="X25" s="1"/>
  <c r="Y25"/>
  <c r="Z25" s="1"/>
  <c r="AA25"/>
  <c r="AB25" s="1"/>
  <c r="AC25"/>
  <c r="AD25" s="1"/>
  <c r="AE25"/>
  <c r="AF25" s="1"/>
  <c r="AG25"/>
  <c r="AH25" s="1"/>
  <c r="AI25"/>
  <c r="AJ25" s="1"/>
  <c r="S26"/>
  <c r="T26" s="1"/>
  <c r="U26"/>
  <c r="V26" s="1"/>
  <c r="W26"/>
  <c r="X26" s="1"/>
  <c r="Y26"/>
  <c r="Z26" s="1"/>
  <c r="AA26"/>
  <c r="AB26" s="1"/>
  <c r="AC26"/>
  <c r="AD26" s="1"/>
  <c r="AE26"/>
  <c r="AF26" s="1"/>
  <c r="AG26"/>
  <c r="AH26" s="1"/>
  <c r="AI26"/>
  <c r="AJ26" s="1"/>
  <c r="S27"/>
  <c r="T27" s="1"/>
  <c r="U27"/>
  <c r="V27" s="1"/>
  <c r="W27"/>
  <c r="X27" s="1"/>
  <c r="Y27"/>
  <c r="Z27" s="1"/>
  <c r="AA27"/>
  <c r="AB27" s="1"/>
  <c r="AC27"/>
  <c r="AD27" s="1"/>
  <c r="AE27"/>
  <c r="AF27" s="1"/>
  <c r="AG27"/>
  <c r="AH27" s="1"/>
  <c r="AI27"/>
  <c r="AJ27" s="1"/>
  <c r="S28"/>
  <c r="T28" s="1"/>
  <c r="U28"/>
  <c r="V28" s="1"/>
  <c r="W28"/>
  <c r="X28" s="1"/>
  <c r="Y28"/>
  <c r="Z28" s="1"/>
  <c r="AA28"/>
  <c r="AB28" s="1"/>
  <c r="AC28"/>
  <c r="AD28" s="1"/>
  <c r="AE28"/>
  <c r="AF28" s="1"/>
  <c r="AG28"/>
  <c r="AH28" s="1"/>
  <c r="AI28"/>
  <c r="AJ28" s="1"/>
  <c r="S29"/>
  <c r="T29" s="1"/>
  <c r="U29"/>
  <c r="V29" s="1"/>
  <c r="W29"/>
  <c r="X29" s="1"/>
  <c r="Y29"/>
  <c r="Z29" s="1"/>
  <c r="AA29"/>
  <c r="AB29" s="1"/>
  <c r="AC29"/>
  <c r="AD29" s="1"/>
  <c r="AE29"/>
  <c r="AF29" s="1"/>
  <c r="AG29"/>
  <c r="AH29" s="1"/>
  <c r="AI29"/>
  <c r="AJ29" s="1"/>
  <c r="S30"/>
  <c r="T30" s="1"/>
  <c r="U30"/>
  <c r="V30" s="1"/>
  <c r="W30"/>
  <c r="X30" s="1"/>
  <c r="Y30"/>
  <c r="Z30" s="1"/>
  <c r="AA30"/>
  <c r="AB30" s="1"/>
  <c r="AC30"/>
  <c r="AD30" s="1"/>
  <c r="AE30"/>
  <c r="AF30" s="1"/>
  <c r="AG30"/>
  <c r="AH30" s="1"/>
  <c r="AI30"/>
  <c r="AJ30" s="1"/>
  <c r="S31"/>
  <c r="T31" s="1"/>
  <c r="U31"/>
  <c r="V31" s="1"/>
  <c r="W31"/>
  <c r="X31" s="1"/>
  <c r="Y31"/>
  <c r="Z31" s="1"/>
  <c r="AA31"/>
  <c r="AB31" s="1"/>
  <c r="AC31"/>
  <c r="AD31" s="1"/>
  <c r="AE31"/>
  <c r="AF31" s="1"/>
  <c r="AG31"/>
  <c r="AH31" s="1"/>
  <c r="AI31"/>
  <c r="AJ31" s="1"/>
  <c r="S32"/>
  <c r="T32" s="1"/>
  <c r="U32"/>
  <c r="V32" s="1"/>
  <c r="W32"/>
  <c r="X32" s="1"/>
  <c r="Y32"/>
  <c r="Z32" s="1"/>
  <c r="AA32"/>
  <c r="AB32"/>
  <c r="AC32"/>
  <c r="AD32"/>
  <c r="AE32"/>
  <c r="AF32"/>
  <c r="AG32"/>
  <c r="AH32"/>
  <c r="AI32"/>
  <c r="AJ32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S43"/>
  <c r="T43"/>
  <c r="U43"/>
  <c r="V43"/>
  <c r="W43"/>
  <c r="X43"/>
  <c r="Y43"/>
  <c r="Z43"/>
  <c r="AA43"/>
  <c r="AB43"/>
  <c r="AC43"/>
  <c r="AD43"/>
  <c r="AE43"/>
  <c r="AF43"/>
  <c r="AG43"/>
  <c r="AH43" s="1"/>
  <c r="AI43"/>
  <c r="AJ43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S107"/>
  <c r="T107"/>
  <c r="U107"/>
  <c r="V107"/>
  <c r="W107"/>
  <c r="X107"/>
  <c r="Y107"/>
  <c r="Z107"/>
  <c r="AA107"/>
  <c r="AB107"/>
  <c r="AC107"/>
  <c r="AD107"/>
  <c r="AE107"/>
  <c r="AF107"/>
  <c r="AG107"/>
  <c r="AH107"/>
  <c r="AI107"/>
  <c r="AJ107"/>
  <c r="S108"/>
  <c r="T108"/>
  <c r="U108"/>
  <c r="V108"/>
  <c r="W108"/>
  <c r="X108"/>
  <c r="Y108"/>
  <c r="Z108"/>
  <c r="AA108"/>
  <c r="AB108"/>
  <c r="AC108"/>
  <c r="AD108"/>
  <c r="AE108"/>
  <c r="AF108"/>
  <c r="AG108"/>
  <c r="AH108"/>
  <c r="AI108"/>
  <c r="AJ108"/>
  <c r="S109"/>
  <c r="T109"/>
  <c r="U109"/>
  <c r="V109"/>
  <c r="W109"/>
  <c r="X109"/>
  <c r="Y109"/>
  <c r="Z109"/>
  <c r="AA109"/>
  <c r="AB109"/>
  <c r="AC109"/>
  <c r="AD109"/>
  <c r="AE109"/>
  <c r="AF109"/>
  <c r="AG109"/>
  <c r="AH109"/>
  <c r="AI109"/>
  <c r="AJ109"/>
  <c r="S110"/>
  <c r="T110"/>
  <c r="U110"/>
  <c r="V110"/>
  <c r="W110"/>
  <c r="X110"/>
  <c r="Y110"/>
  <c r="Z110"/>
  <c r="AA110"/>
  <c r="AB110"/>
  <c r="AC110"/>
  <c r="AD110"/>
  <c r="AE110"/>
  <c r="AF110"/>
  <c r="AG110"/>
  <c r="AH110"/>
  <c r="AI110"/>
  <c r="AJ110"/>
  <c r="S111"/>
  <c r="T111"/>
  <c r="U111"/>
  <c r="V111"/>
  <c r="W111"/>
  <c r="X111"/>
  <c r="Y111"/>
  <c r="Z111"/>
  <c r="AA111"/>
  <c r="AB111"/>
  <c r="AC111"/>
  <c r="AD111"/>
  <c r="AE111"/>
  <c r="AF111"/>
  <c r="AG111"/>
  <c r="AH111"/>
  <c r="AI111"/>
  <c r="AJ111"/>
  <c r="S112"/>
  <c r="T112"/>
  <c r="U112"/>
  <c r="V112"/>
  <c r="W112"/>
  <c r="X112"/>
  <c r="Y112"/>
  <c r="Z112"/>
  <c r="AA112"/>
  <c r="AB112"/>
  <c r="AC112"/>
  <c r="AD112"/>
  <c r="AE112"/>
  <c r="AF112"/>
  <c r="AG112"/>
  <c r="AH112"/>
  <c r="AI112"/>
  <c r="AJ112"/>
  <c r="S113"/>
  <c r="T113"/>
  <c r="U113"/>
  <c r="V113"/>
  <c r="W113"/>
  <c r="X113"/>
  <c r="Y113"/>
  <c r="Z113"/>
  <c r="AA113"/>
  <c r="AB113"/>
  <c r="AC113"/>
  <c r="AD113"/>
  <c r="AE113"/>
  <c r="AF113"/>
  <c r="AG113"/>
  <c r="AH113"/>
  <c r="AI113"/>
  <c r="AJ113"/>
  <c r="S114"/>
  <c r="T114"/>
  <c r="U114"/>
  <c r="V114"/>
  <c r="W114"/>
  <c r="X114"/>
  <c r="Y114"/>
  <c r="Z114"/>
  <c r="AA114"/>
  <c r="AB114"/>
  <c r="AC114"/>
  <c r="AD114"/>
  <c r="AE114"/>
  <c r="AF114"/>
  <c r="AG114"/>
  <c r="AH114"/>
  <c r="AI114"/>
  <c r="AJ114"/>
  <c r="S115"/>
  <c r="T115"/>
  <c r="U115"/>
  <c r="V115"/>
  <c r="W115"/>
  <c r="X115"/>
  <c r="Y115"/>
  <c r="Z115"/>
  <c r="AA115"/>
  <c r="AB115"/>
  <c r="AC115"/>
  <c r="AD115"/>
  <c r="AE115"/>
  <c r="AF115"/>
  <c r="AG115"/>
  <c r="AH115"/>
  <c r="AI115"/>
  <c r="AJ115"/>
  <c r="S116"/>
  <c r="T116"/>
  <c r="U116"/>
  <c r="V116"/>
  <c r="W116"/>
  <c r="X116"/>
  <c r="Y116"/>
  <c r="Z116"/>
  <c r="AA116"/>
  <c r="AB116"/>
  <c r="AC116"/>
  <c r="AD116"/>
  <c r="AE116"/>
  <c r="AF116"/>
  <c r="AG116"/>
  <c r="AH116"/>
  <c r="AI116"/>
  <c r="AJ116"/>
  <c r="S117"/>
  <c r="T117"/>
  <c r="U117"/>
  <c r="V117"/>
  <c r="W117"/>
  <c r="X117"/>
  <c r="Y117"/>
  <c r="Z117"/>
  <c r="AA117"/>
  <c r="AB117"/>
  <c r="AC117"/>
  <c r="AD117"/>
  <c r="AE117"/>
  <c r="AF117"/>
  <c r="AG117"/>
  <c r="AH117"/>
  <c r="AI117"/>
  <c r="AJ117"/>
  <c r="S118"/>
  <c r="T118"/>
  <c r="U118"/>
  <c r="V118"/>
  <c r="W118"/>
  <c r="X118"/>
  <c r="Y118"/>
  <c r="Z118"/>
  <c r="AA118"/>
  <c r="AB118"/>
  <c r="AC118"/>
  <c r="AD118"/>
  <c r="AE118"/>
  <c r="AF118"/>
  <c r="AG118"/>
  <c r="AH118"/>
  <c r="AI118"/>
  <c r="AJ118"/>
  <c r="S119"/>
  <c r="T119"/>
  <c r="U119"/>
  <c r="V119"/>
  <c r="W119"/>
  <c r="X119"/>
  <c r="Y119"/>
  <c r="Z119"/>
  <c r="AA119"/>
  <c r="AB119"/>
  <c r="AC119"/>
  <c r="AD119"/>
  <c r="AE119"/>
  <c r="AF119"/>
  <c r="AG119"/>
  <c r="AH119"/>
  <c r="AI119"/>
  <c r="AJ119"/>
  <c r="S120"/>
  <c r="T120"/>
  <c r="U120"/>
  <c r="V120"/>
  <c r="W120"/>
  <c r="X120"/>
  <c r="Y120"/>
  <c r="Z120"/>
  <c r="AA120"/>
  <c r="AB120"/>
  <c r="AC120"/>
  <c r="AD120"/>
  <c r="AE120"/>
  <c r="AF120"/>
  <c r="AG120"/>
  <c r="AH120"/>
  <c r="AI120"/>
  <c r="AJ120"/>
  <c r="S121"/>
  <c r="T121"/>
  <c r="U121"/>
  <c r="V121"/>
  <c r="W121"/>
  <c r="X121"/>
  <c r="Y121"/>
  <c r="Z121"/>
  <c r="AA121"/>
  <c r="AB121"/>
  <c r="AC121"/>
  <c r="AD121"/>
  <c r="AE121"/>
  <c r="AF121"/>
  <c r="AG121"/>
  <c r="AH121"/>
  <c r="AI121"/>
  <c r="AJ121"/>
  <c r="S122"/>
  <c r="T122"/>
  <c r="U122"/>
  <c r="V122"/>
  <c r="W122"/>
  <c r="X122"/>
  <c r="Y122"/>
  <c r="Z122"/>
  <c r="AA122"/>
  <c r="AB122"/>
  <c r="AC122"/>
  <c r="AD122"/>
  <c r="AE122"/>
  <c r="AF122"/>
  <c r="AG122"/>
  <c r="AH122"/>
  <c r="AI122"/>
  <c r="AJ122"/>
  <c r="S123"/>
  <c r="T123"/>
  <c r="U123"/>
  <c r="V123"/>
  <c r="W123"/>
  <c r="X123"/>
  <c r="Y123"/>
  <c r="Z123"/>
  <c r="AA123"/>
  <c r="AB123"/>
  <c r="AC123"/>
  <c r="AD123"/>
  <c r="AE123"/>
  <c r="AF123"/>
  <c r="AG123"/>
  <c r="AH123"/>
  <c r="AI123"/>
  <c r="AJ123"/>
  <c r="S124"/>
  <c r="T124"/>
  <c r="U124"/>
  <c r="V124"/>
  <c r="W124"/>
  <c r="X124"/>
  <c r="Y124"/>
  <c r="Z124"/>
  <c r="AA124"/>
  <c r="AB124"/>
  <c r="AC124"/>
  <c r="AD124"/>
  <c r="AE124"/>
  <c r="AF124"/>
  <c r="AG124"/>
  <c r="AH124"/>
  <c r="AI124"/>
  <c r="AJ124"/>
  <c r="S125"/>
  <c r="T125"/>
  <c r="U125"/>
  <c r="V125"/>
  <c r="W125"/>
  <c r="X125"/>
  <c r="Y125"/>
  <c r="Z125"/>
  <c r="AA125"/>
  <c r="AB125"/>
  <c r="AC125"/>
  <c r="AD125"/>
  <c r="AE125"/>
  <c r="AF125"/>
  <c r="AG125"/>
  <c r="AH125"/>
  <c r="AI125"/>
  <c r="AJ125"/>
  <c r="S126"/>
  <c r="T126"/>
  <c r="U126"/>
  <c r="V126"/>
  <c r="W126"/>
  <c r="X126"/>
  <c r="Y126"/>
  <c r="Z126"/>
  <c r="AA126"/>
  <c r="AB126"/>
  <c r="AC126"/>
  <c r="AD126"/>
  <c r="AE126"/>
  <c r="AF126"/>
  <c r="AG126"/>
  <c r="AH126"/>
  <c r="AI126"/>
  <c r="AJ126"/>
  <c r="S127"/>
  <c r="T127"/>
  <c r="U127"/>
  <c r="V127"/>
  <c r="W127"/>
  <c r="X127"/>
  <c r="Y127"/>
  <c r="Z127"/>
  <c r="AA127"/>
  <c r="AB127"/>
  <c r="AC127"/>
  <c r="AD127"/>
  <c r="AE127"/>
  <c r="AF127"/>
  <c r="AG127"/>
  <c r="AH127"/>
  <c r="AI127"/>
  <c r="AJ127"/>
  <c r="S128"/>
  <c r="T128"/>
  <c r="U128"/>
  <c r="V128"/>
  <c r="W128"/>
  <c r="X128"/>
  <c r="Y128"/>
  <c r="Z128"/>
  <c r="AA128"/>
  <c r="AB128"/>
  <c r="AC128"/>
  <c r="AD128"/>
  <c r="AE128"/>
  <c r="AF128"/>
  <c r="AG128"/>
  <c r="AH128"/>
  <c r="AI128"/>
  <c r="AJ128"/>
  <c r="S129"/>
  <c r="T129"/>
  <c r="U129"/>
  <c r="V129"/>
  <c r="W129"/>
  <c r="X129"/>
  <c r="Y129"/>
  <c r="Z129"/>
  <c r="AA129"/>
  <c r="AB129"/>
  <c r="AC129"/>
  <c r="AD129"/>
  <c r="AE129"/>
  <c r="AF129"/>
  <c r="AG129"/>
  <c r="AH129"/>
  <c r="AI129"/>
  <c r="AJ129"/>
  <c r="S130"/>
  <c r="T130"/>
  <c r="U130"/>
  <c r="V130"/>
  <c r="W130"/>
  <c r="X130"/>
  <c r="Y130"/>
  <c r="Z130"/>
  <c r="AA130"/>
  <c r="AB130"/>
  <c r="AC130"/>
  <c r="AD130"/>
  <c r="AE130"/>
  <c r="AF130"/>
  <c r="AG130"/>
  <c r="AH130"/>
  <c r="AI130"/>
  <c r="AJ130"/>
  <c r="S131"/>
  <c r="T131"/>
  <c r="U131"/>
  <c r="V131"/>
  <c r="W131"/>
  <c r="X131"/>
  <c r="Y131"/>
  <c r="Z131"/>
  <c r="AA131"/>
  <c r="AB131"/>
  <c r="AC131"/>
  <c r="AD131"/>
  <c r="AE131"/>
  <c r="AF131"/>
  <c r="AG131"/>
  <c r="AH131"/>
  <c r="AI131"/>
  <c r="AJ131"/>
  <c r="S132"/>
  <c r="T132"/>
  <c r="U132"/>
  <c r="V132"/>
  <c r="W132"/>
  <c r="X132"/>
  <c r="Y132"/>
  <c r="Z132"/>
  <c r="AA132"/>
  <c r="AB132"/>
  <c r="AC132"/>
  <c r="AD132"/>
  <c r="AE132"/>
  <c r="AF132"/>
  <c r="AG132"/>
  <c r="AH132"/>
  <c r="AI132"/>
  <c r="AJ132"/>
  <c r="S133"/>
  <c r="T133"/>
  <c r="U133"/>
  <c r="V133"/>
  <c r="W133"/>
  <c r="X133"/>
  <c r="Y133"/>
  <c r="Z133"/>
  <c r="AA133"/>
  <c r="AB133"/>
  <c r="AC133"/>
  <c r="AD133"/>
  <c r="AE133"/>
  <c r="AF133"/>
  <c r="AG133"/>
  <c r="AH133"/>
  <c r="AI133"/>
  <c r="AJ133"/>
  <c r="S134"/>
  <c r="T134"/>
  <c r="U134"/>
  <c r="V134"/>
  <c r="W134"/>
  <c r="X134"/>
  <c r="Y134"/>
  <c r="Z134"/>
  <c r="AA134"/>
  <c r="AB134"/>
  <c r="AC134"/>
  <c r="AD134"/>
  <c r="AE134"/>
  <c r="AF134"/>
  <c r="AG134"/>
  <c r="AH134"/>
  <c r="AI134"/>
  <c r="AJ134"/>
  <c r="S135"/>
  <c r="T135"/>
  <c r="U135"/>
  <c r="V135"/>
  <c r="W135"/>
  <c r="X135"/>
  <c r="Y135"/>
  <c r="Z135"/>
  <c r="AA135"/>
  <c r="AB135"/>
  <c r="AC135"/>
  <c r="AD135"/>
  <c r="AE135"/>
  <c r="AF135"/>
  <c r="AG135"/>
  <c r="AH135"/>
  <c r="AI135"/>
  <c r="AJ135"/>
  <c r="S136"/>
  <c r="T136"/>
  <c r="U136"/>
  <c r="V136"/>
  <c r="W136"/>
  <c r="X136"/>
  <c r="Y136"/>
  <c r="Z136"/>
  <c r="AA136"/>
  <c r="AB136"/>
  <c r="AC136"/>
  <c r="AD136"/>
  <c r="AE136"/>
  <c r="AF136"/>
  <c r="AG136"/>
  <c r="AH136"/>
  <c r="AI136"/>
  <c r="AJ136"/>
  <c r="S137"/>
  <c r="T137"/>
  <c r="U137"/>
  <c r="V137"/>
  <c r="W137"/>
  <c r="X137"/>
  <c r="Y137"/>
  <c r="Z137"/>
  <c r="AA137"/>
  <c r="AB137"/>
  <c r="AC137"/>
  <c r="AD137"/>
  <c r="AE137"/>
  <c r="AF137"/>
  <c r="AG137"/>
  <c r="AH137"/>
  <c r="AI137"/>
  <c r="AJ137"/>
  <c r="S138"/>
  <c r="T138"/>
  <c r="U138"/>
  <c r="V138"/>
  <c r="W138"/>
  <c r="X138"/>
  <c r="Y138"/>
  <c r="Z138"/>
  <c r="AA138"/>
  <c r="AB138"/>
  <c r="AC138"/>
  <c r="AD138"/>
  <c r="AE138"/>
  <c r="AF138"/>
  <c r="AG138"/>
  <c r="AH138"/>
  <c r="AI138"/>
  <c r="AJ138"/>
  <c r="S139"/>
  <c r="T139"/>
  <c r="U139"/>
  <c r="V139"/>
  <c r="W139"/>
  <c r="X139"/>
  <c r="Y139"/>
  <c r="Z139"/>
  <c r="AA139"/>
  <c r="AB139"/>
  <c r="AC139"/>
  <c r="AD139"/>
  <c r="AE139"/>
  <c r="AF139"/>
  <c r="AG139"/>
  <c r="AH139"/>
  <c r="AI139"/>
  <c r="AJ139"/>
  <c r="S140"/>
  <c r="T140"/>
  <c r="U140"/>
  <c r="V140"/>
  <c r="W140"/>
  <c r="X140"/>
  <c r="Y140"/>
  <c r="Z140"/>
  <c r="AA140"/>
  <c r="AB140"/>
  <c r="AC140"/>
  <c r="AD140"/>
  <c r="AE140"/>
  <c r="AF140"/>
  <c r="AG140"/>
  <c r="AH140"/>
  <c r="AI140"/>
  <c r="AJ140"/>
  <c r="S141"/>
  <c r="T141"/>
  <c r="U141"/>
  <c r="V141"/>
  <c r="W141"/>
  <c r="X141"/>
  <c r="Y141"/>
  <c r="Z141"/>
  <c r="AA141"/>
  <c r="AB141"/>
  <c r="AC141"/>
  <c r="AD141"/>
  <c r="AE141"/>
  <c r="AF141"/>
  <c r="AG141"/>
  <c r="AH141"/>
  <c r="AI141"/>
  <c r="AJ141"/>
  <c r="S142"/>
  <c r="T142"/>
  <c r="U142"/>
  <c r="V142"/>
  <c r="W142"/>
  <c r="X142"/>
  <c r="Y142"/>
  <c r="Z142"/>
  <c r="AA142"/>
  <c r="AB142"/>
  <c r="AC142"/>
  <c r="AD142"/>
  <c r="AE142"/>
  <c r="AF142"/>
  <c r="AG142"/>
  <c r="AH142"/>
  <c r="AI142"/>
  <c r="AJ142"/>
  <c r="S143"/>
  <c r="T143"/>
  <c r="U143"/>
  <c r="V143"/>
  <c r="W143"/>
  <c r="X143"/>
  <c r="Y143"/>
  <c r="Z143"/>
  <c r="AA143"/>
  <c r="AB143"/>
  <c r="AC143"/>
  <c r="AD143"/>
  <c r="AE143"/>
  <c r="AF143"/>
  <c r="AG143"/>
  <c r="AH143"/>
  <c r="AI143"/>
  <c r="AJ143"/>
  <c r="S144"/>
  <c r="T144"/>
  <c r="U144"/>
  <c r="V144"/>
  <c r="W144"/>
  <c r="X144"/>
  <c r="Y144"/>
  <c r="Z144"/>
  <c r="AA144"/>
  <c r="AB144"/>
  <c r="AC144"/>
  <c r="AD144"/>
  <c r="AE144"/>
  <c r="AF144"/>
  <c r="AG144"/>
  <c r="AH144"/>
  <c r="AI144"/>
  <c r="AJ144"/>
  <c r="S145"/>
  <c r="T145"/>
  <c r="U145"/>
  <c r="V145"/>
  <c r="W145"/>
  <c r="X145"/>
  <c r="Y145"/>
  <c r="Z145"/>
  <c r="AA145"/>
  <c r="AB145"/>
  <c r="AC145"/>
  <c r="AD145"/>
  <c r="AE145"/>
  <c r="AF145"/>
  <c r="AG145"/>
  <c r="AH145"/>
  <c r="AI145"/>
  <c r="AJ145"/>
  <c r="S146"/>
  <c r="T146"/>
  <c r="U146"/>
  <c r="V146"/>
  <c r="W146"/>
  <c r="X146"/>
  <c r="Y146"/>
  <c r="Z146"/>
  <c r="AA146"/>
  <c r="AB146"/>
  <c r="AC146"/>
  <c r="AD146"/>
  <c r="AE146"/>
  <c r="AF146"/>
  <c r="AG146"/>
  <c r="AH146"/>
  <c r="AI146"/>
  <c r="AJ146"/>
  <c r="S147"/>
  <c r="T147"/>
  <c r="U147"/>
  <c r="V147"/>
  <c r="W147"/>
  <c r="X147"/>
  <c r="Y147"/>
  <c r="Z147"/>
  <c r="AA147"/>
  <c r="AB147"/>
  <c r="AC147"/>
  <c r="AD147"/>
  <c r="AE147"/>
  <c r="AF147"/>
  <c r="AG147"/>
  <c r="AH147"/>
  <c r="AI147"/>
  <c r="AJ147"/>
  <c r="S148"/>
  <c r="T148"/>
  <c r="U148"/>
  <c r="V148"/>
  <c r="W148"/>
  <c r="X148"/>
  <c r="Y148"/>
  <c r="Z148"/>
  <c r="AA148"/>
  <c r="AB148"/>
  <c r="AC148"/>
  <c r="AD148"/>
  <c r="AE148"/>
  <c r="AF148"/>
  <c r="AG148"/>
  <c r="AH148"/>
  <c r="AI148"/>
  <c r="AJ148"/>
  <c r="S149"/>
  <c r="T149"/>
  <c r="U149"/>
  <c r="V149"/>
  <c r="W149"/>
  <c r="X149"/>
  <c r="Y149"/>
  <c r="Z149"/>
  <c r="AA149"/>
  <c r="AB149"/>
  <c r="AC149"/>
  <c r="AD149"/>
  <c r="AE149"/>
  <c r="AF149"/>
  <c r="AG149"/>
  <c r="AH149"/>
  <c r="AI149"/>
  <c r="AJ149"/>
  <c r="S150"/>
  <c r="T150"/>
  <c r="U150"/>
  <c r="V150"/>
  <c r="W150"/>
  <c r="X150"/>
  <c r="Y150"/>
  <c r="Z150"/>
  <c r="AA150"/>
  <c r="AB150"/>
  <c r="AC150"/>
  <c r="AD150"/>
  <c r="AE150"/>
  <c r="AF150"/>
  <c r="AG150"/>
  <c r="AH150"/>
  <c r="AI150"/>
  <c r="AJ150"/>
  <c r="S151"/>
  <c r="T151"/>
  <c r="U151"/>
  <c r="V151"/>
  <c r="W151"/>
  <c r="X151"/>
  <c r="Y151"/>
  <c r="Z151"/>
  <c r="AA151"/>
  <c r="AB151"/>
  <c r="AC151"/>
  <c r="AD151"/>
  <c r="AE151"/>
  <c r="AF151"/>
  <c r="AG151"/>
  <c r="AH151"/>
  <c r="AI151"/>
  <c r="AJ151"/>
  <c r="S152"/>
  <c r="T152"/>
  <c r="U152"/>
  <c r="V152"/>
  <c r="W152"/>
  <c r="X152"/>
  <c r="Y152"/>
  <c r="Z152"/>
  <c r="AA152"/>
  <c r="AB152"/>
  <c r="AC152"/>
  <c r="AD152"/>
  <c r="AE152"/>
  <c r="AF152"/>
  <c r="AG152"/>
  <c r="AH152"/>
  <c r="AI152"/>
  <c r="AJ152"/>
  <c r="S153"/>
  <c r="T153"/>
  <c r="U153"/>
  <c r="V153"/>
  <c r="W153"/>
  <c r="X153"/>
  <c r="Y153"/>
  <c r="Z153"/>
  <c r="AA153"/>
  <c r="AB153"/>
  <c r="AC153"/>
  <c r="AD153"/>
  <c r="AE153"/>
  <c r="AF153"/>
  <c r="AG153"/>
  <c r="AH153"/>
  <c r="AI153"/>
  <c r="AJ153"/>
  <c r="S154"/>
  <c r="T154"/>
  <c r="U154"/>
  <c r="V154"/>
  <c r="W154"/>
  <c r="X154"/>
  <c r="Y154"/>
  <c r="Z154"/>
  <c r="AA154"/>
  <c r="AB154"/>
  <c r="AC154"/>
  <c r="AD154"/>
  <c r="AE154"/>
  <c r="AF154"/>
  <c r="AG154"/>
  <c r="AH154"/>
  <c r="AI154"/>
  <c r="AJ154"/>
  <c r="S155"/>
  <c r="T155"/>
  <c r="U155"/>
  <c r="V155"/>
  <c r="W155"/>
  <c r="X155"/>
  <c r="Y155"/>
  <c r="Z155"/>
  <c r="AA155"/>
  <c r="AB155"/>
  <c r="AC155"/>
  <c r="AD155"/>
  <c r="AE155"/>
  <c r="AF155"/>
  <c r="AG155"/>
  <c r="AH155"/>
  <c r="AI155"/>
  <c r="AJ155"/>
  <c r="S156"/>
  <c r="T156"/>
  <c r="U156"/>
  <c r="V156"/>
  <c r="W156"/>
  <c r="X156"/>
  <c r="Y156"/>
  <c r="Z156"/>
  <c r="AA156"/>
  <c r="AB156"/>
  <c r="AC156"/>
  <c r="AD156"/>
  <c r="AE156"/>
  <c r="AF156"/>
  <c r="AG156"/>
  <c r="AH156"/>
  <c r="AI156"/>
  <c r="AJ156"/>
  <c r="S157"/>
  <c r="T157"/>
  <c r="U157"/>
  <c r="V157"/>
  <c r="W157"/>
  <c r="X157"/>
  <c r="Y157"/>
  <c r="Z157"/>
  <c r="AA157"/>
  <c r="AB157"/>
  <c r="AC157"/>
  <c r="AD157"/>
  <c r="AE157"/>
  <c r="AF157"/>
  <c r="AG157"/>
  <c r="AH157"/>
  <c r="AI157"/>
  <c r="AJ157"/>
  <c r="S158"/>
  <c r="T158"/>
  <c r="U158"/>
  <c r="V158"/>
  <c r="W158"/>
  <c r="X158"/>
  <c r="Y158"/>
  <c r="Z158"/>
  <c r="AA158"/>
  <c r="AB158"/>
  <c r="AC158"/>
  <c r="AD158"/>
  <c r="AE158"/>
  <c r="AF158"/>
  <c r="AG158"/>
  <c r="AH158"/>
  <c r="AI158"/>
  <c r="AJ158"/>
  <c r="S159"/>
  <c r="T159"/>
  <c r="U159"/>
  <c r="V159"/>
  <c r="W159"/>
  <c r="X159"/>
  <c r="Y159"/>
  <c r="Z159"/>
  <c r="AA159"/>
  <c r="AB159"/>
  <c r="AC159"/>
  <c r="AD159"/>
  <c r="AE159"/>
  <c r="AF159"/>
  <c r="AG159"/>
  <c r="AH159"/>
  <c r="AI159"/>
  <c r="AJ159"/>
  <c r="S160"/>
  <c r="T160"/>
  <c r="U160"/>
  <c r="V160"/>
  <c r="W160"/>
  <c r="X160"/>
  <c r="Y160"/>
  <c r="Z160"/>
  <c r="AA160"/>
  <c r="AB160"/>
  <c r="AC160"/>
  <c r="AD160"/>
  <c r="AE160"/>
  <c r="AF160"/>
  <c r="AG160"/>
  <c r="AH160"/>
  <c r="AI160"/>
  <c r="AJ160"/>
  <c r="S161"/>
  <c r="T161"/>
  <c r="U161"/>
  <c r="V161"/>
  <c r="W161"/>
  <c r="X161"/>
  <c r="Y161"/>
  <c r="Z161"/>
  <c r="AA161"/>
  <c r="AB161"/>
  <c r="AC161"/>
  <c r="AD161"/>
  <c r="AE161"/>
  <c r="AF161"/>
  <c r="AG161"/>
  <c r="AH161"/>
  <c r="AI161"/>
  <c r="AJ161"/>
  <c r="S162"/>
  <c r="T162"/>
  <c r="U162"/>
  <c r="V162"/>
  <c r="W162"/>
  <c r="X162"/>
  <c r="Y162"/>
  <c r="Z162"/>
  <c r="AA162"/>
  <c r="AB162"/>
  <c r="AC162"/>
  <c r="AD162"/>
  <c r="AE162"/>
  <c r="AF162"/>
  <c r="AG162"/>
  <c r="AH162"/>
  <c r="AI162"/>
  <c r="AJ162"/>
  <c r="S163"/>
  <c r="T163"/>
  <c r="U163"/>
  <c r="V163"/>
  <c r="W163"/>
  <c r="X163"/>
  <c r="Y163"/>
  <c r="Z163"/>
  <c r="AA163"/>
  <c r="AB163"/>
  <c r="AC163"/>
  <c r="AD163"/>
  <c r="AE163"/>
  <c r="AF163"/>
  <c r="AG163"/>
  <c r="AH163"/>
  <c r="AI163"/>
  <c r="AJ163"/>
  <c r="S164"/>
  <c r="T164"/>
  <c r="U164"/>
  <c r="V164"/>
  <c r="W164"/>
  <c r="X164"/>
  <c r="Y164"/>
  <c r="Z164"/>
  <c r="AA164"/>
  <c r="AB164"/>
  <c r="AC164"/>
  <c r="AD164"/>
  <c r="AE164"/>
  <c r="AF164"/>
  <c r="AG164"/>
  <c r="AH164"/>
  <c r="AI164"/>
  <c r="AJ164"/>
  <c r="S165"/>
  <c r="T165"/>
  <c r="U165"/>
  <c r="V165"/>
  <c r="W165"/>
  <c r="X165"/>
  <c r="Y165"/>
  <c r="Z165"/>
  <c r="AA165"/>
  <c r="AB165"/>
  <c r="AC165"/>
  <c r="AD165"/>
  <c r="AE165"/>
  <c r="AF165"/>
  <c r="AG165"/>
  <c r="AH165"/>
  <c r="AI165"/>
  <c r="AJ165"/>
  <c r="S166"/>
  <c r="T166"/>
  <c r="U166"/>
  <c r="V166"/>
  <c r="W166"/>
  <c r="X166"/>
  <c r="Y166"/>
  <c r="Z166"/>
  <c r="AA166"/>
  <c r="AB166"/>
  <c r="AC166"/>
  <c r="AD166"/>
  <c r="AE166"/>
  <c r="AF166"/>
  <c r="AG166"/>
  <c r="AH166"/>
  <c r="AI166"/>
  <c r="AJ166"/>
  <c r="S167"/>
  <c r="T167"/>
  <c r="U167"/>
  <c r="V167"/>
  <c r="W167"/>
  <c r="X167"/>
  <c r="Y167"/>
  <c r="Z167"/>
  <c r="AA167"/>
  <c r="AB167"/>
  <c r="AC167"/>
  <c r="AD167"/>
  <c r="AE167"/>
  <c r="AF167"/>
  <c r="AG167"/>
  <c r="AH167"/>
  <c r="AI167"/>
  <c r="AJ167"/>
  <c r="S168"/>
  <c r="T168"/>
  <c r="U168"/>
  <c r="V168"/>
  <c r="W168"/>
  <c r="X168"/>
  <c r="Y168"/>
  <c r="Z168"/>
  <c r="AA168"/>
  <c r="AB168"/>
  <c r="AC168"/>
  <c r="AD168"/>
  <c r="AE168"/>
  <c r="AF168"/>
  <c r="AG168"/>
  <c r="AH168"/>
  <c r="AI168"/>
  <c r="AJ168"/>
  <c r="S169"/>
  <c r="T169"/>
  <c r="U169"/>
  <c r="V169"/>
  <c r="W169"/>
  <c r="X169"/>
  <c r="Y169"/>
  <c r="Z169"/>
  <c r="AA169"/>
  <c r="AB169"/>
  <c r="AC169"/>
  <c r="AD169"/>
  <c r="AE169"/>
  <c r="AF169"/>
  <c r="AG169"/>
  <c r="AH169"/>
  <c r="AI169"/>
  <c r="AJ169"/>
  <c r="S170"/>
  <c r="T170"/>
  <c r="U170"/>
  <c r="V170"/>
  <c r="W170"/>
  <c r="X170"/>
  <c r="Y170"/>
  <c r="Z170"/>
  <c r="AA170"/>
  <c r="AB170"/>
  <c r="AC170"/>
  <c r="AD170"/>
  <c r="AE170"/>
  <c r="AF170"/>
  <c r="AG170"/>
  <c r="AH170"/>
  <c r="AI170"/>
  <c r="AJ170"/>
  <c r="S171"/>
  <c r="T171"/>
  <c r="U171"/>
  <c r="V171"/>
  <c r="W171"/>
  <c r="X171"/>
  <c r="Y171"/>
  <c r="Z171"/>
  <c r="AA171"/>
  <c r="AB171"/>
  <c r="AC171"/>
  <c r="AD171"/>
  <c r="AE171"/>
  <c r="AF171"/>
  <c r="AG171"/>
  <c r="AH171"/>
  <c r="AI171"/>
  <c r="AJ171"/>
  <c r="S172"/>
  <c r="T172"/>
  <c r="U172"/>
  <c r="V172"/>
  <c r="W172"/>
  <c r="X172"/>
  <c r="Y172"/>
  <c r="Z172"/>
  <c r="AA172"/>
  <c r="AB172"/>
  <c r="AC172"/>
  <c r="AD172"/>
  <c r="AE172"/>
  <c r="AF172"/>
  <c r="AG172"/>
  <c r="AH172"/>
  <c r="AI172"/>
  <c r="AJ172"/>
  <c r="S173"/>
  <c r="T173"/>
  <c r="U173"/>
  <c r="V173"/>
  <c r="W173"/>
  <c r="X173"/>
  <c r="Y173"/>
  <c r="Z173"/>
  <c r="AA173"/>
  <c r="AB173"/>
  <c r="AC173"/>
  <c r="AD173"/>
  <c r="AE173"/>
  <c r="AF173"/>
  <c r="AG173"/>
  <c r="AH173"/>
  <c r="AI173"/>
  <c r="AJ173"/>
  <c r="S174"/>
  <c r="T174"/>
  <c r="U174"/>
  <c r="V174"/>
  <c r="W174"/>
  <c r="X174"/>
  <c r="Y174"/>
  <c r="Z174"/>
  <c r="AA174"/>
  <c r="AB174"/>
  <c r="AC174"/>
  <c r="AD174"/>
  <c r="AE174"/>
  <c r="AF174"/>
  <c r="AG174"/>
  <c r="AH174"/>
  <c r="AI174"/>
  <c r="AJ174"/>
  <c r="S175"/>
  <c r="T175"/>
  <c r="U175"/>
  <c r="V175"/>
  <c r="W175"/>
  <c r="X175"/>
  <c r="Y175"/>
  <c r="Z175"/>
  <c r="AA175"/>
  <c r="AB175"/>
  <c r="AC175"/>
  <c r="AD175"/>
  <c r="AE175"/>
  <c r="AF175"/>
  <c r="AG175"/>
  <c r="AH175"/>
  <c r="AI175"/>
  <c r="AJ175"/>
  <c r="S176"/>
  <c r="T176"/>
  <c r="U176"/>
  <c r="V176"/>
  <c r="W176"/>
  <c r="X176"/>
  <c r="Y176"/>
  <c r="Z176"/>
  <c r="AA176"/>
  <c r="AB176"/>
  <c r="AC176"/>
  <c r="AD176"/>
  <c r="AE176"/>
  <c r="AF176"/>
  <c r="AG176"/>
  <c r="AH176"/>
  <c r="AI176"/>
  <c r="AJ176"/>
  <c r="S177"/>
  <c r="T177"/>
  <c r="U177"/>
  <c r="V177"/>
  <c r="W177"/>
  <c r="X177"/>
  <c r="Y177"/>
  <c r="Z177"/>
  <c r="AA177"/>
  <c r="AB177"/>
  <c r="AC177"/>
  <c r="AD177"/>
  <c r="AE177"/>
  <c r="AF177"/>
  <c r="AG177"/>
  <c r="AH177"/>
  <c r="AI177"/>
  <c r="AJ177"/>
  <c r="S178"/>
  <c r="T178"/>
  <c r="U178"/>
  <c r="V178"/>
  <c r="W178"/>
  <c r="X178"/>
  <c r="Y178"/>
  <c r="Z178"/>
  <c r="AA178"/>
  <c r="AB178"/>
  <c r="AC178"/>
  <c r="AD178"/>
  <c r="AE178"/>
  <c r="AF178"/>
  <c r="AG178"/>
  <c r="AH178"/>
  <c r="AI178"/>
  <c r="AJ178"/>
  <c r="S179"/>
  <c r="T179"/>
  <c r="U179"/>
  <c r="V179"/>
  <c r="W179"/>
  <c r="X179"/>
  <c r="Y179"/>
  <c r="Z179"/>
  <c r="AA179"/>
  <c r="AB179"/>
  <c r="AC179"/>
  <c r="AD179"/>
  <c r="AE179"/>
  <c r="AF179"/>
  <c r="AG179"/>
  <c r="AH179"/>
  <c r="AI179"/>
  <c r="AJ179"/>
  <c r="S180"/>
  <c r="T180"/>
  <c r="U180"/>
  <c r="V180"/>
  <c r="W180"/>
  <c r="X180"/>
  <c r="Y180"/>
  <c r="Z180"/>
  <c r="AA180"/>
  <c r="AB180"/>
  <c r="AC180"/>
  <c r="AD180"/>
  <c r="AE180"/>
  <c r="AF180"/>
  <c r="AG180"/>
  <c r="AH180"/>
  <c r="AI180"/>
  <c r="AJ180"/>
  <c r="S181"/>
  <c r="T181"/>
  <c r="U181"/>
  <c r="V181"/>
  <c r="W181"/>
  <c r="X181"/>
  <c r="Y181"/>
  <c r="Z181"/>
  <c r="AA181"/>
  <c r="AB181"/>
  <c r="AC181"/>
  <c r="AD181"/>
  <c r="AE181"/>
  <c r="AF181"/>
  <c r="AG181"/>
  <c r="AH181"/>
  <c r="AI181"/>
  <c r="AJ181"/>
  <c r="S182"/>
  <c r="T182"/>
  <c r="U182"/>
  <c r="V182"/>
  <c r="W182"/>
  <c r="X182"/>
  <c r="Y182"/>
  <c r="Z182"/>
  <c r="AA182"/>
  <c r="AB182"/>
  <c r="AC182"/>
  <c r="AD182"/>
  <c r="AE182"/>
  <c r="AF182"/>
  <c r="AG182"/>
  <c r="AH182"/>
  <c r="AI182"/>
  <c r="AJ182"/>
  <c r="S183"/>
  <c r="T183"/>
  <c r="U183"/>
  <c r="V183"/>
  <c r="W183"/>
  <c r="X183"/>
  <c r="Y183"/>
  <c r="Z183"/>
  <c r="AA183"/>
  <c r="AB183"/>
  <c r="AC183"/>
  <c r="AD183"/>
  <c r="AE183"/>
  <c r="AF183"/>
  <c r="AG183"/>
  <c r="AH183"/>
  <c r="AI183"/>
  <c r="AJ183"/>
  <c r="S184"/>
  <c r="T184"/>
  <c r="U184"/>
  <c r="V184"/>
  <c r="W184"/>
  <c r="X184"/>
  <c r="Y184"/>
  <c r="Z184"/>
  <c r="AA184"/>
  <c r="AB184"/>
  <c r="AC184"/>
  <c r="AD184"/>
  <c r="AE184"/>
  <c r="AF184"/>
  <c r="AG184"/>
  <c r="AH184"/>
  <c r="AI184"/>
  <c r="AJ184"/>
  <c r="S185"/>
  <c r="T185"/>
  <c r="U185"/>
  <c r="V185"/>
  <c r="W185"/>
  <c r="X185"/>
  <c r="Y185"/>
  <c r="Z185"/>
  <c r="AA185"/>
  <c r="AB185"/>
  <c r="AC185"/>
  <c r="AD185"/>
  <c r="AE185"/>
  <c r="AF185"/>
  <c r="AG185"/>
  <c r="AH185"/>
  <c r="AI185"/>
  <c r="AJ185"/>
  <c r="S186"/>
  <c r="T186"/>
  <c r="U186"/>
  <c r="V186"/>
  <c r="W186"/>
  <c r="X186"/>
  <c r="Y186"/>
  <c r="Z186"/>
  <c r="AA186"/>
  <c r="AB186"/>
  <c r="AC186"/>
  <c r="AD186"/>
  <c r="AE186"/>
  <c r="AF186"/>
  <c r="AG186"/>
  <c r="AH186"/>
  <c r="AI186"/>
  <c r="AJ186"/>
  <c r="S187"/>
  <c r="T187"/>
  <c r="U187"/>
  <c r="V187"/>
  <c r="W187"/>
  <c r="X187"/>
  <c r="Y187"/>
  <c r="Z187"/>
  <c r="AA187"/>
  <c r="AB187"/>
  <c r="AC187"/>
  <c r="AD187"/>
  <c r="AE187"/>
  <c r="AF187"/>
  <c r="AG187"/>
  <c r="AH187"/>
  <c r="AI187"/>
  <c r="AJ187"/>
  <c r="S188"/>
  <c r="T188"/>
  <c r="U188"/>
  <c r="V188"/>
  <c r="W188"/>
  <c r="X188"/>
  <c r="Y188"/>
  <c r="Z188"/>
  <c r="AA188"/>
  <c r="AB188"/>
  <c r="AC188"/>
  <c r="AD188"/>
  <c r="AE188"/>
  <c r="AF188"/>
  <c r="AG188"/>
  <c r="AH188"/>
  <c r="AI188"/>
  <c r="AJ188"/>
  <c r="S189"/>
  <c r="T189"/>
  <c r="U189"/>
  <c r="V189"/>
  <c r="W189"/>
  <c r="X189"/>
  <c r="Y189"/>
  <c r="Z189"/>
  <c r="AA189"/>
  <c r="AB189"/>
  <c r="AC189"/>
  <c r="AD189"/>
  <c r="AE189"/>
  <c r="AF189"/>
  <c r="AG189"/>
  <c r="AH189"/>
  <c r="AI189"/>
  <c r="AJ189"/>
  <c r="S190"/>
  <c r="T190"/>
  <c r="U190"/>
  <c r="V190"/>
  <c r="W190"/>
  <c r="X190"/>
  <c r="Y190"/>
  <c r="Z190"/>
  <c r="AA190"/>
  <c r="AB190"/>
  <c r="AC190"/>
  <c r="AD190"/>
  <c r="AE190"/>
  <c r="AF190"/>
  <c r="AG190"/>
  <c r="AH190"/>
  <c r="AI190"/>
  <c r="AJ190"/>
  <c r="S191"/>
  <c r="T191"/>
  <c r="U191"/>
  <c r="V191"/>
  <c r="W191"/>
  <c r="X191"/>
  <c r="Y191"/>
  <c r="Z191"/>
  <c r="AA191"/>
  <c r="AB191"/>
  <c r="AC191"/>
  <c r="AD191"/>
  <c r="AE191"/>
  <c r="AF191"/>
  <c r="AG191"/>
  <c r="AH191"/>
  <c r="AI191"/>
  <c r="AJ191"/>
  <c r="S192"/>
  <c r="T192"/>
  <c r="U192"/>
  <c r="V192"/>
  <c r="W192"/>
  <c r="X192"/>
  <c r="Y192"/>
  <c r="Z192"/>
  <c r="AA192"/>
  <c r="AB192"/>
  <c r="AC192"/>
  <c r="AD192"/>
  <c r="AE192"/>
  <c r="AF192"/>
  <c r="AG192"/>
  <c r="AH192"/>
  <c r="AI192"/>
  <c r="AJ192"/>
  <c r="S193"/>
  <c r="T193"/>
  <c r="U193"/>
  <c r="V193"/>
  <c r="W193"/>
  <c r="X193"/>
  <c r="Y193"/>
  <c r="Z193"/>
  <c r="AA193"/>
  <c r="AB193"/>
  <c r="AC193"/>
  <c r="AD193"/>
  <c r="AE193"/>
  <c r="AF193"/>
  <c r="AG193"/>
  <c r="AH193"/>
  <c r="AI193"/>
  <c r="AJ193"/>
  <c r="S194"/>
  <c r="T194"/>
  <c r="U194"/>
  <c r="V194"/>
  <c r="W194"/>
  <c r="X194"/>
  <c r="Y194"/>
  <c r="Z194"/>
  <c r="AA194"/>
  <c r="AB194"/>
  <c r="AC194"/>
  <c r="AD194"/>
  <c r="AE194"/>
  <c r="AF194"/>
  <c r="AG194"/>
  <c r="AH194"/>
  <c r="AI194"/>
  <c r="AJ194"/>
  <c r="S195"/>
  <c r="T195"/>
  <c r="U195"/>
  <c r="V195"/>
  <c r="W195"/>
  <c r="X195"/>
  <c r="Y195"/>
  <c r="Z195"/>
  <c r="AA195"/>
  <c r="AB195"/>
  <c r="AC195"/>
  <c r="AD195"/>
  <c r="AE195"/>
  <c r="AF195"/>
  <c r="AG195"/>
  <c r="AH195"/>
  <c r="AI195"/>
  <c r="AJ195"/>
  <c r="S196"/>
  <c r="T196"/>
  <c r="U196"/>
  <c r="V196"/>
  <c r="W196"/>
  <c r="X196"/>
  <c r="Y196"/>
  <c r="Z196"/>
  <c r="AA196"/>
  <c r="AB196"/>
  <c r="AC196"/>
  <c r="AD196"/>
  <c r="AE196"/>
  <c r="AF196"/>
  <c r="AG196"/>
  <c r="AH196"/>
  <c r="AI196"/>
  <c r="AJ196"/>
  <c r="S197"/>
  <c r="T197"/>
  <c r="U197"/>
  <c r="V197"/>
  <c r="W197"/>
  <c r="X197"/>
  <c r="Y197"/>
  <c r="Z197"/>
  <c r="AA197"/>
  <c r="AB197"/>
  <c r="AC197"/>
  <c r="AD197"/>
  <c r="AE197"/>
  <c r="AF197"/>
  <c r="AG197"/>
  <c r="AH197"/>
  <c r="AI197"/>
  <c r="AJ197"/>
  <c r="S198"/>
  <c r="T198"/>
  <c r="U198"/>
  <c r="V198"/>
  <c r="W198"/>
  <c r="X198"/>
  <c r="Y198"/>
  <c r="Z198"/>
  <c r="AA198"/>
  <c r="AB198"/>
  <c r="AC198"/>
  <c r="AD198"/>
  <c r="AE198"/>
  <c r="AF198"/>
  <c r="AG198"/>
  <c r="AH198"/>
  <c r="AI198"/>
  <c r="AJ198"/>
  <c r="S199"/>
  <c r="T199"/>
  <c r="U199"/>
  <c r="V199"/>
  <c r="W199"/>
  <c r="X199"/>
  <c r="Y199"/>
  <c r="Z199"/>
  <c r="AA199"/>
  <c r="AB199"/>
  <c r="AC199"/>
  <c r="AD199"/>
  <c r="AE199"/>
  <c r="AF199"/>
  <c r="AG199"/>
  <c r="AH199"/>
  <c r="AI199"/>
  <c r="AJ199"/>
  <c r="S200"/>
  <c r="T200"/>
  <c r="U200"/>
  <c r="V200"/>
  <c r="W200"/>
  <c r="X200"/>
  <c r="Y200"/>
  <c r="Z200"/>
  <c r="AA200"/>
  <c r="AB200"/>
  <c r="AC200"/>
  <c r="AD200"/>
  <c r="AE200"/>
  <c r="AF200"/>
  <c r="AG200"/>
  <c r="AH200"/>
  <c r="AI200"/>
  <c r="AJ200"/>
  <c r="S201"/>
  <c r="T201"/>
  <c r="U201"/>
  <c r="V201"/>
  <c r="W201"/>
  <c r="X201"/>
  <c r="Y201"/>
  <c r="Z201"/>
  <c r="AA201"/>
  <c r="AB201"/>
  <c r="AC201"/>
  <c r="AD201"/>
  <c r="AE201"/>
  <c r="AF201"/>
  <c r="AG201"/>
  <c r="AH201"/>
  <c r="AI201"/>
  <c r="AJ201"/>
  <c r="S202"/>
  <c r="T202"/>
  <c r="U202"/>
  <c r="V202"/>
  <c r="W202"/>
  <c r="X202"/>
  <c r="Y202"/>
  <c r="Z202"/>
  <c r="AA202"/>
  <c r="AB202"/>
  <c r="AC202"/>
  <c r="AD202"/>
  <c r="AE202"/>
  <c r="AF202"/>
  <c r="AG202"/>
  <c r="AH202"/>
  <c r="AI202"/>
  <c r="AJ202"/>
  <c r="S203"/>
  <c r="T203"/>
  <c r="U203"/>
  <c r="V203"/>
  <c r="W203"/>
  <c r="X203"/>
  <c r="Y203"/>
  <c r="Z203"/>
  <c r="AA203"/>
  <c r="AB203"/>
  <c r="AC203"/>
  <c r="AD203"/>
  <c r="AE203"/>
  <c r="AF203"/>
  <c r="AG203"/>
  <c r="AH203"/>
  <c r="AI203"/>
  <c r="AJ203"/>
  <c r="S204"/>
  <c r="T204"/>
  <c r="U204"/>
  <c r="V204"/>
  <c r="W204"/>
  <c r="X204"/>
  <c r="Y204"/>
  <c r="Z204"/>
  <c r="AA204"/>
  <c r="AB204"/>
  <c r="AC204"/>
  <c r="AD204"/>
  <c r="AE204"/>
  <c r="AF204"/>
  <c r="AG204"/>
  <c r="AH204"/>
  <c r="AI204"/>
  <c r="AJ204"/>
  <c r="S205"/>
  <c r="T205"/>
  <c r="U205"/>
  <c r="V205"/>
  <c r="W205"/>
  <c r="X205"/>
  <c r="Y205"/>
  <c r="Z205"/>
  <c r="AA205"/>
  <c r="AB205"/>
  <c r="AC205"/>
  <c r="AD205"/>
  <c r="AE205"/>
  <c r="AF205"/>
  <c r="AG205"/>
  <c r="AH205"/>
  <c r="AI205"/>
  <c r="AJ205"/>
  <c r="S206"/>
  <c r="T206"/>
  <c r="U206"/>
  <c r="V206"/>
  <c r="W206"/>
  <c r="X206"/>
  <c r="Y206"/>
  <c r="Z206"/>
  <c r="AA206"/>
  <c r="AB206"/>
  <c r="AC206"/>
  <c r="AD206"/>
  <c r="AE206"/>
  <c r="AF206"/>
  <c r="AG206"/>
  <c r="AH206"/>
  <c r="AI206"/>
  <c r="AJ206"/>
  <c r="S207"/>
  <c r="T207"/>
  <c r="U207"/>
  <c r="V207"/>
  <c r="W207"/>
  <c r="X207"/>
  <c r="Y207"/>
  <c r="Z207"/>
  <c r="AA207"/>
  <c r="AB207"/>
  <c r="AC207"/>
  <c r="AD207"/>
  <c r="AE207"/>
  <c r="AF207"/>
  <c r="AG207"/>
  <c r="AH207"/>
  <c r="AI207"/>
  <c r="AJ207"/>
  <c r="S208"/>
  <c r="T208"/>
  <c r="U208"/>
  <c r="V208"/>
  <c r="W208"/>
  <c r="X208"/>
  <c r="Y208"/>
  <c r="Z208"/>
  <c r="AA208"/>
  <c r="AB208"/>
  <c r="AC208"/>
  <c r="AD208"/>
  <c r="AE208"/>
  <c r="AF208"/>
  <c r="AG208"/>
  <c r="AH208"/>
  <c r="AI208"/>
  <c r="AJ208"/>
  <c r="S209"/>
  <c r="T209"/>
  <c r="U209"/>
  <c r="V209"/>
  <c r="W209"/>
  <c r="X209"/>
  <c r="Y209"/>
  <c r="Z209"/>
  <c r="AA209"/>
  <c r="AB209"/>
  <c r="AC209"/>
  <c r="AD209"/>
  <c r="AE209"/>
  <c r="AF209"/>
  <c r="AG209"/>
  <c r="AH209"/>
  <c r="AI209"/>
  <c r="AJ209"/>
  <c r="S210"/>
  <c r="T210"/>
  <c r="U210"/>
  <c r="V210"/>
  <c r="W210"/>
  <c r="X210"/>
  <c r="Y210"/>
  <c r="Z210"/>
  <c r="AA210"/>
  <c r="AB210"/>
  <c r="AC210"/>
  <c r="AD210"/>
  <c r="AE210"/>
  <c r="AF210"/>
  <c r="AG210"/>
  <c r="AH210"/>
  <c r="AI210"/>
  <c r="AJ210"/>
  <c r="S211"/>
  <c r="T211"/>
  <c r="U211"/>
  <c r="V211"/>
  <c r="W211"/>
  <c r="X211"/>
  <c r="Y211"/>
  <c r="Z211"/>
  <c r="AA211"/>
  <c r="AB211"/>
  <c r="AC211"/>
  <c r="AD211"/>
  <c r="AE211"/>
  <c r="AF211"/>
  <c r="AG211"/>
  <c r="AH211"/>
  <c r="AI211"/>
  <c r="AJ211"/>
  <c r="S212"/>
  <c r="T212"/>
  <c r="U212"/>
  <c r="V212"/>
  <c r="W212"/>
  <c r="X212"/>
  <c r="Y212"/>
  <c r="Z212"/>
  <c r="AA212"/>
  <c r="AB212"/>
  <c r="AC212"/>
  <c r="AD212"/>
  <c r="AE212"/>
  <c r="AF212"/>
  <c r="AG212"/>
  <c r="AH212"/>
  <c r="AI212"/>
  <c r="AJ212"/>
  <c r="S213"/>
  <c r="T213"/>
  <c r="U213"/>
  <c r="V213"/>
  <c r="W213"/>
  <c r="X213"/>
  <c r="Y213"/>
  <c r="Z213"/>
  <c r="AA213"/>
  <c r="AB213"/>
  <c r="AC213"/>
  <c r="AD213"/>
  <c r="AE213"/>
  <c r="AF213"/>
  <c r="AG213"/>
  <c r="AH213"/>
  <c r="AI213"/>
  <c r="AJ213"/>
  <c r="S214"/>
  <c r="T214"/>
  <c r="U214"/>
  <c r="V214"/>
  <c r="W214"/>
  <c r="X214"/>
  <c r="Y214"/>
  <c r="Z214"/>
  <c r="AA214"/>
  <c r="AB214"/>
  <c r="AC214"/>
  <c r="AD214"/>
  <c r="AE214"/>
  <c r="AF214"/>
  <c r="AG214"/>
  <c r="AH214"/>
  <c r="AI214"/>
  <c r="AJ214"/>
  <c r="S215"/>
  <c r="T215"/>
  <c r="U215"/>
  <c r="V215"/>
  <c r="W215"/>
  <c r="X215"/>
  <c r="Y215"/>
  <c r="Z215"/>
  <c r="AA215"/>
  <c r="AB215"/>
  <c r="AC215"/>
  <c r="AD215"/>
  <c r="AE215"/>
  <c r="AF215"/>
  <c r="AG215"/>
  <c r="AH215"/>
  <c r="AI215"/>
  <c r="AJ215"/>
  <c r="S216"/>
  <c r="T216"/>
  <c r="U216"/>
  <c r="V216"/>
  <c r="W216"/>
  <c r="X216"/>
  <c r="Y216"/>
  <c r="Z216"/>
  <c r="AA216"/>
  <c r="AB216"/>
  <c r="AC216"/>
  <c r="AD216"/>
  <c r="AE216"/>
  <c r="AF216"/>
  <c r="AG216"/>
  <c r="AH216"/>
  <c r="AI216"/>
  <c r="AJ216"/>
  <c r="S217"/>
  <c r="T217"/>
  <c r="U217"/>
  <c r="V217"/>
  <c r="W217"/>
  <c r="X217"/>
  <c r="Y217"/>
  <c r="Z217"/>
  <c r="AA217"/>
  <c r="AB217"/>
  <c r="AC217"/>
  <c r="AD217"/>
  <c r="AE217"/>
  <c r="AF217"/>
  <c r="AG217"/>
  <c r="AH217"/>
  <c r="AI217"/>
  <c r="AJ217"/>
  <c r="S218"/>
  <c r="T218"/>
  <c r="U218"/>
  <c r="V218"/>
  <c r="W218"/>
  <c r="X218"/>
  <c r="Y218"/>
  <c r="Z218"/>
  <c r="AA218"/>
  <c r="AB218"/>
  <c r="AC218"/>
  <c r="AD218"/>
  <c r="AE218"/>
  <c r="AF218"/>
  <c r="AG218"/>
  <c r="AH218"/>
  <c r="AI218"/>
  <c r="AJ218"/>
  <c r="S219"/>
  <c r="T219"/>
  <c r="U219"/>
  <c r="V219"/>
  <c r="W219"/>
  <c r="X219"/>
  <c r="Y219"/>
  <c r="Z219"/>
  <c r="AA219"/>
  <c r="AB219"/>
  <c r="AC219"/>
  <c r="AD219"/>
  <c r="AE219"/>
  <c r="AF219"/>
  <c r="AG219"/>
  <c r="AH219"/>
  <c r="AI219"/>
  <c r="AJ219"/>
  <c r="S220"/>
  <c r="T220"/>
  <c r="U220"/>
  <c r="V220"/>
  <c r="W220"/>
  <c r="X220"/>
  <c r="Y220"/>
  <c r="Z220"/>
  <c r="AA220"/>
  <c r="AB220"/>
  <c r="AC220"/>
  <c r="AD220"/>
  <c r="AE220"/>
  <c r="AF220"/>
  <c r="AG220"/>
  <c r="AH220"/>
  <c r="AI220"/>
  <c r="AJ220"/>
  <c r="S221"/>
  <c r="T221"/>
  <c r="U221"/>
  <c r="V221"/>
  <c r="W221"/>
  <c r="X221"/>
  <c r="Y221"/>
  <c r="Z221"/>
  <c r="AA221"/>
  <c r="AB221"/>
  <c r="AC221"/>
  <c r="AD221"/>
  <c r="AE221"/>
  <c r="AF221"/>
  <c r="AG221"/>
  <c r="AH221"/>
  <c r="AI221"/>
  <c r="AJ221"/>
  <c r="S222"/>
  <c r="T222"/>
  <c r="U222"/>
  <c r="V222"/>
  <c r="W222"/>
  <c r="X222"/>
  <c r="Y222"/>
  <c r="Z222"/>
  <c r="AA222"/>
  <c r="AB222"/>
  <c r="AC222"/>
  <c r="AD222"/>
  <c r="AE222"/>
  <c r="AF222"/>
  <c r="AG222"/>
  <c r="AH222"/>
  <c r="AI222"/>
  <c r="AJ222"/>
  <c r="S223"/>
  <c r="T223"/>
  <c r="U223"/>
  <c r="V223"/>
  <c r="W223"/>
  <c r="X223"/>
  <c r="Y223"/>
  <c r="Z223"/>
  <c r="AA223"/>
  <c r="AB223"/>
  <c r="AC223"/>
  <c r="AD223"/>
  <c r="AE223"/>
  <c r="AF223"/>
  <c r="AG223"/>
  <c r="AH223"/>
  <c r="AI223"/>
  <c r="AJ223"/>
  <c r="S224"/>
  <c r="T224"/>
  <c r="U224"/>
  <c r="V224"/>
  <c r="W224"/>
  <c r="X224"/>
  <c r="Y224"/>
  <c r="Z224"/>
  <c r="AA224"/>
  <c r="AB224"/>
  <c r="AC224"/>
  <c r="AD224"/>
  <c r="AE224"/>
  <c r="AF224"/>
  <c r="AG224"/>
  <c r="AH224"/>
  <c r="AI224"/>
  <c r="AJ224"/>
  <c r="S225"/>
  <c r="T225"/>
  <c r="U225"/>
  <c r="V225"/>
  <c r="W225"/>
  <c r="X225"/>
  <c r="Y225"/>
  <c r="Z225"/>
  <c r="AA225"/>
  <c r="AB225"/>
  <c r="AC225"/>
  <c r="AD225"/>
  <c r="AE225"/>
  <c r="AF225"/>
  <c r="AG225"/>
  <c r="AH225"/>
  <c r="AI225"/>
  <c r="AJ225"/>
  <c r="S226"/>
  <c r="T226"/>
  <c r="U226"/>
  <c r="V226"/>
  <c r="W226"/>
  <c r="X226"/>
  <c r="Y226"/>
  <c r="Z226"/>
  <c r="AA226"/>
  <c r="AB226"/>
  <c r="AC226"/>
  <c r="AD226"/>
  <c r="AE226"/>
  <c r="AF226"/>
  <c r="AG226"/>
  <c r="AH226"/>
  <c r="AI226"/>
  <c r="AJ226"/>
  <c r="S227"/>
  <c r="T227"/>
  <c r="U227"/>
  <c r="V227"/>
  <c r="W227"/>
  <c r="X227"/>
  <c r="Y227"/>
  <c r="Z227"/>
  <c r="AA227"/>
  <c r="AB227"/>
  <c r="AC227"/>
  <c r="AD227"/>
  <c r="AE227"/>
  <c r="AF227"/>
  <c r="AG227"/>
  <c r="AH227"/>
  <c r="AI227"/>
  <c r="AJ227"/>
  <c r="S228"/>
  <c r="T228"/>
  <c r="U228"/>
  <c r="V228"/>
  <c r="W228"/>
  <c r="X228"/>
  <c r="Y228"/>
  <c r="Z228"/>
  <c r="AA228"/>
  <c r="AB228"/>
  <c r="AC228"/>
  <c r="AD228"/>
  <c r="AE228"/>
  <c r="AF228"/>
  <c r="AG228"/>
  <c r="AH228"/>
  <c r="AI228"/>
  <c r="AJ228"/>
  <c r="S229"/>
  <c r="T229"/>
  <c r="U229"/>
  <c r="V229"/>
  <c r="W229"/>
  <c r="X229"/>
  <c r="Y229"/>
  <c r="Z229"/>
  <c r="AA229"/>
  <c r="AB229"/>
  <c r="AC229"/>
  <c r="AD229"/>
  <c r="AE229"/>
  <c r="AF229"/>
  <c r="AG229"/>
  <c r="AH229"/>
  <c r="AI229"/>
  <c r="AJ229"/>
  <c r="S230"/>
  <c r="T230"/>
  <c r="U230"/>
  <c r="V230"/>
  <c r="W230"/>
  <c r="X230"/>
  <c r="Y230"/>
  <c r="Z230"/>
  <c r="AA230"/>
  <c r="AB230"/>
  <c r="AC230"/>
  <c r="AD230"/>
  <c r="AE230"/>
  <c r="AF230"/>
  <c r="AG230"/>
  <c r="AH230"/>
  <c r="AI230"/>
  <c r="AJ230"/>
  <c r="S231"/>
  <c r="T231"/>
  <c r="U231"/>
  <c r="V231"/>
  <c r="W231"/>
  <c r="X231"/>
  <c r="Y231"/>
  <c r="Z231"/>
  <c r="AA231"/>
  <c r="AB231"/>
  <c r="AC231"/>
  <c r="AD231"/>
  <c r="AE231"/>
  <c r="AF231"/>
  <c r="AG231"/>
  <c r="AH231"/>
  <c r="AI231"/>
  <c r="AJ231"/>
  <c r="S232"/>
  <c r="T232"/>
  <c r="U232"/>
  <c r="V232"/>
  <c r="W232"/>
  <c r="X232"/>
  <c r="Y232"/>
  <c r="Z232"/>
  <c r="AA232"/>
  <c r="AB232"/>
  <c r="AC232"/>
  <c r="AD232"/>
  <c r="AE232"/>
  <c r="AF232"/>
  <c r="AG232"/>
  <c r="AH232"/>
  <c r="AI232"/>
  <c r="AJ232"/>
  <c r="S233"/>
  <c r="T233"/>
  <c r="U233"/>
  <c r="V233"/>
  <c r="W233"/>
  <c r="X233"/>
  <c r="Y233"/>
  <c r="Z233"/>
  <c r="AA233"/>
  <c r="AB233"/>
  <c r="AC233"/>
  <c r="AD233"/>
  <c r="AE233"/>
  <c r="AF233"/>
  <c r="AG233"/>
  <c r="AH233"/>
  <c r="AI233"/>
  <c r="AJ233"/>
  <c r="S234"/>
  <c r="T234"/>
  <c r="U234"/>
  <c r="V234"/>
  <c r="W234"/>
  <c r="X234"/>
  <c r="Y234"/>
  <c r="Z234"/>
  <c r="AA234"/>
  <c r="AB234"/>
  <c r="AC234"/>
  <c r="AD234"/>
  <c r="AE234"/>
  <c r="AF234"/>
  <c r="AG234"/>
  <c r="AH234"/>
  <c r="AI234"/>
  <c r="AJ234"/>
  <c r="S235"/>
  <c r="T235"/>
  <c r="U235"/>
  <c r="V235"/>
  <c r="W235"/>
  <c r="X235"/>
  <c r="Y235"/>
  <c r="Z235"/>
  <c r="AA235"/>
  <c r="AB235"/>
  <c r="AC235"/>
  <c r="AD235"/>
  <c r="AE235"/>
  <c r="AF235"/>
  <c r="AG235"/>
  <c r="AH235"/>
  <c r="AI235"/>
  <c r="AJ235"/>
  <c r="S236"/>
  <c r="T236"/>
  <c r="U236"/>
  <c r="V236"/>
  <c r="W236"/>
  <c r="X236"/>
  <c r="Y236"/>
  <c r="Z236"/>
  <c r="AA236"/>
  <c r="AB236"/>
  <c r="AC236"/>
  <c r="AD236"/>
  <c r="AE236"/>
  <c r="AF236"/>
  <c r="AG236"/>
  <c r="AH236"/>
  <c r="AI236"/>
  <c r="AJ236"/>
  <c r="S237"/>
  <c r="T237"/>
  <c r="U237"/>
  <c r="V237"/>
  <c r="W237"/>
  <c r="X237"/>
  <c r="Y237"/>
  <c r="Z237"/>
  <c r="AA237"/>
  <c r="AB237"/>
  <c r="AC237"/>
  <c r="AD237"/>
  <c r="AE237"/>
  <c r="AF237"/>
  <c r="AG237"/>
  <c r="AH237"/>
  <c r="AI237"/>
  <c r="AJ237"/>
  <c r="S238"/>
  <c r="T238"/>
  <c r="U238"/>
  <c r="V238"/>
  <c r="W238"/>
  <c r="X238"/>
  <c r="Y238"/>
  <c r="Z238"/>
  <c r="AA238"/>
  <c r="AB238"/>
  <c r="AC238"/>
  <c r="AD238"/>
  <c r="AE238"/>
  <c r="AF238"/>
  <c r="AG238"/>
  <c r="AH238"/>
  <c r="AI238"/>
  <c r="AJ238"/>
  <c r="S239"/>
  <c r="T239"/>
  <c r="U239"/>
  <c r="V239"/>
  <c r="W239"/>
  <c r="X239"/>
  <c r="Y239"/>
  <c r="Z239"/>
  <c r="AA239"/>
  <c r="AB239"/>
  <c r="AC239"/>
  <c r="AD239"/>
  <c r="AE239"/>
  <c r="AF239"/>
  <c r="AG239"/>
  <c r="AH239"/>
  <c r="AI239"/>
  <c r="AJ239"/>
  <c r="S240"/>
  <c r="T240"/>
  <c r="U240"/>
  <c r="V240"/>
  <c r="W240"/>
  <c r="X240"/>
  <c r="Y240"/>
  <c r="Z240"/>
  <c r="AA240"/>
  <c r="AB240"/>
  <c r="AC240"/>
  <c r="AD240"/>
  <c r="AE240"/>
  <c r="AF240"/>
  <c r="AG240"/>
  <c r="AH240"/>
  <c r="AI240"/>
  <c r="AJ240"/>
  <c r="S241"/>
  <c r="T241"/>
  <c r="U241"/>
  <c r="V241"/>
  <c r="W241"/>
  <c r="X241"/>
  <c r="Y241"/>
  <c r="Z241"/>
  <c r="AA241"/>
  <c r="AB241"/>
  <c r="AC241"/>
  <c r="AD241"/>
  <c r="AE241"/>
  <c r="AF241"/>
  <c r="AG241"/>
  <c r="AH241"/>
  <c r="AI241"/>
  <c r="AJ241"/>
  <c r="S242"/>
  <c r="T242"/>
  <c r="U242"/>
  <c r="V242"/>
  <c r="W242"/>
  <c r="X242"/>
  <c r="Y242"/>
  <c r="Z242"/>
  <c r="AA242"/>
  <c r="AB242"/>
  <c r="AC242"/>
  <c r="AD242"/>
  <c r="AE242"/>
  <c r="AF242"/>
  <c r="AG242"/>
  <c r="AH242"/>
  <c r="AI242"/>
  <c r="AJ242"/>
  <c r="S243"/>
  <c r="T243"/>
  <c r="U243"/>
  <c r="V243"/>
  <c r="W243"/>
  <c r="X243"/>
  <c r="Y243"/>
  <c r="Z243"/>
  <c r="AA243"/>
  <c r="AB243"/>
  <c r="AC243"/>
  <c r="AD243"/>
  <c r="AE243"/>
  <c r="AF243"/>
  <c r="AG243"/>
  <c r="AH243"/>
  <c r="AI243"/>
  <c r="AJ243"/>
  <c r="S244"/>
  <c r="T244"/>
  <c r="U244"/>
  <c r="V244"/>
  <c r="W244"/>
  <c r="X244"/>
  <c r="Y244"/>
  <c r="Z244"/>
  <c r="AA244"/>
  <c r="AB244"/>
  <c r="AC244"/>
  <c r="AD244"/>
  <c r="AE244"/>
  <c r="AF244"/>
  <c r="AG244"/>
  <c r="AH244"/>
  <c r="AI244"/>
  <c r="AJ244"/>
  <c r="S245"/>
  <c r="T245"/>
  <c r="U245"/>
  <c r="V245"/>
  <c r="W245"/>
  <c r="X245"/>
  <c r="Y245"/>
  <c r="Z245"/>
  <c r="AA245"/>
  <c r="AB245"/>
  <c r="AC245"/>
  <c r="AD245"/>
  <c r="AE245"/>
  <c r="AF245"/>
  <c r="AG245"/>
  <c r="AH245"/>
  <c r="AI245"/>
  <c r="AJ245"/>
  <c r="S246"/>
  <c r="T246"/>
  <c r="U246"/>
  <c r="V246"/>
  <c r="W246"/>
  <c r="X246"/>
  <c r="Y246"/>
  <c r="Z246"/>
  <c r="AA246"/>
  <c r="AB246"/>
  <c r="AC246"/>
  <c r="AD246"/>
  <c r="AE246"/>
  <c r="AF246"/>
  <c r="AG246"/>
  <c r="AH246"/>
  <c r="AI246"/>
  <c r="AJ246"/>
  <c r="S247"/>
  <c r="T247"/>
  <c r="U247"/>
  <c r="V247"/>
  <c r="W247"/>
  <c r="X247"/>
  <c r="Y247"/>
  <c r="Z247"/>
  <c r="AA247"/>
  <c r="AB247"/>
  <c r="AC247"/>
  <c r="AD247"/>
  <c r="AE247"/>
  <c r="AF247"/>
  <c r="AG247"/>
  <c r="AH247"/>
  <c r="AI247"/>
  <c r="AJ247"/>
  <c r="S248"/>
  <c r="T248"/>
  <c r="U248"/>
  <c r="V248"/>
  <c r="W248"/>
  <c r="X248"/>
  <c r="Y248"/>
  <c r="Z248"/>
  <c r="AA248"/>
  <c r="AB248"/>
  <c r="AC248"/>
  <c r="AD248"/>
  <c r="AE248"/>
  <c r="AF248"/>
  <c r="AG248"/>
  <c r="AH248"/>
  <c r="AI248"/>
  <c r="AJ248"/>
  <c r="S249"/>
  <c r="T249"/>
  <c r="U249"/>
  <c r="V249"/>
  <c r="W249"/>
  <c r="X249"/>
  <c r="Y249"/>
  <c r="Z249"/>
  <c r="AA249"/>
  <c r="AB249"/>
  <c r="AC249"/>
  <c r="AD249"/>
  <c r="AE249"/>
  <c r="AF249"/>
  <c r="AG249"/>
  <c r="AH249"/>
  <c r="AI249"/>
  <c r="AJ249"/>
  <c r="S250"/>
  <c r="T250"/>
  <c r="U250"/>
  <c r="V250"/>
  <c r="W250"/>
  <c r="X250"/>
  <c r="Y250"/>
  <c r="Z250"/>
  <c r="AA250"/>
  <c r="AB250"/>
  <c r="AC250"/>
  <c r="AD250"/>
  <c r="AE250"/>
  <c r="AF250"/>
  <c r="AG250"/>
  <c r="AH250"/>
  <c r="AI250"/>
  <c r="AJ250"/>
  <c r="S251"/>
  <c r="T251"/>
  <c r="U251"/>
  <c r="V251"/>
  <c r="W251"/>
  <c r="X251"/>
  <c r="Y251"/>
  <c r="Z251"/>
  <c r="AA251"/>
  <c r="AB251"/>
  <c r="AC251"/>
  <c r="AD251"/>
  <c r="AE251"/>
  <c r="AF251"/>
  <c r="AG251"/>
  <c r="AH251"/>
  <c r="AI251"/>
  <c r="AJ251"/>
  <c r="S252"/>
  <c r="T252"/>
  <c r="U252"/>
  <c r="V252"/>
  <c r="W252"/>
  <c r="X252"/>
  <c r="Y252"/>
  <c r="Z252"/>
  <c r="AA252"/>
  <c r="AB252"/>
  <c r="AC252"/>
  <c r="AD252"/>
  <c r="AE252"/>
  <c r="AF252"/>
  <c r="AG252"/>
  <c r="AH252"/>
  <c r="AI252"/>
  <c r="AJ252"/>
  <c r="S253"/>
  <c r="T253"/>
  <c r="U253"/>
  <c r="V253"/>
  <c r="W253"/>
  <c r="X253"/>
  <c r="Y253"/>
  <c r="Z253"/>
  <c r="AA253"/>
  <c r="AB253"/>
  <c r="AC253"/>
  <c r="AD253"/>
  <c r="AE253"/>
  <c r="AF253"/>
  <c r="AG253"/>
  <c r="AH253"/>
  <c r="AI253"/>
  <c r="AJ253"/>
  <c r="S254"/>
  <c r="T254"/>
  <c r="U254"/>
  <c r="V254"/>
  <c r="W254"/>
  <c r="X254"/>
  <c r="Y254"/>
  <c r="Z254"/>
  <c r="AA254"/>
  <c r="AB254"/>
  <c r="AC254"/>
  <c r="AD254"/>
  <c r="AE254"/>
  <c r="AF254"/>
  <c r="AG254"/>
  <c r="AH254"/>
  <c r="AI254"/>
  <c r="AJ254"/>
  <c r="S255"/>
  <c r="T255"/>
  <c r="U255"/>
  <c r="V255"/>
  <c r="W255"/>
  <c r="X255"/>
  <c r="Y255"/>
  <c r="Z255"/>
  <c r="AA255"/>
  <c r="AB255"/>
  <c r="AC255"/>
  <c r="AD255"/>
  <c r="AE255"/>
  <c r="AF255"/>
  <c r="AG255"/>
  <c r="AH255"/>
  <c r="AI255"/>
  <c r="AJ255"/>
  <c r="S256"/>
  <c r="T256"/>
  <c r="U256"/>
  <c r="V256"/>
  <c r="W256"/>
  <c r="X256"/>
  <c r="Y256"/>
  <c r="Z256"/>
  <c r="AA256"/>
  <c r="AB256"/>
  <c r="AC256"/>
  <c r="AD256"/>
  <c r="AE256"/>
  <c r="AF256"/>
  <c r="AG256"/>
  <c r="AH256"/>
  <c r="AI256"/>
  <c r="AJ256"/>
  <c r="S257"/>
  <c r="T257"/>
  <c r="U257"/>
  <c r="V257"/>
  <c r="W257"/>
  <c r="X257"/>
  <c r="Y257"/>
  <c r="Z257"/>
  <c r="AA257"/>
  <c r="AB257"/>
  <c r="AC257"/>
  <c r="AD257"/>
  <c r="AE257"/>
  <c r="AF257"/>
  <c r="AG257"/>
  <c r="AH257"/>
  <c r="AI257"/>
  <c r="AJ257"/>
  <c r="S258"/>
  <c r="T258"/>
  <c r="U258"/>
  <c r="V258"/>
  <c r="W258"/>
  <c r="X258"/>
  <c r="Y258"/>
  <c r="Z258"/>
  <c r="AA258"/>
  <c r="AB258"/>
  <c r="AC258"/>
  <c r="AD258"/>
  <c r="AE258"/>
  <c r="AF258"/>
  <c r="AG258"/>
  <c r="AH258"/>
  <c r="AI258"/>
  <c r="AJ258"/>
  <c r="S259"/>
  <c r="T259"/>
  <c r="U259"/>
  <c r="V259"/>
  <c r="W259"/>
  <c r="X259"/>
  <c r="Y259"/>
  <c r="Z259"/>
  <c r="AA259"/>
  <c r="AB259"/>
  <c r="AC259"/>
  <c r="AD259"/>
  <c r="AE259"/>
  <c r="AF259"/>
  <c r="AG259"/>
  <c r="AH259"/>
  <c r="AI259"/>
  <c r="AJ259"/>
  <c r="S260"/>
  <c r="T260"/>
  <c r="U260"/>
  <c r="V260"/>
  <c r="W260"/>
  <c r="X260"/>
  <c r="Y260"/>
  <c r="Z260"/>
  <c r="AA260"/>
  <c r="AB260"/>
  <c r="AC260"/>
  <c r="AD260"/>
  <c r="AE260"/>
  <c r="AF260"/>
  <c r="AG260"/>
  <c r="AH260"/>
  <c r="AI260"/>
  <c r="AJ260"/>
  <c r="S261"/>
  <c r="T261"/>
  <c r="U261"/>
  <c r="V261"/>
  <c r="W261"/>
  <c r="X261"/>
  <c r="Y261"/>
  <c r="Z261"/>
  <c r="AA261"/>
  <c r="AB261"/>
  <c r="AC261"/>
  <c r="AD261"/>
  <c r="AE261"/>
  <c r="AF261"/>
  <c r="AG261"/>
  <c r="AH261"/>
  <c r="AI261"/>
  <c r="AJ261"/>
  <c r="S262"/>
  <c r="T262"/>
  <c r="U262"/>
  <c r="V262"/>
  <c r="W262"/>
  <c r="X262"/>
  <c r="Y262"/>
  <c r="Z262"/>
  <c r="AA262"/>
  <c r="AB262"/>
  <c r="AC262"/>
  <c r="AD262"/>
  <c r="AE262"/>
  <c r="AF262"/>
  <c r="AG262"/>
  <c r="AH262"/>
  <c r="AI262"/>
  <c r="AJ262"/>
  <c r="S263"/>
  <c r="T263"/>
  <c r="U263"/>
  <c r="V263"/>
  <c r="W263"/>
  <c r="X263"/>
  <c r="Y263"/>
  <c r="Z263"/>
  <c r="AA263"/>
  <c r="AB263"/>
  <c r="AC263"/>
  <c r="AD263"/>
  <c r="AE263"/>
  <c r="AF263"/>
  <c r="AG263"/>
  <c r="AH263"/>
  <c r="AI263"/>
  <c r="AJ263"/>
  <c r="S264"/>
  <c r="T264"/>
  <c r="U264"/>
  <c r="V264"/>
  <c r="W264"/>
  <c r="X264"/>
  <c r="Y264"/>
  <c r="Z264"/>
  <c r="AA264"/>
  <c r="AB264"/>
  <c r="AC264"/>
  <c r="AD264"/>
  <c r="AE264"/>
  <c r="AF264"/>
  <c r="AG264"/>
  <c r="AH264"/>
  <c r="AI264"/>
  <c r="AJ264"/>
  <c r="S265"/>
  <c r="T265"/>
  <c r="U265"/>
  <c r="V265"/>
  <c r="W265"/>
  <c r="X265"/>
  <c r="Y265"/>
  <c r="Z265"/>
  <c r="AA265"/>
  <c r="AB265"/>
  <c r="AC265"/>
  <c r="AD265"/>
  <c r="AE265"/>
  <c r="AF265"/>
  <c r="AG265"/>
  <c r="AH265"/>
  <c r="AI265"/>
  <c r="AJ265"/>
  <c r="S266"/>
  <c r="T266"/>
  <c r="U266"/>
  <c r="V266"/>
  <c r="W266"/>
  <c r="X266"/>
  <c r="Y266"/>
  <c r="Z266"/>
  <c r="AA266"/>
  <c r="AB266"/>
  <c r="AC266"/>
  <c r="AD266"/>
  <c r="AE266"/>
  <c r="AF266"/>
  <c r="AG266"/>
  <c r="AH266"/>
  <c r="AI266"/>
  <c r="AJ266"/>
  <c r="S267"/>
  <c r="T267"/>
  <c r="U267"/>
  <c r="V267"/>
  <c r="W267"/>
  <c r="X267"/>
  <c r="Y267"/>
  <c r="Z267"/>
  <c r="AA267"/>
  <c r="AB267"/>
  <c r="AC267"/>
  <c r="AD267"/>
  <c r="AE267"/>
  <c r="AF267"/>
  <c r="AG267"/>
  <c r="AH267"/>
  <c r="AI267"/>
  <c r="AJ267"/>
  <c r="S268"/>
  <c r="T268"/>
  <c r="U268"/>
  <c r="V268"/>
  <c r="W268"/>
  <c r="X268"/>
  <c r="Y268"/>
  <c r="Z268"/>
  <c r="AA268"/>
  <c r="AB268"/>
  <c r="AC268"/>
  <c r="AD268"/>
  <c r="AE268"/>
  <c r="AF268"/>
  <c r="AG268"/>
  <c r="AH268"/>
  <c r="AI268"/>
  <c r="AJ268"/>
  <c r="S269"/>
  <c r="T269"/>
  <c r="U269"/>
  <c r="V269"/>
  <c r="W269"/>
  <c r="X269"/>
  <c r="Y269"/>
  <c r="Z269"/>
  <c r="AA269"/>
  <c r="AB269"/>
  <c r="AC269"/>
  <c r="AD269"/>
  <c r="AE269"/>
  <c r="AF269"/>
  <c r="AG269"/>
  <c r="AH269"/>
  <c r="AI269"/>
  <c r="AJ269"/>
  <c r="S270"/>
  <c r="T270"/>
  <c r="U270"/>
  <c r="V270"/>
  <c r="W270"/>
  <c r="X270"/>
  <c r="Y270"/>
  <c r="Z270"/>
  <c r="AA270"/>
  <c r="AB270"/>
  <c r="AC270"/>
  <c r="AD270"/>
  <c r="AE270"/>
  <c r="AF270"/>
  <c r="AG270"/>
  <c r="AH270"/>
  <c r="AI270"/>
  <c r="AJ270"/>
  <c r="S271"/>
  <c r="T271"/>
  <c r="U271"/>
  <c r="V271"/>
  <c r="W271"/>
  <c r="X271"/>
  <c r="Y271"/>
  <c r="Z271"/>
  <c r="AA271"/>
  <c r="AB271"/>
  <c r="AC271"/>
  <c r="AD271"/>
  <c r="AE271"/>
  <c r="AF271"/>
  <c r="AG271"/>
  <c r="AH271"/>
  <c r="AI271"/>
  <c r="AJ271"/>
  <c r="S272"/>
  <c r="T272"/>
  <c r="U272"/>
  <c r="V272"/>
  <c r="W272"/>
  <c r="X272"/>
  <c r="Y272"/>
  <c r="Z272"/>
  <c r="AA272"/>
  <c r="AB272"/>
  <c r="AC272"/>
  <c r="AD272"/>
  <c r="AE272"/>
  <c r="AF272"/>
  <c r="AG272"/>
  <c r="AH272"/>
  <c r="AI272"/>
  <c r="AJ272"/>
  <c r="S273"/>
  <c r="T273"/>
  <c r="U273"/>
  <c r="V273"/>
  <c r="W273"/>
  <c r="X273"/>
  <c r="Y273"/>
  <c r="Z273"/>
  <c r="AA273"/>
  <c r="AB273"/>
  <c r="AC273"/>
  <c r="AD273"/>
  <c r="AE273"/>
  <c r="AF273"/>
  <c r="AG273"/>
  <c r="AH273"/>
  <c r="AI273"/>
  <c r="AJ273"/>
  <c r="S274"/>
  <c r="T274"/>
  <c r="U274"/>
  <c r="V274"/>
  <c r="W274"/>
  <c r="X274"/>
  <c r="Y274"/>
  <c r="Z274"/>
  <c r="AA274"/>
  <c r="AB274"/>
  <c r="AC274"/>
  <c r="AD274"/>
  <c r="AE274"/>
  <c r="AF274"/>
  <c r="AG274"/>
  <c r="AH274"/>
  <c r="AI274"/>
  <c r="AJ274"/>
  <c r="S275"/>
  <c r="T275"/>
  <c r="U275"/>
  <c r="V275"/>
  <c r="W275"/>
  <c r="X275"/>
  <c r="Y275"/>
  <c r="Z275"/>
  <c r="AA275"/>
  <c r="AB275"/>
  <c r="AC275"/>
  <c r="AD275"/>
  <c r="AE275"/>
  <c r="AF275"/>
  <c r="AG275"/>
  <c r="AH275"/>
  <c r="AI275"/>
  <c r="AJ275"/>
  <c r="S276"/>
  <c r="T276"/>
  <c r="U276"/>
  <c r="V276"/>
  <c r="W276"/>
  <c r="X276"/>
  <c r="Y276"/>
  <c r="Z276"/>
  <c r="AA276"/>
  <c r="AB276"/>
  <c r="AC276"/>
  <c r="AD276"/>
  <c r="AE276"/>
  <c r="AF276"/>
  <c r="AG276"/>
  <c r="AH276"/>
  <c r="AI276"/>
  <c r="AJ276"/>
  <c r="S277"/>
  <c r="T277"/>
  <c r="U277"/>
  <c r="V277"/>
  <c r="W277"/>
  <c r="X277"/>
  <c r="Y277"/>
  <c r="Z277"/>
  <c r="AA277"/>
  <c r="AB277"/>
  <c r="AC277"/>
  <c r="AD277"/>
  <c r="AE277"/>
  <c r="AF277"/>
  <c r="AG277"/>
  <c r="AH277"/>
  <c r="AI277"/>
  <c r="AJ277"/>
  <c r="S278"/>
  <c r="T278"/>
  <c r="U278"/>
  <c r="V278"/>
  <c r="W278"/>
  <c r="X278"/>
  <c r="Y278"/>
  <c r="Z278"/>
  <c r="AA278"/>
  <c r="AB278"/>
  <c r="AC278"/>
  <c r="AD278"/>
  <c r="AE278"/>
  <c r="AF278"/>
  <c r="AG278"/>
  <c r="AH278"/>
  <c r="AI278"/>
  <c r="AJ278"/>
  <c r="S279"/>
  <c r="T279"/>
  <c r="U279"/>
  <c r="V279"/>
  <c r="W279"/>
  <c r="X279"/>
  <c r="Y279"/>
  <c r="Z279"/>
  <c r="AA279"/>
  <c r="AB279"/>
  <c r="AC279"/>
  <c r="AD279"/>
  <c r="AE279"/>
  <c r="AF279"/>
  <c r="AG279"/>
  <c r="AH279"/>
  <c r="AI279"/>
  <c r="AJ279"/>
  <c r="S280"/>
  <c r="T280"/>
  <c r="U280"/>
  <c r="V280"/>
  <c r="W280"/>
  <c r="X280"/>
  <c r="Y280"/>
  <c r="Z280"/>
  <c r="AA280"/>
  <c r="AB280"/>
  <c r="AC280"/>
  <c r="AD280"/>
  <c r="AE280"/>
  <c r="AF280"/>
  <c r="AG280"/>
  <c r="AH280"/>
  <c r="AI280"/>
  <c r="AJ280"/>
  <c r="S281"/>
  <c r="T281"/>
  <c r="U281"/>
  <c r="V281"/>
  <c r="W281"/>
  <c r="X281"/>
  <c r="Y281"/>
  <c r="Z281"/>
  <c r="AA281"/>
  <c r="AB281"/>
  <c r="AC281"/>
  <c r="AD281"/>
  <c r="AE281"/>
  <c r="AF281"/>
  <c r="AG281"/>
  <c r="AH281"/>
  <c r="AI281"/>
  <c r="AJ281"/>
  <c r="S282"/>
  <c r="T282"/>
  <c r="U282"/>
  <c r="V282"/>
  <c r="W282"/>
  <c r="X282"/>
  <c r="Y282"/>
  <c r="Z282"/>
  <c r="AA282"/>
  <c r="AB282"/>
  <c r="AC282"/>
  <c r="AD282"/>
  <c r="AE282"/>
  <c r="AF282"/>
  <c r="AG282"/>
  <c r="AH282"/>
  <c r="AI282"/>
  <c r="AJ282"/>
  <c r="S283"/>
  <c r="T283"/>
  <c r="U283"/>
  <c r="V283"/>
  <c r="W283"/>
  <c r="X283"/>
  <c r="Y283"/>
  <c r="Z283"/>
  <c r="AA283"/>
  <c r="AB283"/>
  <c r="AC283"/>
  <c r="AD283"/>
  <c r="AE283"/>
  <c r="AF283"/>
  <c r="AG283"/>
  <c r="AH283"/>
  <c r="AI283"/>
  <c r="AJ283"/>
  <c r="S284"/>
  <c r="T284"/>
  <c r="U284"/>
  <c r="V284"/>
  <c r="W284"/>
  <c r="X284"/>
  <c r="Y284"/>
  <c r="Z284"/>
  <c r="AA284"/>
  <c r="AB284"/>
  <c r="AC284"/>
  <c r="AD284"/>
  <c r="AE284"/>
  <c r="AF284"/>
  <c r="AG284"/>
  <c r="AH284"/>
  <c r="AI284"/>
  <c r="AJ284"/>
  <c r="S285"/>
  <c r="T285"/>
  <c r="U285"/>
  <c r="V285"/>
  <c r="W285"/>
  <c r="X285"/>
  <c r="Y285"/>
  <c r="Z285"/>
  <c r="AA285"/>
  <c r="AB285"/>
  <c r="AC285"/>
  <c r="AD285"/>
  <c r="AE285"/>
  <c r="AF285"/>
  <c r="AG285"/>
  <c r="AH285"/>
  <c r="AI285"/>
  <c r="AJ285"/>
  <c r="S286"/>
  <c r="T286"/>
  <c r="U286"/>
  <c r="V286"/>
  <c r="W286"/>
  <c r="X286"/>
  <c r="Y286"/>
  <c r="Z286"/>
  <c r="AA286"/>
  <c r="AB286"/>
  <c r="AC286"/>
  <c r="AD286"/>
  <c r="AE286"/>
  <c r="AF286"/>
  <c r="AG286"/>
  <c r="AH286"/>
  <c r="AI286"/>
  <c r="AJ286"/>
  <c r="S287"/>
  <c r="T287"/>
  <c r="U287"/>
  <c r="V287"/>
  <c r="W287"/>
  <c r="X287"/>
  <c r="Y287"/>
  <c r="Z287"/>
  <c r="AA287"/>
  <c r="AB287"/>
  <c r="AC287"/>
  <c r="AD287"/>
  <c r="AE287"/>
  <c r="AF287"/>
  <c r="AG287"/>
  <c r="AH287"/>
  <c r="AI287"/>
  <c r="AJ287"/>
  <c r="S288"/>
  <c r="T288"/>
  <c r="U288"/>
  <c r="V288"/>
  <c r="W288"/>
  <c r="X288"/>
  <c r="Y288"/>
  <c r="Z288"/>
  <c r="AA288"/>
  <c r="AB288"/>
  <c r="AC288"/>
  <c r="AD288"/>
  <c r="AE288"/>
  <c r="AF288"/>
  <c r="AG288"/>
  <c r="AH288"/>
  <c r="AI288"/>
  <c r="AJ288"/>
  <c r="S289"/>
  <c r="T289"/>
  <c r="U289"/>
  <c r="V289"/>
  <c r="W289"/>
  <c r="X289"/>
  <c r="Y289"/>
  <c r="Z289"/>
  <c r="AA289"/>
  <c r="AB289"/>
  <c r="AC289"/>
  <c r="AD289"/>
  <c r="AE289"/>
  <c r="AF289"/>
  <c r="AG289"/>
  <c r="AH289"/>
  <c r="AI289"/>
  <c r="AJ289"/>
  <c r="S290"/>
  <c r="T290"/>
  <c r="U290"/>
  <c r="V290"/>
  <c r="W290"/>
  <c r="X290"/>
  <c r="Y290"/>
  <c r="Z290"/>
  <c r="AA290"/>
  <c r="AB290"/>
  <c r="AC290"/>
  <c r="AD290"/>
  <c r="AE290"/>
  <c r="AF290"/>
  <c r="AG290"/>
  <c r="AH290"/>
  <c r="AI290"/>
  <c r="AJ290"/>
  <c r="S291"/>
  <c r="T291"/>
  <c r="U291"/>
  <c r="V291"/>
  <c r="W291"/>
  <c r="X291"/>
  <c r="Y291"/>
  <c r="Z291"/>
  <c r="AA291"/>
  <c r="AB291"/>
  <c r="AC291"/>
  <c r="AD291"/>
  <c r="AE291"/>
  <c r="AF291"/>
  <c r="AG291"/>
  <c r="AH291"/>
  <c r="AI291"/>
  <c r="AJ291"/>
  <c r="S292"/>
  <c r="T292"/>
  <c r="U292"/>
  <c r="V292"/>
  <c r="W292"/>
  <c r="X292"/>
  <c r="Y292"/>
  <c r="Z292"/>
  <c r="AA292"/>
  <c r="AB292"/>
  <c r="AC292"/>
  <c r="AD292"/>
  <c r="AE292"/>
  <c r="AF292"/>
  <c r="AG292"/>
  <c r="AH292"/>
  <c r="AI292"/>
  <c r="AJ292"/>
  <c r="S293"/>
  <c r="T293"/>
  <c r="U293"/>
  <c r="V293"/>
  <c r="W293"/>
  <c r="X293"/>
  <c r="Y293"/>
  <c r="Z293"/>
  <c r="AA293"/>
  <c r="AB293"/>
  <c r="AC293"/>
  <c r="AD293"/>
  <c r="AE293"/>
  <c r="AF293"/>
  <c r="AG293"/>
  <c r="AH293"/>
  <c r="AI293"/>
  <c r="AJ293"/>
  <c r="S294"/>
  <c r="T294"/>
  <c r="U294"/>
  <c r="V294"/>
  <c r="W294"/>
  <c r="X294"/>
  <c r="Y294"/>
  <c r="Z294"/>
  <c r="AA294"/>
  <c r="AB294"/>
  <c r="AC294"/>
  <c r="AD294"/>
  <c r="AE294"/>
  <c r="AF294"/>
  <c r="AG294"/>
  <c r="AH294"/>
  <c r="AI294"/>
  <c r="AJ294"/>
  <c r="S295"/>
  <c r="T295"/>
  <c r="U295"/>
  <c r="V295"/>
  <c r="W295"/>
  <c r="X295"/>
  <c r="Y295"/>
  <c r="Z295"/>
  <c r="AA295"/>
  <c r="AB295"/>
  <c r="AC295"/>
  <c r="AD295"/>
  <c r="AE295"/>
  <c r="AF295"/>
  <c r="AG295"/>
  <c r="AH295"/>
  <c r="AI295"/>
  <c r="AJ295"/>
  <c r="S296"/>
  <c r="T296"/>
  <c r="U296"/>
  <c r="V296"/>
  <c r="W296"/>
  <c r="X296"/>
  <c r="Y296"/>
  <c r="Z296"/>
  <c r="AA296"/>
  <c r="AB296"/>
  <c r="AC296"/>
  <c r="AD296"/>
  <c r="AE296"/>
  <c r="AF296"/>
  <c r="AG296"/>
  <c r="AH296"/>
  <c r="AI296"/>
  <c r="AJ296"/>
  <c r="S297"/>
  <c r="T297"/>
  <c r="U297"/>
  <c r="V297"/>
  <c r="W297"/>
  <c r="X297"/>
  <c r="Y297"/>
  <c r="Z297"/>
  <c r="AA297"/>
  <c r="AB297"/>
  <c r="AC297"/>
  <c r="AD297"/>
  <c r="AE297"/>
  <c r="AF297"/>
  <c r="AG297"/>
  <c r="AH297"/>
  <c r="AI297"/>
  <c r="AJ297"/>
  <c r="S298"/>
  <c r="T298"/>
  <c r="U298"/>
  <c r="V298"/>
  <c r="W298"/>
  <c r="X298"/>
  <c r="Y298"/>
  <c r="Z298"/>
  <c r="AA298"/>
  <c r="AB298"/>
  <c r="AC298"/>
  <c r="AD298"/>
  <c r="AE298"/>
  <c r="AF298"/>
  <c r="AG298"/>
  <c r="AH298"/>
  <c r="AI298"/>
  <c r="AJ298"/>
  <c r="S299"/>
  <c r="T299"/>
  <c r="U299"/>
  <c r="V299"/>
  <c r="W299"/>
  <c r="X299"/>
  <c r="Y299"/>
  <c r="Z299"/>
  <c r="AA299"/>
  <c r="AB299"/>
  <c r="AC299"/>
  <c r="AD299"/>
  <c r="AE299"/>
  <c r="AF299"/>
  <c r="AG299"/>
  <c r="AH299"/>
  <c r="AI299"/>
  <c r="AJ299"/>
  <c r="S300"/>
  <c r="T300"/>
  <c r="U300"/>
  <c r="V300"/>
  <c r="W300"/>
  <c r="X300"/>
  <c r="Y300"/>
  <c r="Z300"/>
  <c r="AA300"/>
  <c r="AB300"/>
  <c r="AC300"/>
  <c r="AD300"/>
  <c r="AE300"/>
  <c r="AF300"/>
  <c r="AG300"/>
  <c r="AH300"/>
  <c r="AI300"/>
  <c r="AJ300"/>
  <c r="S301"/>
  <c r="T301"/>
  <c r="U301"/>
  <c r="V301"/>
  <c r="W301"/>
  <c r="X301"/>
  <c r="Y301"/>
  <c r="Z301"/>
  <c r="AA301"/>
  <c r="AB301"/>
  <c r="AC301"/>
  <c r="AD301"/>
  <c r="AE301"/>
  <c r="AF301"/>
  <c r="AG301"/>
  <c r="AH301"/>
  <c r="AI301"/>
  <c r="AJ301"/>
  <c r="S302"/>
  <c r="T302"/>
  <c r="U302"/>
  <c r="V302"/>
  <c r="W302"/>
  <c r="X302"/>
  <c r="Y302"/>
  <c r="Z302"/>
  <c r="AA302"/>
  <c r="AB302"/>
  <c r="AC302"/>
  <c r="AD302"/>
  <c r="AE302"/>
  <c r="AF302"/>
  <c r="AG302"/>
  <c r="AH302"/>
  <c r="AI302"/>
  <c r="AJ302"/>
  <c r="S303"/>
  <c r="T303"/>
  <c r="U303"/>
  <c r="V303"/>
  <c r="W303"/>
  <c r="X303"/>
  <c r="Y303"/>
  <c r="Z303"/>
  <c r="AA303"/>
  <c r="AB303"/>
  <c r="AC303"/>
  <c r="AD303"/>
  <c r="AE303"/>
  <c r="AF303"/>
  <c r="AG303"/>
  <c r="AH303"/>
  <c r="AI303"/>
  <c r="AJ303"/>
  <c r="S304"/>
  <c r="T304"/>
  <c r="U304"/>
  <c r="V304"/>
  <c r="W304"/>
  <c r="X304"/>
  <c r="Y304"/>
  <c r="Z304"/>
  <c r="AA304"/>
  <c r="AB304"/>
  <c r="AC304"/>
  <c r="AD304"/>
  <c r="AE304"/>
  <c r="AF304"/>
  <c r="AG304"/>
  <c r="AH304"/>
  <c r="AI304"/>
  <c r="AJ304"/>
  <c r="S305"/>
  <c r="T305"/>
  <c r="U305"/>
  <c r="V305"/>
  <c r="W305"/>
  <c r="X305"/>
  <c r="Y305"/>
  <c r="Z305"/>
  <c r="AA305"/>
  <c r="AB305"/>
  <c r="AC305"/>
  <c r="AD305"/>
  <c r="AE305"/>
  <c r="AF305"/>
  <c r="AG305"/>
  <c r="AH305"/>
  <c r="AI305"/>
  <c r="AJ305"/>
  <c r="S306"/>
  <c r="T306"/>
  <c r="U306"/>
  <c r="V306"/>
  <c r="W306"/>
  <c r="X306"/>
  <c r="Y306"/>
  <c r="Z306"/>
  <c r="AA306"/>
  <c r="AB306"/>
  <c r="AC306"/>
  <c r="AD306"/>
  <c r="AE306"/>
  <c r="AF306"/>
  <c r="AG306"/>
  <c r="AH306"/>
  <c r="AI306"/>
  <c r="AJ306"/>
  <c r="S307"/>
  <c r="T307"/>
  <c r="U307"/>
  <c r="V307"/>
  <c r="W307"/>
  <c r="X307"/>
  <c r="Y307"/>
  <c r="Z307" s="1"/>
  <c r="AA307"/>
  <c r="AB307" s="1"/>
  <c r="AC307"/>
  <c r="AD307" s="1"/>
  <c r="AE307"/>
  <c r="AF307" s="1"/>
  <c r="AG307"/>
  <c r="AH307" s="1"/>
  <c r="AI307"/>
  <c r="AJ307" s="1"/>
  <c r="S308"/>
  <c r="T308" s="1"/>
  <c r="U308"/>
  <c r="V308" s="1"/>
  <c r="W308"/>
  <c r="X308" s="1"/>
  <c r="Y308"/>
  <c r="Z308" s="1"/>
  <c r="AA308"/>
  <c r="AB308" s="1"/>
  <c r="AC308"/>
  <c r="AD308" s="1"/>
  <c r="AE308"/>
  <c r="AF308" s="1"/>
  <c r="AG308"/>
  <c r="AH308" s="1"/>
  <c r="AI308"/>
  <c r="AJ308" s="1"/>
  <c r="S309"/>
  <c r="T309" s="1"/>
  <c r="U309"/>
  <c r="V309" s="1"/>
  <c r="W309"/>
  <c r="X309" s="1"/>
  <c r="Y309"/>
  <c r="Z309" s="1"/>
  <c r="AA309"/>
  <c r="AB309" s="1"/>
  <c r="AC309"/>
  <c r="AD309" s="1"/>
  <c r="AE309"/>
  <c r="AF309" s="1"/>
  <c r="AG309"/>
  <c r="AH309" s="1"/>
  <c r="AI309"/>
  <c r="AJ309" s="1"/>
  <c r="S310"/>
  <c r="T310" s="1"/>
  <c r="U310"/>
  <c r="V310" s="1"/>
  <c r="W310"/>
  <c r="X310" s="1"/>
  <c r="Y310"/>
  <c r="Z310" s="1"/>
  <c r="AA310"/>
  <c r="AB310" s="1"/>
  <c r="AC310"/>
  <c r="AD310" s="1"/>
  <c r="AE310"/>
  <c r="AF310" s="1"/>
  <c r="AG310"/>
  <c r="AH310" s="1"/>
  <c r="AI310"/>
  <c r="AJ310" s="1"/>
  <c r="S311"/>
  <c r="T311" s="1"/>
  <c r="U311"/>
  <c r="V311" s="1"/>
  <c r="W311"/>
  <c r="X311" s="1"/>
  <c r="Y311"/>
  <c r="Z311" s="1"/>
  <c r="AA311"/>
  <c r="AB311" s="1"/>
  <c r="AC311"/>
  <c r="AD311" s="1"/>
  <c r="AE311"/>
  <c r="AF311" s="1"/>
  <c r="AG311"/>
  <c r="AH311" s="1"/>
  <c r="AI311"/>
  <c r="AJ311" s="1"/>
  <c r="S312"/>
  <c r="T312" s="1"/>
  <c r="U312"/>
  <c r="V312" s="1"/>
  <c r="W312"/>
  <c r="X312" s="1"/>
  <c r="Y312"/>
  <c r="Z312" s="1"/>
  <c r="AA312"/>
  <c r="AB312" s="1"/>
  <c r="AC312"/>
  <c r="AD312" s="1"/>
  <c r="AE312"/>
  <c r="AF312" s="1"/>
  <c r="AG312"/>
  <c r="AH312" s="1"/>
  <c r="AI312"/>
  <c r="AJ312" s="1"/>
  <c r="S313"/>
  <c r="T313" s="1"/>
  <c r="U313"/>
  <c r="V313" s="1"/>
  <c r="W313"/>
  <c r="X313" s="1"/>
  <c r="Y313"/>
  <c r="Z313" s="1"/>
  <c r="AA313"/>
  <c r="AB313" s="1"/>
  <c r="AC313"/>
  <c r="AD313" s="1"/>
  <c r="AE313"/>
  <c r="AF313" s="1"/>
  <c r="AG313"/>
  <c r="AH313" s="1"/>
  <c r="AI313"/>
  <c r="AJ313" s="1"/>
  <c r="S314"/>
  <c r="T314" s="1"/>
  <c r="U314"/>
  <c r="V314" s="1"/>
  <c r="W314"/>
  <c r="X314" s="1"/>
  <c r="Y314"/>
  <c r="Z314" s="1"/>
  <c r="AA314"/>
  <c r="AB314" s="1"/>
  <c r="AC314"/>
  <c r="AD314" s="1"/>
  <c r="AE314"/>
  <c r="AF314" s="1"/>
  <c r="AG314"/>
  <c r="AH314" s="1"/>
  <c r="AI314"/>
  <c r="AJ314" s="1"/>
  <c r="S315"/>
  <c r="T315" s="1"/>
  <c r="U315"/>
  <c r="V315" s="1"/>
  <c r="W315"/>
  <c r="X315" s="1"/>
  <c r="Y315"/>
  <c r="Z315" s="1"/>
  <c r="AA315"/>
  <c r="AB315" s="1"/>
  <c r="AC315"/>
  <c r="AD315" s="1"/>
  <c r="AE315"/>
  <c r="AF315" s="1"/>
  <c r="AG315"/>
  <c r="AH315" s="1"/>
  <c r="AI315"/>
  <c r="AJ315" s="1"/>
  <c r="S316"/>
  <c r="T316" s="1"/>
  <c r="U316"/>
  <c r="V316" s="1"/>
  <c r="W316"/>
  <c r="X316" s="1"/>
  <c r="Y316"/>
  <c r="Z316" s="1"/>
  <c r="AA316"/>
  <c r="AB316" s="1"/>
  <c r="AC316"/>
  <c r="AD316" s="1"/>
  <c r="AE316"/>
  <c r="AF316" s="1"/>
  <c r="AG316"/>
  <c r="AH316" s="1"/>
  <c r="AI316"/>
  <c r="AJ316" s="1"/>
  <c r="S317"/>
  <c r="T317" s="1"/>
  <c r="U317"/>
  <c r="V317" s="1"/>
  <c r="W317"/>
  <c r="X317" s="1"/>
  <c r="Y317"/>
  <c r="Z317" s="1"/>
  <c r="AA317"/>
  <c r="AB317" s="1"/>
  <c r="AC317"/>
  <c r="AD317" s="1"/>
  <c r="AE317"/>
  <c r="AF317" s="1"/>
  <c r="AG317"/>
  <c r="AH317" s="1"/>
  <c r="AI317"/>
  <c r="AJ317" s="1"/>
  <c r="S318"/>
  <c r="T318" s="1"/>
  <c r="U318"/>
  <c r="V318" s="1"/>
  <c r="W318"/>
  <c r="X318" s="1"/>
  <c r="Y318"/>
  <c r="Z318" s="1"/>
  <c r="AA318"/>
  <c r="AB318" s="1"/>
  <c r="AC318"/>
  <c r="AD318" s="1"/>
  <c r="AE318"/>
  <c r="AF318" s="1"/>
  <c r="AG318"/>
  <c r="AH318" s="1"/>
  <c r="AI318"/>
  <c r="AJ318" s="1"/>
  <c r="S319"/>
  <c r="T319" s="1"/>
  <c r="U319"/>
  <c r="V319" s="1"/>
  <c r="W319"/>
  <c r="X319" s="1"/>
  <c r="Y319"/>
  <c r="Z319" s="1"/>
  <c r="AA319"/>
  <c r="AB319" s="1"/>
  <c r="AC319"/>
  <c r="AD319" s="1"/>
  <c r="AE319"/>
  <c r="AF319" s="1"/>
  <c r="AG319"/>
  <c r="AH319" s="1"/>
  <c r="AI319"/>
  <c r="AJ319" s="1"/>
  <c r="S320"/>
  <c r="T320" s="1"/>
  <c r="U320"/>
  <c r="V320" s="1"/>
  <c r="W320"/>
  <c r="X320" s="1"/>
  <c r="Y320"/>
  <c r="Z320" s="1"/>
  <c r="AA320"/>
  <c r="AB320" s="1"/>
  <c r="AC320"/>
  <c r="AD320" s="1"/>
  <c r="AE320"/>
  <c r="AF320" s="1"/>
  <c r="AG320"/>
  <c r="AH320" s="1"/>
  <c r="AI320"/>
  <c r="AJ320" s="1"/>
  <c r="S321"/>
  <c r="T321" s="1"/>
  <c r="U321"/>
  <c r="V321" s="1"/>
  <c r="W321"/>
  <c r="X321" s="1"/>
  <c r="Y321"/>
  <c r="Z321" s="1"/>
  <c r="AA321"/>
  <c r="AB321" s="1"/>
  <c r="AC321"/>
  <c r="AD321" s="1"/>
  <c r="AE321"/>
  <c r="AF321" s="1"/>
  <c r="AG321"/>
  <c r="AH321" s="1"/>
  <c r="AI321"/>
  <c r="AJ321" s="1"/>
  <c r="S322"/>
  <c r="T322" s="1"/>
  <c r="U322"/>
  <c r="V322" s="1"/>
  <c r="W322"/>
  <c r="X322" s="1"/>
  <c r="Y322"/>
  <c r="Z322" s="1"/>
  <c r="AA322"/>
  <c r="AB322" s="1"/>
  <c r="AC322"/>
  <c r="AD322" s="1"/>
  <c r="AE322"/>
  <c r="AF322" s="1"/>
  <c r="AG322"/>
  <c r="AH322" s="1"/>
  <c r="AI322"/>
  <c r="AJ322" s="1"/>
  <c r="S323"/>
  <c r="T323" s="1"/>
  <c r="U323"/>
  <c r="V323" s="1"/>
  <c r="W323"/>
  <c r="X323" s="1"/>
  <c r="Y323"/>
  <c r="Z323" s="1"/>
  <c r="AA323"/>
  <c r="AB323" s="1"/>
  <c r="AC323"/>
  <c r="AD323" s="1"/>
  <c r="AE323"/>
  <c r="AF323" s="1"/>
  <c r="AG323"/>
  <c r="AH323" s="1"/>
  <c r="AI323"/>
  <c r="AJ323" s="1"/>
  <c r="S324"/>
  <c r="T324" s="1"/>
  <c r="U324"/>
  <c r="V324" s="1"/>
  <c r="W324"/>
  <c r="X324" s="1"/>
  <c r="Y324"/>
  <c r="Z324" s="1"/>
  <c r="AA324"/>
  <c r="AB324" s="1"/>
  <c r="AC324"/>
  <c r="AD324" s="1"/>
  <c r="AE324"/>
  <c r="AF324" s="1"/>
  <c r="AG324"/>
  <c r="AH324" s="1"/>
  <c r="AI324"/>
  <c r="AJ324" s="1"/>
  <c r="S325"/>
  <c r="T325" s="1"/>
  <c r="U325"/>
  <c r="V325" s="1"/>
  <c r="W325"/>
  <c r="X325" s="1"/>
  <c r="Y325"/>
  <c r="Z325" s="1"/>
  <c r="AA325"/>
  <c r="AB325" s="1"/>
  <c r="AC325"/>
  <c r="AD325" s="1"/>
  <c r="AE325"/>
  <c r="AF325" s="1"/>
  <c r="AG325"/>
  <c r="AH325" s="1"/>
  <c r="AI325"/>
  <c r="AJ325" s="1"/>
  <c r="S326"/>
  <c r="T326" s="1"/>
  <c r="U326"/>
  <c r="V326" s="1"/>
  <c r="W326"/>
  <c r="X326" s="1"/>
  <c r="Y326"/>
  <c r="Z326" s="1"/>
  <c r="AA326"/>
  <c r="AB326" s="1"/>
  <c r="AC326"/>
  <c r="AD326" s="1"/>
  <c r="AE326"/>
  <c r="AF326" s="1"/>
  <c r="AG326"/>
  <c r="AH326" s="1"/>
  <c r="AI326"/>
  <c r="AJ326" s="1"/>
  <c r="S327"/>
  <c r="T327" s="1"/>
  <c r="U327"/>
  <c r="V327" s="1"/>
  <c r="W327"/>
  <c r="X327" s="1"/>
  <c r="Y327"/>
  <c r="Z327" s="1"/>
  <c r="AA327"/>
  <c r="AB327" s="1"/>
  <c r="AC327"/>
  <c r="AD327" s="1"/>
  <c r="AE327"/>
  <c r="AF327" s="1"/>
  <c r="AG327"/>
  <c r="AH327" s="1"/>
  <c r="AI327"/>
  <c r="AJ327" s="1"/>
  <c r="S328"/>
  <c r="T328" s="1"/>
  <c r="U328"/>
  <c r="V328" s="1"/>
  <c r="W328"/>
  <c r="X328" s="1"/>
  <c r="Y328"/>
  <c r="Z328" s="1"/>
  <c r="AA328"/>
  <c r="AB328" s="1"/>
  <c r="AC328"/>
  <c r="AD328" s="1"/>
  <c r="AE328"/>
  <c r="AF328" s="1"/>
  <c r="AG328"/>
  <c r="AH328" s="1"/>
  <c r="AI328"/>
  <c r="AJ328" s="1"/>
  <c r="S329"/>
  <c r="T329" s="1"/>
  <c r="U329"/>
  <c r="V329" s="1"/>
  <c r="W329"/>
  <c r="X329" s="1"/>
  <c r="Y329"/>
  <c r="Z329" s="1"/>
  <c r="AA329"/>
  <c r="AB329" s="1"/>
  <c r="AC329"/>
  <c r="AD329" s="1"/>
  <c r="AE329"/>
  <c r="AF329" s="1"/>
  <c r="AG329"/>
  <c r="AH329" s="1"/>
  <c r="AI329"/>
  <c r="AJ329" s="1"/>
  <c r="S330"/>
  <c r="T330" s="1"/>
  <c r="U330"/>
  <c r="V330" s="1"/>
  <c r="W330"/>
  <c r="X330" s="1"/>
  <c r="Y330"/>
  <c r="Z330" s="1"/>
  <c r="AA330"/>
  <c r="AB330" s="1"/>
  <c r="AC330"/>
  <c r="AD330" s="1"/>
  <c r="AE330"/>
  <c r="AF330" s="1"/>
  <c r="AG330"/>
  <c r="AH330" s="1"/>
  <c r="AI330"/>
  <c r="AJ330" s="1"/>
  <c r="S331"/>
  <c r="T331" s="1"/>
  <c r="U331"/>
  <c r="V331" s="1"/>
  <c r="W331"/>
  <c r="X331" s="1"/>
  <c r="Y331"/>
  <c r="Z331" s="1"/>
  <c r="AA331"/>
  <c r="AB331" s="1"/>
  <c r="AC331"/>
  <c r="AD331" s="1"/>
  <c r="AE331"/>
  <c r="AF331" s="1"/>
  <c r="AG331"/>
  <c r="AH331" s="1"/>
  <c r="AI331"/>
  <c r="AJ331" s="1"/>
  <c r="S332"/>
  <c r="T332" s="1"/>
  <c r="U332"/>
  <c r="V332" s="1"/>
  <c r="W332"/>
  <c r="X332" s="1"/>
  <c r="Y332"/>
  <c r="Z332" s="1"/>
  <c r="AA332"/>
  <c r="AB332" s="1"/>
  <c r="AC332"/>
  <c r="AD332" s="1"/>
  <c r="AE332"/>
  <c r="AF332" s="1"/>
  <c r="AG332"/>
  <c r="AH332" s="1"/>
  <c r="AI332"/>
  <c r="AJ332" s="1"/>
  <c r="S333"/>
  <c r="T333" s="1"/>
  <c r="U333"/>
  <c r="V333" s="1"/>
  <c r="W333"/>
  <c r="X333" s="1"/>
  <c r="Y333"/>
  <c r="Z333" s="1"/>
  <c r="AA333"/>
  <c r="AB333" s="1"/>
  <c r="AC333"/>
  <c r="AD333" s="1"/>
  <c r="AE333"/>
  <c r="AF333" s="1"/>
  <c r="AG333"/>
  <c r="AH333" s="1"/>
  <c r="AI333"/>
  <c r="AJ333" s="1"/>
  <c r="S334"/>
  <c r="T334" s="1"/>
  <c r="U334"/>
  <c r="V334" s="1"/>
  <c r="W334"/>
  <c r="X334" s="1"/>
  <c r="Y334"/>
  <c r="Z334" s="1"/>
  <c r="AA334"/>
  <c r="AB334" s="1"/>
  <c r="AC334"/>
  <c r="AD334" s="1"/>
  <c r="AE334"/>
  <c r="AF334" s="1"/>
  <c r="AG334"/>
  <c r="AH334" s="1"/>
  <c r="AI334"/>
  <c r="AJ334" s="1"/>
  <c r="S335"/>
  <c r="T335" s="1"/>
  <c r="U335"/>
  <c r="V335" s="1"/>
  <c r="W335"/>
  <c r="X335" s="1"/>
  <c r="Y335"/>
  <c r="Z335" s="1"/>
  <c r="AA335"/>
  <c r="AB335" s="1"/>
  <c r="AC335"/>
  <c r="AD335" s="1"/>
  <c r="AE335"/>
  <c r="AF335" s="1"/>
  <c r="AG335"/>
  <c r="AH335" s="1"/>
  <c r="AI335"/>
  <c r="AJ335" s="1"/>
  <c r="S336"/>
  <c r="T336" s="1"/>
  <c r="U336"/>
  <c r="V336" s="1"/>
  <c r="W336"/>
  <c r="X336" s="1"/>
  <c r="Y336"/>
  <c r="Z336" s="1"/>
  <c r="AA336"/>
  <c r="AB336" s="1"/>
  <c r="AC336"/>
  <c r="AD336" s="1"/>
  <c r="AE336"/>
  <c r="AF336" s="1"/>
  <c r="AG336"/>
  <c r="AH336" s="1"/>
  <c r="AI336"/>
  <c r="AJ336" s="1"/>
  <c r="S337"/>
  <c r="T337" s="1"/>
  <c r="U337"/>
  <c r="V337" s="1"/>
  <c r="W337"/>
  <c r="X337" s="1"/>
  <c r="Y337"/>
  <c r="Z337" s="1"/>
  <c r="AA337"/>
  <c r="AB337" s="1"/>
  <c r="AC337"/>
  <c r="AD337" s="1"/>
  <c r="AE337"/>
  <c r="AF337" s="1"/>
  <c r="AG337"/>
  <c r="AH337" s="1"/>
  <c r="AI337"/>
  <c r="AJ337" s="1"/>
  <c r="S338"/>
  <c r="T338" s="1"/>
  <c r="U338"/>
  <c r="V338" s="1"/>
  <c r="W338"/>
  <c r="X338" s="1"/>
  <c r="Y338"/>
  <c r="Z338" s="1"/>
  <c r="AA338"/>
  <c r="AB338" s="1"/>
  <c r="AC338"/>
  <c r="AD338" s="1"/>
  <c r="AE338"/>
  <c r="AF338" s="1"/>
  <c r="AG338"/>
  <c r="AH338" s="1"/>
  <c r="AI338"/>
  <c r="AJ338" s="1"/>
  <c r="S339"/>
  <c r="T339" s="1"/>
  <c r="U339"/>
  <c r="V339" s="1"/>
  <c r="W339"/>
  <c r="X339" s="1"/>
  <c r="Y339"/>
  <c r="Z339" s="1"/>
  <c r="AA339"/>
  <c r="AB339" s="1"/>
  <c r="AC339"/>
  <c r="AD339" s="1"/>
  <c r="AE339"/>
  <c r="AF339" s="1"/>
  <c r="AG339"/>
  <c r="AH339" s="1"/>
  <c r="AI339"/>
  <c r="AJ339" s="1"/>
  <c r="S340"/>
  <c r="T340" s="1"/>
  <c r="U340"/>
  <c r="V340" s="1"/>
  <c r="W340"/>
  <c r="X340" s="1"/>
  <c r="Y340"/>
  <c r="Z340" s="1"/>
  <c r="AA340"/>
  <c r="AB340" s="1"/>
  <c r="AC340"/>
  <c r="AD340" s="1"/>
  <c r="AE340"/>
  <c r="AF340" s="1"/>
  <c r="AG340"/>
  <c r="AH340" s="1"/>
  <c r="AI340"/>
  <c r="AJ340" s="1"/>
  <c r="S341"/>
  <c r="T341" s="1"/>
  <c r="U341"/>
  <c r="V341" s="1"/>
  <c r="W341"/>
  <c r="X341" s="1"/>
  <c r="Y341"/>
  <c r="Z341" s="1"/>
  <c r="AA341"/>
  <c r="AB341" s="1"/>
  <c r="AC341"/>
  <c r="AD341" s="1"/>
  <c r="AE341"/>
  <c r="AF341" s="1"/>
  <c r="AG341"/>
  <c r="AH341" s="1"/>
  <c r="AI341"/>
  <c r="AJ341" s="1"/>
  <c r="S342"/>
  <c r="T342" s="1"/>
  <c r="U342"/>
  <c r="V342" s="1"/>
  <c r="W342"/>
  <c r="X342" s="1"/>
  <c r="Y342"/>
  <c r="Z342" s="1"/>
  <c r="AA342"/>
  <c r="AB342" s="1"/>
  <c r="AC342"/>
  <c r="AD342" s="1"/>
  <c r="AE342"/>
  <c r="AF342" s="1"/>
  <c r="AG342"/>
  <c r="AH342" s="1"/>
  <c r="AI342"/>
  <c r="AJ342" s="1"/>
  <c r="S343"/>
  <c r="T343" s="1"/>
  <c r="U343"/>
  <c r="V343" s="1"/>
  <c r="W343"/>
  <c r="X343" s="1"/>
  <c r="Y343"/>
  <c r="Z343" s="1"/>
  <c r="AA343"/>
  <c r="AB343" s="1"/>
  <c r="AC343"/>
  <c r="AD343" s="1"/>
  <c r="AE343"/>
  <c r="AF343" s="1"/>
  <c r="AG343"/>
  <c r="AH343" s="1"/>
  <c r="AI343"/>
  <c r="AJ343" s="1"/>
  <c r="S344"/>
  <c r="T344" s="1"/>
  <c r="U344"/>
  <c r="V344" s="1"/>
  <c r="W344"/>
  <c r="X344" s="1"/>
  <c r="Y344"/>
  <c r="Z344" s="1"/>
  <c r="AA344"/>
  <c r="AB344" s="1"/>
  <c r="AC344"/>
  <c r="AD344" s="1"/>
  <c r="AE344"/>
  <c r="AF344" s="1"/>
  <c r="AG344"/>
  <c r="AH344" s="1"/>
  <c r="AI344"/>
  <c r="AJ344" s="1"/>
  <c r="S345"/>
  <c r="T345" s="1"/>
  <c r="U345"/>
  <c r="V345" s="1"/>
  <c r="W345"/>
  <c r="X345" s="1"/>
  <c r="Y345"/>
  <c r="Z345" s="1"/>
  <c r="AA345"/>
  <c r="AB345" s="1"/>
  <c r="AC345"/>
  <c r="AD345" s="1"/>
  <c r="AE345"/>
  <c r="AF345" s="1"/>
  <c r="AG345"/>
  <c r="AH345" s="1"/>
  <c r="AI345"/>
  <c r="AJ345" s="1"/>
  <c r="S346"/>
  <c r="T346" s="1"/>
  <c r="U346"/>
  <c r="V346" s="1"/>
  <c r="W346"/>
  <c r="X346" s="1"/>
  <c r="Y346"/>
  <c r="Z346" s="1"/>
  <c r="AA346"/>
  <c r="AB346" s="1"/>
  <c r="AC346"/>
  <c r="AD346" s="1"/>
  <c r="AE346"/>
  <c r="AF346" s="1"/>
  <c r="AG346"/>
  <c r="AH346" s="1"/>
  <c r="AI346"/>
  <c r="AJ346" s="1"/>
  <c r="S347"/>
  <c r="T347" s="1"/>
  <c r="U347"/>
  <c r="V347" s="1"/>
  <c r="W347"/>
  <c r="X347" s="1"/>
  <c r="Y347"/>
  <c r="Z347" s="1"/>
  <c r="AA347"/>
  <c r="AB347" s="1"/>
  <c r="AC347"/>
  <c r="AD347" s="1"/>
  <c r="AE347"/>
  <c r="AF347" s="1"/>
  <c r="AG347"/>
  <c r="AH347" s="1"/>
  <c r="AI347"/>
  <c r="AJ347" s="1"/>
  <c r="S348"/>
  <c r="T348" s="1"/>
  <c r="U348"/>
  <c r="V348" s="1"/>
  <c r="W348"/>
  <c r="X348" s="1"/>
  <c r="Y348"/>
  <c r="Z348" s="1"/>
  <c r="AA348"/>
  <c r="AB348" s="1"/>
  <c r="AC348"/>
  <c r="AD348" s="1"/>
  <c r="AE348"/>
  <c r="AF348" s="1"/>
  <c r="AG348"/>
  <c r="AH348" s="1"/>
  <c r="AI348"/>
  <c r="AJ348" s="1"/>
  <c r="S349"/>
  <c r="T349" s="1"/>
  <c r="U349"/>
  <c r="V349" s="1"/>
  <c r="W349"/>
  <c r="X349" s="1"/>
  <c r="Y349"/>
  <c r="Z349" s="1"/>
  <c r="AA349"/>
  <c r="AB349" s="1"/>
  <c r="AC349"/>
  <c r="AD349" s="1"/>
  <c r="AE349"/>
  <c r="AF349" s="1"/>
  <c r="AG349"/>
  <c r="AH349" s="1"/>
  <c r="AI349"/>
  <c r="AJ349" s="1"/>
  <c r="S350"/>
  <c r="T350" s="1"/>
  <c r="U350"/>
  <c r="V350" s="1"/>
  <c r="W350"/>
  <c r="X350" s="1"/>
  <c r="Y350"/>
  <c r="Z350" s="1"/>
  <c r="AA350"/>
  <c r="AB350" s="1"/>
  <c r="AC350"/>
  <c r="AD350" s="1"/>
  <c r="AE350"/>
  <c r="AF350" s="1"/>
  <c r="AG350"/>
  <c r="AH350" s="1"/>
  <c r="AI350"/>
  <c r="AJ350" s="1"/>
  <c r="S351"/>
  <c r="T351" s="1"/>
  <c r="U351"/>
  <c r="V351" s="1"/>
  <c r="W351"/>
  <c r="X351" s="1"/>
  <c r="Y351"/>
  <c r="Z351" s="1"/>
  <c r="AA351"/>
  <c r="AB351" s="1"/>
  <c r="AC351"/>
  <c r="AD351" s="1"/>
  <c r="AE351"/>
  <c r="AF351" s="1"/>
  <c r="AG351"/>
  <c r="AH351" s="1"/>
  <c r="AI351"/>
  <c r="AJ351" s="1"/>
  <c r="S352"/>
  <c r="T352" s="1"/>
  <c r="U352"/>
  <c r="V352" s="1"/>
  <c r="W352"/>
  <c r="X352" s="1"/>
  <c r="Y352"/>
  <c r="Z352" s="1"/>
  <c r="AA352"/>
  <c r="AB352" s="1"/>
  <c r="AC352"/>
  <c r="AD352" s="1"/>
  <c r="AE352"/>
  <c r="AF352" s="1"/>
  <c r="AG352"/>
  <c r="AH352" s="1"/>
  <c r="AI352"/>
  <c r="AJ352" s="1"/>
  <c r="S353"/>
  <c r="T353" s="1"/>
  <c r="U353"/>
  <c r="V353" s="1"/>
  <c r="W353"/>
  <c r="X353" s="1"/>
  <c r="Y353"/>
  <c r="Z353" s="1"/>
  <c r="AA353"/>
  <c r="AB353" s="1"/>
  <c r="AC353"/>
  <c r="AD353" s="1"/>
  <c r="AE353"/>
  <c r="AF353" s="1"/>
  <c r="AG353"/>
  <c r="AH353" s="1"/>
  <c r="AI353"/>
  <c r="AJ353" s="1"/>
  <c r="S354"/>
  <c r="T354" s="1"/>
  <c r="U354"/>
  <c r="V354" s="1"/>
  <c r="W354"/>
  <c r="X354" s="1"/>
  <c r="Y354"/>
  <c r="Z354" s="1"/>
  <c r="AA354"/>
  <c r="AB354" s="1"/>
  <c r="AC354"/>
  <c r="AD354" s="1"/>
  <c r="AE354"/>
  <c r="AF354" s="1"/>
  <c r="AG354"/>
  <c r="AH354" s="1"/>
  <c r="AI354"/>
  <c r="AJ354" s="1"/>
  <c r="S355"/>
  <c r="T355" s="1"/>
  <c r="U355"/>
  <c r="V355" s="1"/>
  <c r="W355"/>
  <c r="X355" s="1"/>
  <c r="Y355"/>
  <c r="Z355" s="1"/>
  <c r="AA355"/>
  <c r="AB355" s="1"/>
  <c r="AC355"/>
  <c r="AD355" s="1"/>
  <c r="AE355"/>
  <c r="AF355" s="1"/>
  <c r="AG355"/>
  <c r="AH355" s="1"/>
  <c r="AI355"/>
  <c r="AJ355" s="1"/>
  <c r="S356"/>
  <c r="T356" s="1"/>
  <c r="U356"/>
  <c r="V356" s="1"/>
  <c r="W356"/>
  <c r="X356" s="1"/>
  <c r="Y356"/>
  <c r="Z356" s="1"/>
  <c r="AA356"/>
  <c r="AB356" s="1"/>
  <c r="AC356"/>
  <c r="AD356" s="1"/>
  <c r="AE356"/>
  <c r="AF356" s="1"/>
  <c r="AG356"/>
  <c r="AH356" s="1"/>
  <c r="AI356"/>
  <c r="AJ356" s="1"/>
  <c r="S357"/>
  <c r="T357" s="1"/>
  <c r="U357"/>
  <c r="V357" s="1"/>
  <c r="W357"/>
  <c r="X357" s="1"/>
  <c r="Y357"/>
  <c r="Z357" s="1"/>
  <c r="AA357"/>
  <c r="AB357" s="1"/>
  <c r="AC357"/>
  <c r="AD357" s="1"/>
  <c r="AE357"/>
  <c r="AF357" s="1"/>
  <c r="AG357"/>
  <c r="AH357" s="1"/>
  <c r="AI357"/>
  <c r="AJ357" s="1"/>
  <c r="S358"/>
  <c r="T358" s="1"/>
  <c r="U358"/>
  <c r="V358" s="1"/>
  <c r="W358"/>
  <c r="X358" s="1"/>
  <c r="Y358"/>
  <c r="Z358" s="1"/>
  <c r="AA358"/>
  <c r="AB358" s="1"/>
  <c r="AC358"/>
  <c r="AD358" s="1"/>
  <c r="AE358"/>
  <c r="AF358" s="1"/>
  <c r="AG358"/>
  <c r="AH358" s="1"/>
  <c r="AI358"/>
  <c r="AJ358" s="1"/>
  <c r="S359"/>
  <c r="T359" s="1"/>
  <c r="U359"/>
  <c r="V359" s="1"/>
  <c r="W359"/>
  <c r="X359" s="1"/>
  <c r="Y359"/>
  <c r="Z359" s="1"/>
  <c r="AA359"/>
  <c r="AB359" s="1"/>
  <c r="AC359"/>
  <c r="AD359" s="1"/>
  <c r="AE359"/>
  <c r="AF359" s="1"/>
  <c r="AG359"/>
  <c r="AH359" s="1"/>
  <c r="AI359"/>
  <c r="AJ359" s="1"/>
  <c r="S360"/>
  <c r="T360" s="1"/>
  <c r="U360"/>
  <c r="V360" s="1"/>
  <c r="W360"/>
  <c r="X360" s="1"/>
  <c r="Y360"/>
  <c r="Z360" s="1"/>
  <c r="AA360"/>
  <c r="AB360" s="1"/>
  <c r="AC360"/>
  <c r="AD360" s="1"/>
  <c r="AE360"/>
  <c r="AF360" s="1"/>
  <c r="AG360"/>
  <c r="AH360" s="1"/>
  <c r="AI360"/>
  <c r="AJ360" s="1"/>
  <c r="S361"/>
  <c r="T361" s="1"/>
  <c r="U361"/>
  <c r="V361" s="1"/>
  <c r="W361"/>
  <c r="X361" s="1"/>
  <c r="Y361"/>
  <c r="Z361" s="1"/>
  <c r="AA361"/>
  <c r="AB361" s="1"/>
  <c r="AC361"/>
  <c r="AD361" s="1"/>
  <c r="AE361"/>
  <c r="AF361" s="1"/>
  <c r="AG361"/>
  <c r="AH361" s="1"/>
  <c r="AI361"/>
  <c r="AJ361" s="1"/>
  <c r="S362"/>
  <c r="T362" s="1"/>
  <c r="U362"/>
  <c r="V362" s="1"/>
  <c r="W362"/>
  <c r="X362" s="1"/>
  <c r="Y362"/>
  <c r="Z362" s="1"/>
  <c r="AA362"/>
  <c r="AB362" s="1"/>
  <c r="AC362"/>
  <c r="AD362" s="1"/>
  <c r="AE362"/>
  <c r="AF362" s="1"/>
  <c r="AG362"/>
  <c r="AH362" s="1"/>
  <c r="AI362"/>
  <c r="AJ362" s="1"/>
  <c r="S363"/>
  <c r="T363" s="1"/>
  <c r="U363"/>
  <c r="V363" s="1"/>
  <c r="W363"/>
  <c r="X363" s="1"/>
  <c r="Y363"/>
  <c r="Z363" s="1"/>
  <c r="AA363"/>
  <c r="AB363" s="1"/>
  <c r="AC363"/>
  <c r="AD363" s="1"/>
  <c r="AE363"/>
  <c r="AF363" s="1"/>
  <c r="AG363"/>
  <c r="AH363" s="1"/>
  <c r="AI363"/>
  <c r="AJ363" s="1"/>
  <c r="S364"/>
  <c r="T364" s="1"/>
  <c r="U364"/>
  <c r="V364"/>
  <c r="W364"/>
  <c r="X364"/>
  <c r="Y364"/>
  <c r="Z364"/>
  <c r="AA364"/>
  <c r="AB364"/>
  <c r="AC364"/>
  <c r="AD364"/>
  <c r="AE364"/>
  <c r="AF364"/>
  <c r="AG364"/>
  <c r="AH364"/>
  <c r="AI364"/>
  <c r="AJ364"/>
  <c r="S365"/>
  <c r="T365"/>
  <c r="U365"/>
  <c r="V365"/>
  <c r="W365"/>
  <c r="X365"/>
  <c r="Y365"/>
  <c r="Z365"/>
  <c r="AA365"/>
  <c r="AB365"/>
  <c r="AC365"/>
  <c r="AD365"/>
  <c r="AE365"/>
  <c r="AF365"/>
  <c r="AG365"/>
  <c r="AH365"/>
  <c r="AI365"/>
  <c r="AJ365"/>
  <c r="S366"/>
  <c r="T366"/>
  <c r="U366"/>
  <c r="V366"/>
  <c r="W366"/>
  <c r="X366"/>
  <c r="Y366"/>
  <c r="Z366"/>
  <c r="AA366"/>
  <c r="AB366"/>
  <c r="AC366"/>
  <c r="AD366"/>
  <c r="AE366"/>
  <c r="AF366"/>
  <c r="AG366"/>
  <c r="AH366"/>
  <c r="AI366"/>
  <c r="AJ366"/>
  <c r="S367"/>
  <c r="T367"/>
  <c r="U367"/>
  <c r="V367"/>
  <c r="W367"/>
  <c r="X367"/>
  <c r="Y367"/>
  <c r="Z367"/>
  <c r="AA367"/>
  <c r="AB367"/>
  <c r="AC367"/>
  <c r="AD367"/>
  <c r="AE367"/>
  <c r="AF367"/>
  <c r="AG367"/>
  <c r="AH367"/>
  <c r="AI367"/>
  <c r="AJ367"/>
  <c r="S368"/>
  <c r="T368"/>
  <c r="U368"/>
  <c r="V368"/>
  <c r="W368"/>
  <c r="X368"/>
  <c r="Y368"/>
  <c r="Z368"/>
  <c r="AA368"/>
  <c r="AB368"/>
  <c r="AC368"/>
  <c r="AD368"/>
  <c r="AE368"/>
  <c r="AF368"/>
  <c r="AG368"/>
  <c r="AH368"/>
  <c r="AI368"/>
  <c r="AJ368"/>
  <c r="S369"/>
  <c r="T369"/>
  <c r="U369"/>
  <c r="V369"/>
  <c r="W369"/>
  <c r="X369"/>
  <c r="Y369"/>
  <c r="Z369"/>
  <c r="AA369"/>
  <c r="AB369"/>
  <c r="AC369"/>
  <c r="AD369"/>
  <c r="AE369"/>
  <c r="AF369"/>
  <c r="AG369"/>
  <c r="AH369"/>
  <c r="AI369"/>
  <c r="AJ369"/>
  <c r="S370"/>
  <c r="T370"/>
  <c r="U370"/>
  <c r="V370"/>
  <c r="W370"/>
  <c r="X370"/>
  <c r="Y370"/>
  <c r="Z370"/>
  <c r="AA370"/>
  <c r="AB370"/>
  <c r="AC370"/>
  <c r="AD370"/>
  <c r="AE370"/>
  <c r="AF370"/>
  <c r="AG370"/>
  <c r="AH370"/>
  <c r="AI370"/>
  <c r="AJ370"/>
  <c r="S371"/>
  <c r="T371"/>
  <c r="U371"/>
  <c r="V371"/>
  <c r="W371"/>
  <c r="X371"/>
  <c r="Y371"/>
  <c r="Z371"/>
  <c r="AA371"/>
  <c r="AB371"/>
  <c r="AC371"/>
  <c r="AD371"/>
  <c r="AE371"/>
  <c r="AF371"/>
  <c r="AG371"/>
  <c r="AH371"/>
  <c r="AI371"/>
  <c r="AJ371"/>
  <c r="S372"/>
  <c r="T372"/>
  <c r="U372"/>
  <c r="V372"/>
  <c r="W372"/>
  <c r="X372"/>
  <c r="Y372"/>
  <c r="Z372"/>
  <c r="AA372"/>
  <c r="AB372"/>
  <c r="AC372"/>
  <c r="AD372"/>
  <c r="AE372"/>
  <c r="AF372"/>
  <c r="AG372"/>
  <c r="AH372"/>
  <c r="AI372"/>
  <c r="AJ372"/>
  <c r="S373"/>
  <c r="T373"/>
  <c r="U373"/>
  <c r="V373"/>
  <c r="W373"/>
  <c r="X373"/>
  <c r="Y373"/>
  <c r="Z373"/>
  <c r="AA373"/>
  <c r="AB373"/>
  <c r="AC373"/>
  <c r="AD373"/>
  <c r="AE373"/>
  <c r="AF373"/>
  <c r="AG373"/>
  <c r="AH373"/>
  <c r="AI373"/>
  <c r="AJ373"/>
  <c r="S374"/>
  <c r="T374"/>
  <c r="U374"/>
  <c r="V374"/>
  <c r="W374"/>
  <c r="X374"/>
  <c r="Y374"/>
  <c r="Z374"/>
  <c r="AA374"/>
  <c r="AB374"/>
  <c r="AC374"/>
  <c r="AD374"/>
  <c r="AE374"/>
  <c r="AF374"/>
  <c r="AG374"/>
  <c r="AH374"/>
  <c r="AI374"/>
  <c r="AJ374"/>
  <c r="S375"/>
  <c r="T375"/>
  <c r="U375"/>
  <c r="V375"/>
  <c r="W375"/>
  <c r="X375"/>
  <c r="Y375"/>
  <c r="Z375"/>
  <c r="AA375"/>
  <c r="AB375"/>
  <c r="AC375"/>
  <c r="AD375"/>
  <c r="AE375"/>
  <c r="AF375"/>
  <c r="AG375"/>
  <c r="AH375"/>
  <c r="AI375"/>
  <c r="AJ375"/>
  <c r="S376"/>
  <c r="T376"/>
  <c r="U376"/>
  <c r="V376"/>
  <c r="W376"/>
  <c r="X376"/>
  <c r="Y376"/>
  <c r="Z376"/>
  <c r="AA376"/>
  <c r="AB376"/>
  <c r="AC376"/>
  <c r="AD376"/>
  <c r="AE376"/>
  <c r="AF376"/>
  <c r="AG376"/>
  <c r="AH376"/>
  <c r="AI376"/>
  <c r="AJ376"/>
  <c r="S377"/>
  <c r="T377"/>
  <c r="U377"/>
  <c r="V377"/>
  <c r="W377"/>
  <c r="X377"/>
  <c r="Y377"/>
  <c r="Z377"/>
  <c r="AA377"/>
  <c r="AB377"/>
  <c r="AC377"/>
  <c r="AD377"/>
  <c r="AE377"/>
  <c r="AF377"/>
  <c r="AG377"/>
  <c r="AH377"/>
  <c r="AI377"/>
  <c r="AJ377"/>
  <c r="S378"/>
  <c r="T378"/>
  <c r="U378"/>
  <c r="V378"/>
  <c r="W378"/>
  <c r="X378"/>
  <c r="Y378"/>
  <c r="Z378"/>
  <c r="AA378"/>
  <c r="AB378"/>
  <c r="AC378"/>
  <c r="AD378"/>
  <c r="AE378"/>
  <c r="AF378"/>
  <c r="AG378"/>
  <c r="AH378"/>
  <c r="AI378"/>
  <c r="AJ378"/>
  <c r="S379"/>
  <c r="T379"/>
  <c r="U379"/>
  <c r="V379"/>
  <c r="W379"/>
  <c r="X379"/>
  <c r="Y379"/>
  <c r="Z379"/>
  <c r="AA379"/>
  <c r="AB379"/>
  <c r="AC379"/>
  <c r="AD379"/>
  <c r="AE379"/>
  <c r="AF379"/>
  <c r="AG379"/>
  <c r="AH379"/>
  <c r="AI379"/>
  <c r="AJ379"/>
  <c r="S380"/>
  <c r="T380"/>
  <c r="U380"/>
  <c r="V380"/>
  <c r="W380"/>
  <c r="X380"/>
  <c r="Y380"/>
  <c r="Z380"/>
  <c r="AA380"/>
  <c r="AB380"/>
  <c r="AC380"/>
  <c r="AD380"/>
  <c r="AE380"/>
  <c r="AF380"/>
  <c r="AG380"/>
  <c r="AH380"/>
  <c r="AI380"/>
  <c r="AJ380"/>
  <c r="S381"/>
  <c r="T381"/>
  <c r="U381"/>
  <c r="V381"/>
  <c r="W381"/>
  <c r="X381"/>
  <c r="Y381"/>
  <c r="Z381"/>
  <c r="AA381"/>
  <c r="AB381"/>
  <c r="AC381"/>
  <c r="AD381"/>
  <c r="AE381"/>
  <c r="AF381"/>
  <c r="AG381"/>
  <c r="AH381"/>
  <c r="AI381"/>
  <c r="AJ381"/>
  <c r="S382"/>
  <c r="T382"/>
  <c r="U382"/>
  <c r="V382"/>
  <c r="W382"/>
  <c r="X382" s="1"/>
  <c r="Y382"/>
  <c r="Z382" s="1"/>
  <c r="AA382"/>
  <c r="AB382" s="1"/>
  <c r="AC382"/>
  <c r="AD382" s="1"/>
  <c r="AE382"/>
  <c r="AF382" s="1"/>
  <c r="AG382"/>
  <c r="AH382" s="1"/>
  <c r="AI382"/>
  <c r="AJ382" s="1"/>
  <c r="S383"/>
  <c r="T383" s="1"/>
  <c r="U383"/>
  <c r="V383" s="1"/>
  <c r="W383"/>
  <c r="X383" s="1"/>
  <c r="Y383"/>
  <c r="Z383" s="1"/>
  <c r="AA383"/>
  <c r="AB383" s="1"/>
  <c r="AC383"/>
  <c r="AD383" s="1"/>
  <c r="AE383"/>
  <c r="AF383" s="1"/>
  <c r="AG383"/>
  <c r="AH383" s="1"/>
  <c r="AI383"/>
  <c r="AJ383" s="1"/>
  <c r="S384"/>
  <c r="T384" s="1"/>
  <c r="U384"/>
  <c r="V384" s="1"/>
  <c r="W384"/>
  <c r="X384" s="1"/>
  <c r="Y384"/>
  <c r="Z384" s="1"/>
  <c r="AA384"/>
  <c r="AB384" s="1"/>
  <c r="AC384"/>
  <c r="AD384" s="1"/>
  <c r="AE384"/>
  <c r="AF384" s="1"/>
  <c r="AG384"/>
  <c r="AH384" s="1"/>
  <c r="AI384"/>
  <c r="AJ384" s="1"/>
  <c r="S385"/>
  <c r="T385" s="1"/>
  <c r="U385"/>
  <c r="V385" s="1"/>
  <c r="W385"/>
  <c r="X385" s="1"/>
  <c r="Y385"/>
  <c r="Z385" s="1"/>
  <c r="AA385"/>
  <c r="AB385" s="1"/>
  <c r="AC385"/>
  <c r="AD385" s="1"/>
  <c r="AE385"/>
  <c r="AF385" s="1"/>
  <c r="AG385"/>
  <c r="AH385" s="1"/>
  <c r="AI385"/>
  <c r="AJ385" s="1"/>
  <c r="S386"/>
  <c r="T386" s="1"/>
  <c r="U386"/>
  <c r="V386" s="1"/>
  <c r="W386"/>
  <c r="X386" s="1"/>
  <c r="Y386"/>
  <c r="Z386" s="1"/>
  <c r="AA386"/>
  <c r="AB386" s="1"/>
  <c r="AC386"/>
  <c r="AD386" s="1"/>
  <c r="AE386"/>
  <c r="AF386" s="1"/>
  <c r="AG386"/>
  <c r="AH386" s="1"/>
  <c r="AI386"/>
  <c r="AJ386" s="1"/>
  <c r="S387"/>
  <c r="T387" s="1"/>
  <c r="U387"/>
  <c r="V387" s="1"/>
  <c r="W387"/>
  <c r="X387" s="1"/>
  <c r="Y387"/>
  <c r="Z387" s="1"/>
  <c r="AA387"/>
  <c r="AB387" s="1"/>
  <c r="AC387"/>
  <c r="AD387" s="1"/>
  <c r="AE387"/>
  <c r="AF387" s="1"/>
  <c r="AG387"/>
  <c r="AH387" s="1"/>
  <c r="AI387"/>
  <c r="AJ387" s="1"/>
  <c r="S388"/>
  <c r="T388" s="1"/>
  <c r="U388"/>
  <c r="V388" s="1"/>
  <c r="W388"/>
  <c r="X388" s="1"/>
  <c r="Y388"/>
  <c r="Z388" s="1"/>
  <c r="AA388"/>
  <c r="AB388" s="1"/>
  <c r="AC388"/>
  <c r="AD388" s="1"/>
  <c r="AE388"/>
  <c r="AF388" s="1"/>
  <c r="AG388"/>
  <c r="AH388" s="1"/>
  <c r="AI388"/>
  <c r="AJ388" s="1"/>
  <c r="S389"/>
  <c r="T389" s="1"/>
  <c r="U389"/>
  <c r="V389" s="1"/>
  <c r="W389"/>
  <c r="X389" s="1"/>
  <c r="Y389"/>
  <c r="Z389" s="1"/>
  <c r="AA389"/>
  <c r="AB389" s="1"/>
  <c r="AC389"/>
  <c r="AD389" s="1"/>
  <c r="AE389"/>
  <c r="AF389" s="1"/>
  <c r="AG389"/>
  <c r="AH389" s="1"/>
  <c r="AI389"/>
  <c r="AJ389" s="1"/>
  <c r="S390"/>
  <c r="T390" s="1"/>
  <c r="U390"/>
  <c r="V390" s="1"/>
  <c r="W390"/>
  <c r="X390" s="1"/>
  <c r="Y390"/>
  <c r="Z390" s="1"/>
  <c r="AA390"/>
  <c r="AB390" s="1"/>
  <c r="AC390"/>
  <c r="AD390" s="1"/>
  <c r="AE390"/>
  <c r="AF390" s="1"/>
  <c r="AG390"/>
  <c r="AH390" s="1"/>
  <c r="AI390"/>
  <c r="AJ390" s="1"/>
  <c r="S391"/>
  <c r="T391" s="1"/>
  <c r="U391"/>
  <c r="V391" s="1"/>
  <c r="W391"/>
  <c r="X391" s="1"/>
  <c r="Y391"/>
  <c r="Z391" s="1"/>
  <c r="AA391"/>
  <c r="AB391" s="1"/>
  <c r="AC391"/>
  <c r="AD391" s="1"/>
  <c r="AE391"/>
  <c r="AF391" s="1"/>
  <c r="AG391"/>
  <c r="AH391" s="1"/>
  <c r="AI391"/>
  <c r="AJ391" s="1"/>
  <c r="S392"/>
  <c r="T392" s="1"/>
  <c r="U392"/>
  <c r="V392" s="1"/>
  <c r="W392"/>
  <c r="X392" s="1"/>
  <c r="Y392"/>
  <c r="Z392" s="1"/>
  <c r="AA392"/>
  <c r="AB392" s="1"/>
  <c r="AC392"/>
  <c r="AD392" s="1"/>
  <c r="AE392"/>
  <c r="AF392" s="1"/>
  <c r="AG392"/>
  <c r="AH392" s="1"/>
  <c r="AI392"/>
  <c r="AJ392" s="1"/>
  <c r="S393"/>
  <c r="T393" s="1"/>
  <c r="U393"/>
  <c r="V393" s="1"/>
  <c r="W393"/>
  <c r="X393" s="1"/>
  <c r="Y393"/>
  <c r="Z393" s="1"/>
  <c r="AA393"/>
  <c r="AB393" s="1"/>
  <c r="AC393"/>
  <c r="AD393" s="1"/>
  <c r="AE393"/>
  <c r="AF393" s="1"/>
  <c r="AG393"/>
  <c r="AH393" s="1"/>
  <c r="AI393"/>
  <c r="AJ393" s="1"/>
  <c r="S394"/>
  <c r="T394" s="1"/>
  <c r="U394"/>
  <c r="V394" s="1"/>
  <c r="W394"/>
  <c r="X394" s="1"/>
  <c r="Y394"/>
  <c r="Z394" s="1"/>
  <c r="AA394"/>
  <c r="AB394" s="1"/>
  <c r="AC394"/>
  <c r="AD394" s="1"/>
  <c r="AE394"/>
  <c r="AF394" s="1"/>
  <c r="AG394"/>
  <c r="AH394" s="1"/>
  <c r="AI394"/>
  <c r="AJ394" s="1"/>
  <c r="S395"/>
  <c r="T395" s="1"/>
  <c r="U395"/>
  <c r="V395" s="1"/>
  <c r="W395"/>
  <c r="X395" s="1"/>
  <c r="Y395"/>
  <c r="Z395" s="1"/>
  <c r="AA395"/>
  <c r="AB395" s="1"/>
  <c r="AC395"/>
  <c r="AD395" s="1"/>
  <c r="AE395"/>
  <c r="AF395" s="1"/>
  <c r="AG395"/>
  <c r="AH395" s="1"/>
  <c r="AI395"/>
  <c r="AJ395" s="1"/>
  <c r="S396"/>
  <c r="T396" s="1"/>
  <c r="U396"/>
  <c r="V396" s="1"/>
  <c r="W396"/>
  <c r="X396" s="1"/>
  <c r="Y396"/>
  <c r="Z396" s="1"/>
  <c r="AA396"/>
  <c r="AB396" s="1"/>
  <c r="AC396"/>
  <c r="AD396" s="1"/>
  <c r="AE396"/>
  <c r="AF396" s="1"/>
  <c r="AG396"/>
  <c r="AH396" s="1"/>
  <c r="AI396"/>
  <c r="AJ396" s="1"/>
  <c r="S397"/>
  <c r="T397" s="1"/>
  <c r="U397"/>
  <c r="V397" s="1"/>
  <c r="W397"/>
  <c r="X397" s="1"/>
  <c r="Y397"/>
  <c r="Z397" s="1"/>
  <c r="AA397"/>
  <c r="AB397" s="1"/>
  <c r="AC397"/>
  <c r="AD397" s="1"/>
  <c r="AE397"/>
  <c r="AF397" s="1"/>
  <c r="AG397"/>
  <c r="AH397" s="1"/>
  <c r="AI397"/>
  <c r="AJ397" s="1"/>
  <c r="S398"/>
  <c r="T398" s="1"/>
  <c r="U398"/>
  <c r="V398" s="1"/>
  <c r="W398"/>
  <c r="X398" s="1"/>
  <c r="Y398"/>
  <c r="Z398" s="1"/>
  <c r="AA398"/>
  <c r="AB398" s="1"/>
  <c r="AC398"/>
  <c r="AD398" s="1"/>
  <c r="AE398"/>
  <c r="AF398" s="1"/>
  <c r="AG398"/>
  <c r="AH398" s="1"/>
  <c r="AI398"/>
  <c r="AJ398" s="1"/>
  <c r="S399"/>
  <c r="T399" s="1"/>
  <c r="U399"/>
  <c r="V399" s="1"/>
  <c r="W399"/>
  <c r="X399" s="1"/>
  <c r="Y399"/>
  <c r="Z399" s="1"/>
  <c r="AA399"/>
  <c r="AB399" s="1"/>
  <c r="AC399"/>
  <c r="AD399" s="1"/>
  <c r="AE399"/>
  <c r="AF399" s="1"/>
  <c r="AG399"/>
  <c r="AH399" s="1"/>
  <c r="AI399"/>
  <c r="AJ399" s="1"/>
  <c r="S400"/>
  <c r="T400" s="1"/>
  <c r="U400"/>
  <c r="V400" s="1"/>
  <c r="W400"/>
  <c r="X400" s="1"/>
  <c r="Y400"/>
  <c r="Z400" s="1"/>
  <c r="AA400"/>
  <c r="AB400" s="1"/>
  <c r="AC400"/>
  <c r="AD400" s="1"/>
  <c r="AE400"/>
  <c r="AF400" s="1"/>
  <c r="AG400"/>
  <c r="AH400" s="1"/>
  <c r="AI400"/>
  <c r="AJ400" s="1"/>
  <c r="S401"/>
  <c r="T401" s="1"/>
  <c r="U401"/>
  <c r="V401" s="1"/>
  <c r="W401"/>
  <c r="X401" s="1"/>
  <c r="Y401"/>
  <c r="Z401" s="1"/>
  <c r="AA401"/>
  <c r="AB401" s="1"/>
  <c r="AC401"/>
  <c r="AD401" s="1"/>
  <c r="AE401"/>
  <c r="AF401" s="1"/>
  <c r="AG401"/>
  <c r="AH401" s="1"/>
  <c r="AI401"/>
  <c r="AJ401" s="1"/>
  <c r="S402"/>
  <c r="T402" s="1"/>
  <c r="U402"/>
  <c r="V402" s="1"/>
  <c r="W402"/>
  <c r="X402" s="1"/>
  <c r="Y402"/>
  <c r="Z402" s="1"/>
  <c r="AA402"/>
  <c r="AB402" s="1"/>
  <c r="AC402"/>
  <c r="AD402" s="1"/>
  <c r="AE402"/>
  <c r="AF402" s="1"/>
  <c r="AG402"/>
  <c r="AH402" s="1"/>
  <c r="AI402"/>
  <c r="AJ402" s="1"/>
  <c r="S403"/>
  <c r="T403" s="1"/>
  <c r="U403"/>
  <c r="V403" s="1"/>
  <c r="W403"/>
  <c r="X403" s="1"/>
  <c r="Y403"/>
  <c r="Z403" s="1"/>
  <c r="AA403"/>
  <c r="AB403" s="1"/>
  <c r="AC403"/>
  <c r="AD403" s="1"/>
  <c r="AE403"/>
  <c r="AF403" s="1"/>
  <c r="AG403"/>
  <c r="AH403" s="1"/>
  <c r="AI403"/>
  <c r="AJ403" s="1"/>
  <c r="S404"/>
  <c r="T404" s="1"/>
  <c r="U404"/>
  <c r="V404" s="1"/>
  <c r="W404"/>
  <c r="X404" s="1"/>
  <c r="Y404"/>
  <c r="Z404" s="1"/>
  <c r="AA404"/>
  <c r="AB404" s="1"/>
  <c r="AC404"/>
  <c r="AD404" s="1"/>
  <c r="AE404"/>
  <c r="AF404" s="1"/>
  <c r="AG404"/>
  <c r="AH404" s="1"/>
  <c r="AI404"/>
  <c r="AJ404" s="1"/>
  <c r="S405"/>
  <c r="T405" s="1"/>
  <c r="U405"/>
  <c r="V405" s="1"/>
  <c r="W405"/>
  <c r="X405" s="1"/>
  <c r="Y405"/>
  <c r="Z405" s="1"/>
  <c r="AA405"/>
  <c r="AB405" s="1"/>
  <c r="AC405"/>
  <c r="AD405" s="1"/>
  <c r="AE405"/>
  <c r="AF405" s="1"/>
  <c r="AG405"/>
  <c r="AH405" s="1"/>
  <c r="AI405"/>
  <c r="AJ405" s="1"/>
  <c r="S406"/>
  <c r="T406" s="1"/>
  <c r="U406"/>
  <c r="V406" s="1"/>
  <c r="W406"/>
  <c r="X406" s="1"/>
  <c r="Y406"/>
  <c r="Z406" s="1"/>
  <c r="AA406"/>
  <c r="AB406" s="1"/>
  <c r="AC406"/>
  <c r="AD406" s="1"/>
  <c r="AE406"/>
  <c r="AF406" s="1"/>
  <c r="AG406"/>
  <c r="AH406" s="1"/>
  <c r="AI406"/>
  <c r="AJ406" s="1"/>
  <c r="S407"/>
  <c r="T407" s="1"/>
  <c r="U407"/>
  <c r="V407" s="1"/>
  <c r="W407"/>
  <c r="X407" s="1"/>
  <c r="Y407"/>
  <c r="Z407" s="1"/>
  <c r="AA407"/>
  <c r="AB407" s="1"/>
  <c r="AC407"/>
  <c r="AD407" s="1"/>
  <c r="AE407"/>
  <c r="AF407" s="1"/>
  <c r="AG407"/>
  <c r="AH407" s="1"/>
  <c r="AI407"/>
  <c r="AJ407" s="1"/>
  <c r="S408"/>
  <c r="T408" s="1"/>
  <c r="U408"/>
  <c r="V408" s="1"/>
  <c r="W408"/>
  <c r="X408" s="1"/>
  <c r="Y408"/>
  <c r="Z408" s="1"/>
  <c r="AA408"/>
  <c r="AB408" s="1"/>
  <c r="AC408"/>
  <c r="AD408" s="1"/>
  <c r="AE408"/>
  <c r="AF408" s="1"/>
  <c r="AG408"/>
  <c r="AH408" s="1"/>
  <c r="AI408"/>
  <c r="AJ408" s="1"/>
  <c r="S409"/>
  <c r="T409" s="1"/>
  <c r="U409"/>
  <c r="V409" s="1"/>
  <c r="W409"/>
  <c r="X409" s="1"/>
  <c r="Y409"/>
  <c r="Z409" s="1"/>
  <c r="AA409"/>
  <c r="AB409" s="1"/>
  <c r="AC409"/>
  <c r="AD409" s="1"/>
  <c r="AE409"/>
  <c r="AF409" s="1"/>
  <c r="AG409"/>
  <c r="AH409" s="1"/>
  <c r="AI409"/>
  <c r="AJ409" s="1"/>
  <c r="S410"/>
  <c r="T410" s="1"/>
  <c r="U410"/>
  <c r="V410" s="1"/>
  <c r="W410"/>
  <c r="X410" s="1"/>
  <c r="Y410"/>
  <c r="Z410" s="1"/>
  <c r="AA410"/>
  <c r="AB410" s="1"/>
  <c r="AC410"/>
  <c r="AD410" s="1"/>
  <c r="AE410"/>
  <c r="AF410" s="1"/>
  <c r="AG410"/>
  <c r="AH410" s="1"/>
  <c r="AI410"/>
  <c r="AJ410" s="1"/>
  <c r="S411"/>
  <c r="T411" s="1"/>
  <c r="U411"/>
  <c r="V411" s="1"/>
  <c r="W411"/>
  <c r="X411" s="1"/>
  <c r="Y411"/>
  <c r="Z411" s="1"/>
  <c r="AA411"/>
  <c r="AB411" s="1"/>
  <c r="AC411"/>
  <c r="AD411" s="1"/>
  <c r="AE411"/>
  <c r="AF411" s="1"/>
  <c r="AG411"/>
  <c r="AH411" s="1"/>
  <c r="AI411"/>
  <c r="AJ411" s="1"/>
  <c r="S412"/>
  <c r="T412" s="1"/>
  <c r="U412"/>
  <c r="V412" s="1"/>
  <c r="W412"/>
  <c r="X412" s="1"/>
  <c r="Y412"/>
  <c r="Z412" s="1"/>
  <c r="AA412"/>
  <c r="AB412" s="1"/>
  <c r="AC412"/>
  <c r="AD412" s="1"/>
  <c r="AE412"/>
  <c r="AF412" s="1"/>
  <c r="AG412"/>
  <c r="AH412" s="1"/>
  <c r="AI412"/>
  <c r="AJ412" s="1"/>
  <c r="S413"/>
  <c r="T413" s="1"/>
  <c r="U413"/>
  <c r="V413" s="1"/>
  <c r="W413"/>
  <c r="X413" s="1"/>
  <c r="Y413"/>
  <c r="Z413" s="1"/>
  <c r="AA413"/>
  <c r="AB413" s="1"/>
  <c r="AC413"/>
  <c r="AD413" s="1"/>
  <c r="AE413"/>
  <c r="AF413" s="1"/>
  <c r="AG413"/>
  <c r="AH413" s="1"/>
  <c r="AI413"/>
  <c r="AJ413" s="1"/>
  <c r="S414"/>
  <c r="T414" s="1"/>
  <c r="U414"/>
  <c r="V414" s="1"/>
  <c r="W414"/>
  <c r="X414" s="1"/>
  <c r="Y414"/>
  <c r="Z414" s="1"/>
  <c r="AA414"/>
  <c r="AB414" s="1"/>
  <c r="AC414"/>
  <c r="AD414" s="1"/>
  <c r="AE414"/>
  <c r="AF414" s="1"/>
  <c r="AG414"/>
  <c r="AH414" s="1"/>
  <c r="AI414"/>
  <c r="AJ414" s="1"/>
  <c r="S415"/>
  <c r="T415" s="1"/>
  <c r="U415"/>
  <c r="V415" s="1"/>
  <c r="W415"/>
  <c r="X415" s="1"/>
  <c r="Y415"/>
  <c r="Z415" s="1"/>
  <c r="AA415"/>
  <c r="AB415" s="1"/>
  <c r="AC415"/>
  <c r="AD415" s="1"/>
  <c r="AE415"/>
  <c r="AF415" s="1"/>
  <c r="AG415"/>
  <c r="AH415" s="1"/>
  <c r="AI415"/>
  <c r="AJ415" s="1"/>
  <c r="S416"/>
  <c r="T416" s="1"/>
  <c r="U416"/>
  <c r="V416" s="1"/>
  <c r="W416"/>
  <c r="X416" s="1"/>
  <c r="Y416"/>
  <c r="Z416" s="1"/>
  <c r="AA416"/>
  <c r="AB416" s="1"/>
  <c r="AC416"/>
  <c r="AD416" s="1"/>
  <c r="AE416"/>
  <c r="AF416" s="1"/>
  <c r="AG416"/>
  <c r="AH416" s="1"/>
  <c r="AI416"/>
  <c r="AJ416" s="1"/>
  <c r="S417"/>
  <c r="T417" s="1"/>
  <c r="U417"/>
  <c r="V417" s="1"/>
  <c r="W417"/>
  <c r="X417" s="1"/>
  <c r="Y417"/>
  <c r="Z417" s="1"/>
  <c r="AA417"/>
  <c r="AB417" s="1"/>
  <c r="AC417"/>
  <c r="AD417" s="1"/>
  <c r="AE417"/>
  <c r="AF417" s="1"/>
  <c r="AG417"/>
  <c r="AH417" s="1"/>
  <c r="AI417"/>
  <c r="AJ417" s="1"/>
  <c r="S418"/>
  <c r="T418" s="1"/>
  <c r="U418"/>
  <c r="V418" s="1"/>
  <c r="W418"/>
  <c r="X418" s="1"/>
  <c r="Y418"/>
  <c r="Z418" s="1"/>
  <c r="AA418"/>
  <c r="AB418" s="1"/>
  <c r="AC418"/>
  <c r="AD418" s="1"/>
  <c r="AE418"/>
  <c r="AF418" s="1"/>
  <c r="AG418"/>
  <c r="AH418" s="1"/>
  <c r="AI418"/>
  <c r="AJ418" s="1"/>
  <c r="S419"/>
  <c r="T419" s="1"/>
  <c r="U419"/>
  <c r="V419" s="1"/>
  <c r="W419"/>
  <c r="X419" s="1"/>
  <c r="Y419"/>
  <c r="Z419" s="1"/>
  <c r="AA419"/>
  <c r="AB419" s="1"/>
  <c r="AC419"/>
  <c r="AD419" s="1"/>
  <c r="AE419"/>
  <c r="AF419" s="1"/>
  <c r="AG419"/>
  <c r="AH419" s="1"/>
  <c r="AI419"/>
  <c r="AJ419" s="1"/>
  <c r="S420"/>
  <c r="T420" s="1"/>
  <c r="U420"/>
  <c r="V420" s="1"/>
  <c r="W420"/>
  <c r="X420" s="1"/>
  <c r="Y420"/>
  <c r="Z420" s="1"/>
  <c r="AA420"/>
  <c r="AB420" s="1"/>
  <c r="AC420"/>
  <c r="AD420" s="1"/>
  <c r="AE420"/>
  <c r="AF420" s="1"/>
  <c r="AG420"/>
  <c r="AH420" s="1"/>
  <c r="AI420"/>
  <c r="AJ420" s="1"/>
  <c r="S421"/>
  <c r="T421" s="1"/>
  <c r="U421"/>
  <c r="V421" s="1"/>
  <c r="W421"/>
  <c r="X421" s="1"/>
  <c r="Y421"/>
  <c r="Z421" s="1"/>
  <c r="AA421"/>
  <c r="AB421" s="1"/>
  <c r="AC421"/>
  <c r="AD421" s="1"/>
  <c r="AE421"/>
  <c r="AF421" s="1"/>
  <c r="AG421"/>
  <c r="AH421" s="1"/>
  <c r="AI421"/>
  <c r="AJ421" s="1"/>
  <c r="S422"/>
  <c r="T422" s="1"/>
  <c r="U422"/>
  <c r="V422" s="1"/>
  <c r="W422"/>
  <c r="X422" s="1"/>
  <c r="Y422"/>
  <c r="Z422" s="1"/>
  <c r="AA422"/>
  <c r="AB422" s="1"/>
  <c r="AC422"/>
  <c r="AD422" s="1"/>
  <c r="AE422"/>
  <c r="AF422" s="1"/>
  <c r="AG422"/>
  <c r="AH422" s="1"/>
  <c r="AI422"/>
  <c r="AJ422" s="1"/>
  <c r="S423"/>
  <c r="T423" s="1"/>
  <c r="U423"/>
  <c r="V423" s="1"/>
  <c r="W423"/>
  <c r="X423" s="1"/>
  <c r="Y423"/>
  <c r="Z423" s="1"/>
  <c r="AA423"/>
  <c r="AB423" s="1"/>
  <c r="AC423"/>
  <c r="AD423" s="1"/>
  <c r="AE423"/>
  <c r="AF423" s="1"/>
  <c r="AG423"/>
  <c r="AH423" s="1"/>
  <c r="AI423"/>
  <c r="AJ423" s="1"/>
  <c r="S424"/>
  <c r="T424" s="1"/>
  <c r="U424"/>
  <c r="V424" s="1"/>
  <c r="W424"/>
  <c r="X424" s="1"/>
  <c r="Y424"/>
  <c r="Z424" s="1"/>
  <c r="AA424"/>
  <c r="AB424" s="1"/>
  <c r="AC424"/>
  <c r="AD424" s="1"/>
  <c r="AE424"/>
  <c r="AF424" s="1"/>
  <c r="AG424"/>
  <c r="AH424" s="1"/>
  <c r="AI424"/>
  <c r="AJ424" s="1"/>
  <c r="S425"/>
  <c r="T425" s="1"/>
  <c r="U425"/>
  <c r="V425" s="1"/>
  <c r="W425"/>
  <c r="X425" s="1"/>
  <c r="Y425"/>
  <c r="Z425" s="1"/>
  <c r="AA425"/>
  <c r="AB425" s="1"/>
  <c r="AC425"/>
  <c r="AD425" s="1"/>
  <c r="AE425"/>
  <c r="AF425" s="1"/>
  <c r="AG425"/>
  <c r="AH425" s="1"/>
  <c r="AI425"/>
  <c r="AJ425" s="1"/>
  <c r="S426"/>
  <c r="T426" s="1"/>
  <c r="U426"/>
  <c r="V426" s="1"/>
  <c r="W426"/>
  <c r="X426" s="1"/>
  <c r="Y426"/>
  <c r="Z426" s="1"/>
  <c r="AA426"/>
  <c r="AB426" s="1"/>
  <c r="AC426"/>
  <c r="AD426" s="1"/>
  <c r="AE426"/>
  <c r="AF426" s="1"/>
  <c r="AG426"/>
  <c r="AH426" s="1"/>
  <c r="AI426"/>
  <c r="AJ426" s="1"/>
  <c r="S427"/>
  <c r="T427" s="1"/>
  <c r="U427"/>
  <c r="V427" s="1"/>
  <c r="W427"/>
  <c r="X427" s="1"/>
  <c r="Y427"/>
  <c r="Z427" s="1"/>
  <c r="AA427"/>
  <c r="AB427" s="1"/>
  <c r="AC427"/>
  <c r="AD427" s="1"/>
  <c r="AE427"/>
  <c r="AF427" s="1"/>
  <c r="AG427"/>
  <c r="AH427" s="1"/>
  <c r="AI427"/>
  <c r="AJ427" s="1"/>
  <c r="S428"/>
  <c r="T428" s="1"/>
  <c r="U428"/>
  <c r="V428" s="1"/>
  <c r="W428"/>
  <c r="X428" s="1"/>
  <c r="Y428"/>
  <c r="Z428" s="1"/>
  <c r="AA428"/>
  <c r="AB428" s="1"/>
  <c r="AC428"/>
  <c r="AD428" s="1"/>
  <c r="AE428"/>
  <c r="AF428" s="1"/>
  <c r="AG428"/>
  <c r="AH428" s="1"/>
  <c r="AI428"/>
  <c r="AJ428" s="1"/>
  <c r="S429"/>
  <c r="T429" s="1"/>
  <c r="U429"/>
  <c r="V429" s="1"/>
  <c r="W429"/>
  <c r="X429" s="1"/>
  <c r="Y429"/>
  <c r="Z429" s="1"/>
  <c r="AA429"/>
  <c r="AB429" s="1"/>
  <c r="AC429"/>
  <c r="AD429" s="1"/>
  <c r="AE429"/>
  <c r="AF429" s="1"/>
  <c r="AG429"/>
  <c r="AH429" s="1"/>
  <c r="AI429"/>
  <c r="AJ429" s="1"/>
  <c r="S430"/>
  <c r="T430" s="1"/>
  <c r="U430"/>
  <c r="V430" s="1"/>
  <c r="W430"/>
  <c r="X430" s="1"/>
  <c r="Y430"/>
  <c r="Z430" s="1"/>
  <c r="AA430"/>
  <c r="AB430" s="1"/>
  <c r="AC430"/>
  <c r="AD430" s="1"/>
  <c r="AE430"/>
  <c r="AF430" s="1"/>
  <c r="AG430"/>
  <c r="AH430" s="1"/>
  <c r="AI430"/>
  <c r="AJ430" s="1"/>
  <c r="S431"/>
  <c r="T431" s="1"/>
  <c r="U431"/>
  <c r="V431" s="1"/>
  <c r="W431"/>
  <c r="X431" s="1"/>
  <c r="Y431"/>
  <c r="Z431" s="1"/>
  <c r="AA431"/>
  <c r="AB431" s="1"/>
  <c r="AC431"/>
  <c r="AD431" s="1"/>
  <c r="AE431"/>
  <c r="AF431" s="1"/>
  <c r="AG431"/>
  <c r="AH431" s="1"/>
  <c r="AI431"/>
  <c r="AJ431" s="1"/>
  <c r="S432"/>
  <c r="T432" s="1"/>
  <c r="U432"/>
  <c r="V432" s="1"/>
  <c r="W432"/>
  <c r="X432" s="1"/>
  <c r="Y432"/>
  <c r="Z432" s="1"/>
  <c r="AA432"/>
  <c r="AB432" s="1"/>
  <c r="AC432"/>
  <c r="AD432" s="1"/>
  <c r="AE432"/>
  <c r="AF432" s="1"/>
  <c r="AG432"/>
  <c r="AH432" s="1"/>
  <c r="AI432"/>
  <c r="AJ432" s="1"/>
  <c r="S433"/>
  <c r="T433" s="1"/>
  <c r="U433"/>
  <c r="V433" s="1"/>
  <c r="W433"/>
  <c r="X433" s="1"/>
  <c r="Y433"/>
  <c r="Z433" s="1"/>
  <c r="AA433"/>
  <c r="AB433" s="1"/>
  <c r="AC433"/>
  <c r="AD433" s="1"/>
  <c r="AE433"/>
  <c r="AF433" s="1"/>
  <c r="AG433"/>
  <c r="AH433" s="1"/>
  <c r="AI433"/>
  <c r="AJ433" s="1"/>
  <c r="S434"/>
  <c r="T434" s="1"/>
  <c r="U434"/>
  <c r="V434" s="1"/>
  <c r="W434"/>
  <c r="X434" s="1"/>
  <c r="Y434"/>
  <c r="Z434" s="1"/>
  <c r="AA434"/>
  <c r="AB434" s="1"/>
  <c r="AC434"/>
  <c r="AD434" s="1"/>
  <c r="AE434"/>
  <c r="AF434" s="1"/>
  <c r="AG434"/>
  <c r="AH434" s="1"/>
  <c r="AI434"/>
  <c r="AJ434" s="1"/>
  <c r="S435"/>
  <c r="T435" s="1"/>
  <c r="U435"/>
  <c r="V435" s="1"/>
  <c r="W435"/>
  <c r="X435" s="1"/>
  <c r="Y435"/>
  <c r="Z435" s="1"/>
  <c r="AA435"/>
  <c r="AB435" s="1"/>
  <c r="AC435"/>
  <c r="AD435" s="1"/>
  <c r="AE435"/>
  <c r="AF435" s="1"/>
  <c r="AG435"/>
  <c r="AH435" s="1"/>
  <c r="AI435"/>
  <c r="AJ435" s="1"/>
  <c r="S436"/>
  <c r="T436" s="1"/>
  <c r="U436"/>
  <c r="V436" s="1"/>
  <c r="W436"/>
  <c r="X436" s="1"/>
  <c r="Y436"/>
  <c r="Z436" s="1"/>
  <c r="AA436"/>
  <c r="AB436" s="1"/>
  <c r="AC436"/>
  <c r="AD436" s="1"/>
  <c r="AE436"/>
  <c r="AF436" s="1"/>
  <c r="AG436"/>
  <c r="AH436" s="1"/>
  <c r="AI436"/>
  <c r="AJ436" s="1"/>
  <c r="S437"/>
  <c r="T437" s="1"/>
  <c r="U437"/>
  <c r="V437" s="1"/>
  <c r="W437"/>
  <c r="X437" s="1"/>
  <c r="Y437"/>
  <c r="Z437" s="1"/>
  <c r="AA437"/>
  <c r="AB437" s="1"/>
  <c r="AC437"/>
  <c r="AD437" s="1"/>
  <c r="AE437"/>
  <c r="AF437" s="1"/>
  <c r="AG437"/>
  <c r="AH437" s="1"/>
  <c r="AI437"/>
  <c r="AJ437" s="1"/>
  <c r="S438"/>
  <c r="T438" s="1"/>
  <c r="U438"/>
  <c r="V438" s="1"/>
  <c r="W438"/>
  <c r="X438" s="1"/>
  <c r="Y438"/>
  <c r="Z438" s="1"/>
  <c r="AA438"/>
  <c r="AB438" s="1"/>
  <c r="AC438"/>
  <c r="AD438" s="1"/>
  <c r="AE438"/>
  <c r="AF438" s="1"/>
  <c r="AG438"/>
  <c r="AH438" s="1"/>
  <c r="AI438"/>
  <c r="AJ438" s="1"/>
  <c r="S439"/>
  <c r="T439" s="1"/>
  <c r="U439"/>
  <c r="V439" s="1"/>
  <c r="W439"/>
  <c r="X439" s="1"/>
  <c r="Y439"/>
  <c r="Z439" s="1"/>
  <c r="AA439"/>
  <c r="AB439" s="1"/>
  <c r="AC439"/>
  <c r="AD439" s="1"/>
  <c r="AE439"/>
  <c r="AF439" s="1"/>
  <c r="AG439"/>
  <c r="AH439" s="1"/>
  <c r="AI439"/>
  <c r="AJ439" s="1"/>
  <c r="S440"/>
  <c r="T440" s="1"/>
  <c r="U440"/>
  <c r="V440" s="1"/>
  <c r="W440"/>
  <c r="X440" s="1"/>
  <c r="Y440"/>
  <c r="Z440" s="1"/>
  <c r="AA440"/>
  <c r="AB440" s="1"/>
  <c r="AC440"/>
  <c r="AD440" s="1"/>
  <c r="AE440"/>
  <c r="AF440" s="1"/>
  <c r="AG440"/>
  <c r="AH440" s="1"/>
  <c r="AI440"/>
  <c r="AJ440" s="1"/>
  <c r="S441"/>
  <c r="T441" s="1"/>
  <c r="U441"/>
  <c r="V441" s="1"/>
  <c r="W441"/>
  <c r="X441" s="1"/>
  <c r="Y441"/>
  <c r="Z441" s="1"/>
  <c r="AA441"/>
  <c r="AB441" s="1"/>
  <c r="AC441"/>
  <c r="AD441" s="1"/>
  <c r="AE441"/>
  <c r="AF441" s="1"/>
  <c r="AG441"/>
  <c r="AH441" s="1"/>
  <c r="AI441"/>
  <c r="AJ441" s="1"/>
  <c r="S442"/>
  <c r="T442" s="1"/>
  <c r="U442"/>
  <c r="V442" s="1"/>
  <c r="W442"/>
  <c r="X442" s="1"/>
  <c r="Y442"/>
  <c r="Z442" s="1"/>
  <c r="AA442"/>
  <c r="AB442" s="1"/>
  <c r="AC442"/>
  <c r="AD442" s="1"/>
  <c r="AE442"/>
  <c r="AF442" s="1"/>
  <c r="AG442"/>
  <c r="AH442" s="1"/>
  <c r="AI442"/>
  <c r="AJ442" s="1"/>
  <c r="S443"/>
  <c r="T443" s="1"/>
  <c r="U443"/>
  <c r="V443" s="1"/>
  <c r="W443"/>
  <c r="X443" s="1"/>
  <c r="Y443"/>
  <c r="Z443" s="1"/>
  <c r="AA443"/>
  <c r="AB443" s="1"/>
  <c r="AC443"/>
  <c r="AD443" s="1"/>
  <c r="AE443"/>
  <c r="AF443" s="1"/>
  <c r="AG443"/>
  <c r="AH443" s="1"/>
  <c r="AI443"/>
  <c r="AJ443" s="1"/>
  <c r="S444"/>
  <c r="T444" s="1"/>
  <c r="U444"/>
  <c r="V444" s="1"/>
  <c r="W444"/>
  <c r="X444" s="1"/>
  <c r="Y444"/>
  <c r="Z444" s="1"/>
  <c r="AA444"/>
  <c r="AB444" s="1"/>
  <c r="AC444"/>
  <c r="AD444" s="1"/>
  <c r="AE444"/>
  <c r="AF444" s="1"/>
  <c r="AG444"/>
  <c r="AH444" s="1"/>
  <c r="AI444"/>
  <c r="AJ444" s="1"/>
  <c r="S445"/>
  <c r="T445" s="1"/>
  <c r="U445"/>
  <c r="V445" s="1"/>
  <c r="W445"/>
  <c r="X445" s="1"/>
  <c r="Y445"/>
  <c r="Z445" s="1"/>
  <c r="AA445"/>
  <c r="AB445" s="1"/>
  <c r="AC445"/>
  <c r="AD445" s="1"/>
  <c r="AE445"/>
  <c r="AF445" s="1"/>
  <c r="AG445"/>
  <c r="AH445" s="1"/>
  <c r="AI445"/>
  <c r="AJ445" s="1"/>
  <c r="S446"/>
  <c r="T446" s="1"/>
  <c r="U446"/>
  <c r="V446" s="1"/>
  <c r="W446"/>
  <c r="X446" s="1"/>
  <c r="Y446"/>
  <c r="Z446" s="1"/>
  <c r="AA446"/>
  <c r="AB446" s="1"/>
  <c r="AC446"/>
  <c r="AD446" s="1"/>
  <c r="AE446"/>
  <c r="AF446" s="1"/>
  <c r="AG446"/>
  <c r="AH446" s="1"/>
  <c r="AI446"/>
  <c r="AJ446" s="1"/>
  <c r="S447"/>
  <c r="T447" s="1"/>
  <c r="U447"/>
  <c r="V447" s="1"/>
  <c r="W447"/>
  <c r="X447" s="1"/>
  <c r="Y447"/>
  <c r="Z447" s="1"/>
  <c r="AA447"/>
  <c r="AB447" s="1"/>
  <c r="AC447"/>
  <c r="AD447" s="1"/>
  <c r="AE447"/>
  <c r="AF447" s="1"/>
  <c r="AG447"/>
  <c r="AH447" s="1"/>
  <c r="AI447"/>
  <c r="AJ447" s="1"/>
  <c r="S448"/>
  <c r="T448" s="1"/>
  <c r="U448"/>
  <c r="V448" s="1"/>
  <c r="W448"/>
  <c r="X448" s="1"/>
  <c r="Y448"/>
  <c r="Z448" s="1"/>
  <c r="AA448"/>
  <c r="AB448" s="1"/>
  <c r="AC448"/>
  <c r="AD448" s="1"/>
  <c r="AE448"/>
  <c r="AF448" s="1"/>
  <c r="AG448"/>
  <c r="AH448" s="1"/>
  <c r="AI448"/>
  <c r="AJ448" s="1"/>
  <c r="S449"/>
  <c r="T449" s="1"/>
  <c r="U449"/>
  <c r="V449" s="1"/>
  <c r="W449"/>
  <c r="X449" s="1"/>
  <c r="Y449"/>
  <c r="Z449" s="1"/>
  <c r="AA449"/>
  <c r="AB449" s="1"/>
  <c r="AC449"/>
  <c r="AD449" s="1"/>
  <c r="AE449"/>
  <c r="AF449" s="1"/>
  <c r="AG449"/>
  <c r="AH449" s="1"/>
  <c r="AI449"/>
  <c r="AJ449" s="1"/>
  <c r="S450"/>
  <c r="T450" s="1"/>
  <c r="U450"/>
  <c r="V450" s="1"/>
  <c r="W450"/>
  <c r="X450" s="1"/>
  <c r="Y450"/>
  <c r="Z450" s="1"/>
  <c r="AA450"/>
  <c r="AB450" s="1"/>
  <c r="AC450"/>
  <c r="AD450" s="1"/>
  <c r="AE450"/>
  <c r="AF450" s="1"/>
  <c r="AG450"/>
  <c r="AH450" s="1"/>
  <c r="AI450"/>
  <c r="AJ450" s="1"/>
  <c r="S451"/>
  <c r="T451" s="1"/>
  <c r="U451"/>
  <c r="V451" s="1"/>
  <c r="W451"/>
  <c r="X451" s="1"/>
  <c r="Y451"/>
  <c r="Z451" s="1"/>
  <c r="AA451"/>
  <c r="AB451" s="1"/>
  <c r="AC451"/>
  <c r="AD451" s="1"/>
  <c r="AE451"/>
  <c r="AF451" s="1"/>
  <c r="AG451"/>
  <c r="AH451" s="1"/>
  <c r="AI451"/>
  <c r="AJ451" s="1"/>
  <c r="S452"/>
  <c r="T452" s="1"/>
  <c r="U452"/>
  <c r="V452" s="1"/>
  <c r="W452"/>
  <c r="X452" s="1"/>
  <c r="Y452"/>
  <c r="Z452" s="1"/>
  <c r="AA452"/>
  <c r="AB452" s="1"/>
  <c r="AC452"/>
  <c r="AD452" s="1"/>
  <c r="AE452"/>
  <c r="AF452" s="1"/>
  <c r="AG452"/>
  <c r="AH452" s="1"/>
  <c r="AI452"/>
  <c r="AJ452" s="1"/>
  <c r="S453"/>
  <c r="T453" s="1"/>
  <c r="U453"/>
  <c r="V453" s="1"/>
  <c r="W453"/>
  <c r="X453" s="1"/>
  <c r="Y453"/>
  <c r="Z453" s="1"/>
  <c r="AA453"/>
  <c r="AB453" s="1"/>
  <c r="AC453"/>
  <c r="AD453" s="1"/>
  <c r="AE453"/>
  <c r="AF453" s="1"/>
  <c r="AG453"/>
  <c r="AH453" s="1"/>
  <c r="AI453"/>
  <c r="AJ453" s="1"/>
  <c r="S454"/>
  <c r="T454" s="1"/>
  <c r="U454"/>
  <c r="V454" s="1"/>
  <c r="W454"/>
  <c r="X454" s="1"/>
  <c r="Y454"/>
  <c r="Z454" s="1"/>
  <c r="AA454"/>
  <c r="AB454" s="1"/>
  <c r="AC454"/>
  <c r="AD454" s="1"/>
  <c r="AE454"/>
  <c r="AF454" s="1"/>
  <c r="AG454"/>
  <c r="AH454" s="1"/>
  <c r="AI454"/>
  <c r="AJ454" s="1"/>
  <c r="S455"/>
  <c r="T455" s="1"/>
  <c r="U455"/>
  <c r="V455" s="1"/>
  <c r="W455"/>
  <c r="X455" s="1"/>
  <c r="Y455"/>
  <c r="Z455" s="1"/>
  <c r="AA455"/>
  <c r="AB455" s="1"/>
  <c r="AC455"/>
  <c r="AD455" s="1"/>
  <c r="AE455"/>
  <c r="AF455" s="1"/>
  <c r="AG455"/>
  <c r="AH455" s="1"/>
  <c r="AI455"/>
  <c r="AJ455" s="1"/>
  <c r="S456"/>
  <c r="T456" s="1"/>
  <c r="U456"/>
  <c r="V456" s="1"/>
  <c r="W456"/>
  <c r="X456" s="1"/>
  <c r="Y456"/>
  <c r="Z456" s="1"/>
  <c r="AA456"/>
  <c r="AB456" s="1"/>
  <c r="AC456"/>
  <c r="AD456" s="1"/>
  <c r="AE456"/>
  <c r="AF456" s="1"/>
  <c r="AG456"/>
  <c r="AH456" s="1"/>
  <c r="AI456"/>
  <c r="AJ456" s="1"/>
  <c r="S457"/>
  <c r="T457" s="1"/>
  <c r="U457"/>
  <c r="V457" s="1"/>
  <c r="W457"/>
  <c r="X457" s="1"/>
  <c r="Y457"/>
  <c r="Z457" s="1"/>
  <c r="AA457"/>
  <c r="AB457" s="1"/>
  <c r="AC457"/>
  <c r="AD457" s="1"/>
  <c r="AE457"/>
  <c r="AF457" s="1"/>
  <c r="AG457"/>
  <c r="AH457" s="1"/>
  <c r="AI457"/>
  <c r="AJ457" s="1"/>
  <c r="S458"/>
  <c r="T458" s="1"/>
  <c r="U458"/>
  <c r="V458" s="1"/>
  <c r="W458"/>
  <c r="X458" s="1"/>
  <c r="Y458"/>
  <c r="Z458" s="1"/>
  <c r="AA458"/>
  <c r="AB458" s="1"/>
  <c r="AC458"/>
  <c r="AD458" s="1"/>
  <c r="AE458"/>
  <c r="AF458" s="1"/>
  <c r="AG458"/>
  <c r="AH458" s="1"/>
  <c r="AI458"/>
  <c r="AJ458" s="1"/>
  <c r="S459"/>
  <c r="T459" s="1"/>
  <c r="U459"/>
  <c r="V459" s="1"/>
  <c r="W459"/>
  <c r="X459" s="1"/>
  <c r="Y459"/>
  <c r="Z459" s="1"/>
  <c r="AA459"/>
  <c r="AB459" s="1"/>
  <c r="AC459"/>
  <c r="AD459" s="1"/>
  <c r="AE459"/>
  <c r="AF459" s="1"/>
  <c r="AG459"/>
  <c r="AH459" s="1"/>
  <c r="AI459"/>
  <c r="AJ459" s="1"/>
  <c r="S460"/>
  <c r="T460" s="1"/>
  <c r="U460"/>
  <c r="V460" s="1"/>
  <c r="W460"/>
  <c r="X460" s="1"/>
  <c r="Y460"/>
  <c r="Z460" s="1"/>
  <c r="AA460"/>
  <c r="AB460" s="1"/>
  <c r="AC460"/>
  <c r="AD460" s="1"/>
  <c r="AE460"/>
  <c r="AF460" s="1"/>
  <c r="AG460"/>
  <c r="AH460" s="1"/>
  <c r="AI460"/>
  <c r="AJ460" s="1"/>
  <c r="S461"/>
  <c r="T461" s="1"/>
  <c r="U461"/>
  <c r="V461" s="1"/>
  <c r="W461"/>
  <c r="X461" s="1"/>
  <c r="Y461"/>
  <c r="Z461" s="1"/>
  <c r="AA461"/>
  <c r="AB461" s="1"/>
  <c r="AC461"/>
  <c r="AD461" s="1"/>
  <c r="AE461"/>
  <c r="AF461" s="1"/>
  <c r="AG461"/>
  <c r="AH461" s="1"/>
  <c r="AI461"/>
  <c r="AJ461" s="1"/>
  <c r="S462"/>
  <c r="T462" s="1"/>
  <c r="U462"/>
  <c r="V462" s="1"/>
  <c r="W462"/>
  <c r="X462" s="1"/>
  <c r="Y462"/>
  <c r="Z462" s="1"/>
  <c r="AA462"/>
  <c r="AB462" s="1"/>
  <c r="AC462"/>
  <c r="AD462" s="1"/>
  <c r="AE462"/>
  <c r="AF462" s="1"/>
  <c r="AG462"/>
  <c r="AH462" s="1"/>
  <c r="AI462"/>
  <c r="AJ462" s="1"/>
  <c r="S463"/>
  <c r="T463" s="1"/>
  <c r="U463"/>
  <c r="V463" s="1"/>
  <c r="W463"/>
  <c r="X463" s="1"/>
  <c r="Y463"/>
  <c r="Z463" s="1"/>
  <c r="AA463"/>
  <c r="AB463" s="1"/>
  <c r="AC463"/>
  <c r="AD463" s="1"/>
  <c r="AE463"/>
  <c r="AF463" s="1"/>
  <c r="AG463"/>
  <c r="AH463" s="1"/>
  <c r="AI463"/>
  <c r="AJ463" s="1"/>
  <c r="S464"/>
  <c r="T464" s="1"/>
  <c r="U464"/>
  <c r="V464" s="1"/>
  <c r="W464"/>
  <c r="X464" s="1"/>
  <c r="Y464"/>
  <c r="Z464" s="1"/>
  <c r="AA464"/>
  <c r="AB464" s="1"/>
  <c r="AC464"/>
  <c r="AD464" s="1"/>
  <c r="AE464"/>
  <c r="AF464" s="1"/>
  <c r="AG464"/>
  <c r="AH464" s="1"/>
  <c r="AI464"/>
  <c r="AJ464" s="1"/>
  <c r="S465"/>
  <c r="T465" s="1"/>
  <c r="U465"/>
  <c r="V465" s="1"/>
  <c r="W465"/>
  <c r="X465" s="1"/>
  <c r="Y465"/>
  <c r="Z465" s="1"/>
  <c r="AA465"/>
  <c r="AB465" s="1"/>
  <c r="AC465"/>
  <c r="AD465" s="1"/>
  <c r="AE465"/>
  <c r="AF465" s="1"/>
  <c r="AG465"/>
  <c r="AH465" s="1"/>
  <c r="AI465"/>
  <c r="AJ465" s="1"/>
  <c r="S466"/>
  <c r="T466" s="1"/>
  <c r="U466"/>
  <c r="V466" s="1"/>
  <c r="W466"/>
  <c r="X466" s="1"/>
  <c r="Y466"/>
  <c r="Z466" s="1"/>
  <c r="AA466"/>
  <c r="AB466" s="1"/>
  <c r="AC466"/>
  <c r="AD466" s="1"/>
  <c r="AE466"/>
  <c r="AF466" s="1"/>
  <c r="AG466"/>
  <c r="AH466" s="1"/>
  <c r="AI466"/>
  <c r="AJ466" s="1"/>
  <c r="S467"/>
  <c r="T467" s="1"/>
  <c r="U467"/>
  <c r="V467" s="1"/>
  <c r="W467"/>
  <c r="X467" s="1"/>
  <c r="Y467"/>
  <c r="Z467" s="1"/>
  <c r="AA467"/>
  <c r="AB467" s="1"/>
  <c r="AC467"/>
  <c r="AD467" s="1"/>
  <c r="AE467"/>
  <c r="AF467" s="1"/>
  <c r="AG467"/>
  <c r="AH467" s="1"/>
  <c r="AI467"/>
  <c r="AJ467" s="1"/>
  <c r="S468"/>
  <c r="T468" s="1"/>
  <c r="U468"/>
  <c r="V468" s="1"/>
  <c r="W468"/>
  <c r="X468" s="1"/>
  <c r="Y468"/>
  <c r="Z468" s="1"/>
  <c r="AA468"/>
  <c r="AB468" s="1"/>
  <c r="AC468"/>
  <c r="AD468" s="1"/>
  <c r="AE468"/>
  <c r="AF468" s="1"/>
  <c r="AG468"/>
  <c r="AH468" s="1"/>
  <c r="AI468"/>
  <c r="AJ468" s="1"/>
  <c r="S469"/>
  <c r="T469" s="1"/>
  <c r="U469"/>
  <c r="V469" s="1"/>
  <c r="W469"/>
  <c r="X469" s="1"/>
  <c r="Y469"/>
  <c r="Z469" s="1"/>
  <c r="AA469"/>
  <c r="AB469" s="1"/>
  <c r="AC469"/>
  <c r="AD469" s="1"/>
  <c r="AE469"/>
  <c r="AF469" s="1"/>
  <c r="AG469"/>
  <c r="AH469" s="1"/>
  <c r="AI469"/>
  <c r="AJ469" s="1"/>
  <c r="S470"/>
  <c r="T470" s="1"/>
  <c r="U470"/>
  <c r="V470" s="1"/>
  <c r="W470"/>
  <c r="X470" s="1"/>
  <c r="Y470"/>
  <c r="Z470" s="1"/>
  <c r="AA470"/>
  <c r="AB470" s="1"/>
  <c r="AC470"/>
  <c r="AD470" s="1"/>
  <c r="AE470"/>
  <c r="AF470" s="1"/>
  <c r="AG470"/>
  <c r="AH470" s="1"/>
  <c r="AI470"/>
  <c r="AJ470" s="1"/>
  <c r="S471"/>
  <c r="T471" s="1"/>
  <c r="U471"/>
  <c r="V471" s="1"/>
  <c r="W471"/>
  <c r="X471" s="1"/>
  <c r="Y471"/>
  <c r="Z471" s="1"/>
  <c r="AA471"/>
  <c r="AB471" s="1"/>
  <c r="AC471"/>
  <c r="AD471" s="1"/>
  <c r="AE471"/>
  <c r="AF471" s="1"/>
  <c r="AG471"/>
  <c r="AH471" s="1"/>
  <c r="AI471"/>
  <c r="AJ471" s="1"/>
  <c r="S472"/>
  <c r="T472" s="1"/>
  <c r="U472"/>
  <c r="V472" s="1"/>
  <c r="W472"/>
  <c r="X472" s="1"/>
  <c r="Y472"/>
  <c r="Z472" s="1"/>
  <c r="AA472"/>
  <c r="AB472" s="1"/>
  <c r="AC472"/>
  <c r="AD472" s="1"/>
  <c r="AE472"/>
  <c r="AF472" s="1"/>
  <c r="AG472"/>
  <c r="AH472" s="1"/>
  <c r="AI472"/>
  <c r="AJ472" s="1"/>
  <c r="S473"/>
  <c r="T473" s="1"/>
  <c r="U473"/>
  <c r="V473" s="1"/>
  <c r="W473"/>
  <c r="X473" s="1"/>
  <c r="Y473"/>
  <c r="Z473" s="1"/>
  <c r="AA473"/>
  <c r="AB473" s="1"/>
  <c r="AC473"/>
  <c r="AD473" s="1"/>
  <c r="AE473"/>
  <c r="AF473" s="1"/>
  <c r="AG473"/>
  <c r="AH473" s="1"/>
  <c r="AI473"/>
  <c r="AJ473" s="1"/>
  <c r="S474"/>
  <c r="T474" s="1"/>
  <c r="U474"/>
  <c r="V474" s="1"/>
  <c r="W474"/>
  <c r="X474" s="1"/>
  <c r="Y474"/>
  <c r="Z474" s="1"/>
  <c r="AA474"/>
  <c r="AB474" s="1"/>
  <c r="AC474"/>
  <c r="AD474" s="1"/>
  <c r="AE474"/>
  <c r="AF474" s="1"/>
  <c r="AG474"/>
  <c r="AH474" s="1"/>
  <c r="AI474"/>
  <c r="AJ474" s="1"/>
  <c r="S475"/>
  <c r="T475" s="1"/>
  <c r="U475"/>
  <c r="V475" s="1"/>
  <c r="W475"/>
  <c r="X475" s="1"/>
  <c r="Y475"/>
  <c r="Z475" s="1"/>
  <c r="AA475"/>
  <c r="AB475" s="1"/>
  <c r="AC475"/>
  <c r="AD475" s="1"/>
  <c r="AE475"/>
  <c r="AF475" s="1"/>
  <c r="AG475"/>
  <c r="AH475" s="1"/>
  <c r="AI475"/>
  <c r="AJ475" s="1"/>
  <c r="S476"/>
  <c r="T476" s="1"/>
  <c r="U476"/>
  <c r="V476" s="1"/>
  <c r="W476"/>
  <c r="X476" s="1"/>
  <c r="Y476"/>
  <c r="Z476" s="1"/>
  <c r="AA476"/>
  <c r="AB476" s="1"/>
  <c r="AC476"/>
  <c r="AD476" s="1"/>
  <c r="AE476"/>
  <c r="AF476" s="1"/>
  <c r="AG476"/>
  <c r="AH476" s="1"/>
  <c r="AI476"/>
  <c r="AJ476" s="1"/>
  <c r="S477"/>
  <c r="T477" s="1"/>
  <c r="U477"/>
  <c r="V477" s="1"/>
  <c r="W477"/>
  <c r="X477" s="1"/>
  <c r="Y477"/>
  <c r="Z477" s="1"/>
  <c r="AA477"/>
  <c r="AB477" s="1"/>
  <c r="AC477"/>
  <c r="AD477" s="1"/>
  <c r="AE477"/>
  <c r="AF477" s="1"/>
  <c r="AG477"/>
  <c r="AH477" s="1"/>
  <c r="AI477"/>
  <c r="AJ477" s="1"/>
  <c r="S478"/>
  <c r="T478" s="1"/>
  <c r="U478"/>
  <c r="V478" s="1"/>
  <c r="W478"/>
  <c r="X478" s="1"/>
  <c r="Y478"/>
  <c r="Z478" s="1"/>
  <c r="AA478"/>
  <c r="AB478" s="1"/>
  <c r="AC478"/>
  <c r="AD478" s="1"/>
  <c r="AE478"/>
  <c r="AF478" s="1"/>
  <c r="AG478"/>
  <c r="AH478" s="1"/>
  <c r="AI478"/>
  <c r="AJ478" s="1"/>
  <c r="S479"/>
  <c r="T479" s="1"/>
  <c r="U479"/>
  <c r="V479" s="1"/>
  <c r="W479"/>
  <c r="X479" s="1"/>
  <c r="Y479"/>
  <c r="Z479" s="1"/>
  <c r="AA479"/>
  <c r="AB479" s="1"/>
  <c r="AC479"/>
  <c r="AD479" s="1"/>
  <c r="AE479"/>
  <c r="AF479" s="1"/>
  <c r="AG479"/>
  <c r="AH479" s="1"/>
  <c r="AI479"/>
  <c r="AJ479" s="1"/>
  <c r="S480"/>
  <c r="T480" s="1"/>
  <c r="U480"/>
  <c r="V480" s="1"/>
  <c r="W480"/>
  <c r="X480" s="1"/>
  <c r="Y480"/>
  <c r="Z480" s="1"/>
  <c r="AA480"/>
  <c r="AB480" s="1"/>
  <c r="AC480"/>
  <c r="AD480" s="1"/>
  <c r="AE480"/>
  <c r="AF480" s="1"/>
  <c r="AG480"/>
  <c r="AH480" s="1"/>
  <c r="AI480"/>
  <c r="AJ480" s="1"/>
  <c r="S481"/>
  <c r="T481" s="1"/>
  <c r="U481"/>
  <c r="V481" s="1"/>
  <c r="W481"/>
  <c r="X481" s="1"/>
  <c r="Y481"/>
  <c r="Z481" s="1"/>
  <c r="AA481"/>
  <c r="AB481" s="1"/>
  <c r="AC481"/>
  <c r="AD481" s="1"/>
  <c r="AE481"/>
  <c r="AF481" s="1"/>
  <c r="AG481"/>
  <c r="AH481" s="1"/>
  <c r="AI481"/>
  <c r="AJ481" s="1"/>
  <c r="S482"/>
  <c r="T482" s="1"/>
  <c r="U482"/>
  <c r="V482" s="1"/>
  <c r="W482"/>
  <c r="X482" s="1"/>
  <c r="Y482"/>
  <c r="Z482" s="1"/>
  <c r="AA482"/>
  <c r="AB482" s="1"/>
  <c r="AC482"/>
  <c r="AD482" s="1"/>
  <c r="AE482"/>
  <c r="AF482" s="1"/>
  <c r="AG482"/>
  <c r="AH482" s="1"/>
  <c r="AI482"/>
  <c r="AJ482" s="1"/>
  <c r="S483"/>
  <c r="T483" s="1"/>
  <c r="U483"/>
  <c r="V483" s="1"/>
  <c r="W483"/>
  <c r="X483" s="1"/>
  <c r="Y483"/>
  <c r="Z483" s="1"/>
  <c r="AA483"/>
  <c r="AB483" s="1"/>
  <c r="AC483"/>
  <c r="AD483" s="1"/>
  <c r="AE483"/>
  <c r="AF483" s="1"/>
  <c r="AG483"/>
  <c r="AH483" s="1"/>
  <c r="AI483"/>
  <c r="AJ483" s="1"/>
  <c r="S484"/>
  <c r="T484" s="1"/>
  <c r="U484"/>
  <c r="V484" s="1"/>
  <c r="W484"/>
  <c r="X484" s="1"/>
  <c r="Y484"/>
  <c r="Z484" s="1"/>
  <c r="AA484"/>
  <c r="AB484" s="1"/>
  <c r="AC484"/>
  <c r="AD484" s="1"/>
  <c r="AE484"/>
  <c r="AF484" s="1"/>
  <c r="AG484"/>
  <c r="AH484" s="1"/>
  <c r="AI484"/>
  <c r="AJ484" s="1"/>
  <c r="S485"/>
  <c r="T485" s="1"/>
  <c r="U485"/>
  <c r="V485" s="1"/>
  <c r="W485"/>
  <c r="X485" s="1"/>
  <c r="Y485"/>
  <c r="Z485" s="1"/>
  <c r="AA485"/>
  <c r="AB485" s="1"/>
  <c r="AC485"/>
  <c r="AD485" s="1"/>
  <c r="AE485"/>
  <c r="AF485" s="1"/>
  <c r="AG485"/>
  <c r="AH485" s="1"/>
  <c r="AI485"/>
  <c r="AJ485" s="1"/>
  <c r="S486"/>
  <c r="T486" s="1"/>
  <c r="U486"/>
  <c r="V486" s="1"/>
  <c r="W486"/>
  <c r="X486" s="1"/>
  <c r="Y486"/>
  <c r="Z486" s="1"/>
  <c r="AA486"/>
  <c r="AB486" s="1"/>
  <c r="AC486"/>
  <c r="AD486" s="1"/>
  <c r="AE486"/>
  <c r="AF486" s="1"/>
  <c r="AG486"/>
  <c r="AH486" s="1"/>
  <c r="AI486"/>
  <c r="AJ486" s="1"/>
  <c r="S487"/>
  <c r="T487" s="1"/>
  <c r="U487"/>
  <c r="V487" s="1"/>
  <c r="W487"/>
  <c r="X487" s="1"/>
  <c r="Y487"/>
  <c r="Z487" s="1"/>
  <c r="AA487"/>
  <c r="AB487" s="1"/>
  <c r="AC487"/>
  <c r="AD487" s="1"/>
  <c r="AE487"/>
  <c r="AF487" s="1"/>
  <c r="AG487"/>
  <c r="AH487" s="1"/>
  <c r="AI487"/>
  <c r="AJ487" s="1"/>
  <c r="S488"/>
  <c r="T488" s="1"/>
  <c r="U488"/>
  <c r="V488" s="1"/>
  <c r="W488"/>
  <c r="X488" s="1"/>
  <c r="Y488"/>
  <c r="Z488" s="1"/>
  <c r="AA488"/>
  <c r="AB488" s="1"/>
  <c r="AC488"/>
  <c r="AD488" s="1"/>
  <c r="AE488"/>
  <c r="AF488" s="1"/>
  <c r="AG488"/>
  <c r="AH488" s="1"/>
  <c r="AI488"/>
  <c r="AJ488" s="1"/>
  <c r="S489"/>
  <c r="T489" s="1"/>
  <c r="U489"/>
  <c r="V489" s="1"/>
  <c r="W489"/>
  <c r="X489" s="1"/>
  <c r="Y489"/>
  <c r="Z489" s="1"/>
  <c r="AA489"/>
  <c r="AB489" s="1"/>
  <c r="AC489"/>
  <c r="AD489" s="1"/>
  <c r="AE489"/>
  <c r="AF489" s="1"/>
  <c r="AG489"/>
  <c r="AH489" s="1"/>
  <c r="AI489"/>
  <c r="AJ489" s="1"/>
  <c r="S490"/>
  <c r="T490" s="1"/>
  <c r="U490"/>
  <c r="V490" s="1"/>
  <c r="W490"/>
  <c r="X490" s="1"/>
  <c r="Y490"/>
  <c r="Z490" s="1"/>
  <c r="AA490"/>
  <c r="AB490" s="1"/>
  <c r="AC490"/>
  <c r="AD490" s="1"/>
  <c r="AE490"/>
  <c r="AF490" s="1"/>
  <c r="AG490"/>
  <c r="AH490" s="1"/>
  <c r="AI490"/>
  <c r="AJ490" s="1"/>
  <c r="S491"/>
  <c r="T491" s="1"/>
  <c r="U491"/>
  <c r="V491" s="1"/>
  <c r="W491"/>
  <c r="X491" s="1"/>
  <c r="Y491"/>
  <c r="Z491" s="1"/>
  <c r="AA491"/>
  <c r="AB491" s="1"/>
  <c r="AC491"/>
  <c r="AD491" s="1"/>
  <c r="AE491"/>
  <c r="AF491" s="1"/>
  <c r="AG491"/>
  <c r="AH491" s="1"/>
  <c r="AI491"/>
  <c r="AJ491" s="1"/>
  <c r="S492"/>
  <c r="T492" s="1"/>
  <c r="U492"/>
  <c r="V492" s="1"/>
  <c r="W492"/>
  <c r="X492" s="1"/>
  <c r="Y492"/>
  <c r="Z492" s="1"/>
  <c r="AA492"/>
  <c r="AB492" s="1"/>
  <c r="AC492"/>
  <c r="AD492" s="1"/>
  <c r="AE492"/>
  <c r="AF492" s="1"/>
  <c r="AG492"/>
  <c r="AH492" s="1"/>
  <c r="AI492"/>
  <c r="AJ492" s="1"/>
  <c r="S493"/>
  <c r="T493" s="1"/>
  <c r="U493"/>
  <c r="V493" s="1"/>
  <c r="W493"/>
  <c r="X493" s="1"/>
  <c r="Y493"/>
  <c r="Z493" s="1"/>
  <c r="AA493"/>
  <c r="AB493" s="1"/>
  <c r="AC493"/>
  <c r="AD493" s="1"/>
  <c r="AE493"/>
  <c r="AF493" s="1"/>
  <c r="AG493"/>
  <c r="AH493" s="1"/>
  <c r="AI493"/>
  <c r="AJ493" s="1"/>
  <c r="S494"/>
  <c r="T494" s="1"/>
  <c r="U494"/>
  <c r="V494" s="1"/>
  <c r="W494"/>
  <c r="X494" s="1"/>
  <c r="Y494"/>
  <c r="Z494" s="1"/>
  <c r="AA494"/>
  <c r="AB494" s="1"/>
  <c r="AC494"/>
  <c r="AD494" s="1"/>
  <c r="AE494"/>
  <c r="AF494" s="1"/>
  <c r="AG494"/>
  <c r="AH494" s="1"/>
  <c r="AI494"/>
  <c r="AJ494" s="1"/>
  <c r="S495"/>
  <c r="T495" s="1"/>
  <c r="U495"/>
  <c r="V495" s="1"/>
  <c r="W495"/>
  <c r="X495" s="1"/>
  <c r="Y495"/>
  <c r="Z495" s="1"/>
  <c r="AA495"/>
  <c r="AB495" s="1"/>
  <c r="AC495"/>
  <c r="AD495" s="1"/>
  <c r="AE495"/>
  <c r="AF495" s="1"/>
  <c r="AG495"/>
  <c r="AH495" s="1"/>
  <c r="AI495"/>
  <c r="AJ495" s="1"/>
  <c r="S496"/>
  <c r="T496" s="1"/>
  <c r="U496"/>
  <c r="V496" s="1"/>
  <c r="W496"/>
  <c r="X496" s="1"/>
  <c r="Y496"/>
  <c r="Z496" s="1"/>
  <c r="AA496"/>
  <c r="AB496" s="1"/>
  <c r="AC496"/>
  <c r="AD496" s="1"/>
  <c r="AE496"/>
  <c r="AF496" s="1"/>
  <c r="AG496"/>
  <c r="AH496" s="1"/>
  <c r="AI496"/>
  <c r="AJ496" s="1"/>
  <c r="S497"/>
  <c r="T497" s="1"/>
  <c r="U497"/>
  <c r="V497" s="1"/>
  <c r="W497"/>
  <c r="X497" s="1"/>
  <c r="Y497"/>
  <c r="Z497" s="1"/>
  <c r="AA497"/>
  <c r="AB497" s="1"/>
  <c r="AC497"/>
  <c r="AD497" s="1"/>
  <c r="AE497"/>
  <c r="AF497" s="1"/>
  <c r="AG497"/>
  <c r="AH497" s="1"/>
  <c r="AI497"/>
  <c r="AJ497" s="1"/>
  <c r="S498"/>
  <c r="T498" s="1"/>
  <c r="U498"/>
  <c r="V498" s="1"/>
  <c r="W498"/>
  <c r="X498" s="1"/>
  <c r="Y498"/>
  <c r="Z498" s="1"/>
  <c r="AA498"/>
  <c r="AB498" s="1"/>
  <c r="AC498"/>
  <c r="AD498" s="1"/>
  <c r="AE498"/>
  <c r="AF498" s="1"/>
  <c r="AG498"/>
  <c r="AH498" s="1"/>
  <c r="AI498"/>
  <c r="AJ498" s="1"/>
  <c r="S499"/>
  <c r="T499" s="1"/>
  <c r="U499"/>
  <c r="V499" s="1"/>
  <c r="W499"/>
  <c r="X499" s="1"/>
  <c r="Y499"/>
  <c r="Z499" s="1"/>
  <c r="AA499"/>
  <c r="AB499" s="1"/>
  <c r="AC499"/>
  <c r="AD499" s="1"/>
  <c r="AE499"/>
  <c r="AF499" s="1"/>
  <c r="AG499"/>
  <c r="AH499" s="1"/>
  <c r="AI499"/>
  <c r="AJ499" s="1"/>
  <c r="S500"/>
  <c r="T500" s="1"/>
  <c r="U500"/>
  <c r="V500" s="1"/>
  <c r="W500"/>
  <c r="X500" s="1"/>
  <c r="Y500"/>
  <c r="Z500" s="1"/>
  <c r="AA500"/>
  <c r="AB500" s="1"/>
  <c r="AC500"/>
  <c r="AD500" s="1"/>
  <c r="AE500"/>
  <c r="AF500" s="1"/>
  <c r="AG500"/>
  <c r="AH500" s="1"/>
  <c r="AI500"/>
  <c r="AJ500" s="1"/>
  <c r="S501"/>
  <c r="T501" s="1"/>
  <c r="U501"/>
  <c r="V501" s="1"/>
  <c r="W501"/>
  <c r="X501" s="1"/>
  <c r="Y501"/>
  <c r="Z501" s="1"/>
  <c r="AA501"/>
  <c r="AB501" s="1"/>
  <c r="AC501"/>
  <c r="AD501" s="1"/>
  <c r="AE501"/>
  <c r="AF501" s="1"/>
  <c r="AG501"/>
  <c r="AH501" s="1"/>
  <c r="AI501"/>
  <c r="AJ501" s="1"/>
  <c r="S502"/>
  <c r="T502" s="1"/>
  <c r="U502"/>
  <c r="V502" s="1"/>
  <c r="W502"/>
  <c r="X502" s="1"/>
  <c r="Y502"/>
  <c r="Z502" s="1"/>
  <c r="AA502"/>
  <c r="AB502" s="1"/>
  <c r="AC502"/>
  <c r="AD502" s="1"/>
  <c r="AE502"/>
  <c r="AF502" s="1"/>
  <c r="AG502"/>
  <c r="AH502" s="1"/>
  <c r="AI502"/>
  <c r="AJ502" s="1"/>
  <c r="S503"/>
  <c r="T503" s="1"/>
  <c r="U503"/>
  <c r="V503" s="1"/>
  <c r="W503"/>
  <c r="X503" s="1"/>
  <c r="Y503"/>
  <c r="Z503" s="1"/>
  <c r="AA503"/>
  <c r="AB503" s="1"/>
  <c r="AC503"/>
  <c r="AD503" s="1"/>
  <c r="AE503"/>
  <c r="AF503" s="1"/>
  <c r="AG503"/>
  <c r="AH503" s="1"/>
  <c r="AI503"/>
  <c r="AJ503" s="1"/>
  <c r="S504"/>
  <c r="T504" s="1"/>
  <c r="U504"/>
  <c r="V504" s="1"/>
  <c r="W504"/>
  <c r="X504" s="1"/>
  <c r="Y504"/>
  <c r="Z504" s="1"/>
  <c r="AA504"/>
  <c r="AB504" s="1"/>
  <c r="AC504"/>
  <c r="AD504" s="1"/>
  <c r="AE504"/>
  <c r="AF504" s="1"/>
  <c r="AG504"/>
  <c r="AH504" s="1"/>
  <c r="AI504"/>
  <c r="AJ504" s="1"/>
  <c r="S505"/>
  <c r="T505" s="1"/>
  <c r="U505"/>
  <c r="V505" s="1"/>
  <c r="W505"/>
  <c r="X505" s="1"/>
  <c r="Y505"/>
  <c r="Z505" s="1"/>
  <c r="AA505"/>
  <c r="AB505" s="1"/>
  <c r="AC505"/>
  <c r="AD505" s="1"/>
  <c r="AE505"/>
  <c r="AF505" s="1"/>
  <c r="AG505"/>
  <c r="AH505" s="1"/>
  <c r="AI505"/>
  <c r="AJ505" s="1"/>
  <c r="S506"/>
  <c r="T506" s="1"/>
  <c r="U506"/>
  <c r="V506" s="1"/>
  <c r="W506"/>
  <c r="X506" s="1"/>
  <c r="Y506"/>
  <c r="Z506" s="1"/>
  <c r="AA506"/>
  <c r="AB506" s="1"/>
  <c r="AC506"/>
  <c r="AD506" s="1"/>
  <c r="AE506"/>
  <c r="AF506" s="1"/>
  <c r="AG506"/>
  <c r="AH506" s="1"/>
  <c r="AI506"/>
  <c r="AJ506" s="1"/>
  <c r="S507"/>
  <c r="T507" s="1"/>
  <c r="U507"/>
  <c r="V507" s="1"/>
  <c r="W507"/>
  <c r="X507" s="1"/>
  <c r="Y507"/>
  <c r="Z507" s="1"/>
  <c r="AA507"/>
  <c r="AB507" s="1"/>
  <c r="AC507"/>
  <c r="AD507" s="1"/>
  <c r="AE507"/>
  <c r="AF507" s="1"/>
  <c r="AG507"/>
  <c r="AH507" s="1"/>
  <c r="AI507"/>
  <c r="AJ507" s="1"/>
  <c r="S508"/>
  <c r="T508" s="1"/>
  <c r="U508"/>
  <c r="V508" s="1"/>
  <c r="W508"/>
  <c r="X508" s="1"/>
  <c r="Y508"/>
  <c r="Z508" s="1"/>
  <c r="AA508"/>
  <c r="AB508" s="1"/>
  <c r="AC508"/>
  <c r="AD508" s="1"/>
  <c r="AE508"/>
  <c r="AF508" s="1"/>
  <c r="AG508"/>
  <c r="AH508" s="1"/>
  <c r="AI508"/>
  <c r="AJ508" s="1"/>
  <c r="S509"/>
  <c r="T509" s="1"/>
  <c r="U509"/>
  <c r="V509" s="1"/>
  <c r="W509"/>
  <c r="X509" s="1"/>
  <c r="Y509"/>
  <c r="Z509" s="1"/>
  <c r="AA509"/>
  <c r="AB509" s="1"/>
  <c r="AC509"/>
  <c r="AD509" s="1"/>
  <c r="AE509"/>
  <c r="AF509" s="1"/>
  <c r="AG509"/>
  <c r="AH509" s="1"/>
  <c r="AI509"/>
  <c r="AJ509" s="1"/>
  <c r="S510"/>
  <c r="T510" s="1"/>
  <c r="U510"/>
  <c r="V510" s="1"/>
  <c r="W510"/>
  <c r="X510" s="1"/>
  <c r="Y510"/>
  <c r="Z510" s="1"/>
  <c r="AA510"/>
  <c r="AB510" s="1"/>
  <c r="AC510"/>
  <c r="AD510" s="1"/>
  <c r="AE510"/>
  <c r="AF510" s="1"/>
  <c r="AG510"/>
  <c r="AH510" s="1"/>
  <c r="AI510"/>
  <c r="AJ510" s="1"/>
  <c r="S511"/>
  <c r="T511" s="1"/>
  <c r="U511"/>
  <c r="V511" s="1"/>
  <c r="W511"/>
  <c r="X511" s="1"/>
  <c r="Y511"/>
  <c r="Z511" s="1"/>
  <c r="AA511"/>
  <c r="AB511" s="1"/>
  <c r="AC511"/>
  <c r="AD511" s="1"/>
  <c r="AE511"/>
  <c r="AF511" s="1"/>
  <c r="AG511"/>
  <c r="AH511" s="1"/>
  <c r="AI511"/>
  <c r="AJ511" s="1"/>
  <c r="S512"/>
  <c r="T512" s="1"/>
  <c r="U512"/>
  <c r="V512" s="1"/>
  <c r="W512"/>
  <c r="X512" s="1"/>
  <c r="Y512"/>
  <c r="Z512" s="1"/>
  <c r="AA512"/>
  <c r="AB512" s="1"/>
  <c r="AC512"/>
  <c r="AD512" s="1"/>
  <c r="AE512"/>
  <c r="AF512" s="1"/>
  <c r="AG512"/>
  <c r="AH512" s="1"/>
  <c r="AI512"/>
  <c r="AJ512" s="1"/>
  <c r="S513"/>
  <c r="T513" s="1"/>
  <c r="U513"/>
  <c r="V513" s="1"/>
  <c r="W513"/>
  <c r="X513" s="1"/>
  <c r="Y513"/>
  <c r="Z513" s="1"/>
  <c r="AA513"/>
  <c r="AB513" s="1"/>
  <c r="AC513"/>
  <c r="AD513" s="1"/>
  <c r="AE513"/>
  <c r="AF513" s="1"/>
  <c r="AG513"/>
  <c r="AH513" s="1"/>
  <c r="AI513"/>
  <c r="AJ513" s="1"/>
  <c r="S514"/>
  <c r="T514" s="1"/>
  <c r="U514"/>
  <c r="V514" s="1"/>
  <c r="W514"/>
  <c r="X514" s="1"/>
  <c r="Y514"/>
  <c r="Z514" s="1"/>
  <c r="AA514"/>
  <c r="AB514" s="1"/>
  <c r="AC514"/>
  <c r="AD514" s="1"/>
  <c r="AE514"/>
  <c r="AF514" s="1"/>
  <c r="AG514"/>
  <c r="AH514" s="1"/>
  <c r="AI514"/>
  <c r="AJ514" s="1"/>
  <c r="S515"/>
  <c r="T515" s="1"/>
  <c r="U515"/>
  <c r="V515" s="1"/>
  <c r="W515"/>
  <c r="X515" s="1"/>
  <c r="Y515"/>
  <c r="Z515" s="1"/>
  <c r="AA515"/>
  <c r="AB515" s="1"/>
  <c r="AC515"/>
  <c r="AD515" s="1"/>
  <c r="AE515"/>
  <c r="AF515" s="1"/>
  <c r="AG515"/>
  <c r="AH515" s="1"/>
  <c r="AI515"/>
  <c r="AJ515" s="1"/>
  <c r="S516"/>
  <c r="T516" s="1"/>
  <c r="U516"/>
  <c r="V516" s="1"/>
  <c r="W516"/>
  <c r="X516" s="1"/>
  <c r="Y516"/>
  <c r="Z516" s="1"/>
  <c r="AA516"/>
  <c r="AB516" s="1"/>
  <c r="AC516"/>
  <c r="AD516" s="1"/>
  <c r="AE516"/>
  <c r="AF516" s="1"/>
  <c r="AG516"/>
  <c r="AH516" s="1"/>
  <c r="AI516"/>
  <c r="AJ516" s="1"/>
  <c r="S517"/>
  <c r="T517" s="1"/>
  <c r="U517"/>
  <c r="V517" s="1"/>
  <c r="W517"/>
  <c r="X517" s="1"/>
  <c r="Y517"/>
  <c r="Z517" s="1"/>
  <c r="AA517"/>
  <c r="AB517" s="1"/>
  <c r="AC517"/>
  <c r="AD517" s="1"/>
  <c r="AE517"/>
  <c r="AF517" s="1"/>
  <c r="AG517"/>
  <c r="AH517" s="1"/>
  <c r="AI517"/>
  <c r="AJ517" s="1"/>
  <c r="S518"/>
  <c r="T518" s="1"/>
  <c r="U518"/>
  <c r="V518" s="1"/>
  <c r="W518"/>
  <c r="X518" s="1"/>
  <c r="Y518"/>
  <c r="Z518" s="1"/>
  <c r="AA518"/>
  <c r="AB518" s="1"/>
  <c r="AC518"/>
  <c r="AD518" s="1"/>
  <c r="AE518"/>
  <c r="AF518" s="1"/>
  <c r="AG518"/>
  <c r="AH518" s="1"/>
  <c r="AI518"/>
  <c r="AJ518" s="1"/>
  <c r="S519"/>
  <c r="T519" s="1"/>
  <c r="U519"/>
  <c r="V519" s="1"/>
  <c r="W519"/>
  <c r="X519" s="1"/>
  <c r="Y519"/>
  <c r="Z519" s="1"/>
  <c r="AA519"/>
  <c r="AB519" s="1"/>
  <c r="AC519"/>
  <c r="AD519" s="1"/>
  <c r="AE519"/>
  <c r="AF519" s="1"/>
  <c r="AG519"/>
  <c r="AH519" s="1"/>
  <c r="AI519"/>
  <c r="AJ519" s="1"/>
  <c r="S520"/>
  <c r="T520" s="1"/>
  <c r="U520"/>
  <c r="V520" s="1"/>
  <c r="W520"/>
  <c r="X520" s="1"/>
  <c r="Y520"/>
  <c r="Z520" s="1"/>
  <c r="AA520"/>
  <c r="AB520" s="1"/>
  <c r="AC520"/>
  <c r="AD520" s="1"/>
  <c r="AE520"/>
  <c r="AF520" s="1"/>
  <c r="AG520"/>
  <c r="AH520" s="1"/>
  <c r="AI520"/>
  <c r="AJ520" s="1"/>
  <c r="S521"/>
  <c r="T521" s="1"/>
  <c r="U521"/>
  <c r="V521" s="1"/>
  <c r="W521"/>
  <c r="X521" s="1"/>
  <c r="Y521"/>
  <c r="Z521" s="1"/>
  <c r="AA521"/>
  <c r="AB521" s="1"/>
  <c r="AC521"/>
  <c r="AD521" s="1"/>
  <c r="AE521"/>
  <c r="AF521" s="1"/>
  <c r="AG521"/>
  <c r="AH521" s="1"/>
  <c r="AI521"/>
  <c r="AJ521" s="1"/>
  <c r="S522"/>
  <c r="T522" s="1"/>
  <c r="U522"/>
  <c r="V522" s="1"/>
  <c r="W522"/>
  <c r="X522" s="1"/>
  <c r="Y522"/>
  <c r="Z522" s="1"/>
  <c r="AA522"/>
  <c r="AB522" s="1"/>
  <c r="AC522"/>
  <c r="AD522" s="1"/>
  <c r="AE522"/>
  <c r="AF522" s="1"/>
  <c r="AG522"/>
  <c r="AH522" s="1"/>
  <c r="AI522"/>
  <c r="AJ522" s="1"/>
  <c r="S523"/>
  <c r="T523" s="1"/>
  <c r="U523"/>
  <c r="V523" s="1"/>
  <c r="W523"/>
  <c r="X523" s="1"/>
  <c r="Y523"/>
  <c r="Z523" s="1"/>
  <c r="AA523"/>
  <c r="AB523" s="1"/>
  <c r="AC523"/>
  <c r="AD523" s="1"/>
  <c r="AE523"/>
  <c r="AF523" s="1"/>
  <c r="AG523"/>
  <c r="AH523" s="1"/>
  <c r="AI523"/>
  <c r="AJ523" s="1"/>
  <c r="S524"/>
  <c r="T524" s="1"/>
  <c r="U524"/>
  <c r="V524" s="1"/>
  <c r="W524"/>
  <c r="X524" s="1"/>
  <c r="Y524"/>
  <c r="Z524" s="1"/>
  <c r="AA524"/>
  <c r="AB524" s="1"/>
  <c r="AC524"/>
  <c r="AD524" s="1"/>
  <c r="AE524"/>
  <c r="AF524" s="1"/>
  <c r="AG524"/>
  <c r="AH524" s="1"/>
  <c r="AI524"/>
  <c r="AJ524" s="1"/>
  <c r="S525"/>
  <c r="T525" s="1"/>
  <c r="U525"/>
  <c r="V525" s="1"/>
  <c r="W525"/>
  <c r="X525" s="1"/>
  <c r="Y525"/>
  <c r="Z525" s="1"/>
  <c r="AA525"/>
  <c r="AB525" s="1"/>
  <c r="AC525"/>
  <c r="AD525" s="1"/>
  <c r="AE525"/>
  <c r="AF525" s="1"/>
  <c r="AG525"/>
  <c r="AH525" s="1"/>
  <c r="AI525"/>
  <c r="AJ525" s="1"/>
  <c r="S526"/>
  <c r="T526" s="1"/>
  <c r="U526"/>
  <c r="V526" s="1"/>
  <c r="W526"/>
  <c r="X526" s="1"/>
  <c r="Y526"/>
  <c r="Z526" s="1"/>
  <c r="AA526"/>
  <c r="AB526" s="1"/>
  <c r="AC526"/>
  <c r="AD526" s="1"/>
  <c r="AE526"/>
  <c r="AF526" s="1"/>
  <c r="AG526"/>
  <c r="AH526" s="1"/>
  <c r="AI526"/>
  <c r="AJ526" s="1"/>
  <c r="S527"/>
  <c r="T527" s="1"/>
  <c r="U527"/>
  <c r="V527" s="1"/>
  <c r="W527"/>
  <c r="X527" s="1"/>
  <c r="Y527"/>
  <c r="Z527" s="1"/>
  <c r="AA527"/>
  <c r="AB527" s="1"/>
  <c r="AC527"/>
  <c r="AD527" s="1"/>
  <c r="AE527"/>
  <c r="AF527" s="1"/>
  <c r="AG527"/>
  <c r="AH527" s="1"/>
  <c r="AI527"/>
  <c r="AJ527" s="1"/>
  <c r="S528"/>
  <c r="T528" s="1"/>
  <c r="U528"/>
  <c r="V528" s="1"/>
  <c r="W528"/>
  <c r="X528" s="1"/>
  <c r="Y528"/>
  <c r="Z528" s="1"/>
  <c r="AA528"/>
  <c r="AB528" s="1"/>
  <c r="AC528"/>
  <c r="AD528" s="1"/>
  <c r="AE528"/>
  <c r="AF528" s="1"/>
  <c r="AG528"/>
  <c r="AH528" s="1"/>
  <c r="AI528"/>
  <c r="AJ528" s="1"/>
  <c r="S529"/>
  <c r="T529" s="1"/>
  <c r="U529"/>
  <c r="V529" s="1"/>
  <c r="W529"/>
  <c r="X529" s="1"/>
  <c r="Y529"/>
  <c r="Z529" s="1"/>
  <c r="AA529"/>
  <c r="AB529" s="1"/>
  <c r="AC529"/>
  <c r="AD529" s="1"/>
  <c r="AE529"/>
  <c r="AF529" s="1"/>
  <c r="AG529"/>
  <c r="AH529" s="1"/>
  <c r="AI529"/>
  <c r="AJ529" s="1"/>
  <c r="S530"/>
  <c r="T530" s="1"/>
  <c r="U530"/>
  <c r="V530" s="1"/>
  <c r="W530"/>
  <c r="X530" s="1"/>
  <c r="Y530"/>
  <c r="Z530" s="1"/>
  <c r="AA530"/>
  <c r="AB530" s="1"/>
  <c r="AC530"/>
  <c r="AD530" s="1"/>
  <c r="AE530"/>
  <c r="AF530" s="1"/>
  <c r="AG530"/>
  <c r="AH530" s="1"/>
  <c r="AI530"/>
  <c r="AJ530" s="1"/>
  <c r="S531"/>
  <c r="T531" s="1"/>
  <c r="U531"/>
  <c r="V531" s="1"/>
  <c r="W531"/>
  <c r="X531" s="1"/>
  <c r="Y531"/>
  <c r="Z531" s="1"/>
  <c r="AA531"/>
  <c r="AB531" s="1"/>
  <c r="AC531"/>
  <c r="AD531" s="1"/>
  <c r="AE531"/>
  <c r="AF531" s="1"/>
  <c r="AG531"/>
  <c r="AH531" s="1"/>
  <c r="AI531"/>
  <c r="AJ531" s="1"/>
  <c r="S532"/>
  <c r="T532" s="1"/>
  <c r="U532"/>
  <c r="V532" s="1"/>
  <c r="W532"/>
  <c r="X532" s="1"/>
  <c r="Y532"/>
  <c r="Z532" s="1"/>
  <c r="AA532"/>
  <c r="AB532" s="1"/>
  <c r="AC532"/>
  <c r="AD532" s="1"/>
  <c r="AE532"/>
  <c r="AF532" s="1"/>
  <c r="AG532"/>
  <c r="AH532" s="1"/>
  <c r="AI532"/>
  <c r="AJ532" s="1"/>
  <c r="S533"/>
  <c r="T533" s="1"/>
  <c r="U533"/>
  <c r="V533" s="1"/>
  <c r="W533"/>
  <c r="X533" s="1"/>
  <c r="Y533"/>
  <c r="Z533" s="1"/>
  <c r="AA533"/>
  <c r="AB533" s="1"/>
  <c r="AC533"/>
  <c r="AD533" s="1"/>
  <c r="AE533"/>
  <c r="AF533" s="1"/>
  <c r="AG533"/>
  <c r="AH533" s="1"/>
  <c r="AI533"/>
  <c r="AJ533" s="1"/>
  <c r="S534"/>
  <c r="T534" s="1"/>
  <c r="U534"/>
  <c r="V534" s="1"/>
  <c r="W534"/>
  <c r="X534" s="1"/>
  <c r="Y534"/>
  <c r="Z534" s="1"/>
  <c r="AA534"/>
  <c r="AB534" s="1"/>
  <c r="AC534"/>
  <c r="AD534" s="1"/>
  <c r="AE534"/>
  <c r="AF534" s="1"/>
  <c r="AG534"/>
  <c r="AH534" s="1"/>
  <c r="AI534"/>
  <c r="AJ534" s="1"/>
  <c r="S535"/>
  <c r="T535" s="1"/>
  <c r="U535"/>
  <c r="V535" s="1"/>
  <c r="W535"/>
  <c r="X535" s="1"/>
  <c r="Y535"/>
  <c r="Z535" s="1"/>
  <c r="AA535"/>
  <c r="AB535" s="1"/>
  <c r="AC535"/>
  <c r="AD535" s="1"/>
  <c r="AE535"/>
  <c r="AF535" s="1"/>
  <c r="AG535"/>
  <c r="AH535" s="1"/>
  <c r="AI535"/>
  <c r="AJ535" s="1"/>
  <c r="S536"/>
  <c r="T536" s="1"/>
  <c r="U536"/>
  <c r="V536" s="1"/>
  <c r="W536"/>
  <c r="X536" s="1"/>
  <c r="Y536"/>
  <c r="Z536" s="1"/>
  <c r="AA536"/>
  <c r="AB536" s="1"/>
  <c r="AC536"/>
  <c r="AD536" s="1"/>
  <c r="AE536"/>
  <c r="AF536" s="1"/>
  <c r="AG536"/>
  <c r="AH536" s="1"/>
  <c r="AI536"/>
  <c r="AJ536" s="1"/>
  <c r="S537"/>
  <c r="T537" s="1"/>
  <c r="U537"/>
  <c r="V537" s="1"/>
  <c r="W537"/>
  <c r="X537" s="1"/>
  <c r="Y537"/>
  <c r="Z537" s="1"/>
  <c r="AA537"/>
  <c r="AB537" s="1"/>
  <c r="AC537"/>
  <c r="AD537" s="1"/>
  <c r="AE537"/>
  <c r="AF537" s="1"/>
  <c r="AG537"/>
  <c r="AH537" s="1"/>
  <c r="AI537"/>
  <c r="AJ537" s="1"/>
  <c r="S538"/>
  <c r="T538" s="1"/>
  <c r="U538"/>
  <c r="V538" s="1"/>
  <c r="W538"/>
  <c r="X538" s="1"/>
  <c r="Y538"/>
  <c r="Z538" s="1"/>
  <c r="AA538"/>
  <c r="AB538" s="1"/>
  <c r="AC538"/>
  <c r="AD538" s="1"/>
  <c r="AE538"/>
  <c r="AF538" s="1"/>
  <c r="AG538"/>
  <c r="AH538" s="1"/>
  <c r="AI538"/>
  <c r="AJ538" s="1"/>
  <c r="S539"/>
  <c r="T539" s="1"/>
  <c r="U539"/>
  <c r="V539" s="1"/>
  <c r="W539"/>
  <c r="X539" s="1"/>
  <c r="Y539"/>
  <c r="Z539" s="1"/>
  <c r="AA539"/>
  <c r="AB539" s="1"/>
  <c r="AC539"/>
  <c r="AD539" s="1"/>
  <c r="AE539"/>
  <c r="AF539" s="1"/>
  <c r="AG539"/>
  <c r="AH539" s="1"/>
  <c r="AI539"/>
  <c r="AJ539" s="1"/>
  <c r="S540"/>
  <c r="T540" s="1"/>
  <c r="U540"/>
  <c r="V540" s="1"/>
  <c r="W540"/>
  <c r="X540" s="1"/>
  <c r="Y540"/>
  <c r="Z540" s="1"/>
  <c r="AA540"/>
  <c r="AB540" s="1"/>
  <c r="AC540"/>
  <c r="AD540" s="1"/>
  <c r="AE540"/>
  <c r="AF540" s="1"/>
  <c r="AG540"/>
  <c r="AH540" s="1"/>
  <c r="AI540"/>
  <c r="AJ540" s="1"/>
  <c r="S541"/>
  <c r="T541" s="1"/>
  <c r="U541"/>
  <c r="V541" s="1"/>
  <c r="W541"/>
  <c r="X541" s="1"/>
  <c r="Y541"/>
  <c r="Z541" s="1"/>
  <c r="AA541"/>
  <c r="AB541" s="1"/>
  <c r="AC541"/>
  <c r="AD541" s="1"/>
  <c r="AE541"/>
  <c r="AF541" s="1"/>
  <c r="AG541"/>
  <c r="AH541" s="1"/>
  <c r="AI541"/>
  <c r="AJ541" s="1"/>
  <c r="S542"/>
  <c r="T542" s="1"/>
  <c r="U542"/>
  <c r="V542" s="1"/>
  <c r="W542"/>
  <c r="X542" s="1"/>
  <c r="Y542"/>
  <c r="Z542" s="1"/>
  <c r="AA542"/>
  <c r="AB542" s="1"/>
  <c r="AC542"/>
  <c r="AD542" s="1"/>
  <c r="AE542"/>
  <c r="AF542" s="1"/>
  <c r="AG542"/>
  <c r="AH542" s="1"/>
  <c r="AI542"/>
  <c r="AJ542" s="1"/>
  <c r="S543"/>
  <c r="T543" s="1"/>
  <c r="U543"/>
  <c r="V543" s="1"/>
  <c r="W543"/>
  <c r="X543" s="1"/>
  <c r="Y543"/>
  <c r="Z543" s="1"/>
  <c r="AA543"/>
  <c r="AB543" s="1"/>
  <c r="AC543"/>
  <c r="AD543" s="1"/>
  <c r="AE543"/>
  <c r="AF543" s="1"/>
  <c r="AG543"/>
  <c r="AH543" s="1"/>
  <c r="AI543"/>
  <c r="AJ543" s="1"/>
  <c r="S544"/>
  <c r="T544" s="1"/>
  <c r="U544"/>
  <c r="V544" s="1"/>
  <c r="W544"/>
  <c r="X544" s="1"/>
  <c r="Y544"/>
  <c r="Z544" s="1"/>
  <c r="AA544"/>
  <c r="AB544" s="1"/>
  <c r="AC544"/>
  <c r="AD544" s="1"/>
  <c r="AE544"/>
  <c r="AF544" s="1"/>
  <c r="AG544"/>
  <c r="AH544" s="1"/>
  <c r="AI544"/>
  <c r="AJ544" s="1"/>
  <c r="S545"/>
  <c r="T545" s="1"/>
  <c r="U545"/>
  <c r="V545" s="1"/>
  <c r="W545"/>
  <c r="X545" s="1"/>
  <c r="Y545"/>
  <c r="Z545" s="1"/>
  <c r="AA545"/>
  <c r="AB545" s="1"/>
  <c r="AC545"/>
  <c r="AD545" s="1"/>
  <c r="AE545"/>
  <c r="AF545" s="1"/>
  <c r="AG545"/>
  <c r="AH545" s="1"/>
  <c r="AI545"/>
  <c r="AJ545" s="1"/>
  <c r="S546"/>
  <c r="T546" s="1"/>
  <c r="U546"/>
  <c r="V546" s="1"/>
  <c r="W546"/>
  <c r="X546" s="1"/>
  <c r="Y546"/>
  <c r="Z546" s="1"/>
  <c r="AA546"/>
  <c r="AB546" s="1"/>
  <c r="AC546"/>
  <c r="AD546" s="1"/>
  <c r="AE546"/>
  <c r="AF546" s="1"/>
  <c r="AG546"/>
  <c r="AH546" s="1"/>
  <c r="AI546"/>
  <c r="AJ546" s="1"/>
  <c r="S547"/>
  <c r="T547" s="1"/>
  <c r="U547"/>
  <c r="V547" s="1"/>
  <c r="W547"/>
  <c r="X547" s="1"/>
  <c r="Y547"/>
  <c r="Z547" s="1"/>
  <c r="AA547"/>
  <c r="AB547" s="1"/>
  <c r="AC547"/>
  <c r="AD547" s="1"/>
  <c r="AE547"/>
  <c r="AF547" s="1"/>
  <c r="AG547"/>
  <c r="AH547" s="1"/>
  <c r="AI547"/>
  <c r="AJ547" s="1"/>
  <c r="S548"/>
  <c r="T548" s="1"/>
  <c r="U548"/>
  <c r="V548" s="1"/>
  <c r="W548"/>
  <c r="X548" s="1"/>
  <c r="Y548"/>
  <c r="Z548" s="1"/>
  <c r="AA548"/>
  <c r="AB548" s="1"/>
  <c r="AC548"/>
  <c r="AD548" s="1"/>
  <c r="AE548"/>
  <c r="AF548" s="1"/>
  <c r="AG548"/>
  <c r="AH548" s="1"/>
  <c r="AI548"/>
  <c r="AJ548" s="1"/>
  <c r="S549"/>
  <c r="T549" s="1"/>
  <c r="U549"/>
  <c r="V549" s="1"/>
  <c r="W549"/>
  <c r="X549" s="1"/>
  <c r="Y549"/>
  <c r="Z549" s="1"/>
  <c r="AA549"/>
  <c r="AB549" s="1"/>
  <c r="AC549"/>
  <c r="AD549" s="1"/>
  <c r="AE549"/>
  <c r="AF549" s="1"/>
  <c r="AG549"/>
  <c r="AH549" s="1"/>
  <c r="AI549"/>
  <c r="AJ549" s="1"/>
  <c r="S550"/>
  <c r="T550" s="1"/>
  <c r="U550"/>
  <c r="V550" s="1"/>
  <c r="W550"/>
  <c r="X550" s="1"/>
  <c r="Y550"/>
  <c r="Z550" s="1"/>
  <c r="AA550"/>
  <c r="AB550" s="1"/>
  <c r="AC550"/>
  <c r="AD550" s="1"/>
  <c r="AE550"/>
  <c r="AF550" s="1"/>
  <c r="AG550"/>
  <c r="AH550" s="1"/>
  <c r="AI550"/>
  <c r="AJ550" s="1"/>
  <c r="S551"/>
  <c r="T551" s="1"/>
  <c r="U551"/>
  <c r="V551" s="1"/>
  <c r="W551"/>
  <c r="X551" s="1"/>
  <c r="Y551"/>
  <c r="Z551" s="1"/>
  <c r="AA551"/>
  <c r="AB551" s="1"/>
  <c r="AC551"/>
  <c r="AD551" s="1"/>
  <c r="AE551"/>
  <c r="AF551" s="1"/>
  <c r="AG551"/>
  <c r="AH551" s="1"/>
  <c r="AI551"/>
  <c r="AJ551" s="1"/>
  <c r="S552"/>
  <c r="T552" s="1"/>
  <c r="U552"/>
  <c r="V552" s="1"/>
  <c r="W552"/>
  <c r="X552" s="1"/>
  <c r="Y552"/>
  <c r="Z552" s="1"/>
  <c r="AA552"/>
  <c r="AB552" s="1"/>
  <c r="AC552"/>
  <c r="AD552" s="1"/>
  <c r="AE552"/>
  <c r="AF552" s="1"/>
  <c r="AG552"/>
  <c r="AH552" s="1"/>
  <c r="AI552"/>
  <c r="AJ552" s="1"/>
  <c r="S553"/>
  <c r="T553" s="1"/>
  <c r="U553"/>
  <c r="V553" s="1"/>
  <c r="W553"/>
  <c r="X553" s="1"/>
  <c r="Y553"/>
  <c r="Z553" s="1"/>
  <c r="AA553"/>
  <c r="AB553" s="1"/>
  <c r="AC553"/>
  <c r="AD553" s="1"/>
  <c r="AE553"/>
  <c r="AF553" s="1"/>
  <c r="AG553"/>
  <c r="AH553" s="1"/>
  <c r="AI553"/>
  <c r="AJ553" s="1"/>
  <c r="S554"/>
  <c r="T554" s="1"/>
  <c r="U554"/>
  <c r="V554" s="1"/>
  <c r="W554"/>
  <c r="X554" s="1"/>
  <c r="Y554"/>
  <c r="Z554" s="1"/>
  <c r="AA554"/>
  <c r="AB554" s="1"/>
  <c r="AC554"/>
  <c r="AD554" s="1"/>
  <c r="AE554"/>
  <c r="AF554" s="1"/>
  <c r="AG554"/>
  <c r="AH554" s="1"/>
  <c r="AI554"/>
  <c r="AJ554" s="1"/>
  <c r="S555"/>
  <c r="T555" s="1"/>
  <c r="U555"/>
  <c r="V555" s="1"/>
  <c r="W555"/>
  <c r="X555" s="1"/>
  <c r="Y555"/>
  <c r="Z555" s="1"/>
  <c r="AA555"/>
  <c r="AB555" s="1"/>
  <c r="AC555"/>
  <c r="AD555" s="1"/>
  <c r="AE555"/>
  <c r="AF555" s="1"/>
  <c r="AG555"/>
  <c r="AH555" s="1"/>
  <c r="AI555"/>
  <c r="AJ555" s="1"/>
  <c r="S556"/>
  <c r="T556" s="1"/>
  <c r="U556"/>
  <c r="V556" s="1"/>
  <c r="W556"/>
  <c r="X556" s="1"/>
  <c r="Y556"/>
  <c r="Z556" s="1"/>
  <c r="AA556"/>
  <c r="AB556" s="1"/>
  <c r="AC556"/>
  <c r="AD556" s="1"/>
  <c r="AE556"/>
  <c r="AF556" s="1"/>
  <c r="AG556"/>
  <c r="AH556" s="1"/>
  <c r="AI556"/>
  <c r="AJ556" s="1"/>
  <c r="S557"/>
  <c r="T557" s="1"/>
  <c r="U557"/>
  <c r="V557" s="1"/>
  <c r="W557"/>
  <c r="X557" s="1"/>
  <c r="Y557"/>
  <c r="Z557" s="1"/>
  <c r="AA557"/>
  <c r="AB557" s="1"/>
  <c r="AC557"/>
  <c r="AD557" s="1"/>
  <c r="AE557"/>
  <c r="AF557" s="1"/>
  <c r="AG557"/>
  <c r="AH557" s="1"/>
  <c r="AI557"/>
  <c r="AJ557" s="1"/>
  <c r="S558"/>
  <c r="T558" s="1"/>
  <c r="U558"/>
  <c r="V558" s="1"/>
  <c r="W558"/>
  <c r="X558" s="1"/>
  <c r="Y558"/>
  <c r="Z558" s="1"/>
  <c r="AA558"/>
  <c r="AB558" s="1"/>
  <c r="AC558"/>
  <c r="AD558" s="1"/>
  <c r="AE558"/>
  <c r="AF558" s="1"/>
  <c r="AG558"/>
  <c r="AH558" s="1"/>
  <c r="AI558"/>
  <c r="AJ558" s="1"/>
  <c r="S559"/>
  <c r="T559" s="1"/>
  <c r="U559"/>
  <c r="V559" s="1"/>
  <c r="W559"/>
  <c r="X559" s="1"/>
  <c r="Y559"/>
  <c r="Z559" s="1"/>
  <c r="AA559"/>
  <c r="AB559" s="1"/>
  <c r="AC559"/>
  <c r="AD559" s="1"/>
  <c r="AE559"/>
  <c r="AF559" s="1"/>
  <c r="AG559"/>
  <c r="AH559" s="1"/>
  <c r="AI559"/>
  <c r="AJ559" s="1"/>
  <c r="S560"/>
  <c r="T560" s="1"/>
  <c r="U560"/>
  <c r="V560" s="1"/>
  <c r="W560"/>
  <c r="X560" s="1"/>
  <c r="Y560"/>
  <c r="Z560" s="1"/>
  <c r="AA560"/>
  <c r="AB560" s="1"/>
  <c r="AC560"/>
  <c r="AD560" s="1"/>
  <c r="AE560"/>
  <c r="AF560" s="1"/>
  <c r="AG560"/>
  <c r="AH560" s="1"/>
  <c r="AI560"/>
  <c r="AJ560" s="1"/>
  <c r="S561"/>
  <c r="T561" s="1"/>
  <c r="U561"/>
  <c r="V561" s="1"/>
  <c r="W561"/>
  <c r="X561" s="1"/>
  <c r="Y561"/>
  <c r="Z561" s="1"/>
  <c r="AA561"/>
  <c r="AB561" s="1"/>
  <c r="AC561"/>
  <c r="AD561" s="1"/>
  <c r="AE561"/>
  <c r="AF561" s="1"/>
  <c r="AG561"/>
  <c r="AH561" s="1"/>
  <c r="AI561"/>
  <c r="AJ561" s="1"/>
  <c r="S562"/>
  <c r="T562" s="1"/>
  <c r="U562"/>
  <c r="V562" s="1"/>
  <c r="W562"/>
  <c r="X562" s="1"/>
  <c r="Y562"/>
  <c r="Z562" s="1"/>
  <c r="AA562"/>
  <c r="AB562" s="1"/>
  <c r="AC562"/>
  <c r="AD562" s="1"/>
  <c r="AE562"/>
  <c r="AF562" s="1"/>
  <c r="AG562"/>
  <c r="AH562" s="1"/>
  <c r="AI562"/>
  <c r="AJ562" s="1"/>
  <c r="S563"/>
  <c r="T563" s="1"/>
  <c r="U563"/>
  <c r="V563" s="1"/>
  <c r="W563"/>
  <c r="X563" s="1"/>
  <c r="Y563"/>
  <c r="Z563" s="1"/>
  <c r="AA563"/>
  <c r="AB563" s="1"/>
  <c r="AC563"/>
  <c r="AD563" s="1"/>
  <c r="AE563"/>
  <c r="AF563" s="1"/>
  <c r="AG563"/>
  <c r="AH563" s="1"/>
  <c r="AI563"/>
  <c r="AJ563" s="1"/>
  <c r="S564"/>
  <c r="T564" s="1"/>
  <c r="U564"/>
  <c r="V564" s="1"/>
  <c r="W564"/>
  <c r="X564" s="1"/>
  <c r="Y564"/>
  <c r="Z564" s="1"/>
  <c r="AA564"/>
  <c r="AB564" s="1"/>
  <c r="AC564"/>
  <c r="AD564" s="1"/>
  <c r="AE564"/>
  <c r="AF564" s="1"/>
  <c r="AG564"/>
  <c r="AH564" s="1"/>
  <c r="AI564"/>
  <c r="AJ564" s="1"/>
  <c r="S565"/>
  <c r="T565" s="1"/>
  <c r="U565"/>
  <c r="V565" s="1"/>
  <c r="W565"/>
  <c r="X565" s="1"/>
  <c r="Y565"/>
  <c r="Z565" s="1"/>
  <c r="AA565"/>
  <c r="AB565" s="1"/>
  <c r="AC565"/>
  <c r="AD565" s="1"/>
  <c r="AE565"/>
  <c r="AF565" s="1"/>
  <c r="AG565"/>
  <c r="AH565" s="1"/>
  <c r="AI565"/>
  <c r="AJ565" s="1"/>
  <c r="S566"/>
  <c r="T566" s="1"/>
  <c r="U566"/>
  <c r="V566" s="1"/>
  <c r="W566"/>
  <c r="X566" s="1"/>
  <c r="Y566"/>
  <c r="Z566" s="1"/>
  <c r="AA566"/>
  <c r="AB566" s="1"/>
  <c r="AC566"/>
  <c r="AD566" s="1"/>
  <c r="AE566"/>
  <c r="AF566" s="1"/>
  <c r="AG566"/>
  <c r="AH566" s="1"/>
  <c r="AI566"/>
  <c r="AJ566" s="1"/>
  <c r="S567"/>
  <c r="T567" s="1"/>
  <c r="U567"/>
  <c r="V567" s="1"/>
  <c r="W567"/>
  <c r="X567" s="1"/>
  <c r="Y567"/>
  <c r="Z567" s="1"/>
  <c r="AA567"/>
  <c r="AB567" s="1"/>
  <c r="AC567"/>
  <c r="AD567" s="1"/>
  <c r="AE567"/>
  <c r="AF567" s="1"/>
  <c r="AG567"/>
  <c r="AH567" s="1"/>
  <c r="AI567"/>
  <c r="AJ567" s="1"/>
  <c r="S568"/>
  <c r="T568" s="1"/>
  <c r="U568"/>
  <c r="V568" s="1"/>
  <c r="W568"/>
  <c r="X568" s="1"/>
  <c r="Y568"/>
  <c r="Z568" s="1"/>
  <c r="AA568"/>
  <c r="AB568" s="1"/>
  <c r="AC568"/>
  <c r="AD568" s="1"/>
  <c r="AE568"/>
  <c r="AF568" s="1"/>
  <c r="AG568"/>
  <c r="AH568" s="1"/>
  <c r="AI568"/>
  <c r="AJ568" s="1"/>
  <c r="S569"/>
  <c r="T569" s="1"/>
  <c r="U569"/>
  <c r="V569" s="1"/>
  <c r="W569"/>
  <c r="X569" s="1"/>
  <c r="Y569"/>
  <c r="Z569" s="1"/>
  <c r="AA569"/>
  <c r="AB569" s="1"/>
  <c r="AC569"/>
  <c r="AD569" s="1"/>
  <c r="AE569"/>
  <c r="AF569" s="1"/>
  <c r="AG569"/>
  <c r="AH569" s="1"/>
  <c r="AI569"/>
  <c r="AJ569" s="1"/>
  <c r="S570"/>
  <c r="T570" s="1"/>
  <c r="U570"/>
  <c r="V570" s="1"/>
  <c r="W570"/>
  <c r="X570" s="1"/>
  <c r="Y570"/>
  <c r="Z570" s="1"/>
  <c r="AA570"/>
  <c r="AB570" s="1"/>
  <c r="AC570"/>
  <c r="AD570" s="1"/>
  <c r="AE570"/>
  <c r="AF570" s="1"/>
  <c r="AG570"/>
  <c r="AH570" s="1"/>
  <c r="AI570"/>
  <c r="AJ570" s="1"/>
  <c r="S571"/>
  <c r="T571" s="1"/>
  <c r="U571"/>
  <c r="V571" s="1"/>
  <c r="W571"/>
  <c r="X571" s="1"/>
  <c r="Y571"/>
  <c r="Z571" s="1"/>
  <c r="AA571"/>
  <c r="AB571" s="1"/>
  <c r="AC571"/>
  <c r="AD571" s="1"/>
  <c r="AE571"/>
  <c r="AF571" s="1"/>
  <c r="AG571"/>
  <c r="AH571" s="1"/>
  <c r="AI571"/>
  <c r="AJ571" s="1"/>
  <c r="S572"/>
  <c r="T572" s="1"/>
  <c r="U572"/>
  <c r="V572" s="1"/>
  <c r="W572"/>
  <c r="X572" s="1"/>
  <c r="Y572"/>
  <c r="Z572" s="1"/>
  <c r="AA572"/>
  <c r="AB572" s="1"/>
  <c r="AC572"/>
  <c r="AD572" s="1"/>
  <c r="AE572"/>
  <c r="AF572" s="1"/>
  <c r="AG572"/>
  <c r="AH572" s="1"/>
  <c r="AI572"/>
  <c r="AJ572" s="1"/>
  <c r="S573"/>
  <c r="T573" s="1"/>
  <c r="U573"/>
  <c r="V573" s="1"/>
  <c r="W573"/>
  <c r="X573" s="1"/>
  <c r="Y573"/>
  <c r="Z573" s="1"/>
  <c r="AA573"/>
  <c r="AB573" s="1"/>
  <c r="AC573"/>
  <c r="AD573" s="1"/>
  <c r="AE573"/>
  <c r="AF573" s="1"/>
  <c r="AG573"/>
  <c r="AH573" s="1"/>
  <c r="AI573"/>
  <c r="AJ573" s="1"/>
  <c r="S574"/>
  <c r="T574" s="1"/>
  <c r="U574"/>
  <c r="V574" s="1"/>
  <c r="W574"/>
  <c r="X574" s="1"/>
  <c r="Y574"/>
  <c r="Z574" s="1"/>
  <c r="AA574"/>
  <c r="AB574" s="1"/>
  <c r="AC574"/>
  <c r="AD574" s="1"/>
  <c r="AE574"/>
  <c r="AF574" s="1"/>
  <c r="AG574"/>
  <c r="AH574" s="1"/>
  <c r="AI574"/>
  <c r="AJ574" s="1"/>
  <c r="S575"/>
  <c r="T575" s="1"/>
  <c r="U575"/>
  <c r="V575" s="1"/>
  <c r="W575"/>
  <c r="X575" s="1"/>
  <c r="Y575"/>
  <c r="Z575" s="1"/>
  <c r="AA575"/>
  <c r="AB575" s="1"/>
  <c r="AC575"/>
  <c r="AD575" s="1"/>
  <c r="AE575"/>
  <c r="AF575" s="1"/>
  <c r="AG575"/>
  <c r="AH575" s="1"/>
  <c r="AI575"/>
  <c r="AJ575" s="1"/>
  <c r="S576"/>
  <c r="T576" s="1"/>
  <c r="U576"/>
  <c r="V576" s="1"/>
  <c r="W576"/>
  <c r="X576" s="1"/>
  <c r="Y576"/>
  <c r="Z576" s="1"/>
  <c r="AA576"/>
  <c r="AB576" s="1"/>
  <c r="AC576"/>
  <c r="AD576" s="1"/>
  <c r="AE576"/>
  <c r="AF576" s="1"/>
  <c r="AG576"/>
  <c r="AH576" s="1"/>
  <c r="AI576"/>
  <c r="AJ576" s="1"/>
  <c r="S577"/>
  <c r="T577" s="1"/>
  <c r="U577"/>
  <c r="V577" s="1"/>
  <c r="W577"/>
  <c r="X577" s="1"/>
  <c r="Y577"/>
  <c r="Z577" s="1"/>
  <c r="AA577"/>
  <c r="AB577" s="1"/>
  <c r="AC577"/>
  <c r="AD577" s="1"/>
  <c r="AE577"/>
  <c r="AF577" s="1"/>
  <c r="AG577"/>
  <c r="AH577" s="1"/>
  <c r="AI577"/>
  <c r="AJ577" s="1"/>
  <c r="S578"/>
  <c r="T578" s="1"/>
  <c r="U578"/>
  <c r="V578" s="1"/>
  <c r="W578"/>
  <c r="X578" s="1"/>
  <c r="Y578"/>
  <c r="Z578" s="1"/>
  <c r="AA578"/>
  <c r="AB578" s="1"/>
  <c r="AC578"/>
  <c r="AD578" s="1"/>
  <c r="AE578"/>
  <c r="AF578" s="1"/>
  <c r="AG578"/>
  <c r="AH578" s="1"/>
  <c r="AI578"/>
  <c r="AJ578" s="1"/>
  <c r="S579"/>
  <c r="T579" s="1"/>
  <c r="U579"/>
  <c r="V579" s="1"/>
  <c r="W579"/>
  <c r="X579" s="1"/>
  <c r="Y579"/>
  <c r="Z579" s="1"/>
  <c r="AA579"/>
  <c r="AB579" s="1"/>
  <c r="AC579"/>
  <c r="AD579" s="1"/>
  <c r="AE579"/>
  <c r="AF579" s="1"/>
  <c r="AG579"/>
  <c r="AH579" s="1"/>
  <c r="AI579"/>
  <c r="AJ579" s="1"/>
  <c r="S580"/>
  <c r="T580" s="1"/>
  <c r="U580"/>
  <c r="V580" s="1"/>
  <c r="W580"/>
  <c r="X580" s="1"/>
  <c r="Y580"/>
  <c r="Z580" s="1"/>
  <c r="AA580"/>
  <c r="AB580" s="1"/>
  <c r="AC580"/>
  <c r="AD580" s="1"/>
  <c r="AE580"/>
  <c r="AF580" s="1"/>
  <c r="AG580"/>
  <c r="AH580" s="1"/>
  <c r="AI580"/>
  <c r="AJ580" s="1"/>
  <c r="S581"/>
  <c r="T581" s="1"/>
  <c r="U581"/>
  <c r="V581" s="1"/>
  <c r="W581"/>
  <c r="X581" s="1"/>
  <c r="Y581"/>
  <c r="Z581" s="1"/>
  <c r="AA581"/>
  <c r="AB581" s="1"/>
  <c r="AC581"/>
  <c r="AD581" s="1"/>
  <c r="AE581"/>
  <c r="AF581" s="1"/>
  <c r="AG581"/>
  <c r="AH581" s="1"/>
  <c r="AI581"/>
  <c r="AJ581" s="1"/>
  <c r="S582"/>
  <c r="T582" s="1"/>
  <c r="U582"/>
  <c r="V582" s="1"/>
  <c r="W582"/>
  <c r="X582" s="1"/>
  <c r="Y582"/>
  <c r="Z582" s="1"/>
  <c r="AA582"/>
  <c r="AB582" s="1"/>
  <c r="AC582"/>
  <c r="AD582" s="1"/>
  <c r="AE582"/>
  <c r="AF582" s="1"/>
  <c r="AG582"/>
  <c r="AH582" s="1"/>
  <c r="AI582"/>
  <c r="AJ582" s="1"/>
  <c r="S583"/>
  <c r="T583" s="1"/>
  <c r="U583"/>
  <c r="V583" s="1"/>
  <c r="W583"/>
  <c r="X583" s="1"/>
  <c r="Y583"/>
  <c r="Z583" s="1"/>
  <c r="AA583"/>
  <c r="AB583" s="1"/>
  <c r="AC583"/>
  <c r="AD583" s="1"/>
  <c r="AE583"/>
  <c r="AF583" s="1"/>
  <c r="AG583"/>
  <c r="AH583" s="1"/>
  <c r="AI583"/>
  <c r="AJ583" s="1"/>
  <c r="S584"/>
  <c r="T584" s="1"/>
  <c r="U584"/>
  <c r="V584" s="1"/>
  <c r="W584"/>
  <c r="X584" s="1"/>
  <c r="Y584"/>
  <c r="Z584" s="1"/>
  <c r="AA584"/>
  <c r="AB584" s="1"/>
  <c r="AC584"/>
  <c r="AD584" s="1"/>
  <c r="AE584"/>
  <c r="AF584" s="1"/>
  <c r="AG584"/>
  <c r="AH584" s="1"/>
  <c r="AI584"/>
  <c r="AJ584" s="1"/>
  <c r="S585"/>
  <c r="T585" s="1"/>
  <c r="U585"/>
  <c r="V585" s="1"/>
  <c r="W585"/>
  <c r="X585" s="1"/>
  <c r="Y585"/>
  <c r="Z585" s="1"/>
  <c r="AA585"/>
  <c r="AB585" s="1"/>
  <c r="AC585"/>
  <c r="AD585" s="1"/>
  <c r="AE585"/>
  <c r="AF585" s="1"/>
  <c r="AG585"/>
  <c r="AH585" s="1"/>
  <c r="AI585"/>
  <c r="AJ585" s="1"/>
  <c r="S586"/>
  <c r="T586" s="1"/>
  <c r="U586"/>
  <c r="V586" s="1"/>
  <c r="W586"/>
  <c r="X586" s="1"/>
  <c r="Y586"/>
  <c r="Z586" s="1"/>
  <c r="AA586"/>
  <c r="AB586" s="1"/>
  <c r="AC586"/>
  <c r="AD586" s="1"/>
  <c r="AE586"/>
  <c r="AF586" s="1"/>
  <c r="AG586"/>
  <c r="AH586" s="1"/>
  <c r="AI586"/>
  <c r="AJ586" s="1"/>
  <c r="S587"/>
  <c r="T587" s="1"/>
  <c r="U587"/>
  <c r="V587" s="1"/>
  <c r="W587"/>
  <c r="X587" s="1"/>
  <c r="Y587"/>
  <c r="Z587" s="1"/>
  <c r="AA587"/>
  <c r="AB587" s="1"/>
  <c r="AC587"/>
  <c r="AD587" s="1"/>
  <c r="AE587"/>
  <c r="AF587" s="1"/>
  <c r="AG587"/>
  <c r="AH587" s="1"/>
  <c r="AI587"/>
  <c r="AJ587" s="1"/>
  <c r="S588"/>
  <c r="T588" s="1"/>
  <c r="U588"/>
  <c r="V588" s="1"/>
  <c r="W588"/>
  <c r="X588" s="1"/>
  <c r="Y588"/>
  <c r="Z588" s="1"/>
  <c r="AA588"/>
  <c r="AB588" s="1"/>
  <c r="AC588"/>
  <c r="AD588" s="1"/>
  <c r="AE588"/>
  <c r="AF588" s="1"/>
  <c r="AG588"/>
  <c r="AH588" s="1"/>
  <c r="AI588"/>
  <c r="AJ588" s="1"/>
  <c r="S589"/>
  <c r="T589" s="1"/>
  <c r="U589"/>
  <c r="V589" s="1"/>
  <c r="W589"/>
  <c r="X589" s="1"/>
  <c r="Y589"/>
  <c r="Z589" s="1"/>
  <c r="AA589"/>
  <c r="AB589" s="1"/>
  <c r="AC589"/>
  <c r="AD589" s="1"/>
  <c r="AE589"/>
  <c r="AF589" s="1"/>
  <c r="AG589"/>
  <c r="AH589" s="1"/>
  <c r="AI589"/>
  <c r="AJ589" s="1"/>
  <c r="S590"/>
  <c r="T590" s="1"/>
  <c r="U590"/>
  <c r="V590" s="1"/>
  <c r="W590"/>
  <c r="X590" s="1"/>
  <c r="Y590"/>
  <c r="Z590" s="1"/>
  <c r="AA590"/>
  <c r="AB590" s="1"/>
  <c r="AC590"/>
  <c r="AD590" s="1"/>
  <c r="AE590"/>
  <c r="AF590" s="1"/>
  <c r="AG590"/>
  <c r="AH590" s="1"/>
  <c r="AI590"/>
  <c r="AJ590" s="1"/>
  <c r="S591"/>
  <c r="T591" s="1"/>
  <c r="U591"/>
  <c r="V591" s="1"/>
  <c r="W591"/>
  <c r="X591" s="1"/>
  <c r="Y591"/>
  <c r="Z591" s="1"/>
  <c r="AA591"/>
  <c r="AB591" s="1"/>
  <c r="AC591"/>
  <c r="AD591" s="1"/>
  <c r="AE591"/>
  <c r="AF591" s="1"/>
  <c r="AG591"/>
  <c r="AH591" s="1"/>
  <c r="AI591"/>
  <c r="AJ591" s="1"/>
  <c r="S592"/>
  <c r="T592" s="1"/>
  <c r="U592"/>
  <c r="V592" s="1"/>
  <c r="W592"/>
  <c r="X592" s="1"/>
  <c r="Y592"/>
  <c r="Z592" s="1"/>
  <c r="AA592"/>
  <c r="AB592" s="1"/>
  <c r="AC592"/>
  <c r="AD592" s="1"/>
  <c r="AE592"/>
  <c r="AF592" s="1"/>
  <c r="AG592"/>
  <c r="AH592" s="1"/>
  <c r="AI592"/>
  <c r="AJ592" s="1"/>
  <c r="S593"/>
  <c r="T593" s="1"/>
  <c r="U593"/>
  <c r="V593" s="1"/>
  <c r="W593"/>
  <c r="X593" s="1"/>
  <c r="Y593"/>
  <c r="Z593" s="1"/>
  <c r="AA593"/>
  <c r="AB593" s="1"/>
  <c r="AC593"/>
  <c r="AD593" s="1"/>
  <c r="AE593"/>
  <c r="AF593" s="1"/>
  <c r="AG593"/>
  <c r="AH593" s="1"/>
  <c r="AI593"/>
  <c r="AJ593" s="1"/>
  <c r="S594"/>
  <c r="T594" s="1"/>
  <c r="U594"/>
  <c r="V594" s="1"/>
  <c r="W594"/>
  <c r="X594" s="1"/>
  <c r="Y594"/>
  <c r="Z594" s="1"/>
  <c r="AA594"/>
  <c r="AB594" s="1"/>
  <c r="AC594"/>
  <c r="AD594" s="1"/>
  <c r="AE594"/>
  <c r="AF594" s="1"/>
  <c r="AG594"/>
  <c r="AH594" s="1"/>
  <c r="AI594"/>
  <c r="AJ594" s="1"/>
  <c r="S595"/>
  <c r="T595" s="1"/>
  <c r="U595"/>
  <c r="V595" s="1"/>
  <c r="W595"/>
  <c r="X595" s="1"/>
  <c r="Y595"/>
  <c r="Z595" s="1"/>
  <c r="AA595"/>
  <c r="AB595" s="1"/>
  <c r="AC595"/>
  <c r="AD595" s="1"/>
  <c r="AE595"/>
  <c r="AF595" s="1"/>
  <c r="AG595"/>
  <c r="AH595" s="1"/>
  <c r="AI595"/>
  <c r="AJ595" s="1"/>
  <c r="S596"/>
  <c r="T596" s="1"/>
  <c r="U596"/>
  <c r="V596" s="1"/>
  <c r="W596"/>
  <c r="X596" s="1"/>
  <c r="Y596"/>
  <c r="Z596" s="1"/>
  <c r="AA596"/>
  <c r="AB596" s="1"/>
  <c r="AC596"/>
  <c r="AD596" s="1"/>
  <c r="AE596"/>
  <c r="AF596" s="1"/>
  <c r="AG596"/>
  <c r="AH596" s="1"/>
  <c r="AI596"/>
  <c r="AJ596" s="1"/>
  <c r="S597"/>
  <c r="T597" s="1"/>
  <c r="U597"/>
  <c r="V597" s="1"/>
  <c r="W597"/>
  <c r="X597" s="1"/>
  <c r="Y597"/>
  <c r="Z597" s="1"/>
  <c r="AA597"/>
  <c r="AB597" s="1"/>
  <c r="AC597"/>
  <c r="AD597" s="1"/>
  <c r="AE597"/>
  <c r="AF597" s="1"/>
  <c r="AG597"/>
  <c r="AH597" s="1"/>
  <c r="AI597"/>
  <c r="AJ597" s="1"/>
  <c r="S598"/>
  <c r="T598" s="1"/>
  <c r="U598"/>
  <c r="V598" s="1"/>
  <c r="W598"/>
  <c r="X598" s="1"/>
  <c r="Y598"/>
  <c r="Z598" s="1"/>
  <c r="AA598"/>
  <c r="AB598" s="1"/>
  <c r="AC598"/>
  <c r="AD598" s="1"/>
  <c r="AE598"/>
  <c r="AF598" s="1"/>
  <c r="AG598"/>
  <c r="AH598" s="1"/>
  <c r="AI598"/>
  <c r="AJ598" s="1"/>
  <c r="S599"/>
  <c r="T599" s="1"/>
  <c r="U599"/>
  <c r="V599" s="1"/>
  <c r="W599"/>
  <c r="X599" s="1"/>
  <c r="Y599"/>
  <c r="Z599" s="1"/>
  <c r="AA599"/>
  <c r="AB599" s="1"/>
  <c r="AC599"/>
  <c r="AD599" s="1"/>
  <c r="AE599"/>
  <c r="AF599" s="1"/>
  <c r="AG599"/>
  <c r="AH599" s="1"/>
  <c r="AI599"/>
  <c r="AJ599" s="1"/>
  <c r="S600"/>
  <c r="T600" s="1"/>
  <c r="U600"/>
  <c r="V600" s="1"/>
  <c r="W600"/>
  <c r="X600" s="1"/>
  <c r="Y600"/>
  <c r="Z600" s="1"/>
  <c r="AA600"/>
  <c r="AB600" s="1"/>
  <c r="AC600"/>
  <c r="AD600" s="1"/>
  <c r="AE600"/>
  <c r="AF600" s="1"/>
  <c r="AG600"/>
  <c r="AH600" s="1"/>
  <c r="AI600"/>
  <c r="AJ600" s="1"/>
  <c r="S601"/>
  <c r="T601" s="1"/>
  <c r="U601"/>
  <c r="V601" s="1"/>
  <c r="W601"/>
  <c r="X601" s="1"/>
  <c r="Y601"/>
  <c r="Z601" s="1"/>
  <c r="AA601"/>
  <c r="AB601" s="1"/>
  <c r="AC601"/>
  <c r="AD601" s="1"/>
  <c r="AE601"/>
  <c r="AF601" s="1"/>
  <c r="AG601"/>
  <c r="AH601" s="1"/>
  <c r="AI601"/>
  <c r="AJ601" s="1"/>
  <c r="S602"/>
  <c r="T602" s="1"/>
  <c r="U602"/>
  <c r="V602" s="1"/>
  <c r="W602"/>
  <c r="X602" s="1"/>
  <c r="Y602"/>
  <c r="Z602" s="1"/>
  <c r="AA602"/>
  <c r="AB602" s="1"/>
  <c r="AC602"/>
  <c r="AD602" s="1"/>
  <c r="AE602"/>
  <c r="AF602" s="1"/>
  <c r="AG602"/>
  <c r="AH602" s="1"/>
  <c r="AI602"/>
  <c r="AJ602" s="1"/>
  <c r="S603"/>
  <c r="T603" s="1"/>
  <c r="U603"/>
  <c r="V603" s="1"/>
  <c r="W603"/>
  <c r="X603" s="1"/>
  <c r="Y603"/>
  <c r="Z603" s="1"/>
  <c r="AA603"/>
  <c r="AB603" s="1"/>
  <c r="AC603"/>
  <c r="AD603" s="1"/>
  <c r="AE603"/>
  <c r="AF603" s="1"/>
  <c r="AG603"/>
  <c r="AH603" s="1"/>
  <c r="AI603"/>
  <c r="AJ603" s="1"/>
  <c r="S604"/>
  <c r="T604" s="1"/>
  <c r="U604"/>
  <c r="V604" s="1"/>
  <c r="W604"/>
  <c r="X604" s="1"/>
  <c r="Y604"/>
  <c r="Z604" s="1"/>
  <c r="AA604"/>
  <c r="AB604" s="1"/>
  <c r="AC604"/>
  <c r="AD604" s="1"/>
  <c r="AE604"/>
  <c r="AF604" s="1"/>
  <c r="AG604"/>
  <c r="AH604" s="1"/>
  <c r="AI604"/>
  <c r="AJ604" s="1"/>
  <c r="S605"/>
  <c r="T605" s="1"/>
  <c r="U605"/>
  <c r="V605" s="1"/>
  <c r="W605"/>
  <c r="X605" s="1"/>
  <c r="Y605"/>
  <c r="Z605" s="1"/>
  <c r="AA605"/>
  <c r="AB605" s="1"/>
  <c r="AC605"/>
  <c r="AD605" s="1"/>
  <c r="AE605"/>
  <c r="AF605" s="1"/>
  <c r="AG605"/>
  <c r="AH605" s="1"/>
  <c r="AI605"/>
  <c r="AJ605" s="1"/>
  <c r="S606"/>
  <c r="T606" s="1"/>
  <c r="U606"/>
  <c r="V606" s="1"/>
  <c r="W606"/>
  <c r="X606" s="1"/>
  <c r="Y606"/>
  <c r="Z606" s="1"/>
  <c r="AA606"/>
  <c r="AB606" s="1"/>
  <c r="AC606"/>
  <c r="AD606" s="1"/>
  <c r="AE606"/>
  <c r="AF606" s="1"/>
  <c r="AG606"/>
  <c r="AH606" s="1"/>
  <c r="AI606"/>
  <c r="AJ606" s="1"/>
  <c r="S607"/>
  <c r="T607" s="1"/>
  <c r="U607"/>
  <c r="V607" s="1"/>
  <c r="W607"/>
  <c r="X607" s="1"/>
  <c r="Y607"/>
  <c r="Z607" s="1"/>
  <c r="AA607"/>
  <c r="AB607" s="1"/>
  <c r="AC607"/>
  <c r="AD607" s="1"/>
  <c r="AE607"/>
  <c r="AF607" s="1"/>
  <c r="AG607"/>
  <c r="AH607" s="1"/>
  <c r="AI607"/>
  <c r="AJ607" s="1"/>
  <c r="S608"/>
  <c r="T608" s="1"/>
  <c r="U608"/>
  <c r="V608" s="1"/>
  <c r="W608"/>
  <c r="X608" s="1"/>
  <c r="Y608"/>
  <c r="Z608" s="1"/>
  <c r="AA608"/>
  <c r="AB608" s="1"/>
  <c r="AC608"/>
  <c r="AD608" s="1"/>
  <c r="AE608"/>
  <c r="AF608" s="1"/>
  <c r="AG608"/>
  <c r="AH608" s="1"/>
  <c r="AI608"/>
  <c r="AJ608" s="1"/>
  <c r="S609"/>
  <c r="T609" s="1"/>
  <c r="U609"/>
  <c r="V609" s="1"/>
  <c r="W609"/>
  <c r="X609" s="1"/>
  <c r="Y609"/>
  <c r="Z609" s="1"/>
  <c r="AA609"/>
  <c r="AB609" s="1"/>
  <c r="AC609"/>
  <c r="AD609" s="1"/>
  <c r="AE609"/>
  <c r="AF609" s="1"/>
  <c r="AG609"/>
  <c r="AH609" s="1"/>
  <c r="AI609"/>
  <c r="AJ609" s="1"/>
  <c r="S610"/>
  <c r="T610" s="1"/>
  <c r="U610"/>
  <c r="V610" s="1"/>
  <c r="W610"/>
  <c r="X610" s="1"/>
  <c r="Y610"/>
  <c r="Z610" s="1"/>
  <c r="AA610"/>
  <c r="AB610" s="1"/>
  <c r="AC610"/>
  <c r="AD610" s="1"/>
  <c r="AE610"/>
  <c r="AF610" s="1"/>
  <c r="AG610"/>
  <c r="AH610" s="1"/>
  <c r="AI610"/>
  <c r="AJ610" s="1"/>
  <c r="S611"/>
  <c r="T611" s="1"/>
  <c r="U611"/>
  <c r="V611" s="1"/>
  <c r="W611"/>
  <c r="X611" s="1"/>
  <c r="Y611"/>
  <c r="Z611" s="1"/>
  <c r="AA611"/>
  <c r="AB611" s="1"/>
  <c r="AC611"/>
  <c r="AD611" s="1"/>
  <c r="AE611"/>
  <c r="AF611" s="1"/>
  <c r="AG611"/>
  <c r="AH611" s="1"/>
  <c r="AI611"/>
  <c r="AJ611" s="1"/>
  <c r="S612"/>
  <c r="T612" s="1"/>
  <c r="U612"/>
  <c r="V612" s="1"/>
  <c r="W612"/>
  <c r="X612" s="1"/>
  <c r="Y612"/>
  <c r="Z612" s="1"/>
  <c r="AA612"/>
  <c r="AB612" s="1"/>
  <c r="AC612"/>
  <c r="AD612" s="1"/>
  <c r="AE612"/>
  <c r="AF612" s="1"/>
  <c r="AG612"/>
  <c r="AH612" s="1"/>
  <c r="AI612"/>
  <c r="AJ612" s="1"/>
  <c r="S613"/>
  <c r="T613" s="1"/>
  <c r="U613"/>
  <c r="V613" s="1"/>
  <c r="W613"/>
  <c r="X613" s="1"/>
  <c r="Y613"/>
  <c r="Z613" s="1"/>
  <c r="AA613"/>
  <c r="AB613" s="1"/>
  <c r="AC613"/>
  <c r="AD613" s="1"/>
  <c r="AE613"/>
  <c r="AF613" s="1"/>
  <c r="AG613"/>
  <c r="AH613" s="1"/>
  <c r="AI613"/>
  <c r="AJ613" s="1"/>
  <c r="S614"/>
  <c r="T614" s="1"/>
  <c r="U614"/>
  <c r="V614" s="1"/>
  <c r="W614"/>
  <c r="X614" s="1"/>
  <c r="Y614"/>
  <c r="Z614" s="1"/>
  <c r="AA614"/>
  <c r="AB614" s="1"/>
  <c r="AC614"/>
  <c r="AD614" s="1"/>
  <c r="AE614"/>
  <c r="AF614" s="1"/>
  <c r="AG614"/>
  <c r="AH614" s="1"/>
  <c r="AI614"/>
  <c r="AJ614" s="1"/>
  <c r="S615"/>
  <c r="T615" s="1"/>
  <c r="U615"/>
  <c r="V615" s="1"/>
  <c r="W615"/>
  <c r="X615" s="1"/>
  <c r="Y615"/>
  <c r="Z615" s="1"/>
  <c r="AA615"/>
  <c r="AB615" s="1"/>
  <c r="AC615"/>
  <c r="AD615" s="1"/>
  <c r="AE615"/>
  <c r="AF615" s="1"/>
  <c r="AG615"/>
  <c r="AH615" s="1"/>
  <c r="AI615"/>
  <c r="AJ615" s="1"/>
  <c r="S616"/>
  <c r="T616" s="1"/>
  <c r="U616"/>
  <c r="V616" s="1"/>
  <c r="W616"/>
  <c r="X616" s="1"/>
  <c r="Y616"/>
  <c r="Z616" s="1"/>
  <c r="AA616"/>
  <c r="AB616" s="1"/>
  <c r="AC616"/>
  <c r="AD616" s="1"/>
  <c r="AE616"/>
  <c r="AF616" s="1"/>
  <c r="AG616"/>
  <c r="AH616" s="1"/>
  <c r="AI616"/>
  <c r="AJ616" s="1"/>
  <c r="S617"/>
  <c r="T617" s="1"/>
  <c r="U617"/>
  <c r="V617" s="1"/>
  <c r="W617"/>
  <c r="X617" s="1"/>
  <c r="Y617"/>
  <c r="Z617" s="1"/>
  <c r="AA617"/>
  <c r="AB617" s="1"/>
  <c r="AC617"/>
  <c r="AD617" s="1"/>
  <c r="AE617"/>
  <c r="AF617" s="1"/>
  <c r="AG617"/>
  <c r="AH617" s="1"/>
  <c r="AI617"/>
  <c r="AJ617" s="1"/>
  <c r="S618"/>
  <c r="T618" s="1"/>
  <c r="U618"/>
  <c r="V618" s="1"/>
  <c r="W618"/>
  <c r="X618" s="1"/>
  <c r="Y618"/>
  <c r="Z618" s="1"/>
  <c r="AA618"/>
  <c r="AB618" s="1"/>
  <c r="AC618"/>
  <c r="AD618" s="1"/>
  <c r="AE618"/>
  <c r="AF618" s="1"/>
  <c r="AG618"/>
  <c r="AH618" s="1"/>
  <c r="AI618"/>
  <c r="AJ618" s="1"/>
  <c r="S619"/>
  <c r="T619" s="1"/>
  <c r="U619"/>
  <c r="V619" s="1"/>
  <c r="W619"/>
  <c r="X619" s="1"/>
  <c r="Y619"/>
  <c r="Z619" s="1"/>
  <c r="AA619"/>
  <c r="AB619" s="1"/>
  <c r="AC619"/>
  <c r="AD619" s="1"/>
  <c r="AE619"/>
  <c r="AF619" s="1"/>
  <c r="AG619"/>
  <c r="AH619" s="1"/>
  <c r="AI619"/>
  <c r="AJ619" s="1"/>
  <c r="S620"/>
  <c r="T620" s="1"/>
  <c r="U620"/>
  <c r="V620" s="1"/>
  <c r="W620"/>
  <c r="X620" s="1"/>
  <c r="Y620"/>
  <c r="Z620" s="1"/>
  <c r="AA620"/>
  <c r="AB620" s="1"/>
  <c r="AC620"/>
  <c r="AD620" s="1"/>
  <c r="AE620"/>
  <c r="AF620" s="1"/>
  <c r="AG620"/>
  <c r="AH620" s="1"/>
  <c r="AI620"/>
  <c r="AJ620" s="1"/>
  <c r="S621"/>
  <c r="T621" s="1"/>
  <c r="U621"/>
  <c r="V621" s="1"/>
  <c r="W621"/>
  <c r="X621" s="1"/>
  <c r="Y621"/>
  <c r="Z621" s="1"/>
  <c r="AA621"/>
  <c r="AB621" s="1"/>
  <c r="AC621"/>
  <c r="AD621" s="1"/>
  <c r="AE621"/>
  <c r="AF621" s="1"/>
  <c r="AG621"/>
  <c r="AH621" s="1"/>
  <c r="AI621"/>
  <c r="AJ621" s="1"/>
  <c r="S622"/>
  <c r="T622" s="1"/>
  <c r="U622"/>
  <c r="V622" s="1"/>
  <c r="W622"/>
  <c r="X622" s="1"/>
  <c r="Y622"/>
  <c r="Z622" s="1"/>
  <c r="AA622"/>
  <c r="AB622" s="1"/>
  <c r="AC622"/>
  <c r="AD622" s="1"/>
  <c r="AE622"/>
  <c r="AF622" s="1"/>
  <c r="AG622"/>
  <c r="AH622" s="1"/>
  <c r="AI622"/>
  <c r="AJ622" s="1"/>
  <c r="S623"/>
  <c r="T623" s="1"/>
  <c r="U623"/>
  <c r="V623" s="1"/>
  <c r="W623"/>
  <c r="X623" s="1"/>
  <c r="Y623"/>
  <c r="Z623" s="1"/>
  <c r="AA623"/>
  <c r="AB623" s="1"/>
  <c r="AC623"/>
  <c r="AD623" s="1"/>
  <c r="AE623"/>
  <c r="AF623" s="1"/>
  <c r="AG623"/>
  <c r="AH623" s="1"/>
  <c r="AI623"/>
  <c r="AJ623" s="1"/>
  <c r="S624"/>
  <c r="T624" s="1"/>
  <c r="U624"/>
  <c r="V624" s="1"/>
  <c r="W624"/>
  <c r="X624" s="1"/>
  <c r="Y624"/>
  <c r="Z624" s="1"/>
  <c r="AA624"/>
  <c r="AB624" s="1"/>
  <c r="AC624"/>
  <c r="AD624" s="1"/>
  <c r="AE624"/>
  <c r="AF624" s="1"/>
  <c r="AG624"/>
  <c r="AH624" s="1"/>
  <c r="AI624"/>
  <c r="AJ624" s="1"/>
  <c r="S625"/>
  <c r="T625" s="1"/>
  <c r="U625"/>
  <c r="V625" s="1"/>
  <c r="W625"/>
  <c r="X625" s="1"/>
  <c r="Y625"/>
  <c r="Z625" s="1"/>
  <c r="AA625"/>
  <c r="AB625" s="1"/>
  <c r="AC625"/>
  <c r="AD625" s="1"/>
  <c r="AE625"/>
  <c r="AF625" s="1"/>
  <c r="AG625"/>
  <c r="AH625" s="1"/>
  <c r="AI625"/>
  <c r="AJ625" s="1"/>
  <c r="S626"/>
  <c r="T626" s="1"/>
  <c r="U626"/>
  <c r="V626" s="1"/>
  <c r="W626"/>
  <c r="X626" s="1"/>
  <c r="Y626"/>
  <c r="Z626" s="1"/>
  <c r="AA626"/>
  <c r="AB626" s="1"/>
  <c r="AC626"/>
  <c r="AD626" s="1"/>
  <c r="AE626"/>
  <c r="AF626" s="1"/>
  <c r="AG626"/>
  <c r="AH626" s="1"/>
  <c r="AI626"/>
  <c r="AJ626" s="1"/>
  <c r="S627"/>
  <c r="T627" s="1"/>
  <c r="U627"/>
  <c r="V627" s="1"/>
  <c r="W627"/>
  <c r="X627" s="1"/>
  <c r="Y627"/>
  <c r="Z627" s="1"/>
  <c r="AA627"/>
  <c r="AB627" s="1"/>
  <c r="AC627"/>
  <c r="AD627" s="1"/>
  <c r="AE627"/>
  <c r="AF627" s="1"/>
  <c r="AG627"/>
  <c r="AH627" s="1"/>
  <c r="AI627"/>
  <c r="AJ627" s="1"/>
  <c r="S628"/>
  <c r="T628" s="1"/>
  <c r="U628"/>
  <c r="V628" s="1"/>
  <c r="W628"/>
  <c r="X628" s="1"/>
  <c r="Y628"/>
  <c r="Z628" s="1"/>
  <c r="AA628"/>
  <c r="AB628" s="1"/>
  <c r="AC628"/>
  <c r="AD628" s="1"/>
  <c r="AE628"/>
  <c r="AF628" s="1"/>
  <c r="AG628"/>
  <c r="AH628" s="1"/>
  <c r="AI628"/>
  <c r="AJ628" s="1"/>
  <c r="S629"/>
  <c r="T629" s="1"/>
  <c r="U629"/>
  <c r="V629" s="1"/>
  <c r="W629"/>
  <c r="X629" s="1"/>
  <c r="Y629"/>
  <c r="Z629" s="1"/>
  <c r="AA629"/>
  <c r="AB629" s="1"/>
  <c r="AC629"/>
  <c r="AD629" s="1"/>
  <c r="AE629"/>
  <c r="AF629" s="1"/>
  <c r="AG629"/>
  <c r="AH629" s="1"/>
  <c r="AI629"/>
  <c r="AJ629" s="1"/>
  <c r="S630"/>
  <c r="T630" s="1"/>
  <c r="U630"/>
  <c r="V630" s="1"/>
  <c r="W630"/>
  <c r="X630" s="1"/>
  <c r="Y630"/>
  <c r="Z630" s="1"/>
  <c r="AA630"/>
  <c r="AB630" s="1"/>
  <c r="AC630"/>
  <c r="AD630" s="1"/>
  <c r="AE630"/>
  <c r="AF630" s="1"/>
  <c r="AG630"/>
  <c r="AH630" s="1"/>
  <c r="AI630"/>
  <c r="AJ630" s="1"/>
  <c r="S631"/>
  <c r="T631" s="1"/>
  <c r="U631"/>
  <c r="V631" s="1"/>
  <c r="W631"/>
  <c r="X631" s="1"/>
  <c r="Y631"/>
  <c r="Z631" s="1"/>
  <c r="AA631"/>
  <c r="AB631" s="1"/>
  <c r="AC631"/>
  <c r="AD631" s="1"/>
  <c r="AE631"/>
  <c r="AF631" s="1"/>
  <c r="AG631"/>
  <c r="AH631" s="1"/>
  <c r="AI631"/>
  <c r="AJ631" s="1"/>
  <c r="S632"/>
  <c r="T632" s="1"/>
  <c r="U632"/>
  <c r="V632" s="1"/>
  <c r="W632"/>
  <c r="X632" s="1"/>
  <c r="Y632"/>
  <c r="Z632" s="1"/>
  <c r="AA632"/>
  <c r="AB632" s="1"/>
  <c r="AC632"/>
  <c r="AD632" s="1"/>
  <c r="AE632"/>
  <c r="AF632" s="1"/>
  <c r="AG632"/>
  <c r="AH632" s="1"/>
  <c r="AI632"/>
  <c r="AJ632" s="1"/>
  <c r="S633"/>
  <c r="T633" s="1"/>
  <c r="U633"/>
  <c r="V633" s="1"/>
  <c r="W633"/>
  <c r="X633" s="1"/>
  <c r="Y633"/>
  <c r="Z633" s="1"/>
  <c r="AA633"/>
  <c r="AB633" s="1"/>
  <c r="AC633"/>
  <c r="AD633" s="1"/>
  <c r="AE633"/>
  <c r="AF633" s="1"/>
  <c r="AG633"/>
  <c r="AH633" s="1"/>
  <c r="AI633"/>
  <c r="AJ633" s="1"/>
  <c r="S634"/>
  <c r="T634" s="1"/>
  <c r="U634"/>
  <c r="V634" s="1"/>
  <c r="W634"/>
  <c r="X634" s="1"/>
  <c r="Y634"/>
  <c r="Z634" s="1"/>
  <c r="AA634"/>
  <c r="AB634" s="1"/>
  <c r="AC634"/>
  <c r="AD634" s="1"/>
  <c r="AE634"/>
  <c r="AF634" s="1"/>
  <c r="AG634"/>
  <c r="AH634" s="1"/>
  <c r="AI634"/>
  <c r="AJ634" s="1"/>
  <c r="S635"/>
  <c r="T635" s="1"/>
  <c r="U635"/>
  <c r="V635" s="1"/>
  <c r="W635"/>
  <c r="X635" s="1"/>
  <c r="Y635"/>
  <c r="Z635" s="1"/>
  <c r="AA635"/>
  <c r="AB635" s="1"/>
  <c r="AC635"/>
  <c r="AD635" s="1"/>
  <c r="AE635"/>
  <c r="AF635" s="1"/>
  <c r="AG635"/>
  <c r="AH635" s="1"/>
  <c r="AI635"/>
  <c r="AJ635" s="1"/>
  <c r="S636"/>
  <c r="T636" s="1"/>
  <c r="U636"/>
  <c r="V636" s="1"/>
  <c r="W636"/>
  <c r="X636" s="1"/>
  <c r="Y636"/>
  <c r="Z636" s="1"/>
  <c r="AA636"/>
  <c r="AB636" s="1"/>
  <c r="AC636"/>
  <c r="AD636" s="1"/>
  <c r="AE636"/>
  <c r="AF636" s="1"/>
  <c r="AG636"/>
  <c r="AH636" s="1"/>
  <c r="AI636"/>
  <c r="AJ636" s="1"/>
  <c r="S637"/>
  <c r="T637" s="1"/>
  <c r="U637"/>
  <c r="V637" s="1"/>
  <c r="W637"/>
  <c r="X637" s="1"/>
  <c r="Y637"/>
  <c r="Z637" s="1"/>
  <c r="AA637"/>
  <c r="AB637" s="1"/>
  <c r="AC637"/>
  <c r="AD637" s="1"/>
  <c r="AE637"/>
  <c r="AF637" s="1"/>
  <c r="AG637"/>
  <c r="AH637" s="1"/>
  <c r="AI637"/>
  <c r="AJ637" s="1"/>
  <c r="S638"/>
  <c r="T638" s="1"/>
  <c r="U638"/>
  <c r="V638" s="1"/>
  <c r="W638"/>
  <c r="X638" s="1"/>
  <c r="Y638"/>
  <c r="Z638" s="1"/>
  <c r="AA638"/>
  <c r="AB638" s="1"/>
  <c r="AC638"/>
  <c r="AD638" s="1"/>
  <c r="AE638"/>
  <c r="AF638" s="1"/>
  <c r="AG638"/>
  <c r="AH638" s="1"/>
  <c r="AI638"/>
  <c r="AJ638" s="1"/>
  <c r="S639"/>
  <c r="T639" s="1"/>
  <c r="U639"/>
  <c r="V639" s="1"/>
  <c r="W639"/>
  <c r="X639" s="1"/>
  <c r="Y639"/>
  <c r="Z639" s="1"/>
  <c r="AA639"/>
  <c r="AB639" s="1"/>
  <c r="AC639"/>
  <c r="AD639" s="1"/>
  <c r="AE639"/>
  <c r="AF639" s="1"/>
  <c r="AG639"/>
  <c r="AH639" s="1"/>
  <c r="AI639"/>
  <c r="AJ639" s="1"/>
  <c r="S640"/>
  <c r="T640" s="1"/>
  <c r="U640"/>
  <c r="V640" s="1"/>
  <c r="W640"/>
  <c r="X640" s="1"/>
  <c r="Y640"/>
  <c r="Z640" s="1"/>
  <c r="AA640"/>
  <c r="AB640" s="1"/>
  <c r="AC640"/>
  <c r="AD640" s="1"/>
  <c r="AE640"/>
  <c r="AF640" s="1"/>
  <c r="AG640"/>
  <c r="AH640" s="1"/>
  <c r="AI640"/>
  <c r="AJ640" s="1"/>
  <c r="S641"/>
  <c r="T641" s="1"/>
  <c r="U641"/>
  <c r="V641" s="1"/>
  <c r="W641"/>
  <c r="X641" s="1"/>
  <c r="Y641"/>
  <c r="Z641" s="1"/>
  <c r="AA641"/>
  <c r="AB641" s="1"/>
  <c r="AC641"/>
  <c r="AD641" s="1"/>
  <c r="AE641"/>
  <c r="AF641" s="1"/>
  <c r="AG641"/>
  <c r="AH641" s="1"/>
  <c r="AI641"/>
  <c r="AJ641" s="1"/>
  <c r="S642"/>
  <c r="T642" s="1"/>
  <c r="U642"/>
  <c r="V642" s="1"/>
  <c r="W642"/>
  <c r="X642" s="1"/>
  <c r="Y642"/>
  <c r="Z642" s="1"/>
  <c r="AA642"/>
  <c r="AB642" s="1"/>
  <c r="AC642"/>
  <c r="AD642" s="1"/>
  <c r="AE642"/>
  <c r="AF642" s="1"/>
  <c r="AG642"/>
  <c r="AH642" s="1"/>
  <c r="AI642"/>
  <c r="AJ642" s="1"/>
  <c r="S643"/>
  <c r="T643" s="1"/>
  <c r="U643"/>
  <c r="V643" s="1"/>
  <c r="W643"/>
  <c r="X643" s="1"/>
  <c r="Y643"/>
  <c r="Z643" s="1"/>
  <c r="AA643"/>
  <c r="AB643" s="1"/>
  <c r="AC643"/>
  <c r="AD643" s="1"/>
  <c r="AE643"/>
  <c r="AF643" s="1"/>
  <c r="AG643"/>
  <c r="AH643" s="1"/>
  <c r="AI643"/>
  <c r="AJ643" s="1"/>
  <c r="S644"/>
  <c r="T644" s="1"/>
  <c r="U644"/>
  <c r="V644" s="1"/>
  <c r="W644"/>
  <c r="X644" s="1"/>
  <c r="Y644"/>
  <c r="Z644" s="1"/>
  <c r="AA644"/>
  <c r="AB644" s="1"/>
  <c r="AC644"/>
  <c r="AD644" s="1"/>
  <c r="AE644"/>
  <c r="AF644" s="1"/>
  <c r="AG644"/>
  <c r="AH644" s="1"/>
  <c r="AI644"/>
  <c r="AJ644" s="1"/>
  <c r="S645"/>
  <c r="T645" s="1"/>
  <c r="U645"/>
  <c r="V645" s="1"/>
  <c r="W645"/>
  <c r="X645" s="1"/>
  <c r="Y645"/>
  <c r="Z645" s="1"/>
  <c r="AA645"/>
  <c r="AB645" s="1"/>
  <c r="AC645"/>
  <c r="AD645" s="1"/>
  <c r="AE645"/>
  <c r="AF645" s="1"/>
  <c r="AG645"/>
  <c r="AH645" s="1"/>
  <c r="AI645"/>
  <c r="AJ645" s="1"/>
  <c r="S646"/>
  <c r="T646" s="1"/>
  <c r="U646"/>
  <c r="V646" s="1"/>
  <c r="W646"/>
  <c r="X646" s="1"/>
  <c r="Y646"/>
  <c r="Z646" s="1"/>
  <c r="AA646"/>
  <c r="AB646" s="1"/>
  <c r="AC646"/>
  <c r="AD646" s="1"/>
  <c r="AE646"/>
  <c r="AF646" s="1"/>
  <c r="AG646"/>
  <c r="AH646" s="1"/>
  <c r="AI646"/>
  <c r="AJ646" s="1"/>
  <c r="S647"/>
  <c r="T647" s="1"/>
  <c r="U647"/>
  <c r="V647" s="1"/>
  <c r="W647"/>
  <c r="X647" s="1"/>
  <c r="Y647"/>
  <c r="Z647" s="1"/>
  <c r="AA647"/>
  <c r="AB647" s="1"/>
  <c r="AC647"/>
  <c r="AD647" s="1"/>
  <c r="AE647"/>
  <c r="AF647" s="1"/>
  <c r="AG647"/>
  <c r="AH647" s="1"/>
  <c r="AI647"/>
  <c r="AJ647" s="1"/>
  <c r="S648"/>
  <c r="T648" s="1"/>
  <c r="U648"/>
  <c r="V648" s="1"/>
  <c r="W648"/>
  <c r="X648" s="1"/>
  <c r="Y648"/>
  <c r="Z648" s="1"/>
  <c r="AA648"/>
  <c r="AB648" s="1"/>
  <c r="AC648"/>
  <c r="AD648" s="1"/>
  <c r="AE648"/>
  <c r="AF648" s="1"/>
  <c r="AG648"/>
  <c r="AH648" s="1"/>
  <c r="AI648"/>
  <c r="AJ648" s="1"/>
  <c r="S649"/>
  <c r="T649" s="1"/>
  <c r="U649"/>
  <c r="V649" s="1"/>
  <c r="W649"/>
  <c r="X649" s="1"/>
  <c r="Y649"/>
  <c r="Z649" s="1"/>
  <c r="AA649"/>
  <c r="AB649" s="1"/>
  <c r="AC649"/>
  <c r="AD649" s="1"/>
  <c r="AE649"/>
  <c r="AF649" s="1"/>
  <c r="AG649"/>
  <c r="AH649" s="1"/>
  <c r="AI649"/>
  <c r="AJ649" s="1"/>
  <c r="S650"/>
  <c r="T650" s="1"/>
  <c r="U650"/>
  <c r="V650" s="1"/>
  <c r="W650"/>
  <c r="X650" s="1"/>
  <c r="Y650"/>
  <c r="Z650" s="1"/>
  <c r="AA650"/>
  <c r="AB650" s="1"/>
  <c r="AC650"/>
  <c r="AD650" s="1"/>
  <c r="AE650"/>
  <c r="AF650" s="1"/>
  <c r="AG650"/>
  <c r="AH650" s="1"/>
  <c r="AI650"/>
  <c r="AJ650" s="1"/>
  <c r="S651"/>
  <c r="T651" s="1"/>
  <c r="U651"/>
  <c r="V651" s="1"/>
  <c r="W651"/>
  <c r="X651" s="1"/>
  <c r="Y651"/>
  <c r="Z651" s="1"/>
  <c r="AA651"/>
  <c r="AB651" s="1"/>
  <c r="AC651"/>
  <c r="AD651" s="1"/>
  <c r="AE651"/>
  <c r="AF651" s="1"/>
  <c r="AG651"/>
  <c r="AH651" s="1"/>
  <c r="AI651"/>
  <c r="AJ651" s="1"/>
  <c r="S652"/>
  <c r="T652" s="1"/>
  <c r="U652"/>
  <c r="V652" s="1"/>
  <c r="W652"/>
  <c r="X652" s="1"/>
  <c r="Y652"/>
  <c r="Z652" s="1"/>
  <c r="AA652"/>
  <c r="AB652" s="1"/>
  <c r="AC652"/>
  <c r="AD652" s="1"/>
  <c r="AE652"/>
  <c r="AF652" s="1"/>
  <c r="AG652"/>
  <c r="AH652" s="1"/>
  <c r="AI652"/>
  <c r="AJ652" s="1"/>
  <c r="S653"/>
  <c r="T653" s="1"/>
  <c r="U653"/>
  <c r="V653" s="1"/>
  <c r="W653"/>
  <c r="X653" s="1"/>
  <c r="Y653"/>
  <c r="Z653" s="1"/>
  <c r="AA653"/>
  <c r="AB653" s="1"/>
  <c r="AC653"/>
  <c r="AD653" s="1"/>
  <c r="AE653"/>
  <c r="AF653" s="1"/>
  <c r="AG653"/>
  <c r="AH653" s="1"/>
  <c r="AI653"/>
  <c r="AJ653" s="1"/>
  <c r="S654"/>
  <c r="T654" s="1"/>
  <c r="U654"/>
  <c r="V654" s="1"/>
  <c r="W654"/>
  <c r="X654" s="1"/>
  <c r="Y654"/>
  <c r="Z654" s="1"/>
  <c r="AA654"/>
  <c r="AB654" s="1"/>
  <c r="AC654"/>
  <c r="AD654" s="1"/>
  <c r="AE654"/>
  <c r="AF654" s="1"/>
  <c r="AG654"/>
  <c r="AH654" s="1"/>
  <c r="AI654"/>
  <c r="AJ654" s="1"/>
  <c r="S655"/>
  <c r="T655" s="1"/>
  <c r="U655"/>
  <c r="V655" s="1"/>
  <c r="W655"/>
  <c r="X655" s="1"/>
  <c r="Y655"/>
  <c r="Z655" s="1"/>
  <c r="AA655"/>
  <c r="AB655" s="1"/>
  <c r="AC655"/>
  <c r="AD655" s="1"/>
  <c r="AE655"/>
  <c r="AF655" s="1"/>
  <c r="AG655"/>
  <c r="AH655" s="1"/>
  <c r="AI655"/>
  <c r="AJ655" s="1"/>
  <c r="S656"/>
  <c r="T656" s="1"/>
  <c r="U656"/>
  <c r="V656" s="1"/>
  <c r="W656"/>
  <c r="X656" s="1"/>
  <c r="Y656"/>
  <c r="Z656" s="1"/>
  <c r="AA656"/>
  <c r="AB656" s="1"/>
  <c r="AC656"/>
  <c r="AD656" s="1"/>
  <c r="AE656"/>
  <c r="AF656" s="1"/>
  <c r="AG656"/>
  <c r="AH656" s="1"/>
  <c r="AI656"/>
  <c r="AJ656" s="1"/>
  <c r="S657"/>
  <c r="T657" s="1"/>
  <c r="U657"/>
  <c r="V657" s="1"/>
  <c r="W657"/>
  <c r="X657" s="1"/>
  <c r="Y657"/>
  <c r="Z657" s="1"/>
  <c r="AA657"/>
  <c r="AB657" s="1"/>
  <c r="AC657"/>
  <c r="AD657" s="1"/>
  <c r="AE657"/>
  <c r="AF657" s="1"/>
  <c r="AG657"/>
  <c r="AH657" s="1"/>
  <c r="AI657"/>
  <c r="AJ657" s="1"/>
  <c r="S658"/>
  <c r="T658" s="1"/>
  <c r="U658"/>
  <c r="V658" s="1"/>
  <c r="W658"/>
  <c r="X658" s="1"/>
  <c r="Y658"/>
  <c r="Z658" s="1"/>
  <c r="AA658"/>
  <c r="AB658" s="1"/>
  <c r="AC658"/>
  <c r="AD658" s="1"/>
  <c r="AE658"/>
  <c r="AF658" s="1"/>
  <c r="AG658"/>
  <c r="AH658" s="1"/>
  <c r="AI658"/>
  <c r="AJ658" s="1"/>
  <c r="S659"/>
  <c r="T659" s="1"/>
  <c r="U659"/>
  <c r="V659" s="1"/>
  <c r="W659"/>
  <c r="X659" s="1"/>
  <c r="Y659"/>
  <c r="Z659" s="1"/>
  <c r="AA659"/>
  <c r="AB659" s="1"/>
  <c r="AC659"/>
  <c r="AD659" s="1"/>
  <c r="AE659"/>
  <c r="AF659" s="1"/>
  <c r="AG659"/>
  <c r="AH659" s="1"/>
  <c r="AI659"/>
  <c r="AJ659" s="1"/>
  <c r="S660"/>
  <c r="T660" s="1"/>
  <c r="U660"/>
  <c r="V660" s="1"/>
  <c r="W660"/>
  <c r="X660" s="1"/>
  <c r="Y660"/>
  <c r="Z660" s="1"/>
  <c r="AA660"/>
  <c r="AB660" s="1"/>
  <c r="AC660"/>
  <c r="AD660" s="1"/>
  <c r="AE660"/>
  <c r="AF660" s="1"/>
  <c r="AG660"/>
  <c r="AH660" s="1"/>
  <c r="AI660"/>
  <c r="AJ660" s="1"/>
  <c r="S661"/>
  <c r="T661" s="1"/>
  <c r="U661"/>
  <c r="V661" s="1"/>
  <c r="W661"/>
  <c r="X661" s="1"/>
  <c r="Y661"/>
  <c r="Z661" s="1"/>
  <c r="AA661"/>
  <c r="AB661" s="1"/>
  <c r="AC661"/>
  <c r="AD661" s="1"/>
  <c r="AE661"/>
  <c r="AF661" s="1"/>
  <c r="AG661"/>
  <c r="AH661" s="1"/>
  <c r="AI661"/>
  <c r="AJ661" s="1"/>
  <c r="S662"/>
  <c r="T662" s="1"/>
  <c r="U662"/>
  <c r="V662" s="1"/>
  <c r="W662"/>
  <c r="X662" s="1"/>
  <c r="Y662"/>
  <c r="Z662" s="1"/>
  <c r="AA662"/>
  <c r="AB662" s="1"/>
  <c r="AC662"/>
  <c r="AD662" s="1"/>
  <c r="AE662"/>
  <c r="AF662" s="1"/>
  <c r="AG662"/>
  <c r="AH662" s="1"/>
  <c r="AI662"/>
  <c r="AJ662" s="1"/>
  <c r="S663"/>
  <c r="T663" s="1"/>
  <c r="U663"/>
  <c r="V663" s="1"/>
  <c r="W663"/>
  <c r="X663" s="1"/>
  <c r="Y663"/>
  <c r="Z663" s="1"/>
  <c r="AA663"/>
  <c r="AB663" s="1"/>
  <c r="AC663"/>
  <c r="AD663" s="1"/>
  <c r="AE663"/>
  <c r="AF663" s="1"/>
  <c r="AG663"/>
  <c r="AH663" s="1"/>
  <c r="AI663"/>
  <c r="AJ663" s="1"/>
  <c r="S664"/>
  <c r="T664" s="1"/>
  <c r="U664"/>
  <c r="V664" s="1"/>
  <c r="W664"/>
  <c r="X664" s="1"/>
  <c r="Y664"/>
  <c r="Z664" s="1"/>
  <c r="AA664"/>
  <c r="AB664" s="1"/>
  <c r="AC664"/>
  <c r="AD664" s="1"/>
  <c r="AE664"/>
  <c r="AF664" s="1"/>
  <c r="AG664"/>
  <c r="AH664" s="1"/>
  <c r="AI664"/>
  <c r="AJ664" s="1"/>
  <c r="S665"/>
  <c r="T665" s="1"/>
  <c r="U665"/>
  <c r="V665" s="1"/>
  <c r="W665"/>
  <c r="X665" s="1"/>
  <c r="Y665"/>
  <c r="Z665" s="1"/>
  <c r="AA665"/>
  <c r="AB665" s="1"/>
  <c r="AC665"/>
  <c r="AD665" s="1"/>
  <c r="AE665"/>
  <c r="AF665" s="1"/>
  <c r="AG665"/>
  <c r="AH665" s="1"/>
  <c r="AI665"/>
  <c r="AJ665" s="1"/>
  <c r="S666"/>
  <c r="T666" s="1"/>
  <c r="U666"/>
  <c r="V666" s="1"/>
  <c r="W666"/>
  <c r="X666" s="1"/>
  <c r="Y666"/>
  <c r="Z666" s="1"/>
  <c r="AA666"/>
  <c r="AB666" s="1"/>
  <c r="AC666"/>
  <c r="AD666" s="1"/>
  <c r="AE666"/>
  <c r="AF666" s="1"/>
  <c r="AG666"/>
  <c r="AH666" s="1"/>
  <c r="AI666"/>
  <c r="AJ666" s="1"/>
  <c r="S667"/>
  <c r="T667" s="1"/>
  <c r="U667"/>
  <c r="V667" s="1"/>
  <c r="W667"/>
  <c r="X667" s="1"/>
  <c r="Y667"/>
  <c r="Z667" s="1"/>
  <c r="AA667"/>
  <c r="AB667" s="1"/>
  <c r="AC667"/>
  <c r="AD667" s="1"/>
  <c r="AE667"/>
  <c r="AF667" s="1"/>
  <c r="AG667"/>
  <c r="AH667" s="1"/>
  <c r="AI667"/>
  <c r="AJ667" s="1"/>
  <c r="S668"/>
  <c r="T668" s="1"/>
  <c r="U668"/>
  <c r="V668" s="1"/>
  <c r="W668"/>
  <c r="X668" s="1"/>
  <c r="Y668"/>
  <c r="Z668" s="1"/>
  <c r="AA668"/>
  <c r="AB668" s="1"/>
  <c r="AC668"/>
  <c r="AD668" s="1"/>
  <c r="AE668"/>
  <c r="AF668" s="1"/>
  <c r="AG668"/>
  <c r="AH668" s="1"/>
  <c r="AI668"/>
  <c r="AJ668" s="1"/>
  <c r="S669"/>
  <c r="T669" s="1"/>
  <c r="U669"/>
  <c r="V669" s="1"/>
  <c r="W669"/>
  <c r="X669" s="1"/>
  <c r="Y669"/>
  <c r="Z669" s="1"/>
  <c r="AA669"/>
  <c r="AB669" s="1"/>
  <c r="AC669"/>
  <c r="AD669" s="1"/>
  <c r="AE669"/>
  <c r="AF669" s="1"/>
  <c r="AG669"/>
  <c r="AH669" s="1"/>
  <c r="AI669"/>
  <c r="AJ669" s="1"/>
  <c r="S670"/>
  <c r="T670" s="1"/>
  <c r="U670"/>
  <c r="V670" s="1"/>
  <c r="W670"/>
  <c r="X670" s="1"/>
  <c r="Y670"/>
  <c r="Z670" s="1"/>
  <c r="AA670"/>
  <c r="AB670" s="1"/>
  <c r="AC670"/>
  <c r="AD670" s="1"/>
  <c r="AE670"/>
  <c r="AF670" s="1"/>
  <c r="AG670"/>
  <c r="AH670" s="1"/>
  <c r="AI670"/>
  <c r="AJ670" s="1"/>
  <c r="S671"/>
  <c r="T671" s="1"/>
  <c r="U671"/>
  <c r="V671" s="1"/>
  <c r="W671"/>
  <c r="X671" s="1"/>
  <c r="Y671"/>
  <c r="Z671" s="1"/>
  <c r="AA671"/>
  <c r="AB671" s="1"/>
  <c r="AC671"/>
  <c r="AD671" s="1"/>
  <c r="AE671"/>
  <c r="AF671" s="1"/>
  <c r="AG671"/>
  <c r="AH671" s="1"/>
  <c r="AI671"/>
  <c r="AJ671" s="1"/>
  <c r="S672"/>
  <c r="T672" s="1"/>
  <c r="U672"/>
  <c r="V672" s="1"/>
  <c r="W672"/>
  <c r="X672" s="1"/>
  <c r="Y672"/>
  <c r="Z672" s="1"/>
  <c r="AA672"/>
  <c r="AB672" s="1"/>
  <c r="AC672"/>
  <c r="AD672" s="1"/>
  <c r="AE672"/>
  <c r="AF672" s="1"/>
  <c r="AG672"/>
  <c r="AH672" s="1"/>
  <c r="AI672"/>
  <c r="AJ672" s="1"/>
  <c r="S673"/>
  <c r="T673" s="1"/>
  <c r="U673"/>
  <c r="V673" s="1"/>
  <c r="W673"/>
  <c r="X673" s="1"/>
  <c r="Y673"/>
  <c r="Z673" s="1"/>
  <c r="AA673"/>
  <c r="AB673" s="1"/>
  <c r="AC673"/>
  <c r="AD673" s="1"/>
  <c r="AE673"/>
  <c r="AF673" s="1"/>
  <c r="AG673"/>
  <c r="AH673" s="1"/>
  <c r="AI673"/>
  <c r="AJ673" s="1"/>
  <c r="S674"/>
  <c r="T674" s="1"/>
  <c r="U674"/>
  <c r="V674" s="1"/>
  <c r="W674"/>
  <c r="X674" s="1"/>
  <c r="Y674"/>
  <c r="Z674" s="1"/>
  <c r="AA674"/>
  <c r="AB674" s="1"/>
  <c r="AC674"/>
  <c r="AD674" s="1"/>
  <c r="AE674"/>
  <c r="AF674" s="1"/>
  <c r="AG674"/>
  <c r="AH674" s="1"/>
  <c r="AI674"/>
  <c r="AJ674" s="1"/>
  <c r="S675"/>
  <c r="T675" s="1"/>
  <c r="U675"/>
  <c r="V675" s="1"/>
  <c r="W675"/>
  <c r="X675" s="1"/>
  <c r="Y675"/>
  <c r="Z675" s="1"/>
  <c r="AA675"/>
  <c r="AB675" s="1"/>
  <c r="AC675"/>
  <c r="AD675" s="1"/>
  <c r="AE675"/>
  <c r="AF675" s="1"/>
  <c r="AG675"/>
  <c r="AH675" s="1"/>
  <c r="AI675"/>
  <c r="AJ675" s="1"/>
  <c r="S676"/>
  <c r="T676" s="1"/>
  <c r="U676"/>
  <c r="V676" s="1"/>
  <c r="W676"/>
  <c r="X676" s="1"/>
  <c r="Y676"/>
  <c r="Z676" s="1"/>
  <c r="AA676"/>
  <c r="AB676" s="1"/>
  <c r="AC676"/>
  <c r="AD676" s="1"/>
  <c r="AE676"/>
  <c r="AF676" s="1"/>
  <c r="AG676"/>
  <c r="AH676" s="1"/>
  <c r="AI676"/>
  <c r="AJ676" s="1"/>
  <c r="S677"/>
  <c r="T677" s="1"/>
  <c r="U677"/>
  <c r="V677" s="1"/>
  <c r="W677"/>
  <c r="X677" s="1"/>
  <c r="Y677"/>
  <c r="Z677" s="1"/>
  <c r="AA677"/>
  <c r="AB677" s="1"/>
  <c r="AC677"/>
  <c r="AD677" s="1"/>
  <c r="AE677"/>
  <c r="AF677" s="1"/>
  <c r="AG677"/>
  <c r="AH677" s="1"/>
  <c r="AI677"/>
  <c r="AJ677" s="1"/>
  <c r="S678"/>
  <c r="T678" s="1"/>
  <c r="U678"/>
  <c r="V678" s="1"/>
  <c r="W678"/>
  <c r="X678" s="1"/>
  <c r="Y678"/>
  <c r="Z678" s="1"/>
  <c r="AA678"/>
  <c r="AB678" s="1"/>
  <c r="AC678"/>
  <c r="AD678" s="1"/>
  <c r="AE678"/>
  <c r="AF678" s="1"/>
  <c r="AG678"/>
  <c r="AH678" s="1"/>
  <c r="AI678"/>
  <c r="AJ678" s="1"/>
  <c r="S679"/>
  <c r="T679" s="1"/>
  <c r="U679"/>
  <c r="V679" s="1"/>
  <c r="W679"/>
  <c r="X679" s="1"/>
  <c r="Y679"/>
  <c r="Z679" s="1"/>
  <c r="AA679"/>
  <c r="AB679" s="1"/>
  <c r="AC679"/>
  <c r="AD679" s="1"/>
  <c r="AE679"/>
  <c r="AF679" s="1"/>
  <c r="AG679"/>
  <c r="AH679" s="1"/>
  <c r="AI679"/>
  <c r="AJ679" s="1"/>
  <c r="S680"/>
  <c r="T680" s="1"/>
  <c r="U680"/>
  <c r="V680" s="1"/>
  <c r="W680"/>
  <c r="X680" s="1"/>
  <c r="Y680"/>
  <c r="Z680" s="1"/>
  <c r="AA680"/>
  <c r="AB680" s="1"/>
  <c r="AC680"/>
  <c r="AD680" s="1"/>
  <c r="AE680"/>
  <c r="AF680" s="1"/>
  <c r="AG680"/>
  <c r="AH680" s="1"/>
  <c r="AI680"/>
  <c r="AJ680" s="1"/>
  <c r="S681"/>
  <c r="T681" s="1"/>
  <c r="U681"/>
  <c r="V681" s="1"/>
  <c r="W681"/>
  <c r="X681" s="1"/>
  <c r="Y681"/>
  <c r="Z681" s="1"/>
  <c r="AA681"/>
  <c r="AB681" s="1"/>
  <c r="AC681"/>
  <c r="AD681" s="1"/>
  <c r="AE681"/>
  <c r="AF681" s="1"/>
  <c r="AG681"/>
  <c r="AH681" s="1"/>
  <c r="AI681"/>
  <c r="AJ681" s="1"/>
  <c r="S682"/>
  <c r="T682" s="1"/>
  <c r="U682"/>
  <c r="V682" s="1"/>
  <c r="W682"/>
  <c r="X682" s="1"/>
  <c r="Y682"/>
  <c r="Z682" s="1"/>
  <c r="AA682"/>
  <c r="AB682" s="1"/>
  <c r="AC682"/>
  <c r="AD682" s="1"/>
  <c r="AE682"/>
  <c r="AF682" s="1"/>
  <c r="AG682"/>
  <c r="AH682" s="1"/>
  <c r="AI682"/>
  <c r="AJ682" s="1"/>
  <c r="S683"/>
  <c r="T683" s="1"/>
  <c r="U683"/>
  <c r="V683" s="1"/>
  <c r="W683"/>
  <c r="X683" s="1"/>
  <c r="Y683"/>
  <c r="Z683" s="1"/>
  <c r="AA683"/>
  <c r="AB683" s="1"/>
  <c r="AC683"/>
  <c r="AD683" s="1"/>
  <c r="AE683"/>
  <c r="AF683" s="1"/>
  <c r="AG683"/>
  <c r="AH683" s="1"/>
  <c r="AI683"/>
  <c r="AJ683" s="1"/>
  <c r="S684"/>
  <c r="T684" s="1"/>
  <c r="U684"/>
  <c r="V684" s="1"/>
  <c r="W684"/>
  <c r="X684" s="1"/>
  <c r="Y684"/>
  <c r="Z684" s="1"/>
  <c r="AA684"/>
  <c r="AB684" s="1"/>
  <c r="AC684"/>
  <c r="AD684" s="1"/>
  <c r="AE684"/>
  <c r="AF684" s="1"/>
  <c r="AG684"/>
  <c r="AH684" s="1"/>
  <c r="AI684"/>
  <c r="AJ684" s="1"/>
  <c r="S685"/>
  <c r="T685" s="1"/>
  <c r="U685"/>
  <c r="V685" s="1"/>
  <c r="W685"/>
  <c r="X685" s="1"/>
  <c r="Y685"/>
  <c r="Z685" s="1"/>
  <c r="AA685"/>
  <c r="AB685" s="1"/>
  <c r="AC685"/>
  <c r="AD685" s="1"/>
  <c r="AE685"/>
  <c r="AF685" s="1"/>
  <c r="AG685"/>
  <c r="AH685" s="1"/>
  <c r="AI685"/>
  <c r="AJ685" s="1"/>
  <c r="S686"/>
  <c r="T686" s="1"/>
  <c r="U686"/>
  <c r="V686" s="1"/>
  <c r="W686"/>
  <c r="X686" s="1"/>
  <c r="Y686"/>
  <c r="Z686" s="1"/>
  <c r="AA686"/>
  <c r="AB686" s="1"/>
  <c r="AC686"/>
  <c r="AD686" s="1"/>
  <c r="AE686"/>
  <c r="AF686" s="1"/>
  <c r="AG686"/>
  <c r="AH686" s="1"/>
  <c r="AI686"/>
  <c r="AJ686" s="1"/>
  <c r="S687"/>
  <c r="T687" s="1"/>
  <c r="U687"/>
  <c r="V687" s="1"/>
  <c r="W687"/>
  <c r="X687" s="1"/>
  <c r="Y687"/>
  <c r="Z687" s="1"/>
  <c r="AA687"/>
  <c r="AB687" s="1"/>
  <c r="AC687"/>
  <c r="AD687" s="1"/>
  <c r="AE687"/>
  <c r="AF687" s="1"/>
  <c r="AG687"/>
  <c r="AH687" s="1"/>
  <c r="AI687"/>
  <c r="AJ687" s="1"/>
  <c r="S688"/>
  <c r="T688" s="1"/>
  <c r="U688"/>
  <c r="V688" s="1"/>
  <c r="W688"/>
  <c r="X688" s="1"/>
  <c r="Y688"/>
  <c r="Z688" s="1"/>
  <c r="AA688"/>
  <c r="AB688" s="1"/>
  <c r="AC688"/>
  <c r="AD688" s="1"/>
  <c r="AE688"/>
  <c r="AF688" s="1"/>
  <c r="AG688"/>
  <c r="AH688" s="1"/>
  <c r="AI688"/>
  <c r="AJ688" s="1"/>
  <c r="S689"/>
  <c r="T689" s="1"/>
  <c r="U689"/>
  <c r="V689" s="1"/>
  <c r="W689"/>
  <c r="X689" s="1"/>
  <c r="Y689"/>
  <c r="Z689" s="1"/>
  <c r="AA689"/>
  <c r="AB689" s="1"/>
  <c r="AC689"/>
  <c r="AD689" s="1"/>
  <c r="AE689"/>
  <c r="AF689" s="1"/>
  <c r="AG689"/>
  <c r="AH689" s="1"/>
  <c r="AI689"/>
  <c r="AJ689" s="1"/>
  <c r="S690"/>
  <c r="T690" s="1"/>
  <c r="U690"/>
  <c r="V690" s="1"/>
  <c r="W690"/>
  <c r="X690" s="1"/>
  <c r="Y690"/>
  <c r="Z690" s="1"/>
  <c r="AA690"/>
  <c r="AB690" s="1"/>
  <c r="AC690"/>
  <c r="AD690" s="1"/>
  <c r="AE690"/>
  <c r="AF690" s="1"/>
  <c r="AG690"/>
  <c r="AH690" s="1"/>
  <c r="AI690"/>
  <c r="AJ690" s="1"/>
  <c r="S691"/>
  <c r="T691" s="1"/>
  <c r="U691"/>
  <c r="V691" s="1"/>
  <c r="W691"/>
  <c r="X691" s="1"/>
  <c r="Y691"/>
  <c r="Z691" s="1"/>
  <c r="AA691"/>
  <c r="AB691" s="1"/>
  <c r="AC691"/>
  <c r="AD691" s="1"/>
  <c r="AE691"/>
  <c r="AF691" s="1"/>
  <c r="AG691"/>
  <c r="AH691" s="1"/>
  <c r="AI691"/>
  <c r="AJ691" s="1"/>
  <c r="S692"/>
  <c r="T692" s="1"/>
  <c r="U692"/>
  <c r="V692" s="1"/>
  <c r="W692"/>
  <c r="X692" s="1"/>
  <c r="Y692"/>
  <c r="Z692" s="1"/>
  <c r="AA692"/>
  <c r="AB692" s="1"/>
  <c r="AC692"/>
  <c r="AD692" s="1"/>
  <c r="AE692"/>
  <c r="AF692" s="1"/>
  <c r="AG692"/>
  <c r="AH692" s="1"/>
  <c r="AI692"/>
  <c r="AJ692" s="1"/>
  <c r="S693"/>
  <c r="T693" s="1"/>
  <c r="U693"/>
  <c r="V693" s="1"/>
  <c r="W693"/>
  <c r="X693" s="1"/>
  <c r="Y693"/>
  <c r="Z693" s="1"/>
  <c r="AA693"/>
  <c r="AB693" s="1"/>
  <c r="AC693"/>
  <c r="AD693" s="1"/>
  <c r="AE693"/>
  <c r="AF693" s="1"/>
  <c r="AG693"/>
  <c r="AH693" s="1"/>
  <c r="AI693"/>
  <c r="AJ693" s="1"/>
  <c r="S694"/>
  <c r="T694" s="1"/>
  <c r="U694"/>
  <c r="V694" s="1"/>
  <c r="W694"/>
  <c r="X694" s="1"/>
  <c r="Y694"/>
  <c r="Z694" s="1"/>
  <c r="AA694"/>
  <c r="AB694" s="1"/>
  <c r="AC694"/>
  <c r="AD694" s="1"/>
  <c r="AE694"/>
  <c r="AF694" s="1"/>
  <c r="AG694"/>
  <c r="AH694" s="1"/>
  <c r="AI694"/>
  <c r="AJ694" s="1"/>
  <c r="S695"/>
  <c r="T695" s="1"/>
  <c r="U695"/>
  <c r="V695" s="1"/>
  <c r="W695"/>
  <c r="X695" s="1"/>
  <c r="Y695"/>
  <c r="Z695" s="1"/>
  <c r="AA695"/>
  <c r="AB695" s="1"/>
  <c r="AC695"/>
  <c r="AD695" s="1"/>
  <c r="AE695"/>
  <c r="AF695" s="1"/>
  <c r="AG695"/>
  <c r="AH695" s="1"/>
  <c r="AI695"/>
  <c r="AJ695" s="1"/>
  <c r="S696"/>
  <c r="T696" s="1"/>
  <c r="U696"/>
  <c r="V696" s="1"/>
  <c r="W696"/>
  <c r="X696" s="1"/>
  <c r="Y696"/>
  <c r="Z696" s="1"/>
  <c r="AA696"/>
  <c r="AB696" s="1"/>
  <c r="AC696"/>
  <c r="AD696" s="1"/>
  <c r="AE696"/>
  <c r="AF696" s="1"/>
  <c r="AG696"/>
  <c r="AH696" s="1"/>
  <c r="AI696"/>
  <c r="AJ696" s="1"/>
  <c r="S697"/>
  <c r="T697" s="1"/>
  <c r="U697"/>
  <c r="V697" s="1"/>
  <c r="W697"/>
  <c r="X697" s="1"/>
  <c r="Y697"/>
  <c r="Z697" s="1"/>
  <c r="AA697"/>
  <c r="AB697" s="1"/>
  <c r="AC697"/>
  <c r="AD697" s="1"/>
  <c r="AE697"/>
  <c r="AF697" s="1"/>
  <c r="AG697"/>
  <c r="AH697" s="1"/>
  <c r="AI697"/>
  <c r="AJ697" s="1"/>
  <c r="S698"/>
  <c r="T698" s="1"/>
  <c r="U698"/>
  <c r="V698" s="1"/>
  <c r="W698"/>
  <c r="X698" s="1"/>
  <c r="Y698"/>
  <c r="Z698" s="1"/>
  <c r="AA698"/>
  <c r="AB698" s="1"/>
  <c r="AC698"/>
  <c r="AD698" s="1"/>
  <c r="AE698"/>
  <c r="AF698" s="1"/>
  <c r="AG698"/>
  <c r="AH698" s="1"/>
  <c r="AI698"/>
  <c r="AJ698" s="1"/>
  <c r="S699"/>
  <c r="T699" s="1"/>
  <c r="U699"/>
  <c r="V699" s="1"/>
  <c r="W699"/>
  <c r="X699" s="1"/>
  <c r="Y699"/>
  <c r="Z699" s="1"/>
  <c r="AA699"/>
  <c r="AB699" s="1"/>
  <c r="AC699"/>
  <c r="AD699" s="1"/>
  <c r="AE699"/>
  <c r="AF699" s="1"/>
  <c r="AG699"/>
  <c r="AH699" s="1"/>
  <c r="AI699"/>
  <c r="AJ699" s="1"/>
  <c r="S700"/>
  <c r="T700" s="1"/>
  <c r="U700"/>
  <c r="V700" s="1"/>
  <c r="W700"/>
  <c r="X700" s="1"/>
  <c r="Y700"/>
  <c r="Z700" s="1"/>
  <c r="AA700"/>
  <c r="AB700" s="1"/>
  <c r="AC700"/>
  <c r="AD700" s="1"/>
  <c r="AE700"/>
  <c r="AF700" s="1"/>
  <c r="AG700"/>
  <c r="AH700" s="1"/>
  <c r="AI700"/>
  <c r="AJ700" s="1"/>
  <c r="S701"/>
  <c r="T701" s="1"/>
  <c r="U701"/>
  <c r="V701" s="1"/>
  <c r="W701"/>
  <c r="X701" s="1"/>
  <c r="Y701"/>
  <c r="Z701" s="1"/>
  <c r="AA701"/>
  <c r="AB701" s="1"/>
  <c r="AC701"/>
  <c r="AD701" s="1"/>
  <c r="AE701"/>
  <c r="AF701" s="1"/>
  <c r="AG701"/>
  <c r="AH701" s="1"/>
  <c r="AI701"/>
  <c r="AJ701" s="1"/>
  <c r="S702"/>
  <c r="T702" s="1"/>
  <c r="U702"/>
  <c r="V702" s="1"/>
  <c r="W702"/>
  <c r="X702" s="1"/>
  <c r="Y702"/>
  <c r="Z702" s="1"/>
  <c r="AA702"/>
  <c r="AB702" s="1"/>
  <c r="AC702"/>
  <c r="AD702" s="1"/>
  <c r="AE702"/>
  <c r="AF702" s="1"/>
  <c r="AG702"/>
  <c r="AH702" s="1"/>
  <c r="AI702"/>
  <c r="AJ702" s="1"/>
  <c r="S703"/>
  <c r="T703" s="1"/>
  <c r="U703"/>
  <c r="V703" s="1"/>
  <c r="W703"/>
  <c r="X703" s="1"/>
  <c r="Y703"/>
  <c r="Z703" s="1"/>
  <c r="AA703"/>
  <c r="AB703" s="1"/>
  <c r="AC703"/>
  <c r="AD703" s="1"/>
  <c r="AE703"/>
  <c r="AF703" s="1"/>
  <c r="AG703"/>
  <c r="AH703" s="1"/>
  <c r="AI703"/>
  <c r="AJ703" s="1"/>
  <c r="S704"/>
  <c r="T704" s="1"/>
  <c r="U704"/>
  <c r="V704" s="1"/>
  <c r="W704"/>
  <c r="X704" s="1"/>
  <c r="Y704"/>
  <c r="Z704" s="1"/>
  <c r="AA704"/>
  <c r="AB704" s="1"/>
  <c r="AC704"/>
  <c r="AD704" s="1"/>
  <c r="AE704"/>
  <c r="AF704" s="1"/>
  <c r="AG704"/>
  <c r="AH704" s="1"/>
  <c r="AI704"/>
  <c r="AJ704" s="1"/>
  <c r="S705"/>
  <c r="T705" s="1"/>
  <c r="U705"/>
  <c r="V705" s="1"/>
  <c r="W705"/>
  <c r="X705" s="1"/>
  <c r="Y705"/>
  <c r="Z705" s="1"/>
  <c r="AA705"/>
  <c r="AB705" s="1"/>
  <c r="AC705"/>
  <c r="AD705" s="1"/>
  <c r="AE705"/>
  <c r="AF705" s="1"/>
  <c r="AG705"/>
  <c r="AH705" s="1"/>
  <c r="AI705"/>
  <c r="AJ705" s="1"/>
  <c r="S706"/>
  <c r="T706" s="1"/>
  <c r="U706"/>
  <c r="V706" s="1"/>
  <c r="W706"/>
  <c r="X706" s="1"/>
  <c r="Y706"/>
  <c r="Z706" s="1"/>
  <c r="AA706"/>
  <c r="AB706" s="1"/>
  <c r="AC706"/>
  <c r="AD706" s="1"/>
  <c r="AE706"/>
  <c r="AF706" s="1"/>
  <c r="AG706"/>
  <c r="AH706" s="1"/>
  <c r="AI706"/>
  <c r="AJ706" s="1"/>
  <c r="S707"/>
  <c r="T707" s="1"/>
  <c r="U707"/>
  <c r="V707" s="1"/>
  <c r="W707"/>
  <c r="X707" s="1"/>
  <c r="Y707"/>
  <c r="Z707" s="1"/>
  <c r="AA707"/>
  <c r="AB707" s="1"/>
  <c r="AC707"/>
  <c r="AD707" s="1"/>
  <c r="AE707"/>
  <c r="AF707" s="1"/>
  <c r="AG707"/>
  <c r="AH707" s="1"/>
  <c r="AI707"/>
  <c r="AJ707" s="1"/>
  <c r="S708"/>
  <c r="T708" s="1"/>
  <c r="U708"/>
  <c r="V708" s="1"/>
  <c r="W708"/>
  <c r="X708" s="1"/>
  <c r="Y708"/>
  <c r="Z708" s="1"/>
  <c r="AA708"/>
  <c r="AB708" s="1"/>
  <c r="AC708"/>
  <c r="AD708" s="1"/>
  <c r="AE708"/>
  <c r="AF708" s="1"/>
  <c r="AG708"/>
  <c r="AH708" s="1"/>
  <c r="AI708"/>
  <c r="AJ708" s="1"/>
  <c r="S709"/>
  <c r="T709" s="1"/>
  <c r="U709"/>
  <c r="V709" s="1"/>
  <c r="W709"/>
  <c r="X709" s="1"/>
  <c r="Y709"/>
  <c r="Z709" s="1"/>
  <c r="AA709"/>
  <c r="AB709" s="1"/>
  <c r="AC709"/>
  <c r="AD709" s="1"/>
  <c r="AE709"/>
  <c r="AF709" s="1"/>
  <c r="AG709"/>
  <c r="AH709" s="1"/>
  <c r="AI709"/>
  <c r="AJ709" s="1"/>
  <c r="S710"/>
  <c r="T710" s="1"/>
  <c r="U710"/>
  <c r="V710" s="1"/>
  <c r="W710"/>
  <c r="X710" s="1"/>
  <c r="Y710"/>
  <c r="Z710" s="1"/>
  <c r="AA710"/>
  <c r="AB710" s="1"/>
  <c r="AC710"/>
  <c r="AD710" s="1"/>
  <c r="AE710"/>
  <c r="AF710" s="1"/>
  <c r="AG710"/>
  <c r="AH710" s="1"/>
  <c r="AI710"/>
  <c r="AJ710" s="1"/>
  <c r="S711"/>
  <c r="T711" s="1"/>
  <c r="U711"/>
  <c r="V711" s="1"/>
  <c r="W711"/>
  <c r="X711" s="1"/>
  <c r="Y711"/>
  <c r="Z711" s="1"/>
  <c r="AA711"/>
  <c r="AB711" s="1"/>
  <c r="AC711"/>
  <c r="AD711" s="1"/>
  <c r="AE711"/>
  <c r="AF711" s="1"/>
  <c r="AG711"/>
  <c r="AH711" s="1"/>
  <c r="AI711"/>
  <c r="AJ711" s="1"/>
  <c r="S712"/>
  <c r="T712" s="1"/>
  <c r="U712"/>
  <c r="V712" s="1"/>
  <c r="W712"/>
  <c r="X712" s="1"/>
  <c r="Y712"/>
  <c r="Z712" s="1"/>
  <c r="AA712"/>
  <c r="AB712" s="1"/>
  <c r="AC712"/>
  <c r="AD712" s="1"/>
  <c r="AE712"/>
  <c r="AF712" s="1"/>
  <c r="AG712"/>
  <c r="AH712" s="1"/>
  <c r="AI712"/>
  <c r="AJ712" s="1"/>
  <c r="S713"/>
  <c r="T713" s="1"/>
  <c r="U713"/>
  <c r="V713" s="1"/>
  <c r="W713"/>
  <c r="X713" s="1"/>
  <c r="Y713"/>
  <c r="Z713" s="1"/>
  <c r="AA713"/>
  <c r="AB713" s="1"/>
  <c r="AC713"/>
  <c r="AD713" s="1"/>
  <c r="AE713"/>
  <c r="AF713" s="1"/>
  <c r="AG713"/>
  <c r="AH713" s="1"/>
  <c r="AI713"/>
  <c r="AJ713" s="1"/>
  <c r="S714"/>
  <c r="T714" s="1"/>
  <c r="U714"/>
  <c r="V714" s="1"/>
  <c r="W714"/>
  <c r="X714" s="1"/>
  <c r="Y714"/>
  <c r="Z714" s="1"/>
  <c r="AA714"/>
  <c r="AB714" s="1"/>
  <c r="AC714"/>
  <c r="AD714" s="1"/>
  <c r="AE714"/>
  <c r="AF714" s="1"/>
  <c r="AG714"/>
  <c r="AH714" s="1"/>
  <c r="AI714"/>
  <c r="AJ714" s="1"/>
  <c r="S715"/>
  <c r="T715" s="1"/>
  <c r="U715"/>
  <c r="V715" s="1"/>
  <c r="W715"/>
  <c r="X715" s="1"/>
  <c r="Y715"/>
  <c r="Z715" s="1"/>
  <c r="AA715"/>
  <c r="AB715" s="1"/>
  <c r="AC715"/>
  <c r="AD715" s="1"/>
  <c r="AE715"/>
  <c r="AF715" s="1"/>
  <c r="AG715"/>
  <c r="AH715" s="1"/>
  <c r="AI715"/>
  <c r="AJ715" s="1"/>
  <c r="S716"/>
  <c r="T716" s="1"/>
  <c r="U716"/>
  <c r="V716" s="1"/>
  <c r="W716"/>
  <c r="X716" s="1"/>
  <c r="Y716"/>
  <c r="Z716" s="1"/>
  <c r="AA716"/>
  <c r="AB716" s="1"/>
  <c r="AC716"/>
  <c r="AD716" s="1"/>
  <c r="AE716"/>
  <c r="AF716" s="1"/>
  <c r="AG716"/>
  <c r="AH716" s="1"/>
  <c r="AI716"/>
  <c r="AJ716" s="1"/>
  <c r="S717"/>
  <c r="T717" s="1"/>
  <c r="U717"/>
  <c r="V717" s="1"/>
  <c r="W717"/>
  <c r="X717" s="1"/>
  <c r="Y717"/>
  <c r="Z717" s="1"/>
  <c r="AA717"/>
  <c r="AB717" s="1"/>
  <c r="AC717"/>
  <c r="AD717" s="1"/>
  <c r="AE717"/>
  <c r="AF717" s="1"/>
  <c r="AG717"/>
  <c r="AH717" s="1"/>
  <c r="AI717"/>
  <c r="AJ717" s="1"/>
  <c r="S718"/>
  <c r="T718" s="1"/>
  <c r="U718"/>
  <c r="V718" s="1"/>
  <c r="W718"/>
  <c r="X718" s="1"/>
  <c r="Y718"/>
  <c r="Z718" s="1"/>
  <c r="AA718"/>
  <c r="AB718" s="1"/>
  <c r="AC718"/>
  <c r="AD718" s="1"/>
  <c r="AE718"/>
  <c r="AF718" s="1"/>
  <c r="AG718"/>
  <c r="AH718" s="1"/>
  <c r="AI718"/>
  <c r="AJ718" s="1"/>
  <c r="S719"/>
  <c r="T719" s="1"/>
  <c r="U719"/>
  <c r="V719" s="1"/>
  <c r="W719"/>
  <c r="X719" s="1"/>
  <c r="Y719"/>
  <c r="Z719" s="1"/>
  <c r="AA719"/>
  <c r="AB719" s="1"/>
  <c r="AC719"/>
  <c r="AD719" s="1"/>
  <c r="AE719"/>
  <c r="AF719" s="1"/>
  <c r="AG719"/>
  <c r="AH719" s="1"/>
  <c r="AI719"/>
  <c r="AJ719" s="1"/>
  <c r="S720"/>
  <c r="T720" s="1"/>
  <c r="U720"/>
  <c r="V720" s="1"/>
  <c r="W720"/>
  <c r="X720" s="1"/>
  <c r="Y720"/>
  <c r="Z720" s="1"/>
  <c r="AA720"/>
  <c r="AB720" s="1"/>
  <c r="AC720"/>
  <c r="AD720" s="1"/>
  <c r="AE720"/>
  <c r="AF720" s="1"/>
  <c r="AG720"/>
  <c r="AH720" s="1"/>
  <c r="AI720"/>
  <c r="AJ720" s="1"/>
  <c r="S721"/>
  <c r="T721" s="1"/>
  <c r="U721"/>
  <c r="V721" s="1"/>
  <c r="W721"/>
  <c r="X721" s="1"/>
  <c r="Y721"/>
  <c r="Z721" s="1"/>
  <c r="AA721"/>
  <c r="AB721" s="1"/>
  <c r="AC721"/>
  <c r="AD721" s="1"/>
  <c r="AE721"/>
  <c r="AF721" s="1"/>
  <c r="AG721"/>
  <c r="AH721" s="1"/>
  <c r="AI721"/>
  <c r="AJ721" s="1"/>
  <c r="S722"/>
  <c r="T722" s="1"/>
  <c r="U722"/>
  <c r="V722" s="1"/>
  <c r="W722"/>
  <c r="X722" s="1"/>
  <c r="Y722"/>
  <c r="Z722" s="1"/>
  <c r="AA722"/>
  <c r="AB722" s="1"/>
  <c r="AC722"/>
  <c r="AD722" s="1"/>
  <c r="AE722"/>
  <c r="AF722" s="1"/>
  <c r="AG722"/>
  <c r="AH722" s="1"/>
  <c r="AI722"/>
  <c r="AJ722" s="1"/>
  <c r="S723"/>
  <c r="T723" s="1"/>
  <c r="U723"/>
  <c r="V723" s="1"/>
  <c r="W723"/>
  <c r="X723" s="1"/>
  <c r="Y723"/>
  <c r="Z723" s="1"/>
  <c r="AA723"/>
  <c r="AB723" s="1"/>
  <c r="AC723"/>
  <c r="AD723"/>
  <c r="AE723"/>
  <c r="AF723"/>
  <c r="AG723"/>
  <c r="AH723"/>
  <c r="AI723"/>
  <c r="AJ723"/>
  <c r="S724"/>
  <c r="T724"/>
  <c r="U724"/>
  <c r="V724"/>
  <c r="W724"/>
  <c r="X724"/>
  <c r="Y724"/>
  <c r="Z724"/>
  <c r="AA724"/>
  <c r="AB724"/>
  <c r="AC724"/>
  <c r="AD724"/>
  <c r="AE724"/>
  <c r="AF724"/>
  <c r="AG724"/>
  <c r="AH724"/>
  <c r="AI724"/>
  <c r="AJ724"/>
  <c r="S725"/>
  <c r="T725"/>
  <c r="U725"/>
  <c r="V725"/>
  <c r="W725"/>
  <c r="X725"/>
  <c r="Y725"/>
  <c r="Z725"/>
  <c r="AA725"/>
  <c r="AB725"/>
  <c r="AC725"/>
  <c r="AD725"/>
  <c r="AE725"/>
  <c r="AF725"/>
  <c r="AG725"/>
  <c r="AH725"/>
  <c r="AI725"/>
  <c r="AJ725"/>
  <c r="S726"/>
  <c r="T726"/>
  <c r="U726"/>
  <c r="V726"/>
  <c r="W726"/>
  <c r="X726"/>
  <c r="Y726"/>
  <c r="Z726"/>
  <c r="AA726"/>
  <c r="AB726"/>
  <c r="AC726"/>
  <c r="AD726"/>
  <c r="AE726"/>
  <c r="AF726"/>
  <c r="AG726"/>
  <c r="AH726"/>
  <c r="AI726"/>
  <c r="AJ726"/>
  <c r="S727"/>
  <c r="T727"/>
  <c r="U727"/>
  <c r="V727"/>
  <c r="W727"/>
  <c r="X727"/>
  <c r="Y727"/>
  <c r="Z727"/>
  <c r="AA727"/>
  <c r="AB727"/>
  <c r="AC727"/>
  <c r="AD727"/>
  <c r="AE727"/>
  <c r="AF727"/>
  <c r="AG727"/>
  <c r="AH727"/>
  <c r="AI727"/>
  <c r="AJ727"/>
  <c r="S728"/>
  <c r="T728"/>
  <c r="U728"/>
  <c r="V728"/>
  <c r="W728"/>
  <c r="X728"/>
  <c r="Y728"/>
  <c r="Z728"/>
  <c r="AA728"/>
  <c r="AB728"/>
  <c r="AC728"/>
  <c r="AD728"/>
  <c r="AE728"/>
  <c r="AF728"/>
  <c r="AG728"/>
  <c r="AH728"/>
  <c r="AI728"/>
  <c r="AJ728"/>
  <c r="S729"/>
  <c r="T729"/>
  <c r="U729"/>
  <c r="V729" s="1"/>
  <c r="W729"/>
  <c r="X729" s="1"/>
  <c r="Y729"/>
  <c r="Z729" s="1"/>
  <c r="AA729"/>
  <c r="AB729" s="1"/>
  <c r="AC729"/>
  <c r="AD729" s="1"/>
  <c r="AE729"/>
  <c r="AF729" s="1"/>
  <c r="AG729"/>
  <c r="AH729" s="1"/>
  <c r="AI729"/>
  <c r="AJ729" s="1"/>
  <c r="S730"/>
  <c r="T730" s="1"/>
  <c r="U730"/>
  <c r="V730" s="1"/>
  <c r="W730"/>
  <c r="X730" s="1"/>
  <c r="Y730"/>
  <c r="Z730" s="1"/>
  <c r="AA730"/>
  <c r="AB730" s="1"/>
  <c r="AC730"/>
  <c r="AD730" s="1"/>
  <c r="AE730"/>
  <c r="AF730" s="1"/>
  <c r="AG730"/>
  <c r="AH730" s="1"/>
  <c r="AI730"/>
  <c r="AJ730" s="1"/>
  <c r="S731"/>
  <c r="T731" s="1"/>
  <c r="U731"/>
  <c r="V731" s="1"/>
  <c r="W731"/>
  <c r="X731" s="1"/>
  <c r="Y731"/>
  <c r="Z731" s="1"/>
  <c r="AA731"/>
  <c r="AB731" s="1"/>
  <c r="AC731"/>
  <c r="AD731" s="1"/>
  <c r="AE731"/>
  <c r="AF731" s="1"/>
  <c r="AG731"/>
  <c r="AH731" s="1"/>
  <c r="AI731"/>
  <c r="AJ731" s="1"/>
  <c r="S732"/>
  <c r="T732" s="1"/>
  <c r="U732"/>
  <c r="V732" s="1"/>
  <c r="W732"/>
  <c r="X732" s="1"/>
  <c r="Y732"/>
  <c r="Z732" s="1"/>
  <c r="AA732"/>
  <c r="AB732" s="1"/>
  <c r="AC732"/>
  <c r="AD732" s="1"/>
  <c r="AE732"/>
  <c r="AF732" s="1"/>
  <c r="AG732"/>
  <c r="AH732" s="1"/>
  <c r="AI732"/>
  <c r="AJ732" s="1"/>
  <c r="S733"/>
  <c r="T733" s="1"/>
  <c r="U733"/>
  <c r="V733" s="1"/>
  <c r="W733"/>
  <c r="X733" s="1"/>
  <c r="Y733"/>
  <c r="Z733" s="1"/>
  <c r="AA733"/>
  <c r="AB733" s="1"/>
  <c r="AC733"/>
  <c r="AD733" s="1"/>
  <c r="AE733"/>
  <c r="AF733" s="1"/>
  <c r="AG733"/>
  <c r="AH733" s="1"/>
  <c r="AI733"/>
  <c r="AJ733" s="1"/>
  <c r="S734"/>
  <c r="T734" s="1"/>
  <c r="U734"/>
  <c r="V734" s="1"/>
  <c r="W734"/>
  <c r="X734" s="1"/>
  <c r="Y734"/>
  <c r="Z734" s="1"/>
  <c r="AA734"/>
  <c r="AB734" s="1"/>
  <c r="AC734"/>
  <c r="AD734" s="1"/>
  <c r="AE734"/>
  <c r="AF734" s="1"/>
  <c r="AG734"/>
  <c r="AH734" s="1"/>
  <c r="AI734"/>
  <c r="AJ734" s="1"/>
  <c r="S735"/>
  <c r="T735" s="1"/>
  <c r="U735"/>
  <c r="V735" s="1"/>
  <c r="W735"/>
  <c r="X735" s="1"/>
  <c r="Y735"/>
  <c r="Z735" s="1"/>
  <c r="AA735"/>
  <c r="AB735" s="1"/>
  <c r="AC735"/>
  <c r="AD735" s="1"/>
  <c r="AE735"/>
  <c r="AF735" s="1"/>
  <c r="AG735"/>
  <c r="AH735" s="1"/>
  <c r="AI735"/>
  <c r="AJ735" s="1"/>
  <c r="S736"/>
  <c r="T736" s="1"/>
  <c r="U736"/>
  <c r="V736" s="1"/>
  <c r="W736"/>
  <c r="X736" s="1"/>
  <c r="Y736"/>
  <c r="Z736" s="1"/>
  <c r="AA736"/>
  <c r="AB736" s="1"/>
  <c r="AC736"/>
  <c r="AD736" s="1"/>
  <c r="AE736"/>
  <c r="AF736" s="1"/>
  <c r="AG736"/>
  <c r="AH736" s="1"/>
  <c r="AI736"/>
  <c r="AJ736" s="1"/>
  <c r="S737"/>
  <c r="T737" s="1"/>
  <c r="U737"/>
  <c r="V737" s="1"/>
  <c r="W737"/>
  <c r="X737" s="1"/>
  <c r="Y737"/>
  <c r="Z737" s="1"/>
  <c r="AA737"/>
  <c r="AB737" s="1"/>
  <c r="AC737"/>
  <c r="AD737" s="1"/>
  <c r="AE737"/>
  <c r="AF737" s="1"/>
  <c r="AG737"/>
  <c r="AH737" s="1"/>
  <c r="AI737"/>
  <c r="AJ737" s="1"/>
  <c r="S738"/>
  <c r="T738" s="1"/>
  <c r="U738"/>
  <c r="V738" s="1"/>
  <c r="W738"/>
  <c r="X738" s="1"/>
  <c r="Y738"/>
  <c r="Z738" s="1"/>
  <c r="AA738"/>
  <c r="AB738" s="1"/>
  <c r="AC738"/>
  <c r="AD738" s="1"/>
  <c r="AE738"/>
  <c r="AF738" s="1"/>
  <c r="AG738"/>
  <c r="AH738" s="1"/>
  <c r="AI738"/>
  <c r="AJ738" s="1"/>
  <c r="S739"/>
  <c r="T739" s="1"/>
  <c r="U739"/>
  <c r="V739" s="1"/>
  <c r="W739"/>
  <c r="X739" s="1"/>
  <c r="Y739"/>
  <c r="Z739" s="1"/>
  <c r="AA739"/>
  <c r="AB739" s="1"/>
  <c r="AC739"/>
  <c r="AD739" s="1"/>
  <c r="AE739"/>
  <c r="AF739" s="1"/>
  <c r="AG739"/>
  <c r="AH739" s="1"/>
  <c r="AI739"/>
  <c r="AJ739" s="1"/>
  <c r="S740"/>
  <c r="T740" s="1"/>
  <c r="U740"/>
  <c r="V740" s="1"/>
  <c r="W740"/>
  <c r="X740" s="1"/>
  <c r="Y740"/>
  <c r="Z740" s="1"/>
  <c r="AA740"/>
  <c r="AB740" s="1"/>
  <c r="AC740"/>
  <c r="AD740" s="1"/>
  <c r="AE740"/>
  <c r="AF740" s="1"/>
  <c r="AG740"/>
  <c r="AH740" s="1"/>
  <c r="AI740"/>
  <c r="AJ740" s="1"/>
  <c r="S741"/>
  <c r="T741" s="1"/>
  <c r="U741"/>
  <c r="V741" s="1"/>
  <c r="W741"/>
  <c r="X741" s="1"/>
  <c r="Y741"/>
  <c r="Z741" s="1"/>
  <c r="AA741"/>
  <c r="AB741" s="1"/>
  <c r="AC741"/>
  <c r="AD741" s="1"/>
  <c r="AE741"/>
  <c r="AF741" s="1"/>
  <c r="AG741"/>
  <c r="AH741" s="1"/>
  <c r="AI741"/>
  <c r="AJ741" s="1"/>
  <c r="S742"/>
  <c r="T742" s="1"/>
  <c r="U742"/>
  <c r="V742" s="1"/>
  <c r="W742"/>
  <c r="X742" s="1"/>
  <c r="Y742"/>
  <c r="Z742" s="1"/>
  <c r="AA742"/>
  <c r="AB742" s="1"/>
  <c r="AC742"/>
  <c r="AD742" s="1"/>
  <c r="AE742"/>
  <c r="AF742" s="1"/>
  <c r="AG742"/>
  <c r="AH742" s="1"/>
  <c r="AI742"/>
  <c r="AJ742" s="1"/>
  <c r="S743"/>
  <c r="T743" s="1"/>
  <c r="U743"/>
  <c r="V743" s="1"/>
  <c r="W743"/>
  <c r="X743" s="1"/>
  <c r="Y743"/>
  <c r="Z743" s="1"/>
  <c r="AA743"/>
  <c r="AB743" s="1"/>
  <c r="AC743"/>
  <c r="AD743" s="1"/>
  <c r="AE743"/>
  <c r="AF743" s="1"/>
  <c r="AG743"/>
  <c r="AH743" s="1"/>
  <c r="AI743"/>
  <c r="AJ743" s="1"/>
  <c r="S744"/>
  <c r="T744" s="1"/>
  <c r="U744"/>
  <c r="V744" s="1"/>
  <c r="W744"/>
  <c r="X744" s="1"/>
  <c r="Y744"/>
  <c r="Z744" s="1"/>
  <c r="AA744"/>
  <c r="AB744" s="1"/>
  <c r="AC744"/>
  <c r="AD744" s="1"/>
  <c r="AE744"/>
  <c r="AF744" s="1"/>
  <c r="AG744"/>
  <c r="AH744" s="1"/>
  <c r="AI744"/>
  <c r="AJ744" s="1"/>
  <c r="S745"/>
  <c r="T745" s="1"/>
  <c r="U745"/>
  <c r="V745" s="1"/>
  <c r="W745"/>
  <c r="X745" s="1"/>
  <c r="Y745"/>
  <c r="Z745" s="1"/>
  <c r="AA745"/>
  <c r="AB745" s="1"/>
  <c r="AC745"/>
  <c r="AD745" s="1"/>
  <c r="AE745"/>
  <c r="AF745" s="1"/>
  <c r="AG745"/>
  <c r="AH745" s="1"/>
  <c r="AI745"/>
  <c r="AJ745" s="1"/>
  <c r="S746"/>
  <c r="T746" s="1"/>
  <c r="U746"/>
  <c r="V746" s="1"/>
  <c r="W746"/>
  <c r="X746" s="1"/>
  <c r="Y746"/>
  <c r="Z746" s="1"/>
  <c r="AA746"/>
  <c r="AB746" s="1"/>
  <c r="AC746"/>
  <c r="AD746" s="1"/>
  <c r="AE746"/>
  <c r="AF746" s="1"/>
  <c r="AG746"/>
  <c r="AH746" s="1"/>
  <c r="AI746"/>
  <c r="AJ746" s="1"/>
  <c r="S747"/>
  <c r="T747" s="1"/>
  <c r="U747"/>
  <c r="V747" s="1"/>
  <c r="W747"/>
  <c r="X747" s="1"/>
  <c r="Y747"/>
  <c r="Z747" s="1"/>
  <c r="AA747"/>
  <c r="AB747" s="1"/>
  <c r="AC747"/>
  <c r="AD747" s="1"/>
  <c r="AE747"/>
  <c r="AF747" s="1"/>
  <c r="AG747"/>
  <c r="AH747" s="1"/>
  <c r="AI747"/>
  <c r="AJ747" s="1"/>
  <c r="S748"/>
  <c r="T748" s="1"/>
  <c r="U748"/>
  <c r="V748" s="1"/>
  <c r="W748"/>
  <c r="X748" s="1"/>
  <c r="Y748"/>
  <c r="Z748" s="1"/>
  <c r="AA748"/>
  <c r="AB748" s="1"/>
  <c r="AC748"/>
  <c r="AD748" s="1"/>
  <c r="AE748"/>
  <c r="AF748" s="1"/>
  <c r="AG748"/>
  <c r="AH748" s="1"/>
  <c r="AI748"/>
  <c r="AJ748" s="1"/>
  <c r="S749"/>
  <c r="T749" s="1"/>
  <c r="U749"/>
  <c r="V749" s="1"/>
  <c r="W749"/>
  <c r="X749" s="1"/>
  <c r="Y749"/>
  <c r="Z749" s="1"/>
  <c r="AA749"/>
  <c r="AB749" s="1"/>
  <c r="AC749"/>
  <c r="AD749" s="1"/>
  <c r="AE749"/>
  <c r="AF749" s="1"/>
  <c r="AG749"/>
  <c r="AH749" s="1"/>
  <c r="AI749"/>
  <c r="AJ749" s="1"/>
  <c r="S750"/>
  <c r="T750" s="1"/>
  <c r="U750"/>
  <c r="V750" s="1"/>
  <c r="W750"/>
  <c r="X750" s="1"/>
  <c r="Y750"/>
  <c r="Z750" s="1"/>
  <c r="AA750"/>
  <c r="AB750" s="1"/>
  <c r="AC750"/>
  <c r="AD750" s="1"/>
  <c r="AE750"/>
  <c r="AF750" s="1"/>
  <c r="AG750"/>
  <c r="AH750" s="1"/>
  <c r="AI750"/>
  <c r="AJ750" s="1"/>
  <c r="S751"/>
  <c r="T751" s="1"/>
  <c r="U751"/>
  <c r="V751" s="1"/>
  <c r="W751"/>
  <c r="X751" s="1"/>
  <c r="Y751"/>
  <c r="Z751" s="1"/>
  <c r="AA751"/>
  <c r="AB751" s="1"/>
  <c r="AC751"/>
  <c r="AD751" s="1"/>
  <c r="AE751"/>
  <c r="AF751" s="1"/>
  <c r="AG751"/>
  <c r="AH751" s="1"/>
  <c r="AI751"/>
  <c r="AJ751" s="1"/>
  <c r="S752"/>
  <c r="T752" s="1"/>
  <c r="U752"/>
  <c r="V752" s="1"/>
  <c r="W752"/>
  <c r="X752" s="1"/>
  <c r="Y752"/>
  <c r="Z752" s="1"/>
  <c r="AA752"/>
  <c r="AB752" s="1"/>
  <c r="AC752"/>
  <c r="AD752" s="1"/>
  <c r="AE752"/>
  <c r="AF752" s="1"/>
  <c r="AG752"/>
  <c r="AH752" s="1"/>
  <c r="AI752"/>
  <c r="AJ752" s="1"/>
  <c r="S753"/>
  <c r="T753" s="1"/>
  <c r="U753"/>
  <c r="V753" s="1"/>
  <c r="W753"/>
  <c r="X753" s="1"/>
  <c r="Y753"/>
  <c r="Z753" s="1"/>
  <c r="AA753"/>
  <c r="AB753" s="1"/>
  <c r="AC753"/>
  <c r="AD753" s="1"/>
  <c r="AE753"/>
  <c r="AF753" s="1"/>
  <c r="AG753"/>
  <c r="AH753" s="1"/>
  <c r="AI753"/>
  <c r="AJ753" s="1"/>
  <c r="S754"/>
  <c r="T754" s="1"/>
  <c r="U754"/>
  <c r="V754" s="1"/>
  <c r="W754"/>
  <c r="X754" s="1"/>
  <c r="Y754"/>
  <c r="Z754" s="1"/>
  <c r="AA754"/>
  <c r="AB754" s="1"/>
  <c r="AC754"/>
  <c r="AD754" s="1"/>
  <c r="AE754"/>
  <c r="AF754" s="1"/>
  <c r="AG754"/>
  <c r="AH754" s="1"/>
  <c r="AI754"/>
  <c r="AJ754" s="1"/>
  <c r="S755"/>
  <c r="T755" s="1"/>
  <c r="U755"/>
  <c r="V755" s="1"/>
  <c r="W755"/>
  <c r="X755" s="1"/>
  <c r="Y755"/>
  <c r="Z755" s="1"/>
  <c r="AA755"/>
  <c r="AB755" s="1"/>
  <c r="AC755"/>
  <c r="AD755" s="1"/>
  <c r="AE755"/>
  <c r="AF755" s="1"/>
  <c r="AG755"/>
  <c r="AH755" s="1"/>
  <c r="AI755"/>
  <c r="AJ755" s="1"/>
  <c r="S756"/>
  <c r="T756" s="1"/>
  <c r="U756"/>
  <c r="V756" s="1"/>
  <c r="W756"/>
  <c r="X756" s="1"/>
  <c r="Y756"/>
  <c r="Z756" s="1"/>
  <c r="AA756"/>
  <c r="AB756" s="1"/>
  <c r="AC756"/>
  <c r="AD756" s="1"/>
  <c r="AE756"/>
  <c r="AF756" s="1"/>
  <c r="AG756"/>
  <c r="AH756" s="1"/>
  <c r="AI756"/>
  <c r="AJ756" s="1"/>
  <c r="S757"/>
  <c r="T757" s="1"/>
  <c r="U757"/>
  <c r="V757" s="1"/>
  <c r="W757"/>
  <c r="X757" s="1"/>
  <c r="Y757"/>
  <c r="Z757" s="1"/>
  <c r="AA757"/>
  <c r="AB757" s="1"/>
  <c r="AC757"/>
  <c r="AD757" s="1"/>
  <c r="AE757"/>
  <c r="AF757" s="1"/>
  <c r="AG757"/>
  <c r="AH757" s="1"/>
  <c r="AI757"/>
  <c r="AJ757" s="1"/>
  <c r="S758"/>
  <c r="T758" s="1"/>
  <c r="U758"/>
  <c r="V758" s="1"/>
  <c r="W758"/>
  <c r="X758" s="1"/>
  <c r="Y758"/>
  <c r="Z758" s="1"/>
  <c r="AA758"/>
  <c r="AB758" s="1"/>
  <c r="AC758"/>
  <c r="AD758" s="1"/>
  <c r="AE758"/>
  <c r="AF758" s="1"/>
  <c r="AG758"/>
  <c r="AH758" s="1"/>
  <c r="AI758"/>
  <c r="AJ758" s="1"/>
  <c r="S759"/>
  <c r="T759" s="1"/>
  <c r="U759"/>
  <c r="V759" s="1"/>
  <c r="W759"/>
  <c r="X759" s="1"/>
  <c r="Y759"/>
  <c r="Z759" s="1"/>
  <c r="AA759"/>
  <c r="AB759" s="1"/>
  <c r="AC759"/>
  <c r="AD759" s="1"/>
  <c r="AE759"/>
  <c r="AF759" s="1"/>
  <c r="AG759"/>
  <c r="AH759" s="1"/>
  <c r="AI759"/>
  <c r="AJ759" s="1"/>
  <c r="S760"/>
  <c r="T760" s="1"/>
  <c r="U760"/>
  <c r="V760" s="1"/>
  <c r="W760"/>
  <c r="X760" s="1"/>
  <c r="Y760"/>
  <c r="Z760" s="1"/>
  <c r="AA760"/>
  <c r="AB760" s="1"/>
  <c r="AC760"/>
  <c r="AD760" s="1"/>
  <c r="AE760"/>
  <c r="AF760" s="1"/>
  <c r="AG760"/>
  <c r="AH760" s="1"/>
  <c r="AI760"/>
  <c r="AJ760" s="1"/>
  <c r="S761"/>
  <c r="T761" s="1"/>
  <c r="U761"/>
  <c r="V761" s="1"/>
  <c r="W761"/>
  <c r="X761" s="1"/>
  <c r="Y761"/>
  <c r="Z761" s="1"/>
  <c r="AA761"/>
  <c r="AB761" s="1"/>
  <c r="AC761"/>
  <c r="AD761" s="1"/>
  <c r="AE761"/>
  <c r="AF761" s="1"/>
  <c r="AG761"/>
  <c r="AH761" s="1"/>
  <c r="AI761"/>
  <c r="AJ761" s="1"/>
  <c r="S762"/>
  <c r="T762" s="1"/>
  <c r="U762"/>
  <c r="V762" s="1"/>
  <c r="W762"/>
  <c r="X762" s="1"/>
  <c r="Y762"/>
  <c r="Z762" s="1"/>
  <c r="AA762"/>
  <c r="AB762" s="1"/>
  <c r="AC762"/>
  <c r="AD762" s="1"/>
  <c r="AE762"/>
  <c r="AF762" s="1"/>
  <c r="AG762"/>
  <c r="AH762" s="1"/>
  <c r="AI762"/>
  <c r="AJ762" s="1"/>
  <c r="S763"/>
  <c r="T763" s="1"/>
  <c r="U763"/>
  <c r="V763" s="1"/>
  <c r="W763"/>
  <c r="X763" s="1"/>
  <c r="Y763"/>
  <c r="Z763" s="1"/>
  <c r="AA763"/>
  <c r="AB763" s="1"/>
  <c r="AC763"/>
  <c r="AD763" s="1"/>
  <c r="AE763"/>
  <c r="AF763" s="1"/>
  <c r="AG763"/>
  <c r="AH763" s="1"/>
  <c r="AI763"/>
  <c r="AJ763" s="1"/>
  <c r="S764"/>
  <c r="T764" s="1"/>
  <c r="U764"/>
  <c r="V764" s="1"/>
  <c r="W764"/>
  <c r="X764" s="1"/>
  <c r="Y764"/>
  <c r="Z764" s="1"/>
  <c r="AA764"/>
  <c r="AB764" s="1"/>
  <c r="AC764"/>
  <c r="AD764" s="1"/>
  <c r="AE764"/>
  <c r="AF764" s="1"/>
  <c r="AG764"/>
  <c r="AH764" s="1"/>
  <c r="AI764"/>
  <c r="AJ764" s="1"/>
  <c r="S765"/>
  <c r="T765" s="1"/>
  <c r="U765"/>
  <c r="V765" s="1"/>
  <c r="W765"/>
  <c r="X765" s="1"/>
  <c r="Y765"/>
  <c r="Z765" s="1"/>
  <c r="AA765"/>
  <c r="AB765" s="1"/>
  <c r="AC765"/>
  <c r="AD765" s="1"/>
  <c r="AE765"/>
  <c r="AF765" s="1"/>
  <c r="AG765"/>
  <c r="AH765" s="1"/>
  <c r="AI765"/>
  <c r="AJ765" s="1"/>
  <c r="S766"/>
  <c r="T766" s="1"/>
  <c r="U766"/>
  <c r="V766" s="1"/>
  <c r="W766"/>
  <c r="X766" s="1"/>
  <c r="Y766"/>
  <c r="Z766" s="1"/>
  <c r="AA766"/>
  <c r="AB766" s="1"/>
  <c r="AC766"/>
  <c r="AD766" s="1"/>
  <c r="AE766"/>
  <c r="AF766" s="1"/>
  <c r="AG766"/>
  <c r="AH766" s="1"/>
  <c r="AI766"/>
  <c r="AJ766" s="1"/>
  <c r="S767"/>
  <c r="T767" s="1"/>
  <c r="U767"/>
  <c r="V767" s="1"/>
  <c r="W767"/>
  <c r="X767" s="1"/>
  <c r="Y767"/>
  <c r="Z767" s="1"/>
  <c r="AA767"/>
  <c r="AB767" s="1"/>
  <c r="AC767"/>
  <c r="AD767" s="1"/>
  <c r="AE767"/>
  <c r="AF767" s="1"/>
  <c r="AG767"/>
  <c r="AH767" s="1"/>
  <c r="AI767"/>
  <c r="AJ767" s="1"/>
  <c r="S768"/>
  <c r="T768" s="1"/>
  <c r="U768"/>
  <c r="V768" s="1"/>
  <c r="W768"/>
  <c r="X768" s="1"/>
  <c r="Y768"/>
  <c r="Z768" s="1"/>
  <c r="AA768"/>
  <c r="AB768" s="1"/>
  <c r="AC768"/>
  <c r="AD768" s="1"/>
  <c r="AE768"/>
  <c r="AF768" s="1"/>
  <c r="AG768"/>
  <c r="AH768" s="1"/>
  <c r="AI768"/>
  <c r="AJ768" s="1"/>
  <c r="S769"/>
  <c r="T769" s="1"/>
  <c r="U769"/>
  <c r="V769" s="1"/>
  <c r="W769"/>
  <c r="X769" s="1"/>
  <c r="Y769"/>
  <c r="Z769" s="1"/>
  <c r="AA769"/>
  <c r="AB769" s="1"/>
  <c r="AC769"/>
  <c r="AD769" s="1"/>
  <c r="AE769"/>
  <c r="AF769" s="1"/>
  <c r="AG769"/>
  <c r="AH769" s="1"/>
  <c r="AI769"/>
  <c r="AJ769" s="1"/>
  <c r="S770"/>
  <c r="T770" s="1"/>
  <c r="U770"/>
  <c r="V770" s="1"/>
  <c r="W770"/>
  <c r="X770" s="1"/>
  <c r="Y770"/>
  <c r="Z770" s="1"/>
  <c r="AA770"/>
  <c r="AB770" s="1"/>
  <c r="AC770"/>
  <c r="AD770" s="1"/>
  <c r="AE770"/>
  <c r="AF770" s="1"/>
  <c r="AG770"/>
  <c r="AH770" s="1"/>
  <c r="AI770"/>
  <c r="AJ770" s="1"/>
  <c r="S771"/>
  <c r="T771" s="1"/>
  <c r="U771"/>
  <c r="V771" s="1"/>
  <c r="W771"/>
  <c r="X771" s="1"/>
  <c r="Y771"/>
  <c r="Z771" s="1"/>
  <c r="AA771"/>
  <c r="AB771" s="1"/>
  <c r="AC771"/>
  <c r="AD771" s="1"/>
  <c r="AE771"/>
  <c r="AF771" s="1"/>
  <c r="AG771"/>
  <c r="AH771" s="1"/>
  <c r="AI771"/>
  <c r="AJ771" s="1"/>
  <c r="S772"/>
  <c r="T772" s="1"/>
  <c r="U772"/>
  <c r="V772" s="1"/>
  <c r="W772"/>
  <c r="X772" s="1"/>
  <c r="Y772"/>
  <c r="Z772" s="1"/>
  <c r="AA772"/>
  <c r="AB772" s="1"/>
  <c r="AC772"/>
  <c r="AD772" s="1"/>
  <c r="AE772"/>
  <c r="AF772" s="1"/>
  <c r="AG772"/>
  <c r="AH772" s="1"/>
  <c r="AI772"/>
  <c r="AJ772" s="1"/>
  <c r="S773"/>
  <c r="T773" s="1"/>
  <c r="U773"/>
  <c r="V773" s="1"/>
  <c r="W773"/>
  <c r="X773" s="1"/>
  <c r="Y773"/>
  <c r="Z773" s="1"/>
  <c r="AA773"/>
  <c r="AB773" s="1"/>
  <c r="AC773"/>
  <c r="AD773" s="1"/>
  <c r="AE773"/>
  <c r="AF773" s="1"/>
  <c r="AG773"/>
  <c r="AH773" s="1"/>
  <c r="AI773"/>
  <c r="AJ773" s="1"/>
  <c r="S774"/>
  <c r="T774" s="1"/>
  <c r="U774"/>
  <c r="V774" s="1"/>
  <c r="W774"/>
  <c r="X774" s="1"/>
  <c r="Y774"/>
  <c r="Z774" s="1"/>
  <c r="AA774"/>
  <c r="AB774" s="1"/>
  <c r="AC774"/>
  <c r="AD774" s="1"/>
  <c r="AE774"/>
  <c r="AF774" s="1"/>
  <c r="AG774"/>
  <c r="AH774" s="1"/>
  <c r="AI774"/>
  <c r="AJ774" s="1"/>
  <c r="S775"/>
  <c r="T775" s="1"/>
  <c r="U775"/>
  <c r="V775" s="1"/>
  <c r="W775"/>
  <c r="X775" s="1"/>
  <c r="Y775"/>
  <c r="Z775" s="1"/>
  <c r="AA775"/>
  <c r="AB775" s="1"/>
  <c r="AC775"/>
  <c r="AD775" s="1"/>
  <c r="AE775"/>
  <c r="AF775" s="1"/>
  <c r="AG775"/>
  <c r="AH775" s="1"/>
  <c r="AI775"/>
  <c r="AJ775" s="1"/>
  <c r="S776"/>
  <c r="T776" s="1"/>
  <c r="U776"/>
  <c r="V776" s="1"/>
  <c r="W776"/>
  <c r="X776" s="1"/>
  <c r="Y776"/>
  <c r="Z776" s="1"/>
  <c r="AA776"/>
  <c r="AB776" s="1"/>
  <c r="AC776"/>
  <c r="AD776" s="1"/>
  <c r="AE776"/>
  <c r="AF776" s="1"/>
  <c r="AG776"/>
  <c r="AH776" s="1"/>
  <c r="AI776"/>
  <c r="AJ776" s="1"/>
  <c r="S777"/>
  <c r="T777" s="1"/>
  <c r="U777"/>
  <c r="V777" s="1"/>
  <c r="W777"/>
  <c r="X777" s="1"/>
  <c r="Y777"/>
  <c r="Z777" s="1"/>
  <c r="AA777"/>
  <c r="AB777" s="1"/>
  <c r="AC777"/>
  <c r="AD777" s="1"/>
  <c r="AE777"/>
  <c r="AF777" s="1"/>
  <c r="AG777"/>
  <c r="AH777" s="1"/>
  <c r="AI777"/>
  <c r="AJ777" s="1"/>
  <c r="S778"/>
  <c r="T778" s="1"/>
  <c r="U778"/>
  <c r="V778" s="1"/>
  <c r="W778"/>
  <c r="X778" s="1"/>
  <c r="Y778"/>
  <c r="Z778" s="1"/>
  <c r="AA778"/>
  <c r="AB778" s="1"/>
  <c r="AC778"/>
  <c r="AD778" s="1"/>
  <c r="AE778"/>
  <c r="AF778" s="1"/>
  <c r="AG778"/>
  <c r="AH778" s="1"/>
  <c r="AI778"/>
  <c r="AJ778" s="1"/>
  <c r="S779"/>
  <c r="T779" s="1"/>
  <c r="U779"/>
  <c r="V779" s="1"/>
  <c r="W779"/>
  <c r="X779" s="1"/>
  <c r="Y779"/>
  <c r="Z779" s="1"/>
  <c r="AA779"/>
  <c r="AB779" s="1"/>
  <c r="AC779"/>
  <c r="AD779" s="1"/>
  <c r="AE779"/>
  <c r="AF779" s="1"/>
  <c r="AG779"/>
  <c r="AH779" s="1"/>
  <c r="AI779"/>
  <c r="AJ779" s="1"/>
  <c r="S780"/>
  <c r="T780" s="1"/>
  <c r="U780"/>
  <c r="V780" s="1"/>
  <c r="W780"/>
  <c r="X780" s="1"/>
  <c r="Y780"/>
  <c r="Z780" s="1"/>
  <c r="AA780"/>
  <c r="AB780" s="1"/>
  <c r="AC780"/>
  <c r="AD780" s="1"/>
  <c r="AE780"/>
  <c r="AF780" s="1"/>
  <c r="AG780"/>
  <c r="AH780" s="1"/>
  <c r="AI780"/>
  <c r="AJ780" s="1"/>
  <c r="S781"/>
  <c r="T781" s="1"/>
  <c r="U781"/>
  <c r="V781" s="1"/>
  <c r="W781"/>
  <c r="X781" s="1"/>
  <c r="Y781"/>
  <c r="Z781" s="1"/>
  <c r="AA781"/>
  <c r="AB781" s="1"/>
  <c r="AC781"/>
  <c r="AD781" s="1"/>
  <c r="AE781"/>
  <c r="AF781" s="1"/>
  <c r="AG781"/>
  <c r="AH781" s="1"/>
  <c r="AI781"/>
  <c r="AJ781" s="1"/>
  <c r="S782"/>
  <c r="T782" s="1"/>
  <c r="U782"/>
  <c r="V782" s="1"/>
  <c r="W782"/>
  <c r="X782" s="1"/>
  <c r="Y782"/>
  <c r="Z782" s="1"/>
  <c r="AA782"/>
  <c r="AB782" s="1"/>
  <c r="AC782"/>
  <c r="AD782" s="1"/>
  <c r="AE782"/>
  <c r="AF782" s="1"/>
  <c r="AG782"/>
  <c r="AH782" s="1"/>
  <c r="AI782"/>
  <c r="AJ782" s="1"/>
  <c r="S783"/>
  <c r="T783" s="1"/>
  <c r="U783"/>
  <c r="V783" s="1"/>
  <c r="W783"/>
  <c r="X783" s="1"/>
  <c r="Y783"/>
  <c r="Z783" s="1"/>
  <c r="AA783"/>
  <c r="AB783" s="1"/>
  <c r="AC783"/>
  <c r="AD783" s="1"/>
  <c r="AE783"/>
  <c r="AF783" s="1"/>
  <c r="AG783"/>
  <c r="AH783" s="1"/>
  <c r="AI783"/>
  <c r="AJ783" s="1"/>
  <c r="S784"/>
  <c r="T784" s="1"/>
  <c r="U784"/>
  <c r="V784" s="1"/>
  <c r="W784"/>
  <c r="X784" s="1"/>
  <c r="Y784"/>
  <c r="Z784" s="1"/>
  <c r="AA784"/>
  <c r="AB784" s="1"/>
  <c r="AC784"/>
  <c r="AD784" s="1"/>
  <c r="AE784"/>
  <c r="AF784" s="1"/>
  <c r="AG784"/>
  <c r="AH784" s="1"/>
  <c r="AI784"/>
  <c r="AJ784" s="1"/>
  <c r="S785"/>
  <c r="T785" s="1"/>
  <c r="U785"/>
  <c r="V785" s="1"/>
  <c r="W785"/>
  <c r="X785" s="1"/>
  <c r="Y785"/>
  <c r="Z785" s="1"/>
  <c r="AA785"/>
  <c r="AB785" s="1"/>
  <c r="AC785"/>
  <c r="AD785" s="1"/>
  <c r="AE785"/>
  <c r="AF785" s="1"/>
  <c r="AG785"/>
  <c r="AH785" s="1"/>
  <c r="AI785"/>
  <c r="AJ785" s="1"/>
  <c r="S786"/>
  <c r="T786" s="1"/>
  <c r="U786"/>
  <c r="V786" s="1"/>
  <c r="W786"/>
  <c r="X786" s="1"/>
  <c r="Y786"/>
  <c r="Z786" s="1"/>
  <c r="AA786"/>
  <c r="AB786" s="1"/>
  <c r="AC786"/>
  <c r="AD786" s="1"/>
  <c r="AE786"/>
  <c r="AF786" s="1"/>
  <c r="AG786"/>
  <c r="AH786" s="1"/>
  <c r="AI786"/>
  <c r="AJ786" s="1"/>
  <c r="S787"/>
  <c r="T787" s="1"/>
  <c r="U787"/>
  <c r="V787" s="1"/>
  <c r="W787"/>
  <c r="X787" s="1"/>
  <c r="Y787"/>
  <c r="Z787" s="1"/>
  <c r="AA787"/>
  <c r="AB787" s="1"/>
  <c r="AC787"/>
  <c r="AD787" s="1"/>
  <c r="AE787"/>
  <c r="AF787" s="1"/>
  <c r="AG787"/>
  <c r="AH787" s="1"/>
  <c r="AI787"/>
  <c r="AJ787" s="1"/>
  <c r="S788"/>
  <c r="T788" s="1"/>
  <c r="U788"/>
  <c r="V788" s="1"/>
  <c r="W788"/>
  <c r="X788" s="1"/>
  <c r="Y788"/>
  <c r="Z788" s="1"/>
  <c r="AA788"/>
  <c r="AB788" s="1"/>
  <c r="AC788"/>
  <c r="AD788" s="1"/>
  <c r="AE788"/>
  <c r="AF788" s="1"/>
  <c r="AG788"/>
  <c r="AH788" s="1"/>
  <c r="AI788"/>
  <c r="AJ788" s="1"/>
  <c r="S789"/>
  <c r="T789" s="1"/>
  <c r="U789"/>
  <c r="V789" s="1"/>
  <c r="W789"/>
  <c r="X789" s="1"/>
  <c r="Y789"/>
  <c r="Z789" s="1"/>
  <c r="AA789"/>
  <c r="AB789" s="1"/>
  <c r="AC789"/>
  <c r="AD789" s="1"/>
  <c r="AE789"/>
  <c r="AF789" s="1"/>
  <c r="AG789"/>
  <c r="AH789" s="1"/>
  <c r="AI789"/>
  <c r="AJ789" s="1"/>
  <c r="S790"/>
  <c r="T790" s="1"/>
  <c r="U790"/>
  <c r="V790" s="1"/>
  <c r="W790"/>
  <c r="X790" s="1"/>
  <c r="Y790"/>
  <c r="Z790" s="1"/>
  <c r="AA790"/>
  <c r="AB790" s="1"/>
  <c r="AC790"/>
  <c r="AD790" s="1"/>
  <c r="AE790"/>
  <c r="AF790" s="1"/>
  <c r="AG790"/>
  <c r="AH790" s="1"/>
  <c r="AI790"/>
  <c r="AJ790" s="1"/>
  <c r="S791"/>
  <c r="T791" s="1"/>
  <c r="U791"/>
  <c r="V791" s="1"/>
  <c r="W791"/>
  <c r="X791" s="1"/>
  <c r="Y791"/>
  <c r="Z791" s="1"/>
  <c r="AA791"/>
  <c r="AB791" s="1"/>
  <c r="AC791"/>
  <c r="AD791" s="1"/>
  <c r="AE791"/>
  <c r="AF791" s="1"/>
  <c r="AG791"/>
  <c r="AH791" s="1"/>
  <c r="AI791"/>
  <c r="AJ791" s="1"/>
  <c r="S792"/>
  <c r="T792" s="1"/>
  <c r="U792"/>
  <c r="V792" s="1"/>
  <c r="W792"/>
  <c r="X792" s="1"/>
  <c r="Y792"/>
  <c r="Z792" s="1"/>
  <c r="AA792"/>
  <c r="AB792" s="1"/>
  <c r="AC792"/>
  <c r="AD792" s="1"/>
  <c r="AE792"/>
  <c r="AF792" s="1"/>
  <c r="AG792"/>
  <c r="AH792" s="1"/>
  <c r="AI792"/>
  <c r="AJ792" s="1"/>
  <c r="S793"/>
  <c r="T793" s="1"/>
  <c r="U793"/>
  <c r="V793" s="1"/>
  <c r="W793"/>
  <c r="X793" s="1"/>
  <c r="Y793"/>
  <c r="Z793" s="1"/>
  <c r="AA793"/>
  <c r="AB793" s="1"/>
  <c r="AC793"/>
  <c r="AD793" s="1"/>
  <c r="AE793"/>
  <c r="AF793" s="1"/>
  <c r="AG793"/>
  <c r="AH793" s="1"/>
  <c r="AI793"/>
  <c r="AJ793" s="1"/>
  <c r="S794"/>
  <c r="T794" s="1"/>
  <c r="U794"/>
  <c r="V794" s="1"/>
  <c r="W794"/>
  <c r="X794" s="1"/>
  <c r="Y794"/>
  <c r="Z794" s="1"/>
  <c r="AA794"/>
  <c r="AB794" s="1"/>
  <c r="AC794"/>
  <c r="AD794" s="1"/>
  <c r="AE794"/>
  <c r="AF794" s="1"/>
  <c r="AG794"/>
  <c r="AH794" s="1"/>
  <c r="AI794"/>
  <c r="AJ794" s="1"/>
  <c r="S795"/>
  <c r="T795" s="1"/>
  <c r="U795"/>
  <c r="V795" s="1"/>
  <c r="W795"/>
  <c r="X795" s="1"/>
  <c r="Y795"/>
  <c r="Z795" s="1"/>
  <c r="AA795"/>
  <c r="AB795" s="1"/>
  <c r="AC795"/>
  <c r="AD795" s="1"/>
  <c r="AE795"/>
  <c r="AF795" s="1"/>
  <c r="AG795"/>
  <c r="AH795" s="1"/>
  <c r="AI795"/>
  <c r="AJ795" s="1"/>
  <c r="S796"/>
  <c r="T796" s="1"/>
  <c r="U796"/>
  <c r="V796" s="1"/>
  <c r="W796"/>
  <c r="X796" s="1"/>
  <c r="Y796"/>
  <c r="Z796" s="1"/>
  <c r="AA796"/>
  <c r="AB796" s="1"/>
  <c r="AC796"/>
  <c r="AD796" s="1"/>
  <c r="AE796"/>
  <c r="AF796" s="1"/>
  <c r="AG796"/>
  <c r="AH796" s="1"/>
  <c r="AI796"/>
  <c r="AJ796" s="1"/>
  <c r="S797"/>
  <c r="T797" s="1"/>
  <c r="U797"/>
  <c r="V797" s="1"/>
  <c r="W797"/>
  <c r="X797" s="1"/>
  <c r="Y797"/>
  <c r="Z797" s="1"/>
  <c r="AA797"/>
  <c r="AB797" s="1"/>
  <c r="AC797"/>
  <c r="AD797" s="1"/>
  <c r="AE797"/>
  <c r="AF797" s="1"/>
  <c r="AG797"/>
  <c r="AH797" s="1"/>
  <c r="AI797"/>
  <c r="AJ797" s="1"/>
  <c r="S798"/>
  <c r="T798" s="1"/>
  <c r="U798"/>
  <c r="V798" s="1"/>
  <c r="W798"/>
  <c r="X798" s="1"/>
  <c r="Y798"/>
  <c r="Z798" s="1"/>
  <c r="AA798"/>
  <c r="AB798" s="1"/>
  <c r="AC798"/>
  <c r="AD798" s="1"/>
  <c r="AE798"/>
  <c r="AF798" s="1"/>
  <c r="AG798"/>
  <c r="AH798" s="1"/>
  <c r="AI798"/>
  <c r="AJ798" s="1"/>
  <c r="S799"/>
  <c r="T799" s="1"/>
  <c r="U799"/>
  <c r="V799" s="1"/>
  <c r="W799"/>
  <c r="X799" s="1"/>
  <c r="Y799"/>
  <c r="Z799" s="1"/>
  <c r="AA799"/>
  <c r="AB799" s="1"/>
  <c r="AC799"/>
  <c r="AD799" s="1"/>
  <c r="AE799"/>
  <c r="AF799" s="1"/>
  <c r="AG799"/>
  <c r="AH799" s="1"/>
  <c r="AI799"/>
  <c r="AJ799" s="1"/>
  <c r="S800"/>
  <c r="T800" s="1"/>
  <c r="U800"/>
  <c r="V800" s="1"/>
  <c r="W800"/>
  <c r="X800" s="1"/>
  <c r="Y800"/>
  <c r="Z800" s="1"/>
  <c r="AA800"/>
  <c r="AB800" s="1"/>
  <c r="AC800"/>
  <c r="AD800" s="1"/>
  <c r="AE800"/>
  <c r="AF800" s="1"/>
  <c r="AG800"/>
  <c r="AH800" s="1"/>
  <c r="AI800"/>
  <c r="AJ800" s="1"/>
  <c r="S801"/>
  <c r="T801" s="1"/>
  <c r="U801"/>
  <c r="V801" s="1"/>
  <c r="W801"/>
  <c r="X801" s="1"/>
  <c r="Y801"/>
  <c r="Z801" s="1"/>
  <c r="AA801"/>
  <c r="AB801" s="1"/>
  <c r="AC801"/>
  <c r="AD801" s="1"/>
  <c r="AE801"/>
  <c r="AF801" s="1"/>
  <c r="AG801"/>
  <c r="AH801" s="1"/>
  <c r="AI801"/>
  <c r="AJ801" s="1"/>
  <c r="S802"/>
  <c r="T802" s="1"/>
  <c r="U802"/>
  <c r="V802" s="1"/>
  <c r="W802"/>
  <c r="X802" s="1"/>
  <c r="Y802"/>
  <c r="Z802" s="1"/>
  <c r="AA802"/>
  <c r="AB802" s="1"/>
  <c r="AC802"/>
  <c r="AD802" s="1"/>
  <c r="AE802"/>
  <c r="AF802" s="1"/>
  <c r="AG802"/>
  <c r="AH802" s="1"/>
  <c r="AI802"/>
  <c r="AJ802" s="1"/>
  <c r="S803"/>
  <c r="T803" s="1"/>
  <c r="U803"/>
  <c r="V803" s="1"/>
  <c r="W803"/>
  <c r="X803" s="1"/>
  <c r="Y803"/>
  <c r="Z803" s="1"/>
  <c r="AA803"/>
  <c r="AB803" s="1"/>
  <c r="AC803"/>
  <c r="AD803" s="1"/>
  <c r="AE803"/>
  <c r="AF803" s="1"/>
  <c r="AG803"/>
  <c r="AH803" s="1"/>
  <c r="AI803"/>
  <c r="AJ803" s="1"/>
  <c r="S804"/>
  <c r="T804" s="1"/>
  <c r="U804"/>
  <c r="V804" s="1"/>
  <c r="W804"/>
  <c r="X804" s="1"/>
  <c r="Y804"/>
  <c r="Z804" s="1"/>
  <c r="AA804"/>
  <c r="AB804" s="1"/>
  <c r="AC804"/>
  <c r="AD804" s="1"/>
  <c r="AE804"/>
  <c r="AF804" s="1"/>
  <c r="AG804"/>
  <c r="AH804" s="1"/>
  <c r="AI804"/>
  <c r="AJ804" s="1"/>
  <c r="S805"/>
  <c r="T805" s="1"/>
  <c r="U805"/>
  <c r="V805" s="1"/>
  <c r="W805"/>
  <c r="X805" s="1"/>
  <c r="Y805"/>
  <c r="Z805" s="1"/>
  <c r="AA805"/>
  <c r="AB805" s="1"/>
  <c r="AC805"/>
  <c r="AD805" s="1"/>
  <c r="AE805"/>
  <c r="AF805" s="1"/>
  <c r="AG805"/>
  <c r="AH805" s="1"/>
  <c r="AI805"/>
  <c r="AJ805" s="1"/>
  <c r="S806"/>
  <c r="T806" s="1"/>
  <c r="U806"/>
  <c r="V806" s="1"/>
  <c r="W806"/>
  <c r="X806" s="1"/>
  <c r="Y806"/>
  <c r="Z806" s="1"/>
  <c r="AA806"/>
  <c r="AB806" s="1"/>
  <c r="AC806"/>
  <c r="AD806" s="1"/>
  <c r="AE806"/>
  <c r="AF806" s="1"/>
  <c r="AG806"/>
  <c r="AH806" s="1"/>
  <c r="AI806"/>
  <c r="AJ806" s="1"/>
  <c r="S807"/>
  <c r="T807" s="1"/>
  <c r="U807"/>
  <c r="V807" s="1"/>
  <c r="W807"/>
  <c r="X807" s="1"/>
  <c r="Y807"/>
  <c r="Z807" s="1"/>
  <c r="AA807"/>
  <c r="AB807" s="1"/>
  <c r="AC807"/>
  <c r="AD807" s="1"/>
  <c r="AE807"/>
  <c r="AF807" s="1"/>
  <c r="AG807"/>
  <c r="AH807" s="1"/>
  <c r="AI807"/>
  <c r="AJ807" s="1"/>
  <c r="S808"/>
  <c r="T808" s="1"/>
  <c r="U808"/>
  <c r="V808" s="1"/>
  <c r="W808"/>
  <c r="X808" s="1"/>
  <c r="Y808"/>
  <c r="Z808" s="1"/>
  <c r="AA808"/>
  <c r="AB808" s="1"/>
  <c r="AC808"/>
  <c r="AD808" s="1"/>
  <c r="AE808"/>
  <c r="AF808" s="1"/>
  <c r="AG808"/>
  <c r="AH808" s="1"/>
  <c r="AI808"/>
  <c r="AJ808" s="1"/>
  <c r="S809"/>
  <c r="T809" s="1"/>
  <c r="U809"/>
  <c r="V809" s="1"/>
  <c r="W809"/>
  <c r="X809" s="1"/>
  <c r="Y809"/>
  <c r="Z809" s="1"/>
  <c r="AA809"/>
  <c r="AB809" s="1"/>
  <c r="AC809"/>
  <c r="AD809" s="1"/>
  <c r="AE809"/>
  <c r="AF809" s="1"/>
  <c r="AG809"/>
  <c r="AH809" s="1"/>
  <c r="AI809"/>
  <c r="AJ809" s="1"/>
  <c r="S810"/>
  <c r="T810" s="1"/>
  <c r="U810"/>
  <c r="V810" s="1"/>
  <c r="W810"/>
  <c r="X810" s="1"/>
  <c r="Y810"/>
  <c r="Z810" s="1"/>
  <c r="AA810"/>
  <c r="AB810" s="1"/>
  <c r="AC810"/>
  <c r="AD810" s="1"/>
  <c r="AE810"/>
  <c r="AF810" s="1"/>
  <c r="AG810"/>
  <c r="AH810" s="1"/>
  <c r="AI810"/>
  <c r="AJ810" s="1"/>
  <c r="S811"/>
  <c r="T811" s="1"/>
  <c r="U811"/>
  <c r="V811" s="1"/>
  <c r="W811"/>
  <c r="X811" s="1"/>
  <c r="Y811"/>
  <c r="Z811" s="1"/>
  <c r="AA811"/>
  <c r="AB811" s="1"/>
  <c r="AC811"/>
  <c r="AD811" s="1"/>
  <c r="AE811"/>
  <c r="AF811" s="1"/>
  <c r="AG811"/>
  <c r="AH811" s="1"/>
  <c r="AI811"/>
  <c r="AJ811" s="1"/>
  <c r="S812"/>
  <c r="T812" s="1"/>
  <c r="U812"/>
  <c r="V812" s="1"/>
  <c r="W812"/>
  <c r="X812" s="1"/>
  <c r="Y812"/>
  <c r="Z812" s="1"/>
  <c r="AA812"/>
  <c r="AB812" s="1"/>
  <c r="AC812"/>
  <c r="AD812" s="1"/>
  <c r="AE812"/>
  <c r="AF812" s="1"/>
  <c r="AG812"/>
  <c r="AH812" s="1"/>
  <c r="AI812"/>
  <c r="AJ812" s="1"/>
  <c r="S813"/>
  <c r="T813" s="1"/>
  <c r="U813"/>
  <c r="V813" s="1"/>
  <c r="W813"/>
  <c r="X813" s="1"/>
  <c r="Y813"/>
  <c r="Z813" s="1"/>
  <c r="AA813"/>
  <c r="AB813" s="1"/>
  <c r="AC813"/>
  <c r="AD813" s="1"/>
  <c r="AE813"/>
  <c r="AF813" s="1"/>
  <c r="AG813"/>
  <c r="AH813" s="1"/>
  <c r="AI813"/>
  <c r="AJ813" s="1"/>
  <c r="S814"/>
  <c r="T814" s="1"/>
  <c r="U814"/>
  <c r="V814" s="1"/>
  <c r="W814"/>
  <c r="X814" s="1"/>
  <c r="Y814"/>
  <c r="Z814" s="1"/>
  <c r="AA814"/>
  <c r="AB814" s="1"/>
  <c r="AC814"/>
  <c r="AD814" s="1"/>
  <c r="AE814"/>
  <c r="AF814" s="1"/>
  <c r="AG814"/>
  <c r="AH814" s="1"/>
  <c r="AI814"/>
  <c r="AJ814" s="1"/>
  <c r="S815"/>
  <c r="T815" s="1"/>
  <c r="U815"/>
  <c r="V815" s="1"/>
  <c r="W815"/>
  <c r="X815" s="1"/>
  <c r="Y815"/>
  <c r="Z815" s="1"/>
  <c r="AA815"/>
  <c r="AB815" s="1"/>
  <c r="AC815"/>
  <c r="AD815" s="1"/>
  <c r="AE815"/>
  <c r="AF815" s="1"/>
  <c r="AG815"/>
  <c r="AH815" s="1"/>
  <c r="AI815"/>
  <c r="AJ815" s="1"/>
  <c r="S816"/>
  <c r="T816" s="1"/>
  <c r="U816"/>
  <c r="V816" s="1"/>
  <c r="W816"/>
  <c r="X816" s="1"/>
  <c r="Y816"/>
  <c r="Z816" s="1"/>
  <c r="AA816"/>
  <c r="AB816" s="1"/>
  <c r="AC816"/>
  <c r="AD816" s="1"/>
  <c r="AE816"/>
  <c r="AF816" s="1"/>
  <c r="AG816"/>
  <c r="AH816" s="1"/>
  <c r="AI816"/>
  <c r="AJ816" s="1"/>
  <c r="S817"/>
  <c r="T817" s="1"/>
  <c r="U817"/>
  <c r="V817" s="1"/>
  <c r="W817"/>
  <c r="X817" s="1"/>
  <c r="Y817"/>
  <c r="Z817" s="1"/>
  <c r="AA817"/>
  <c r="AB817" s="1"/>
  <c r="AC817"/>
  <c r="AD817" s="1"/>
  <c r="AE817"/>
  <c r="AF817" s="1"/>
  <c r="AG817"/>
  <c r="AH817" s="1"/>
  <c r="AI817"/>
  <c r="AJ817" s="1"/>
  <c r="S818"/>
  <c r="T818" s="1"/>
  <c r="U818"/>
  <c r="V818" s="1"/>
  <c r="W818"/>
  <c r="X818" s="1"/>
  <c r="Y818"/>
  <c r="Z818" s="1"/>
  <c r="AA818"/>
  <c r="AB818" s="1"/>
  <c r="AC818"/>
  <c r="AD818" s="1"/>
  <c r="AE818"/>
  <c r="AF818" s="1"/>
  <c r="AG818"/>
  <c r="AH818" s="1"/>
  <c r="AI818"/>
  <c r="AJ818" s="1"/>
  <c r="S819"/>
  <c r="T819" s="1"/>
  <c r="U819"/>
  <c r="V819" s="1"/>
  <c r="W819"/>
  <c r="X819" s="1"/>
  <c r="Y819"/>
  <c r="Z819" s="1"/>
  <c r="AA819"/>
  <c r="AB819" s="1"/>
  <c r="AC819"/>
  <c r="AD819" s="1"/>
  <c r="AE819"/>
  <c r="AF819" s="1"/>
  <c r="AG819"/>
  <c r="AH819" s="1"/>
  <c r="AI819"/>
  <c r="AJ819" s="1"/>
  <c r="S820"/>
  <c r="T820" s="1"/>
  <c r="U820"/>
  <c r="V820" s="1"/>
  <c r="W820"/>
  <c r="X820" s="1"/>
  <c r="Y820"/>
  <c r="Z820" s="1"/>
  <c r="AA820"/>
  <c r="AB820" s="1"/>
  <c r="AC820"/>
  <c r="AD820" s="1"/>
  <c r="AE820"/>
  <c r="AF820" s="1"/>
  <c r="AG820"/>
  <c r="AH820" s="1"/>
  <c r="AI820"/>
  <c r="AJ820" s="1"/>
  <c r="S821"/>
  <c r="T821" s="1"/>
  <c r="U821"/>
  <c r="V821" s="1"/>
  <c r="W821"/>
  <c r="X821" s="1"/>
  <c r="Y821"/>
  <c r="Z821" s="1"/>
  <c r="AA821"/>
  <c r="AB821" s="1"/>
  <c r="AC821"/>
  <c r="AD821" s="1"/>
  <c r="AE821"/>
  <c r="AF821" s="1"/>
  <c r="AG821"/>
  <c r="AH821" s="1"/>
  <c r="AI821"/>
  <c r="AJ821" s="1"/>
  <c r="S822"/>
  <c r="T822" s="1"/>
  <c r="U822"/>
  <c r="V822" s="1"/>
  <c r="W822"/>
  <c r="X822" s="1"/>
  <c r="Y822"/>
  <c r="Z822" s="1"/>
  <c r="AA822"/>
  <c r="AB822" s="1"/>
  <c r="AC822"/>
  <c r="AD822" s="1"/>
  <c r="AE822"/>
  <c r="AF822" s="1"/>
  <c r="AG822"/>
  <c r="AH822" s="1"/>
  <c r="AI822"/>
  <c r="AJ822" s="1"/>
  <c r="S823"/>
  <c r="T823" s="1"/>
  <c r="U823"/>
  <c r="V823" s="1"/>
  <c r="W823"/>
  <c r="X823" s="1"/>
  <c r="Y823"/>
  <c r="Z823" s="1"/>
  <c r="AA823"/>
  <c r="AB823" s="1"/>
  <c r="AC823"/>
  <c r="AD823" s="1"/>
  <c r="AE823"/>
  <c r="AF823" s="1"/>
  <c r="AG823"/>
  <c r="AH823" s="1"/>
  <c r="AI823"/>
  <c r="AJ823" s="1"/>
  <c r="S824"/>
  <c r="T824" s="1"/>
  <c r="U824"/>
  <c r="V824" s="1"/>
  <c r="W824"/>
  <c r="X824" s="1"/>
  <c r="Y824"/>
  <c r="Z824" s="1"/>
  <c r="AA824"/>
  <c r="AB824" s="1"/>
  <c r="AC824"/>
  <c r="AD824" s="1"/>
  <c r="AE824"/>
  <c r="AF824" s="1"/>
  <c r="AG824"/>
  <c r="AH824" s="1"/>
  <c r="AI824"/>
  <c r="AJ824" s="1"/>
  <c r="S825"/>
  <c r="T825" s="1"/>
  <c r="U825"/>
  <c r="V825" s="1"/>
  <c r="W825"/>
  <c r="X825" s="1"/>
  <c r="Y825"/>
  <c r="Z825" s="1"/>
  <c r="AA825"/>
  <c r="AB825" s="1"/>
  <c r="AC825"/>
  <c r="AD825" s="1"/>
  <c r="AE825"/>
  <c r="AF825" s="1"/>
  <c r="AG825"/>
  <c r="AH825" s="1"/>
  <c r="AI825"/>
  <c r="AJ825" s="1"/>
  <c r="S826"/>
  <c r="T826" s="1"/>
  <c r="U826"/>
  <c r="V826" s="1"/>
  <c r="W826"/>
  <c r="X826" s="1"/>
  <c r="Y826"/>
  <c r="Z826" s="1"/>
  <c r="AA826"/>
  <c r="AB826" s="1"/>
  <c r="AC826"/>
  <c r="AD826" s="1"/>
  <c r="AE826"/>
  <c r="AF826" s="1"/>
  <c r="AG826"/>
  <c r="AH826" s="1"/>
  <c r="AI826"/>
  <c r="AJ826" s="1"/>
  <c r="S827"/>
  <c r="T827" s="1"/>
  <c r="U827"/>
  <c r="V827" s="1"/>
  <c r="W827"/>
  <c r="X827" s="1"/>
  <c r="Y827"/>
  <c r="Z827" s="1"/>
  <c r="AA827"/>
  <c r="AB827" s="1"/>
  <c r="AC827"/>
  <c r="AD827" s="1"/>
  <c r="AE827"/>
  <c r="AF827" s="1"/>
  <c r="AG827"/>
  <c r="AH827" s="1"/>
  <c r="AI827"/>
  <c r="AJ827" s="1"/>
  <c r="S828"/>
  <c r="T828" s="1"/>
  <c r="U828"/>
  <c r="V828" s="1"/>
  <c r="W828"/>
  <c r="X828" s="1"/>
  <c r="Y828"/>
  <c r="Z828" s="1"/>
  <c r="AA828"/>
  <c r="AB828" s="1"/>
  <c r="AC828"/>
  <c r="AD828" s="1"/>
  <c r="AE828"/>
  <c r="AF828" s="1"/>
  <c r="AG828"/>
  <c r="AH828" s="1"/>
  <c r="AI828"/>
  <c r="AJ828" s="1"/>
  <c r="S829"/>
  <c r="T829" s="1"/>
  <c r="U829"/>
  <c r="V829" s="1"/>
  <c r="W829"/>
  <c r="X829" s="1"/>
  <c r="Y829"/>
  <c r="Z829" s="1"/>
  <c r="AA829"/>
  <c r="AB829" s="1"/>
  <c r="AC829"/>
  <c r="AD829" s="1"/>
  <c r="AE829"/>
  <c r="AF829" s="1"/>
  <c r="AG829"/>
  <c r="AH829" s="1"/>
  <c r="AI829"/>
  <c r="AJ829" s="1"/>
  <c r="S830"/>
  <c r="T830" s="1"/>
  <c r="U830"/>
  <c r="V830" s="1"/>
  <c r="W830"/>
  <c r="X830" s="1"/>
  <c r="Y830"/>
  <c r="Z830" s="1"/>
  <c r="AA830"/>
  <c r="AB830" s="1"/>
  <c r="AC830"/>
  <c r="AD830" s="1"/>
  <c r="AE830"/>
  <c r="AF830" s="1"/>
  <c r="AG830"/>
  <c r="AH830" s="1"/>
  <c r="AI830"/>
  <c r="AJ830" s="1"/>
  <c r="S831"/>
  <c r="T831" s="1"/>
  <c r="U831"/>
  <c r="V831" s="1"/>
  <c r="W831"/>
  <c r="X831" s="1"/>
  <c r="Y831"/>
  <c r="Z831" s="1"/>
  <c r="AA831"/>
  <c r="AB831" s="1"/>
  <c r="AC831"/>
  <c r="AD831" s="1"/>
  <c r="AE831"/>
  <c r="AF831" s="1"/>
  <c r="AG831"/>
  <c r="AH831" s="1"/>
  <c r="AI831"/>
  <c r="AJ831" s="1"/>
  <c r="S832"/>
  <c r="T832" s="1"/>
  <c r="U832"/>
  <c r="V832" s="1"/>
  <c r="W832"/>
  <c r="X832" s="1"/>
  <c r="Y832"/>
  <c r="Z832" s="1"/>
  <c r="AA832"/>
  <c r="AB832" s="1"/>
  <c r="AC832"/>
  <c r="AD832" s="1"/>
  <c r="AE832"/>
  <c r="AF832" s="1"/>
  <c r="AG832"/>
  <c r="AH832" s="1"/>
  <c r="AI832"/>
  <c r="AJ832" s="1"/>
  <c r="S833"/>
  <c r="T833" s="1"/>
  <c r="U833"/>
  <c r="V833" s="1"/>
  <c r="W833"/>
  <c r="X833" s="1"/>
  <c r="Y833"/>
  <c r="Z833" s="1"/>
  <c r="AA833"/>
  <c r="AB833" s="1"/>
  <c r="AC833"/>
  <c r="AD833" s="1"/>
  <c r="AE833"/>
  <c r="AF833" s="1"/>
  <c r="AG833"/>
  <c r="AH833" s="1"/>
  <c r="AI833"/>
  <c r="AJ833" s="1"/>
  <c r="S834"/>
  <c r="T834" s="1"/>
  <c r="U834"/>
  <c r="V834" s="1"/>
  <c r="W834"/>
  <c r="X834" s="1"/>
  <c r="Y834"/>
  <c r="Z834" s="1"/>
  <c r="AA834"/>
  <c r="AB834" s="1"/>
  <c r="AC834"/>
  <c r="AD834" s="1"/>
  <c r="AE834"/>
  <c r="AF834" s="1"/>
  <c r="AG834"/>
  <c r="AH834" s="1"/>
  <c r="AI834"/>
  <c r="AJ834" s="1"/>
  <c r="S835"/>
  <c r="T835" s="1"/>
  <c r="U835"/>
  <c r="V835" s="1"/>
  <c r="W835"/>
  <c r="X835" s="1"/>
  <c r="Y835"/>
  <c r="Z835" s="1"/>
  <c r="AA835"/>
  <c r="AB835" s="1"/>
  <c r="AC835"/>
  <c r="AD835" s="1"/>
  <c r="AE835"/>
  <c r="AF835" s="1"/>
  <c r="AG835"/>
  <c r="AH835" s="1"/>
  <c r="AI835"/>
  <c r="AJ835" s="1"/>
  <c r="S836"/>
  <c r="T836" s="1"/>
  <c r="U836"/>
  <c r="V836" s="1"/>
  <c r="W836"/>
  <c r="X836" s="1"/>
  <c r="Y836"/>
  <c r="Z836" s="1"/>
  <c r="AA836"/>
  <c r="AB836" s="1"/>
  <c r="AC836"/>
  <c r="AD836" s="1"/>
  <c r="AE836"/>
  <c r="AF836" s="1"/>
  <c r="AG836"/>
  <c r="AH836" s="1"/>
  <c r="AI836"/>
  <c r="AJ836" s="1"/>
  <c r="S837"/>
  <c r="T837" s="1"/>
  <c r="U837"/>
  <c r="V837" s="1"/>
  <c r="W837"/>
  <c r="X837" s="1"/>
  <c r="Y837"/>
  <c r="Z837" s="1"/>
  <c r="AA837"/>
  <c r="AB837" s="1"/>
  <c r="AC837"/>
  <c r="AD837" s="1"/>
  <c r="AE837"/>
  <c r="AF837" s="1"/>
  <c r="AG837"/>
  <c r="AH837" s="1"/>
  <c r="AI837"/>
  <c r="AJ837" s="1"/>
  <c r="S838"/>
  <c r="T838" s="1"/>
  <c r="U838"/>
  <c r="V838" s="1"/>
  <c r="W838"/>
  <c r="X838" s="1"/>
  <c r="Y838"/>
  <c r="Z838" s="1"/>
  <c r="AA838"/>
  <c r="AB838" s="1"/>
  <c r="AC838"/>
  <c r="AD838" s="1"/>
  <c r="AE838"/>
  <c r="AF838" s="1"/>
  <c r="AG838"/>
  <c r="AH838" s="1"/>
  <c r="AI838"/>
  <c r="AJ838" s="1"/>
  <c r="S839"/>
  <c r="T839" s="1"/>
  <c r="U839"/>
  <c r="V839" s="1"/>
  <c r="W839"/>
  <c r="X839" s="1"/>
  <c r="Y839"/>
  <c r="Z839" s="1"/>
  <c r="AA839"/>
  <c r="AB839" s="1"/>
  <c r="AC839"/>
  <c r="AD839" s="1"/>
  <c r="AE839"/>
  <c r="AF839" s="1"/>
  <c r="AG839"/>
  <c r="AH839" s="1"/>
  <c r="AI839"/>
  <c r="AJ839" s="1"/>
  <c r="S840"/>
  <c r="T840" s="1"/>
  <c r="U840"/>
  <c r="V840" s="1"/>
  <c r="W840"/>
  <c r="X840" s="1"/>
  <c r="Y840"/>
  <c r="Z840" s="1"/>
  <c r="AA840"/>
  <c r="AB840" s="1"/>
  <c r="AC840"/>
  <c r="AD840" s="1"/>
  <c r="AE840"/>
  <c r="AF840" s="1"/>
  <c r="AG840"/>
  <c r="AH840" s="1"/>
  <c r="AI840"/>
  <c r="AJ840" s="1"/>
  <c r="S841"/>
  <c r="T841" s="1"/>
  <c r="U841"/>
  <c r="V841" s="1"/>
  <c r="W841"/>
  <c r="X841" s="1"/>
  <c r="Y841"/>
  <c r="Z841" s="1"/>
  <c r="AA841"/>
  <c r="AB841" s="1"/>
  <c r="AC841"/>
  <c r="AD841" s="1"/>
  <c r="AE841"/>
  <c r="AF841" s="1"/>
  <c r="AG841"/>
  <c r="AH841" s="1"/>
  <c r="AI841"/>
  <c r="AJ841" s="1"/>
  <c r="S842"/>
  <c r="T842" s="1"/>
  <c r="U842"/>
  <c r="V842" s="1"/>
  <c r="W842"/>
  <c r="X842" s="1"/>
  <c r="Y842"/>
  <c r="Z842" s="1"/>
  <c r="AA842"/>
  <c r="AB842" s="1"/>
  <c r="AC842"/>
  <c r="AD842" s="1"/>
  <c r="AE842"/>
  <c r="AF842" s="1"/>
  <c r="AG842"/>
  <c r="AH842" s="1"/>
  <c r="AI842"/>
  <c r="AJ842" s="1"/>
  <c r="S843"/>
  <c r="T843" s="1"/>
  <c r="U843"/>
  <c r="V843" s="1"/>
  <c r="W843"/>
  <c r="X843" s="1"/>
  <c r="Y843"/>
  <c r="Z843" s="1"/>
  <c r="AA843"/>
  <c r="AB843" s="1"/>
  <c r="AC843"/>
  <c r="AD843" s="1"/>
  <c r="AE843"/>
  <c r="AF843" s="1"/>
  <c r="AG843"/>
  <c r="AH843" s="1"/>
  <c r="AI843"/>
  <c r="AJ843" s="1"/>
  <c r="S844"/>
  <c r="T844" s="1"/>
  <c r="U844"/>
  <c r="V844" s="1"/>
  <c r="W844"/>
  <c r="X844" s="1"/>
  <c r="Y844"/>
  <c r="Z844" s="1"/>
  <c r="AA844"/>
  <c r="AB844" s="1"/>
  <c r="AC844"/>
  <c r="AD844" s="1"/>
  <c r="AE844"/>
  <c r="AF844" s="1"/>
  <c r="AG844"/>
  <c r="AH844" s="1"/>
  <c r="AI844"/>
  <c r="AJ844" s="1"/>
  <c r="S845"/>
  <c r="T845" s="1"/>
  <c r="U845"/>
  <c r="V845" s="1"/>
  <c r="W845"/>
  <c r="X845" s="1"/>
  <c r="Y845"/>
  <c r="Z845" s="1"/>
  <c r="AA845"/>
  <c r="AB845" s="1"/>
  <c r="AC845"/>
  <c r="AD845" s="1"/>
  <c r="AE845"/>
  <c r="AF845" s="1"/>
  <c r="AG845"/>
  <c r="AH845" s="1"/>
  <c r="AI845"/>
  <c r="AJ845" s="1"/>
  <c r="S846"/>
  <c r="T846" s="1"/>
  <c r="U846"/>
  <c r="V846" s="1"/>
  <c r="W846"/>
  <c r="X846" s="1"/>
  <c r="Y846"/>
  <c r="Z846" s="1"/>
  <c r="AA846"/>
  <c r="AB846" s="1"/>
  <c r="AC846"/>
  <c r="AD846" s="1"/>
  <c r="AE846"/>
  <c r="AF846" s="1"/>
  <c r="AG846"/>
  <c r="AH846" s="1"/>
  <c r="AI846"/>
  <c r="AJ846" s="1"/>
  <c r="S847"/>
  <c r="T847" s="1"/>
  <c r="U847"/>
  <c r="V847" s="1"/>
  <c r="W847"/>
  <c r="X847" s="1"/>
  <c r="Y847"/>
  <c r="Z847" s="1"/>
  <c r="AA847"/>
  <c r="AB847" s="1"/>
  <c r="AC847"/>
  <c r="AD847" s="1"/>
  <c r="AE847"/>
  <c r="AF847" s="1"/>
  <c r="AG847"/>
  <c r="AH847" s="1"/>
  <c r="AI847"/>
  <c r="AJ847" s="1"/>
  <c r="S848"/>
  <c r="T848" s="1"/>
  <c r="U848"/>
  <c r="V848" s="1"/>
  <c r="W848"/>
  <c r="X848" s="1"/>
  <c r="Y848"/>
  <c r="Z848" s="1"/>
  <c r="AA848"/>
  <c r="AB848" s="1"/>
  <c r="AC848"/>
  <c r="AD848" s="1"/>
  <c r="AE848"/>
  <c r="AF848" s="1"/>
  <c r="AG848"/>
  <c r="AH848" s="1"/>
  <c r="AI848"/>
  <c r="AJ848" s="1"/>
  <c r="S849"/>
  <c r="T849" s="1"/>
  <c r="U849"/>
  <c r="V849" s="1"/>
  <c r="W849"/>
  <c r="X849" s="1"/>
  <c r="Y849"/>
  <c r="Z849" s="1"/>
  <c r="AA849"/>
  <c r="AB849" s="1"/>
  <c r="AC849"/>
  <c r="AD849" s="1"/>
  <c r="AE849"/>
  <c r="AF849" s="1"/>
  <c r="AG849"/>
  <c r="AH849" s="1"/>
  <c r="AI849"/>
  <c r="AJ849" s="1"/>
  <c r="S850"/>
  <c r="T850" s="1"/>
  <c r="U850"/>
  <c r="V850" s="1"/>
  <c r="W850"/>
  <c r="X850" s="1"/>
  <c r="Y850"/>
  <c r="Z850" s="1"/>
  <c r="AA850"/>
  <c r="AB850" s="1"/>
  <c r="AC850"/>
  <c r="AD850" s="1"/>
  <c r="AE850"/>
  <c r="AF850" s="1"/>
  <c r="AG850"/>
  <c r="AH850" s="1"/>
  <c r="AI850"/>
  <c r="AJ850" s="1"/>
  <c r="S851"/>
  <c r="T851" s="1"/>
  <c r="U851"/>
  <c r="V851" s="1"/>
  <c r="W851"/>
  <c r="X851" s="1"/>
  <c r="Y851"/>
  <c r="Z851" s="1"/>
  <c r="AA851"/>
  <c r="AB851" s="1"/>
  <c r="AC851"/>
  <c r="AD851" s="1"/>
  <c r="AE851"/>
  <c r="AF851" s="1"/>
  <c r="AG851"/>
  <c r="AH851" s="1"/>
  <c r="AI851"/>
  <c r="AJ851" s="1"/>
  <c r="S852"/>
  <c r="T852" s="1"/>
  <c r="U852"/>
  <c r="V852" s="1"/>
  <c r="W852"/>
  <c r="X852" s="1"/>
  <c r="Y852"/>
  <c r="Z852" s="1"/>
  <c r="AA852"/>
  <c r="AB852" s="1"/>
  <c r="AC852"/>
  <c r="AD852" s="1"/>
  <c r="AE852"/>
  <c r="AF852" s="1"/>
  <c r="AG852"/>
  <c r="AH852" s="1"/>
  <c r="AI852"/>
  <c r="AJ852" s="1"/>
  <c r="S853"/>
  <c r="T853" s="1"/>
  <c r="U853"/>
  <c r="V853" s="1"/>
  <c r="W853"/>
  <c r="X853" s="1"/>
  <c r="Y853"/>
  <c r="Z853" s="1"/>
  <c r="AA853"/>
  <c r="AB853" s="1"/>
  <c r="AC853"/>
  <c r="AD853" s="1"/>
  <c r="AE853"/>
  <c r="AF853" s="1"/>
  <c r="AG853"/>
  <c r="AH853" s="1"/>
  <c r="AI853"/>
  <c r="AJ853" s="1"/>
  <c r="S854"/>
  <c r="T854" s="1"/>
  <c r="U854"/>
  <c r="V854" s="1"/>
  <c r="W854"/>
  <c r="X854" s="1"/>
  <c r="Y854"/>
  <c r="Z854" s="1"/>
  <c r="AA854"/>
  <c r="AB854" s="1"/>
  <c r="AC854"/>
  <c r="AD854" s="1"/>
  <c r="AE854"/>
  <c r="AF854" s="1"/>
  <c r="AG854"/>
  <c r="AH854" s="1"/>
  <c r="AI854"/>
  <c r="AJ854" s="1"/>
  <c r="S855"/>
  <c r="T855" s="1"/>
  <c r="U855"/>
  <c r="V855" s="1"/>
  <c r="W855"/>
  <c r="X855" s="1"/>
  <c r="Y855"/>
  <c r="Z855" s="1"/>
  <c r="AA855"/>
  <c r="AB855" s="1"/>
  <c r="AC855"/>
  <c r="AD855" s="1"/>
  <c r="AE855"/>
  <c r="AF855" s="1"/>
  <c r="AG855"/>
  <c r="AH855" s="1"/>
  <c r="AI855"/>
  <c r="AJ855" s="1"/>
  <c r="S856"/>
  <c r="T856" s="1"/>
  <c r="U856"/>
  <c r="V856" s="1"/>
  <c r="W856"/>
  <c r="X856" s="1"/>
  <c r="Y856"/>
  <c r="Z856" s="1"/>
  <c r="AA856"/>
  <c r="AB856" s="1"/>
  <c r="AC856"/>
  <c r="AD856" s="1"/>
  <c r="AE856"/>
  <c r="AF856" s="1"/>
  <c r="AG856"/>
  <c r="AH856" s="1"/>
  <c r="AI856"/>
  <c r="AJ856" s="1"/>
  <c r="S857"/>
  <c r="T857" s="1"/>
  <c r="U857"/>
  <c r="V857" s="1"/>
  <c r="W857"/>
  <c r="X857" s="1"/>
  <c r="Y857"/>
  <c r="Z857" s="1"/>
  <c r="AA857"/>
  <c r="AB857" s="1"/>
  <c r="AC857"/>
  <c r="AD857" s="1"/>
  <c r="AE857"/>
  <c r="AF857" s="1"/>
  <c r="AG857"/>
  <c r="AH857" s="1"/>
  <c r="AI857"/>
  <c r="AJ857" s="1"/>
  <c r="S858"/>
  <c r="T858" s="1"/>
  <c r="U858"/>
  <c r="V858" s="1"/>
  <c r="W858"/>
  <c r="X858" s="1"/>
  <c r="Y858"/>
  <c r="Z858" s="1"/>
  <c r="AA858"/>
  <c r="AB858" s="1"/>
  <c r="AC858"/>
  <c r="AD858" s="1"/>
  <c r="AE858"/>
  <c r="AF858" s="1"/>
  <c r="AG858"/>
  <c r="AH858" s="1"/>
  <c r="AI858"/>
  <c r="AJ858" s="1"/>
  <c r="S859"/>
  <c r="T859" s="1"/>
  <c r="U859"/>
  <c r="V859" s="1"/>
  <c r="W859"/>
  <c r="X859" s="1"/>
  <c r="Y859"/>
  <c r="Z859" s="1"/>
  <c r="AA859"/>
  <c r="AB859" s="1"/>
  <c r="AC859"/>
  <c r="AD859" s="1"/>
  <c r="AE859"/>
  <c r="AF859" s="1"/>
  <c r="AG859"/>
  <c r="AH859" s="1"/>
  <c r="AI859"/>
  <c r="AJ859" s="1"/>
  <c r="S860"/>
  <c r="T860" s="1"/>
  <c r="U860"/>
  <c r="V860" s="1"/>
  <c r="W860"/>
  <c r="X860" s="1"/>
  <c r="Y860"/>
  <c r="Z860" s="1"/>
  <c r="AA860"/>
  <c r="AB860" s="1"/>
  <c r="AC860"/>
  <c r="AD860" s="1"/>
  <c r="AE860"/>
  <c r="AF860" s="1"/>
  <c r="AG860"/>
  <c r="AH860" s="1"/>
  <c r="AI860"/>
  <c r="AJ860" s="1"/>
  <c r="S861"/>
  <c r="T861" s="1"/>
  <c r="U861"/>
  <c r="V861" s="1"/>
  <c r="W861"/>
  <c r="X861" s="1"/>
  <c r="Y861"/>
  <c r="Z861" s="1"/>
  <c r="AA861"/>
  <c r="AB861" s="1"/>
  <c r="AC861"/>
  <c r="AD861" s="1"/>
  <c r="AE861"/>
  <c r="AF861" s="1"/>
  <c r="AG861"/>
  <c r="AH861" s="1"/>
  <c r="AI861"/>
  <c r="AJ861" s="1"/>
  <c r="S862"/>
  <c r="T862" s="1"/>
  <c r="U862"/>
  <c r="V862" s="1"/>
  <c r="W862"/>
  <c r="X862" s="1"/>
  <c r="Y862"/>
  <c r="Z862" s="1"/>
  <c r="AA862"/>
  <c r="AB862" s="1"/>
  <c r="AC862"/>
  <c r="AD862" s="1"/>
  <c r="AE862"/>
  <c r="AF862" s="1"/>
  <c r="AG862"/>
  <c r="AH862" s="1"/>
  <c r="AI862"/>
  <c r="AJ862" s="1"/>
  <c r="S863"/>
  <c r="T863" s="1"/>
  <c r="U863"/>
  <c r="V863" s="1"/>
  <c r="W863"/>
  <c r="X863" s="1"/>
  <c r="Y863"/>
  <c r="Z863" s="1"/>
  <c r="AA863"/>
  <c r="AB863" s="1"/>
  <c r="AC863"/>
  <c r="AD863" s="1"/>
  <c r="AE863"/>
  <c r="AF863" s="1"/>
  <c r="AG863"/>
  <c r="AH863" s="1"/>
  <c r="AI863"/>
  <c r="AJ863" s="1"/>
  <c r="S864"/>
  <c r="T864" s="1"/>
  <c r="U864"/>
  <c r="V864" s="1"/>
  <c r="W864"/>
  <c r="X864" s="1"/>
  <c r="Y864"/>
  <c r="Z864" s="1"/>
  <c r="AA864"/>
  <c r="AB864" s="1"/>
  <c r="AC864"/>
  <c r="AD864" s="1"/>
  <c r="AE864"/>
  <c r="AF864" s="1"/>
  <c r="AG864"/>
  <c r="AH864" s="1"/>
  <c r="AI864"/>
  <c r="AJ864" s="1"/>
  <c r="S865"/>
  <c r="T865" s="1"/>
  <c r="U865"/>
  <c r="V865" s="1"/>
  <c r="W865"/>
  <c r="X865" s="1"/>
  <c r="Y865"/>
  <c r="Z865" s="1"/>
  <c r="AA865"/>
  <c r="AB865" s="1"/>
  <c r="AC865"/>
  <c r="AD865" s="1"/>
  <c r="AE865"/>
  <c r="AF865" s="1"/>
  <c r="AG865"/>
  <c r="AH865" s="1"/>
  <c r="AI865"/>
  <c r="AJ865" s="1"/>
  <c r="S866"/>
  <c r="T866" s="1"/>
  <c r="U866"/>
  <c r="V866" s="1"/>
  <c r="W866"/>
  <c r="X866" s="1"/>
  <c r="Y866"/>
  <c r="Z866" s="1"/>
  <c r="AA866"/>
  <c r="AB866" s="1"/>
  <c r="AC866"/>
  <c r="AD866" s="1"/>
  <c r="AE866"/>
  <c r="AF866" s="1"/>
  <c r="AG866"/>
  <c r="AH866" s="1"/>
  <c r="AI866"/>
  <c r="AJ866" s="1"/>
  <c r="S867"/>
  <c r="T867" s="1"/>
  <c r="U867"/>
  <c r="V867" s="1"/>
  <c r="W867"/>
  <c r="X867" s="1"/>
  <c r="Y867"/>
  <c r="Z867" s="1"/>
  <c r="AA867"/>
  <c r="AB867" s="1"/>
  <c r="AC867"/>
  <c r="AD867" s="1"/>
  <c r="AE867"/>
  <c r="AF867" s="1"/>
  <c r="AG867"/>
  <c r="AH867" s="1"/>
  <c r="AI867"/>
  <c r="AJ867" s="1"/>
  <c r="S868"/>
  <c r="T868" s="1"/>
  <c r="U868"/>
  <c r="V868" s="1"/>
  <c r="W868"/>
  <c r="X868" s="1"/>
  <c r="Y868"/>
  <c r="Z868" s="1"/>
  <c r="AA868"/>
  <c r="AB868" s="1"/>
  <c r="AC868"/>
  <c r="AD868" s="1"/>
  <c r="AE868"/>
  <c r="AF868" s="1"/>
  <c r="AG868"/>
  <c r="AH868" s="1"/>
  <c r="AI868"/>
  <c r="AJ868" s="1"/>
  <c r="S869"/>
  <c r="T869" s="1"/>
  <c r="U869"/>
  <c r="V869" s="1"/>
  <c r="W869"/>
  <c r="X869" s="1"/>
  <c r="Y869"/>
  <c r="Z869" s="1"/>
  <c r="AA869"/>
  <c r="AB869" s="1"/>
  <c r="AC869"/>
  <c r="AD869" s="1"/>
  <c r="AE869"/>
  <c r="AF869" s="1"/>
  <c r="AG869"/>
  <c r="AH869" s="1"/>
  <c r="AI869"/>
  <c r="AJ869" s="1"/>
  <c r="S870"/>
  <c r="T870" s="1"/>
  <c r="U870"/>
  <c r="V870" s="1"/>
  <c r="W870"/>
  <c r="X870" s="1"/>
  <c r="Y870"/>
  <c r="Z870" s="1"/>
  <c r="AA870"/>
  <c r="AB870" s="1"/>
  <c r="AC870"/>
  <c r="AD870" s="1"/>
  <c r="AE870"/>
  <c r="AF870" s="1"/>
  <c r="AG870"/>
  <c r="AH870" s="1"/>
  <c r="AI870"/>
  <c r="AJ870" s="1"/>
  <c r="S871"/>
  <c r="T871" s="1"/>
  <c r="U871"/>
  <c r="V871" s="1"/>
  <c r="W871"/>
  <c r="X871" s="1"/>
  <c r="Y871"/>
  <c r="Z871" s="1"/>
  <c r="AA871"/>
  <c r="AB871" s="1"/>
  <c r="AC871"/>
  <c r="AD871" s="1"/>
  <c r="AE871"/>
  <c r="AF871" s="1"/>
  <c r="AG871"/>
  <c r="AH871" s="1"/>
  <c r="AI871"/>
  <c r="AJ871" s="1"/>
  <c r="S872"/>
  <c r="T872" s="1"/>
  <c r="U872"/>
  <c r="V872" s="1"/>
  <c r="W872"/>
  <c r="X872" s="1"/>
  <c r="Y872"/>
  <c r="Z872" s="1"/>
  <c r="AA872"/>
  <c r="AB872" s="1"/>
  <c r="AC872"/>
  <c r="AD872" s="1"/>
  <c r="AE872"/>
  <c r="AF872" s="1"/>
  <c r="AG872"/>
  <c r="AH872" s="1"/>
  <c r="AI872"/>
  <c r="AJ872" s="1"/>
  <c r="S873"/>
  <c r="T873" s="1"/>
  <c r="U873"/>
  <c r="V873" s="1"/>
  <c r="W873"/>
  <c r="X873" s="1"/>
  <c r="Y873"/>
  <c r="Z873" s="1"/>
  <c r="AA873"/>
  <c r="AB873" s="1"/>
  <c r="AC873"/>
  <c r="AD873" s="1"/>
  <c r="AE873"/>
  <c r="AF873" s="1"/>
  <c r="AG873"/>
  <c r="AH873" s="1"/>
  <c r="AI873"/>
  <c r="AJ873" s="1"/>
  <c r="S874"/>
  <c r="T874" s="1"/>
  <c r="U874"/>
  <c r="V874" s="1"/>
  <c r="W874"/>
  <c r="X874" s="1"/>
  <c r="Y874"/>
  <c r="Z874" s="1"/>
  <c r="AA874"/>
  <c r="AB874" s="1"/>
  <c r="AC874"/>
  <c r="AD874" s="1"/>
  <c r="AE874"/>
  <c r="AF874" s="1"/>
  <c r="AG874"/>
  <c r="AH874" s="1"/>
  <c r="AI874"/>
  <c r="AJ874" s="1"/>
  <c r="S875"/>
  <c r="T875" s="1"/>
  <c r="U875"/>
  <c r="V875" s="1"/>
  <c r="W875"/>
  <c r="X875" s="1"/>
  <c r="Y875"/>
  <c r="Z875" s="1"/>
  <c r="AA875"/>
  <c r="AB875" s="1"/>
  <c r="AC875"/>
  <c r="AD875" s="1"/>
  <c r="AE875"/>
  <c r="AF875" s="1"/>
  <c r="AG875"/>
  <c r="AH875" s="1"/>
  <c r="AI875"/>
  <c r="AJ875" s="1"/>
  <c r="S876"/>
  <c r="T876" s="1"/>
  <c r="U876"/>
  <c r="V876" s="1"/>
  <c r="W876"/>
  <c r="X876" s="1"/>
  <c r="Y876"/>
  <c r="Z876" s="1"/>
  <c r="AA876"/>
  <c r="AB876" s="1"/>
  <c r="AC876"/>
  <c r="AD876" s="1"/>
  <c r="AE876"/>
  <c r="AF876" s="1"/>
  <c r="AG876"/>
  <c r="AH876" s="1"/>
  <c r="AI876"/>
  <c r="AJ876" s="1"/>
  <c r="S877"/>
  <c r="T877" s="1"/>
  <c r="U877"/>
  <c r="V877" s="1"/>
  <c r="W877"/>
  <c r="X877" s="1"/>
  <c r="Y877"/>
  <c r="Z877" s="1"/>
  <c r="AA877"/>
  <c r="AB877" s="1"/>
  <c r="AC877"/>
  <c r="AD877" s="1"/>
  <c r="AE877"/>
  <c r="AF877" s="1"/>
  <c r="AG877"/>
  <c r="AH877" s="1"/>
  <c r="AI877"/>
  <c r="AJ877" s="1"/>
  <c r="S878"/>
  <c r="T878" s="1"/>
  <c r="U878"/>
  <c r="V878" s="1"/>
  <c r="W878"/>
  <c r="X878" s="1"/>
  <c r="Y878"/>
  <c r="Z878" s="1"/>
  <c r="AA878"/>
  <c r="AB878" s="1"/>
  <c r="AC878"/>
  <c r="AD878" s="1"/>
  <c r="AE878"/>
  <c r="AF878" s="1"/>
  <c r="AG878"/>
  <c r="AH878" s="1"/>
  <c r="AI878"/>
  <c r="AJ878" s="1"/>
  <c r="S879"/>
  <c r="T879" s="1"/>
  <c r="U879"/>
  <c r="V879" s="1"/>
  <c r="W879"/>
  <c r="X879" s="1"/>
  <c r="Y879"/>
  <c r="Z879" s="1"/>
  <c r="AA879"/>
  <c r="AB879" s="1"/>
  <c r="AC879"/>
  <c r="AD879" s="1"/>
  <c r="AE879"/>
  <c r="AF879" s="1"/>
  <c r="AG879"/>
  <c r="AH879" s="1"/>
  <c r="AI879"/>
  <c r="AJ879" s="1"/>
  <c r="S880"/>
  <c r="T880" s="1"/>
  <c r="U880"/>
  <c r="V880" s="1"/>
  <c r="W880"/>
  <c r="X880" s="1"/>
  <c r="Y880"/>
  <c r="Z880" s="1"/>
  <c r="AA880"/>
  <c r="AB880" s="1"/>
  <c r="AC880"/>
  <c r="AD880" s="1"/>
  <c r="AE880"/>
  <c r="AF880" s="1"/>
  <c r="AG880"/>
  <c r="AH880" s="1"/>
  <c r="AI880"/>
  <c r="AJ880" s="1"/>
  <c r="S881"/>
  <c r="T881" s="1"/>
  <c r="U881"/>
  <c r="V881" s="1"/>
  <c r="W881"/>
  <c r="X881" s="1"/>
  <c r="Y881"/>
  <c r="Z881" s="1"/>
  <c r="AA881"/>
  <c r="AB881" s="1"/>
  <c r="AC881"/>
  <c r="AD881" s="1"/>
  <c r="AE881"/>
  <c r="AF881" s="1"/>
  <c r="AG881"/>
  <c r="AH881" s="1"/>
  <c r="AI881"/>
  <c r="AJ881" s="1"/>
  <c r="S882"/>
  <c r="T882" s="1"/>
  <c r="U882"/>
  <c r="V882" s="1"/>
  <c r="W882"/>
  <c r="X882" s="1"/>
  <c r="Y882"/>
  <c r="Z882" s="1"/>
  <c r="AA882"/>
  <c r="AB882" s="1"/>
  <c r="AC882"/>
  <c r="AD882" s="1"/>
  <c r="AE882"/>
  <c r="AF882" s="1"/>
  <c r="AG882"/>
  <c r="AH882" s="1"/>
  <c r="AI882"/>
  <c r="AJ882" s="1"/>
  <c r="S883"/>
  <c r="T883" s="1"/>
  <c r="U883"/>
  <c r="V883" s="1"/>
  <c r="W883"/>
  <c r="X883" s="1"/>
  <c r="Y883"/>
  <c r="Z883" s="1"/>
  <c r="AA883"/>
  <c r="AB883" s="1"/>
  <c r="AC883"/>
  <c r="AD883" s="1"/>
  <c r="AE883"/>
  <c r="AF883" s="1"/>
  <c r="AG883"/>
  <c r="AH883" s="1"/>
  <c r="AI883"/>
  <c r="AJ883" s="1"/>
  <c r="S884"/>
  <c r="T884" s="1"/>
  <c r="U884"/>
  <c r="V884" s="1"/>
  <c r="W884"/>
  <c r="X884" s="1"/>
  <c r="Y884"/>
  <c r="Z884" s="1"/>
  <c r="AA884"/>
  <c r="AB884" s="1"/>
  <c r="AC884"/>
  <c r="AD884" s="1"/>
  <c r="AE884"/>
  <c r="AF884" s="1"/>
  <c r="AG884"/>
  <c r="AH884" s="1"/>
  <c r="AI884"/>
  <c r="AJ884" s="1"/>
  <c r="S885"/>
  <c r="T885" s="1"/>
  <c r="U885"/>
  <c r="V885" s="1"/>
  <c r="W885"/>
  <c r="X885" s="1"/>
  <c r="Y885"/>
  <c r="Z885" s="1"/>
  <c r="AA885"/>
  <c r="AB885" s="1"/>
  <c r="AC885"/>
  <c r="AD885" s="1"/>
  <c r="AE885"/>
  <c r="AF885" s="1"/>
  <c r="AG885"/>
  <c r="AH885" s="1"/>
  <c r="AI885"/>
  <c r="AJ885" s="1"/>
  <c r="S886"/>
  <c r="T886" s="1"/>
  <c r="U886"/>
  <c r="V886" s="1"/>
  <c r="W886"/>
  <c r="X886" s="1"/>
  <c r="Y886"/>
  <c r="Z886" s="1"/>
  <c r="AA886"/>
  <c r="AB886" s="1"/>
  <c r="AC886"/>
  <c r="AD886" s="1"/>
  <c r="AE886"/>
  <c r="AF886" s="1"/>
  <c r="AG886"/>
  <c r="AH886" s="1"/>
  <c r="AI886"/>
  <c r="AJ886" s="1"/>
  <c r="S887"/>
  <c r="T887" s="1"/>
  <c r="U887"/>
  <c r="V887" s="1"/>
  <c r="W887"/>
  <c r="X887" s="1"/>
  <c r="Y887"/>
  <c r="Z887" s="1"/>
  <c r="AA887"/>
  <c r="AB887" s="1"/>
  <c r="AC887"/>
  <c r="AD887" s="1"/>
  <c r="AE887"/>
  <c r="AF887" s="1"/>
  <c r="AG887"/>
  <c r="AH887" s="1"/>
  <c r="AI887"/>
  <c r="AJ887" s="1"/>
  <c r="S888"/>
  <c r="T888" s="1"/>
  <c r="U888"/>
  <c r="V888" s="1"/>
  <c r="W888"/>
  <c r="X888" s="1"/>
  <c r="Y888"/>
  <c r="Z888" s="1"/>
  <c r="AA888"/>
  <c r="AB888" s="1"/>
  <c r="AC888"/>
  <c r="AD888" s="1"/>
  <c r="AE888"/>
  <c r="AF888" s="1"/>
  <c r="AG888"/>
  <c r="AH888" s="1"/>
  <c r="AI888"/>
  <c r="AJ888" s="1"/>
  <c r="S889"/>
  <c r="T889" s="1"/>
  <c r="U889"/>
  <c r="V889" s="1"/>
  <c r="W889"/>
  <c r="X889" s="1"/>
  <c r="Y889"/>
  <c r="Z889" s="1"/>
  <c r="AA889"/>
  <c r="AB889" s="1"/>
  <c r="AC889"/>
  <c r="AD889" s="1"/>
  <c r="AE889"/>
  <c r="AF889" s="1"/>
  <c r="AG889"/>
  <c r="AH889" s="1"/>
  <c r="AI889"/>
  <c r="AJ889" s="1"/>
  <c r="S890"/>
  <c r="T890" s="1"/>
  <c r="U890"/>
  <c r="V890" s="1"/>
  <c r="W890"/>
  <c r="X890" s="1"/>
  <c r="Y890"/>
  <c r="Z890" s="1"/>
  <c r="AA890"/>
  <c r="AB890" s="1"/>
  <c r="AC890"/>
  <c r="AD890" s="1"/>
  <c r="AE890"/>
  <c r="AF890" s="1"/>
  <c r="AG890"/>
  <c r="AH890" s="1"/>
  <c r="AI890"/>
  <c r="AJ890" s="1"/>
  <c r="S891"/>
  <c r="T891" s="1"/>
  <c r="U891"/>
  <c r="V891" s="1"/>
  <c r="W891"/>
  <c r="X891" s="1"/>
  <c r="Y891"/>
  <c r="Z891" s="1"/>
  <c r="AA891"/>
  <c r="AB891" s="1"/>
  <c r="AC891"/>
  <c r="AD891" s="1"/>
  <c r="AE891"/>
  <c r="AF891" s="1"/>
  <c r="AG891"/>
  <c r="AH891" s="1"/>
  <c r="AI891"/>
  <c r="AJ891" s="1"/>
  <c r="S892"/>
  <c r="T892" s="1"/>
  <c r="U892"/>
  <c r="V892" s="1"/>
  <c r="W892"/>
  <c r="X892" s="1"/>
  <c r="Y892"/>
  <c r="Z892" s="1"/>
  <c r="AA892"/>
  <c r="AB892" s="1"/>
  <c r="AC892"/>
  <c r="AD892" s="1"/>
  <c r="AE892"/>
  <c r="AF892" s="1"/>
  <c r="AG892"/>
  <c r="AH892" s="1"/>
  <c r="AI892"/>
  <c r="AJ892" s="1"/>
  <c r="S893"/>
  <c r="T893" s="1"/>
  <c r="U893"/>
  <c r="V893" s="1"/>
  <c r="W893"/>
  <c r="X893" s="1"/>
  <c r="Y893"/>
  <c r="Z893" s="1"/>
  <c r="AA893"/>
  <c r="AB893" s="1"/>
  <c r="AC893"/>
  <c r="AD893" s="1"/>
  <c r="AE893"/>
  <c r="AF893" s="1"/>
  <c r="AG893"/>
  <c r="AH893" s="1"/>
  <c r="AI893"/>
  <c r="AJ893" s="1"/>
  <c r="S894"/>
  <c r="T894" s="1"/>
  <c r="U894"/>
  <c r="V894" s="1"/>
  <c r="W894"/>
  <c r="X894" s="1"/>
  <c r="Y894"/>
  <c r="Z894" s="1"/>
  <c r="AA894"/>
  <c r="AB894" s="1"/>
  <c r="AC894"/>
  <c r="AD894" s="1"/>
  <c r="AE894"/>
  <c r="AF894" s="1"/>
  <c r="AG894"/>
  <c r="AH894" s="1"/>
  <c r="AI894"/>
  <c r="AJ894" s="1"/>
  <c r="S895"/>
  <c r="T895" s="1"/>
  <c r="U895"/>
  <c r="V895" s="1"/>
  <c r="W895"/>
  <c r="X895" s="1"/>
  <c r="Y895"/>
  <c r="Z895" s="1"/>
  <c r="AA895"/>
  <c r="AB895" s="1"/>
  <c r="AC895"/>
  <c r="AD895" s="1"/>
  <c r="AE895"/>
  <c r="AF895" s="1"/>
  <c r="AG895"/>
  <c r="AH895" s="1"/>
  <c r="AI895"/>
  <c r="AJ895" s="1"/>
  <c r="S896"/>
  <c r="T896" s="1"/>
  <c r="U896"/>
  <c r="V896" s="1"/>
  <c r="W896"/>
  <c r="X896" s="1"/>
  <c r="Y896"/>
  <c r="Z896" s="1"/>
  <c r="AA896"/>
  <c r="AB896" s="1"/>
  <c r="AC896"/>
  <c r="AD896" s="1"/>
  <c r="AE896"/>
  <c r="AF896" s="1"/>
  <c r="AG896"/>
  <c r="AH896" s="1"/>
  <c r="AI896"/>
  <c r="AJ896" s="1"/>
  <c r="S897"/>
  <c r="T897" s="1"/>
  <c r="U897"/>
  <c r="V897" s="1"/>
  <c r="W897"/>
  <c r="X897" s="1"/>
  <c r="Y897"/>
  <c r="Z897" s="1"/>
  <c r="AA897"/>
  <c r="AB897" s="1"/>
  <c r="AC897"/>
  <c r="AD897" s="1"/>
  <c r="AE897"/>
  <c r="AF897" s="1"/>
  <c r="AG897"/>
  <c r="AH897" s="1"/>
  <c r="AI897"/>
  <c r="AJ897" s="1"/>
  <c r="S898"/>
  <c r="T898" s="1"/>
  <c r="U898"/>
  <c r="V898" s="1"/>
  <c r="W898"/>
  <c r="X898" s="1"/>
  <c r="Y898"/>
  <c r="Z898" s="1"/>
  <c r="AA898"/>
  <c r="AB898" s="1"/>
  <c r="AC898"/>
  <c r="AD898" s="1"/>
  <c r="AE898"/>
  <c r="AF898" s="1"/>
  <c r="AG898"/>
  <c r="AH898" s="1"/>
  <c r="AI898"/>
  <c r="AJ898" s="1"/>
  <c r="S899"/>
  <c r="T899" s="1"/>
  <c r="U899"/>
  <c r="V899" s="1"/>
  <c r="W899"/>
  <c r="X899" s="1"/>
  <c r="Y899"/>
  <c r="Z899" s="1"/>
  <c r="AA899"/>
  <c r="AB899" s="1"/>
  <c r="AC899"/>
  <c r="AD899" s="1"/>
  <c r="AE899"/>
  <c r="AF899" s="1"/>
  <c r="AG899"/>
  <c r="AH899" s="1"/>
  <c r="AI899"/>
  <c r="AJ899" s="1"/>
  <c r="S900"/>
  <c r="T900" s="1"/>
  <c r="U900"/>
  <c r="V900" s="1"/>
  <c r="W900"/>
  <c r="X900" s="1"/>
  <c r="Y900"/>
  <c r="Z900" s="1"/>
  <c r="AA900"/>
  <c r="AB900" s="1"/>
  <c r="AC900"/>
  <c r="AD900" s="1"/>
  <c r="AE900"/>
  <c r="AF900" s="1"/>
  <c r="AG900"/>
  <c r="AH900" s="1"/>
  <c r="AI900"/>
  <c r="AJ900" s="1"/>
  <c r="S901"/>
  <c r="T901" s="1"/>
  <c r="U901"/>
  <c r="V901" s="1"/>
  <c r="W901"/>
  <c r="X901" s="1"/>
  <c r="Y901"/>
  <c r="Z901" s="1"/>
  <c r="AA901"/>
  <c r="AB901" s="1"/>
  <c r="AC901"/>
  <c r="AD901" s="1"/>
  <c r="AE901"/>
  <c r="AF901" s="1"/>
  <c r="AG901"/>
  <c r="AH901" s="1"/>
  <c r="AI901"/>
  <c r="AJ901" s="1"/>
  <c r="S902"/>
  <c r="T902" s="1"/>
  <c r="U902"/>
  <c r="V902" s="1"/>
  <c r="W902"/>
  <c r="X902" s="1"/>
  <c r="Y902"/>
  <c r="Z902" s="1"/>
  <c r="AA902"/>
  <c r="AB902" s="1"/>
  <c r="AC902"/>
  <c r="AD902" s="1"/>
  <c r="AE902"/>
  <c r="AF902" s="1"/>
  <c r="AG902"/>
  <c r="AH902" s="1"/>
  <c r="AI902"/>
  <c r="AJ902" s="1"/>
  <c r="S903"/>
  <c r="T903" s="1"/>
  <c r="U903"/>
  <c r="V903" s="1"/>
  <c r="W903"/>
  <c r="X903" s="1"/>
  <c r="Y903"/>
  <c r="Z903" s="1"/>
  <c r="AA903"/>
  <c r="AB903" s="1"/>
  <c r="AC903"/>
  <c r="AD903" s="1"/>
  <c r="AE903"/>
  <c r="AF903" s="1"/>
  <c r="AG903"/>
  <c r="AH903" s="1"/>
  <c r="AI903"/>
  <c r="AJ903" s="1"/>
  <c r="S904"/>
  <c r="T904" s="1"/>
  <c r="U904"/>
  <c r="V904" s="1"/>
  <c r="W904"/>
  <c r="X904" s="1"/>
  <c r="Y904"/>
  <c r="Z904" s="1"/>
  <c r="AA904"/>
  <c r="AB904" s="1"/>
  <c r="AC904"/>
  <c r="AD904" s="1"/>
  <c r="AE904"/>
  <c r="AF904" s="1"/>
  <c r="AG904"/>
  <c r="AH904" s="1"/>
  <c r="AI904"/>
  <c r="AJ904" s="1"/>
  <c r="S905"/>
  <c r="T905" s="1"/>
  <c r="U905"/>
  <c r="V905" s="1"/>
  <c r="W905"/>
  <c r="X905" s="1"/>
  <c r="Y905"/>
  <c r="Z905" s="1"/>
  <c r="AA905"/>
  <c r="AB905" s="1"/>
  <c r="AC905"/>
  <c r="AD905" s="1"/>
  <c r="AE905"/>
  <c r="AF905" s="1"/>
  <c r="AG905"/>
  <c r="AH905" s="1"/>
  <c r="AI905"/>
  <c r="AJ905" s="1"/>
  <c r="S906"/>
  <c r="T906" s="1"/>
  <c r="U906"/>
  <c r="V906" s="1"/>
  <c r="W906"/>
  <c r="X906" s="1"/>
  <c r="Y906"/>
  <c r="Z906" s="1"/>
  <c r="AA906"/>
  <c r="AB906" s="1"/>
  <c r="AC906"/>
  <c r="AD906" s="1"/>
  <c r="AE906"/>
  <c r="AF906" s="1"/>
  <c r="AG906"/>
  <c r="AH906" s="1"/>
  <c r="AI906"/>
  <c r="AJ906" s="1"/>
  <c r="S907"/>
  <c r="T907" s="1"/>
  <c r="U907"/>
  <c r="V907" s="1"/>
  <c r="W907"/>
  <c r="X907" s="1"/>
  <c r="Y907"/>
  <c r="Z907" s="1"/>
  <c r="AA907"/>
  <c r="AB907" s="1"/>
  <c r="AC907"/>
  <c r="AD907" s="1"/>
  <c r="AE907"/>
  <c r="AF907" s="1"/>
  <c r="AG907"/>
  <c r="AH907" s="1"/>
  <c r="AI907"/>
  <c r="AJ907" s="1"/>
  <c r="S908"/>
  <c r="T908" s="1"/>
  <c r="U908"/>
  <c r="V908" s="1"/>
  <c r="W908"/>
  <c r="X908" s="1"/>
  <c r="Y908"/>
  <c r="Z908" s="1"/>
  <c r="AA908"/>
  <c r="AB908" s="1"/>
  <c r="AC908"/>
  <c r="AD908" s="1"/>
  <c r="AE908"/>
  <c r="AF908" s="1"/>
  <c r="AG908"/>
  <c r="AH908" s="1"/>
  <c r="AI908"/>
  <c r="AJ908" s="1"/>
  <c r="S909"/>
  <c r="T909" s="1"/>
  <c r="U909"/>
  <c r="V909" s="1"/>
  <c r="W909"/>
  <c r="X909" s="1"/>
  <c r="Y909"/>
  <c r="Z909" s="1"/>
  <c r="AA909"/>
  <c r="AB909" s="1"/>
  <c r="AC909"/>
  <c r="AD909" s="1"/>
  <c r="AE909"/>
  <c r="AF909" s="1"/>
  <c r="AG909"/>
  <c r="AH909" s="1"/>
  <c r="AI909"/>
  <c r="AJ909" s="1"/>
  <c r="S910"/>
  <c r="T910" s="1"/>
  <c r="U910"/>
  <c r="V910" s="1"/>
  <c r="W910"/>
  <c r="X910" s="1"/>
  <c r="Y910"/>
  <c r="Z910" s="1"/>
  <c r="AA910"/>
  <c r="AB910" s="1"/>
  <c r="AC910"/>
  <c r="AD910" s="1"/>
  <c r="AE910"/>
  <c r="AF910" s="1"/>
  <c r="AG910"/>
  <c r="AH910" s="1"/>
  <c r="AI910"/>
  <c r="AJ910" s="1"/>
  <c r="S911"/>
  <c r="T911" s="1"/>
  <c r="U911"/>
  <c r="V911" s="1"/>
  <c r="W911"/>
  <c r="X911" s="1"/>
  <c r="Y911"/>
  <c r="Z911" s="1"/>
  <c r="AA911"/>
  <c r="AB911" s="1"/>
  <c r="AC911"/>
  <c r="AD911" s="1"/>
  <c r="AE911"/>
  <c r="AF911" s="1"/>
  <c r="AG911"/>
  <c r="AH911" s="1"/>
  <c r="AI911"/>
  <c r="AJ911" s="1"/>
  <c r="S912"/>
  <c r="T912" s="1"/>
  <c r="U912"/>
  <c r="V912" s="1"/>
  <c r="W912"/>
  <c r="X912" s="1"/>
  <c r="Y912"/>
  <c r="Z912" s="1"/>
  <c r="AA912"/>
  <c r="AB912" s="1"/>
  <c r="AC912"/>
  <c r="AD912" s="1"/>
  <c r="AE912"/>
  <c r="AF912" s="1"/>
  <c r="AG912"/>
  <c r="AH912" s="1"/>
  <c r="AI912"/>
  <c r="AJ912" s="1"/>
  <c r="S913"/>
  <c r="T913" s="1"/>
  <c r="U913"/>
  <c r="V913" s="1"/>
  <c r="W913"/>
  <c r="X913" s="1"/>
  <c r="Y913"/>
  <c r="Z913" s="1"/>
  <c r="AA913"/>
  <c r="AB913" s="1"/>
  <c r="AC913"/>
  <c r="AD913" s="1"/>
  <c r="AE913"/>
  <c r="AF913" s="1"/>
  <c r="AG913"/>
  <c r="AH913" s="1"/>
  <c r="AI913"/>
  <c r="AJ913" s="1"/>
  <c r="S914"/>
  <c r="T914" s="1"/>
  <c r="U914"/>
  <c r="V914" s="1"/>
  <c r="W914"/>
  <c r="X914" s="1"/>
  <c r="Y914"/>
  <c r="Z914" s="1"/>
  <c r="AA914"/>
  <c r="AB914" s="1"/>
  <c r="AC914"/>
  <c r="AD914" s="1"/>
  <c r="AE914"/>
  <c r="AF914" s="1"/>
  <c r="AG914"/>
  <c r="AH914" s="1"/>
  <c r="AI914"/>
  <c r="AJ914" s="1"/>
  <c r="S915"/>
  <c r="T915" s="1"/>
  <c r="U915"/>
  <c r="V915" s="1"/>
  <c r="W915"/>
  <c r="X915" s="1"/>
  <c r="Y915"/>
  <c r="Z915" s="1"/>
  <c r="AA915"/>
  <c r="AB915" s="1"/>
  <c r="AC915"/>
  <c r="AD915" s="1"/>
  <c r="AE915"/>
  <c r="AF915" s="1"/>
  <c r="AG915"/>
  <c r="AH915" s="1"/>
  <c r="AI915"/>
  <c r="AJ915" s="1"/>
  <c r="S916"/>
  <c r="T916" s="1"/>
  <c r="U916"/>
  <c r="V916" s="1"/>
  <c r="W916"/>
  <c r="X916" s="1"/>
  <c r="Y916"/>
  <c r="Z916" s="1"/>
  <c r="AA916"/>
  <c r="AB916" s="1"/>
  <c r="AC916"/>
  <c r="AD916" s="1"/>
  <c r="AE916"/>
  <c r="AF916" s="1"/>
  <c r="AG916"/>
  <c r="AH916" s="1"/>
  <c r="AI916"/>
  <c r="AJ916" s="1"/>
  <c r="S917"/>
  <c r="T917" s="1"/>
  <c r="U917"/>
  <c r="V917" s="1"/>
  <c r="W917"/>
  <c r="X917" s="1"/>
  <c r="Y917"/>
  <c r="Z917" s="1"/>
  <c r="AA917"/>
  <c r="AB917" s="1"/>
  <c r="AC917"/>
  <c r="AD917" s="1"/>
  <c r="AE917"/>
  <c r="AF917" s="1"/>
  <c r="AG917"/>
  <c r="AH917" s="1"/>
  <c r="AI917"/>
  <c r="AJ917" s="1"/>
  <c r="S918"/>
  <c r="T918" s="1"/>
  <c r="U918"/>
  <c r="V918" s="1"/>
  <c r="W918"/>
  <c r="X918" s="1"/>
  <c r="Y918"/>
  <c r="Z918" s="1"/>
  <c r="AA918"/>
  <c r="AB918" s="1"/>
  <c r="AC918"/>
  <c r="AD918" s="1"/>
  <c r="AE918"/>
  <c r="AF918" s="1"/>
  <c r="AG918"/>
  <c r="AH918" s="1"/>
  <c r="AI918"/>
  <c r="AJ918" s="1"/>
  <c r="S919"/>
  <c r="T919" s="1"/>
  <c r="U919"/>
  <c r="V919" s="1"/>
  <c r="W919"/>
  <c r="X919" s="1"/>
  <c r="Y919"/>
  <c r="Z919" s="1"/>
  <c r="AA919"/>
  <c r="AB919" s="1"/>
  <c r="AC919"/>
  <c r="AD919" s="1"/>
  <c r="AE919"/>
  <c r="AF919" s="1"/>
  <c r="AG919"/>
  <c r="AH919" s="1"/>
  <c r="AI919"/>
  <c r="AJ919" s="1"/>
  <c r="S920"/>
  <c r="T920" s="1"/>
  <c r="U920"/>
  <c r="V920" s="1"/>
  <c r="W920"/>
  <c r="X920" s="1"/>
  <c r="Y920"/>
  <c r="Z920" s="1"/>
  <c r="AA920"/>
  <c r="AB920" s="1"/>
  <c r="AC920"/>
  <c r="AD920" s="1"/>
  <c r="AE920"/>
  <c r="AF920" s="1"/>
  <c r="AG920"/>
  <c r="AH920" s="1"/>
  <c r="AI920"/>
  <c r="AJ920" s="1"/>
  <c r="S921"/>
  <c r="T921" s="1"/>
  <c r="U921"/>
  <c r="V921" s="1"/>
  <c r="W921"/>
  <c r="X921" s="1"/>
  <c r="Y921"/>
  <c r="Z921" s="1"/>
  <c r="AA921"/>
  <c r="AB921" s="1"/>
  <c r="AC921"/>
  <c r="AD921" s="1"/>
  <c r="AE921"/>
  <c r="AF921" s="1"/>
  <c r="AG921"/>
  <c r="AH921" s="1"/>
  <c r="AI921"/>
  <c r="AJ921" s="1"/>
  <c r="S922"/>
  <c r="T922" s="1"/>
  <c r="U922"/>
  <c r="V922" s="1"/>
  <c r="W922"/>
  <c r="X922" s="1"/>
  <c r="Y922"/>
  <c r="Z922" s="1"/>
  <c r="AA922"/>
  <c r="AB922" s="1"/>
  <c r="AC922"/>
  <c r="AD922" s="1"/>
  <c r="AE922"/>
  <c r="AF922" s="1"/>
  <c r="AG922"/>
  <c r="AH922" s="1"/>
  <c r="AI922"/>
  <c r="AJ922" s="1"/>
  <c r="S923"/>
  <c r="T923" s="1"/>
  <c r="U923"/>
  <c r="V923" s="1"/>
  <c r="W923"/>
  <c r="X923" s="1"/>
  <c r="Y923"/>
  <c r="Z923" s="1"/>
  <c r="AA923"/>
  <c r="AB923" s="1"/>
  <c r="AC923"/>
  <c r="AD923" s="1"/>
  <c r="AE923"/>
  <c r="AF923" s="1"/>
  <c r="AG923"/>
  <c r="AH923" s="1"/>
  <c r="AI923"/>
  <c r="AJ923" s="1"/>
  <c r="S924"/>
  <c r="T924" s="1"/>
  <c r="U924"/>
  <c r="V924" s="1"/>
  <c r="W924"/>
  <c r="X924" s="1"/>
  <c r="Y924"/>
  <c r="Z924" s="1"/>
  <c r="AA924"/>
  <c r="AB924" s="1"/>
  <c r="AC924"/>
  <c r="AD924" s="1"/>
  <c r="AE924"/>
  <c r="AF924" s="1"/>
  <c r="AG924"/>
  <c r="AH924" s="1"/>
  <c r="AI924"/>
  <c r="AJ924" s="1"/>
  <c r="S925"/>
  <c r="T925" s="1"/>
  <c r="U925"/>
  <c r="V925" s="1"/>
  <c r="W925"/>
  <c r="X925" s="1"/>
  <c r="Y925"/>
  <c r="Z925" s="1"/>
  <c r="AA925"/>
  <c r="AB925" s="1"/>
  <c r="AC925"/>
  <c r="AD925" s="1"/>
  <c r="AE925"/>
  <c r="AF925" s="1"/>
  <c r="AG925"/>
  <c r="AH925" s="1"/>
  <c r="AI925"/>
  <c r="AJ925" s="1"/>
  <c r="S926"/>
  <c r="T926" s="1"/>
  <c r="U926"/>
  <c r="V926" s="1"/>
  <c r="W926"/>
  <c r="X926" s="1"/>
  <c r="Y926"/>
  <c r="Z926" s="1"/>
  <c r="AA926"/>
  <c r="AB926" s="1"/>
  <c r="AC926"/>
  <c r="AD926" s="1"/>
  <c r="AE926"/>
  <c r="AF926" s="1"/>
  <c r="AG926"/>
  <c r="AH926" s="1"/>
  <c r="AI926"/>
  <c r="AJ926" s="1"/>
  <c r="S927"/>
  <c r="T927" s="1"/>
  <c r="U927"/>
  <c r="V927" s="1"/>
  <c r="W927"/>
  <c r="X927" s="1"/>
  <c r="Y927"/>
  <c r="Z927" s="1"/>
  <c r="AA927"/>
  <c r="AB927" s="1"/>
  <c r="AC927"/>
  <c r="AD927" s="1"/>
  <c r="AE927"/>
  <c r="AF927" s="1"/>
  <c r="AG927"/>
  <c r="AH927" s="1"/>
  <c r="AI927"/>
  <c r="AJ927" s="1"/>
  <c r="S928"/>
  <c r="T928" s="1"/>
  <c r="U928"/>
  <c r="V928" s="1"/>
  <c r="W928"/>
  <c r="X928" s="1"/>
  <c r="Y928"/>
  <c r="Z928" s="1"/>
  <c r="AA928"/>
  <c r="AB928" s="1"/>
  <c r="AC928"/>
  <c r="AD928" s="1"/>
  <c r="AE928"/>
  <c r="AF928" s="1"/>
  <c r="AG928"/>
  <c r="AH928" s="1"/>
  <c r="AI928"/>
  <c r="AJ928" s="1"/>
  <c r="S929"/>
  <c r="T929" s="1"/>
  <c r="U929"/>
  <c r="V929" s="1"/>
  <c r="W929"/>
  <c r="X929" s="1"/>
  <c r="Y929"/>
  <c r="Z929" s="1"/>
  <c r="AA929"/>
  <c r="AB929" s="1"/>
  <c r="AC929"/>
  <c r="AD929" s="1"/>
  <c r="AE929"/>
  <c r="AF929" s="1"/>
  <c r="AG929"/>
  <c r="AH929" s="1"/>
  <c r="AI929"/>
  <c r="AJ929" s="1"/>
  <c r="S930"/>
  <c r="T930" s="1"/>
  <c r="U930"/>
  <c r="V930" s="1"/>
  <c r="W930"/>
  <c r="X930" s="1"/>
  <c r="Y930"/>
  <c r="Z930" s="1"/>
  <c r="AA930"/>
  <c r="AB930" s="1"/>
  <c r="AC930"/>
  <c r="AD930" s="1"/>
  <c r="AE930"/>
  <c r="AF930" s="1"/>
  <c r="AG930"/>
  <c r="AH930" s="1"/>
  <c r="AI930"/>
  <c r="AJ930" s="1"/>
  <c r="S931"/>
  <c r="T931" s="1"/>
  <c r="U931"/>
  <c r="V931" s="1"/>
  <c r="W931"/>
  <c r="X931" s="1"/>
  <c r="Y931"/>
  <c r="Z931" s="1"/>
  <c r="AA931"/>
  <c r="AB931" s="1"/>
  <c r="AC931"/>
  <c r="AD931" s="1"/>
  <c r="AE931"/>
  <c r="AF931" s="1"/>
  <c r="AG931"/>
  <c r="AH931" s="1"/>
  <c r="AI931"/>
  <c r="AJ931" s="1"/>
  <c r="S932"/>
  <c r="T932" s="1"/>
  <c r="U932"/>
  <c r="V932" s="1"/>
  <c r="W932"/>
  <c r="X932" s="1"/>
  <c r="Y932"/>
  <c r="Z932" s="1"/>
  <c r="AA932"/>
  <c r="AB932" s="1"/>
  <c r="AC932"/>
  <c r="AD932" s="1"/>
  <c r="AE932"/>
  <c r="AF932" s="1"/>
  <c r="AG932"/>
  <c r="AH932" s="1"/>
  <c r="AI932"/>
  <c r="AJ932" s="1"/>
  <c r="S933"/>
  <c r="T933" s="1"/>
  <c r="U933"/>
  <c r="V933" s="1"/>
  <c r="W933"/>
  <c r="X933" s="1"/>
  <c r="Y933"/>
  <c r="Z933" s="1"/>
  <c r="AA933"/>
  <c r="AB933" s="1"/>
  <c r="AC933"/>
  <c r="AD933" s="1"/>
  <c r="AE933"/>
  <c r="AF933" s="1"/>
  <c r="AG933"/>
  <c r="AH933" s="1"/>
  <c r="AI933"/>
  <c r="AJ933" s="1"/>
  <c r="S934"/>
  <c r="T934" s="1"/>
  <c r="U934"/>
  <c r="V934" s="1"/>
  <c r="W934"/>
  <c r="X934" s="1"/>
  <c r="Y934"/>
  <c r="Z934" s="1"/>
  <c r="AA934"/>
  <c r="AB934" s="1"/>
  <c r="AC934"/>
  <c r="AD934" s="1"/>
  <c r="AE934"/>
  <c r="AF934" s="1"/>
  <c r="AG934"/>
  <c r="AH934" s="1"/>
  <c r="AI934"/>
  <c r="AJ934" s="1"/>
  <c r="S935"/>
  <c r="T935" s="1"/>
  <c r="U935"/>
  <c r="V935" s="1"/>
  <c r="W935"/>
  <c r="X935" s="1"/>
  <c r="Y935"/>
  <c r="Z935" s="1"/>
  <c r="AA935"/>
  <c r="AB935" s="1"/>
  <c r="AC935"/>
  <c r="AD935" s="1"/>
  <c r="AE935"/>
  <c r="AF935" s="1"/>
  <c r="AG935"/>
  <c r="AH935" s="1"/>
  <c r="AI935"/>
  <c r="AJ935" s="1"/>
  <c r="S936"/>
  <c r="T936" s="1"/>
  <c r="U936"/>
  <c r="V936" s="1"/>
  <c r="W936"/>
  <c r="X936" s="1"/>
  <c r="Y936"/>
  <c r="Z936" s="1"/>
  <c r="AA936"/>
  <c r="AB936" s="1"/>
  <c r="AC936"/>
  <c r="AD936" s="1"/>
  <c r="AE936"/>
  <c r="AF936" s="1"/>
  <c r="AG936"/>
  <c r="AH936" s="1"/>
  <c r="AI936"/>
  <c r="AJ936" s="1"/>
  <c r="S937"/>
  <c r="T937" s="1"/>
  <c r="U937"/>
  <c r="V937" s="1"/>
  <c r="W937"/>
  <c r="X937" s="1"/>
  <c r="Y937"/>
  <c r="Z937" s="1"/>
  <c r="AA937"/>
  <c r="AB937" s="1"/>
  <c r="AC937"/>
  <c r="AD937" s="1"/>
  <c r="AE937"/>
  <c r="AF937" s="1"/>
  <c r="AG937"/>
  <c r="AH937" s="1"/>
  <c r="AI937"/>
  <c r="AJ937" s="1"/>
  <c r="S938"/>
  <c r="T938" s="1"/>
  <c r="U938"/>
  <c r="V938" s="1"/>
  <c r="W938"/>
  <c r="X938" s="1"/>
  <c r="Y938"/>
  <c r="Z938" s="1"/>
  <c r="AA938"/>
  <c r="AB938" s="1"/>
  <c r="AC938"/>
  <c r="AD938" s="1"/>
  <c r="AE938"/>
  <c r="AF938" s="1"/>
  <c r="AG938"/>
  <c r="AH938" s="1"/>
  <c r="AI938"/>
  <c r="AJ938" s="1"/>
  <c r="S939"/>
  <c r="T939" s="1"/>
  <c r="U939"/>
  <c r="V939" s="1"/>
  <c r="W939"/>
  <c r="X939" s="1"/>
  <c r="Y939"/>
  <c r="Z939" s="1"/>
  <c r="AA939"/>
  <c r="AB939" s="1"/>
  <c r="AC939"/>
  <c r="AD939" s="1"/>
  <c r="AE939"/>
  <c r="AF939" s="1"/>
  <c r="AG939"/>
  <c r="AH939" s="1"/>
  <c r="AI939"/>
  <c r="AJ939" s="1"/>
  <c r="S940"/>
  <c r="T940" s="1"/>
  <c r="U940"/>
  <c r="V940" s="1"/>
  <c r="W940"/>
  <c r="X940" s="1"/>
  <c r="Y940"/>
  <c r="Z940" s="1"/>
  <c r="AA940"/>
  <c r="AB940" s="1"/>
  <c r="AC940"/>
  <c r="AD940" s="1"/>
  <c r="AE940"/>
  <c r="AF940" s="1"/>
  <c r="AG940"/>
  <c r="AH940" s="1"/>
  <c r="AI940"/>
  <c r="AJ940" s="1"/>
  <c r="S941"/>
  <c r="T941" s="1"/>
  <c r="U941"/>
  <c r="V941" s="1"/>
  <c r="W941"/>
  <c r="X941" s="1"/>
  <c r="Y941"/>
  <c r="Z941" s="1"/>
  <c r="AA941"/>
  <c r="AB941" s="1"/>
  <c r="AC941"/>
  <c r="AD941" s="1"/>
  <c r="AE941"/>
  <c r="AF941" s="1"/>
  <c r="AG941"/>
  <c r="AH941" s="1"/>
  <c r="AI941"/>
  <c r="AJ941" s="1"/>
  <c r="S942"/>
  <c r="T942" s="1"/>
  <c r="U942"/>
  <c r="V942" s="1"/>
  <c r="W942"/>
  <c r="X942" s="1"/>
  <c r="Y942"/>
  <c r="Z942" s="1"/>
  <c r="AA942"/>
  <c r="AB942" s="1"/>
  <c r="AC942"/>
  <c r="AD942" s="1"/>
  <c r="AE942"/>
  <c r="AF942" s="1"/>
  <c r="AG942"/>
  <c r="AH942" s="1"/>
  <c r="AI942"/>
  <c r="AJ942" s="1"/>
  <c r="S943"/>
  <c r="T943" s="1"/>
  <c r="U943"/>
  <c r="V943" s="1"/>
  <c r="W943"/>
  <c r="X943" s="1"/>
  <c r="Y943"/>
  <c r="Z943" s="1"/>
  <c r="AA943"/>
  <c r="AB943" s="1"/>
  <c r="AC943"/>
  <c r="AD943" s="1"/>
  <c r="AE943"/>
  <c r="AF943" s="1"/>
  <c r="AG943"/>
  <c r="AH943" s="1"/>
  <c r="AI943"/>
  <c r="AJ943" s="1"/>
  <c r="S944"/>
  <c r="T944" s="1"/>
  <c r="U944"/>
  <c r="V944" s="1"/>
  <c r="W944"/>
  <c r="X944" s="1"/>
  <c r="Y944"/>
  <c r="Z944" s="1"/>
  <c r="AA944"/>
  <c r="AB944" s="1"/>
  <c r="AC944"/>
  <c r="AD944" s="1"/>
  <c r="AE944"/>
  <c r="AF944" s="1"/>
  <c r="AG944"/>
  <c r="AH944" s="1"/>
  <c r="AI944"/>
  <c r="AJ944" s="1"/>
  <c r="S945"/>
  <c r="T945" s="1"/>
  <c r="U945"/>
  <c r="V945" s="1"/>
  <c r="W945"/>
  <c r="X945" s="1"/>
  <c r="Y945"/>
  <c r="Z945" s="1"/>
  <c r="AA945"/>
  <c r="AB945" s="1"/>
  <c r="AC945"/>
  <c r="AD945" s="1"/>
  <c r="AE945"/>
  <c r="AF945" s="1"/>
  <c r="AG945"/>
  <c r="AH945" s="1"/>
  <c r="AI945"/>
  <c r="AJ945" s="1"/>
  <c r="S946"/>
  <c r="T946" s="1"/>
  <c r="U946"/>
  <c r="V946" s="1"/>
  <c r="W946"/>
  <c r="X946" s="1"/>
  <c r="Y946"/>
  <c r="Z946" s="1"/>
  <c r="AA946"/>
  <c r="AB946" s="1"/>
  <c r="AC946"/>
  <c r="AD946" s="1"/>
  <c r="AE946"/>
  <c r="AF946" s="1"/>
  <c r="AG946"/>
  <c r="AH946" s="1"/>
  <c r="AI946"/>
  <c r="AJ946" s="1"/>
  <c r="S947"/>
  <c r="T947" s="1"/>
  <c r="U947"/>
  <c r="V947" s="1"/>
  <c r="W947"/>
  <c r="X947" s="1"/>
  <c r="Y947"/>
  <c r="Z947" s="1"/>
  <c r="AA947"/>
  <c r="AB947" s="1"/>
  <c r="AC947"/>
  <c r="AD947" s="1"/>
  <c r="AE947"/>
  <c r="AF947" s="1"/>
  <c r="AG947"/>
  <c r="AH947" s="1"/>
  <c r="AI947"/>
  <c r="AJ947" s="1"/>
  <c r="S948"/>
  <c r="T948" s="1"/>
  <c r="U948"/>
  <c r="V948" s="1"/>
  <c r="W948"/>
  <c r="X948" s="1"/>
  <c r="Y948"/>
  <c r="Z948" s="1"/>
  <c r="AA948"/>
  <c r="AB948" s="1"/>
  <c r="AC948"/>
  <c r="AD948" s="1"/>
  <c r="AE948"/>
  <c r="AF948" s="1"/>
  <c r="AG948"/>
  <c r="AH948" s="1"/>
  <c r="AI948"/>
  <c r="AJ948" s="1"/>
  <c r="S949"/>
  <c r="T949" s="1"/>
  <c r="U949"/>
  <c r="V949" s="1"/>
  <c r="W949"/>
  <c r="X949" s="1"/>
  <c r="Y949"/>
  <c r="Z949" s="1"/>
  <c r="AA949"/>
  <c r="AB949" s="1"/>
  <c r="AC949"/>
  <c r="AD949" s="1"/>
  <c r="AE949"/>
  <c r="AF949" s="1"/>
  <c r="AG949"/>
  <c r="AH949" s="1"/>
  <c r="AI949"/>
  <c r="AJ949" s="1"/>
  <c r="S950"/>
  <c r="T950" s="1"/>
  <c r="U950"/>
  <c r="V950" s="1"/>
  <c r="W950"/>
  <c r="X950" s="1"/>
  <c r="Y950"/>
  <c r="Z950" s="1"/>
  <c r="AA950"/>
  <c r="AB950" s="1"/>
  <c r="AC950"/>
  <c r="AD950" s="1"/>
  <c r="AE950"/>
  <c r="AF950" s="1"/>
  <c r="AG950"/>
  <c r="AH950" s="1"/>
  <c r="AI950"/>
  <c r="AJ950" s="1"/>
  <c r="S951"/>
  <c r="T951" s="1"/>
  <c r="U951"/>
  <c r="V951" s="1"/>
  <c r="W951"/>
  <c r="X951" s="1"/>
  <c r="Y951"/>
  <c r="Z951" s="1"/>
  <c r="AA951"/>
  <c r="AB951" s="1"/>
  <c r="AC951"/>
  <c r="AD951" s="1"/>
  <c r="AE951"/>
  <c r="AF951" s="1"/>
  <c r="AG951"/>
  <c r="AH951" s="1"/>
  <c r="AI951"/>
  <c r="AJ951" s="1"/>
  <c r="S952"/>
  <c r="T952" s="1"/>
  <c r="U952"/>
  <c r="V952" s="1"/>
  <c r="W952"/>
  <c r="X952" s="1"/>
  <c r="Y952"/>
  <c r="Z952" s="1"/>
  <c r="AA952"/>
  <c r="AB952" s="1"/>
  <c r="AC952"/>
  <c r="AD952" s="1"/>
  <c r="AE952"/>
  <c r="AF952" s="1"/>
  <c r="AG952"/>
  <c r="AH952" s="1"/>
  <c r="AI952"/>
  <c r="AJ952" s="1"/>
  <c r="S953"/>
  <c r="T953" s="1"/>
  <c r="U953"/>
  <c r="V953" s="1"/>
  <c r="W953"/>
  <c r="X953" s="1"/>
  <c r="Y953"/>
  <c r="Z953" s="1"/>
  <c r="AA953"/>
  <c r="AB953" s="1"/>
  <c r="AC953"/>
  <c r="AD953" s="1"/>
  <c r="AE953"/>
  <c r="AF953" s="1"/>
  <c r="AG953"/>
  <c r="AH953" s="1"/>
  <c r="AI953"/>
  <c r="AJ953" s="1"/>
  <c r="S954"/>
  <c r="T954" s="1"/>
  <c r="U954"/>
  <c r="V954" s="1"/>
  <c r="W954"/>
  <c r="X954" s="1"/>
  <c r="Y954"/>
  <c r="Z954" s="1"/>
  <c r="AA954"/>
  <c r="AB954" s="1"/>
  <c r="AC954"/>
  <c r="AD954" s="1"/>
  <c r="AE954"/>
  <c r="AF954" s="1"/>
  <c r="AG954"/>
  <c r="AH954" s="1"/>
  <c r="AI954"/>
  <c r="AJ954" s="1"/>
  <c r="S955"/>
  <c r="T955" s="1"/>
  <c r="U955"/>
  <c r="V955" s="1"/>
  <c r="W955"/>
  <c r="X955" s="1"/>
  <c r="Y955"/>
  <c r="Z955" s="1"/>
  <c r="AA955"/>
  <c r="AB955" s="1"/>
  <c r="AC955"/>
  <c r="AD955" s="1"/>
  <c r="AE955"/>
  <c r="AF955" s="1"/>
  <c r="AG955"/>
  <c r="AH955" s="1"/>
  <c r="AI955"/>
  <c r="AJ955" s="1"/>
  <c r="S956"/>
  <c r="T956" s="1"/>
  <c r="U956"/>
  <c r="V956" s="1"/>
  <c r="W956"/>
  <c r="X956" s="1"/>
  <c r="Y956"/>
  <c r="Z956" s="1"/>
  <c r="AA956"/>
  <c r="AB956" s="1"/>
  <c r="AC956"/>
  <c r="AD956" s="1"/>
  <c r="AE956"/>
  <c r="AF956" s="1"/>
  <c r="AG956"/>
  <c r="AH956" s="1"/>
  <c r="AI956"/>
  <c r="AJ956" s="1"/>
  <c r="S957"/>
  <c r="T957" s="1"/>
  <c r="U957"/>
  <c r="V957" s="1"/>
  <c r="W957"/>
  <c r="X957" s="1"/>
  <c r="Y957"/>
  <c r="Z957" s="1"/>
  <c r="AA957"/>
  <c r="AB957" s="1"/>
  <c r="AC957"/>
  <c r="AD957" s="1"/>
  <c r="AE957"/>
  <c r="AF957" s="1"/>
  <c r="AG957"/>
  <c r="AH957" s="1"/>
  <c r="AI957"/>
  <c r="AJ957" s="1"/>
  <c r="S958"/>
  <c r="T958" s="1"/>
  <c r="U958"/>
  <c r="V958" s="1"/>
  <c r="W958"/>
  <c r="X958" s="1"/>
  <c r="Y958"/>
  <c r="Z958" s="1"/>
  <c r="AA958"/>
  <c r="AB958" s="1"/>
  <c r="AC958"/>
  <c r="AD958" s="1"/>
  <c r="AE958"/>
  <c r="AF958" s="1"/>
  <c r="AG958"/>
  <c r="AH958" s="1"/>
  <c r="AI958"/>
  <c r="AJ958" s="1"/>
  <c r="S959"/>
  <c r="T959" s="1"/>
  <c r="U959"/>
  <c r="V959" s="1"/>
  <c r="W959"/>
  <c r="X959" s="1"/>
  <c r="Y959"/>
  <c r="Z959" s="1"/>
  <c r="AA959"/>
  <c r="AB959" s="1"/>
  <c r="AC959"/>
  <c r="AD959" s="1"/>
  <c r="AE959"/>
  <c r="AF959" s="1"/>
  <c r="AG959"/>
  <c r="AH959" s="1"/>
  <c r="AI959"/>
  <c r="AJ959" s="1"/>
  <c r="S960"/>
  <c r="T960" s="1"/>
  <c r="U960"/>
  <c r="V960" s="1"/>
  <c r="W960"/>
  <c r="X960" s="1"/>
  <c r="Y960"/>
  <c r="Z960" s="1"/>
  <c r="AA960"/>
  <c r="AB960" s="1"/>
  <c r="AC960"/>
  <c r="AD960" s="1"/>
  <c r="AE960"/>
  <c r="AF960" s="1"/>
  <c r="AG960"/>
  <c r="AH960" s="1"/>
  <c r="AI960"/>
  <c r="AJ960" s="1"/>
  <c r="S961"/>
  <c r="T961" s="1"/>
  <c r="U961"/>
  <c r="V961" s="1"/>
  <c r="W961"/>
  <c r="X961" s="1"/>
  <c r="Y961"/>
  <c r="Z961" s="1"/>
  <c r="AA961"/>
  <c r="AB961" s="1"/>
  <c r="AC961"/>
  <c r="AD961" s="1"/>
  <c r="AE961"/>
  <c r="AF961" s="1"/>
  <c r="AG961"/>
  <c r="AH961" s="1"/>
  <c r="AI961"/>
  <c r="AJ961" s="1"/>
  <c r="S962"/>
  <c r="T962" s="1"/>
  <c r="U962"/>
  <c r="V962" s="1"/>
  <c r="W962"/>
  <c r="X962" s="1"/>
  <c r="Y962"/>
  <c r="Z962" s="1"/>
  <c r="AA962"/>
  <c r="AB962" s="1"/>
  <c r="AC962"/>
  <c r="AD962" s="1"/>
  <c r="AE962"/>
  <c r="AF962" s="1"/>
  <c r="AG962"/>
  <c r="AH962" s="1"/>
  <c r="AI962"/>
  <c r="AJ962" s="1"/>
  <c r="S963"/>
  <c r="T963" s="1"/>
  <c r="U963"/>
  <c r="V963" s="1"/>
  <c r="W963"/>
  <c r="X963" s="1"/>
  <c r="Y963"/>
  <c r="Z963" s="1"/>
  <c r="AA963"/>
  <c r="AB963" s="1"/>
  <c r="AC963"/>
  <c r="AD963" s="1"/>
  <c r="AE963"/>
  <c r="AF963" s="1"/>
  <c r="AG963"/>
  <c r="AH963" s="1"/>
  <c r="AI963"/>
  <c r="AJ963" s="1"/>
  <c r="S964"/>
  <c r="T964" s="1"/>
  <c r="U964"/>
  <c r="V964" s="1"/>
  <c r="W964"/>
  <c r="X964" s="1"/>
  <c r="Y964"/>
  <c r="Z964" s="1"/>
  <c r="AA964"/>
  <c r="AB964" s="1"/>
  <c r="AC964"/>
  <c r="AD964" s="1"/>
  <c r="AE964"/>
  <c r="AF964" s="1"/>
  <c r="AG964"/>
  <c r="AH964" s="1"/>
  <c r="AI964"/>
  <c r="AJ964" s="1"/>
  <c r="S965"/>
  <c r="T965" s="1"/>
  <c r="U965"/>
  <c r="V965" s="1"/>
  <c r="W965"/>
  <c r="X965" s="1"/>
  <c r="Y965"/>
  <c r="Z965" s="1"/>
  <c r="AA965"/>
  <c r="AB965" s="1"/>
  <c r="AC965"/>
  <c r="AD965" s="1"/>
  <c r="AE965"/>
  <c r="AF965" s="1"/>
  <c r="AG965"/>
  <c r="AH965" s="1"/>
  <c r="AI965"/>
  <c r="AJ965" s="1"/>
  <c r="S966"/>
  <c r="T966" s="1"/>
  <c r="U966"/>
  <c r="V966" s="1"/>
  <c r="W966"/>
  <c r="X966" s="1"/>
  <c r="Y966"/>
  <c r="Z966" s="1"/>
  <c r="AA966"/>
  <c r="AB966" s="1"/>
  <c r="AC966"/>
  <c r="AD966" s="1"/>
  <c r="AE966"/>
  <c r="AF966" s="1"/>
  <c r="AG966"/>
  <c r="AH966" s="1"/>
  <c r="AI966"/>
  <c r="AJ966" s="1"/>
  <c r="S967"/>
  <c r="T967" s="1"/>
  <c r="U967"/>
  <c r="V967" s="1"/>
  <c r="W967"/>
  <c r="X967" s="1"/>
  <c r="Y967"/>
  <c r="Z967" s="1"/>
  <c r="AA967"/>
  <c r="AB967" s="1"/>
  <c r="AC967"/>
  <c r="AD967" s="1"/>
  <c r="AE967"/>
  <c r="AF967" s="1"/>
  <c r="AG967"/>
  <c r="AH967" s="1"/>
  <c r="AI967"/>
  <c r="AJ967" s="1"/>
  <c r="S968"/>
  <c r="T968" s="1"/>
  <c r="U968"/>
  <c r="V968" s="1"/>
  <c r="W968"/>
  <c r="X968" s="1"/>
  <c r="Y968"/>
  <c r="Z968" s="1"/>
  <c r="AA968"/>
  <c r="AB968" s="1"/>
  <c r="AC968"/>
  <c r="AD968" s="1"/>
  <c r="AE968"/>
  <c r="AF968" s="1"/>
  <c r="AG968"/>
  <c r="AH968" s="1"/>
  <c r="AI968"/>
  <c r="AJ968" s="1"/>
  <c r="S969"/>
  <c r="T969" s="1"/>
  <c r="U969"/>
  <c r="V969" s="1"/>
  <c r="W969"/>
  <c r="X969" s="1"/>
  <c r="Y969"/>
  <c r="Z969" s="1"/>
  <c r="AA969"/>
  <c r="AB969" s="1"/>
  <c r="AC969"/>
  <c r="AD969" s="1"/>
  <c r="AE969"/>
  <c r="AF969" s="1"/>
  <c r="AG969"/>
  <c r="AH969" s="1"/>
  <c r="AI969"/>
  <c r="AJ969" s="1"/>
  <c r="S970"/>
  <c r="T970" s="1"/>
  <c r="U970"/>
  <c r="V970" s="1"/>
  <c r="W970"/>
  <c r="X970" s="1"/>
  <c r="Y970"/>
  <c r="Z970" s="1"/>
  <c r="AA970"/>
  <c r="AB970" s="1"/>
  <c r="AC970"/>
  <c r="AD970" s="1"/>
  <c r="AE970"/>
  <c r="AF970" s="1"/>
  <c r="AG970"/>
  <c r="AH970" s="1"/>
  <c r="AI970"/>
  <c r="AJ970" s="1"/>
  <c r="S971"/>
  <c r="T971" s="1"/>
  <c r="U971"/>
  <c r="V971" s="1"/>
  <c r="W971"/>
  <c r="X971" s="1"/>
  <c r="Y971"/>
  <c r="Z971" s="1"/>
  <c r="AA971"/>
  <c r="AB971" s="1"/>
  <c r="AC971"/>
  <c r="AD971" s="1"/>
  <c r="AE971"/>
  <c r="AF971" s="1"/>
  <c r="AG971"/>
  <c r="AH971" s="1"/>
  <c r="AI971"/>
  <c r="AJ971" s="1"/>
  <c r="S972"/>
  <c r="T972" s="1"/>
  <c r="U972"/>
  <c r="V972" s="1"/>
  <c r="W972"/>
  <c r="X972" s="1"/>
  <c r="Y972"/>
  <c r="Z972" s="1"/>
  <c r="AA972"/>
  <c r="AB972" s="1"/>
  <c r="AC972"/>
  <c r="AD972" s="1"/>
  <c r="AE972"/>
  <c r="AF972" s="1"/>
  <c r="AG972"/>
  <c r="AH972" s="1"/>
  <c r="AI972"/>
  <c r="AJ972" s="1"/>
  <c r="S973"/>
  <c r="T973" s="1"/>
  <c r="U973"/>
  <c r="V973" s="1"/>
  <c r="W973"/>
  <c r="X973" s="1"/>
  <c r="Y973"/>
  <c r="Z973" s="1"/>
  <c r="AA973"/>
  <c r="AB973" s="1"/>
  <c r="AC973"/>
  <c r="AD973" s="1"/>
  <c r="AE973"/>
  <c r="AF973" s="1"/>
  <c r="AG973"/>
  <c r="AH973" s="1"/>
  <c r="AI973"/>
  <c r="AJ973" s="1"/>
  <c r="S974"/>
  <c r="T974" s="1"/>
  <c r="U974"/>
  <c r="V974" s="1"/>
  <c r="W974"/>
  <c r="X974" s="1"/>
  <c r="Y974"/>
  <c r="Z974" s="1"/>
  <c r="AA974"/>
  <c r="AB974" s="1"/>
  <c r="AC974"/>
  <c r="AD974" s="1"/>
  <c r="AE974"/>
  <c r="AF974" s="1"/>
  <c r="AG974"/>
  <c r="AH974" s="1"/>
  <c r="AI974"/>
  <c r="AJ974" s="1"/>
  <c r="S975"/>
  <c r="T975" s="1"/>
  <c r="U975"/>
  <c r="V975" s="1"/>
  <c r="W975"/>
  <c r="X975" s="1"/>
  <c r="Y975"/>
  <c r="Z975" s="1"/>
  <c r="AA975"/>
  <c r="AB975" s="1"/>
  <c r="AC975"/>
  <c r="AD975" s="1"/>
  <c r="AE975"/>
  <c r="AF975" s="1"/>
  <c r="AG975"/>
  <c r="AH975" s="1"/>
  <c r="AI975"/>
  <c r="AJ975" s="1"/>
  <c r="S976"/>
  <c r="T976" s="1"/>
  <c r="U976"/>
  <c r="V976" s="1"/>
  <c r="W976"/>
  <c r="X976" s="1"/>
  <c r="Y976"/>
  <c r="Z976" s="1"/>
  <c r="AA976"/>
  <c r="AB976" s="1"/>
  <c r="AC976"/>
  <c r="AD976" s="1"/>
  <c r="AE976"/>
  <c r="AF976" s="1"/>
  <c r="AG976"/>
  <c r="AH976" s="1"/>
  <c r="AI976"/>
  <c r="AJ976" s="1"/>
  <c r="S977"/>
  <c r="T977" s="1"/>
  <c r="U977"/>
  <c r="V977" s="1"/>
  <c r="W977"/>
  <c r="X977" s="1"/>
  <c r="Y977"/>
  <c r="Z977" s="1"/>
  <c r="AA977"/>
  <c r="AB977" s="1"/>
  <c r="AC977"/>
  <c r="AD977" s="1"/>
  <c r="AE977"/>
  <c r="AF977" s="1"/>
  <c r="AG977"/>
  <c r="AH977" s="1"/>
  <c r="AI977"/>
  <c r="AJ977" s="1"/>
  <c r="S978"/>
  <c r="T978" s="1"/>
  <c r="U978"/>
  <c r="V978" s="1"/>
  <c r="W978"/>
  <c r="X978" s="1"/>
  <c r="Y978"/>
  <c r="Z978" s="1"/>
  <c r="AA978"/>
  <c r="AB978" s="1"/>
  <c r="AC978"/>
  <c r="AD978" s="1"/>
  <c r="AE978"/>
  <c r="AF978" s="1"/>
  <c r="AG978"/>
  <c r="AH978" s="1"/>
  <c r="AI978"/>
  <c r="AJ978" s="1"/>
  <c r="S979"/>
  <c r="T979" s="1"/>
  <c r="U979"/>
  <c r="V979" s="1"/>
  <c r="W979"/>
  <c r="X979" s="1"/>
  <c r="Y979"/>
  <c r="Z979" s="1"/>
  <c r="AA979"/>
  <c r="AB979" s="1"/>
  <c r="AC979"/>
  <c r="AD979" s="1"/>
  <c r="AE979"/>
  <c r="AF979" s="1"/>
  <c r="AG979"/>
  <c r="AH979" s="1"/>
  <c r="AI979"/>
  <c r="AJ979" s="1"/>
  <c r="S980"/>
  <c r="T980" s="1"/>
  <c r="U980"/>
  <c r="V980" s="1"/>
  <c r="W980"/>
  <c r="X980" s="1"/>
  <c r="Y980"/>
  <c r="Z980" s="1"/>
  <c r="AA980"/>
  <c r="AB980" s="1"/>
  <c r="AC980"/>
  <c r="AD980" s="1"/>
  <c r="AE980"/>
  <c r="AF980" s="1"/>
  <c r="AG980"/>
  <c r="AH980" s="1"/>
  <c r="AI980"/>
  <c r="AJ980" s="1"/>
  <c r="S981"/>
  <c r="T981" s="1"/>
  <c r="U981"/>
  <c r="V981" s="1"/>
  <c r="W981"/>
  <c r="X981" s="1"/>
  <c r="Y981"/>
  <c r="Z981" s="1"/>
  <c r="AA981"/>
  <c r="AB981" s="1"/>
  <c r="AC981"/>
  <c r="AD981" s="1"/>
  <c r="AE981"/>
  <c r="AF981" s="1"/>
  <c r="AG981"/>
  <c r="AH981" s="1"/>
  <c r="AI981"/>
  <c r="AJ981" s="1"/>
  <c r="S982"/>
  <c r="T982" s="1"/>
  <c r="U982"/>
  <c r="V982" s="1"/>
  <c r="W982"/>
  <c r="X982" s="1"/>
  <c r="Y982"/>
  <c r="Z982" s="1"/>
  <c r="AA982"/>
  <c r="AB982" s="1"/>
  <c r="AC982"/>
  <c r="AD982" s="1"/>
  <c r="AE982"/>
  <c r="AF982" s="1"/>
  <c r="AG982"/>
  <c r="AH982" s="1"/>
  <c r="AI982"/>
  <c r="AJ982" s="1"/>
  <c r="S983"/>
  <c r="T983" s="1"/>
  <c r="U983"/>
  <c r="V983" s="1"/>
  <c r="W983"/>
  <c r="X983" s="1"/>
  <c r="Y983"/>
  <c r="Z983" s="1"/>
  <c r="AA983"/>
  <c r="AB983" s="1"/>
  <c r="AC983"/>
  <c r="AD983" s="1"/>
  <c r="AE983"/>
  <c r="AF983" s="1"/>
  <c r="AG983"/>
  <c r="AH983" s="1"/>
  <c r="AI983"/>
  <c r="AJ983" s="1"/>
  <c r="S984"/>
  <c r="T984" s="1"/>
  <c r="U984"/>
  <c r="V984" s="1"/>
  <c r="W984"/>
  <c r="X984" s="1"/>
  <c r="Y984"/>
  <c r="Z984" s="1"/>
  <c r="AA984"/>
  <c r="AB984" s="1"/>
  <c r="AC984"/>
  <c r="AD984" s="1"/>
  <c r="AE984"/>
  <c r="AF984" s="1"/>
  <c r="AG984"/>
  <c r="AH984" s="1"/>
  <c r="AI984"/>
  <c r="AJ984" s="1"/>
  <c r="S985"/>
  <c r="T985" s="1"/>
  <c r="U985"/>
  <c r="V985" s="1"/>
  <c r="W985"/>
  <c r="X985" s="1"/>
  <c r="Y985"/>
  <c r="Z985" s="1"/>
  <c r="AA985"/>
  <c r="AB985" s="1"/>
  <c r="AC985"/>
  <c r="AD985" s="1"/>
  <c r="AE985"/>
  <c r="AF985" s="1"/>
  <c r="AG985"/>
  <c r="AH985" s="1"/>
  <c r="AI985"/>
  <c r="AJ985" s="1"/>
  <c r="S986"/>
  <c r="T986" s="1"/>
  <c r="U986"/>
  <c r="V986" s="1"/>
  <c r="W986"/>
  <c r="X986" s="1"/>
  <c r="Y986"/>
  <c r="Z986" s="1"/>
  <c r="AA986"/>
  <c r="AB986" s="1"/>
  <c r="AC986"/>
  <c r="AD986" s="1"/>
  <c r="AE986"/>
  <c r="AF986" s="1"/>
  <c r="AG986"/>
  <c r="AH986" s="1"/>
  <c r="AI986"/>
  <c r="AJ986" s="1"/>
  <c r="S987"/>
  <c r="T987" s="1"/>
  <c r="U987"/>
  <c r="V987" s="1"/>
  <c r="W987"/>
  <c r="X987" s="1"/>
  <c r="Y987"/>
  <c r="Z987" s="1"/>
  <c r="AA987"/>
  <c r="AB987" s="1"/>
  <c r="AC987"/>
  <c r="AD987" s="1"/>
  <c r="AE987"/>
  <c r="AF987" s="1"/>
  <c r="AG987"/>
  <c r="AH987" s="1"/>
  <c r="AI987"/>
  <c r="AJ987" s="1"/>
  <c r="S988"/>
  <c r="T988" s="1"/>
  <c r="U988"/>
  <c r="V988" s="1"/>
  <c r="W988"/>
  <c r="X988" s="1"/>
  <c r="Y988"/>
  <c r="Z988" s="1"/>
  <c r="AA988"/>
  <c r="AB988" s="1"/>
  <c r="AC988"/>
  <c r="AD988" s="1"/>
  <c r="AE988"/>
  <c r="AF988" s="1"/>
  <c r="AG988"/>
  <c r="AH988" s="1"/>
  <c r="AI988"/>
  <c r="AJ988" s="1"/>
  <c r="S989"/>
  <c r="T989" s="1"/>
  <c r="U989"/>
  <c r="V989" s="1"/>
  <c r="W989"/>
  <c r="X989" s="1"/>
  <c r="Y989"/>
  <c r="Z989" s="1"/>
  <c r="AA989"/>
  <c r="AB989" s="1"/>
  <c r="AC989"/>
  <c r="AD989" s="1"/>
  <c r="AE989"/>
  <c r="AF989" s="1"/>
  <c r="AG989"/>
  <c r="AH989" s="1"/>
  <c r="AI989"/>
  <c r="AJ989" s="1"/>
  <c r="S990"/>
  <c r="T990" s="1"/>
  <c r="U990"/>
  <c r="V990" s="1"/>
  <c r="W990"/>
  <c r="X990" s="1"/>
  <c r="Y990"/>
  <c r="Z990" s="1"/>
  <c r="AA990"/>
  <c r="AB990" s="1"/>
  <c r="AC990"/>
  <c r="AD990" s="1"/>
  <c r="AE990"/>
  <c r="AF990" s="1"/>
  <c r="AG990"/>
  <c r="AH990" s="1"/>
  <c r="AI990"/>
  <c r="AJ990" s="1"/>
  <c r="S991"/>
  <c r="T991" s="1"/>
  <c r="U991"/>
  <c r="V991" s="1"/>
  <c r="W991"/>
  <c r="X991" s="1"/>
  <c r="Y991"/>
  <c r="Z991" s="1"/>
  <c r="AA991"/>
  <c r="AB991" s="1"/>
  <c r="AC991"/>
  <c r="AD991" s="1"/>
  <c r="AE991"/>
  <c r="AF991" s="1"/>
  <c r="AG991"/>
  <c r="AH991" s="1"/>
  <c r="AI991"/>
  <c r="AJ991" s="1"/>
  <c r="S992"/>
  <c r="T992" s="1"/>
  <c r="U992"/>
  <c r="V992" s="1"/>
  <c r="W992"/>
  <c r="X992" s="1"/>
  <c r="Y992"/>
  <c r="Z992" s="1"/>
  <c r="AA992"/>
  <c r="AB992" s="1"/>
  <c r="AC992"/>
  <c r="AD992" s="1"/>
  <c r="AE992"/>
  <c r="AF992" s="1"/>
  <c r="AG992"/>
  <c r="AH992" s="1"/>
  <c r="AI992"/>
  <c r="AJ992" s="1"/>
  <c r="S993"/>
  <c r="T993" s="1"/>
  <c r="U993"/>
  <c r="V993" s="1"/>
  <c r="W993"/>
  <c r="X993" s="1"/>
  <c r="Y993"/>
  <c r="Z993" s="1"/>
  <c r="AA993"/>
  <c r="AB993" s="1"/>
  <c r="AC993"/>
  <c r="AD993" s="1"/>
  <c r="AE993"/>
  <c r="AF993" s="1"/>
  <c r="AG993"/>
  <c r="AH993" s="1"/>
  <c r="AI993"/>
  <c r="AJ993" s="1"/>
  <c r="S994"/>
  <c r="T994" s="1"/>
  <c r="U994"/>
  <c r="V994" s="1"/>
  <c r="W994"/>
  <c r="X994" s="1"/>
  <c r="Y994"/>
  <c r="Z994" s="1"/>
  <c r="AA994"/>
  <c r="AB994" s="1"/>
  <c r="AC994"/>
  <c r="AD994" s="1"/>
  <c r="AE994"/>
  <c r="AF994" s="1"/>
  <c r="AG994"/>
  <c r="AH994" s="1"/>
  <c r="AI994"/>
  <c r="AJ994" s="1"/>
  <c r="S995"/>
  <c r="T995" s="1"/>
  <c r="U995"/>
  <c r="V995" s="1"/>
  <c r="W995"/>
  <c r="X995" s="1"/>
  <c r="Y995"/>
  <c r="Z995" s="1"/>
  <c r="AA995"/>
  <c r="AB995" s="1"/>
  <c r="AC995"/>
  <c r="AD995" s="1"/>
  <c r="AE995"/>
  <c r="AF995" s="1"/>
  <c r="AG995"/>
  <c r="AH995" s="1"/>
  <c r="AI995"/>
  <c r="AJ995" s="1"/>
  <c r="S996"/>
  <c r="T996" s="1"/>
  <c r="U996"/>
  <c r="V996" s="1"/>
  <c r="W996"/>
  <c r="X996" s="1"/>
  <c r="Y996"/>
  <c r="Z996" s="1"/>
  <c r="AA996"/>
  <c r="AB996" s="1"/>
  <c r="AC996"/>
  <c r="AD996" s="1"/>
  <c r="AE996"/>
  <c r="AF996" s="1"/>
  <c r="AG996"/>
  <c r="AH996" s="1"/>
  <c r="AI996"/>
  <c r="AJ996" s="1"/>
  <c r="S997"/>
  <c r="T997" s="1"/>
  <c r="U997"/>
  <c r="V997" s="1"/>
  <c r="W997"/>
  <c r="X997" s="1"/>
  <c r="Y997"/>
  <c r="Z997" s="1"/>
  <c r="AA997"/>
  <c r="AB997" s="1"/>
  <c r="AC997"/>
  <c r="AD997" s="1"/>
  <c r="AE997"/>
  <c r="AF997" s="1"/>
  <c r="AG997"/>
  <c r="AH997" s="1"/>
  <c r="AI997"/>
  <c r="AJ997" s="1"/>
  <c r="S998"/>
  <c r="T998" s="1"/>
  <c r="U998"/>
  <c r="V998" s="1"/>
  <c r="W998"/>
  <c r="X998" s="1"/>
  <c r="Y998"/>
  <c r="Z998" s="1"/>
  <c r="AA998"/>
  <c r="AB998" s="1"/>
  <c r="AC998"/>
  <c r="AD998" s="1"/>
  <c r="AE998"/>
  <c r="AF998" s="1"/>
  <c r="AG998"/>
  <c r="AH998" s="1"/>
  <c r="AI998"/>
  <c r="AJ998" s="1"/>
  <c r="S999"/>
  <c r="T999" s="1"/>
  <c r="U999"/>
  <c r="V999" s="1"/>
  <c r="W999"/>
  <c r="X999" s="1"/>
  <c r="Y999"/>
  <c r="Z999" s="1"/>
  <c r="AA999"/>
  <c r="AB999" s="1"/>
  <c r="AC999"/>
  <c r="AD999" s="1"/>
  <c r="AE999"/>
  <c r="AF999" s="1"/>
  <c r="AG999"/>
  <c r="AH999" s="1"/>
  <c r="AI999"/>
  <c r="AJ999" s="1"/>
  <c r="S1000"/>
  <c r="T1000" s="1"/>
  <c r="U1000"/>
  <c r="V1000" s="1"/>
  <c r="W1000"/>
  <c r="X1000" s="1"/>
  <c r="Y1000"/>
  <c r="Z1000" s="1"/>
  <c r="AA1000"/>
  <c r="AB1000" s="1"/>
  <c r="AC1000"/>
  <c r="AD1000" s="1"/>
  <c r="AE1000"/>
  <c r="AF1000" s="1"/>
  <c r="AG1000"/>
  <c r="AH1000" s="1"/>
  <c r="AI1000"/>
  <c r="AJ1000" s="1"/>
  <c r="S1001"/>
  <c r="T1001" s="1"/>
  <c r="U1001"/>
  <c r="V1001" s="1"/>
  <c r="W1001"/>
  <c r="X1001" s="1"/>
  <c r="Y1001"/>
  <c r="Z1001" s="1"/>
  <c r="AA1001"/>
  <c r="AB1001" s="1"/>
  <c r="AC1001"/>
  <c r="AD1001" s="1"/>
  <c r="AE1001"/>
  <c r="AF1001" s="1"/>
  <c r="AG1001"/>
  <c r="AH1001" s="1"/>
  <c r="AI1001"/>
  <c r="AJ1001" s="1"/>
  <c r="S1002"/>
  <c r="T1002" s="1"/>
  <c r="U1002"/>
  <c r="V1002" s="1"/>
  <c r="W1002"/>
  <c r="X1002" s="1"/>
  <c r="Y1002"/>
  <c r="Z1002" s="1"/>
  <c r="AA1002"/>
  <c r="AB1002" s="1"/>
  <c r="AC1002"/>
  <c r="AD1002" s="1"/>
  <c r="AE1002"/>
  <c r="AF1002" s="1"/>
  <c r="AG1002"/>
  <c r="AH1002" s="1"/>
  <c r="AI1002"/>
  <c r="AJ1002" s="1"/>
  <c r="S1003"/>
  <c r="T1003" s="1"/>
  <c r="U1003"/>
  <c r="V1003" s="1"/>
  <c r="W1003"/>
  <c r="X1003" s="1"/>
  <c r="Y1003"/>
  <c r="Z1003" s="1"/>
  <c r="AA1003"/>
  <c r="AB1003" s="1"/>
  <c r="AC1003"/>
  <c r="AD1003" s="1"/>
  <c r="AE1003"/>
  <c r="AF1003" s="1"/>
  <c r="AG1003"/>
  <c r="AH1003" s="1"/>
  <c r="AI1003"/>
  <c r="AJ1003" s="1"/>
  <c r="S1004"/>
  <c r="T1004" s="1"/>
  <c r="U1004"/>
  <c r="V1004" s="1"/>
  <c r="W1004"/>
  <c r="X1004" s="1"/>
  <c r="Y1004"/>
  <c r="Z1004" s="1"/>
  <c r="AA1004"/>
  <c r="AB1004" s="1"/>
  <c r="AC1004"/>
  <c r="AD1004" s="1"/>
  <c r="AE1004"/>
  <c r="AF1004" s="1"/>
  <c r="AG1004"/>
  <c r="AH1004" s="1"/>
  <c r="AI1004"/>
  <c r="AJ1004" s="1"/>
  <c r="S1005"/>
  <c r="T1005" s="1"/>
  <c r="U1005"/>
  <c r="V1005" s="1"/>
  <c r="W1005"/>
  <c r="X1005" s="1"/>
  <c r="Y1005"/>
  <c r="Z1005" s="1"/>
  <c r="AA1005"/>
  <c r="AB1005" s="1"/>
  <c r="AC1005"/>
  <c r="AD1005" s="1"/>
  <c r="AE1005"/>
  <c r="AF1005" s="1"/>
  <c r="AG1005"/>
  <c r="AH1005" s="1"/>
  <c r="AI1005"/>
  <c r="AJ1005" s="1"/>
  <c r="S1006"/>
  <c r="T1006" s="1"/>
  <c r="U1006"/>
  <c r="V1006" s="1"/>
  <c r="W1006"/>
  <c r="X1006" s="1"/>
  <c r="Y1006"/>
  <c r="Z1006" s="1"/>
  <c r="AA1006"/>
  <c r="AB1006" s="1"/>
  <c r="AC1006"/>
  <c r="AD1006" s="1"/>
  <c r="AE1006"/>
  <c r="AF1006" s="1"/>
  <c r="AG1006"/>
  <c r="AH1006" s="1"/>
  <c r="AI1006"/>
  <c r="AJ1006" s="1"/>
  <c r="S1007"/>
  <c r="T1007" s="1"/>
  <c r="U1007"/>
  <c r="V1007" s="1"/>
  <c r="W1007"/>
  <c r="X1007" s="1"/>
  <c r="Y1007"/>
  <c r="Z1007" s="1"/>
  <c r="AA1007"/>
  <c r="AB1007" s="1"/>
  <c r="AC1007"/>
  <c r="AD1007" s="1"/>
  <c r="AE1007"/>
  <c r="AF1007" s="1"/>
  <c r="AG1007"/>
  <c r="AH1007" s="1"/>
  <c r="AI1007"/>
  <c r="AJ1007" s="1"/>
  <c r="S1008"/>
  <c r="T1008" s="1"/>
  <c r="U1008"/>
  <c r="V1008" s="1"/>
  <c r="W1008"/>
  <c r="X1008" s="1"/>
  <c r="Y1008"/>
  <c r="Z1008" s="1"/>
  <c r="AA1008"/>
  <c r="AB1008" s="1"/>
  <c r="AC1008"/>
  <c r="AD1008" s="1"/>
  <c r="AE1008"/>
  <c r="AF1008" s="1"/>
  <c r="AG1008"/>
  <c r="AH1008" s="1"/>
  <c r="AI1008"/>
  <c r="AJ1008" s="1"/>
  <c r="S1009"/>
  <c r="T1009" s="1"/>
  <c r="U1009"/>
  <c r="V1009" s="1"/>
  <c r="W1009"/>
  <c r="X1009" s="1"/>
  <c r="Y1009"/>
  <c r="Z1009" s="1"/>
  <c r="AA1009"/>
  <c r="AB1009" s="1"/>
  <c r="AC1009"/>
  <c r="AD1009" s="1"/>
  <c r="AE1009"/>
  <c r="AF1009" s="1"/>
  <c r="AG1009"/>
  <c r="AH1009" s="1"/>
  <c r="AI1009"/>
  <c r="AJ1009" s="1"/>
  <c r="S1010"/>
  <c r="T1010" s="1"/>
  <c r="U1010"/>
  <c r="V1010" s="1"/>
  <c r="W1010"/>
  <c r="X1010" s="1"/>
  <c r="Y1010"/>
  <c r="Z1010" s="1"/>
  <c r="AA1010"/>
  <c r="AB1010" s="1"/>
  <c r="AC1010"/>
  <c r="AD1010" s="1"/>
  <c r="AE1010"/>
  <c r="AF1010" s="1"/>
  <c r="AG1010"/>
  <c r="AH1010" s="1"/>
  <c r="AI1010"/>
  <c r="AJ1010" s="1"/>
  <c r="S1011"/>
  <c r="T1011" s="1"/>
  <c r="U1011"/>
  <c r="V1011" s="1"/>
  <c r="W1011"/>
  <c r="X1011" s="1"/>
  <c r="Y1011"/>
  <c r="Z1011" s="1"/>
  <c r="AA1011"/>
  <c r="AB1011" s="1"/>
  <c r="AC1011"/>
  <c r="AD1011" s="1"/>
  <c r="AE1011"/>
  <c r="AF1011" s="1"/>
  <c r="AG1011"/>
  <c r="AH1011" s="1"/>
  <c r="AI1011"/>
  <c r="AJ1011" s="1"/>
  <c r="S1012"/>
  <c r="T1012" s="1"/>
  <c r="U1012"/>
  <c r="V1012" s="1"/>
  <c r="W1012"/>
  <c r="X1012" s="1"/>
  <c r="Y1012"/>
  <c r="Z1012" s="1"/>
  <c r="AA1012"/>
  <c r="AB1012" s="1"/>
  <c r="AC1012"/>
  <c r="AD1012" s="1"/>
  <c r="AE1012"/>
  <c r="AF1012" s="1"/>
  <c r="AG1012"/>
  <c r="AH1012" s="1"/>
  <c r="AI1012"/>
  <c r="AJ1012" s="1"/>
  <c r="S1013"/>
  <c r="T1013" s="1"/>
  <c r="U1013"/>
  <c r="V1013" s="1"/>
  <c r="W1013"/>
  <c r="X1013" s="1"/>
  <c r="Y1013"/>
  <c r="Z1013" s="1"/>
  <c r="AA1013"/>
  <c r="AB1013" s="1"/>
  <c r="AC1013"/>
  <c r="AD1013" s="1"/>
  <c r="AE1013"/>
  <c r="AF1013" s="1"/>
  <c r="AG1013"/>
  <c r="AH1013" s="1"/>
  <c r="AI1013"/>
  <c r="AJ1013" s="1"/>
  <c r="S1014"/>
  <c r="T1014" s="1"/>
  <c r="U1014"/>
  <c r="V1014" s="1"/>
  <c r="W1014"/>
  <c r="X1014" s="1"/>
  <c r="Y1014"/>
  <c r="Z1014" s="1"/>
  <c r="AA1014"/>
  <c r="AB1014" s="1"/>
  <c r="AC1014"/>
  <c r="AD1014" s="1"/>
  <c r="AE1014"/>
  <c r="AF1014" s="1"/>
  <c r="AG1014"/>
  <c r="AH1014" s="1"/>
  <c r="AI1014"/>
  <c r="AJ1014" s="1"/>
  <c r="S1015"/>
  <c r="T1015" s="1"/>
  <c r="U1015"/>
  <c r="V1015" s="1"/>
  <c r="W1015"/>
  <c r="X1015" s="1"/>
  <c r="Y1015"/>
  <c r="Z1015" s="1"/>
  <c r="AA1015"/>
  <c r="AB1015" s="1"/>
  <c r="AC1015"/>
  <c r="AD1015" s="1"/>
  <c r="AE1015"/>
  <c r="AF1015" s="1"/>
  <c r="AG1015"/>
  <c r="AH1015" s="1"/>
  <c r="AI1015"/>
  <c r="AJ1015" s="1"/>
  <c r="S1016"/>
  <c r="T1016" s="1"/>
  <c r="U1016"/>
  <c r="V1016" s="1"/>
  <c r="W1016"/>
  <c r="X1016" s="1"/>
  <c r="Y1016"/>
  <c r="Z1016" s="1"/>
  <c r="AA1016"/>
  <c r="AB1016" s="1"/>
  <c r="AC1016"/>
  <c r="AD1016" s="1"/>
  <c r="AE1016"/>
  <c r="AF1016" s="1"/>
  <c r="AG1016"/>
  <c r="AH1016" s="1"/>
  <c r="AI1016"/>
  <c r="AJ1016" s="1"/>
  <c r="S1017"/>
  <c r="T1017" s="1"/>
  <c r="U1017"/>
  <c r="V1017" s="1"/>
  <c r="W1017"/>
  <c r="X1017" s="1"/>
  <c r="Y1017"/>
  <c r="Z1017" s="1"/>
  <c r="AA1017"/>
  <c r="AB1017" s="1"/>
  <c r="AC1017"/>
  <c r="AD1017" s="1"/>
  <c r="AE1017"/>
  <c r="AF1017" s="1"/>
  <c r="AG1017"/>
  <c r="AH1017" s="1"/>
  <c r="AI1017"/>
  <c r="AJ1017" s="1"/>
  <c r="S1018"/>
  <c r="T1018" s="1"/>
  <c r="U1018"/>
  <c r="V1018" s="1"/>
  <c r="W1018"/>
  <c r="X1018" s="1"/>
  <c r="Y1018"/>
  <c r="Z1018" s="1"/>
  <c r="AA1018"/>
  <c r="AB1018" s="1"/>
  <c r="AC1018"/>
  <c r="AD1018" s="1"/>
  <c r="AE1018"/>
  <c r="AF1018" s="1"/>
  <c r="AG1018"/>
  <c r="AH1018" s="1"/>
  <c r="AI1018"/>
  <c r="AJ1018" s="1"/>
  <c r="S1019"/>
  <c r="T1019" s="1"/>
  <c r="U1019"/>
  <c r="V1019" s="1"/>
  <c r="W1019"/>
  <c r="X1019" s="1"/>
  <c r="Y1019"/>
  <c r="Z1019" s="1"/>
  <c r="AA1019"/>
  <c r="AB1019" s="1"/>
  <c r="AC1019"/>
  <c r="AD1019" s="1"/>
  <c r="AE1019"/>
  <c r="AF1019" s="1"/>
  <c r="AG1019"/>
  <c r="AH1019" s="1"/>
  <c r="AI1019"/>
  <c r="AJ1019" s="1"/>
  <c r="S1020"/>
  <c r="T1020" s="1"/>
  <c r="U1020"/>
  <c r="V1020" s="1"/>
  <c r="W1020"/>
  <c r="X1020" s="1"/>
  <c r="Y1020"/>
  <c r="Z1020" s="1"/>
  <c r="AA1020"/>
  <c r="AB1020" s="1"/>
  <c r="AC1020"/>
  <c r="AD1020" s="1"/>
  <c r="AE1020"/>
  <c r="AF1020" s="1"/>
  <c r="AG1020"/>
  <c r="AH1020" s="1"/>
  <c r="AI1020"/>
  <c r="AJ1020" s="1"/>
  <c r="S1021"/>
  <c r="T1021" s="1"/>
  <c r="U1021"/>
  <c r="V1021" s="1"/>
  <c r="W1021"/>
  <c r="X1021" s="1"/>
  <c r="Y1021"/>
  <c r="Z1021" s="1"/>
  <c r="AA1021"/>
  <c r="AB1021" s="1"/>
  <c r="AC1021"/>
  <c r="AD1021" s="1"/>
  <c r="AE1021"/>
  <c r="AF1021" s="1"/>
  <c r="AG1021"/>
  <c r="AH1021" s="1"/>
  <c r="AI1021"/>
  <c r="AJ1021" s="1"/>
  <c r="S1022"/>
  <c r="T1022" s="1"/>
  <c r="U1022"/>
  <c r="V1022" s="1"/>
  <c r="W1022"/>
  <c r="X1022" s="1"/>
  <c r="Y1022"/>
  <c r="Z1022" s="1"/>
  <c r="AA1022"/>
  <c r="AB1022" s="1"/>
  <c r="AC1022"/>
  <c r="AD1022" s="1"/>
  <c r="AE1022"/>
  <c r="AF1022" s="1"/>
  <c r="AG1022"/>
  <c r="AH1022" s="1"/>
  <c r="AI1022"/>
  <c r="AJ1022" s="1"/>
  <c r="S1023"/>
  <c r="T1023" s="1"/>
  <c r="U1023"/>
  <c r="V1023" s="1"/>
  <c r="W1023"/>
  <c r="X1023" s="1"/>
  <c r="Y1023"/>
  <c r="Z1023" s="1"/>
  <c r="AA1023"/>
  <c r="AB1023" s="1"/>
  <c r="AC1023"/>
  <c r="AD1023" s="1"/>
  <c r="AE1023"/>
  <c r="AF1023" s="1"/>
  <c r="AG1023"/>
  <c r="AH1023" s="1"/>
  <c r="AI1023"/>
  <c r="AJ1023" s="1"/>
  <c r="S1024"/>
  <c r="T1024" s="1"/>
  <c r="U1024"/>
  <c r="V1024" s="1"/>
  <c r="W1024"/>
  <c r="X1024" s="1"/>
  <c r="Y1024"/>
  <c r="Z1024" s="1"/>
  <c r="AA1024"/>
  <c r="AB1024" s="1"/>
  <c r="AC1024"/>
  <c r="AD1024" s="1"/>
  <c r="AE1024"/>
  <c r="AF1024" s="1"/>
  <c r="AG1024"/>
  <c r="AH1024" s="1"/>
  <c r="AI1024"/>
  <c r="AJ1024" s="1"/>
  <c r="S1025"/>
  <c r="T1025" s="1"/>
  <c r="U1025"/>
  <c r="V1025" s="1"/>
  <c r="W1025"/>
  <c r="X1025" s="1"/>
  <c r="Y1025"/>
  <c r="Z1025" s="1"/>
  <c r="AA1025"/>
  <c r="AB1025" s="1"/>
  <c r="AC1025"/>
  <c r="AD1025" s="1"/>
  <c r="AE1025"/>
  <c r="AF1025" s="1"/>
  <c r="AG1025"/>
  <c r="AH1025" s="1"/>
  <c r="AI1025"/>
  <c r="AJ1025" s="1"/>
  <c r="S1026"/>
  <c r="T1026" s="1"/>
  <c r="U1026"/>
  <c r="V1026" s="1"/>
  <c r="W1026"/>
  <c r="X1026" s="1"/>
  <c r="Y1026"/>
  <c r="Z1026" s="1"/>
  <c r="AA1026"/>
  <c r="AB1026" s="1"/>
  <c r="AC1026"/>
  <c r="AD1026" s="1"/>
  <c r="AE1026"/>
  <c r="AF1026" s="1"/>
  <c r="AG1026"/>
  <c r="AH1026" s="1"/>
  <c r="AI1026"/>
  <c r="AJ1026" s="1"/>
  <c r="S1027"/>
  <c r="T1027" s="1"/>
  <c r="U1027"/>
  <c r="V1027" s="1"/>
  <c r="W1027"/>
  <c r="X1027" s="1"/>
  <c r="Y1027"/>
  <c r="Z1027" s="1"/>
  <c r="AA1027"/>
  <c r="AB1027" s="1"/>
  <c r="AC1027"/>
  <c r="AD1027" s="1"/>
  <c r="AE1027"/>
  <c r="AF1027" s="1"/>
  <c r="AG1027"/>
  <c r="AH1027" s="1"/>
  <c r="AI1027"/>
  <c r="AJ1027" s="1"/>
  <c r="S1028"/>
  <c r="T1028" s="1"/>
  <c r="U1028"/>
  <c r="V1028" s="1"/>
  <c r="W1028"/>
  <c r="X1028" s="1"/>
  <c r="Y1028"/>
  <c r="Z1028" s="1"/>
  <c r="AA1028"/>
  <c r="AB1028" s="1"/>
  <c r="AC1028"/>
  <c r="AD1028" s="1"/>
  <c r="AE1028"/>
  <c r="AF1028" s="1"/>
  <c r="AG1028"/>
  <c r="AH1028" s="1"/>
  <c r="AI1028"/>
  <c r="AJ1028" s="1"/>
  <c r="S1029"/>
  <c r="T1029" s="1"/>
  <c r="U1029"/>
  <c r="V1029" s="1"/>
  <c r="W1029"/>
  <c r="X1029" s="1"/>
  <c r="Y1029"/>
  <c r="Z1029" s="1"/>
  <c r="AA1029"/>
  <c r="AB1029" s="1"/>
  <c r="AC1029"/>
  <c r="AD1029" s="1"/>
  <c r="AE1029"/>
  <c r="AF1029" s="1"/>
  <c r="AG1029"/>
  <c r="AH1029" s="1"/>
  <c r="AI1029"/>
  <c r="AJ1029" s="1"/>
  <c r="S1030"/>
  <c r="T1030" s="1"/>
  <c r="U1030"/>
  <c r="V1030" s="1"/>
  <c r="W1030"/>
  <c r="X1030" s="1"/>
  <c r="Y1030"/>
  <c r="Z1030" s="1"/>
  <c r="AA1030"/>
  <c r="AB1030" s="1"/>
  <c r="AC1030"/>
  <c r="AD1030" s="1"/>
  <c r="AE1030"/>
  <c r="AF1030" s="1"/>
  <c r="AG1030"/>
  <c r="AH1030" s="1"/>
  <c r="AI1030"/>
  <c r="AJ1030" s="1"/>
  <c r="S1031"/>
  <c r="T1031" s="1"/>
  <c r="U1031"/>
  <c r="V1031" s="1"/>
  <c r="W1031"/>
  <c r="X1031" s="1"/>
  <c r="Y1031"/>
  <c r="Z1031" s="1"/>
  <c r="AA1031"/>
  <c r="AB1031" s="1"/>
  <c r="AC1031"/>
  <c r="AD1031" s="1"/>
  <c r="AE1031"/>
  <c r="AF1031" s="1"/>
  <c r="AG1031"/>
  <c r="AH1031" s="1"/>
  <c r="AI1031"/>
  <c r="AJ1031" s="1"/>
  <c r="S1032"/>
  <c r="T1032" s="1"/>
  <c r="U1032"/>
  <c r="V1032" s="1"/>
  <c r="W1032"/>
  <c r="X1032" s="1"/>
  <c r="Y1032"/>
  <c r="Z1032" s="1"/>
  <c r="AA1032"/>
  <c r="AB1032" s="1"/>
  <c r="AC1032"/>
  <c r="AD1032" s="1"/>
  <c r="AE1032"/>
  <c r="AF1032" s="1"/>
  <c r="AG1032"/>
  <c r="AH1032" s="1"/>
  <c r="AI1032"/>
  <c r="AJ1032" s="1"/>
  <c r="S1033"/>
  <c r="T1033" s="1"/>
  <c r="U1033"/>
  <c r="V1033" s="1"/>
  <c r="W1033"/>
  <c r="X1033" s="1"/>
  <c r="Y1033"/>
  <c r="Z1033" s="1"/>
  <c r="AA1033"/>
  <c r="AB1033" s="1"/>
  <c r="AC1033"/>
  <c r="AD1033" s="1"/>
  <c r="AE1033"/>
  <c r="AF1033" s="1"/>
  <c r="AG1033"/>
  <c r="AH1033" s="1"/>
  <c r="AI1033"/>
  <c r="AJ1033" s="1"/>
  <c r="S1034"/>
  <c r="T1034" s="1"/>
  <c r="U1034"/>
  <c r="V1034" s="1"/>
  <c r="W1034"/>
  <c r="X1034" s="1"/>
  <c r="Y1034"/>
  <c r="Z1034" s="1"/>
  <c r="AA1034"/>
  <c r="AB1034" s="1"/>
  <c r="AC1034"/>
  <c r="AD1034" s="1"/>
  <c r="AE1034"/>
  <c r="AF1034" s="1"/>
  <c r="AG1034"/>
  <c r="AH1034" s="1"/>
  <c r="AI1034"/>
  <c r="AJ1034" s="1"/>
  <c r="S1035"/>
  <c r="T1035" s="1"/>
  <c r="U1035"/>
  <c r="V1035" s="1"/>
  <c r="W1035"/>
  <c r="X1035" s="1"/>
  <c r="Y1035"/>
  <c r="Z1035" s="1"/>
  <c r="AA1035"/>
  <c r="AB1035" s="1"/>
  <c r="AC1035"/>
  <c r="AD1035" s="1"/>
  <c r="AE1035"/>
  <c r="AF1035" s="1"/>
  <c r="AG1035"/>
  <c r="AH1035" s="1"/>
  <c r="AI1035"/>
  <c r="AJ1035" s="1"/>
  <c r="S1036"/>
  <c r="T1036" s="1"/>
  <c r="U1036"/>
  <c r="V1036" s="1"/>
  <c r="W1036"/>
  <c r="X1036" s="1"/>
  <c r="Y1036"/>
  <c r="Z1036" s="1"/>
  <c r="AA1036"/>
  <c r="AB1036" s="1"/>
  <c r="AC1036"/>
  <c r="AD1036" s="1"/>
  <c r="AE1036"/>
  <c r="AF1036" s="1"/>
  <c r="AG1036"/>
  <c r="AH1036" s="1"/>
  <c r="AI1036"/>
  <c r="AJ1036" s="1"/>
  <c r="S1037"/>
  <c r="T1037" s="1"/>
  <c r="U1037"/>
  <c r="V1037" s="1"/>
  <c r="W1037"/>
  <c r="X1037" s="1"/>
  <c r="Y1037"/>
  <c r="Z1037" s="1"/>
  <c r="AA1037"/>
  <c r="AB1037" s="1"/>
  <c r="AC1037"/>
  <c r="AD1037" s="1"/>
  <c r="AE1037"/>
  <c r="AF1037" s="1"/>
  <c r="AG1037"/>
  <c r="AH1037" s="1"/>
  <c r="AI1037"/>
  <c r="AJ1037" s="1"/>
  <c r="S1038"/>
  <c r="T1038" s="1"/>
  <c r="U1038"/>
  <c r="V1038" s="1"/>
  <c r="W1038"/>
  <c r="X1038" s="1"/>
  <c r="Y1038"/>
  <c r="Z1038" s="1"/>
  <c r="AA1038"/>
  <c r="AB1038" s="1"/>
  <c r="AC1038"/>
  <c r="AD1038" s="1"/>
  <c r="AE1038"/>
  <c r="AF1038" s="1"/>
  <c r="AG1038"/>
  <c r="AH1038" s="1"/>
  <c r="AI1038"/>
  <c r="AJ1038" s="1"/>
  <c r="S1039"/>
  <c r="T1039" s="1"/>
  <c r="U1039"/>
  <c r="V1039" s="1"/>
  <c r="W1039"/>
  <c r="X1039" s="1"/>
  <c r="Y1039"/>
  <c r="Z1039" s="1"/>
  <c r="AA1039"/>
  <c r="AB1039" s="1"/>
  <c r="AC1039"/>
  <c r="AD1039" s="1"/>
  <c r="AE1039"/>
  <c r="AF1039" s="1"/>
  <c r="AG1039"/>
  <c r="AH1039" s="1"/>
  <c r="AI1039"/>
  <c r="AJ1039" s="1"/>
  <c r="S1040"/>
  <c r="T1040" s="1"/>
  <c r="U1040"/>
  <c r="V1040" s="1"/>
  <c r="W1040"/>
  <c r="X1040" s="1"/>
  <c r="Y1040"/>
  <c r="Z1040" s="1"/>
  <c r="AA1040"/>
  <c r="AB1040" s="1"/>
  <c r="AC1040"/>
  <c r="AD1040" s="1"/>
  <c r="AE1040"/>
  <c r="AF1040" s="1"/>
  <c r="AG1040"/>
  <c r="AH1040" s="1"/>
  <c r="AI1040"/>
  <c r="AJ1040" s="1"/>
  <c r="S1041"/>
  <c r="T1041" s="1"/>
  <c r="U1041"/>
  <c r="V1041" s="1"/>
  <c r="W1041"/>
  <c r="X1041" s="1"/>
  <c r="Y1041"/>
  <c r="Z1041" s="1"/>
  <c r="AA1041"/>
  <c r="AB1041" s="1"/>
  <c r="AC1041"/>
  <c r="AD1041" s="1"/>
  <c r="AE1041"/>
  <c r="AF1041" s="1"/>
  <c r="AG1041"/>
  <c r="AH1041" s="1"/>
  <c r="AI1041"/>
  <c r="AJ1041" s="1"/>
  <c r="S1042"/>
  <c r="T1042" s="1"/>
  <c r="U1042"/>
  <c r="V1042" s="1"/>
  <c r="W1042"/>
  <c r="X1042" s="1"/>
  <c r="Y1042"/>
  <c r="Z1042" s="1"/>
  <c r="AA1042"/>
  <c r="AB1042" s="1"/>
  <c r="AC1042"/>
  <c r="AD1042" s="1"/>
  <c r="AE1042"/>
  <c r="AF1042" s="1"/>
  <c r="AG1042"/>
  <c r="AH1042" s="1"/>
  <c r="AI1042"/>
  <c r="AJ1042" s="1"/>
  <c r="S1043"/>
  <c r="T1043" s="1"/>
  <c r="U1043"/>
  <c r="V1043" s="1"/>
  <c r="W1043"/>
  <c r="X1043" s="1"/>
  <c r="Y1043"/>
  <c r="Z1043" s="1"/>
  <c r="AA1043"/>
  <c r="AB1043" s="1"/>
  <c r="AC1043"/>
  <c r="AD1043" s="1"/>
  <c r="AE1043"/>
  <c r="AF1043" s="1"/>
  <c r="AG1043"/>
  <c r="AH1043" s="1"/>
  <c r="AI1043"/>
  <c r="AJ1043" s="1"/>
  <c r="S1044"/>
  <c r="T1044" s="1"/>
  <c r="U1044"/>
  <c r="V1044" s="1"/>
  <c r="W1044"/>
  <c r="X1044" s="1"/>
  <c r="Y1044"/>
  <c r="Z1044" s="1"/>
  <c r="AA1044"/>
  <c r="AB1044" s="1"/>
  <c r="AC1044"/>
  <c r="AD1044" s="1"/>
  <c r="AE1044"/>
  <c r="AF1044" s="1"/>
  <c r="AG1044"/>
  <c r="AH1044" s="1"/>
  <c r="AI1044"/>
  <c r="AJ1044" s="1"/>
  <c r="S1045"/>
  <c r="T1045" s="1"/>
  <c r="U1045"/>
  <c r="V1045" s="1"/>
  <c r="W1045"/>
  <c r="X1045" s="1"/>
  <c r="Y1045"/>
  <c r="Z1045" s="1"/>
  <c r="AA1045"/>
  <c r="AB1045" s="1"/>
  <c r="AC1045"/>
  <c r="AD1045" s="1"/>
  <c r="AE1045"/>
  <c r="AF1045" s="1"/>
  <c r="AG1045"/>
  <c r="AH1045" s="1"/>
  <c r="AI1045"/>
  <c r="AJ1045" s="1"/>
  <c r="S1046"/>
  <c r="T1046" s="1"/>
  <c r="U1046"/>
  <c r="V1046" s="1"/>
  <c r="W1046"/>
  <c r="X1046" s="1"/>
  <c r="Y1046"/>
  <c r="Z1046" s="1"/>
  <c r="AA1046"/>
  <c r="AB1046" s="1"/>
  <c r="AC1046"/>
  <c r="AD1046" s="1"/>
  <c r="AE1046"/>
  <c r="AF1046" s="1"/>
  <c r="AG1046"/>
  <c r="AH1046" s="1"/>
  <c r="AI1046"/>
  <c r="AJ1046" s="1"/>
  <c r="S1047"/>
  <c r="T1047" s="1"/>
  <c r="U1047"/>
  <c r="V1047" s="1"/>
  <c r="W1047"/>
  <c r="X1047" s="1"/>
  <c r="Y1047"/>
  <c r="Z1047" s="1"/>
  <c r="AA1047"/>
  <c r="AB1047" s="1"/>
  <c r="AC1047"/>
  <c r="AD1047" s="1"/>
  <c r="AE1047"/>
  <c r="AF1047" s="1"/>
  <c r="AG1047"/>
  <c r="AH1047" s="1"/>
  <c r="AI1047"/>
  <c r="AJ1047" s="1"/>
  <c r="S1048"/>
  <c r="T1048" s="1"/>
  <c r="U1048"/>
  <c r="V1048" s="1"/>
  <c r="W1048"/>
  <c r="X1048" s="1"/>
  <c r="Y1048"/>
  <c r="Z1048" s="1"/>
  <c r="AA1048"/>
  <c r="AB1048" s="1"/>
  <c r="AC1048"/>
  <c r="AD1048" s="1"/>
  <c r="AE1048"/>
  <c r="AF1048" s="1"/>
  <c r="AG1048"/>
  <c r="AH1048" s="1"/>
  <c r="AI1048"/>
  <c r="AJ1048" s="1"/>
  <c r="S1049"/>
  <c r="T1049" s="1"/>
  <c r="U1049"/>
  <c r="V1049" s="1"/>
  <c r="W1049"/>
  <c r="X1049" s="1"/>
  <c r="Y1049"/>
  <c r="Z1049" s="1"/>
  <c r="AA1049"/>
  <c r="AB1049" s="1"/>
  <c r="AC1049"/>
  <c r="AD1049" s="1"/>
  <c r="AE1049"/>
  <c r="AF1049" s="1"/>
  <c r="AG1049"/>
  <c r="AH1049" s="1"/>
  <c r="AI1049"/>
  <c r="AJ1049" s="1"/>
  <c r="S1050"/>
  <c r="T1050" s="1"/>
  <c r="U1050"/>
  <c r="V1050" s="1"/>
  <c r="W1050"/>
  <c r="X1050" s="1"/>
  <c r="Y1050"/>
  <c r="Z1050" s="1"/>
  <c r="AA1050"/>
  <c r="AB1050" s="1"/>
  <c r="AC1050"/>
  <c r="AD1050" s="1"/>
  <c r="AE1050"/>
  <c r="AF1050" s="1"/>
  <c r="AG1050"/>
  <c r="AH1050" s="1"/>
  <c r="AI1050"/>
  <c r="AJ1050" s="1"/>
  <c r="S1051"/>
  <c r="T1051" s="1"/>
  <c r="U1051"/>
  <c r="V1051" s="1"/>
  <c r="W1051"/>
  <c r="X1051" s="1"/>
  <c r="Y1051"/>
  <c r="Z1051" s="1"/>
  <c r="AA1051"/>
  <c r="AB1051" s="1"/>
  <c r="AC1051"/>
  <c r="AD1051" s="1"/>
  <c r="AE1051"/>
  <c r="AF1051" s="1"/>
  <c r="AG1051"/>
  <c r="AH1051" s="1"/>
  <c r="AI1051"/>
  <c r="AJ1051" s="1"/>
  <c r="S1052"/>
  <c r="T1052" s="1"/>
  <c r="U1052"/>
  <c r="V1052" s="1"/>
  <c r="W1052"/>
  <c r="X1052" s="1"/>
  <c r="Y1052"/>
  <c r="Z1052" s="1"/>
  <c r="AA1052"/>
  <c r="AB1052" s="1"/>
  <c r="AC1052"/>
  <c r="AD1052" s="1"/>
  <c r="AE1052"/>
  <c r="AF1052" s="1"/>
  <c r="AG1052"/>
  <c r="AH1052" s="1"/>
  <c r="AI1052"/>
  <c r="AJ1052" s="1"/>
  <c r="S1053"/>
  <c r="T1053" s="1"/>
  <c r="U1053"/>
  <c r="V1053" s="1"/>
  <c r="W1053"/>
  <c r="X1053" s="1"/>
  <c r="Y1053"/>
  <c r="Z1053" s="1"/>
  <c r="AA1053"/>
  <c r="AB1053" s="1"/>
  <c r="AC1053"/>
  <c r="AD1053" s="1"/>
  <c r="AE1053"/>
  <c r="AF1053" s="1"/>
  <c r="AG1053"/>
  <c r="AH1053" s="1"/>
  <c r="AI1053"/>
  <c r="AJ1053" s="1"/>
  <c r="S1054"/>
  <c r="T1054" s="1"/>
  <c r="U1054"/>
  <c r="V1054" s="1"/>
  <c r="W1054"/>
  <c r="X1054" s="1"/>
  <c r="Y1054"/>
  <c r="Z1054" s="1"/>
  <c r="AA1054"/>
  <c r="AB1054" s="1"/>
  <c r="AC1054"/>
  <c r="AD1054" s="1"/>
  <c r="AE1054"/>
  <c r="AF1054" s="1"/>
  <c r="AG1054"/>
  <c r="AH1054" s="1"/>
  <c r="AI1054"/>
  <c r="AJ1054" s="1"/>
  <c r="S1055"/>
  <c r="T1055" s="1"/>
  <c r="U1055"/>
  <c r="V1055" s="1"/>
  <c r="W1055"/>
  <c r="X1055" s="1"/>
  <c r="Y1055"/>
  <c r="Z1055" s="1"/>
  <c r="AA1055"/>
  <c r="AB1055" s="1"/>
  <c r="AC1055"/>
  <c r="AD1055" s="1"/>
  <c r="AE1055"/>
  <c r="AF1055" s="1"/>
  <c r="AG1055"/>
  <c r="AH1055" s="1"/>
  <c r="AI1055"/>
  <c r="AJ1055" s="1"/>
  <c r="S1056"/>
  <c r="T1056" s="1"/>
  <c r="U1056"/>
  <c r="V1056" s="1"/>
  <c r="W1056"/>
  <c r="X1056" s="1"/>
  <c r="Y1056"/>
  <c r="Z1056" s="1"/>
  <c r="AA1056"/>
  <c r="AB1056" s="1"/>
  <c r="AC1056"/>
  <c r="AD1056" s="1"/>
  <c r="AE1056"/>
  <c r="AF1056" s="1"/>
  <c r="AG1056"/>
  <c r="AH1056" s="1"/>
  <c r="AI1056"/>
  <c r="AJ1056" s="1"/>
  <c r="S1057"/>
  <c r="T1057" s="1"/>
  <c r="U1057"/>
  <c r="V1057" s="1"/>
  <c r="W1057"/>
  <c r="X1057" s="1"/>
  <c r="Y1057"/>
  <c r="Z1057" s="1"/>
  <c r="AA1057"/>
  <c r="AB1057" s="1"/>
  <c r="AC1057"/>
  <c r="AD1057" s="1"/>
  <c r="AE1057"/>
  <c r="AF1057" s="1"/>
  <c r="AG1057"/>
  <c r="AH1057" s="1"/>
  <c r="AI1057"/>
  <c r="AJ1057" s="1"/>
  <c r="S1058"/>
  <c r="T1058" s="1"/>
  <c r="U1058"/>
  <c r="V1058" s="1"/>
  <c r="W1058"/>
  <c r="X1058" s="1"/>
  <c r="Y1058"/>
  <c r="Z1058" s="1"/>
  <c r="AA1058"/>
  <c r="AB1058" s="1"/>
  <c r="AC1058"/>
  <c r="AD1058" s="1"/>
  <c r="AE1058"/>
  <c r="AF1058" s="1"/>
  <c r="AG1058"/>
  <c r="AH1058" s="1"/>
  <c r="AI1058"/>
  <c r="AJ1058" s="1"/>
  <c r="S1059"/>
  <c r="T1059" s="1"/>
  <c r="U1059"/>
  <c r="V1059" s="1"/>
  <c r="W1059"/>
  <c r="X1059" s="1"/>
  <c r="Y1059"/>
  <c r="Z1059" s="1"/>
  <c r="AA1059"/>
  <c r="AB1059" s="1"/>
  <c r="AC1059"/>
  <c r="AD1059" s="1"/>
  <c r="AE1059"/>
  <c r="AF1059" s="1"/>
  <c r="AG1059"/>
  <c r="AH1059" s="1"/>
  <c r="AI1059"/>
  <c r="AJ1059" s="1"/>
  <c r="S1060"/>
  <c r="T1060" s="1"/>
  <c r="U1060"/>
  <c r="V1060" s="1"/>
  <c r="W1060"/>
  <c r="X1060" s="1"/>
  <c r="Y1060"/>
  <c r="Z1060" s="1"/>
  <c r="AA1060"/>
  <c r="AB1060" s="1"/>
  <c r="AC1060"/>
  <c r="AD1060" s="1"/>
  <c r="AE1060"/>
  <c r="AF1060" s="1"/>
  <c r="AG1060"/>
  <c r="AH1060" s="1"/>
  <c r="AI1060"/>
  <c r="AJ1060" s="1"/>
  <c r="S1061"/>
  <c r="T1061" s="1"/>
  <c r="U1061"/>
  <c r="V1061" s="1"/>
  <c r="W1061"/>
  <c r="X1061" s="1"/>
  <c r="Y1061"/>
  <c r="Z1061" s="1"/>
  <c r="AA1061"/>
  <c r="AB1061" s="1"/>
  <c r="AC1061"/>
  <c r="AD1061" s="1"/>
  <c r="AE1061"/>
  <c r="AF1061" s="1"/>
  <c r="AG1061"/>
  <c r="AH1061" s="1"/>
  <c r="AI1061"/>
  <c r="AJ1061" s="1"/>
  <c r="S1062"/>
  <c r="T1062" s="1"/>
  <c r="U1062"/>
  <c r="V1062" s="1"/>
  <c r="W1062"/>
  <c r="X1062" s="1"/>
  <c r="Y1062"/>
  <c r="Z1062" s="1"/>
  <c r="AA1062"/>
  <c r="AB1062" s="1"/>
  <c r="AC1062"/>
  <c r="AD1062" s="1"/>
  <c r="AE1062"/>
  <c r="AF1062" s="1"/>
  <c r="AG1062"/>
  <c r="AH1062" s="1"/>
  <c r="AI1062"/>
  <c r="AJ1062" s="1"/>
  <c r="S1063"/>
  <c r="T1063" s="1"/>
  <c r="U1063"/>
  <c r="V1063" s="1"/>
  <c r="W1063"/>
  <c r="X1063" s="1"/>
  <c r="Y1063"/>
  <c r="Z1063" s="1"/>
  <c r="AA1063"/>
  <c r="AB1063" s="1"/>
  <c r="AC1063"/>
  <c r="AD1063" s="1"/>
  <c r="AE1063"/>
  <c r="AF1063" s="1"/>
  <c r="AG1063"/>
  <c r="AH1063" s="1"/>
  <c r="AI1063"/>
  <c r="AJ1063" s="1"/>
  <c r="S1064"/>
  <c r="T1064" s="1"/>
  <c r="U1064"/>
  <c r="V1064" s="1"/>
  <c r="W1064"/>
  <c r="X1064" s="1"/>
  <c r="Y1064"/>
  <c r="Z1064" s="1"/>
  <c r="AA1064"/>
  <c r="AB1064" s="1"/>
  <c r="AC1064"/>
  <c r="AD1064" s="1"/>
  <c r="AE1064"/>
  <c r="AF1064" s="1"/>
  <c r="AG1064"/>
  <c r="AH1064" s="1"/>
  <c r="AI1064"/>
  <c r="AJ1064" s="1"/>
  <c r="S1065"/>
  <c r="T1065" s="1"/>
  <c r="U1065"/>
  <c r="V1065" s="1"/>
  <c r="W1065"/>
  <c r="X1065" s="1"/>
  <c r="Y1065"/>
  <c r="Z1065" s="1"/>
  <c r="AA1065"/>
  <c r="AB1065" s="1"/>
  <c r="AC1065"/>
  <c r="AD1065" s="1"/>
  <c r="AE1065"/>
  <c r="AF1065" s="1"/>
  <c r="AG1065"/>
  <c r="AH1065" s="1"/>
  <c r="AI1065"/>
  <c r="AJ1065" s="1"/>
  <c r="S1066"/>
  <c r="T1066" s="1"/>
  <c r="U1066"/>
  <c r="V1066" s="1"/>
  <c r="W1066"/>
  <c r="X1066" s="1"/>
  <c r="Y1066"/>
  <c r="Z1066" s="1"/>
  <c r="AA1066"/>
  <c r="AB1066" s="1"/>
  <c r="AC1066"/>
  <c r="AD1066" s="1"/>
  <c r="AE1066"/>
  <c r="AF1066" s="1"/>
  <c r="AG1066"/>
  <c r="AH1066" s="1"/>
  <c r="AI1066"/>
  <c r="AJ1066" s="1"/>
  <c r="S1067"/>
  <c r="T1067" s="1"/>
  <c r="U1067"/>
  <c r="V1067" s="1"/>
  <c r="W1067"/>
  <c r="X1067" s="1"/>
  <c r="Y1067"/>
  <c r="Z1067" s="1"/>
  <c r="AA1067"/>
  <c r="AB1067" s="1"/>
  <c r="AC1067"/>
  <c r="AD1067" s="1"/>
  <c r="AE1067"/>
  <c r="AF1067" s="1"/>
  <c r="AG1067"/>
  <c r="AH1067" s="1"/>
  <c r="AI1067"/>
  <c r="AJ1067" s="1"/>
  <c r="S1068"/>
  <c r="T1068" s="1"/>
  <c r="U1068"/>
  <c r="V1068" s="1"/>
  <c r="W1068"/>
  <c r="X1068" s="1"/>
  <c r="Y1068"/>
  <c r="Z1068" s="1"/>
  <c r="AA1068"/>
  <c r="AB1068" s="1"/>
  <c r="AC1068"/>
  <c r="AD1068" s="1"/>
  <c r="AE1068"/>
  <c r="AF1068" s="1"/>
  <c r="AG1068"/>
  <c r="AH1068" s="1"/>
  <c r="AI1068"/>
  <c r="AJ1068" s="1"/>
  <c r="S1069"/>
  <c r="T1069" s="1"/>
  <c r="U1069"/>
  <c r="V1069" s="1"/>
  <c r="W1069"/>
  <c r="X1069" s="1"/>
  <c r="Y1069"/>
  <c r="Z1069" s="1"/>
  <c r="AA1069"/>
  <c r="AB1069" s="1"/>
  <c r="AC1069"/>
  <c r="AD1069" s="1"/>
  <c r="AE1069"/>
  <c r="AF1069" s="1"/>
  <c r="AG1069"/>
  <c r="AH1069" s="1"/>
  <c r="AI1069"/>
  <c r="AJ1069" s="1"/>
  <c r="S1070"/>
  <c r="T1070" s="1"/>
  <c r="U1070"/>
  <c r="V1070" s="1"/>
  <c r="W1070"/>
  <c r="X1070" s="1"/>
  <c r="Y1070"/>
  <c r="Z1070" s="1"/>
  <c r="AA1070"/>
  <c r="AB1070" s="1"/>
  <c r="AC1070"/>
  <c r="AD1070" s="1"/>
  <c r="AE1070"/>
  <c r="AF1070" s="1"/>
  <c r="AG1070"/>
  <c r="AH1070" s="1"/>
  <c r="AI1070"/>
  <c r="AJ1070" s="1"/>
  <c r="S1071"/>
  <c r="T1071" s="1"/>
  <c r="U1071"/>
  <c r="V1071" s="1"/>
  <c r="W1071"/>
  <c r="X1071" s="1"/>
  <c r="Y1071"/>
  <c r="Z1071" s="1"/>
  <c r="AA1071"/>
  <c r="AB1071" s="1"/>
  <c r="AC1071"/>
  <c r="AD1071" s="1"/>
  <c r="AE1071"/>
  <c r="AF1071" s="1"/>
  <c r="AG1071"/>
  <c r="AH1071" s="1"/>
  <c r="AI1071"/>
  <c r="AJ1071" s="1"/>
  <c r="S1072"/>
  <c r="T1072" s="1"/>
  <c r="U1072"/>
  <c r="V1072" s="1"/>
  <c r="W1072"/>
  <c r="X1072" s="1"/>
  <c r="Y1072"/>
  <c r="Z1072" s="1"/>
  <c r="AA1072"/>
  <c r="AB1072" s="1"/>
  <c r="AC1072"/>
  <c r="AD1072" s="1"/>
  <c r="AE1072"/>
  <c r="AF1072" s="1"/>
  <c r="AG1072"/>
  <c r="AH1072" s="1"/>
  <c r="AI1072"/>
  <c r="AJ1072" s="1"/>
  <c r="S1073"/>
  <c r="T1073" s="1"/>
  <c r="U1073"/>
  <c r="V1073" s="1"/>
  <c r="W1073"/>
  <c r="X1073" s="1"/>
  <c r="Y1073"/>
  <c r="Z1073" s="1"/>
  <c r="AA1073"/>
  <c r="AB1073" s="1"/>
  <c r="AC1073"/>
  <c r="AD1073" s="1"/>
  <c r="AE1073"/>
  <c r="AF1073" s="1"/>
  <c r="AG1073"/>
  <c r="AH1073" s="1"/>
  <c r="AI1073"/>
  <c r="AJ1073" s="1"/>
  <c r="S1074"/>
  <c r="T1074" s="1"/>
  <c r="U1074"/>
  <c r="V1074" s="1"/>
  <c r="W1074"/>
  <c r="X1074" s="1"/>
  <c r="Y1074"/>
  <c r="Z1074" s="1"/>
  <c r="AA1074"/>
  <c r="AB1074" s="1"/>
  <c r="AC1074"/>
  <c r="AD1074" s="1"/>
  <c r="AE1074"/>
  <c r="AF1074" s="1"/>
  <c r="AG1074"/>
  <c r="AH1074" s="1"/>
  <c r="AI1074"/>
  <c r="AJ1074" s="1"/>
  <c r="S1075"/>
  <c r="T1075" s="1"/>
  <c r="U1075"/>
  <c r="V1075" s="1"/>
  <c r="W1075"/>
  <c r="X1075" s="1"/>
  <c r="Y1075"/>
  <c r="Z1075" s="1"/>
  <c r="AA1075"/>
  <c r="AB1075" s="1"/>
  <c r="AC1075"/>
  <c r="AD1075" s="1"/>
  <c r="AE1075"/>
  <c r="AF1075" s="1"/>
  <c r="AG1075"/>
  <c r="AH1075" s="1"/>
  <c r="AI1075"/>
  <c r="AJ1075" s="1"/>
  <c r="S1076"/>
  <c r="T1076" s="1"/>
  <c r="U1076"/>
  <c r="V1076" s="1"/>
  <c r="W1076"/>
  <c r="X1076" s="1"/>
  <c r="Y1076"/>
  <c r="Z1076" s="1"/>
  <c r="AA1076"/>
  <c r="AB1076" s="1"/>
  <c r="AC1076"/>
  <c r="AD1076" s="1"/>
  <c r="AE1076"/>
  <c r="AF1076" s="1"/>
  <c r="AG1076"/>
  <c r="AH1076" s="1"/>
  <c r="AI1076"/>
  <c r="AJ1076" s="1"/>
  <c r="S1077"/>
  <c r="T1077" s="1"/>
  <c r="U1077"/>
  <c r="V1077" s="1"/>
  <c r="W1077"/>
  <c r="X1077" s="1"/>
  <c r="Y1077"/>
  <c r="Z1077" s="1"/>
  <c r="AA1077"/>
  <c r="AB1077" s="1"/>
  <c r="AC1077"/>
  <c r="AD1077" s="1"/>
  <c r="AE1077"/>
  <c r="AF1077" s="1"/>
  <c r="AG1077"/>
  <c r="AH1077" s="1"/>
  <c r="AI1077"/>
  <c r="AJ1077" s="1"/>
  <c r="S1078"/>
  <c r="T1078" s="1"/>
  <c r="U1078"/>
  <c r="V1078" s="1"/>
  <c r="W1078"/>
  <c r="X1078" s="1"/>
  <c r="Y1078"/>
  <c r="Z1078" s="1"/>
  <c r="AA1078"/>
  <c r="AB1078" s="1"/>
  <c r="AC1078"/>
  <c r="AD1078" s="1"/>
  <c r="AE1078"/>
  <c r="AF1078" s="1"/>
  <c r="AG1078"/>
  <c r="AH1078" s="1"/>
  <c r="AI1078"/>
  <c r="AJ1078" s="1"/>
  <c r="S1079"/>
  <c r="T1079" s="1"/>
  <c r="U1079"/>
  <c r="V1079" s="1"/>
  <c r="W1079"/>
  <c r="X1079" s="1"/>
  <c r="Y1079"/>
  <c r="Z1079" s="1"/>
  <c r="AA1079"/>
  <c r="AB1079" s="1"/>
  <c r="AC1079"/>
  <c r="AD1079" s="1"/>
  <c r="AE1079"/>
  <c r="AF1079" s="1"/>
  <c r="AG1079"/>
  <c r="AH1079" s="1"/>
  <c r="AI1079"/>
  <c r="AJ1079" s="1"/>
  <c r="S1080"/>
  <c r="T1080" s="1"/>
  <c r="U1080"/>
  <c r="V1080" s="1"/>
  <c r="W1080"/>
  <c r="X1080" s="1"/>
  <c r="Y1080"/>
  <c r="Z1080" s="1"/>
  <c r="AA1080"/>
  <c r="AB1080" s="1"/>
  <c r="AC1080"/>
  <c r="AD1080" s="1"/>
  <c r="AE1080"/>
  <c r="AF1080" s="1"/>
  <c r="AG1080"/>
  <c r="AH1080" s="1"/>
  <c r="AI1080"/>
  <c r="AJ1080" s="1"/>
  <c r="S1081"/>
  <c r="T1081" s="1"/>
  <c r="U1081"/>
  <c r="V1081" s="1"/>
  <c r="W1081"/>
  <c r="X1081" s="1"/>
  <c r="Y1081"/>
  <c r="Z1081" s="1"/>
  <c r="AA1081"/>
  <c r="AB1081" s="1"/>
  <c r="AC1081"/>
  <c r="AD1081" s="1"/>
  <c r="AE1081"/>
  <c r="AF1081" s="1"/>
  <c r="AG1081"/>
  <c r="AH1081" s="1"/>
  <c r="AI1081"/>
  <c r="AJ1081" s="1"/>
  <c r="S1082"/>
  <c r="T1082" s="1"/>
  <c r="U1082"/>
  <c r="V1082" s="1"/>
  <c r="W1082"/>
  <c r="X1082" s="1"/>
  <c r="Y1082"/>
  <c r="Z1082" s="1"/>
  <c r="AA1082"/>
  <c r="AB1082" s="1"/>
  <c r="AC1082"/>
  <c r="AD1082" s="1"/>
  <c r="AE1082"/>
  <c r="AF1082" s="1"/>
  <c r="AG1082"/>
  <c r="AH1082" s="1"/>
  <c r="AI1082"/>
  <c r="AJ1082" s="1"/>
  <c r="S1083"/>
  <c r="T1083" s="1"/>
  <c r="U1083"/>
  <c r="V1083" s="1"/>
  <c r="W1083"/>
  <c r="X1083" s="1"/>
  <c r="Y1083"/>
  <c r="Z1083" s="1"/>
  <c r="AA1083"/>
  <c r="AB1083" s="1"/>
  <c r="AC1083"/>
  <c r="AD1083" s="1"/>
  <c r="AE1083"/>
  <c r="AF1083" s="1"/>
  <c r="AG1083"/>
  <c r="AH1083" s="1"/>
  <c r="AI1083"/>
  <c r="AJ1083" s="1"/>
  <c r="S1084"/>
  <c r="T1084" s="1"/>
  <c r="U1084"/>
  <c r="V1084" s="1"/>
  <c r="W1084"/>
  <c r="X1084" s="1"/>
  <c r="Y1084"/>
  <c r="Z1084" s="1"/>
  <c r="AA1084"/>
  <c r="AB1084" s="1"/>
  <c r="AC1084"/>
  <c r="AD1084" s="1"/>
  <c r="AE1084"/>
  <c r="AF1084" s="1"/>
  <c r="AG1084"/>
  <c r="AH1084" s="1"/>
  <c r="AI1084"/>
  <c r="AJ1084" s="1"/>
  <c r="S1085"/>
  <c r="T1085" s="1"/>
  <c r="U1085"/>
  <c r="V1085" s="1"/>
  <c r="W1085"/>
  <c r="X1085" s="1"/>
  <c r="Y1085"/>
  <c r="Z1085" s="1"/>
  <c r="AA1085"/>
  <c r="AB1085" s="1"/>
  <c r="AC1085"/>
  <c r="AD1085" s="1"/>
  <c r="AE1085"/>
  <c r="AF1085" s="1"/>
  <c r="AG1085"/>
  <c r="AH1085" s="1"/>
  <c r="AI1085"/>
  <c r="AJ1085" s="1"/>
  <c r="S1086"/>
  <c r="T1086" s="1"/>
  <c r="U1086"/>
  <c r="V1086" s="1"/>
  <c r="W1086"/>
  <c r="X1086" s="1"/>
  <c r="Y1086"/>
  <c r="Z1086" s="1"/>
  <c r="AA1086"/>
  <c r="AB1086" s="1"/>
  <c r="AC1086"/>
  <c r="AD1086" s="1"/>
  <c r="AE1086"/>
  <c r="AF1086" s="1"/>
  <c r="AG1086"/>
  <c r="AH1086" s="1"/>
  <c r="AI1086"/>
  <c r="AJ1086" s="1"/>
  <c r="S1087"/>
  <c r="T1087" s="1"/>
  <c r="U1087"/>
  <c r="V1087" s="1"/>
  <c r="W1087"/>
  <c r="X1087" s="1"/>
  <c r="Y1087"/>
  <c r="Z1087" s="1"/>
  <c r="AA1087"/>
  <c r="AB1087" s="1"/>
  <c r="AC1087"/>
  <c r="AD1087" s="1"/>
  <c r="AE1087"/>
  <c r="AF1087" s="1"/>
  <c r="AG1087"/>
  <c r="AH1087" s="1"/>
  <c r="AI1087"/>
  <c r="AJ1087" s="1"/>
  <c r="S1088"/>
  <c r="T1088" s="1"/>
  <c r="U1088"/>
  <c r="V1088" s="1"/>
  <c r="W1088"/>
  <c r="X1088" s="1"/>
  <c r="Y1088"/>
  <c r="Z1088" s="1"/>
  <c r="AA1088"/>
  <c r="AB1088" s="1"/>
  <c r="AC1088"/>
  <c r="AD1088" s="1"/>
  <c r="AE1088"/>
  <c r="AF1088" s="1"/>
  <c r="AG1088"/>
  <c r="AH1088" s="1"/>
  <c r="AI1088"/>
  <c r="AJ1088" s="1"/>
  <c r="S1089"/>
  <c r="T1089" s="1"/>
  <c r="U1089"/>
  <c r="V1089" s="1"/>
  <c r="W1089"/>
  <c r="X1089" s="1"/>
  <c r="Y1089"/>
  <c r="Z1089" s="1"/>
  <c r="AA1089"/>
  <c r="AB1089" s="1"/>
  <c r="AC1089"/>
  <c r="AD1089" s="1"/>
  <c r="AE1089"/>
  <c r="AF1089" s="1"/>
  <c r="AG1089"/>
  <c r="AH1089" s="1"/>
  <c r="AI1089"/>
  <c r="AJ1089" s="1"/>
  <c r="S1090"/>
  <c r="T1090" s="1"/>
  <c r="U1090"/>
  <c r="V1090" s="1"/>
  <c r="W1090"/>
  <c r="X1090" s="1"/>
  <c r="Y1090"/>
  <c r="Z1090" s="1"/>
  <c r="AA1090"/>
  <c r="AB1090" s="1"/>
  <c r="AC1090"/>
  <c r="AD1090" s="1"/>
  <c r="AE1090"/>
  <c r="AF1090" s="1"/>
  <c r="AG1090"/>
  <c r="AH1090" s="1"/>
  <c r="AI1090"/>
  <c r="AJ1090" s="1"/>
  <c r="S1091"/>
  <c r="T1091" s="1"/>
  <c r="U1091"/>
  <c r="V1091" s="1"/>
  <c r="W1091"/>
  <c r="X1091" s="1"/>
  <c r="Y1091"/>
  <c r="Z1091" s="1"/>
  <c r="AA1091"/>
  <c r="AB1091" s="1"/>
  <c r="AC1091"/>
  <c r="AD1091" s="1"/>
  <c r="AE1091"/>
  <c r="AF1091" s="1"/>
  <c r="AG1091"/>
  <c r="AH1091" s="1"/>
  <c r="AI1091"/>
  <c r="AJ1091" s="1"/>
  <c r="S1092"/>
  <c r="T1092" s="1"/>
  <c r="U1092"/>
  <c r="V1092" s="1"/>
  <c r="W1092"/>
  <c r="X1092" s="1"/>
  <c r="Y1092"/>
  <c r="Z1092" s="1"/>
  <c r="AA1092"/>
  <c r="AB1092" s="1"/>
  <c r="AC1092"/>
  <c r="AD1092" s="1"/>
  <c r="AE1092"/>
  <c r="AF1092" s="1"/>
  <c r="AG1092"/>
  <c r="AH1092" s="1"/>
  <c r="AI1092"/>
  <c r="AJ1092" s="1"/>
  <c r="S1093"/>
  <c r="T1093" s="1"/>
  <c r="U1093"/>
  <c r="V1093" s="1"/>
  <c r="W1093"/>
  <c r="X1093" s="1"/>
  <c r="Y1093"/>
  <c r="Z1093" s="1"/>
  <c r="AA1093"/>
  <c r="AB1093" s="1"/>
  <c r="AC1093"/>
  <c r="AD1093" s="1"/>
  <c r="AE1093"/>
  <c r="AF1093" s="1"/>
  <c r="AG1093"/>
  <c r="AH1093" s="1"/>
  <c r="AI1093"/>
  <c r="AJ1093" s="1"/>
  <c r="S1094"/>
  <c r="T1094" s="1"/>
  <c r="U1094"/>
  <c r="V1094" s="1"/>
  <c r="W1094"/>
  <c r="X1094" s="1"/>
  <c r="Y1094"/>
  <c r="Z1094" s="1"/>
  <c r="AA1094"/>
  <c r="AB1094" s="1"/>
  <c r="AC1094"/>
  <c r="AD1094" s="1"/>
  <c r="AE1094"/>
  <c r="AF1094" s="1"/>
  <c r="AG1094"/>
  <c r="AH1094" s="1"/>
  <c r="AI1094"/>
  <c r="AJ1094" s="1"/>
  <c r="S1095"/>
  <c r="T1095" s="1"/>
  <c r="U1095"/>
  <c r="V1095" s="1"/>
  <c r="W1095"/>
  <c r="X1095" s="1"/>
  <c r="Y1095"/>
  <c r="Z1095" s="1"/>
  <c r="AA1095"/>
  <c r="AB1095" s="1"/>
  <c r="AC1095"/>
  <c r="AD1095" s="1"/>
  <c r="AE1095"/>
  <c r="AF1095" s="1"/>
  <c r="AG1095"/>
  <c r="AH1095" s="1"/>
  <c r="AI1095"/>
  <c r="AJ1095" s="1"/>
  <c r="S1096"/>
  <c r="T1096" s="1"/>
  <c r="U1096"/>
  <c r="V1096" s="1"/>
  <c r="W1096"/>
  <c r="X1096" s="1"/>
  <c r="Y1096"/>
  <c r="Z1096" s="1"/>
  <c r="AA1096"/>
  <c r="AB1096" s="1"/>
  <c r="AC1096"/>
  <c r="AD1096" s="1"/>
  <c r="AE1096"/>
  <c r="AF1096" s="1"/>
  <c r="AG1096"/>
  <c r="AH1096" s="1"/>
  <c r="AI1096"/>
  <c r="AJ1096" s="1"/>
  <c r="S1097"/>
  <c r="T1097" s="1"/>
  <c r="U1097"/>
  <c r="V1097" s="1"/>
  <c r="W1097"/>
  <c r="X1097" s="1"/>
  <c r="Y1097"/>
  <c r="Z1097" s="1"/>
  <c r="AA1097"/>
  <c r="AB1097" s="1"/>
  <c r="AC1097"/>
  <c r="AD1097" s="1"/>
  <c r="AE1097"/>
  <c r="AF1097" s="1"/>
  <c r="AG1097"/>
  <c r="AH1097" s="1"/>
  <c r="AI1097"/>
  <c r="AJ1097" s="1"/>
  <c r="S1098"/>
  <c r="T1098" s="1"/>
  <c r="U1098"/>
  <c r="V1098" s="1"/>
  <c r="W1098"/>
  <c r="X1098" s="1"/>
  <c r="Y1098"/>
  <c r="Z1098" s="1"/>
  <c r="AA1098"/>
  <c r="AB1098" s="1"/>
  <c r="AC1098"/>
  <c r="AD1098" s="1"/>
  <c r="AE1098"/>
  <c r="AF1098" s="1"/>
  <c r="AG1098"/>
  <c r="AH1098" s="1"/>
  <c r="AI1098"/>
  <c r="AJ1098" s="1"/>
  <c r="S1099"/>
  <c r="T1099" s="1"/>
  <c r="U1099"/>
  <c r="V1099" s="1"/>
  <c r="W1099"/>
  <c r="X1099" s="1"/>
  <c r="Y1099"/>
  <c r="Z1099" s="1"/>
  <c r="AA1099"/>
  <c r="AB1099" s="1"/>
  <c r="AC1099"/>
  <c r="AD1099" s="1"/>
  <c r="AE1099"/>
  <c r="AF1099" s="1"/>
  <c r="AG1099"/>
  <c r="AH1099" s="1"/>
  <c r="AI1099"/>
  <c r="AJ1099" s="1"/>
  <c r="S1100"/>
  <c r="T1100" s="1"/>
  <c r="U1100"/>
  <c r="V1100" s="1"/>
  <c r="W1100"/>
  <c r="X1100" s="1"/>
  <c r="Y1100"/>
  <c r="Z1100" s="1"/>
  <c r="AA1100"/>
  <c r="AB1100" s="1"/>
  <c r="AC1100"/>
  <c r="AD1100" s="1"/>
  <c r="AE1100"/>
  <c r="AF1100" s="1"/>
  <c r="AG1100"/>
  <c r="AH1100" s="1"/>
  <c r="AI1100"/>
  <c r="AJ1100" s="1"/>
  <c r="S1101"/>
  <c r="T1101" s="1"/>
  <c r="U1101"/>
  <c r="V1101" s="1"/>
  <c r="W1101"/>
  <c r="X1101" s="1"/>
  <c r="Y1101"/>
  <c r="Z1101" s="1"/>
  <c r="AA1101"/>
  <c r="AB1101" s="1"/>
  <c r="AC1101"/>
  <c r="AD1101" s="1"/>
  <c r="AE1101"/>
  <c r="AF1101" s="1"/>
  <c r="AG1101"/>
  <c r="AH1101" s="1"/>
  <c r="AI1101"/>
  <c r="AJ1101" s="1"/>
  <c r="S1102"/>
  <c r="T1102" s="1"/>
  <c r="U1102"/>
  <c r="V1102" s="1"/>
  <c r="W1102"/>
  <c r="X1102" s="1"/>
  <c r="Y1102"/>
  <c r="Z1102" s="1"/>
  <c r="AA1102"/>
  <c r="AB1102" s="1"/>
  <c r="AC1102"/>
  <c r="AD1102" s="1"/>
  <c r="AE1102"/>
  <c r="AF1102" s="1"/>
  <c r="AG1102"/>
  <c r="AH1102" s="1"/>
  <c r="AI1102"/>
  <c r="AJ1102" s="1"/>
  <c r="S1103"/>
  <c r="T1103" s="1"/>
  <c r="U1103"/>
  <c r="V1103" s="1"/>
  <c r="W1103"/>
  <c r="X1103" s="1"/>
  <c r="Y1103"/>
  <c r="Z1103" s="1"/>
  <c r="AA1103"/>
  <c r="AB1103" s="1"/>
  <c r="AC1103"/>
  <c r="AD1103" s="1"/>
  <c r="AE1103"/>
  <c r="AF1103" s="1"/>
  <c r="AG1103"/>
  <c r="AH1103" s="1"/>
  <c r="AI1103"/>
  <c r="AJ1103" s="1"/>
  <c r="S1104"/>
  <c r="T1104" s="1"/>
  <c r="U1104"/>
  <c r="V1104" s="1"/>
  <c r="W1104"/>
  <c r="X1104" s="1"/>
  <c r="Y1104"/>
  <c r="Z1104" s="1"/>
  <c r="AA1104"/>
  <c r="AB1104" s="1"/>
  <c r="AC1104"/>
  <c r="AD1104" s="1"/>
  <c r="AE1104"/>
  <c r="AF1104" s="1"/>
  <c r="AG1104"/>
  <c r="AH1104" s="1"/>
  <c r="AI1104"/>
  <c r="AJ1104" s="1"/>
  <c r="S1105"/>
  <c r="T1105" s="1"/>
  <c r="U1105"/>
  <c r="V1105" s="1"/>
  <c r="W1105"/>
  <c r="X1105" s="1"/>
  <c r="Y1105"/>
  <c r="Z1105" s="1"/>
  <c r="AA1105"/>
  <c r="AB1105" s="1"/>
  <c r="AC1105"/>
  <c r="AD1105" s="1"/>
  <c r="AE1105"/>
  <c r="AF1105" s="1"/>
  <c r="AG1105"/>
  <c r="AH1105" s="1"/>
  <c r="AI1105"/>
  <c r="AJ1105" s="1"/>
  <c r="S1106"/>
  <c r="T1106" s="1"/>
  <c r="U1106"/>
  <c r="V1106" s="1"/>
  <c r="W1106"/>
  <c r="X1106" s="1"/>
  <c r="Y1106"/>
  <c r="Z1106" s="1"/>
  <c r="AA1106"/>
  <c r="AB1106" s="1"/>
  <c r="AC1106"/>
  <c r="AD1106" s="1"/>
  <c r="AE1106"/>
  <c r="AF1106" s="1"/>
  <c r="AG1106"/>
  <c r="AH1106" s="1"/>
  <c r="AI1106"/>
  <c r="AJ1106" s="1"/>
  <c r="S1107"/>
  <c r="T1107" s="1"/>
  <c r="U1107"/>
  <c r="V1107" s="1"/>
  <c r="W1107"/>
  <c r="X1107" s="1"/>
  <c r="Y1107"/>
  <c r="Z1107" s="1"/>
  <c r="AA1107"/>
  <c r="AB1107" s="1"/>
  <c r="AC1107"/>
  <c r="AD1107" s="1"/>
  <c r="AE1107"/>
  <c r="AF1107" s="1"/>
  <c r="AG1107"/>
  <c r="AH1107" s="1"/>
  <c r="AI1107"/>
  <c r="AJ1107" s="1"/>
  <c r="S1108"/>
  <c r="T1108" s="1"/>
  <c r="U1108"/>
  <c r="V1108" s="1"/>
  <c r="W1108"/>
  <c r="X1108" s="1"/>
  <c r="Y1108"/>
  <c r="Z1108" s="1"/>
  <c r="AA1108"/>
  <c r="AB1108" s="1"/>
  <c r="AC1108"/>
  <c r="AD1108" s="1"/>
  <c r="AE1108"/>
  <c r="AF1108" s="1"/>
  <c r="AG1108"/>
  <c r="AH1108" s="1"/>
  <c r="AI1108"/>
  <c r="AJ1108" s="1"/>
  <c r="S1109"/>
  <c r="T1109" s="1"/>
  <c r="U1109"/>
  <c r="V1109" s="1"/>
  <c r="W1109"/>
  <c r="X1109" s="1"/>
  <c r="Y1109"/>
  <c r="Z1109" s="1"/>
  <c r="AA1109"/>
  <c r="AB1109" s="1"/>
  <c r="AC1109"/>
  <c r="AD1109" s="1"/>
  <c r="AE1109"/>
  <c r="AF1109" s="1"/>
  <c r="AG1109"/>
  <c r="AH1109" s="1"/>
  <c r="AI1109"/>
  <c r="AJ1109" s="1"/>
  <c r="S1110"/>
  <c r="T1110" s="1"/>
  <c r="U1110"/>
  <c r="V1110" s="1"/>
  <c r="W1110"/>
  <c r="X1110" s="1"/>
  <c r="Y1110"/>
  <c r="Z1110" s="1"/>
  <c r="AA1110"/>
  <c r="AB1110" s="1"/>
  <c r="AC1110"/>
  <c r="AD1110" s="1"/>
  <c r="AE1110"/>
  <c r="AF1110" s="1"/>
  <c r="AG1110"/>
  <c r="AH1110" s="1"/>
  <c r="AI1110"/>
  <c r="AJ1110" s="1"/>
  <c r="S1111"/>
  <c r="T1111" s="1"/>
  <c r="U1111"/>
  <c r="V1111" s="1"/>
  <c r="W1111"/>
  <c r="X1111" s="1"/>
  <c r="Y1111"/>
  <c r="Z1111" s="1"/>
  <c r="AA1111"/>
  <c r="AB1111" s="1"/>
  <c r="AC1111"/>
  <c r="AD1111" s="1"/>
  <c r="AE1111"/>
  <c r="AF1111" s="1"/>
  <c r="AG1111"/>
  <c r="AH1111" s="1"/>
  <c r="AI1111"/>
  <c r="AJ1111" s="1"/>
  <c r="S1112"/>
  <c r="T1112" s="1"/>
  <c r="U1112"/>
  <c r="V1112" s="1"/>
  <c r="W1112"/>
  <c r="X1112" s="1"/>
  <c r="Y1112"/>
  <c r="Z1112" s="1"/>
  <c r="AA1112"/>
  <c r="AB1112" s="1"/>
  <c r="AC1112"/>
  <c r="AD1112" s="1"/>
  <c r="AE1112"/>
  <c r="AF1112" s="1"/>
  <c r="AG1112"/>
  <c r="AH1112" s="1"/>
  <c r="AI1112"/>
  <c r="AJ1112" s="1"/>
  <c r="S1113"/>
  <c r="T1113" s="1"/>
  <c r="U1113"/>
  <c r="V1113" s="1"/>
  <c r="W1113"/>
  <c r="X1113" s="1"/>
  <c r="Y1113"/>
  <c r="Z1113" s="1"/>
  <c r="AA1113"/>
  <c r="AB1113" s="1"/>
  <c r="AC1113"/>
  <c r="AD1113" s="1"/>
  <c r="AE1113"/>
  <c r="AF1113" s="1"/>
  <c r="AG1113"/>
  <c r="AH1113" s="1"/>
  <c r="AI1113"/>
  <c r="AJ1113" s="1"/>
  <c r="S1114"/>
  <c r="T1114" s="1"/>
  <c r="U1114"/>
  <c r="V1114" s="1"/>
  <c r="W1114"/>
  <c r="X1114" s="1"/>
  <c r="Y1114"/>
  <c r="Z1114" s="1"/>
  <c r="AA1114"/>
  <c r="AB1114" s="1"/>
  <c r="AC1114"/>
  <c r="AD1114" s="1"/>
  <c r="AE1114"/>
  <c r="AF1114" s="1"/>
  <c r="AG1114"/>
  <c r="AH1114" s="1"/>
  <c r="AI1114"/>
  <c r="AJ1114" s="1"/>
  <c r="S1115"/>
  <c r="T1115" s="1"/>
  <c r="U1115"/>
  <c r="V1115" s="1"/>
  <c r="W1115"/>
  <c r="X1115" s="1"/>
  <c r="Y1115"/>
  <c r="Z1115" s="1"/>
  <c r="AA1115"/>
  <c r="AB1115" s="1"/>
  <c r="AC1115"/>
  <c r="AD1115" s="1"/>
  <c r="AE1115"/>
  <c r="AF1115" s="1"/>
  <c r="AG1115"/>
  <c r="AH1115" s="1"/>
  <c r="AI1115"/>
  <c r="AJ1115" s="1"/>
  <c r="S1116"/>
  <c r="T1116" s="1"/>
  <c r="U1116"/>
  <c r="V1116" s="1"/>
  <c r="W1116"/>
  <c r="X1116" s="1"/>
  <c r="Y1116"/>
  <c r="Z1116" s="1"/>
  <c r="AA1116"/>
  <c r="AB1116" s="1"/>
  <c r="AC1116"/>
  <c r="AD1116" s="1"/>
  <c r="AE1116"/>
  <c r="AF1116" s="1"/>
  <c r="AG1116"/>
  <c r="AH1116" s="1"/>
  <c r="AI1116"/>
  <c r="AJ1116" s="1"/>
  <c r="S1117"/>
  <c r="T1117" s="1"/>
  <c r="U1117"/>
  <c r="V1117" s="1"/>
  <c r="W1117"/>
  <c r="X1117" s="1"/>
  <c r="Y1117"/>
  <c r="Z1117" s="1"/>
  <c r="AA1117"/>
  <c r="AB1117" s="1"/>
  <c r="AC1117"/>
  <c r="AD1117" s="1"/>
  <c r="AE1117"/>
  <c r="AF1117" s="1"/>
  <c r="AG1117"/>
  <c r="AH1117" s="1"/>
  <c r="AI1117"/>
  <c r="AJ1117" s="1"/>
  <c r="S1118"/>
  <c r="T1118" s="1"/>
  <c r="U1118"/>
  <c r="V1118" s="1"/>
  <c r="W1118"/>
  <c r="X1118" s="1"/>
  <c r="Y1118"/>
  <c r="Z1118" s="1"/>
  <c r="AA1118"/>
  <c r="AB1118" s="1"/>
  <c r="AC1118"/>
  <c r="AD1118" s="1"/>
  <c r="AE1118"/>
  <c r="AF1118" s="1"/>
  <c r="AG1118"/>
  <c r="AH1118" s="1"/>
  <c r="AI1118"/>
  <c r="AJ1118" s="1"/>
  <c r="S1119"/>
  <c r="T1119" s="1"/>
  <c r="U1119"/>
  <c r="V1119" s="1"/>
  <c r="W1119"/>
  <c r="X1119" s="1"/>
  <c r="Y1119"/>
  <c r="Z1119" s="1"/>
  <c r="AA1119"/>
  <c r="AB1119" s="1"/>
  <c r="AC1119"/>
  <c r="AD1119" s="1"/>
  <c r="AE1119"/>
  <c r="AF1119" s="1"/>
  <c r="AG1119"/>
  <c r="AH1119" s="1"/>
  <c r="AI1119"/>
  <c r="AJ1119" s="1"/>
  <c r="S1120"/>
  <c r="T1120" s="1"/>
  <c r="U1120"/>
  <c r="V1120" s="1"/>
  <c r="W1120"/>
  <c r="X1120" s="1"/>
  <c r="Y1120"/>
  <c r="Z1120" s="1"/>
  <c r="AA1120"/>
  <c r="AB1120" s="1"/>
  <c r="AC1120"/>
  <c r="AD1120" s="1"/>
  <c r="AE1120"/>
  <c r="AF1120" s="1"/>
  <c r="AG1120"/>
  <c r="AH1120" s="1"/>
  <c r="AI1120"/>
  <c r="AJ1120" s="1"/>
  <c r="S1121"/>
  <c r="T1121" s="1"/>
  <c r="U1121"/>
  <c r="V1121" s="1"/>
  <c r="W1121"/>
  <c r="X1121" s="1"/>
  <c r="Y1121"/>
  <c r="Z1121" s="1"/>
  <c r="AA1121"/>
  <c r="AB1121" s="1"/>
  <c r="AC1121"/>
  <c r="AD1121" s="1"/>
  <c r="AE1121"/>
  <c r="AF1121" s="1"/>
  <c r="AG1121"/>
  <c r="AH1121" s="1"/>
  <c r="AI1121"/>
  <c r="AJ1121" s="1"/>
  <c r="S1122"/>
  <c r="T1122" s="1"/>
  <c r="U1122"/>
  <c r="V1122" s="1"/>
  <c r="W1122"/>
  <c r="X1122" s="1"/>
  <c r="Y1122"/>
  <c r="Z1122" s="1"/>
  <c r="AA1122"/>
  <c r="AB1122" s="1"/>
  <c r="AC1122"/>
  <c r="AD1122" s="1"/>
  <c r="AE1122"/>
  <c r="AF1122" s="1"/>
  <c r="AG1122"/>
  <c r="AH1122" s="1"/>
  <c r="AI1122"/>
  <c r="AJ1122" s="1"/>
  <c r="S1123"/>
  <c r="T1123" s="1"/>
  <c r="U1123"/>
  <c r="V1123" s="1"/>
  <c r="W1123"/>
  <c r="X1123" s="1"/>
  <c r="Y1123"/>
  <c r="Z1123" s="1"/>
  <c r="AA1123"/>
  <c r="AB1123" s="1"/>
  <c r="AC1123"/>
  <c r="AD1123" s="1"/>
  <c r="AE1123"/>
  <c r="AF1123" s="1"/>
  <c r="AG1123"/>
  <c r="AH1123" s="1"/>
  <c r="AI1123"/>
  <c r="AJ1123" s="1"/>
  <c r="S1124"/>
  <c r="T1124" s="1"/>
  <c r="U1124"/>
  <c r="V1124" s="1"/>
  <c r="W1124"/>
  <c r="X1124" s="1"/>
  <c r="Y1124"/>
  <c r="Z1124" s="1"/>
  <c r="AA1124"/>
  <c r="AB1124" s="1"/>
  <c r="AC1124"/>
  <c r="AD1124" s="1"/>
  <c r="AE1124"/>
  <c r="AF1124" s="1"/>
  <c r="AG1124"/>
  <c r="AH1124" s="1"/>
  <c r="AI1124"/>
  <c r="AJ1124" s="1"/>
  <c r="S1125"/>
  <c r="T1125" s="1"/>
  <c r="U1125"/>
  <c r="V1125" s="1"/>
  <c r="W1125"/>
  <c r="X1125" s="1"/>
  <c r="Y1125"/>
  <c r="Z1125" s="1"/>
  <c r="AA1125"/>
  <c r="AB1125" s="1"/>
  <c r="AC1125"/>
  <c r="AD1125" s="1"/>
  <c r="AE1125"/>
  <c r="AF1125" s="1"/>
  <c r="AG1125"/>
  <c r="AH1125" s="1"/>
  <c r="AI1125"/>
  <c r="AJ1125" s="1"/>
  <c r="S1126"/>
  <c r="T1126" s="1"/>
  <c r="U1126"/>
  <c r="V1126" s="1"/>
  <c r="W1126"/>
  <c r="X1126" s="1"/>
  <c r="Y1126"/>
  <c r="Z1126" s="1"/>
  <c r="AA1126"/>
  <c r="AB1126" s="1"/>
  <c r="AC1126"/>
  <c r="AD1126" s="1"/>
  <c r="AE1126"/>
  <c r="AF1126" s="1"/>
  <c r="AG1126"/>
  <c r="AH1126" s="1"/>
  <c r="AI1126"/>
  <c r="AJ1126" s="1"/>
  <c r="S1127"/>
  <c r="T1127" s="1"/>
  <c r="U1127"/>
  <c r="V1127" s="1"/>
  <c r="W1127"/>
  <c r="X1127" s="1"/>
  <c r="Y1127"/>
  <c r="Z1127" s="1"/>
  <c r="AA1127"/>
  <c r="AB1127" s="1"/>
  <c r="AC1127"/>
  <c r="AD1127" s="1"/>
  <c r="AE1127"/>
  <c r="AF1127" s="1"/>
  <c r="AG1127"/>
  <c r="AH1127" s="1"/>
  <c r="AI1127"/>
  <c r="AJ1127" s="1"/>
  <c r="S1128"/>
  <c r="T1128" s="1"/>
  <c r="U1128"/>
  <c r="V1128" s="1"/>
  <c r="W1128"/>
  <c r="X1128" s="1"/>
  <c r="Y1128"/>
  <c r="Z1128" s="1"/>
  <c r="AA1128"/>
  <c r="AB1128" s="1"/>
  <c r="AC1128"/>
  <c r="AD1128" s="1"/>
  <c r="AE1128"/>
  <c r="AF1128" s="1"/>
  <c r="AG1128"/>
  <c r="AH1128" s="1"/>
  <c r="AI1128"/>
  <c r="AJ1128" s="1"/>
  <c r="S1129"/>
  <c r="T1129" s="1"/>
  <c r="U1129"/>
  <c r="V1129" s="1"/>
  <c r="W1129"/>
  <c r="X1129" s="1"/>
  <c r="Y1129"/>
  <c r="Z1129" s="1"/>
  <c r="AA1129"/>
  <c r="AB1129" s="1"/>
  <c r="AC1129"/>
  <c r="AD1129" s="1"/>
  <c r="AE1129"/>
  <c r="AF1129" s="1"/>
  <c r="AG1129"/>
  <c r="AH1129" s="1"/>
  <c r="AI1129"/>
  <c r="AJ1129" s="1"/>
  <c r="S1130"/>
  <c r="T1130" s="1"/>
  <c r="U1130"/>
  <c r="V1130" s="1"/>
  <c r="W1130"/>
  <c r="X1130" s="1"/>
  <c r="Y1130"/>
  <c r="Z1130" s="1"/>
  <c r="AA1130"/>
  <c r="AB1130" s="1"/>
  <c r="AC1130"/>
  <c r="AD1130" s="1"/>
  <c r="AE1130"/>
  <c r="AF1130" s="1"/>
  <c r="AG1130"/>
  <c r="AH1130" s="1"/>
  <c r="AI1130"/>
  <c r="AJ1130" s="1"/>
  <c r="S1131"/>
  <c r="T1131" s="1"/>
  <c r="U1131"/>
  <c r="V1131" s="1"/>
  <c r="W1131"/>
  <c r="X1131" s="1"/>
  <c r="Y1131"/>
  <c r="Z1131" s="1"/>
  <c r="AA1131"/>
  <c r="AB1131" s="1"/>
  <c r="AC1131"/>
  <c r="AD1131" s="1"/>
  <c r="AE1131"/>
  <c r="AF1131" s="1"/>
  <c r="AG1131"/>
  <c r="AH1131" s="1"/>
  <c r="AI1131"/>
  <c r="AJ1131" s="1"/>
  <c r="S1132"/>
  <c r="T1132" s="1"/>
  <c r="U1132"/>
  <c r="V1132" s="1"/>
  <c r="W1132"/>
  <c r="X1132" s="1"/>
  <c r="Y1132"/>
  <c r="Z1132" s="1"/>
  <c r="AA1132"/>
  <c r="AB1132" s="1"/>
  <c r="AC1132"/>
  <c r="AD1132" s="1"/>
  <c r="AE1132"/>
  <c r="AF1132" s="1"/>
  <c r="AG1132"/>
  <c r="AH1132" s="1"/>
  <c r="AI1132"/>
  <c r="AJ1132" s="1"/>
  <c r="S1133"/>
  <c r="T1133" s="1"/>
  <c r="U1133"/>
  <c r="V1133" s="1"/>
  <c r="W1133"/>
  <c r="X1133" s="1"/>
  <c r="Y1133"/>
  <c r="Z1133" s="1"/>
  <c r="AA1133"/>
  <c r="AB1133" s="1"/>
  <c r="AC1133"/>
  <c r="AD1133" s="1"/>
  <c r="AE1133"/>
  <c r="AF1133" s="1"/>
  <c r="AG1133"/>
  <c r="AH1133" s="1"/>
  <c r="AI1133"/>
  <c r="AJ1133" s="1"/>
  <c r="S1134"/>
  <c r="T1134" s="1"/>
  <c r="U1134"/>
  <c r="V1134" s="1"/>
  <c r="W1134"/>
  <c r="X1134" s="1"/>
  <c r="Y1134"/>
  <c r="Z1134" s="1"/>
  <c r="AA1134"/>
  <c r="AB1134" s="1"/>
  <c r="AC1134"/>
  <c r="AD1134" s="1"/>
  <c r="AE1134"/>
  <c r="AF1134" s="1"/>
  <c r="AG1134"/>
  <c r="AH1134" s="1"/>
  <c r="AI1134"/>
  <c r="AJ1134" s="1"/>
  <c r="S1135"/>
  <c r="T1135" s="1"/>
  <c r="U1135"/>
  <c r="V1135" s="1"/>
  <c r="W1135"/>
  <c r="X1135" s="1"/>
  <c r="Y1135"/>
  <c r="Z1135" s="1"/>
  <c r="AA1135"/>
  <c r="AB1135" s="1"/>
  <c r="AC1135"/>
  <c r="AD1135" s="1"/>
  <c r="AE1135"/>
  <c r="AF1135" s="1"/>
  <c r="AG1135"/>
  <c r="AH1135" s="1"/>
  <c r="AI1135"/>
  <c r="AJ1135" s="1"/>
  <c r="S1136"/>
  <c r="T1136" s="1"/>
  <c r="U1136"/>
  <c r="V1136" s="1"/>
  <c r="W1136"/>
  <c r="X1136" s="1"/>
  <c r="Y1136"/>
  <c r="Z1136" s="1"/>
  <c r="AA1136"/>
  <c r="AB1136" s="1"/>
  <c r="AC1136"/>
  <c r="AD1136" s="1"/>
  <c r="AE1136"/>
  <c r="AF1136" s="1"/>
  <c r="AG1136"/>
  <c r="AH1136" s="1"/>
  <c r="AI1136"/>
  <c r="AJ1136" s="1"/>
  <c r="S1137"/>
  <c r="T1137" s="1"/>
  <c r="U1137"/>
  <c r="V1137" s="1"/>
  <c r="W1137"/>
  <c r="X1137" s="1"/>
  <c r="Y1137"/>
  <c r="Z1137" s="1"/>
  <c r="AA1137"/>
  <c r="AB1137" s="1"/>
  <c r="AC1137"/>
  <c r="AD1137" s="1"/>
  <c r="AE1137"/>
  <c r="AF1137" s="1"/>
  <c r="AG1137"/>
  <c r="AH1137" s="1"/>
  <c r="AI1137"/>
  <c r="AJ1137" s="1"/>
  <c r="S1138"/>
  <c r="T1138" s="1"/>
  <c r="U1138"/>
  <c r="V1138" s="1"/>
  <c r="W1138"/>
  <c r="X1138" s="1"/>
  <c r="Y1138"/>
  <c r="Z1138" s="1"/>
  <c r="AA1138"/>
  <c r="AB1138" s="1"/>
  <c r="AC1138"/>
  <c r="AD1138" s="1"/>
  <c r="AE1138"/>
  <c r="AF1138" s="1"/>
  <c r="AG1138"/>
  <c r="AH1138" s="1"/>
  <c r="AI1138"/>
  <c r="AJ1138" s="1"/>
  <c r="S1139"/>
  <c r="T1139" s="1"/>
  <c r="U1139"/>
  <c r="V1139" s="1"/>
  <c r="W1139"/>
  <c r="X1139" s="1"/>
  <c r="Y1139"/>
  <c r="Z1139" s="1"/>
  <c r="AA1139"/>
  <c r="AB1139" s="1"/>
  <c r="AC1139"/>
  <c r="AD1139" s="1"/>
  <c r="AE1139"/>
  <c r="AF1139" s="1"/>
  <c r="AG1139"/>
  <c r="AH1139" s="1"/>
  <c r="AI1139"/>
  <c r="AJ1139" s="1"/>
  <c r="S1140"/>
  <c r="T1140" s="1"/>
  <c r="U1140"/>
  <c r="V1140" s="1"/>
  <c r="W1140"/>
  <c r="X1140" s="1"/>
  <c r="Y1140"/>
  <c r="Z1140" s="1"/>
  <c r="AA1140"/>
  <c r="AB1140" s="1"/>
  <c r="AC1140"/>
  <c r="AD1140" s="1"/>
  <c r="AE1140"/>
  <c r="AF1140" s="1"/>
  <c r="AG1140"/>
  <c r="AH1140" s="1"/>
  <c r="AI1140"/>
  <c r="AJ1140" s="1"/>
  <c r="S1141"/>
  <c r="T1141" s="1"/>
  <c r="U1141"/>
  <c r="V1141" s="1"/>
  <c r="W1141"/>
  <c r="X1141" s="1"/>
  <c r="Y1141"/>
  <c r="Z1141" s="1"/>
  <c r="AA1141"/>
  <c r="AB1141" s="1"/>
  <c r="AC1141"/>
  <c r="AD1141" s="1"/>
  <c r="AE1141"/>
  <c r="AF1141" s="1"/>
  <c r="AG1141"/>
  <c r="AH1141" s="1"/>
  <c r="AI1141"/>
  <c r="AJ1141" s="1"/>
  <c r="S1142"/>
  <c r="T1142" s="1"/>
  <c r="U1142"/>
  <c r="V1142" s="1"/>
  <c r="W1142"/>
  <c r="X1142" s="1"/>
  <c r="Y1142"/>
  <c r="Z1142" s="1"/>
  <c r="AA1142"/>
  <c r="AB1142" s="1"/>
  <c r="AC1142"/>
  <c r="AD1142" s="1"/>
  <c r="AE1142"/>
  <c r="AF1142" s="1"/>
  <c r="AG1142"/>
  <c r="AH1142" s="1"/>
  <c r="AI1142"/>
  <c r="AJ1142" s="1"/>
  <c r="S1143"/>
  <c r="T1143" s="1"/>
  <c r="U1143"/>
  <c r="V1143" s="1"/>
  <c r="W1143"/>
  <c r="X1143" s="1"/>
  <c r="Y1143"/>
  <c r="Z1143" s="1"/>
  <c r="AA1143"/>
  <c r="AB1143" s="1"/>
  <c r="AC1143"/>
  <c r="AD1143" s="1"/>
  <c r="AE1143"/>
  <c r="AF1143" s="1"/>
  <c r="AG1143"/>
  <c r="AH1143" s="1"/>
  <c r="AI1143"/>
  <c r="AJ1143" s="1"/>
  <c r="S1144"/>
  <c r="T1144" s="1"/>
  <c r="U1144"/>
  <c r="V1144" s="1"/>
  <c r="W1144"/>
  <c r="X1144" s="1"/>
  <c r="Y1144"/>
  <c r="Z1144" s="1"/>
  <c r="AA1144"/>
  <c r="AB1144" s="1"/>
  <c r="AC1144"/>
  <c r="AD1144" s="1"/>
  <c r="AE1144"/>
  <c r="AF1144" s="1"/>
  <c r="AG1144"/>
  <c r="AH1144" s="1"/>
  <c r="AI1144"/>
  <c r="AJ1144" s="1"/>
  <c r="S1145"/>
  <c r="T1145" s="1"/>
  <c r="U1145"/>
  <c r="V1145" s="1"/>
  <c r="W1145"/>
  <c r="X1145" s="1"/>
  <c r="Y1145"/>
  <c r="Z1145" s="1"/>
  <c r="AA1145"/>
  <c r="AB1145" s="1"/>
  <c r="AC1145"/>
  <c r="AD1145" s="1"/>
  <c r="AE1145"/>
  <c r="AF1145" s="1"/>
  <c r="AG1145"/>
  <c r="AH1145" s="1"/>
  <c r="AI1145"/>
  <c r="AJ1145" s="1"/>
  <c r="S1146"/>
  <c r="T1146" s="1"/>
  <c r="U1146"/>
  <c r="V1146" s="1"/>
  <c r="W1146"/>
  <c r="X1146" s="1"/>
  <c r="Y1146"/>
  <c r="Z1146" s="1"/>
  <c r="AA1146"/>
  <c r="AB1146" s="1"/>
  <c r="AC1146"/>
  <c r="AD1146" s="1"/>
  <c r="AE1146"/>
  <c r="AF1146" s="1"/>
  <c r="AG1146"/>
  <c r="AH1146" s="1"/>
  <c r="AI1146"/>
  <c r="AJ1146" s="1"/>
  <c r="S1147"/>
  <c r="T1147" s="1"/>
  <c r="U1147"/>
  <c r="V1147" s="1"/>
  <c r="W1147"/>
  <c r="X1147" s="1"/>
  <c r="Y1147"/>
  <c r="Z1147" s="1"/>
  <c r="AA1147"/>
  <c r="AB1147" s="1"/>
  <c r="AC1147"/>
  <c r="AD1147" s="1"/>
  <c r="AE1147"/>
  <c r="AF1147" s="1"/>
  <c r="AG1147"/>
  <c r="AH1147" s="1"/>
  <c r="AI1147"/>
  <c r="AJ1147" s="1"/>
  <c r="S1148"/>
  <c r="T1148" s="1"/>
  <c r="U1148"/>
  <c r="V1148" s="1"/>
  <c r="W1148"/>
  <c r="X1148" s="1"/>
  <c r="Y1148"/>
  <c r="Z1148" s="1"/>
  <c r="AA1148"/>
  <c r="AB1148" s="1"/>
  <c r="AC1148"/>
  <c r="AD1148" s="1"/>
  <c r="AE1148"/>
  <c r="AF1148" s="1"/>
  <c r="AG1148"/>
  <c r="AH1148" s="1"/>
  <c r="AI1148"/>
  <c r="AJ1148" s="1"/>
  <c r="S1149"/>
  <c r="T1149" s="1"/>
  <c r="U1149"/>
  <c r="V1149" s="1"/>
  <c r="W1149"/>
  <c r="X1149" s="1"/>
  <c r="Y1149"/>
  <c r="Z1149" s="1"/>
  <c r="AA1149"/>
  <c r="AB1149" s="1"/>
  <c r="AC1149"/>
  <c r="AD1149" s="1"/>
  <c r="AE1149"/>
  <c r="AF1149" s="1"/>
  <c r="AG1149"/>
  <c r="AH1149" s="1"/>
  <c r="AI1149"/>
  <c r="AJ1149" s="1"/>
  <c r="S1150"/>
  <c r="T1150" s="1"/>
  <c r="U1150"/>
  <c r="V1150" s="1"/>
  <c r="W1150"/>
  <c r="X1150" s="1"/>
  <c r="Y1150"/>
  <c r="Z1150" s="1"/>
  <c r="AA1150"/>
  <c r="AB1150" s="1"/>
  <c r="AC1150"/>
  <c r="AD1150" s="1"/>
  <c r="AE1150"/>
  <c r="AF1150" s="1"/>
  <c r="AG1150"/>
  <c r="AH1150" s="1"/>
  <c r="AI1150"/>
  <c r="AJ1150" s="1"/>
  <c r="S1151"/>
  <c r="T1151" s="1"/>
  <c r="U1151"/>
  <c r="V1151" s="1"/>
  <c r="W1151"/>
  <c r="X1151" s="1"/>
  <c r="Y1151"/>
  <c r="Z1151" s="1"/>
  <c r="AA1151"/>
  <c r="AB1151" s="1"/>
  <c r="AC1151"/>
  <c r="AD1151" s="1"/>
  <c r="AE1151"/>
  <c r="AF1151" s="1"/>
  <c r="AG1151"/>
  <c r="AH1151" s="1"/>
  <c r="AI1151"/>
  <c r="AJ1151" s="1"/>
  <c r="S1152"/>
  <c r="T1152" s="1"/>
  <c r="U1152"/>
  <c r="V1152" s="1"/>
  <c r="W1152"/>
  <c r="X1152" s="1"/>
  <c r="Y1152"/>
  <c r="Z1152" s="1"/>
  <c r="AA1152"/>
  <c r="AB1152" s="1"/>
  <c r="AC1152"/>
  <c r="AD1152" s="1"/>
  <c r="AE1152"/>
  <c r="AF1152" s="1"/>
  <c r="AG1152"/>
  <c r="AH1152" s="1"/>
  <c r="AI1152"/>
  <c r="AJ1152" s="1"/>
  <c r="S1153"/>
  <c r="T1153" s="1"/>
  <c r="U1153"/>
  <c r="V1153" s="1"/>
  <c r="W1153"/>
  <c r="X1153" s="1"/>
  <c r="Y1153"/>
  <c r="Z1153" s="1"/>
  <c r="AA1153"/>
  <c r="AB1153" s="1"/>
  <c r="AC1153"/>
  <c r="AD1153" s="1"/>
  <c r="AE1153"/>
  <c r="AF1153" s="1"/>
  <c r="AG1153"/>
  <c r="AH1153" s="1"/>
  <c r="AI1153"/>
  <c r="AJ1153" s="1"/>
  <c r="S1154"/>
  <c r="T1154" s="1"/>
  <c r="U1154"/>
  <c r="V1154" s="1"/>
  <c r="W1154"/>
  <c r="X1154" s="1"/>
  <c r="Y1154"/>
  <c r="Z1154" s="1"/>
  <c r="AA1154"/>
  <c r="AB1154" s="1"/>
  <c r="AC1154"/>
  <c r="AD1154" s="1"/>
  <c r="AE1154"/>
  <c r="AF1154" s="1"/>
  <c r="AG1154"/>
  <c r="AH1154" s="1"/>
  <c r="AI1154"/>
  <c r="AJ1154" s="1"/>
  <c r="S1155"/>
  <c r="T1155" s="1"/>
  <c r="U1155"/>
  <c r="V1155" s="1"/>
  <c r="W1155"/>
  <c r="X1155" s="1"/>
  <c r="Y1155"/>
  <c r="Z1155" s="1"/>
  <c r="AA1155"/>
  <c r="AB1155" s="1"/>
  <c r="AC1155"/>
  <c r="AD1155" s="1"/>
  <c r="AE1155"/>
  <c r="AF1155" s="1"/>
  <c r="AG1155"/>
  <c r="AH1155" s="1"/>
  <c r="AI1155"/>
  <c r="AJ1155" s="1"/>
  <c r="S1156"/>
  <c r="T1156" s="1"/>
  <c r="U1156"/>
  <c r="V1156" s="1"/>
  <c r="W1156"/>
  <c r="X1156" s="1"/>
  <c r="Y1156"/>
  <c r="Z1156" s="1"/>
  <c r="AA1156"/>
  <c r="AB1156" s="1"/>
  <c r="AC1156"/>
  <c r="AD1156" s="1"/>
  <c r="AE1156"/>
  <c r="AF1156" s="1"/>
  <c r="AG1156"/>
  <c r="AH1156" s="1"/>
  <c r="AI1156"/>
  <c r="AJ1156" s="1"/>
  <c r="S1157"/>
  <c r="T1157" s="1"/>
  <c r="U1157"/>
  <c r="V1157" s="1"/>
  <c r="W1157"/>
  <c r="X1157" s="1"/>
  <c r="Y1157"/>
  <c r="Z1157" s="1"/>
  <c r="AA1157"/>
  <c r="AB1157" s="1"/>
  <c r="AC1157"/>
  <c r="AD1157" s="1"/>
  <c r="AE1157"/>
  <c r="AF1157" s="1"/>
  <c r="AG1157"/>
  <c r="AH1157" s="1"/>
  <c r="AI1157"/>
  <c r="AJ1157" s="1"/>
  <c r="S1158"/>
  <c r="T1158" s="1"/>
  <c r="U1158"/>
  <c r="V1158" s="1"/>
  <c r="W1158"/>
  <c r="X1158" s="1"/>
  <c r="Y1158"/>
  <c r="Z1158" s="1"/>
  <c r="AA1158"/>
  <c r="AB1158" s="1"/>
  <c r="AC1158"/>
  <c r="AD1158" s="1"/>
  <c r="AE1158"/>
  <c r="AF1158" s="1"/>
  <c r="AG1158"/>
  <c r="AH1158" s="1"/>
  <c r="AI1158"/>
  <c r="AJ1158" s="1"/>
  <c r="S1159"/>
  <c r="T1159" s="1"/>
  <c r="U1159"/>
  <c r="V1159" s="1"/>
  <c r="W1159"/>
  <c r="X1159" s="1"/>
  <c r="Y1159"/>
  <c r="Z1159" s="1"/>
  <c r="AA1159"/>
  <c r="AB1159" s="1"/>
  <c r="AC1159"/>
  <c r="AD1159" s="1"/>
  <c r="AE1159"/>
  <c r="AF1159" s="1"/>
  <c r="AG1159"/>
  <c r="AH1159" s="1"/>
  <c r="AI1159"/>
  <c r="AJ1159" s="1"/>
  <c r="S1160"/>
  <c r="T1160" s="1"/>
  <c r="U1160"/>
  <c r="V1160" s="1"/>
  <c r="W1160"/>
  <c r="X1160" s="1"/>
  <c r="Y1160"/>
  <c r="Z1160" s="1"/>
  <c r="AA1160"/>
  <c r="AB1160" s="1"/>
  <c r="AC1160"/>
  <c r="AD1160" s="1"/>
  <c r="AE1160"/>
  <c r="AF1160" s="1"/>
  <c r="AG1160"/>
  <c r="AH1160" s="1"/>
  <c r="AI1160"/>
  <c r="AJ1160" s="1"/>
  <c r="S1161"/>
  <c r="T1161" s="1"/>
  <c r="U1161"/>
  <c r="V1161" s="1"/>
  <c r="W1161"/>
  <c r="X1161" s="1"/>
  <c r="Y1161"/>
  <c r="Z1161" s="1"/>
  <c r="AA1161"/>
  <c r="AB1161" s="1"/>
  <c r="AC1161"/>
  <c r="AD1161" s="1"/>
  <c r="AE1161"/>
  <c r="AF1161" s="1"/>
  <c r="AG1161"/>
  <c r="AH1161" s="1"/>
  <c r="AI1161"/>
  <c r="AJ1161" s="1"/>
  <c r="S1162"/>
  <c r="T1162" s="1"/>
  <c r="U1162"/>
  <c r="V1162" s="1"/>
  <c r="W1162"/>
  <c r="X1162" s="1"/>
  <c r="Y1162"/>
  <c r="Z1162" s="1"/>
  <c r="AA1162"/>
  <c r="AB1162" s="1"/>
  <c r="AC1162"/>
  <c r="AD1162" s="1"/>
  <c r="AE1162"/>
  <c r="AF1162" s="1"/>
  <c r="AG1162"/>
  <c r="AH1162" s="1"/>
  <c r="AI1162"/>
  <c r="AJ1162" s="1"/>
  <c r="S1163"/>
  <c r="T1163" s="1"/>
  <c r="U1163"/>
  <c r="V1163" s="1"/>
  <c r="W1163"/>
  <c r="X1163" s="1"/>
  <c r="Y1163"/>
  <c r="Z1163" s="1"/>
  <c r="AA1163"/>
  <c r="AB1163" s="1"/>
  <c r="AC1163"/>
  <c r="AD1163" s="1"/>
  <c r="AE1163"/>
  <c r="AF1163" s="1"/>
  <c r="AG1163"/>
  <c r="AH1163" s="1"/>
  <c r="AI1163"/>
  <c r="AJ1163" s="1"/>
  <c r="S1164"/>
  <c r="T1164" s="1"/>
  <c r="U1164"/>
  <c r="V1164" s="1"/>
  <c r="W1164"/>
  <c r="X1164" s="1"/>
  <c r="Y1164"/>
  <c r="Z1164" s="1"/>
  <c r="AA1164"/>
  <c r="AB1164" s="1"/>
  <c r="AC1164"/>
  <c r="AD1164" s="1"/>
  <c r="AE1164"/>
  <c r="AF1164" s="1"/>
  <c r="AG1164"/>
  <c r="AH1164" s="1"/>
  <c r="AI1164"/>
  <c r="AJ1164" s="1"/>
  <c r="S1165"/>
  <c r="T1165" s="1"/>
  <c r="U1165"/>
  <c r="V1165" s="1"/>
  <c r="W1165"/>
  <c r="X1165" s="1"/>
  <c r="Y1165"/>
  <c r="Z1165" s="1"/>
  <c r="AA1165"/>
  <c r="AB1165" s="1"/>
  <c r="AC1165"/>
  <c r="AD1165" s="1"/>
  <c r="AE1165"/>
  <c r="AF1165" s="1"/>
  <c r="AG1165"/>
  <c r="AH1165" s="1"/>
  <c r="AI1165"/>
  <c r="AJ1165" s="1"/>
  <c r="S1166"/>
  <c r="T1166" s="1"/>
  <c r="U1166"/>
  <c r="V1166" s="1"/>
  <c r="W1166"/>
  <c r="X1166" s="1"/>
  <c r="Y1166"/>
  <c r="Z1166" s="1"/>
  <c r="AA1166"/>
  <c r="AB1166" s="1"/>
  <c r="AC1166"/>
  <c r="AD1166" s="1"/>
  <c r="AE1166"/>
  <c r="AF1166" s="1"/>
  <c r="AG1166"/>
  <c r="AH1166" s="1"/>
  <c r="AI1166"/>
  <c r="AJ1166" s="1"/>
  <c r="S1167"/>
  <c r="T1167" s="1"/>
  <c r="U1167"/>
  <c r="V1167" s="1"/>
  <c r="W1167"/>
  <c r="X1167" s="1"/>
  <c r="Y1167"/>
  <c r="Z1167" s="1"/>
  <c r="AA1167"/>
  <c r="AB1167" s="1"/>
  <c r="AC1167"/>
  <c r="AD1167" s="1"/>
  <c r="AE1167"/>
  <c r="AF1167" s="1"/>
  <c r="AG1167"/>
  <c r="AH1167" s="1"/>
  <c r="AI1167"/>
  <c r="AJ1167" s="1"/>
  <c r="S1168"/>
  <c r="T1168" s="1"/>
  <c r="U1168"/>
  <c r="V1168" s="1"/>
  <c r="W1168"/>
  <c r="X1168" s="1"/>
  <c r="Y1168"/>
  <c r="Z1168" s="1"/>
  <c r="AA1168"/>
  <c r="AB1168" s="1"/>
  <c r="AC1168"/>
  <c r="AD1168" s="1"/>
  <c r="AE1168"/>
  <c r="AF1168" s="1"/>
  <c r="AG1168"/>
  <c r="AH1168" s="1"/>
  <c r="AI1168"/>
  <c r="AJ1168" s="1"/>
  <c r="S1169"/>
  <c r="T1169" s="1"/>
  <c r="U1169"/>
  <c r="V1169" s="1"/>
  <c r="W1169"/>
  <c r="X1169" s="1"/>
  <c r="Y1169"/>
  <c r="Z1169" s="1"/>
  <c r="AA1169"/>
  <c r="AB1169" s="1"/>
  <c r="AC1169"/>
  <c r="AD1169" s="1"/>
  <c r="AE1169"/>
  <c r="AF1169" s="1"/>
  <c r="AG1169"/>
  <c r="AH1169" s="1"/>
  <c r="AI1169"/>
  <c r="AJ1169" s="1"/>
  <c r="S1170"/>
  <c r="T1170" s="1"/>
  <c r="U1170"/>
  <c r="V1170" s="1"/>
  <c r="W1170"/>
  <c r="X1170" s="1"/>
  <c r="Y1170"/>
  <c r="Z1170" s="1"/>
  <c r="AA1170"/>
  <c r="AB1170" s="1"/>
  <c r="AC1170"/>
  <c r="AD1170" s="1"/>
  <c r="AE1170"/>
  <c r="AF1170" s="1"/>
  <c r="AG1170"/>
  <c r="AH1170" s="1"/>
  <c r="AI1170"/>
  <c r="AJ1170" s="1"/>
  <c r="S1171"/>
  <c r="T1171" s="1"/>
  <c r="U1171"/>
  <c r="V1171" s="1"/>
  <c r="W1171"/>
  <c r="X1171" s="1"/>
  <c r="Y1171"/>
  <c r="Z1171" s="1"/>
  <c r="AA1171"/>
  <c r="AB1171" s="1"/>
  <c r="AC1171"/>
  <c r="AD1171" s="1"/>
  <c r="AE1171"/>
  <c r="AF1171" s="1"/>
  <c r="AG1171"/>
  <c r="AH1171" s="1"/>
  <c r="AI1171"/>
  <c r="AJ1171" s="1"/>
  <c r="S1172"/>
  <c r="T1172" s="1"/>
  <c r="U1172"/>
  <c r="V1172" s="1"/>
  <c r="W1172"/>
  <c r="X1172" s="1"/>
  <c r="Y1172"/>
  <c r="Z1172" s="1"/>
  <c r="AA1172"/>
  <c r="AB1172" s="1"/>
  <c r="AC1172"/>
  <c r="AD1172" s="1"/>
  <c r="AE1172"/>
  <c r="AF1172" s="1"/>
  <c r="AG1172"/>
  <c r="AH1172" s="1"/>
  <c r="AI1172"/>
  <c r="AJ1172" s="1"/>
  <c r="S1173"/>
  <c r="T1173" s="1"/>
  <c r="U1173"/>
  <c r="V1173" s="1"/>
  <c r="W1173"/>
  <c r="X1173" s="1"/>
  <c r="Y1173"/>
  <c r="Z1173" s="1"/>
  <c r="AA1173"/>
  <c r="AB1173" s="1"/>
  <c r="AC1173"/>
  <c r="AD1173" s="1"/>
  <c r="AE1173"/>
  <c r="AF1173" s="1"/>
  <c r="AG1173"/>
  <c r="AH1173" s="1"/>
  <c r="AI1173"/>
  <c r="AJ1173" s="1"/>
  <c r="S1174"/>
  <c r="T1174" s="1"/>
  <c r="U1174"/>
  <c r="V1174" s="1"/>
  <c r="W1174"/>
  <c r="X1174" s="1"/>
  <c r="Y1174"/>
  <c r="Z1174" s="1"/>
  <c r="AA1174"/>
  <c r="AB1174" s="1"/>
  <c r="AC1174"/>
  <c r="AD1174" s="1"/>
  <c r="AE1174"/>
  <c r="AF1174" s="1"/>
  <c r="AG1174"/>
  <c r="AH1174" s="1"/>
  <c r="AI1174"/>
  <c r="AJ1174" s="1"/>
  <c r="S1175"/>
  <c r="T1175" s="1"/>
  <c r="U1175"/>
  <c r="V1175" s="1"/>
  <c r="W1175"/>
  <c r="X1175" s="1"/>
  <c r="Y1175"/>
  <c r="Z1175" s="1"/>
  <c r="AA1175"/>
  <c r="AB1175" s="1"/>
  <c r="AC1175"/>
  <c r="AD1175" s="1"/>
  <c r="AE1175"/>
  <c r="AF1175" s="1"/>
  <c r="AG1175"/>
  <c r="AH1175" s="1"/>
  <c r="AI1175"/>
  <c r="AJ1175" s="1"/>
  <c r="S1176"/>
  <c r="T1176" s="1"/>
  <c r="U1176"/>
  <c r="V1176" s="1"/>
  <c r="W1176"/>
  <c r="X1176" s="1"/>
  <c r="Y1176"/>
  <c r="Z1176" s="1"/>
  <c r="AA1176"/>
  <c r="AB1176" s="1"/>
  <c r="AC1176"/>
  <c r="AD1176" s="1"/>
  <c r="AE1176"/>
  <c r="AF1176" s="1"/>
  <c r="AG1176"/>
  <c r="AH1176" s="1"/>
  <c r="AI1176"/>
  <c r="AJ1176" s="1"/>
  <c r="S1177"/>
  <c r="T1177" s="1"/>
  <c r="U1177"/>
  <c r="V1177" s="1"/>
  <c r="W1177"/>
  <c r="X1177" s="1"/>
  <c r="Y1177"/>
  <c r="Z1177" s="1"/>
  <c r="AA1177"/>
  <c r="AB1177" s="1"/>
  <c r="AC1177"/>
  <c r="AD1177" s="1"/>
  <c r="AE1177"/>
  <c r="AF1177" s="1"/>
  <c r="AG1177"/>
  <c r="AH1177" s="1"/>
  <c r="AI1177"/>
  <c r="AJ1177" s="1"/>
  <c r="S1178"/>
  <c r="T1178" s="1"/>
  <c r="U1178"/>
  <c r="V1178" s="1"/>
  <c r="W1178"/>
  <c r="X1178" s="1"/>
  <c r="Y1178"/>
  <c r="Z1178" s="1"/>
  <c r="AA1178"/>
  <c r="AB1178" s="1"/>
  <c r="AC1178"/>
  <c r="AD1178" s="1"/>
  <c r="AE1178"/>
  <c r="AF1178" s="1"/>
  <c r="AG1178"/>
  <c r="AH1178" s="1"/>
  <c r="AI1178"/>
  <c r="AJ1178" s="1"/>
  <c r="S1179"/>
  <c r="T1179" s="1"/>
  <c r="U1179"/>
  <c r="V1179" s="1"/>
  <c r="W1179"/>
  <c r="X1179" s="1"/>
  <c r="Y1179"/>
  <c r="Z1179" s="1"/>
  <c r="AA1179"/>
  <c r="AB1179" s="1"/>
  <c r="AC1179"/>
  <c r="AD1179" s="1"/>
  <c r="AE1179"/>
  <c r="AF1179" s="1"/>
  <c r="AG1179"/>
  <c r="AH1179" s="1"/>
  <c r="AI1179"/>
  <c r="AJ1179" s="1"/>
  <c r="S1180"/>
  <c r="T1180" s="1"/>
  <c r="U1180"/>
  <c r="V1180" s="1"/>
  <c r="W1180"/>
  <c r="X1180" s="1"/>
  <c r="Y1180"/>
  <c r="Z1180" s="1"/>
  <c r="AA1180"/>
  <c r="AB1180" s="1"/>
  <c r="AC1180"/>
  <c r="AD1180" s="1"/>
  <c r="AE1180"/>
  <c r="AF1180" s="1"/>
  <c r="AG1180"/>
  <c r="AH1180" s="1"/>
  <c r="AI1180"/>
  <c r="AJ1180" s="1"/>
  <c r="S1181"/>
  <c r="T1181" s="1"/>
  <c r="U1181"/>
  <c r="V1181" s="1"/>
  <c r="W1181"/>
  <c r="X1181" s="1"/>
  <c r="Y1181"/>
  <c r="Z1181" s="1"/>
  <c r="AA1181"/>
  <c r="AB1181" s="1"/>
  <c r="AC1181"/>
  <c r="AD1181" s="1"/>
  <c r="AE1181"/>
  <c r="AF1181" s="1"/>
  <c r="AG1181"/>
  <c r="AH1181" s="1"/>
  <c r="AI1181"/>
  <c r="AJ1181" s="1"/>
  <c r="S1182"/>
  <c r="T1182" s="1"/>
  <c r="U1182"/>
  <c r="V1182" s="1"/>
  <c r="W1182"/>
  <c r="X1182" s="1"/>
  <c r="Y1182"/>
  <c r="Z1182" s="1"/>
  <c r="AA1182"/>
  <c r="AB1182" s="1"/>
  <c r="AC1182"/>
  <c r="AD1182" s="1"/>
  <c r="AE1182"/>
  <c r="AF1182" s="1"/>
  <c r="AG1182"/>
  <c r="AH1182" s="1"/>
  <c r="AI1182"/>
  <c r="AJ1182" s="1"/>
  <c r="S1183"/>
  <c r="T1183" s="1"/>
  <c r="U1183"/>
  <c r="V1183" s="1"/>
  <c r="W1183"/>
  <c r="X1183" s="1"/>
  <c r="Y1183"/>
  <c r="Z1183" s="1"/>
  <c r="AA1183"/>
  <c r="AB1183" s="1"/>
  <c r="AC1183"/>
  <c r="AD1183" s="1"/>
  <c r="AE1183"/>
  <c r="AF1183" s="1"/>
  <c r="AG1183"/>
  <c r="AH1183" s="1"/>
  <c r="AI1183"/>
  <c r="AJ1183" s="1"/>
  <c r="S1184"/>
  <c r="T1184" s="1"/>
  <c r="U1184"/>
  <c r="V1184" s="1"/>
  <c r="W1184"/>
  <c r="X1184"/>
  <c r="Y1184"/>
  <c r="Z1184"/>
  <c r="AA1184"/>
  <c r="AB1184"/>
  <c r="AC1184"/>
  <c r="AD1184"/>
  <c r="AE1184"/>
  <c r="AF1184"/>
  <c r="AG1184"/>
  <c r="AH1184"/>
  <c r="AI1184"/>
  <c r="AJ1184"/>
  <c r="S1185"/>
  <c r="T1185"/>
  <c r="U1185"/>
  <c r="V1185"/>
  <c r="W1185"/>
  <c r="X1185"/>
  <c r="Y1185"/>
  <c r="Z1185"/>
  <c r="AA1185"/>
  <c r="AB1185"/>
  <c r="AC1185"/>
  <c r="AD1185"/>
  <c r="AE1185"/>
  <c r="AF1185"/>
  <c r="AG1185"/>
  <c r="AH1185" s="1"/>
  <c r="AI1185"/>
  <c r="AJ1185" s="1"/>
  <c r="S1186"/>
  <c r="T1186" s="1"/>
  <c r="U1186"/>
  <c r="V1186" s="1"/>
  <c r="W1186"/>
  <c r="X1186" s="1"/>
  <c r="Y1186"/>
  <c r="Z1186" s="1"/>
  <c r="AA1186"/>
  <c r="AB1186" s="1"/>
  <c r="AC1186"/>
  <c r="AD1186" s="1"/>
  <c r="AE1186"/>
  <c r="AF1186" s="1"/>
  <c r="AG1186"/>
  <c r="AH1186" s="1"/>
  <c r="AI1186"/>
  <c r="AJ1186" s="1"/>
  <c r="S1187"/>
  <c r="T1187" s="1"/>
  <c r="U1187"/>
  <c r="V1187" s="1"/>
  <c r="W1187"/>
  <c r="X1187" s="1"/>
  <c r="Y1187"/>
  <c r="Z1187" s="1"/>
  <c r="AA1187"/>
  <c r="AB1187" s="1"/>
  <c r="AC1187"/>
  <c r="AD1187" s="1"/>
  <c r="AE1187"/>
  <c r="AF1187" s="1"/>
  <c r="AG1187"/>
  <c r="AH1187" s="1"/>
  <c r="AI1187"/>
  <c r="AJ1187" s="1"/>
  <c r="S1188"/>
  <c r="T1188" s="1"/>
  <c r="U1188"/>
  <c r="V1188" s="1"/>
  <c r="W1188"/>
  <c r="X1188" s="1"/>
  <c r="Y1188"/>
  <c r="Z1188" s="1"/>
  <c r="AA1188"/>
  <c r="AB1188" s="1"/>
  <c r="AC1188"/>
  <c r="AD1188" s="1"/>
  <c r="AE1188"/>
  <c r="AF1188" s="1"/>
  <c r="AG1188"/>
  <c r="AH1188" s="1"/>
  <c r="AI1188"/>
  <c r="AJ1188" s="1"/>
  <c r="S1189"/>
  <c r="T1189" s="1"/>
  <c r="U1189"/>
  <c r="V1189" s="1"/>
  <c r="W1189"/>
  <c r="X1189" s="1"/>
  <c r="Y1189"/>
  <c r="Z1189" s="1"/>
  <c r="AA1189"/>
  <c r="AB1189" s="1"/>
  <c r="AC1189"/>
  <c r="AD1189" s="1"/>
  <c r="AE1189"/>
  <c r="AF1189" s="1"/>
  <c r="AG1189"/>
  <c r="AH1189" s="1"/>
  <c r="AI1189"/>
  <c r="AJ1189" s="1"/>
  <c r="S1190"/>
  <c r="T1190" s="1"/>
  <c r="U1190"/>
  <c r="V1190" s="1"/>
  <c r="W1190"/>
  <c r="X1190" s="1"/>
  <c r="Y1190"/>
  <c r="Z1190" s="1"/>
  <c r="AA1190"/>
  <c r="AB1190" s="1"/>
  <c r="AC1190"/>
  <c r="AD1190" s="1"/>
  <c r="AE1190"/>
  <c r="AF1190" s="1"/>
  <c r="AG1190"/>
  <c r="AH1190" s="1"/>
  <c r="AI1190"/>
  <c r="AJ1190" s="1"/>
  <c r="S1191"/>
  <c r="T1191" s="1"/>
  <c r="U1191"/>
  <c r="V1191" s="1"/>
  <c r="W1191"/>
  <c r="X1191" s="1"/>
  <c r="Y1191"/>
  <c r="Z1191" s="1"/>
  <c r="AA1191"/>
  <c r="AB1191" s="1"/>
  <c r="AC1191"/>
  <c r="AD1191" s="1"/>
  <c r="AE1191"/>
  <c r="AF1191" s="1"/>
  <c r="AG1191"/>
  <c r="AH1191" s="1"/>
  <c r="AI1191"/>
  <c r="AJ1191" s="1"/>
  <c r="S1192"/>
  <c r="T1192" s="1"/>
  <c r="U1192"/>
  <c r="V1192" s="1"/>
  <c r="W1192"/>
  <c r="X1192" s="1"/>
  <c r="Y1192"/>
  <c r="Z1192" s="1"/>
  <c r="AA1192"/>
  <c r="AB1192" s="1"/>
  <c r="AC1192"/>
  <c r="AD1192" s="1"/>
  <c r="AE1192"/>
  <c r="AF1192" s="1"/>
  <c r="AG1192"/>
  <c r="AH1192" s="1"/>
  <c r="AI1192"/>
  <c r="AJ1192" s="1"/>
  <c r="S1193"/>
  <c r="T1193" s="1"/>
  <c r="U1193"/>
  <c r="V1193" s="1"/>
  <c r="W1193"/>
  <c r="X1193" s="1"/>
  <c r="Y1193"/>
  <c r="Z1193" s="1"/>
  <c r="AA1193"/>
  <c r="AB1193" s="1"/>
  <c r="AC1193"/>
  <c r="AD1193" s="1"/>
  <c r="AE1193"/>
  <c r="AF1193" s="1"/>
  <c r="AG1193"/>
  <c r="AH1193" s="1"/>
  <c r="AI1193"/>
  <c r="AJ1193" s="1"/>
  <c r="S1194"/>
  <c r="T1194" s="1"/>
  <c r="U1194"/>
  <c r="V1194" s="1"/>
  <c r="W1194"/>
  <c r="X1194" s="1"/>
  <c r="Y1194"/>
  <c r="Z1194" s="1"/>
  <c r="AA1194"/>
  <c r="AB1194" s="1"/>
  <c r="AC1194"/>
  <c r="AD1194" s="1"/>
  <c r="AE1194"/>
  <c r="AF1194" s="1"/>
  <c r="AG1194"/>
  <c r="AH1194" s="1"/>
  <c r="AI1194"/>
  <c r="AJ1194" s="1"/>
  <c r="S1195"/>
  <c r="T1195" s="1"/>
  <c r="U1195"/>
  <c r="V1195" s="1"/>
  <c r="W1195"/>
  <c r="X1195" s="1"/>
  <c r="Y1195"/>
  <c r="Z1195" s="1"/>
  <c r="AA1195"/>
  <c r="AB1195" s="1"/>
  <c r="AC1195"/>
  <c r="AD1195" s="1"/>
  <c r="AE1195"/>
  <c r="AF1195" s="1"/>
  <c r="AG1195"/>
  <c r="AH1195" s="1"/>
  <c r="AI1195"/>
  <c r="AJ1195" s="1"/>
  <c r="S1196"/>
  <c r="T1196" s="1"/>
  <c r="U1196"/>
  <c r="V1196" s="1"/>
  <c r="W1196"/>
  <c r="X1196" s="1"/>
  <c r="Y1196"/>
  <c r="Z1196" s="1"/>
  <c r="AA1196"/>
  <c r="AB1196" s="1"/>
  <c r="AC1196"/>
  <c r="AD1196" s="1"/>
  <c r="AE1196"/>
  <c r="AF1196" s="1"/>
  <c r="AG1196"/>
  <c r="AH1196" s="1"/>
  <c r="AI1196"/>
  <c r="AJ1196" s="1"/>
  <c r="S1197"/>
  <c r="T1197" s="1"/>
  <c r="U1197"/>
  <c r="V1197" s="1"/>
  <c r="W1197"/>
  <c r="X1197" s="1"/>
  <c r="Y1197"/>
  <c r="Z1197" s="1"/>
  <c r="AA1197"/>
  <c r="AB1197" s="1"/>
  <c r="AC1197"/>
  <c r="AD1197" s="1"/>
  <c r="AE1197"/>
  <c r="AF1197" s="1"/>
  <c r="AG1197"/>
  <c r="AH1197" s="1"/>
  <c r="AI1197"/>
  <c r="AJ1197" s="1"/>
  <c r="S1198"/>
  <c r="T1198" s="1"/>
  <c r="U1198"/>
  <c r="V1198" s="1"/>
  <c r="W1198"/>
  <c r="X1198" s="1"/>
  <c r="Y1198"/>
  <c r="Z1198" s="1"/>
  <c r="AA1198"/>
  <c r="AB1198" s="1"/>
  <c r="AC1198"/>
  <c r="AD1198" s="1"/>
  <c r="AE1198"/>
  <c r="AF1198" s="1"/>
  <c r="AG1198"/>
  <c r="AH1198" s="1"/>
  <c r="AI1198"/>
  <c r="AJ1198" s="1"/>
  <c r="S1199"/>
  <c r="T1199" s="1"/>
  <c r="U1199"/>
  <c r="V1199" s="1"/>
  <c r="W1199"/>
  <c r="X1199" s="1"/>
  <c r="Y1199"/>
  <c r="Z1199" s="1"/>
  <c r="AA1199"/>
  <c r="AB1199" s="1"/>
  <c r="AC1199"/>
  <c r="AD1199" s="1"/>
  <c r="AE1199"/>
  <c r="AF1199" s="1"/>
  <c r="AG1199"/>
  <c r="AH1199" s="1"/>
  <c r="AI1199"/>
  <c r="AJ1199" s="1"/>
  <c r="S1200"/>
  <c r="T1200" s="1"/>
  <c r="U1200"/>
  <c r="V1200" s="1"/>
  <c r="W1200"/>
  <c r="X1200" s="1"/>
  <c r="Y1200"/>
  <c r="Z1200" s="1"/>
  <c r="AA1200"/>
  <c r="AB1200" s="1"/>
  <c r="AC1200"/>
  <c r="AD1200" s="1"/>
  <c r="AE1200"/>
  <c r="AF1200" s="1"/>
  <c r="AG1200"/>
  <c r="AH1200" s="1"/>
  <c r="AI1200"/>
  <c r="AJ1200" s="1"/>
  <c r="S1201"/>
  <c r="T1201" s="1"/>
  <c r="U1201"/>
  <c r="V1201" s="1"/>
  <c r="W1201"/>
  <c r="X1201" s="1"/>
  <c r="Y1201"/>
  <c r="Z1201" s="1"/>
  <c r="AA1201"/>
  <c r="AB1201" s="1"/>
  <c r="AC1201"/>
  <c r="AD1201" s="1"/>
  <c r="AE1201"/>
  <c r="AF1201" s="1"/>
  <c r="AG1201"/>
  <c r="AH1201" s="1"/>
  <c r="AI1201"/>
  <c r="AJ1201" s="1"/>
  <c r="S1202"/>
  <c r="T1202" s="1"/>
  <c r="U1202"/>
  <c r="V1202" s="1"/>
  <c r="W1202"/>
  <c r="X1202" s="1"/>
  <c r="Y1202"/>
  <c r="Z1202" s="1"/>
  <c r="AA1202"/>
  <c r="AB1202" s="1"/>
  <c r="AC1202"/>
  <c r="AD1202" s="1"/>
  <c r="AE1202"/>
  <c r="AF1202" s="1"/>
  <c r="AG1202"/>
  <c r="AH1202" s="1"/>
  <c r="AI1202"/>
  <c r="AJ1202" s="1"/>
  <c r="S1203"/>
  <c r="T1203" s="1"/>
  <c r="U1203"/>
  <c r="V1203" s="1"/>
  <c r="W1203"/>
  <c r="X1203" s="1"/>
  <c r="Y1203"/>
  <c r="Z1203" s="1"/>
  <c r="AA1203"/>
  <c r="AB1203" s="1"/>
  <c r="AC1203"/>
  <c r="AD1203" s="1"/>
  <c r="AE1203"/>
  <c r="AF1203" s="1"/>
  <c r="AG1203"/>
  <c r="AH1203" s="1"/>
  <c r="AI1203"/>
  <c r="AJ1203" s="1"/>
  <c r="S1204"/>
  <c r="T1204" s="1"/>
  <c r="U1204"/>
  <c r="V1204" s="1"/>
  <c r="W1204"/>
  <c r="X1204" s="1"/>
  <c r="Y1204"/>
  <c r="Z1204" s="1"/>
  <c r="AA1204"/>
  <c r="AB1204" s="1"/>
  <c r="AC1204"/>
  <c r="AD1204" s="1"/>
  <c r="AE1204"/>
  <c r="AF1204" s="1"/>
  <c r="AG1204"/>
  <c r="AH1204" s="1"/>
  <c r="AI1204"/>
  <c r="AJ1204" s="1"/>
  <c r="S1205"/>
  <c r="T1205" s="1"/>
  <c r="U1205"/>
  <c r="V1205" s="1"/>
  <c r="W1205"/>
  <c r="X1205" s="1"/>
  <c r="Y1205"/>
  <c r="Z1205" s="1"/>
  <c r="AA1205"/>
  <c r="AB1205" s="1"/>
  <c r="AC1205"/>
  <c r="AD1205" s="1"/>
  <c r="AE1205"/>
  <c r="AF1205" s="1"/>
  <c r="AG1205"/>
  <c r="AH1205" s="1"/>
  <c r="AI1205"/>
  <c r="AJ1205" s="1"/>
  <c r="S1206"/>
  <c r="T1206" s="1"/>
  <c r="U1206"/>
  <c r="V1206" s="1"/>
  <c r="W1206"/>
  <c r="X1206" s="1"/>
  <c r="Y1206"/>
  <c r="Z1206" s="1"/>
  <c r="AA1206"/>
  <c r="AB1206" s="1"/>
  <c r="AC1206"/>
  <c r="AD1206" s="1"/>
  <c r="AE1206"/>
  <c r="AF1206" s="1"/>
  <c r="AG1206"/>
  <c r="AH1206" s="1"/>
  <c r="AI1206"/>
  <c r="AJ1206" s="1"/>
  <c r="S1207"/>
  <c r="T1207" s="1"/>
  <c r="U1207"/>
  <c r="V1207" s="1"/>
  <c r="W1207"/>
  <c r="X1207" s="1"/>
  <c r="Y1207"/>
  <c r="Z1207" s="1"/>
  <c r="AA1207"/>
  <c r="AB1207" s="1"/>
  <c r="AC1207"/>
  <c r="AD1207" s="1"/>
  <c r="AE1207"/>
  <c r="AF1207" s="1"/>
  <c r="AG1207"/>
  <c r="AH1207" s="1"/>
  <c r="AI1207"/>
  <c r="AJ1207" s="1"/>
  <c r="S1208"/>
  <c r="T1208" s="1"/>
  <c r="U1208"/>
  <c r="V1208" s="1"/>
  <c r="W1208"/>
  <c r="X1208" s="1"/>
  <c r="Y1208"/>
  <c r="Z1208" s="1"/>
  <c r="AA1208"/>
  <c r="AB1208" s="1"/>
  <c r="AC1208"/>
  <c r="AD1208" s="1"/>
  <c r="AE1208"/>
  <c r="AF1208" s="1"/>
  <c r="AG1208"/>
  <c r="AH1208" s="1"/>
  <c r="AI1208"/>
  <c r="AJ1208" s="1"/>
  <c r="S1209"/>
  <c r="T1209" s="1"/>
  <c r="U1209"/>
  <c r="V1209" s="1"/>
  <c r="W1209"/>
  <c r="X1209" s="1"/>
  <c r="Y1209"/>
  <c r="Z1209" s="1"/>
  <c r="AA1209"/>
  <c r="AB1209" s="1"/>
  <c r="AC1209"/>
  <c r="AD1209" s="1"/>
  <c r="AE1209"/>
  <c r="AF1209" s="1"/>
  <c r="AG1209"/>
  <c r="AH1209" s="1"/>
  <c r="AI1209"/>
  <c r="AJ1209" s="1"/>
  <c r="S1210"/>
  <c r="T1210" s="1"/>
  <c r="U1210"/>
  <c r="V1210" s="1"/>
  <c r="W1210"/>
  <c r="X1210" s="1"/>
  <c r="Y1210"/>
  <c r="Z1210" s="1"/>
  <c r="AA1210"/>
  <c r="AB1210" s="1"/>
  <c r="AC1210"/>
  <c r="AD1210" s="1"/>
  <c r="AE1210"/>
  <c r="AF1210" s="1"/>
  <c r="AG1210"/>
  <c r="AH1210" s="1"/>
  <c r="AI1210"/>
  <c r="AJ1210" s="1"/>
  <c r="S1211"/>
  <c r="T1211" s="1"/>
  <c r="U1211"/>
  <c r="V1211" s="1"/>
  <c r="W1211"/>
  <c r="X1211" s="1"/>
  <c r="Y1211"/>
  <c r="Z1211" s="1"/>
  <c r="AA1211"/>
  <c r="AB1211" s="1"/>
  <c r="AC1211"/>
  <c r="AD1211" s="1"/>
  <c r="AE1211"/>
  <c r="AF1211" s="1"/>
  <c r="AG1211"/>
  <c r="AH1211" s="1"/>
  <c r="AI1211"/>
  <c r="AJ1211" s="1"/>
  <c r="S1212"/>
  <c r="T1212" s="1"/>
  <c r="U1212"/>
  <c r="V1212" s="1"/>
  <c r="W1212"/>
  <c r="X1212" s="1"/>
  <c r="Y1212"/>
  <c r="Z1212" s="1"/>
  <c r="AA1212"/>
  <c r="AB1212" s="1"/>
  <c r="AC1212"/>
  <c r="AD1212" s="1"/>
  <c r="AE1212"/>
  <c r="AF1212" s="1"/>
  <c r="AG1212"/>
  <c r="AH1212" s="1"/>
  <c r="AI1212"/>
  <c r="AJ1212" s="1"/>
  <c r="S1213"/>
  <c r="T1213" s="1"/>
  <c r="U1213"/>
  <c r="V1213" s="1"/>
  <c r="W1213"/>
  <c r="X1213" s="1"/>
  <c r="Y1213"/>
  <c r="Z1213" s="1"/>
  <c r="AA1213"/>
  <c r="AB1213" s="1"/>
  <c r="AC1213"/>
  <c r="AD1213" s="1"/>
  <c r="AE1213"/>
  <c r="AF1213" s="1"/>
  <c r="AG1213"/>
  <c r="AH1213" s="1"/>
  <c r="AI1213"/>
  <c r="AJ1213" s="1"/>
  <c r="S1214"/>
  <c r="T1214" s="1"/>
  <c r="U1214"/>
  <c r="V1214" s="1"/>
  <c r="W1214"/>
  <c r="X1214" s="1"/>
  <c r="Y1214"/>
  <c r="Z1214" s="1"/>
  <c r="AA1214"/>
  <c r="AB1214" s="1"/>
  <c r="AC1214"/>
  <c r="AD1214" s="1"/>
  <c r="AE1214"/>
  <c r="AF1214" s="1"/>
  <c r="AG1214"/>
  <c r="AH1214" s="1"/>
  <c r="AI1214"/>
  <c r="AJ1214" s="1"/>
  <c r="S1215"/>
  <c r="T1215" s="1"/>
  <c r="U1215"/>
  <c r="V1215" s="1"/>
  <c r="W1215"/>
  <c r="X1215" s="1"/>
  <c r="Y1215"/>
  <c r="Z1215" s="1"/>
  <c r="AA1215"/>
  <c r="AB1215" s="1"/>
  <c r="AC1215"/>
  <c r="AD1215" s="1"/>
  <c r="AE1215"/>
  <c r="AF1215" s="1"/>
  <c r="AG1215"/>
  <c r="AH1215" s="1"/>
  <c r="AI1215"/>
  <c r="AJ1215" s="1"/>
  <c r="S1216"/>
  <c r="T1216" s="1"/>
  <c r="U1216"/>
  <c r="V1216" s="1"/>
  <c r="W1216"/>
  <c r="X1216" s="1"/>
  <c r="Y1216"/>
  <c r="Z1216" s="1"/>
  <c r="AA1216"/>
  <c r="AB1216" s="1"/>
  <c r="AC1216"/>
  <c r="AD1216" s="1"/>
  <c r="AE1216"/>
  <c r="AF1216" s="1"/>
  <c r="AG1216"/>
  <c r="AH1216" s="1"/>
  <c r="AI1216"/>
  <c r="AJ1216" s="1"/>
  <c r="S1217"/>
  <c r="T1217" s="1"/>
  <c r="U1217"/>
  <c r="V1217" s="1"/>
  <c r="W1217"/>
  <c r="X1217" s="1"/>
  <c r="Y1217"/>
  <c r="Z1217" s="1"/>
  <c r="AA1217"/>
  <c r="AB1217" s="1"/>
  <c r="AC1217"/>
  <c r="AD1217" s="1"/>
  <c r="AE1217"/>
  <c r="AF1217" s="1"/>
  <c r="AG1217"/>
  <c r="AH1217" s="1"/>
  <c r="AI1217"/>
  <c r="AJ1217" s="1"/>
  <c r="S1218"/>
  <c r="T1218" s="1"/>
  <c r="U1218"/>
  <c r="V1218" s="1"/>
  <c r="W1218"/>
  <c r="X1218" s="1"/>
  <c r="Y1218"/>
  <c r="Z1218" s="1"/>
  <c r="AA1218"/>
  <c r="AB1218" s="1"/>
  <c r="AC1218"/>
  <c r="AD1218" s="1"/>
  <c r="AE1218"/>
  <c r="AF1218" s="1"/>
  <c r="AG1218"/>
  <c r="AH1218" s="1"/>
  <c r="AI1218"/>
  <c r="AJ1218" s="1"/>
  <c r="S1219"/>
  <c r="T1219" s="1"/>
  <c r="U1219"/>
  <c r="V1219" s="1"/>
  <c r="W1219"/>
  <c r="X1219" s="1"/>
  <c r="Y1219"/>
  <c r="Z1219" s="1"/>
  <c r="AA1219"/>
  <c r="AB1219" s="1"/>
  <c r="AC1219"/>
  <c r="AD1219" s="1"/>
  <c r="AE1219"/>
  <c r="AF1219" s="1"/>
  <c r="AG1219"/>
  <c r="AH1219" s="1"/>
  <c r="AI1219"/>
  <c r="AJ1219" s="1"/>
  <c r="S1220"/>
  <c r="T1220" s="1"/>
  <c r="U1220"/>
  <c r="V1220" s="1"/>
  <c r="W1220"/>
  <c r="X1220" s="1"/>
  <c r="Y1220"/>
  <c r="Z1220" s="1"/>
  <c r="AA1220"/>
  <c r="AB1220" s="1"/>
  <c r="AC1220"/>
  <c r="AD1220" s="1"/>
  <c r="AE1220"/>
  <c r="AF1220" s="1"/>
  <c r="AG1220"/>
  <c r="AH1220" s="1"/>
  <c r="AI1220"/>
  <c r="AJ1220" s="1"/>
  <c r="S1221"/>
  <c r="T1221" s="1"/>
  <c r="U1221"/>
  <c r="V1221" s="1"/>
  <c r="W1221"/>
  <c r="X1221" s="1"/>
  <c r="Y1221"/>
  <c r="Z1221" s="1"/>
  <c r="AA1221"/>
  <c r="AB1221" s="1"/>
  <c r="AC1221"/>
  <c r="AD1221" s="1"/>
  <c r="AE1221"/>
  <c r="AF1221" s="1"/>
  <c r="AG1221"/>
  <c r="AH1221" s="1"/>
  <c r="AI1221"/>
  <c r="AJ1221" s="1"/>
  <c r="S1222"/>
  <c r="T1222" s="1"/>
  <c r="U1222"/>
  <c r="V1222" s="1"/>
  <c r="W1222"/>
  <c r="X1222" s="1"/>
  <c r="Y1222"/>
  <c r="Z1222" s="1"/>
  <c r="AA1222"/>
  <c r="AB1222" s="1"/>
  <c r="AC1222"/>
  <c r="AD1222" s="1"/>
  <c r="AE1222"/>
  <c r="AF1222" s="1"/>
  <c r="AG1222"/>
  <c r="AH1222" s="1"/>
  <c r="AI1222"/>
  <c r="AJ1222" s="1"/>
  <c r="S1223"/>
  <c r="T1223" s="1"/>
  <c r="U1223"/>
  <c r="V1223" s="1"/>
  <c r="W1223"/>
  <c r="X1223" s="1"/>
  <c r="Y1223"/>
  <c r="Z1223" s="1"/>
  <c r="AA1223"/>
  <c r="AB1223" s="1"/>
  <c r="AC1223"/>
  <c r="AD1223" s="1"/>
  <c r="AE1223"/>
  <c r="AF1223" s="1"/>
  <c r="AG1223"/>
  <c r="AH1223" s="1"/>
  <c r="AI1223"/>
  <c r="AJ1223" s="1"/>
  <c r="S1224"/>
  <c r="T1224" s="1"/>
  <c r="U1224"/>
  <c r="V1224" s="1"/>
  <c r="W1224"/>
  <c r="X1224" s="1"/>
  <c r="Y1224"/>
  <c r="Z1224" s="1"/>
  <c r="AA1224"/>
  <c r="AB1224" s="1"/>
  <c r="AC1224"/>
  <c r="AD1224" s="1"/>
  <c r="AE1224"/>
  <c r="AF1224" s="1"/>
  <c r="AG1224"/>
  <c r="AH1224" s="1"/>
  <c r="AI1224"/>
  <c r="AJ1224" s="1"/>
  <c r="S1225"/>
  <c r="T1225" s="1"/>
  <c r="U1225"/>
  <c r="V1225" s="1"/>
  <c r="W1225"/>
  <c r="X1225" s="1"/>
  <c r="Y1225"/>
  <c r="Z1225" s="1"/>
  <c r="AA1225"/>
  <c r="AB1225" s="1"/>
  <c r="AC1225"/>
  <c r="AD1225" s="1"/>
  <c r="AE1225"/>
  <c r="AF1225" s="1"/>
  <c r="AG1225"/>
  <c r="AH1225" s="1"/>
  <c r="AI1225"/>
  <c r="AJ1225" s="1"/>
  <c r="S1226"/>
  <c r="T1226" s="1"/>
  <c r="U1226"/>
  <c r="V1226" s="1"/>
  <c r="W1226"/>
  <c r="X1226" s="1"/>
  <c r="Y1226"/>
  <c r="Z1226" s="1"/>
  <c r="AA1226"/>
  <c r="AB1226" s="1"/>
  <c r="AC1226"/>
  <c r="AD1226" s="1"/>
  <c r="AE1226"/>
  <c r="AF1226" s="1"/>
  <c r="AG1226"/>
  <c r="AH1226" s="1"/>
  <c r="AI1226"/>
  <c r="AJ1226" s="1"/>
  <c r="S1227"/>
  <c r="T1227" s="1"/>
  <c r="U1227"/>
  <c r="V1227" s="1"/>
  <c r="W1227"/>
  <c r="X1227" s="1"/>
  <c r="Y1227"/>
  <c r="Z1227" s="1"/>
  <c r="AA1227"/>
  <c r="AB1227" s="1"/>
  <c r="AC1227"/>
  <c r="AD1227" s="1"/>
  <c r="AE1227"/>
  <c r="AF1227" s="1"/>
  <c r="AG1227"/>
  <c r="AH1227" s="1"/>
  <c r="AI1227"/>
  <c r="AJ1227" s="1"/>
  <c r="S1228"/>
  <c r="T1228" s="1"/>
  <c r="U1228"/>
  <c r="V1228" s="1"/>
  <c r="W1228"/>
  <c r="X1228" s="1"/>
  <c r="Y1228"/>
  <c r="Z1228" s="1"/>
  <c r="AA1228"/>
  <c r="AB1228" s="1"/>
  <c r="AC1228"/>
  <c r="AD1228" s="1"/>
  <c r="AE1228"/>
  <c r="AF1228" s="1"/>
  <c r="AG1228"/>
  <c r="AH1228" s="1"/>
  <c r="AI1228"/>
  <c r="AJ1228" s="1"/>
  <c r="S1229"/>
  <c r="T1229" s="1"/>
  <c r="U1229"/>
  <c r="V1229" s="1"/>
  <c r="W1229"/>
  <c r="X1229" s="1"/>
  <c r="Y1229"/>
  <c r="Z1229" s="1"/>
  <c r="AA1229"/>
  <c r="AB1229" s="1"/>
  <c r="AC1229"/>
  <c r="AD1229" s="1"/>
  <c r="AE1229"/>
  <c r="AF1229" s="1"/>
  <c r="AG1229"/>
  <c r="AH1229" s="1"/>
  <c r="AI1229"/>
  <c r="AJ1229" s="1"/>
  <c r="S1230"/>
  <c r="T1230" s="1"/>
  <c r="U1230"/>
  <c r="V1230" s="1"/>
  <c r="W1230"/>
  <c r="X1230" s="1"/>
  <c r="Y1230"/>
  <c r="Z1230" s="1"/>
  <c r="AA1230"/>
  <c r="AB1230" s="1"/>
  <c r="AC1230"/>
  <c r="AD1230" s="1"/>
  <c r="AE1230"/>
  <c r="AF1230" s="1"/>
  <c r="AG1230"/>
  <c r="AH1230" s="1"/>
  <c r="AI1230"/>
  <c r="AJ1230" s="1"/>
  <c r="S1231"/>
  <c r="T1231" s="1"/>
  <c r="U1231"/>
  <c r="V1231" s="1"/>
  <c r="W1231"/>
  <c r="X1231" s="1"/>
  <c r="Y1231"/>
  <c r="Z1231" s="1"/>
  <c r="AA1231"/>
  <c r="AB1231" s="1"/>
  <c r="AC1231"/>
  <c r="AD1231" s="1"/>
  <c r="AE1231"/>
  <c r="AF1231" s="1"/>
  <c r="AG1231"/>
  <c r="AH1231" s="1"/>
  <c r="AI1231"/>
  <c r="AJ1231" s="1"/>
  <c r="S1232"/>
  <c r="T1232" s="1"/>
  <c r="U1232"/>
  <c r="V1232" s="1"/>
  <c r="W1232"/>
  <c r="X1232" s="1"/>
  <c r="Y1232"/>
  <c r="Z1232" s="1"/>
  <c r="AA1232"/>
  <c r="AB1232" s="1"/>
  <c r="AC1232"/>
  <c r="AD1232" s="1"/>
  <c r="AE1232"/>
  <c r="AF1232" s="1"/>
  <c r="AG1232"/>
  <c r="AH1232" s="1"/>
  <c r="AI1232"/>
  <c r="AJ1232" s="1"/>
  <c r="S1233"/>
  <c r="T1233" s="1"/>
  <c r="U1233"/>
  <c r="V1233" s="1"/>
  <c r="W1233"/>
  <c r="X1233" s="1"/>
  <c r="Y1233"/>
  <c r="Z1233" s="1"/>
  <c r="AA1233"/>
  <c r="AB1233" s="1"/>
  <c r="AC1233"/>
  <c r="AD1233" s="1"/>
  <c r="AE1233"/>
  <c r="AF1233" s="1"/>
  <c r="AG1233"/>
  <c r="AH1233" s="1"/>
  <c r="AI1233"/>
  <c r="AJ1233" s="1"/>
  <c r="S1234"/>
  <c r="T1234" s="1"/>
  <c r="U1234"/>
  <c r="V1234" s="1"/>
  <c r="W1234"/>
  <c r="X1234" s="1"/>
  <c r="Y1234"/>
  <c r="Z1234" s="1"/>
  <c r="AA1234"/>
  <c r="AB1234" s="1"/>
  <c r="AC1234"/>
  <c r="AD1234" s="1"/>
  <c r="AE1234"/>
  <c r="AF1234" s="1"/>
  <c r="AG1234"/>
  <c r="AH1234" s="1"/>
  <c r="AI1234"/>
  <c r="AJ1234" s="1"/>
  <c r="S1235"/>
  <c r="T1235" s="1"/>
  <c r="U1235"/>
  <c r="V1235" s="1"/>
  <c r="W1235"/>
  <c r="X1235" s="1"/>
  <c r="Y1235"/>
  <c r="Z1235" s="1"/>
  <c r="AA1235"/>
  <c r="AB1235" s="1"/>
  <c r="AC1235"/>
  <c r="AD1235" s="1"/>
  <c r="AE1235"/>
  <c r="AF1235" s="1"/>
  <c r="AG1235"/>
  <c r="AH1235" s="1"/>
  <c r="AI1235"/>
  <c r="AJ1235" s="1"/>
  <c r="S1236"/>
  <c r="T1236" s="1"/>
  <c r="U1236"/>
  <c r="V1236" s="1"/>
  <c r="W1236"/>
  <c r="X1236" s="1"/>
  <c r="Y1236"/>
  <c r="Z1236" s="1"/>
  <c r="AA1236"/>
  <c r="AB1236" s="1"/>
  <c r="AC1236"/>
  <c r="AD1236" s="1"/>
  <c r="AE1236"/>
  <c r="AF1236" s="1"/>
  <c r="AG1236"/>
  <c r="AH1236" s="1"/>
  <c r="AI1236"/>
  <c r="AJ1236" s="1"/>
  <c r="S1237"/>
  <c r="T1237" s="1"/>
  <c r="U1237"/>
  <c r="V1237" s="1"/>
  <c r="W1237"/>
  <c r="X1237" s="1"/>
  <c r="Y1237"/>
  <c r="Z1237" s="1"/>
  <c r="AA1237"/>
  <c r="AB1237" s="1"/>
  <c r="AC1237"/>
  <c r="AD1237" s="1"/>
  <c r="AE1237"/>
  <c r="AF1237" s="1"/>
  <c r="AG1237"/>
  <c r="AH1237" s="1"/>
  <c r="AI1237"/>
  <c r="AJ1237" s="1"/>
  <c r="S1238"/>
  <c r="T1238" s="1"/>
  <c r="U1238"/>
  <c r="V1238" s="1"/>
  <c r="W1238"/>
  <c r="X1238" s="1"/>
  <c r="Y1238"/>
  <c r="Z1238" s="1"/>
  <c r="AA1238"/>
  <c r="AB1238" s="1"/>
  <c r="AC1238"/>
  <c r="AD1238" s="1"/>
  <c r="AE1238"/>
  <c r="AF1238" s="1"/>
  <c r="AG1238"/>
  <c r="AH1238" s="1"/>
  <c r="AI1238"/>
  <c r="AJ1238" s="1"/>
  <c r="S1239"/>
  <c r="T1239" s="1"/>
  <c r="U1239"/>
  <c r="V1239" s="1"/>
  <c r="W1239"/>
  <c r="X1239" s="1"/>
  <c r="Y1239"/>
  <c r="Z1239" s="1"/>
  <c r="AA1239"/>
  <c r="AB1239" s="1"/>
  <c r="AC1239"/>
  <c r="AD1239" s="1"/>
  <c r="AE1239"/>
  <c r="AF1239" s="1"/>
  <c r="AG1239"/>
  <c r="AH1239" s="1"/>
  <c r="AI1239"/>
  <c r="AJ1239" s="1"/>
  <c r="S1240"/>
  <c r="T1240" s="1"/>
  <c r="U1240"/>
  <c r="V1240" s="1"/>
  <c r="W1240"/>
  <c r="X1240" s="1"/>
  <c r="Y1240"/>
  <c r="Z1240" s="1"/>
  <c r="AA1240"/>
  <c r="AB1240" s="1"/>
  <c r="AC1240"/>
  <c r="AD1240" s="1"/>
  <c r="AE1240"/>
  <c r="AF1240" s="1"/>
  <c r="AG1240"/>
  <c r="AH1240" s="1"/>
  <c r="AI1240"/>
  <c r="AJ1240" s="1"/>
  <c r="S1241"/>
  <c r="T1241" s="1"/>
  <c r="U1241"/>
  <c r="V1241" s="1"/>
  <c r="W1241"/>
  <c r="X1241" s="1"/>
  <c r="Y1241"/>
  <c r="Z1241" s="1"/>
  <c r="AA1241"/>
  <c r="AB1241" s="1"/>
  <c r="AC1241"/>
  <c r="AD1241" s="1"/>
  <c r="AE1241"/>
  <c r="AF1241" s="1"/>
  <c r="AG1241"/>
  <c r="AH1241" s="1"/>
  <c r="AI1241"/>
  <c r="AJ1241" s="1"/>
  <c r="S1242"/>
  <c r="T1242" s="1"/>
  <c r="U1242"/>
  <c r="V1242" s="1"/>
  <c r="W1242"/>
  <c r="X1242" s="1"/>
  <c r="Y1242"/>
  <c r="Z1242" s="1"/>
  <c r="AA1242"/>
  <c r="AB1242" s="1"/>
  <c r="AC1242"/>
  <c r="AD1242" s="1"/>
  <c r="AE1242"/>
  <c r="AF1242" s="1"/>
  <c r="AG1242"/>
  <c r="AH1242" s="1"/>
  <c r="AI1242"/>
  <c r="AJ1242" s="1"/>
  <c r="S1243"/>
  <c r="T1243" s="1"/>
  <c r="U1243"/>
  <c r="V1243" s="1"/>
  <c r="W1243"/>
  <c r="X1243" s="1"/>
  <c r="Y1243"/>
  <c r="Z1243" s="1"/>
  <c r="AA1243"/>
  <c r="AB1243" s="1"/>
  <c r="AC1243"/>
  <c r="AD1243" s="1"/>
  <c r="AE1243"/>
  <c r="AF1243" s="1"/>
  <c r="AG1243"/>
  <c r="AH1243" s="1"/>
  <c r="AI1243"/>
  <c r="AJ1243" s="1"/>
  <c r="S1244"/>
  <c r="T1244" s="1"/>
  <c r="U1244"/>
  <c r="V1244" s="1"/>
  <c r="W1244"/>
  <c r="X1244" s="1"/>
  <c r="Y1244"/>
  <c r="Z1244" s="1"/>
  <c r="AA1244"/>
  <c r="AB1244" s="1"/>
  <c r="AC1244"/>
  <c r="AD1244" s="1"/>
  <c r="AE1244"/>
  <c r="AF1244" s="1"/>
  <c r="AG1244"/>
  <c r="AH1244" s="1"/>
  <c r="AI1244"/>
  <c r="AJ1244" s="1"/>
  <c r="S1245"/>
  <c r="T1245" s="1"/>
  <c r="U1245"/>
  <c r="V1245" s="1"/>
  <c r="W1245"/>
  <c r="X1245" s="1"/>
  <c r="Y1245"/>
  <c r="Z1245" s="1"/>
  <c r="AA1245"/>
  <c r="AB1245" s="1"/>
  <c r="AC1245"/>
  <c r="AD1245" s="1"/>
  <c r="AE1245"/>
  <c r="AF1245" s="1"/>
  <c r="AG1245"/>
  <c r="AH1245" s="1"/>
  <c r="AI1245"/>
  <c r="AJ1245" s="1"/>
  <c r="S1246"/>
  <c r="T1246" s="1"/>
  <c r="U1246"/>
  <c r="V1246" s="1"/>
  <c r="W1246"/>
  <c r="X1246" s="1"/>
  <c r="Y1246"/>
  <c r="Z1246" s="1"/>
  <c r="AA1246"/>
  <c r="AB1246" s="1"/>
  <c r="AC1246"/>
  <c r="AD1246" s="1"/>
  <c r="AE1246"/>
  <c r="AF1246" s="1"/>
  <c r="AG1246"/>
  <c r="AH1246" s="1"/>
  <c r="AI1246"/>
  <c r="AJ1246" s="1"/>
  <c r="S1247"/>
  <c r="T1247" s="1"/>
  <c r="U1247"/>
  <c r="V1247" s="1"/>
  <c r="W1247"/>
  <c r="X1247" s="1"/>
  <c r="Y1247"/>
  <c r="Z1247" s="1"/>
  <c r="AA1247"/>
  <c r="AB1247" s="1"/>
  <c r="AC1247"/>
  <c r="AD1247" s="1"/>
  <c r="AE1247"/>
  <c r="AF1247" s="1"/>
  <c r="AG1247"/>
  <c r="AH1247" s="1"/>
  <c r="AI1247"/>
  <c r="AJ1247" s="1"/>
  <c r="S1248"/>
  <c r="T1248" s="1"/>
  <c r="U1248"/>
  <c r="V1248" s="1"/>
  <c r="W1248"/>
  <c r="X1248" s="1"/>
  <c r="Y1248"/>
  <c r="Z1248" s="1"/>
  <c r="AA1248"/>
  <c r="AB1248" s="1"/>
  <c r="AC1248"/>
  <c r="AD1248" s="1"/>
  <c r="AE1248"/>
  <c r="AF1248" s="1"/>
  <c r="AG1248"/>
  <c r="AH1248" s="1"/>
  <c r="AI1248"/>
  <c r="AJ1248" s="1"/>
  <c r="S1249"/>
  <c r="T1249" s="1"/>
  <c r="U1249"/>
  <c r="V1249" s="1"/>
  <c r="W1249"/>
  <c r="X1249" s="1"/>
  <c r="Y1249"/>
  <c r="Z1249" s="1"/>
  <c r="AA1249"/>
  <c r="AB1249" s="1"/>
  <c r="AC1249"/>
  <c r="AD1249" s="1"/>
  <c r="AE1249"/>
  <c r="AF1249" s="1"/>
  <c r="AG1249"/>
  <c r="AH1249" s="1"/>
  <c r="AI1249"/>
  <c r="AJ1249" s="1"/>
  <c r="S1250"/>
  <c r="T1250" s="1"/>
  <c r="U1250"/>
  <c r="V1250" s="1"/>
  <c r="W1250"/>
  <c r="X1250" s="1"/>
  <c r="Y1250"/>
  <c r="Z1250" s="1"/>
  <c r="AA1250"/>
  <c r="AB1250" s="1"/>
  <c r="AC1250"/>
  <c r="AD1250" s="1"/>
  <c r="AE1250"/>
  <c r="AF1250" s="1"/>
  <c r="AG1250"/>
  <c r="AH1250" s="1"/>
  <c r="AI1250"/>
  <c r="AJ1250" s="1"/>
  <c r="S1251"/>
  <c r="T1251" s="1"/>
  <c r="U1251"/>
  <c r="V1251" s="1"/>
  <c r="W1251"/>
  <c r="X1251" s="1"/>
  <c r="Y1251"/>
  <c r="Z1251" s="1"/>
  <c r="AA1251"/>
  <c r="AB1251" s="1"/>
  <c r="AC1251"/>
  <c r="AD1251" s="1"/>
  <c r="AE1251"/>
  <c r="AF1251" s="1"/>
  <c r="AG1251"/>
  <c r="AH1251" s="1"/>
  <c r="AI1251"/>
  <c r="AJ1251" s="1"/>
  <c r="S1252"/>
  <c r="T1252" s="1"/>
  <c r="U1252"/>
  <c r="V1252" s="1"/>
  <c r="W1252"/>
  <c r="X1252" s="1"/>
  <c r="Y1252"/>
  <c r="Z1252" s="1"/>
  <c r="AA1252"/>
  <c r="AB1252" s="1"/>
  <c r="AC1252"/>
  <c r="AD1252" s="1"/>
  <c r="AE1252"/>
  <c r="AF1252" s="1"/>
  <c r="AG1252"/>
  <c r="AH1252" s="1"/>
  <c r="AI1252"/>
  <c r="AJ1252" s="1"/>
  <c r="S1253"/>
  <c r="T1253" s="1"/>
  <c r="U1253"/>
  <c r="V1253" s="1"/>
  <c r="W1253"/>
  <c r="X1253" s="1"/>
  <c r="Y1253"/>
  <c r="Z1253" s="1"/>
  <c r="AA1253"/>
  <c r="AB1253" s="1"/>
  <c r="AC1253"/>
  <c r="AD1253" s="1"/>
  <c r="AE1253"/>
  <c r="AF1253" s="1"/>
  <c r="AG1253"/>
  <c r="AH1253" s="1"/>
  <c r="AI1253"/>
  <c r="AJ1253" s="1"/>
  <c r="S1254"/>
  <c r="T1254" s="1"/>
  <c r="U1254"/>
  <c r="V1254" s="1"/>
  <c r="W1254"/>
  <c r="X1254" s="1"/>
  <c r="Y1254"/>
  <c r="Z1254" s="1"/>
  <c r="AA1254"/>
  <c r="AB1254" s="1"/>
  <c r="AC1254"/>
  <c r="AD1254" s="1"/>
  <c r="AE1254"/>
  <c r="AF1254" s="1"/>
  <c r="AG1254"/>
  <c r="AH1254" s="1"/>
  <c r="AI1254"/>
  <c r="AJ1254" s="1"/>
  <c r="S1255"/>
  <c r="T1255" s="1"/>
  <c r="U1255"/>
  <c r="V1255" s="1"/>
  <c r="W1255"/>
  <c r="X1255" s="1"/>
  <c r="Y1255"/>
  <c r="Z1255" s="1"/>
  <c r="AA1255"/>
  <c r="AB1255" s="1"/>
  <c r="AC1255"/>
  <c r="AD1255" s="1"/>
  <c r="AE1255"/>
  <c r="AF1255" s="1"/>
  <c r="AG1255"/>
  <c r="AH1255" s="1"/>
  <c r="AI1255"/>
  <c r="AJ1255" s="1"/>
  <c r="S1256"/>
  <c r="T1256" s="1"/>
  <c r="U1256"/>
  <c r="V1256" s="1"/>
  <c r="W1256"/>
  <c r="X1256" s="1"/>
  <c r="Y1256"/>
  <c r="Z1256" s="1"/>
  <c r="AA1256"/>
  <c r="AB1256" s="1"/>
  <c r="AC1256"/>
  <c r="AD1256" s="1"/>
  <c r="AE1256"/>
  <c r="AF1256" s="1"/>
  <c r="AG1256"/>
  <c r="AH1256" s="1"/>
  <c r="AI1256"/>
  <c r="AJ1256" s="1"/>
  <c r="S1257"/>
  <c r="T1257" s="1"/>
  <c r="U1257"/>
  <c r="V1257" s="1"/>
  <c r="W1257"/>
  <c r="X1257" s="1"/>
  <c r="Y1257"/>
  <c r="Z1257" s="1"/>
  <c r="AA1257"/>
  <c r="AB1257" s="1"/>
  <c r="AC1257"/>
  <c r="AD1257" s="1"/>
  <c r="AE1257"/>
  <c r="AF1257" s="1"/>
  <c r="AG1257"/>
  <c r="AH1257" s="1"/>
  <c r="AI1257"/>
  <c r="AJ1257" s="1"/>
  <c r="S1258"/>
  <c r="T1258" s="1"/>
  <c r="U1258"/>
  <c r="V1258" s="1"/>
  <c r="W1258"/>
  <c r="X1258" s="1"/>
  <c r="Y1258"/>
  <c r="Z1258" s="1"/>
  <c r="AA1258"/>
  <c r="AB1258" s="1"/>
  <c r="AC1258"/>
  <c r="AD1258" s="1"/>
  <c r="AE1258"/>
  <c r="AF1258" s="1"/>
  <c r="AG1258"/>
  <c r="AH1258" s="1"/>
  <c r="AI1258"/>
  <c r="AJ1258" s="1"/>
  <c r="S1259"/>
  <c r="T1259" s="1"/>
  <c r="U1259"/>
  <c r="V1259" s="1"/>
  <c r="W1259"/>
  <c r="X1259" s="1"/>
  <c r="Y1259"/>
  <c r="Z1259" s="1"/>
  <c r="AA1259"/>
  <c r="AB1259" s="1"/>
  <c r="AC1259"/>
  <c r="AD1259" s="1"/>
  <c r="AE1259"/>
  <c r="AF1259" s="1"/>
  <c r="AG1259"/>
  <c r="AH1259" s="1"/>
  <c r="AI1259"/>
  <c r="AJ1259" s="1"/>
  <c r="S1260"/>
  <c r="T1260" s="1"/>
  <c r="U1260"/>
  <c r="V1260" s="1"/>
  <c r="W1260"/>
  <c r="X1260" s="1"/>
  <c r="Y1260"/>
  <c r="Z1260" s="1"/>
  <c r="AA1260"/>
  <c r="AB1260" s="1"/>
  <c r="AC1260"/>
  <c r="AD1260" s="1"/>
  <c r="AE1260"/>
  <c r="AF1260" s="1"/>
  <c r="AG1260"/>
  <c r="AH1260" s="1"/>
  <c r="AI1260"/>
  <c r="AJ1260" s="1"/>
  <c r="S1261"/>
  <c r="T1261" s="1"/>
  <c r="U1261"/>
  <c r="V1261" s="1"/>
  <c r="W1261"/>
  <c r="X1261" s="1"/>
  <c r="Y1261"/>
  <c r="Z1261" s="1"/>
  <c r="AA1261"/>
  <c r="AB1261" s="1"/>
  <c r="AC1261"/>
  <c r="AD1261" s="1"/>
  <c r="AE1261"/>
  <c r="AF1261" s="1"/>
  <c r="AG1261"/>
  <c r="AH1261" s="1"/>
  <c r="AI1261"/>
  <c r="AJ1261" s="1"/>
  <c r="S1262"/>
  <c r="T1262" s="1"/>
  <c r="U1262"/>
  <c r="V1262" s="1"/>
  <c r="W1262"/>
  <c r="X1262" s="1"/>
  <c r="Y1262"/>
  <c r="Z1262" s="1"/>
  <c r="AA1262"/>
  <c r="AB1262" s="1"/>
  <c r="AC1262"/>
  <c r="AD1262" s="1"/>
  <c r="AE1262"/>
  <c r="AF1262" s="1"/>
  <c r="AG1262"/>
  <c r="AH1262" s="1"/>
  <c r="AI1262"/>
  <c r="AJ1262" s="1"/>
  <c r="S1263"/>
  <c r="T1263" s="1"/>
  <c r="U1263"/>
  <c r="V1263" s="1"/>
  <c r="W1263"/>
  <c r="X1263" s="1"/>
  <c r="Y1263"/>
  <c r="Z1263" s="1"/>
  <c r="AA1263"/>
  <c r="AB1263" s="1"/>
  <c r="AC1263"/>
  <c r="AD1263" s="1"/>
  <c r="AE1263"/>
  <c r="AF1263" s="1"/>
  <c r="AG1263"/>
  <c r="AH1263" s="1"/>
  <c r="AI1263"/>
  <c r="AJ1263" s="1"/>
  <c r="S1264"/>
  <c r="T1264" s="1"/>
  <c r="U1264"/>
  <c r="V1264" s="1"/>
  <c r="W1264"/>
  <c r="X1264" s="1"/>
  <c r="Y1264"/>
  <c r="Z1264" s="1"/>
  <c r="AA1264"/>
  <c r="AB1264" s="1"/>
  <c r="AC1264"/>
  <c r="AD1264" s="1"/>
  <c r="AE1264"/>
  <c r="AF1264" s="1"/>
  <c r="AG1264"/>
  <c r="AH1264" s="1"/>
  <c r="AI1264"/>
  <c r="AJ1264" s="1"/>
  <c r="S1265"/>
  <c r="T1265" s="1"/>
  <c r="U1265"/>
  <c r="V1265" s="1"/>
  <c r="W1265"/>
  <c r="X1265" s="1"/>
  <c r="Y1265"/>
  <c r="Z1265" s="1"/>
  <c r="AA1265"/>
  <c r="AB1265" s="1"/>
  <c r="AC1265"/>
  <c r="AD1265" s="1"/>
  <c r="AE1265"/>
  <c r="AF1265" s="1"/>
  <c r="AG1265"/>
  <c r="AH1265" s="1"/>
  <c r="AI1265"/>
  <c r="AJ1265" s="1"/>
  <c r="S1266"/>
  <c r="T1266" s="1"/>
  <c r="U1266"/>
  <c r="V1266" s="1"/>
  <c r="W1266"/>
  <c r="X1266" s="1"/>
  <c r="Y1266"/>
  <c r="Z1266" s="1"/>
  <c r="AA1266"/>
  <c r="AB1266" s="1"/>
  <c r="AC1266"/>
  <c r="AD1266" s="1"/>
  <c r="AE1266"/>
  <c r="AF1266" s="1"/>
  <c r="AG1266"/>
  <c r="AH1266" s="1"/>
  <c r="AI1266"/>
  <c r="AJ1266" s="1"/>
  <c r="S1267"/>
  <c r="T1267" s="1"/>
  <c r="U1267"/>
  <c r="V1267" s="1"/>
  <c r="W1267"/>
  <c r="X1267" s="1"/>
  <c r="Y1267"/>
  <c r="Z1267" s="1"/>
  <c r="AA1267"/>
  <c r="AB1267" s="1"/>
  <c r="AC1267"/>
  <c r="AD1267" s="1"/>
  <c r="AE1267"/>
  <c r="AF1267" s="1"/>
  <c r="AG1267"/>
  <c r="AH1267" s="1"/>
  <c r="AI1267"/>
  <c r="AJ1267" s="1"/>
  <c r="S1268"/>
  <c r="T1268" s="1"/>
  <c r="U1268"/>
  <c r="V1268" s="1"/>
  <c r="W1268"/>
  <c r="X1268" s="1"/>
  <c r="Y1268"/>
  <c r="Z1268" s="1"/>
  <c r="AA1268"/>
  <c r="AB1268" s="1"/>
  <c r="AC1268"/>
  <c r="AD1268" s="1"/>
  <c r="AE1268"/>
  <c r="AF1268" s="1"/>
  <c r="AG1268"/>
  <c r="AH1268" s="1"/>
  <c r="AI1268"/>
  <c r="AJ1268" s="1"/>
  <c r="S1269"/>
  <c r="T1269" s="1"/>
  <c r="U1269"/>
  <c r="V1269" s="1"/>
  <c r="W1269"/>
  <c r="X1269" s="1"/>
  <c r="Y1269"/>
  <c r="Z1269" s="1"/>
  <c r="AA1269"/>
  <c r="AB1269" s="1"/>
  <c r="AC1269"/>
  <c r="AD1269" s="1"/>
  <c r="AE1269"/>
  <c r="AF1269" s="1"/>
  <c r="AG1269"/>
  <c r="AH1269" s="1"/>
  <c r="AI1269"/>
  <c r="AJ1269" s="1"/>
  <c r="S1270"/>
  <c r="T1270" s="1"/>
  <c r="U1270"/>
  <c r="V1270" s="1"/>
  <c r="W1270"/>
  <c r="X1270" s="1"/>
  <c r="Y1270"/>
  <c r="Z1270" s="1"/>
  <c r="AA1270"/>
  <c r="AB1270" s="1"/>
  <c r="AC1270"/>
  <c r="AD1270" s="1"/>
  <c r="AE1270"/>
  <c r="AF1270" s="1"/>
  <c r="AG1270"/>
  <c r="AH1270" s="1"/>
  <c r="AI1270"/>
  <c r="AJ1270" s="1"/>
  <c r="S1271"/>
  <c r="T1271" s="1"/>
  <c r="U1271"/>
  <c r="V1271" s="1"/>
  <c r="W1271"/>
  <c r="X1271" s="1"/>
  <c r="Y1271"/>
  <c r="Z1271" s="1"/>
  <c r="AA1271"/>
  <c r="AB1271" s="1"/>
  <c r="AC1271"/>
  <c r="AD1271" s="1"/>
  <c r="AE1271"/>
  <c r="AF1271" s="1"/>
  <c r="AG1271"/>
  <c r="AH1271" s="1"/>
  <c r="AI1271"/>
  <c r="AJ1271" s="1"/>
  <c r="S1272"/>
  <c r="T1272" s="1"/>
  <c r="U1272"/>
  <c r="V1272" s="1"/>
  <c r="W1272"/>
  <c r="X1272" s="1"/>
  <c r="Y1272"/>
  <c r="Z1272" s="1"/>
  <c r="AA1272"/>
  <c r="AB1272" s="1"/>
  <c r="AC1272"/>
  <c r="AD1272" s="1"/>
  <c r="AE1272"/>
  <c r="AF1272" s="1"/>
  <c r="AG1272"/>
  <c r="AH1272" s="1"/>
  <c r="AI1272"/>
  <c r="AJ1272" s="1"/>
  <c r="S1273"/>
  <c r="T1273" s="1"/>
  <c r="U1273"/>
  <c r="V1273" s="1"/>
  <c r="W1273"/>
  <c r="X1273" s="1"/>
  <c r="Y1273"/>
  <c r="Z1273" s="1"/>
  <c r="AA1273"/>
  <c r="AB1273" s="1"/>
  <c r="AC1273"/>
  <c r="AD1273" s="1"/>
  <c r="AE1273"/>
  <c r="AF1273" s="1"/>
  <c r="AG1273"/>
  <c r="AH1273" s="1"/>
  <c r="AI1273"/>
  <c r="AJ1273" s="1"/>
  <c r="S1274"/>
  <c r="T1274" s="1"/>
  <c r="U1274"/>
  <c r="V1274" s="1"/>
  <c r="W1274"/>
  <c r="X1274" s="1"/>
  <c r="Y1274"/>
  <c r="Z1274" s="1"/>
  <c r="AA1274"/>
  <c r="AB1274" s="1"/>
  <c r="AC1274"/>
  <c r="AD1274" s="1"/>
  <c r="AE1274"/>
  <c r="AF1274" s="1"/>
  <c r="AG1274"/>
  <c r="AH1274" s="1"/>
  <c r="AI1274"/>
  <c r="AJ1274" s="1"/>
  <c r="S1275"/>
  <c r="T1275" s="1"/>
  <c r="U1275"/>
  <c r="V1275" s="1"/>
  <c r="W1275"/>
  <c r="X1275" s="1"/>
  <c r="Y1275"/>
  <c r="Z1275" s="1"/>
  <c r="AA1275"/>
  <c r="AB1275" s="1"/>
  <c r="AC1275"/>
  <c r="AD1275" s="1"/>
  <c r="AE1275"/>
  <c r="AF1275" s="1"/>
  <c r="AG1275"/>
  <c r="AH1275" s="1"/>
  <c r="AI1275"/>
  <c r="AJ1275" s="1"/>
  <c r="S1276"/>
  <c r="T1276" s="1"/>
  <c r="U1276"/>
  <c r="V1276" s="1"/>
  <c r="W1276"/>
  <c r="X1276" s="1"/>
  <c r="Y1276"/>
  <c r="Z1276" s="1"/>
  <c r="AA1276"/>
  <c r="AB1276" s="1"/>
  <c r="AC1276"/>
  <c r="AD1276" s="1"/>
  <c r="AE1276"/>
  <c r="AF1276" s="1"/>
  <c r="AG1276"/>
  <c r="AH1276" s="1"/>
  <c r="AI1276"/>
  <c r="AJ1276" s="1"/>
  <c r="S1277"/>
  <c r="T1277" s="1"/>
  <c r="U1277"/>
  <c r="V1277" s="1"/>
  <c r="W1277"/>
  <c r="X1277" s="1"/>
  <c r="Y1277"/>
  <c r="Z1277" s="1"/>
  <c r="AA1277"/>
  <c r="AB1277" s="1"/>
  <c r="AC1277"/>
  <c r="AD1277" s="1"/>
  <c r="AE1277"/>
  <c r="AF1277" s="1"/>
  <c r="AG1277"/>
  <c r="AH1277" s="1"/>
  <c r="AI1277"/>
  <c r="AJ1277" s="1"/>
  <c r="S1278"/>
  <c r="T1278" s="1"/>
  <c r="U1278"/>
  <c r="V1278" s="1"/>
  <c r="W1278"/>
  <c r="X1278" s="1"/>
  <c r="Y1278"/>
  <c r="Z1278" s="1"/>
  <c r="AA1278"/>
  <c r="AB1278" s="1"/>
  <c r="AC1278"/>
  <c r="AD1278" s="1"/>
  <c r="AE1278"/>
  <c r="AF1278" s="1"/>
  <c r="AG1278"/>
  <c r="AH1278" s="1"/>
  <c r="AI1278"/>
  <c r="AJ1278" s="1"/>
  <c r="S1279"/>
  <c r="T1279" s="1"/>
  <c r="U1279"/>
  <c r="V1279" s="1"/>
  <c r="W1279"/>
  <c r="X1279" s="1"/>
  <c r="Y1279"/>
  <c r="Z1279" s="1"/>
  <c r="AA1279"/>
  <c r="AB1279" s="1"/>
  <c r="AC1279"/>
  <c r="AD1279" s="1"/>
  <c r="AE1279"/>
  <c r="AF1279" s="1"/>
  <c r="AG1279"/>
  <c r="AH1279" s="1"/>
  <c r="AI1279"/>
  <c r="AJ1279" s="1"/>
  <c r="S1280"/>
  <c r="T1280" s="1"/>
  <c r="U1280"/>
  <c r="V1280" s="1"/>
  <c r="W1280"/>
  <c r="X1280" s="1"/>
  <c r="Y1280"/>
  <c r="Z1280" s="1"/>
  <c r="AA1280"/>
  <c r="AB1280" s="1"/>
  <c r="AC1280"/>
  <c r="AD1280" s="1"/>
  <c r="AE1280"/>
  <c r="AF1280" s="1"/>
  <c r="AG1280"/>
  <c r="AH1280" s="1"/>
  <c r="AI1280"/>
  <c r="AJ1280" s="1"/>
  <c r="S1281"/>
  <c r="T1281" s="1"/>
  <c r="U1281"/>
  <c r="V1281" s="1"/>
  <c r="W1281"/>
  <c r="X1281" s="1"/>
  <c r="Y1281"/>
  <c r="Z1281" s="1"/>
  <c r="AA1281"/>
  <c r="AB1281" s="1"/>
  <c r="AC1281"/>
  <c r="AD1281" s="1"/>
  <c r="AE1281"/>
  <c r="AF1281" s="1"/>
  <c r="AG1281"/>
  <c r="AH1281" s="1"/>
  <c r="AI1281"/>
  <c r="AJ1281" s="1"/>
  <c r="S1282"/>
  <c r="T1282" s="1"/>
  <c r="U1282"/>
  <c r="V1282" s="1"/>
  <c r="W1282"/>
  <c r="X1282" s="1"/>
  <c r="Y1282"/>
  <c r="Z1282" s="1"/>
  <c r="AA1282"/>
  <c r="AB1282" s="1"/>
  <c r="AC1282"/>
  <c r="AD1282" s="1"/>
  <c r="AE1282"/>
  <c r="AF1282" s="1"/>
  <c r="AG1282"/>
  <c r="AH1282" s="1"/>
  <c r="AI1282"/>
  <c r="AJ1282" s="1"/>
  <c r="S1283"/>
  <c r="T1283" s="1"/>
  <c r="U1283"/>
  <c r="V1283" s="1"/>
  <c r="W1283"/>
  <c r="X1283" s="1"/>
  <c r="Y1283"/>
  <c r="Z1283" s="1"/>
  <c r="AA1283"/>
  <c r="AB1283" s="1"/>
  <c r="AC1283"/>
  <c r="AD1283" s="1"/>
  <c r="AE1283"/>
  <c r="AF1283" s="1"/>
  <c r="AG1283"/>
  <c r="AH1283" s="1"/>
  <c r="AI1283"/>
  <c r="AJ1283" s="1"/>
  <c r="S1284"/>
  <c r="T1284" s="1"/>
  <c r="U1284"/>
  <c r="V1284" s="1"/>
  <c r="W1284"/>
  <c r="X1284" s="1"/>
  <c r="Y1284"/>
  <c r="Z1284" s="1"/>
  <c r="AA1284"/>
  <c r="AB1284" s="1"/>
  <c r="AC1284"/>
  <c r="AD1284" s="1"/>
  <c r="AE1284"/>
  <c r="AF1284" s="1"/>
  <c r="AG1284"/>
  <c r="AH1284" s="1"/>
  <c r="AI1284"/>
  <c r="AJ1284" s="1"/>
  <c r="S1285"/>
  <c r="T1285" s="1"/>
  <c r="U1285"/>
  <c r="V1285" s="1"/>
  <c r="W1285"/>
  <c r="X1285" s="1"/>
  <c r="Y1285"/>
  <c r="Z1285" s="1"/>
  <c r="AA1285"/>
  <c r="AB1285" s="1"/>
  <c r="AC1285"/>
  <c r="AD1285" s="1"/>
  <c r="AE1285"/>
  <c r="AF1285" s="1"/>
  <c r="AG1285"/>
  <c r="AH1285" s="1"/>
  <c r="AI1285"/>
  <c r="AJ1285" s="1"/>
  <c r="S1286"/>
  <c r="T1286" s="1"/>
  <c r="U1286"/>
  <c r="V1286" s="1"/>
  <c r="W1286"/>
  <c r="X1286" s="1"/>
  <c r="Y1286"/>
  <c r="Z1286" s="1"/>
  <c r="AA1286"/>
  <c r="AB1286" s="1"/>
  <c r="AC1286"/>
  <c r="AD1286" s="1"/>
  <c r="AE1286"/>
  <c r="AF1286" s="1"/>
  <c r="AG1286"/>
  <c r="AH1286" s="1"/>
  <c r="AI1286"/>
  <c r="AJ1286" s="1"/>
  <c r="S1287"/>
  <c r="T1287" s="1"/>
  <c r="U1287"/>
  <c r="V1287" s="1"/>
  <c r="W1287"/>
  <c r="X1287" s="1"/>
  <c r="Y1287"/>
  <c r="Z1287" s="1"/>
  <c r="AA1287"/>
  <c r="AB1287" s="1"/>
  <c r="AC1287"/>
  <c r="AD1287" s="1"/>
  <c r="AE1287"/>
  <c r="AF1287" s="1"/>
  <c r="AG1287"/>
  <c r="AH1287" s="1"/>
  <c r="AI1287"/>
  <c r="AJ1287" s="1"/>
  <c r="S1288"/>
  <c r="T1288" s="1"/>
  <c r="U1288"/>
  <c r="V1288" s="1"/>
  <c r="W1288"/>
  <c r="X1288" s="1"/>
  <c r="Y1288"/>
  <c r="Z1288" s="1"/>
  <c r="AA1288"/>
  <c r="AB1288" s="1"/>
  <c r="AC1288"/>
  <c r="AD1288" s="1"/>
  <c r="AE1288"/>
  <c r="AF1288" s="1"/>
  <c r="AG1288"/>
  <c r="AH1288" s="1"/>
  <c r="AI1288"/>
  <c r="AJ1288" s="1"/>
  <c r="S1289"/>
  <c r="T1289" s="1"/>
  <c r="U1289"/>
  <c r="V1289" s="1"/>
  <c r="W1289"/>
  <c r="X1289" s="1"/>
  <c r="Y1289"/>
  <c r="Z1289" s="1"/>
  <c r="AA1289"/>
  <c r="AB1289" s="1"/>
  <c r="AC1289"/>
  <c r="AD1289" s="1"/>
  <c r="AE1289"/>
  <c r="AF1289" s="1"/>
  <c r="AG1289"/>
  <c r="AH1289" s="1"/>
  <c r="AI1289"/>
  <c r="AJ1289" s="1"/>
  <c r="S1290"/>
  <c r="T1290" s="1"/>
  <c r="U1290"/>
  <c r="V1290" s="1"/>
  <c r="W1290"/>
  <c r="X1290" s="1"/>
  <c r="Y1290"/>
  <c r="Z1290" s="1"/>
  <c r="AA1290"/>
  <c r="AB1290" s="1"/>
  <c r="AC1290"/>
  <c r="AD1290" s="1"/>
  <c r="AE1290"/>
  <c r="AF1290" s="1"/>
  <c r="AG1290"/>
  <c r="AH1290" s="1"/>
  <c r="AI1290"/>
  <c r="AJ1290" s="1"/>
  <c r="S1291"/>
  <c r="T1291" s="1"/>
  <c r="U1291"/>
  <c r="V1291" s="1"/>
  <c r="W1291"/>
  <c r="X1291" s="1"/>
  <c r="Y1291"/>
  <c r="Z1291" s="1"/>
  <c r="AA1291"/>
  <c r="AB1291" s="1"/>
  <c r="AC1291"/>
  <c r="AD1291" s="1"/>
  <c r="AE1291"/>
  <c r="AF1291" s="1"/>
  <c r="AG1291"/>
  <c r="AH1291" s="1"/>
  <c r="AI1291"/>
  <c r="AJ1291" s="1"/>
  <c r="S1292"/>
  <c r="T1292" s="1"/>
  <c r="U1292"/>
  <c r="V1292" s="1"/>
  <c r="W1292"/>
  <c r="X1292" s="1"/>
  <c r="Y1292"/>
  <c r="Z1292" s="1"/>
  <c r="AA1292"/>
  <c r="AB1292" s="1"/>
  <c r="AC1292"/>
  <c r="AD1292" s="1"/>
  <c r="AE1292"/>
  <c r="AF1292" s="1"/>
  <c r="AG1292"/>
  <c r="AH1292" s="1"/>
  <c r="AI1292"/>
  <c r="AJ1292" s="1"/>
  <c r="S1293"/>
  <c r="T1293" s="1"/>
  <c r="U1293"/>
  <c r="V1293" s="1"/>
  <c r="W1293"/>
  <c r="X1293" s="1"/>
  <c r="Y1293"/>
  <c r="Z1293" s="1"/>
  <c r="AA1293"/>
  <c r="AB1293" s="1"/>
  <c r="AC1293"/>
  <c r="AD1293" s="1"/>
  <c r="AE1293"/>
  <c r="AF1293" s="1"/>
  <c r="AG1293"/>
  <c r="AH1293" s="1"/>
  <c r="AI1293"/>
  <c r="AJ1293" s="1"/>
  <c r="S1294"/>
  <c r="T1294" s="1"/>
  <c r="U1294"/>
  <c r="V1294" s="1"/>
  <c r="W1294"/>
  <c r="X1294" s="1"/>
  <c r="Y1294"/>
  <c r="Z1294" s="1"/>
  <c r="AA1294"/>
  <c r="AB1294" s="1"/>
  <c r="AC1294"/>
  <c r="AD1294" s="1"/>
  <c r="AE1294"/>
  <c r="AF1294" s="1"/>
  <c r="AG1294"/>
  <c r="AH1294" s="1"/>
  <c r="AI1294"/>
  <c r="AJ1294" s="1"/>
  <c r="S1295"/>
  <c r="T1295" s="1"/>
  <c r="U1295"/>
  <c r="V1295" s="1"/>
  <c r="W1295"/>
  <c r="X1295" s="1"/>
  <c r="Y1295"/>
  <c r="Z1295" s="1"/>
  <c r="AA1295"/>
  <c r="AB1295" s="1"/>
  <c r="AC1295"/>
  <c r="AD1295" s="1"/>
  <c r="AE1295"/>
  <c r="AF1295" s="1"/>
  <c r="AG1295"/>
  <c r="AH1295" s="1"/>
  <c r="AI1295"/>
  <c r="AJ1295" s="1"/>
  <c r="S1296"/>
  <c r="T1296" s="1"/>
  <c r="U1296"/>
  <c r="V1296" s="1"/>
  <c r="W1296"/>
  <c r="X1296" s="1"/>
  <c r="Y1296"/>
  <c r="Z1296" s="1"/>
  <c r="AA1296"/>
  <c r="AB1296" s="1"/>
  <c r="AC1296"/>
  <c r="AD1296" s="1"/>
  <c r="AE1296"/>
  <c r="AF1296" s="1"/>
  <c r="AG1296"/>
  <c r="AH1296" s="1"/>
  <c r="AI1296"/>
  <c r="AJ1296" s="1"/>
  <c r="S1297"/>
  <c r="T1297" s="1"/>
  <c r="U1297"/>
  <c r="V1297" s="1"/>
  <c r="W1297"/>
  <c r="X1297" s="1"/>
  <c r="Y1297"/>
  <c r="Z1297" s="1"/>
  <c r="AA1297"/>
  <c r="AB1297" s="1"/>
  <c r="AC1297"/>
  <c r="AD1297" s="1"/>
  <c r="AE1297"/>
  <c r="AF1297" s="1"/>
  <c r="AG1297"/>
  <c r="AH1297" s="1"/>
  <c r="AI1297"/>
  <c r="AJ1297" s="1"/>
  <c r="S1298"/>
  <c r="T1298" s="1"/>
  <c r="U1298"/>
  <c r="V1298" s="1"/>
  <c r="W1298"/>
  <c r="X1298" s="1"/>
  <c r="Y1298"/>
  <c r="Z1298" s="1"/>
  <c r="AA1298"/>
  <c r="AB1298" s="1"/>
  <c r="AC1298"/>
  <c r="AD1298" s="1"/>
  <c r="AE1298"/>
  <c r="AF1298" s="1"/>
  <c r="AG1298"/>
  <c r="AH1298" s="1"/>
  <c r="AI1298"/>
  <c r="AJ1298" s="1"/>
  <c r="S1299"/>
  <c r="T1299" s="1"/>
  <c r="U1299"/>
  <c r="V1299" s="1"/>
  <c r="W1299"/>
  <c r="X1299" s="1"/>
  <c r="Y1299"/>
  <c r="Z1299" s="1"/>
  <c r="AA1299"/>
  <c r="AB1299" s="1"/>
  <c r="AC1299"/>
  <c r="AD1299" s="1"/>
  <c r="AE1299"/>
  <c r="AF1299" s="1"/>
  <c r="AG1299"/>
  <c r="AH1299" s="1"/>
  <c r="AI1299"/>
  <c r="AJ1299" s="1"/>
  <c r="S1300"/>
  <c r="T1300" s="1"/>
  <c r="U1300"/>
  <c r="V1300" s="1"/>
  <c r="W1300"/>
  <c r="X1300" s="1"/>
  <c r="Y1300"/>
  <c r="Z1300" s="1"/>
  <c r="AA1300"/>
  <c r="AB1300" s="1"/>
  <c r="AC1300"/>
  <c r="AD1300" s="1"/>
  <c r="AE1300"/>
  <c r="AF1300" s="1"/>
  <c r="AG1300"/>
  <c r="AH1300" s="1"/>
  <c r="AI1300"/>
  <c r="AJ1300" s="1"/>
  <c r="S1301"/>
  <c r="T1301" s="1"/>
  <c r="U1301"/>
  <c r="V1301" s="1"/>
  <c r="W1301"/>
  <c r="X1301" s="1"/>
  <c r="Y1301"/>
  <c r="Z1301" s="1"/>
  <c r="AA1301"/>
  <c r="AB1301" s="1"/>
  <c r="AC1301"/>
  <c r="AD1301" s="1"/>
  <c r="AE1301"/>
  <c r="AF1301" s="1"/>
  <c r="AG1301"/>
  <c r="AH1301" s="1"/>
  <c r="AI1301"/>
  <c r="AJ1301" s="1"/>
  <c r="S1302"/>
  <c r="T1302" s="1"/>
  <c r="U1302"/>
  <c r="V1302" s="1"/>
  <c r="W1302"/>
  <c r="X1302" s="1"/>
  <c r="Y1302"/>
  <c r="Z1302" s="1"/>
  <c r="AA1302"/>
  <c r="AB1302" s="1"/>
  <c r="AC1302"/>
  <c r="AD1302" s="1"/>
  <c r="AE1302"/>
  <c r="AF1302" s="1"/>
  <c r="AG1302"/>
  <c r="AH1302" s="1"/>
  <c r="AI1302"/>
  <c r="AJ1302" s="1"/>
  <c r="S1303"/>
  <c r="T1303" s="1"/>
  <c r="U1303"/>
  <c r="V1303" s="1"/>
  <c r="W1303"/>
  <c r="X1303" s="1"/>
  <c r="Y1303"/>
  <c r="Z1303" s="1"/>
  <c r="AA1303"/>
  <c r="AB1303" s="1"/>
  <c r="AC1303"/>
  <c r="AD1303" s="1"/>
  <c r="AE1303"/>
  <c r="AF1303" s="1"/>
  <c r="AG1303"/>
  <c r="AH1303" s="1"/>
  <c r="AI1303"/>
  <c r="AJ1303" s="1"/>
  <c r="S1304"/>
  <c r="T1304" s="1"/>
  <c r="U1304"/>
  <c r="V1304" s="1"/>
  <c r="W1304"/>
  <c r="X1304" s="1"/>
  <c r="Y1304"/>
  <c r="Z1304" s="1"/>
  <c r="AA1304"/>
  <c r="AB1304" s="1"/>
  <c r="AC1304"/>
  <c r="AD1304" s="1"/>
  <c r="AE1304"/>
  <c r="AF1304" s="1"/>
  <c r="AG1304"/>
  <c r="AH1304" s="1"/>
  <c r="AI1304"/>
  <c r="AJ1304" s="1"/>
  <c r="S1305"/>
  <c r="T1305" s="1"/>
  <c r="U1305"/>
  <c r="V1305" s="1"/>
  <c r="W1305"/>
  <c r="X1305" s="1"/>
  <c r="Y1305"/>
  <c r="Z1305" s="1"/>
  <c r="AA1305"/>
  <c r="AB1305" s="1"/>
  <c r="AC1305"/>
  <c r="AD1305" s="1"/>
  <c r="AE1305"/>
  <c r="AF1305" s="1"/>
  <c r="AG1305"/>
  <c r="AH1305" s="1"/>
  <c r="AI1305"/>
  <c r="AJ1305" s="1"/>
  <c r="S1306"/>
  <c r="T1306" s="1"/>
  <c r="U1306"/>
  <c r="V1306" s="1"/>
  <c r="W1306"/>
  <c r="X1306" s="1"/>
  <c r="Y1306"/>
  <c r="Z1306" s="1"/>
  <c r="AA1306"/>
  <c r="AB1306" s="1"/>
  <c r="AC1306"/>
  <c r="AD1306" s="1"/>
  <c r="AE1306"/>
  <c r="AF1306" s="1"/>
  <c r="AG1306"/>
  <c r="AH1306" s="1"/>
  <c r="AI1306"/>
  <c r="AJ1306" s="1"/>
  <c r="S1307"/>
  <c r="T1307" s="1"/>
  <c r="U1307"/>
  <c r="V1307" s="1"/>
  <c r="W1307"/>
  <c r="X1307" s="1"/>
  <c r="Y1307"/>
  <c r="Z1307" s="1"/>
  <c r="AA1307"/>
  <c r="AB1307" s="1"/>
  <c r="AC1307"/>
  <c r="AD1307" s="1"/>
  <c r="AE1307"/>
  <c r="AF1307" s="1"/>
  <c r="AG1307"/>
  <c r="AH1307" s="1"/>
  <c r="AI1307"/>
  <c r="AJ1307" s="1"/>
  <c r="S1308"/>
  <c r="T1308" s="1"/>
  <c r="U1308"/>
  <c r="V1308" s="1"/>
  <c r="W1308"/>
  <c r="X1308" s="1"/>
  <c r="Y1308"/>
  <c r="Z1308" s="1"/>
  <c r="AA1308"/>
  <c r="AB1308" s="1"/>
  <c r="AC1308"/>
  <c r="AD1308" s="1"/>
  <c r="AE1308"/>
  <c r="AF1308" s="1"/>
  <c r="AG1308"/>
  <c r="AH1308" s="1"/>
  <c r="AI1308"/>
  <c r="AJ1308" s="1"/>
  <c r="S1309"/>
  <c r="T1309" s="1"/>
  <c r="U1309"/>
  <c r="V1309" s="1"/>
  <c r="W1309"/>
  <c r="X1309" s="1"/>
  <c r="Y1309"/>
  <c r="Z1309" s="1"/>
  <c r="AA1309"/>
  <c r="AB1309" s="1"/>
  <c r="AC1309"/>
  <c r="AD1309" s="1"/>
  <c r="AE1309"/>
  <c r="AF1309" s="1"/>
  <c r="AG1309"/>
  <c r="AH1309" s="1"/>
  <c r="AI1309"/>
  <c r="AJ1309" s="1"/>
  <c r="S1310"/>
  <c r="T1310" s="1"/>
  <c r="U1310"/>
  <c r="V1310" s="1"/>
  <c r="W1310"/>
  <c r="X1310" s="1"/>
  <c r="Y1310"/>
  <c r="Z1310" s="1"/>
  <c r="AA1310"/>
  <c r="AB1310" s="1"/>
  <c r="AC1310"/>
  <c r="AD1310" s="1"/>
  <c r="AE1310"/>
  <c r="AF1310" s="1"/>
  <c r="AG1310"/>
  <c r="AH1310" s="1"/>
  <c r="AI1310"/>
  <c r="AJ1310" s="1"/>
  <c r="S1311"/>
  <c r="T1311" s="1"/>
  <c r="U1311"/>
  <c r="V1311" s="1"/>
  <c r="W1311"/>
  <c r="X1311" s="1"/>
  <c r="Y1311"/>
  <c r="Z1311" s="1"/>
  <c r="AA1311"/>
  <c r="AB1311" s="1"/>
  <c r="AC1311"/>
  <c r="AD1311" s="1"/>
  <c r="AE1311"/>
  <c r="AF1311" s="1"/>
  <c r="AG1311"/>
  <c r="AH1311" s="1"/>
  <c r="AI1311"/>
  <c r="AJ1311" s="1"/>
  <c r="S1312"/>
  <c r="T1312" s="1"/>
  <c r="U1312"/>
  <c r="V1312" s="1"/>
  <c r="W1312"/>
  <c r="X1312" s="1"/>
  <c r="Y1312"/>
  <c r="Z1312" s="1"/>
  <c r="AA1312"/>
  <c r="AB1312" s="1"/>
  <c r="AC1312"/>
  <c r="AD1312" s="1"/>
  <c r="AE1312"/>
  <c r="AF1312" s="1"/>
  <c r="AG1312"/>
  <c r="AH1312" s="1"/>
  <c r="AI1312"/>
  <c r="AJ1312" s="1"/>
  <c r="S1313"/>
  <c r="T1313" s="1"/>
  <c r="U1313"/>
  <c r="V1313" s="1"/>
  <c r="W1313"/>
  <c r="X1313" s="1"/>
  <c r="Y1313"/>
  <c r="Z1313" s="1"/>
  <c r="AA1313"/>
  <c r="AB1313" s="1"/>
  <c r="AC1313"/>
  <c r="AD1313" s="1"/>
  <c r="AE1313"/>
  <c r="AF1313" s="1"/>
  <c r="AG1313"/>
  <c r="AH1313" s="1"/>
  <c r="AI1313"/>
  <c r="AJ1313" s="1"/>
  <c r="S1314"/>
  <c r="T1314" s="1"/>
  <c r="U1314"/>
  <c r="V1314" s="1"/>
  <c r="W1314"/>
  <c r="X1314" s="1"/>
  <c r="Y1314"/>
  <c r="Z1314" s="1"/>
  <c r="AA1314"/>
  <c r="AB1314" s="1"/>
  <c r="AC1314"/>
  <c r="AD1314" s="1"/>
  <c r="AE1314"/>
  <c r="AF1314" s="1"/>
  <c r="AG1314"/>
  <c r="AH1314" s="1"/>
  <c r="AI1314"/>
  <c r="AJ1314" s="1"/>
  <c r="S1315"/>
  <c r="T1315" s="1"/>
  <c r="U1315"/>
  <c r="V1315" s="1"/>
  <c r="W1315"/>
  <c r="X1315" s="1"/>
  <c r="Y1315"/>
  <c r="Z1315" s="1"/>
  <c r="AA1315"/>
  <c r="AB1315" s="1"/>
  <c r="AC1315"/>
  <c r="AD1315" s="1"/>
  <c r="AE1315"/>
  <c r="AF1315" s="1"/>
  <c r="AG1315"/>
  <c r="AH1315" s="1"/>
  <c r="AI1315"/>
  <c r="AJ1315" s="1"/>
  <c r="S1316"/>
  <c r="T1316" s="1"/>
  <c r="U1316"/>
  <c r="V1316" s="1"/>
  <c r="W1316"/>
  <c r="X1316" s="1"/>
  <c r="Y1316"/>
  <c r="Z1316" s="1"/>
  <c r="AA1316"/>
  <c r="AB1316" s="1"/>
  <c r="AC1316"/>
  <c r="AD1316" s="1"/>
  <c r="AE1316"/>
  <c r="AF1316" s="1"/>
  <c r="AG1316"/>
  <c r="AH1316" s="1"/>
  <c r="AI1316"/>
  <c r="AJ1316" s="1"/>
  <c r="S1317"/>
  <c r="T1317" s="1"/>
  <c r="U1317"/>
  <c r="V1317" s="1"/>
  <c r="W1317"/>
  <c r="X1317" s="1"/>
  <c r="Y1317"/>
  <c r="Z1317" s="1"/>
  <c r="AA1317"/>
  <c r="AB1317" s="1"/>
  <c r="AC1317"/>
  <c r="AD1317" s="1"/>
  <c r="AE1317"/>
  <c r="AF1317" s="1"/>
  <c r="AG1317"/>
  <c r="AH1317" s="1"/>
  <c r="AI1317"/>
  <c r="AJ1317" s="1"/>
  <c r="S1318"/>
  <c r="T1318" s="1"/>
  <c r="U1318"/>
  <c r="V1318" s="1"/>
  <c r="W1318"/>
  <c r="X1318" s="1"/>
  <c r="Y1318"/>
  <c r="Z1318" s="1"/>
  <c r="AA1318"/>
  <c r="AB1318" s="1"/>
  <c r="AC1318"/>
  <c r="AD1318" s="1"/>
  <c r="AE1318"/>
  <c r="AF1318" s="1"/>
  <c r="AG1318"/>
  <c r="AH1318" s="1"/>
  <c r="AI1318"/>
  <c r="AJ1318" s="1"/>
  <c r="S1319"/>
  <c r="T1319" s="1"/>
  <c r="U1319"/>
  <c r="V1319" s="1"/>
  <c r="W1319"/>
  <c r="X1319" s="1"/>
  <c r="Y1319"/>
  <c r="Z1319" s="1"/>
  <c r="AA1319"/>
  <c r="AB1319" s="1"/>
  <c r="AC1319"/>
  <c r="AD1319" s="1"/>
  <c r="AE1319"/>
  <c r="AF1319" s="1"/>
  <c r="AG1319"/>
  <c r="AH1319" s="1"/>
  <c r="AI1319"/>
  <c r="AJ1319" s="1"/>
  <c r="S1320"/>
  <c r="T1320" s="1"/>
  <c r="U1320"/>
  <c r="V1320" s="1"/>
  <c r="W1320"/>
  <c r="X1320" s="1"/>
  <c r="Y1320"/>
  <c r="Z1320" s="1"/>
  <c r="AA1320"/>
  <c r="AB1320" s="1"/>
  <c r="AC1320"/>
  <c r="AD1320" s="1"/>
  <c r="AE1320"/>
  <c r="AF1320" s="1"/>
  <c r="AG1320"/>
  <c r="AH1320" s="1"/>
  <c r="AI1320"/>
  <c r="AJ1320" s="1"/>
  <c r="S1321"/>
  <c r="T1321" s="1"/>
  <c r="U1321"/>
  <c r="V1321" s="1"/>
  <c r="W1321"/>
  <c r="X1321" s="1"/>
  <c r="Y1321"/>
  <c r="Z1321" s="1"/>
  <c r="AA1321"/>
  <c r="AB1321" s="1"/>
  <c r="AC1321"/>
  <c r="AD1321" s="1"/>
  <c r="AE1321"/>
  <c r="AF1321" s="1"/>
  <c r="AG1321"/>
  <c r="AH1321" s="1"/>
  <c r="AI1321"/>
  <c r="AJ1321" s="1"/>
  <c r="S1322"/>
  <c r="T1322" s="1"/>
  <c r="U1322"/>
  <c r="V1322" s="1"/>
  <c r="W1322"/>
  <c r="X1322" s="1"/>
  <c r="Y1322"/>
  <c r="Z1322" s="1"/>
  <c r="AA1322"/>
  <c r="AB1322" s="1"/>
  <c r="AC1322"/>
  <c r="AD1322" s="1"/>
  <c r="AE1322"/>
  <c r="AF1322" s="1"/>
  <c r="AG1322"/>
  <c r="AH1322" s="1"/>
  <c r="AI1322"/>
  <c r="AJ1322" s="1"/>
  <c r="S1323"/>
  <c r="T1323" s="1"/>
  <c r="U1323"/>
  <c r="V1323" s="1"/>
  <c r="W1323"/>
  <c r="X1323" s="1"/>
  <c r="Y1323"/>
  <c r="Z1323" s="1"/>
  <c r="AA1323"/>
  <c r="AB1323" s="1"/>
  <c r="AC1323"/>
  <c r="AD1323" s="1"/>
  <c r="AE1323"/>
  <c r="AF1323" s="1"/>
  <c r="AG1323"/>
  <c r="AH1323" s="1"/>
  <c r="AI1323"/>
  <c r="AJ1323" s="1"/>
  <c r="S1324"/>
  <c r="T1324" s="1"/>
  <c r="U1324"/>
  <c r="V1324" s="1"/>
  <c r="W1324"/>
  <c r="X1324" s="1"/>
  <c r="Y1324"/>
  <c r="Z1324" s="1"/>
  <c r="AA1324"/>
  <c r="AB1324" s="1"/>
  <c r="AC1324"/>
  <c r="AD1324" s="1"/>
  <c r="AE1324"/>
  <c r="AF1324" s="1"/>
  <c r="AG1324"/>
  <c r="AH1324" s="1"/>
  <c r="AI1324"/>
  <c r="AJ1324" s="1"/>
  <c r="S1325"/>
  <c r="T1325" s="1"/>
  <c r="U1325"/>
  <c r="V1325" s="1"/>
  <c r="W1325"/>
  <c r="X1325" s="1"/>
  <c r="Y1325"/>
  <c r="Z1325" s="1"/>
  <c r="AA1325"/>
  <c r="AB1325" s="1"/>
  <c r="AC1325"/>
  <c r="AD1325" s="1"/>
  <c r="AE1325"/>
  <c r="AF1325" s="1"/>
  <c r="AG1325"/>
  <c r="AH1325" s="1"/>
  <c r="AI1325"/>
  <c r="AJ1325" s="1"/>
  <c r="S1326"/>
  <c r="T1326" s="1"/>
  <c r="U1326"/>
  <c r="V1326" s="1"/>
  <c r="W1326"/>
  <c r="X1326" s="1"/>
  <c r="Y1326"/>
  <c r="Z1326" s="1"/>
  <c r="AA1326"/>
  <c r="AB1326" s="1"/>
  <c r="AC1326"/>
  <c r="AD1326" s="1"/>
  <c r="AE1326"/>
  <c r="AF1326" s="1"/>
  <c r="AG1326"/>
  <c r="AH1326" s="1"/>
  <c r="AI1326"/>
  <c r="AJ1326" s="1"/>
  <c r="S1327"/>
  <c r="T1327" s="1"/>
  <c r="U1327"/>
  <c r="V1327" s="1"/>
  <c r="W1327"/>
  <c r="X1327" s="1"/>
  <c r="Y1327"/>
  <c r="Z1327" s="1"/>
  <c r="AA1327"/>
  <c r="AB1327" s="1"/>
  <c r="AC1327"/>
  <c r="AD1327" s="1"/>
  <c r="AE1327"/>
  <c r="AF1327" s="1"/>
  <c r="AG1327"/>
  <c r="AH1327" s="1"/>
  <c r="AI1327"/>
  <c r="AJ1327" s="1"/>
  <c r="S1328"/>
  <c r="T1328" s="1"/>
  <c r="U1328"/>
  <c r="V1328" s="1"/>
  <c r="W1328"/>
  <c r="X1328" s="1"/>
  <c r="Y1328"/>
  <c r="Z1328" s="1"/>
  <c r="AA1328"/>
  <c r="AB1328" s="1"/>
  <c r="AC1328"/>
  <c r="AD1328" s="1"/>
  <c r="AE1328"/>
  <c r="AF1328" s="1"/>
  <c r="AG1328"/>
  <c r="AH1328" s="1"/>
  <c r="AI1328"/>
  <c r="AJ1328" s="1"/>
  <c r="S1329"/>
  <c r="T1329" s="1"/>
  <c r="U1329"/>
  <c r="V1329" s="1"/>
  <c r="W1329"/>
  <c r="X1329" s="1"/>
  <c r="Y1329"/>
  <c r="Z1329" s="1"/>
  <c r="AA1329"/>
  <c r="AB1329" s="1"/>
  <c r="AC1329"/>
  <c r="AD1329" s="1"/>
  <c r="AE1329"/>
  <c r="AF1329" s="1"/>
  <c r="AG1329"/>
  <c r="AH1329" s="1"/>
  <c r="AI1329"/>
  <c r="AJ1329" s="1"/>
  <c r="S1330"/>
  <c r="T1330" s="1"/>
  <c r="U1330"/>
  <c r="V1330" s="1"/>
  <c r="W1330"/>
  <c r="X1330" s="1"/>
  <c r="Y1330"/>
  <c r="Z1330" s="1"/>
  <c r="AA1330"/>
  <c r="AB1330" s="1"/>
  <c r="AC1330"/>
  <c r="AD1330" s="1"/>
  <c r="AE1330"/>
  <c r="AF1330" s="1"/>
  <c r="AG1330"/>
  <c r="AH1330" s="1"/>
  <c r="AI1330"/>
  <c r="AJ1330" s="1"/>
  <c r="S1331"/>
  <c r="T1331" s="1"/>
  <c r="U1331"/>
  <c r="V1331" s="1"/>
  <c r="W1331"/>
  <c r="X1331" s="1"/>
  <c r="Y1331"/>
  <c r="Z1331" s="1"/>
  <c r="AA1331"/>
  <c r="AB1331" s="1"/>
  <c r="AC1331"/>
  <c r="AD1331" s="1"/>
  <c r="AE1331"/>
  <c r="AF1331" s="1"/>
  <c r="AG1331"/>
  <c r="AH1331" s="1"/>
  <c r="AI1331"/>
  <c r="AJ1331" s="1"/>
  <c r="S1332"/>
  <c r="T1332" s="1"/>
  <c r="U1332"/>
  <c r="V1332" s="1"/>
  <c r="W1332"/>
  <c r="X1332" s="1"/>
  <c r="Y1332"/>
  <c r="Z1332" s="1"/>
  <c r="AA1332"/>
  <c r="AB1332" s="1"/>
  <c r="AC1332"/>
  <c r="AD1332" s="1"/>
  <c r="AE1332"/>
  <c r="AF1332" s="1"/>
  <c r="AG1332"/>
  <c r="AH1332" s="1"/>
  <c r="AI1332"/>
  <c r="AJ1332" s="1"/>
  <c r="S1333"/>
  <c r="T1333" s="1"/>
  <c r="U1333"/>
  <c r="V1333" s="1"/>
  <c r="W1333"/>
  <c r="X1333" s="1"/>
  <c r="Y1333"/>
  <c r="Z1333" s="1"/>
  <c r="AA1333"/>
  <c r="AB1333" s="1"/>
  <c r="AC1333"/>
  <c r="AD1333" s="1"/>
  <c r="AE1333"/>
  <c r="AF1333" s="1"/>
  <c r="AG1333"/>
  <c r="AH1333" s="1"/>
  <c r="AI1333"/>
  <c r="AJ1333" s="1"/>
  <c r="S1334"/>
  <c r="T1334" s="1"/>
  <c r="U1334"/>
  <c r="V1334" s="1"/>
  <c r="W1334"/>
  <c r="X1334" s="1"/>
  <c r="Y1334"/>
  <c r="Z1334" s="1"/>
  <c r="AA1334"/>
  <c r="AB1334" s="1"/>
  <c r="AC1334"/>
  <c r="AD1334" s="1"/>
  <c r="AE1334"/>
  <c r="AF1334" s="1"/>
  <c r="AG1334"/>
  <c r="AH1334" s="1"/>
  <c r="AI1334"/>
  <c r="AJ1334" s="1"/>
  <c r="S1335"/>
  <c r="T1335" s="1"/>
  <c r="U1335"/>
  <c r="V1335" s="1"/>
  <c r="W1335"/>
  <c r="X1335" s="1"/>
  <c r="Y1335"/>
  <c r="Z1335" s="1"/>
  <c r="AA1335"/>
  <c r="AB1335" s="1"/>
  <c r="AC1335"/>
  <c r="AD1335" s="1"/>
  <c r="AE1335"/>
  <c r="AF1335" s="1"/>
  <c r="AG1335"/>
  <c r="AH1335" s="1"/>
  <c r="AI1335"/>
  <c r="AJ1335" s="1"/>
  <c r="S1336"/>
  <c r="T1336" s="1"/>
  <c r="U1336"/>
  <c r="V1336" s="1"/>
  <c r="W1336"/>
  <c r="X1336" s="1"/>
  <c r="Y1336"/>
  <c r="Z1336" s="1"/>
  <c r="AA1336"/>
  <c r="AB1336" s="1"/>
  <c r="AC1336"/>
  <c r="AD1336" s="1"/>
  <c r="AE1336"/>
  <c r="AF1336" s="1"/>
  <c r="AG1336"/>
  <c r="AH1336" s="1"/>
  <c r="AI1336"/>
  <c r="AJ1336" s="1"/>
  <c r="S1337"/>
  <c r="T1337" s="1"/>
  <c r="U1337"/>
  <c r="V1337" s="1"/>
  <c r="W1337"/>
  <c r="X1337" s="1"/>
  <c r="Y1337"/>
  <c r="Z1337" s="1"/>
  <c r="AA1337"/>
  <c r="AB1337" s="1"/>
  <c r="AC1337"/>
  <c r="AD1337" s="1"/>
  <c r="AE1337"/>
  <c r="AF1337" s="1"/>
  <c r="AG1337"/>
  <c r="AH1337" s="1"/>
  <c r="AI1337"/>
  <c r="AJ1337" s="1"/>
  <c r="S1338"/>
  <c r="T1338" s="1"/>
  <c r="U1338"/>
  <c r="V1338" s="1"/>
  <c r="W1338"/>
  <c r="X1338" s="1"/>
  <c r="Y1338"/>
  <c r="Z1338" s="1"/>
  <c r="AA1338"/>
  <c r="AB1338" s="1"/>
  <c r="AC1338"/>
  <c r="AD1338" s="1"/>
  <c r="AE1338"/>
  <c r="AF1338" s="1"/>
  <c r="AG1338"/>
  <c r="AH1338" s="1"/>
  <c r="AI1338"/>
  <c r="AJ1338" s="1"/>
  <c r="S1339"/>
  <c r="T1339" s="1"/>
  <c r="U1339"/>
  <c r="V1339" s="1"/>
  <c r="W1339"/>
  <c r="X1339" s="1"/>
  <c r="Y1339"/>
  <c r="Z1339" s="1"/>
  <c r="AA1339"/>
  <c r="AB1339" s="1"/>
  <c r="AC1339"/>
  <c r="AD1339" s="1"/>
  <c r="AE1339"/>
  <c r="AF1339" s="1"/>
  <c r="AG1339"/>
  <c r="AH1339" s="1"/>
  <c r="AI1339"/>
  <c r="AJ1339" s="1"/>
  <c r="S1340"/>
  <c r="T1340" s="1"/>
  <c r="U1340"/>
  <c r="V1340" s="1"/>
  <c r="W1340"/>
  <c r="X1340" s="1"/>
  <c r="Y1340"/>
  <c r="Z1340" s="1"/>
  <c r="AA1340"/>
  <c r="AB1340" s="1"/>
  <c r="AC1340"/>
  <c r="AD1340" s="1"/>
  <c r="AE1340"/>
  <c r="AF1340" s="1"/>
  <c r="AG1340"/>
  <c r="AH1340" s="1"/>
  <c r="AI1340"/>
  <c r="AJ1340" s="1"/>
  <c r="S1341"/>
  <c r="T1341" s="1"/>
  <c r="U1341"/>
  <c r="V1341" s="1"/>
  <c r="W1341"/>
  <c r="X1341" s="1"/>
  <c r="Y1341"/>
  <c r="Z1341" s="1"/>
  <c r="AA1341"/>
  <c r="AB1341" s="1"/>
  <c r="AC1341"/>
  <c r="AD1341" s="1"/>
  <c r="AE1341"/>
  <c r="AF1341" s="1"/>
  <c r="AG1341"/>
  <c r="AH1341" s="1"/>
  <c r="AI1341"/>
  <c r="AJ1341" s="1"/>
  <c r="S1342"/>
  <c r="T1342" s="1"/>
  <c r="U1342"/>
  <c r="V1342" s="1"/>
  <c r="W1342"/>
  <c r="X1342" s="1"/>
  <c r="Y1342"/>
  <c r="Z1342" s="1"/>
  <c r="AA1342"/>
  <c r="AB1342" s="1"/>
  <c r="AC1342"/>
  <c r="AD1342" s="1"/>
  <c r="AE1342"/>
  <c r="AF1342" s="1"/>
  <c r="AG1342"/>
  <c r="AH1342" s="1"/>
  <c r="AI1342"/>
  <c r="AJ1342" s="1"/>
  <c r="S1343"/>
  <c r="T1343" s="1"/>
  <c r="U1343"/>
  <c r="V1343" s="1"/>
  <c r="W1343"/>
  <c r="X1343" s="1"/>
  <c r="Y1343"/>
  <c r="Z1343" s="1"/>
  <c r="AA1343"/>
  <c r="AB1343" s="1"/>
  <c r="AC1343"/>
  <c r="AD1343" s="1"/>
  <c r="AE1343"/>
  <c r="AF1343" s="1"/>
  <c r="AG1343"/>
  <c r="AH1343" s="1"/>
  <c r="AI1343"/>
  <c r="AJ1343" s="1"/>
  <c r="S1344"/>
  <c r="T1344" s="1"/>
  <c r="U1344"/>
  <c r="V1344" s="1"/>
  <c r="W1344"/>
  <c r="X1344" s="1"/>
  <c r="Y1344"/>
  <c r="Z1344" s="1"/>
  <c r="AA1344"/>
  <c r="AB1344" s="1"/>
  <c r="AC1344"/>
  <c r="AD1344" s="1"/>
  <c r="AE1344"/>
  <c r="AF1344" s="1"/>
  <c r="AG1344"/>
  <c r="AH1344" s="1"/>
  <c r="AI1344"/>
  <c r="AJ1344" s="1"/>
  <c r="S1345"/>
  <c r="T1345" s="1"/>
  <c r="U1345"/>
  <c r="V1345" s="1"/>
  <c r="W1345"/>
  <c r="X1345" s="1"/>
  <c r="Y1345"/>
  <c r="Z1345" s="1"/>
  <c r="AA1345"/>
  <c r="AB1345" s="1"/>
  <c r="AC1345"/>
  <c r="AD1345" s="1"/>
  <c r="AE1345"/>
  <c r="AF1345" s="1"/>
  <c r="AG1345"/>
  <c r="AH1345" s="1"/>
  <c r="AI1345"/>
  <c r="AJ1345" s="1"/>
  <c r="S1346"/>
  <c r="T1346" s="1"/>
  <c r="U1346"/>
  <c r="V1346" s="1"/>
  <c r="W1346"/>
  <c r="X1346" s="1"/>
  <c r="Y1346"/>
  <c r="Z1346" s="1"/>
  <c r="AA1346"/>
  <c r="AB1346" s="1"/>
  <c r="AC1346"/>
  <c r="AD1346" s="1"/>
  <c r="AE1346"/>
  <c r="AF1346" s="1"/>
  <c r="AG1346"/>
  <c r="AH1346" s="1"/>
  <c r="AI1346"/>
  <c r="AJ1346" s="1"/>
  <c r="S1347"/>
  <c r="T1347" s="1"/>
  <c r="U1347"/>
  <c r="V1347" s="1"/>
  <c r="W1347"/>
  <c r="X1347" s="1"/>
  <c r="Y1347"/>
  <c r="Z1347" s="1"/>
  <c r="AA1347"/>
  <c r="AB1347" s="1"/>
  <c r="AC1347"/>
  <c r="AD1347" s="1"/>
  <c r="AE1347"/>
  <c r="AF1347" s="1"/>
  <c r="AG1347"/>
  <c r="AH1347" s="1"/>
  <c r="AI1347"/>
  <c r="AJ1347" s="1"/>
  <c r="S1348"/>
  <c r="T1348" s="1"/>
  <c r="U1348"/>
  <c r="V1348" s="1"/>
  <c r="W1348"/>
  <c r="X1348" s="1"/>
  <c r="Y1348"/>
  <c r="Z1348" s="1"/>
  <c r="AA1348"/>
  <c r="AB1348" s="1"/>
  <c r="AC1348"/>
  <c r="AD1348" s="1"/>
  <c r="AE1348"/>
  <c r="AF1348" s="1"/>
  <c r="AG1348"/>
  <c r="AH1348" s="1"/>
  <c r="AI1348"/>
  <c r="AJ1348" s="1"/>
  <c r="S1349"/>
  <c r="T1349" s="1"/>
  <c r="U1349"/>
  <c r="V1349" s="1"/>
  <c r="W1349"/>
  <c r="X1349" s="1"/>
  <c r="Y1349"/>
  <c r="Z1349" s="1"/>
  <c r="AA1349"/>
  <c r="AB1349" s="1"/>
  <c r="AC1349"/>
  <c r="AD1349" s="1"/>
  <c r="AE1349"/>
  <c r="AF1349" s="1"/>
  <c r="AG1349"/>
  <c r="AH1349" s="1"/>
  <c r="AI1349"/>
  <c r="AJ1349" s="1"/>
  <c r="S1350"/>
  <c r="T1350" s="1"/>
  <c r="U1350"/>
  <c r="V1350" s="1"/>
  <c r="W1350"/>
  <c r="X1350" s="1"/>
  <c r="Y1350"/>
  <c r="Z1350" s="1"/>
  <c r="AA1350"/>
  <c r="AB1350" s="1"/>
  <c r="AC1350"/>
  <c r="AD1350" s="1"/>
  <c r="AE1350"/>
  <c r="AF1350" s="1"/>
  <c r="AG1350"/>
  <c r="AH1350" s="1"/>
  <c r="AI1350"/>
  <c r="AJ1350" s="1"/>
  <c r="S1351"/>
  <c r="T1351" s="1"/>
  <c r="U1351"/>
  <c r="V1351" s="1"/>
  <c r="W1351"/>
  <c r="X1351" s="1"/>
  <c r="Y1351"/>
  <c r="Z1351" s="1"/>
  <c r="AA1351"/>
  <c r="AB1351" s="1"/>
  <c r="AC1351"/>
  <c r="AD1351" s="1"/>
  <c r="AE1351"/>
  <c r="AF1351" s="1"/>
  <c r="AG1351"/>
  <c r="AH1351" s="1"/>
  <c r="AI1351"/>
  <c r="AJ1351" s="1"/>
  <c r="S1352"/>
  <c r="T1352" s="1"/>
  <c r="U1352"/>
  <c r="V1352" s="1"/>
  <c r="W1352"/>
  <c r="X1352" s="1"/>
  <c r="Y1352"/>
  <c r="Z1352" s="1"/>
  <c r="AA1352"/>
  <c r="AB1352" s="1"/>
  <c r="AC1352"/>
  <c r="AD1352" s="1"/>
  <c r="AE1352"/>
  <c r="AF1352" s="1"/>
  <c r="AG1352"/>
  <c r="AH1352" s="1"/>
  <c r="AI1352"/>
  <c r="AJ1352" s="1"/>
  <c r="S1353"/>
  <c r="T1353" s="1"/>
  <c r="U1353"/>
  <c r="V1353" s="1"/>
  <c r="W1353"/>
  <c r="X1353" s="1"/>
  <c r="Y1353"/>
  <c r="Z1353" s="1"/>
  <c r="AA1353"/>
  <c r="AB1353" s="1"/>
  <c r="AC1353"/>
  <c r="AD1353" s="1"/>
  <c r="AE1353"/>
  <c r="AF1353" s="1"/>
  <c r="AG1353"/>
  <c r="AH1353" s="1"/>
  <c r="AI1353"/>
  <c r="AJ1353" s="1"/>
  <c r="S1354"/>
  <c r="T1354" s="1"/>
  <c r="U1354"/>
  <c r="V1354" s="1"/>
  <c r="W1354"/>
  <c r="X1354" s="1"/>
  <c r="Y1354"/>
  <c r="Z1354" s="1"/>
  <c r="AA1354"/>
  <c r="AB1354" s="1"/>
  <c r="AC1354"/>
  <c r="AD1354" s="1"/>
  <c r="AE1354"/>
  <c r="AF1354" s="1"/>
  <c r="AG1354"/>
  <c r="AH1354" s="1"/>
  <c r="AI1354"/>
  <c r="AJ1354" s="1"/>
  <c r="S1355"/>
  <c r="T1355" s="1"/>
  <c r="U1355"/>
  <c r="V1355" s="1"/>
  <c r="W1355"/>
  <c r="X1355" s="1"/>
  <c r="Y1355"/>
  <c r="Z1355" s="1"/>
  <c r="AA1355"/>
  <c r="AB1355" s="1"/>
  <c r="AC1355"/>
  <c r="AD1355" s="1"/>
  <c r="AE1355"/>
  <c r="AF1355" s="1"/>
  <c r="AG1355"/>
  <c r="AH1355" s="1"/>
  <c r="AI1355"/>
  <c r="AJ1355" s="1"/>
  <c r="S1356"/>
  <c r="T1356" s="1"/>
  <c r="U1356"/>
  <c r="V1356" s="1"/>
  <c r="W1356"/>
  <c r="X1356" s="1"/>
  <c r="Y1356"/>
  <c r="Z1356" s="1"/>
  <c r="AA1356"/>
  <c r="AB1356" s="1"/>
  <c r="AC1356"/>
  <c r="AD1356" s="1"/>
  <c r="AE1356"/>
  <c r="AF1356" s="1"/>
  <c r="AG1356"/>
  <c r="AH1356" s="1"/>
  <c r="AI1356"/>
  <c r="AJ1356" s="1"/>
  <c r="S1357"/>
  <c r="T1357" s="1"/>
  <c r="U1357"/>
  <c r="V1357" s="1"/>
  <c r="W1357"/>
  <c r="X1357" s="1"/>
  <c r="Y1357"/>
  <c r="Z1357" s="1"/>
  <c r="AA1357"/>
  <c r="AB1357" s="1"/>
  <c r="AC1357"/>
  <c r="AD1357" s="1"/>
  <c r="AE1357"/>
  <c r="AF1357" s="1"/>
  <c r="AG1357"/>
  <c r="AH1357" s="1"/>
  <c r="AI1357"/>
  <c r="AJ1357" s="1"/>
  <c r="S1358"/>
  <c r="T1358" s="1"/>
  <c r="U1358"/>
  <c r="V1358" s="1"/>
  <c r="W1358"/>
  <c r="X1358" s="1"/>
  <c r="Y1358"/>
  <c r="Z1358" s="1"/>
  <c r="AA1358"/>
  <c r="AB1358" s="1"/>
  <c r="AC1358"/>
  <c r="AD1358" s="1"/>
  <c r="AE1358"/>
  <c r="AF1358" s="1"/>
  <c r="AG1358"/>
  <c r="AH1358" s="1"/>
  <c r="AI1358"/>
  <c r="AJ1358" s="1"/>
  <c r="S1359"/>
  <c r="T1359" s="1"/>
  <c r="U1359"/>
  <c r="V1359" s="1"/>
  <c r="W1359"/>
  <c r="X1359" s="1"/>
  <c r="Y1359"/>
  <c r="Z1359" s="1"/>
  <c r="AA1359"/>
  <c r="AB1359" s="1"/>
  <c r="AC1359"/>
  <c r="AD1359" s="1"/>
  <c r="AE1359"/>
  <c r="AF1359" s="1"/>
  <c r="AG1359"/>
  <c r="AH1359" s="1"/>
  <c r="AI1359"/>
  <c r="AJ1359" s="1"/>
  <c r="S1360"/>
  <c r="T1360" s="1"/>
  <c r="U1360"/>
  <c r="V1360" s="1"/>
  <c r="W1360"/>
  <c r="X1360" s="1"/>
  <c r="Y1360"/>
  <c r="Z1360" s="1"/>
  <c r="AA1360"/>
  <c r="AB1360" s="1"/>
  <c r="AC1360"/>
  <c r="AD1360" s="1"/>
  <c r="AE1360"/>
  <c r="AF1360" s="1"/>
  <c r="AG1360"/>
  <c r="AH1360" s="1"/>
  <c r="AI1360"/>
  <c r="AJ1360" s="1"/>
  <c r="S1361"/>
  <c r="T1361" s="1"/>
  <c r="U1361"/>
  <c r="V1361" s="1"/>
  <c r="W1361"/>
  <c r="X1361" s="1"/>
  <c r="Y1361"/>
  <c r="Z1361" s="1"/>
  <c r="AA1361"/>
  <c r="AB1361" s="1"/>
  <c r="AC1361"/>
  <c r="AD1361" s="1"/>
  <c r="AE1361"/>
  <c r="AF1361" s="1"/>
  <c r="AG1361"/>
  <c r="AH1361" s="1"/>
  <c r="AI1361"/>
  <c r="AJ1361" s="1"/>
  <c r="S1362"/>
  <c r="T1362" s="1"/>
  <c r="U1362"/>
  <c r="V1362" s="1"/>
  <c r="W1362"/>
  <c r="X1362" s="1"/>
  <c r="Y1362"/>
  <c r="Z1362" s="1"/>
  <c r="AA1362"/>
  <c r="AB1362" s="1"/>
  <c r="AC1362"/>
  <c r="AD1362" s="1"/>
  <c r="AE1362"/>
  <c r="AF1362" s="1"/>
  <c r="AG1362"/>
  <c r="AH1362" s="1"/>
  <c r="AI1362"/>
  <c r="AJ1362" s="1"/>
  <c r="S1363"/>
  <c r="T1363" s="1"/>
  <c r="U1363"/>
  <c r="V1363" s="1"/>
  <c r="W1363"/>
  <c r="X1363" s="1"/>
  <c r="Y1363"/>
  <c r="Z1363" s="1"/>
  <c r="AA1363"/>
  <c r="AB1363" s="1"/>
  <c r="AC1363"/>
  <c r="AD1363" s="1"/>
  <c r="AE1363"/>
  <c r="AF1363" s="1"/>
  <c r="AG1363"/>
  <c r="AH1363" s="1"/>
  <c r="AI1363"/>
  <c r="AJ1363" s="1"/>
  <c r="S1364"/>
  <c r="T1364" s="1"/>
  <c r="U1364"/>
  <c r="V1364" s="1"/>
  <c r="W1364"/>
  <c r="X1364" s="1"/>
  <c r="Y1364"/>
  <c r="Z1364" s="1"/>
  <c r="AA1364"/>
  <c r="AB1364" s="1"/>
  <c r="AC1364"/>
  <c r="AD1364" s="1"/>
  <c r="AE1364"/>
  <c r="AF1364" s="1"/>
  <c r="AG1364"/>
  <c r="AH1364" s="1"/>
  <c r="AI1364"/>
  <c r="AJ1364" s="1"/>
  <c r="S1365"/>
  <c r="T1365" s="1"/>
  <c r="U1365"/>
  <c r="V1365" s="1"/>
  <c r="W1365"/>
  <c r="X1365" s="1"/>
  <c r="Y1365"/>
  <c r="Z1365" s="1"/>
  <c r="AA1365"/>
  <c r="AB1365" s="1"/>
  <c r="AC1365"/>
  <c r="AD1365" s="1"/>
  <c r="AE1365"/>
  <c r="AF1365" s="1"/>
  <c r="AG1365"/>
  <c r="AH1365" s="1"/>
  <c r="AI1365"/>
  <c r="AJ1365" s="1"/>
  <c r="S1366"/>
  <c r="T1366" s="1"/>
  <c r="U1366"/>
  <c r="V1366" s="1"/>
  <c r="W1366"/>
  <c r="X1366" s="1"/>
  <c r="Y1366"/>
  <c r="Z1366" s="1"/>
  <c r="AA1366"/>
  <c r="AB1366" s="1"/>
  <c r="AC1366"/>
  <c r="AD1366" s="1"/>
  <c r="AE1366"/>
  <c r="AF1366" s="1"/>
  <c r="AG1366"/>
  <c r="AH1366" s="1"/>
  <c r="AI1366"/>
  <c r="AJ1366" s="1"/>
  <c r="S1367"/>
  <c r="T1367" s="1"/>
  <c r="U1367"/>
  <c r="V1367" s="1"/>
  <c r="W1367"/>
  <c r="X1367" s="1"/>
  <c r="Y1367"/>
  <c r="Z1367" s="1"/>
  <c r="AA1367"/>
  <c r="AB1367" s="1"/>
  <c r="AC1367"/>
  <c r="AD1367" s="1"/>
  <c r="AE1367"/>
  <c r="AF1367" s="1"/>
  <c r="AG1367"/>
  <c r="AH1367" s="1"/>
  <c r="AI1367"/>
  <c r="AJ1367" s="1"/>
  <c r="S1368"/>
  <c r="T1368" s="1"/>
  <c r="U1368"/>
  <c r="V1368" s="1"/>
  <c r="W1368"/>
  <c r="X1368" s="1"/>
  <c r="Y1368"/>
  <c r="Z1368" s="1"/>
  <c r="AA1368"/>
  <c r="AB1368" s="1"/>
  <c r="AC1368"/>
  <c r="AD1368" s="1"/>
  <c r="AE1368"/>
  <c r="AF1368" s="1"/>
  <c r="AG1368"/>
  <c r="AH1368" s="1"/>
  <c r="AI1368"/>
  <c r="AJ1368" s="1"/>
  <c r="S1369"/>
  <c r="T1369" s="1"/>
  <c r="U1369"/>
  <c r="V1369" s="1"/>
  <c r="W1369"/>
  <c r="X1369" s="1"/>
  <c r="Y1369"/>
  <c r="Z1369" s="1"/>
  <c r="AA1369"/>
  <c r="AB1369" s="1"/>
  <c r="AC1369"/>
  <c r="AD1369" s="1"/>
  <c r="AE1369"/>
  <c r="AF1369" s="1"/>
  <c r="AG1369"/>
  <c r="AH1369" s="1"/>
  <c r="AI1369"/>
  <c r="AJ1369" s="1"/>
  <c r="S1370"/>
  <c r="T1370" s="1"/>
  <c r="U1370"/>
  <c r="V1370" s="1"/>
  <c r="W1370"/>
  <c r="X1370" s="1"/>
  <c r="Y1370"/>
  <c r="Z1370" s="1"/>
  <c r="AA1370"/>
  <c r="AB1370" s="1"/>
  <c r="AC1370"/>
  <c r="AD1370" s="1"/>
  <c r="AE1370"/>
  <c r="AF1370" s="1"/>
  <c r="AG1370"/>
  <c r="AH1370" s="1"/>
  <c r="AI1370"/>
  <c r="AJ1370" s="1"/>
  <c r="S1371"/>
  <c r="T1371" s="1"/>
  <c r="U1371"/>
  <c r="V1371" s="1"/>
  <c r="W1371"/>
  <c r="X1371" s="1"/>
  <c r="Y1371"/>
  <c r="Z1371" s="1"/>
  <c r="AA1371"/>
  <c r="AB1371" s="1"/>
  <c r="AC1371"/>
  <c r="AD1371" s="1"/>
  <c r="AE1371"/>
  <c r="AF1371" s="1"/>
  <c r="AG1371"/>
  <c r="AH1371" s="1"/>
  <c r="AI1371"/>
  <c r="AJ1371" s="1"/>
  <c r="S1372"/>
  <c r="T1372" s="1"/>
  <c r="U1372"/>
  <c r="V1372" s="1"/>
  <c r="W1372"/>
  <c r="X1372" s="1"/>
  <c r="Y1372"/>
  <c r="Z1372" s="1"/>
  <c r="AA1372"/>
  <c r="AB1372" s="1"/>
  <c r="AC1372"/>
  <c r="AD1372" s="1"/>
  <c r="AE1372"/>
  <c r="AF1372" s="1"/>
  <c r="AG1372"/>
  <c r="AH1372" s="1"/>
  <c r="AI1372"/>
  <c r="AJ1372" s="1"/>
  <c r="S1373"/>
  <c r="T1373" s="1"/>
  <c r="U1373"/>
  <c r="V1373" s="1"/>
  <c r="W1373"/>
  <c r="X1373" s="1"/>
  <c r="Y1373"/>
  <c r="Z1373" s="1"/>
  <c r="AA1373"/>
  <c r="AB1373" s="1"/>
  <c r="AC1373"/>
  <c r="AD1373" s="1"/>
  <c r="AE1373"/>
  <c r="AF1373" s="1"/>
  <c r="AG1373"/>
  <c r="AH1373" s="1"/>
  <c r="AI1373"/>
  <c r="AJ1373" s="1"/>
  <c r="S1374"/>
  <c r="T1374" s="1"/>
  <c r="U1374"/>
  <c r="V1374" s="1"/>
  <c r="W1374"/>
  <c r="X1374" s="1"/>
  <c r="Y1374"/>
  <c r="Z1374" s="1"/>
  <c r="AA1374"/>
  <c r="AB1374" s="1"/>
  <c r="AC1374"/>
  <c r="AD1374" s="1"/>
  <c r="AE1374"/>
  <c r="AF1374" s="1"/>
  <c r="AG1374"/>
  <c r="AH1374" s="1"/>
  <c r="AI1374"/>
  <c r="AJ1374" s="1"/>
  <c r="S1375"/>
  <c r="T1375" s="1"/>
  <c r="U1375"/>
  <c r="V1375" s="1"/>
  <c r="W1375"/>
  <c r="X1375" s="1"/>
  <c r="Y1375"/>
  <c r="Z1375" s="1"/>
  <c r="AA1375"/>
  <c r="AB1375" s="1"/>
  <c r="AC1375"/>
  <c r="AD1375" s="1"/>
  <c r="AE1375"/>
  <c r="AF1375" s="1"/>
  <c r="AG1375"/>
  <c r="AH1375" s="1"/>
  <c r="AI1375"/>
  <c r="AJ1375" s="1"/>
  <c r="S1376"/>
  <c r="T1376" s="1"/>
  <c r="U1376"/>
  <c r="V1376" s="1"/>
  <c r="W1376"/>
  <c r="X1376" s="1"/>
  <c r="Y1376"/>
  <c r="Z1376" s="1"/>
  <c r="AA1376"/>
  <c r="AB1376" s="1"/>
  <c r="AC1376"/>
  <c r="AD1376" s="1"/>
  <c r="AE1376"/>
  <c r="AF1376" s="1"/>
  <c r="AG1376"/>
  <c r="AH1376" s="1"/>
  <c r="AI1376"/>
  <c r="AJ1376" s="1"/>
  <c r="S1377"/>
  <c r="T1377" s="1"/>
  <c r="U1377"/>
  <c r="V1377" s="1"/>
  <c r="W1377"/>
  <c r="X1377" s="1"/>
  <c r="Y1377"/>
  <c r="Z1377" s="1"/>
  <c r="AA1377"/>
  <c r="AB1377" s="1"/>
  <c r="AC1377"/>
  <c r="AD1377" s="1"/>
  <c r="AE1377"/>
  <c r="AF1377" s="1"/>
  <c r="AG1377"/>
  <c r="AH1377" s="1"/>
  <c r="AI1377"/>
  <c r="AJ1377" s="1"/>
  <c r="S1378"/>
  <c r="T1378" s="1"/>
  <c r="U1378"/>
  <c r="V1378" s="1"/>
  <c r="W1378"/>
  <c r="X1378" s="1"/>
  <c r="Y1378"/>
  <c r="Z1378" s="1"/>
  <c r="AA1378"/>
  <c r="AB1378" s="1"/>
  <c r="AC1378"/>
  <c r="AD1378" s="1"/>
  <c r="AE1378"/>
  <c r="AF1378" s="1"/>
  <c r="AG1378"/>
  <c r="AH1378" s="1"/>
  <c r="AI1378"/>
  <c r="AJ1378" s="1"/>
  <c r="S1379"/>
  <c r="T1379" s="1"/>
  <c r="U1379"/>
  <c r="V1379" s="1"/>
  <c r="W1379"/>
  <c r="X1379" s="1"/>
  <c r="Y1379"/>
  <c r="Z1379" s="1"/>
  <c r="AA1379"/>
  <c r="AB1379" s="1"/>
  <c r="AC1379"/>
  <c r="AD1379" s="1"/>
  <c r="AE1379"/>
  <c r="AF1379" s="1"/>
  <c r="AG1379"/>
  <c r="AH1379" s="1"/>
  <c r="AI1379"/>
  <c r="AJ1379" s="1"/>
  <c r="S1380"/>
  <c r="T1380" s="1"/>
  <c r="U1380"/>
  <c r="V1380" s="1"/>
  <c r="W1380"/>
  <c r="X1380" s="1"/>
  <c r="Y1380"/>
  <c r="Z1380" s="1"/>
  <c r="AA1380"/>
  <c r="AB1380" s="1"/>
  <c r="AC1380"/>
  <c r="AD1380" s="1"/>
  <c r="AE1380"/>
  <c r="AF1380" s="1"/>
  <c r="AG1380"/>
  <c r="AH1380" s="1"/>
  <c r="AI1380"/>
  <c r="AJ1380" s="1"/>
  <c r="S1381"/>
  <c r="T1381" s="1"/>
  <c r="U1381"/>
  <c r="V1381" s="1"/>
  <c r="W1381"/>
  <c r="X1381" s="1"/>
  <c r="Y1381"/>
  <c r="Z1381" s="1"/>
  <c r="AA1381"/>
  <c r="AB1381" s="1"/>
  <c r="AC1381"/>
  <c r="AD1381" s="1"/>
  <c r="AE1381"/>
  <c r="AF1381" s="1"/>
  <c r="AG1381"/>
  <c r="AH1381" s="1"/>
  <c r="AI1381"/>
  <c r="AJ1381" s="1"/>
  <c r="S1382"/>
  <c r="T1382" s="1"/>
  <c r="U1382"/>
  <c r="V1382" s="1"/>
  <c r="W1382"/>
  <c r="X1382" s="1"/>
  <c r="Y1382"/>
  <c r="Z1382" s="1"/>
  <c r="AA1382"/>
  <c r="AB1382" s="1"/>
  <c r="AC1382"/>
  <c r="AD1382" s="1"/>
  <c r="AE1382"/>
  <c r="AF1382" s="1"/>
  <c r="AG1382"/>
  <c r="AH1382" s="1"/>
  <c r="AI1382"/>
  <c r="AJ1382" s="1"/>
  <c r="S1383"/>
  <c r="T1383" s="1"/>
  <c r="U1383"/>
  <c r="V1383" s="1"/>
  <c r="W1383"/>
  <c r="X1383" s="1"/>
  <c r="Y1383"/>
  <c r="Z1383" s="1"/>
  <c r="AA1383"/>
  <c r="AB1383" s="1"/>
  <c r="AC1383"/>
  <c r="AD1383" s="1"/>
  <c r="AE1383"/>
  <c r="AF1383" s="1"/>
  <c r="AG1383"/>
  <c r="AH1383" s="1"/>
  <c r="AI1383"/>
  <c r="AJ1383" s="1"/>
  <c r="S1384"/>
  <c r="T1384" s="1"/>
  <c r="U1384"/>
  <c r="V1384" s="1"/>
  <c r="W1384"/>
  <c r="X1384" s="1"/>
  <c r="Y1384"/>
  <c r="Z1384" s="1"/>
  <c r="AA1384"/>
  <c r="AB1384" s="1"/>
  <c r="AC1384"/>
  <c r="AD1384" s="1"/>
  <c r="AE1384"/>
  <c r="AF1384" s="1"/>
  <c r="AG1384"/>
  <c r="AH1384" s="1"/>
  <c r="AI1384"/>
  <c r="AJ1384" s="1"/>
  <c r="S1385"/>
  <c r="T1385" s="1"/>
  <c r="U1385"/>
  <c r="V1385" s="1"/>
  <c r="W1385"/>
  <c r="X1385" s="1"/>
  <c r="Y1385"/>
  <c r="Z1385" s="1"/>
  <c r="AA1385"/>
  <c r="AB1385" s="1"/>
  <c r="AC1385"/>
  <c r="AD1385" s="1"/>
  <c r="AE1385"/>
  <c r="AF1385" s="1"/>
  <c r="AG1385"/>
  <c r="AH1385" s="1"/>
  <c r="AI1385"/>
  <c r="AJ1385" s="1"/>
  <c r="S1386"/>
  <c r="T1386" s="1"/>
  <c r="U1386"/>
  <c r="V1386" s="1"/>
  <c r="W1386"/>
  <c r="X1386" s="1"/>
  <c r="Y1386"/>
  <c r="Z1386" s="1"/>
  <c r="AA1386"/>
  <c r="AB1386" s="1"/>
  <c r="AC1386"/>
  <c r="AD1386" s="1"/>
  <c r="AE1386"/>
  <c r="AF1386" s="1"/>
  <c r="AG1386"/>
  <c r="AH1386" s="1"/>
  <c r="AI1386"/>
  <c r="AJ1386" s="1"/>
  <c r="S1387"/>
  <c r="T1387" s="1"/>
  <c r="U1387"/>
  <c r="V1387" s="1"/>
  <c r="W1387"/>
  <c r="X1387" s="1"/>
  <c r="Y1387"/>
  <c r="Z1387" s="1"/>
  <c r="AA1387"/>
  <c r="AB1387" s="1"/>
  <c r="AC1387"/>
  <c r="AD1387" s="1"/>
  <c r="AE1387"/>
  <c r="AF1387" s="1"/>
  <c r="AG1387"/>
  <c r="AH1387" s="1"/>
  <c r="AI1387"/>
  <c r="AJ1387" s="1"/>
  <c r="S1388"/>
  <c r="T1388" s="1"/>
  <c r="U1388"/>
  <c r="V1388" s="1"/>
  <c r="W1388"/>
  <c r="X1388" s="1"/>
  <c r="Y1388"/>
  <c r="Z1388" s="1"/>
  <c r="AA1388"/>
  <c r="AB1388" s="1"/>
  <c r="AC1388"/>
  <c r="AD1388" s="1"/>
  <c r="AE1388"/>
  <c r="AF1388" s="1"/>
  <c r="AG1388"/>
  <c r="AH1388" s="1"/>
  <c r="AI1388"/>
  <c r="AJ1388" s="1"/>
  <c r="S1389"/>
  <c r="T1389" s="1"/>
  <c r="U1389"/>
  <c r="V1389" s="1"/>
  <c r="W1389"/>
  <c r="X1389" s="1"/>
  <c r="Y1389"/>
  <c r="Z1389" s="1"/>
  <c r="AA1389"/>
  <c r="AB1389" s="1"/>
  <c r="AC1389"/>
  <c r="AD1389" s="1"/>
  <c r="AE1389"/>
  <c r="AF1389" s="1"/>
  <c r="AG1389"/>
  <c r="AH1389" s="1"/>
  <c r="AI1389"/>
  <c r="AJ1389" s="1"/>
  <c r="S1390"/>
  <c r="T1390" s="1"/>
  <c r="U1390"/>
  <c r="V1390" s="1"/>
  <c r="W1390"/>
  <c r="X1390" s="1"/>
  <c r="Y1390"/>
  <c r="Z1390" s="1"/>
  <c r="AA1390"/>
  <c r="AB1390" s="1"/>
  <c r="AC1390"/>
  <c r="AD1390" s="1"/>
  <c r="AE1390"/>
  <c r="AF1390" s="1"/>
  <c r="AG1390"/>
  <c r="AH1390" s="1"/>
  <c r="AI1390"/>
  <c r="AJ1390" s="1"/>
  <c r="S1391"/>
  <c r="T1391" s="1"/>
  <c r="U1391"/>
  <c r="V1391" s="1"/>
  <c r="W1391"/>
  <c r="X1391" s="1"/>
  <c r="Y1391"/>
  <c r="Z1391" s="1"/>
  <c r="AA1391"/>
  <c r="AB1391" s="1"/>
  <c r="AC1391"/>
  <c r="AD1391" s="1"/>
  <c r="AE1391"/>
  <c r="AF1391" s="1"/>
  <c r="AG1391"/>
  <c r="AH1391" s="1"/>
  <c r="AI1391"/>
  <c r="AJ1391" s="1"/>
  <c r="S1392"/>
  <c r="T1392" s="1"/>
  <c r="U1392"/>
  <c r="V1392" s="1"/>
  <c r="W1392"/>
  <c r="X1392" s="1"/>
  <c r="Y1392"/>
  <c r="Z1392" s="1"/>
  <c r="AA1392"/>
  <c r="AB1392" s="1"/>
  <c r="AC1392"/>
  <c r="AD1392" s="1"/>
  <c r="AE1392"/>
  <c r="AF1392" s="1"/>
  <c r="AG1392"/>
  <c r="AH1392" s="1"/>
  <c r="AI1392"/>
  <c r="AJ1392" s="1"/>
  <c r="S1393"/>
  <c r="T1393" s="1"/>
  <c r="U1393"/>
  <c r="V1393" s="1"/>
  <c r="W1393"/>
  <c r="X1393" s="1"/>
  <c r="Y1393"/>
  <c r="Z1393" s="1"/>
  <c r="AA1393"/>
  <c r="AB1393" s="1"/>
  <c r="AC1393"/>
  <c r="AD1393" s="1"/>
  <c r="AE1393"/>
  <c r="AF1393" s="1"/>
  <c r="AG1393"/>
  <c r="AH1393" s="1"/>
  <c r="AI1393"/>
  <c r="AJ1393" s="1"/>
  <c r="S1394"/>
  <c r="T1394" s="1"/>
  <c r="U1394"/>
  <c r="V1394" s="1"/>
  <c r="W1394"/>
  <c r="X1394" s="1"/>
  <c r="Y1394"/>
  <c r="Z1394" s="1"/>
  <c r="AA1394"/>
  <c r="AB1394" s="1"/>
  <c r="AC1394"/>
  <c r="AD1394" s="1"/>
  <c r="AE1394"/>
  <c r="AF1394" s="1"/>
  <c r="AG1394"/>
  <c r="AH1394" s="1"/>
  <c r="AI1394"/>
  <c r="AJ1394" s="1"/>
  <c r="S1395"/>
  <c r="T1395" s="1"/>
  <c r="U1395"/>
  <c r="V1395" s="1"/>
  <c r="W1395"/>
  <c r="X1395" s="1"/>
  <c r="Y1395"/>
  <c r="Z1395" s="1"/>
  <c r="AA1395"/>
  <c r="AB1395" s="1"/>
  <c r="AC1395"/>
  <c r="AD1395" s="1"/>
  <c r="AE1395"/>
  <c r="AF1395" s="1"/>
  <c r="AG1395"/>
  <c r="AH1395" s="1"/>
  <c r="AI1395"/>
  <c r="AJ1395" s="1"/>
  <c r="S1396"/>
  <c r="T1396" s="1"/>
  <c r="U1396"/>
  <c r="V1396" s="1"/>
  <c r="W1396"/>
  <c r="X1396" s="1"/>
  <c r="Y1396"/>
  <c r="Z1396" s="1"/>
  <c r="AA1396"/>
  <c r="AB1396" s="1"/>
  <c r="AC1396"/>
  <c r="AD1396" s="1"/>
  <c r="AE1396"/>
  <c r="AF1396" s="1"/>
  <c r="AG1396"/>
  <c r="AH1396" s="1"/>
  <c r="AI1396"/>
  <c r="AJ1396" s="1"/>
  <c r="S1397"/>
  <c r="T1397" s="1"/>
  <c r="U1397"/>
  <c r="V1397" s="1"/>
  <c r="W1397"/>
  <c r="X1397" s="1"/>
  <c r="Y1397"/>
  <c r="Z1397" s="1"/>
  <c r="AA1397"/>
  <c r="AB1397" s="1"/>
  <c r="AC1397"/>
  <c r="AD1397" s="1"/>
  <c r="AE1397"/>
  <c r="AF1397" s="1"/>
  <c r="AG1397"/>
  <c r="AH1397" s="1"/>
  <c r="AI1397"/>
  <c r="AJ1397" s="1"/>
  <c r="S1398"/>
  <c r="T1398" s="1"/>
  <c r="U1398"/>
  <c r="V1398" s="1"/>
  <c r="W1398"/>
  <c r="X1398" s="1"/>
  <c r="Y1398"/>
  <c r="Z1398" s="1"/>
  <c r="AA1398"/>
  <c r="AB1398" s="1"/>
  <c r="AC1398"/>
  <c r="AD1398" s="1"/>
  <c r="AE1398"/>
  <c r="AF1398" s="1"/>
  <c r="AG1398"/>
  <c r="AH1398" s="1"/>
  <c r="AI1398"/>
  <c r="AJ1398" s="1"/>
  <c r="S1399"/>
  <c r="T1399" s="1"/>
  <c r="U1399"/>
  <c r="V1399" s="1"/>
  <c r="W1399"/>
  <c r="X1399" s="1"/>
  <c r="Y1399"/>
  <c r="Z1399" s="1"/>
  <c r="AA1399"/>
  <c r="AB1399" s="1"/>
  <c r="AC1399"/>
  <c r="AD1399" s="1"/>
  <c r="AE1399"/>
  <c r="AF1399" s="1"/>
  <c r="AG1399"/>
  <c r="AH1399" s="1"/>
  <c r="AI1399"/>
  <c r="AJ1399" s="1"/>
  <c r="S1400"/>
  <c r="T1400" s="1"/>
  <c r="U1400"/>
  <c r="V1400" s="1"/>
  <c r="W1400"/>
  <c r="X1400" s="1"/>
  <c r="Y1400"/>
  <c r="Z1400" s="1"/>
  <c r="AA1400"/>
  <c r="AB1400" s="1"/>
  <c r="AC1400"/>
  <c r="AD1400" s="1"/>
  <c r="AE1400"/>
  <c r="AF1400" s="1"/>
  <c r="AG1400"/>
  <c r="AH1400" s="1"/>
  <c r="AI1400"/>
  <c r="AJ1400" s="1"/>
  <c r="S1401"/>
  <c r="T1401" s="1"/>
  <c r="U1401"/>
  <c r="V1401" s="1"/>
  <c r="W1401"/>
  <c r="X1401" s="1"/>
  <c r="Y1401"/>
  <c r="Z1401" s="1"/>
  <c r="AA1401"/>
  <c r="AB1401" s="1"/>
  <c r="AC1401"/>
  <c r="AD1401" s="1"/>
  <c r="AE1401"/>
  <c r="AF1401" s="1"/>
  <c r="AG1401"/>
  <c r="AH1401" s="1"/>
  <c r="AI1401"/>
  <c r="AJ1401" s="1"/>
  <c r="S1402"/>
  <c r="T1402" s="1"/>
  <c r="U1402"/>
  <c r="V1402" s="1"/>
  <c r="W1402"/>
  <c r="X1402" s="1"/>
  <c r="Y1402"/>
  <c r="Z1402" s="1"/>
  <c r="AA1402"/>
  <c r="AB1402" s="1"/>
  <c r="AC1402"/>
  <c r="AD1402" s="1"/>
  <c r="AE1402"/>
  <c r="AF1402" s="1"/>
  <c r="AG1402"/>
  <c r="AH1402" s="1"/>
  <c r="AI1402"/>
  <c r="AJ1402" s="1"/>
  <c r="S1403"/>
  <c r="T1403" s="1"/>
  <c r="U1403"/>
  <c r="V1403" s="1"/>
  <c r="W1403"/>
  <c r="X1403" s="1"/>
  <c r="Y1403"/>
  <c r="Z1403" s="1"/>
  <c r="AA1403"/>
  <c r="AB1403" s="1"/>
  <c r="AC1403"/>
  <c r="AD1403" s="1"/>
  <c r="AE1403"/>
  <c r="AF1403" s="1"/>
  <c r="AG1403"/>
  <c r="AH1403" s="1"/>
  <c r="AI1403"/>
  <c r="AJ1403" s="1"/>
  <c r="S1404"/>
  <c r="T1404" s="1"/>
  <c r="U1404"/>
  <c r="V1404" s="1"/>
  <c r="W1404"/>
  <c r="X1404" s="1"/>
  <c r="Y1404"/>
  <c r="Z1404" s="1"/>
  <c r="AA1404"/>
  <c r="AB1404" s="1"/>
  <c r="AC1404"/>
  <c r="AD1404" s="1"/>
  <c r="AE1404"/>
  <c r="AF1404" s="1"/>
  <c r="AG1404"/>
  <c r="AH1404" s="1"/>
  <c r="AI1404"/>
  <c r="AJ1404" s="1"/>
  <c r="S1405"/>
  <c r="T1405" s="1"/>
  <c r="U1405"/>
  <c r="V1405" s="1"/>
  <c r="W1405"/>
  <c r="X1405" s="1"/>
  <c r="Y1405"/>
  <c r="Z1405" s="1"/>
  <c r="AA1405"/>
  <c r="AB1405" s="1"/>
  <c r="AC1405"/>
  <c r="AD1405" s="1"/>
  <c r="AE1405"/>
  <c r="AF1405" s="1"/>
  <c r="AG1405"/>
  <c r="AH1405" s="1"/>
  <c r="AI1405"/>
  <c r="AJ1405" s="1"/>
  <c r="S1406"/>
  <c r="T1406" s="1"/>
  <c r="U1406"/>
  <c r="V1406" s="1"/>
  <c r="W1406"/>
  <c r="X1406" s="1"/>
  <c r="Y1406"/>
  <c r="Z1406" s="1"/>
  <c r="AA1406"/>
  <c r="AB1406" s="1"/>
  <c r="AC1406"/>
  <c r="AD1406" s="1"/>
  <c r="AE1406"/>
  <c r="AF1406" s="1"/>
  <c r="AG1406"/>
  <c r="AH1406" s="1"/>
  <c r="AI1406"/>
  <c r="AJ1406" s="1"/>
  <c r="S1407"/>
  <c r="T1407" s="1"/>
  <c r="U1407"/>
  <c r="V1407" s="1"/>
  <c r="W1407"/>
  <c r="X1407" s="1"/>
  <c r="Y1407"/>
  <c r="Z1407" s="1"/>
  <c r="AA1407"/>
  <c r="AB1407" s="1"/>
  <c r="AC1407"/>
  <c r="AD1407" s="1"/>
  <c r="AE1407"/>
  <c r="AF1407" s="1"/>
  <c r="AG1407"/>
  <c r="AH1407" s="1"/>
  <c r="AI1407"/>
  <c r="AJ1407" s="1"/>
  <c r="S1408"/>
  <c r="T1408" s="1"/>
  <c r="U1408"/>
  <c r="V1408" s="1"/>
  <c r="W1408"/>
  <c r="X1408" s="1"/>
  <c r="Y1408"/>
  <c r="Z1408" s="1"/>
  <c r="AA1408"/>
  <c r="AB1408" s="1"/>
  <c r="AC1408"/>
  <c r="AD1408" s="1"/>
  <c r="AE1408"/>
  <c r="AF1408" s="1"/>
  <c r="AG1408"/>
  <c r="AH1408" s="1"/>
  <c r="AI1408"/>
  <c r="AJ1408" s="1"/>
  <c r="S1409"/>
  <c r="T1409" s="1"/>
  <c r="U1409"/>
  <c r="V1409" s="1"/>
  <c r="W1409"/>
  <c r="X1409" s="1"/>
  <c r="Y1409"/>
  <c r="Z1409" s="1"/>
  <c r="AA1409"/>
  <c r="AB1409" s="1"/>
  <c r="AC1409"/>
  <c r="AD1409" s="1"/>
  <c r="AE1409"/>
  <c r="AF1409" s="1"/>
  <c r="AG1409"/>
  <c r="AH1409" s="1"/>
  <c r="AI1409"/>
  <c r="AJ1409" s="1"/>
  <c r="S1410"/>
  <c r="T1410" s="1"/>
  <c r="U1410"/>
  <c r="V1410" s="1"/>
  <c r="W1410"/>
  <c r="X1410" s="1"/>
  <c r="Y1410"/>
  <c r="Z1410" s="1"/>
  <c r="AA1410"/>
  <c r="AB1410" s="1"/>
  <c r="AC1410"/>
  <c r="AD1410" s="1"/>
  <c r="AE1410"/>
  <c r="AF1410" s="1"/>
  <c r="AG1410"/>
  <c r="AH1410" s="1"/>
  <c r="AI1410"/>
  <c r="AJ1410" s="1"/>
  <c r="S1411"/>
  <c r="T1411" s="1"/>
  <c r="U1411"/>
  <c r="V1411" s="1"/>
  <c r="W1411"/>
  <c r="X1411" s="1"/>
  <c r="Y1411"/>
  <c r="Z1411" s="1"/>
  <c r="AA1411"/>
  <c r="AB1411" s="1"/>
  <c r="AC1411"/>
  <c r="AD1411" s="1"/>
  <c r="AE1411"/>
  <c r="AF1411" s="1"/>
  <c r="AG1411"/>
  <c r="AH1411" s="1"/>
  <c r="AI1411"/>
  <c r="AJ1411" s="1"/>
  <c r="S1412"/>
  <c r="T1412" s="1"/>
  <c r="U1412"/>
  <c r="V1412" s="1"/>
  <c r="W1412"/>
  <c r="X1412" s="1"/>
  <c r="Y1412"/>
  <c r="Z1412" s="1"/>
  <c r="AA1412"/>
  <c r="AB1412" s="1"/>
  <c r="AC1412"/>
  <c r="AD1412" s="1"/>
  <c r="AE1412"/>
  <c r="AF1412" s="1"/>
  <c r="AG1412"/>
  <c r="AH1412" s="1"/>
  <c r="AI1412"/>
  <c r="AJ1412" s="1"/>
  <c r="S1413"/>
  <c r="T1413" s="1"/>
  <c r="U1413"/>
  <c r="V1413" s="1"/>
  <c r="W1413"/>
  <c r="X1413" s="1"/>
  <c r="Y1413"/>
  <c r="Z1413" s="1"/>
  <c r="AA1413"/>
  <c r="AB1413" s="1"/>
  <c r="AC1413"/>
  <c r="AD1413" s="1"/>
  <c r="AE1413"/>
  <c r="AF1413" s="1"/>
  <c r="AG1413"/>
  <c r="AH1413" s="1"/>
  <c r="AI1413"/>
  <c r="AJ1413" s="1"/>
  <c r="S1414"/>
  <c r="T1414" s="1"/>
  <c r="U1414"/>
  <c r="V1414" s="1"/>
  <c r="W1414"/>
  <c r="X1414" s="1"/>
  <c r="Y1414"/>
  <c r="Z1414" s="1"/>
  <c r="AA1414"/>
  <c r="AB1414" s="1"/>
  <c r="AC1414"/>
  <c r="AD1414" s="1"/>
  <c r="AE1414"/>
  <c r="AF1414" s="1"/>
  <c r="AG1414"/>
  <c r="AH1414" s="1"/>
  <c r="AI1414"/>
  <c r="AJ1414" s="1"/>
  <c r="S1415"/>
  <c r="T1415" s="1"/>
  <c r="U1415"/>
  <c r="V1415" s="1"/>
  <c r="W1415"/>
  <c r="X1415" s="1"/>
  <c r="Y1415"/>
  <c r="Z1415" s="1"/>
  <c r="AA1415"/>
  <c r="AB1415" s="1"/>
  <c r="AC1415"/>
  <c r="AD1415" s="1"/>
  <c r="AE1415"/>
  <c r="AF1415" s="1"/>
  <c r="AG1415"/>
  <c r="AH1415" s="1"/>
  <c r="AI1415"/>
  <c r="AJ1415" s="1"/>
  <c r="S1416"/>
  <c r="T1416" s="1"/>
  <c r="U1416"/>
  <c r="V1416" s="1"/>
  <c r="W1416"/>
  <c r="X1416" s="1"/>
  <c r="Y1416"/>
  <c r="Z1416" s="1"/>
  <c r="AA1416"/>
  <c r="AB1416" s="1"/>
  <c r="AC1416"/>
  <c r="AD1416" s="1"/>
  <c r="AE1416"/>
  <c r="AF1416" s="1"/>
  <c r="AG1416"/>
  <c r="AH1416" s="1"/>
  <c r="AI1416"/>
  <c r="AJ1416" s="1"/>
  <c r="S1417"/>
  <c r="T1417" s="1"/>
  <c r="U1417"/>
  <c r="V1417" s="1"/>
  <c r="W1417"/>
  <c r="X1417" s="1"/>
  <c r="Y1417"/>
  <c r="Z1417" s="1"/>
  <c r="AA1417"/>
  <c r="AB1417" s="1"/>
  <c r="AC1417"/>
  <c r="AD1417" s="1"/>
  <c r="AE1417"/>
  <c r="AF1417" s="1"/>
  <c r="AG1417"/>
  <c r="AH1417" s="1"/>
  <c r="AI1417"/>
  <c r="AJ1417" s="1"/>
  <c r="S1418"/>
  <c r="T1418" s="1"/>
  <c r="U1418"/>
  <c r="V1418" s="1"/>
  <c r="W1418"/>
  <c r="X1418" s="1"/>
  <c r="Y1418"/>
  <c r="Z1418" s="1"/>
  <c r="AA1418"/>
  <c r="AB1418" s="1"/>
  <c r="AC1418"/>
  <c r="AD1418" s="1"/>
  <c r="AE1418"/>
  <c r="AF1418" s="1"/>
  <c r="AG1418"/>
  <c r="AH1418" s="1"/>
  <c r="AI1418"/>
  <c r="AJ1418" s="1"/>
  <c r="S1419"/>
  <c r="T1419" s="1"/>
  <c r="U1419"/>
  <c r="V1419" s="1"/>
  <c r="W1419"/>
  <c r="X1419" s="1"/>
  <c r="Y1419"/>
  <c r="Z1419" s="1"/>
  <c r="AA1419"/>
  <c r="AB1419" s="1"/>
  <c r="AC1419"/>
  <c r="AD1419" s="1"/>
  <c r="AE1419"/>
  <c r="AF1419" s="1"/>
  <c r="AG1419"/>
  <c r="AH1419" s="1"/>
  <c r="AI1419"/>
  <c r="AJ1419" s="1"/>
  <c r="S1420"/>
  <c r="T1420" s="1"/>
  <c r="U1420"/>
  <c r="V1420" s="1"/>
  <c r="W1420"/>
  <c r="X1420" s="1"/>
  <c r="Y1420"/>
  <c r="Z1420" s="1"/>
  <c r="AA1420"/>
  <c r="AB1420" s="1"/>
  <c r="AC1420"/>
  <c r="AD1420" s="1"/>
  <c r="AE1420"/>
  <c r="AF1420" s="1"/>
  <c r="AG1420"/>
  <c r="AH1420" s="1"/>
  <c r="AI1420"/>
  <c r="AJ1420" s="1"/>
  <c r="S1421"/>
  <c r="T1421" s="1"/>
  <c r="U1421"/>
  <c r="V1421" s="1"/>
  <c r="W1421"/>
  <c r="X1421" s="1"/>
  <c r="Y1421"/>
  <c r="Z1421" s="1"/>
  <c r="AA1421"/>
  <c r="AB1421" s="1"/>
  <c r="AC1421"/>
  <c r="AD1421" s="1"/>
  <c r="AE1421"/>
  <c r="AF1421" s="1"/>
  <c r="AG1421"/>
  <c r="AH1421" s="1"/>
  <c r="AI1421"/>
  <c r="AJ1421" s="1"/>
  <c r="S1422"/>
  <c r="T1422" s="1"/>
  <c r="U1422"/>
  <c r="V1422" s="1"/>
  <c r="W1422"/>
  <c r="X1422" s="1"/>
  <c r="Y1422"/>
  <c r="Z1422" s="1"/>
  <c r="AA1422"/>
  <c r="AB1422" s="1"/>
  <c r="AC1422"/>
  <c r="AD1422" s="1"/>
  <c r="AE1422"/>
  <c r="AF1422" s="1"/>
  <c r="AG1422"/>
  <c r="AH1422" s="1"/>
  <c r="AI1422"/>
  <c r="AJ1422" s="1"/>
  <c r="S1423"/>
  <c r="T1423" s="1"/>
  <c r="U1423"/>
  <c r="V1423" s="1"/>
  <c r="W1423"/>
  <c r="X1423" s="1"/>
  <c r="Y1423"/>
  <c r="Z1423" s="1"/>
  <c r="AA1423"/>
  <c r="AB1423" s="1"/>
  <c r="AC1423"/>
  <c r="AD1423" s="1"/>
  <c r="AE1423"/>
  <c r="AF1423" s="1"/>
  <c r="AG1423"/>
  <c r="AH1423" s="1"/>
  <c r="AI1423"/>
  <c r="AJ1423" s="1"/>
  <c r="S1424"/>
  <c r="T1424" s="1"/>
  <c r="U1424"/>
  <c r="V1424" s="1"/>
  <c r="W1424"/>
  <c r="X1424" s="1"/>
  <c r="Y1424"/>
  <c r="Z1424" s="1"/>
  <c r="AA1424"/>
  <c r="AB1424" s="1"/>
  <c r="AC1424"/>
  <c r="AD1424" s="1"/>
  <c r="AE1424"/>
  <c r="AF1424" s="1"/>
  <c r="AG1424"/>
  <c r="AH1424" s="1"/>
  <c r="AI1424"/>
  <c r="AJ1424" s="1"/>
  <c r="S1425"/>
  <c r="T1425" s="1"/>
  <c r="U1425"/>
  <c r="V1425" s="1"/>
  <c r="W1425"/>
  <c r="X1425" s="1"/>
  <c r="Y1425"/>
  <c r="Z1425" s="1"/>
  <c r="AA1425"/>
  <c r="AB1425" s="1"/>
  <c r="AC1425"/>
  <c r="AD1425" s="1"/>
  <c r="AE1425"/>
  <c r="AF1425" s="1"/>
  <c r="AG1425"/>
  <c r="AH1425" s="1"/>
  <c r="AI1425"/>
  <c r="AJ1425" s="1"/>
  <c r="S1426"/>
  <c r="T1426" s="1"/>
  <c r="U1426"/>
  <c r="V1426" s="1"/>
  <c r="W1426"/>
  <c r="X1426" s="1"/>
  <c r="Y1426"/>
  <c r="Z1426" s="1"/>
  <c r="AA1426"/>
  <c r="AB1426" s="1"/>
  <c r="AC1426"/>
  <c r="AD1426" s="1"/>
  <c r="AE1426"/>
  <c r="AF1426" s="1"/>
  <c r="AG1426"/>
  <c r="AH1426" s="1"/>
  <c r="AI1426"/>
  <c r="AJ1426" s="1"/>
  <c r="S1427"/>
  <c r="T1427" s="1"/>
  <c r="U1427"/>
  <c r="V1427" s="1"/>
  <c r="W1427"/>
  <c r="X1427" s="1"/>
  <c r="Y1427"/>
  <c r="Z1427" s="1"/>
  <c r="AA1427"/>
  <c r="AB1427" s="1"/>
  <c r="AC1427"/>
  <c r="AD1427" s="1"/>
  <c r="AE1427"/>
  <c r="AF1427" s="1"/>
  <c r="AG1427"/>
  <c r="AH1427" s="1"/>
  <c r="AI1427"/>
  <c r="AJ1427" s="1"/>
  <c r="S1428"/>
  <c r="T1428" s="1"/>
  <c r="U1428"/>
  <c r="V1428" s="1"/>
  <c r="W1428"/>
  <c r="X1428" s="1"/>
  <c r="Y1428"/>
  <c r="Z1428" s="1"/>
  <c r="AA1428"/>
  <c r="AB1428" s="1"/>
  <c r="AC1428"/>
  <c r="AD1428" s="1"/>
  <c r="AE1428"/>
  <c r="AF1428" s="1"/>
  <c r="AG1428"/>
  <c r="AH1428" s="1"/>
  <c r="AI1428"/>
  <c r="AJ1428" s="1"/>
  <c r="S1429"/>
  <c r="T1429" s="1"/>
  <c r="U1429"/>
  <c r="V1429" s="1"/>
  <c r="W1429"/>
  <c r="X1429" s="1"/>
  <c r="Y1429"/>
  <c r="Z1429" s="1"/>
  <c r="AA1429"/>
  <c r="AB1429" s="1"/>
  <c r="AC1429"/>
  <c r="AD1429" s="1"/>
  <c r="AE1429"/>
  <c r="AF1429" s="1"/>
  <c r="AG1429"/>
  <c r="AH1429" s="1"/>
  <c r="AI1429"/>
  <c r="AJ1429" s="1"/>
  <c r="S1430"/>
  <c r="T1430" s="1"/>
  <c r="U1430"/>
  <c r="V1430" s="1"/>
  <c r="W1430"/>
  <c r="X1430" s="1"/>
  <c r="Y1430"/>
  <c r="Z1430" s="1"/>
  <c r="AA1430"/>
  <c r="AB1430" s="1"/>
  <c r="AC1430"/>
  <c r="AD1430" s="1"/>
  <c r="AE1430"/>
  <c r="AF1430" s="1"/>
  <c r="AG1430"/>
  <c r="AH1430" s="1"/>
  <c r="AI1430"/>
  <c r="AJ1430" s="1"/>
  <c r="S1431"/>
  <c r="T1431" s="1"/>
  <c r="U1431"/>
  <c r="V1431" s="1"/>
  <c r="W1431"/>
  <c r="X1431" s="1"/>
  <c r="Y1431"/>
  <c r="Z1431" s="1"/>
  <c r="AA1431"/>
  <c r="AB1431" s="1"/>
  <c r="AC1431"/>
  <c r="AD1431" s="1"/>
  <c r="AE1431"/>
  <c r="AF1431" s="1"/>
  <c r="AG1431"/>
  <c r="AH1431" s="1"/>
  <c r="AI1431"/>
  <c r="AJ1431" s="1"/>
  <c r="S1432"/>
  <c r="T1432" s="1"/>
  <c r="U1432"/>
  <c r="V1432" s="1"/>
  <c r="W1432"/>
  <c r="X1432" s="1"/>
  <c r="Y1432"/>
  <c r="Z1432" s="1"/>
  <c r="AA1432"/>
  <c r="AB1432" s="1"/>
  <c r="AC1432"/>
  <c r="AD1432" s="1"/>
  <c r="AE1432"/>
  <c r="AF1432" s="1"/>
  <c r="AG1432"/>
  <c r="AH1432" s="1"/>
  <c r="AI1432"/>
  <c r="AJ1432" s="1"/>
  <c r="S1433"/>
  <c r="T1433" s="1"/>
  <c r="U1433"/>
  <c r="V1433" s="1"/>
  <c r="W1433"/>
  <c r="X1433" s="1"/>
  <c r="Y1433"/>
  <c r="Z1433" s="1"/>
  <c r="AA1433"/>
  <c r="AB1433" s="1"/>
  <c r="AC1433"/>
  <c r="AD1433" s="1"/>
  <c r="AE1433"/>
  <c r="AF1433" s="1"/>
  <c r="AG1433"/>
  <c r="AH1433" s="1"/>
  <c r="AI1433"/>
  <c r="AJ1433" s="1"/>
  <c r="S1434"/>
  <c r="T1434" s="1"/>
  <c r="U1434"/>
  <c r="V1434" s="1"/>
  <c r="W1434"/>
  <c r="X1434" s="1"/>
  <c r="Y1434"/>
  <c r="Z1434" s="1"/>
  <c r="AA1434"/>
  <c r="AB1434" s="1"/>
  <c r="AC1434"/>
  <c r="AD1434" s="1"/>
  <c r="AE1434"/>
  <c r="AF1434" s="1"/>
  <c r="AG1434"/>
  <c r="AH1434" s="1"/>
  <c r="AI1434"/>
  <c r="AJ1434" s="1"/>
  <c r="S1435"/>
  <c r="T1435" s="1"/>
  <c r="U1435"/>
  <c r="V1435" s="1"/>
  <c r="W1435"/>
  <c r="X1435" s="1"/>
  <c r="Y1435"/>
  <c r="Z1435" s="1"/>
  <c r="AA1435"/>
  <c r="AB1435" s="1"/>
  <c r="AC1435"/>
  <c r="AD1435" s="1"/>
  <c r="AE1435"/>
  <c r="AF1435" s="1"/>
  <c r="AG1435"/>
  <c r="AH1435" s="1"/>
  <c r="AI1435"/>
  <c r="AJ1435" s="1"/>
  <c r="S1436"/>
  <c r="T1436" s="1"/>
  <c r="U1436"/>
  <c r="V1436" s="1"/>
  <c r="W1436"/>
  <c r="X1436" s="1"/>
  <c r="Y1436"/>
  <c r="Z1436" s="1"/>
  <c r="AA1436"/>
  <c r="AB1436" s="1"/>
  <c r="AC1436"/>
  <c r="AD1436" s="1"/>
  <c r="AE1436"/>
  <c r="AF1436" s="1"/>
  <c r="AG1436"/>
  <c r="AH1436" s="1"/>
  <c r="AI1436"/>
  <c r="AJ1436" s="1"/>
  <c r="S1437"/>
  <c r="T1437" s="1"/>
  <c r="U1437"/>
  <c r="V1437" s="1"/>
  <c r="W1437"/>
  <c r="X1437" s="1"/>
  <c r="Y1437"/>
  <c r="Z1437" s="1"/>
  <c r="AA1437"/>
  <c r="AB1437" s="1"/>
  <c r="AC1437"/>
  <c r="AD1437" s="1"/>
  <c r="AE1437"/>
  <c r="AF1437" s="1"/>
  <c r="AG1437"/>
  <c r="AH1437" s="1"/>
  <c r="AI1437"/>
  <c r="AJ1437" s="1"/>
  <c r="S1438"/>
  <c r="T1438" s="1"/>
  <c r="U1438"/>
  <c r="V1438" s="1"/>
  <c r="W1438"/>
  <c r="X1438" s="1"/>
  <c r="Y1438"/>
  <c r="Z1438" s="1"/>
  <c r="AA1438"/>
  <c r="AB1438" s="1"/>
  <c r="AC1438"/>
  <c r="AD1438" s="1"/>
  <c r="AE1438"/>
  <c r="AF1438" s="1"/>
  <c r="AG1438"/>
  <c r="AH1438" s="1"/>
  <c r="AI1438"/>
  <c r="AJ1438" s="1"/>
  <c r="S1439"/>
  <c r="T1439" s="1"/>
  <c r="U1439"/>
  <c r="V1439" s="1"/>
  <c r="W1439"/>
  <c r="X1439" s="1"/>
  <c r="Y1439"/>
  <c r="Z1439" s="1"/>
  <c r="AA1439"/>
  <c r="AB1439" s="1"/>
  <c r="AC1439"/>
  <c r="AD1439" s="1"/>
  <c r="AE1439"/>
  <c r="AF1439" s="1"/>
  <c r="AG1439"/>
  <c r="AH1439" s="1"/>
  <c r="AI1439"/>
  <c r="AJ1439" s="1"/>
  <c r="S1440"/>
  <c r="T1440" s="1"/>
  <c r="U1440"/>
  <c r="V1440" s="1"/>
  <c r="W1440"/>
  <c r="X1440" s="1"/>
  <c r="Y1440"/>
  <c r="Z1440" s="1"/>
  <c r="AA1440"/>
  <c r="AB1440" s="1"/>
  <c r="AC1440"/>
  <c r="AD1440" s="1"/>
  <c r="AE1440"/>
  <c r="AF1440" s="1"/>
  <c r="AG1440"/>
  <c r="AH1440" s="1"/>
  <c r="AI1440"/>
  <c r="AJ1440" s="1"/>
  <c r="S1441"/>
  <c r="T1441" s="1"/>
  <c r="U1441"/>
  <c r="V1441" s="1"/>
  <c r="W1441"/>
  <c r="X1441" s="1"/>
  <c r="Y1441"/>
  <c r="Z1441" s="1"/>
  <c r="AA1441"/>
  <c r="AB1441" s="1"/>
  <c r="AC1441"/>
  <c r="AD1441" s="1"/>
  <c r="AE1441"/>
  <c r="AF1441" s="1"/>
  <c r="AG1441"/>
  <c r="AH1441" s="1"/>
  <c r="AI1441"/>
  <c r="AJ1441" s="1"/>
  <c r="S1442"/>
  <c r="T1442" s="1"/>
  <c r="U1442"/>
  <c r="V1442" s="1"/>
  <c r="W1442"/>
  <c r="X1442" s="1"/>
  <c r="Y1442"/>
  <c r="Z1442" s="1"/>
  <c r="AA1442"/>
  <c r="AB1442" s="1"/>
  <c r="AC1442"/>
  <c r="AD1442" s="1"/>
  <c r="AE1442"/>
  <c r="AF1442" s="1"/>
  <c r="AG1442"/>
  <c r="AH1442" s="1"/>
  <c r="AI1442"/>
  <c r="AJ1442" s="1"/>
  <c r="S1443"/>
  <c r="T1443" s="1"/>
  <c r="U1443"/>
  <c r="V1443" s="1"/>
  <c r="W1443"/>
  <c r="X1443" s="1"/>
  <c r="Y1443"/>
  <c r="Z1443" s="1"/>
  <c r="AA1443"/>
  <c r="AB1443" s="1"/>
  <c r="AC1443"/>
  <c r="AD1443" s="1"/>
  <c r="AE1443"/>
  <c r="AF1443" s="1"/>
  <c r="AG1443"/>
  <c r="AH1443" s="1"/>
  <c r="AI1443"/>
  <c r="AJ1443" s="1"/>
  <c r="S1444"/>
  <c r="T1444" s="1"/>
  <c r="U1444"/>
  <c r="V1444" s="1"/>
  <c r="W1444"/>
  <c r="X1444" s="1"/>
  <c r="Y1444"/>
  <c r="Z1444" s="1"/>
  <c r="AA1444"/>
  <c r="AB1444" s="1"/>
  <c r="AC1444"/>
  <c r="AD1444" s="1"/>
  <c r="AE1444"/>
  <c r="AF1444" s="1"/>
  <c r="AG1444"/>
  <c r="AH1444" s="1"/>
  <c r="AI1444"/>
  <c r="AJ1444" s="1"/>
  <c r="S1445"/>
  <c r="T1445" s="1"/>
  <c r="U1445"/>
  <c r="V1445" s="1"/>
  <c r="W1445"/>
  <c r="X1445" s="1"/>
  <c r="Y1445"/>
  <c r="Z1445" s="1"/>
  <c r="AA1445"/>
  <c r="AB1445" s="1"/>
  <c r="AC1445"/>
  <c r="AD1445" s="1"/>
  <c r="AE1445"/>
  <c r="AF1445" s="1"/>
  <c r="AG1445"/>
  <c r="AH1445" s="1"/>
  <c r="AI1445"/>
  <c r="AJ1445" s="1"/>
  <c r="S1446"/>
  <c r="T1446" s="1"/>
  <c r="U1446"/>
  <c r="V1446" s="1"/>
  <c r="W1446"/>
  <c r="X1446" s="1"/>
  <c r="Y1446"/>
  <c r="Z1446" s="1"/>
  <c r="AA1446"/>
  <c r="AB1446" s="1"/>
  <c r="AC1446"/>
  <c r="AD1446" s="1"/>
  <c r="AE1446"/>
  <c r="AF1446" s="1"/>
  <c r="AG1446"/>
  <c r="AH1446" s="1"/>
  <c r="AI1446"/>
  <c r="AJ1446" s="1"/>
  <c r="S1447"/>
  <c r="T1447" s="1"/>
  <c r="U1447"/>
  <c r="V1447" s="1"/>
  <c r="W1447"/>
  <c r="X1447" s="1"/>
  <c r="Y1447"/>
  <c r="Z1447" s="1"/>
  <c r="AA1447"/>
  <c r="AB1447" s="1"/>
  <c r="AC1447"/>
  <c r="AD1447" s="1"/>
  <c r="AE1447"/>
  <c r="AF1447" s="1"/>
  <c r="AG1447"/>
  <c r="AH1447" s="1"/>
  <c r="AI1447"/>
  <c r="AJ1447" s="1"/>
  <c r="S1448"/>
  <c r="T1448" s="1"/>
  <c r="U1448"/>
  <c r="V1448" s="1"/>
  <c r="W1448"/>
  <c r="X1448" s="1"/>
  <c r="Y1448"/>
  <c r="Z1448" s="1"/>
  <c r="AA1448"/>
  <c r="AB1448" s="1"/>
  <c r="AC1448"/>
  <c r="AD1448" s="1"/>
  <c r="AE1448"/>
  <c r="AF1448" s="1"/>
  <c r="AG1448"/>
  <c r="AH1448" s="1"/>
  <c r="AI1448"/>
  <c r="AJ1448" s="1"/>
  <c r="S1449"/>
  <c r="T1449" s="1"/>
  <c r="U1449"/>
  <c r="V1449" s="1"/>
  <c r="W1449"/>
  <c r="X1449" s="1"/>
  <c r="Y1449"/>
  <c r="Z1449" s="1"/>
  <c r="AA1449"/>
  <c r="AB1449" s="1"/>
  <c r="AC1449"/>
  <c r="AD1449" s="1"/>
  <c r="AE1449"/>
  <c r="AF1449" s="1"/>
  <c r="AG1449"/>
  <c r="AH1449" s="1"/>
  <c r="AI1449"/>
  <c r="AJ1449" s="1"/>
  <c r="S1450"/>
  <c r="T1450" s="1"/>
  <c r="U1450"/>
  <c r="V1450" s="1"/>
  <c r="W1450"/>
  <c r="X1450" s="1"/>
  <c r="Y1450"/>
  <c r="Z1450" s="1"/>
  <c r="AA1450"/>
  <c r="AB1450" s="1"/>
  <c r="AC1450"/>
  <c r="AD1450" s="1"/>
  <c r="AE1450"/>
  <c r="AF1450" s="1"/>
  <c r="AG1450"/>
  <c r="AH1450" s="1"/>
  <c r="AI1450"/>
  <c r="AJ1450" s="1"/>
  <c r="S1451"/>
  <c r="T1451" s="1"/>
  <c r="U1451"/>
  <c r="V1451" s="1"/>
  <c r="W1451"/>
  <c r="X1451" s="1"/>
  <c r="Y1451"/>
  <c r="Z1451" s="1"/>
  <c r="AA1451"/>
  <c r="AB1451" s="1"/>
  <c r="AC1451"/>
  <c r="AD1451" s="1"/>
  <c r="AE1451"/>
  <c r="AF1451" s="1"/>
  <c r="AG1451"/>
  <c r="AH1451" s="1"/>
  <c r="AI1451"/>
  <c r="AJ1451" s="1"/>
  <c r="S1452"/>
  <c r="T1452" s="1"/>
  <c r="U1452"/>
  <c r="V1452" s="1"/>
  <c r="W1452"/>
  <c r="X1452" s="1"/>
  <c r="Y1452"/>
  <c r="Z1452" s="1"/>
  <c r="AA1452"/>
  <c r="AB1452" s="1"/>
  <c r="AC1452"/>
  <c r="AD1452" s="1"/>
  <c r="AE1452"/>
  <c r="AF1452" s="1"/>
  <c r="AG1452"/>
  <c r="AH1452" s="1"/>
  <c r="AI1452"/>
  <c r="AJ1452" s="1"/>
  <c r="S1453"/>
  <c r="T1453" s="1"/>
  <c r="U1453"/>
  <c r="V1453" s="1"/>
  <c r="W1453"/>
  <c r="X1453" s="1"/>
  <c r="Y1453"/>
  <c r="Z1453" s="1"/>
  <c r="AA1453"/>
  <c r="AB1453" s="1"/>
  <c r="AC1453"/>
  <c r="AD1453" s="1"/>
  <c r="AE1453"/>
  <c r="AF1453" s="1"/>
  <c r="AG1453"/>
  <c r="AH1453" s="1"/>
  <c r="AI1453"/>
  <c r="AJ1453" s="1"/>
  <c r="S1454"/>
  <c r="T1454" s="1"/>
  <c r="U1454"/>
  <c r="V1454" s="1"/>
  <c r="W1454"/>
  <c r="X1454" s="1"/>
  <c r="Y1454"/>
  <c r="Z1454" s="1"/>
  <c r="AA1454"/>
  <c r="AB1454" s="1"/>
  <c r="AC1454"/>
  <c r="AD1454" s="1"/>
  <c r="AE1454"/>
  <c r="AF1454" s="1"/>
  <c r="AG1454"/>
  <c r="AH1454" s="1"/>
  <c r="AI1454"/>
  <c r="AJ1454" s="1"/>
  <c r="S1455"/>
  <c r="T1455" s="1"/>
  <c r="U1455"/>
  <c r="V1455" s="1"/>
  <c r="W1455"/>
  <c r="X1455" s="1"/>
  <c r="Y1455"/>
  <c r="Z1455" s="1"/>
  <c r="AA1455"/>
  <c r="AB1455" s="1"/>
  <c r="AC1455"/>
  <c r="AD1455" s="1"/>
  <c r="AE1455"/>
  <c r="AF1455" s="1"/>
  <c r="AG1455"/>
  <c r="AH1455" s="1"/>
  <c r="AI1455"/>
  <c r="AJ1455" s="1"/>
  <c r="S1456"/>
  <c r="T1456" s="1"/>
  <c r="U1456"/>
  <c r="V1456" s="1"/>
  <c r="W1456"/>
  <c r="X1456" s="1"/>
  <c r="Y1456"/>
  <c r="Z1456" s="1"/>
  <c r="AA1456"/>
  <c r="AB1456" s="1"/>
  <c r="AC1456"/>
  <c r="AD1456" s="1"/>
  <c r="AE1456"/>
  <c r="AF1456" s="1"/>
  <c r="AG1456"/>
  <c r="AH1456" s="1"/>
  <c r="AI1456"/>
  <c r="AJ1456" s="1"/>
  <c r="S1457"/>
  <c r="T1457" s="1"/>
  <c r="U1457"/>
  <c r="V1457" s="1"/>
  <c r="W1457"/>
  <c r="X1457" s="1"/>
  <c r="Y1457"/>
  <c r="Z1457" s="1"/>
  <c r="AA1457"/>
  <c r="AB1457" s="1"/>
  <c r="AC1457"/>
  <c r="AD1457" s="1"/>
  <c r="AE1457"/>
  <c r="AF1457" s="1"/>
  <c r="AG1457"/>
  <c r="AH1457" s="1"/>
  <c r="AI1457"/>
  <c r="AJ1457" s="1"/>
  <c r="S1458"/>
  <c r="T1458" s="1"/>
  <c r="U1458"/>
  <c r="V1458" s="1"/>
  <c r="W1458"/>
  <c r="X1458" s="1"/>
  <c r="Y1458"/>
  <c r="Z1458" s="1"/>
  <c r="AA1458"/>
  <c r="AB1458" s="1"/>
  <c r="AC1458"/>
  <c r="AD1458" s="1"/>
  <c r="AE1458"/>
  <c r="AF1458" s="1"/>
  <c r="AG1458"/>
  <c r="AH1458" s="1"/>
  <c r="AI1458"/>
  <c r="AJ1458" s="1"/>
  <c r="S1459"/>
  <c r="T1459" s="1"/>
  <c r="U1459"/>
  <c r="V1459" s="1"/>
  <c r="W1459"/>
  <c r="X1459" s="1"/>
  <c r="Y1459"/>
  <c r="Z1459" s="1"/>
  <c r="AA1459"/>
  <c r="AB1459" s="1"/>
  <c r="AC1459"/>
  <c r="AD1459" s="1"/>
  <c r="AE1459"/>
  <c r="AF1459" s="1"/>
  <c r="AG1459"/>
  <c r="AH1459" s="1"/>
  <c r="AI1459"/>
  <c r="AJ1459" s="1"/>
  <c r="S1460"/>
  <c r="T1460" s="1"/>
  <c r="U1460"/>
  <c r="V1460" s="1"/>
  <c r="W1460"/>
  <c r="X1460" s="1"/>
  <c r="Y1460"/>
  <c r="Z1460" s="1"/>
  <c r="AA1460"/>
  <c r="AB1460" s="1"/>
  <c r="AC1460"/>
  <c r="AD1460" s="1"/>
  <c r="AE1460"/>
  <c r="AF1460" s="1"/>
  <c r="AG1460"/>
  <c r="AH1460" s="1"/>
  <c r="AI1460"/>
  <c r="AJ1460" s="1"/>
  <c r="S1461"/>
  <c r="T1461" s="1"/>
  <c r="U1461"/>
  <c r="V1461" s="1"/>
  <c r="W1461"/>
  <c r="X1461" s="1"/>
  <c r="Y1461"/>
  <c r="Z1461" s="1"/>
  <c r="AA1461"/>
  <c r="AB1461" s="1"/>
  <c r="AC1461"/>
  <c r="AD1461" s="1"/>
  <c r="AE1461"/>
  <c r="AF1461" s="1"/>
  <c r="AG1461"/>
  <c r="AH1461" s="1"/>
  <c r="AI1461"/>
  <c r="AJ1461" s="1"/>
  <c r="S1462"/>
  <c r="T1462" s="1"/>
  <c r="U1462"/>
  <c r="V1462" s="1"/>
  <c r="W1462"/>
  <c r="X1462" s="1"/>
  <c r="Y1462"/>
  <c r="Z1462" s="1"/>
  <c r="AA1462"/>
  <c r="AB1462" s="1"/>
  <c r="AC1462"/>
  <c r="AD1462" s="1"/>
  <c r="AE1462"/>
  <c r="AF1462" s="1"/>
  <c r="AG1462"/>
  <c r="AH1462" s="1"/>
  <c r="AI1462"/>
  <c r="AJ1462" s="1"/>
  <c r="S1463"/>
  <c r="T1463" s="1"/>
  <c r="U1463"/>
  <c r="V1463" s="1"/>
  <c r="W1463"/>
  <c r="X1463" s="1"/>
  <c r="Y1463"/>
  <c r="Z1463" s="1"/>
  <c r="AA1463"/>
  <c r="AB1463" s="1"/>
  <c r="AC1463"/>
  <c r="AD1463" s="1"/>
  <c r="AE1463"/>
  <c r="AF1463" s="1"/>
  <c r="AG1463"/>
  <c r="AH1463" s="1"/>
  <c r="AI1463"/>
  <c r="AJ1463" s="1"/>
  <c r="S1464"/>
  <c r="T1464" s="1"/>
  <c r="U1464"/>
  <c r="V1464" s="1"/>
  <c r="W1464"/>
  <c r="X1464" s="1"/>
  <c r="Y1464"/>
  <c r="Z1464" s="1"/>
  <c r="AA1464"/>
  <c r="AB1464" s="1"/>
  <c r="AC1464"/>
  <c r="AD1464" s="1"/>
  <c r="AE1464"/>
  <c r="AF1464" s="1"/>
  <c r="AG1464"/>
  <c r="AH1464" s="1"/>
  <c r="AI1464"/>
  <c r="AJ1464" s="1"/>
  <c r="S1465"/>
  <c r="T1465" s="1"/>
  <c r="U1465"/>
  <c r="V1465" s="1"/>
  <c r="W1465"/>
  <c r="X1465" s="1"/>
  <c r="Y1465"/>
  <c r="Z1465" s="1"/>
  <c r="AA1465"/>
  <c r="AB1465" s="1"/>
  <c r="AC1465"/>
  <c r="AD1465" s="1"/>
  <c r="AE1465"/>
  <c r="AF1465" s="1"/>
  <c r="AG1465"/>
  <c r="AH1465" s="1"/>
  <c r="AI1465"/>
  <c r="AJ1465" s="1"/>
  <c r="S1466"/>
  <c r="T1466" s="1"/>
  <c r="U1466"/>
  <c r="V1466" s="1"/>
  <c r="W1466"/>
  <c r="X1466" s="1"/>
  <c r="Y1466"/>
  <c r="Z1466" s="1"/>
  <c r="AA1466"/>
  <c r="AB1466" s="1"/>
  <c r="AC1466"/>
  <c r="AD1466" s="1"/>
  <c r="AE1466"/>
  <c r="AF1466" s="1"/>
  <c r="AG1466"/>
  <c r="AH1466" s="1"/>
  <c r="AI1466"/>
  <c r="AJ1466" s="1"/>
  <c r="S1467"/>
  <c r="T1467" s="1"/>
  <c r="U1467"/>
  <c r="V1467" s="1"/>
  <c r="W1467"/>
  <c r="X1467" s="1"/>
  <c r="Y1467"/>
  <c r="Z1467" s="1"/>
  <c r="AA1467"/>
  <c r="AB1467" s="1"/>
  <c r="AC1467"/>
  <c r="AD1467" s="1"/>
  <c r="AE1467"/>
  <c r="AF1467" s="1"/>
  <c r="AG1467"/>
  <c r="AH1467" s="1"/>
  <c r="AI1467"/>
  <c r="AJ1467" s="1"/>
  <c r="S1468"/>
  <c r="T1468" s="1"/>
  <c r="U1468"/>
  <c r="V1468" s="1"/>
  <c r="W1468"/>
  <c r="X1468" s="1"/>
  <c r="Y1468"/>
  <c r="Z1468" s="1"/>
  <c r="AA1468"/>
  <c r="AB1468" s="1"/>
  <c r="AC1468"/>
  <c r="AD1468" s="1"/>
  <c r="AE1468"/>
  <c r="AF1468" s="1"/>
  <c r="AG1468"/>
  <c r="AH1468" s="1"/>
  <c r="AI1468"/>
  <c r="AJ1468" s="1"/>
  <c r="S1469"/>
  <c r="T1469" s="1"/>
  <c r="U1469"/>
  <c r="V1469" s="1"/>
  <c r="W1469"/>
  <c r="X1469" s="1"/>
  <c r="Y1469"/>
  <c r="Z1469" s="1"/>
  <c r="AA1469"/>
  <c r="AB1469" s="1"/>
  <c r="AC1469"/>
  <c r="AD1469" s="1"/>
  <c r="AE1469"/>
  <c r="AF1469" s="1"/>
  <c r="AG1469"/>
  <c r="AH1469" s="1"/>
  <c r="AI1469"/>
  <c r="AJ1469" s="1"/>
  <c r="S1470"/>
  <c r="T1470" s="1"/>
  <c r="U1470"/>
  <c r="V1470" s="1"/>
  <c r="W1470"/>
  <c r="X1470" s="1"/>
  <c r="Y1470"/>
  <c r="Z1470" s="1"/>
  <c r="AA1470"/>
  <c r="AB1470" s="1"/>
  <c r="AC1470"/>
  <c r="AD1470" s="1"/>
  <c r="AE1470"/>
  <c r="AF1470" s="1"/>
  <c r="AG1470"/>
  <c r="AH1470" s="1"/>
  <c r="AI1470"/>
  <c r="AJ1470" s="1"/>
  <c r="S1471"/>
  <c r="T1471" s="1"/>
  <c r="U1471"/>
  <c r="V1471" s="1"/>
  <c r="W1471"/>
  <c r="X1471" s="1"/>
  <c r="Y1471"/>
  <c r="Z1471" s="1"/>
  <c r="AA1471"/>
  <c r="AB1471" s="1"/>
  <c r="AC1471"/>
  <c r="AD1471" s="1"/>
  <c r="AE1471"/>
  <c r="AF1471" s="1"/>
  <c r="AG1471"/>
  <c r="AH1471" s="1"/>
  <c r="AI1471"/>
  <c r="AJ1471" s="1"/>
  <c r="S1472"/>
  <c r="T1472" s="1"/>
  <c r="U1472"/>
  <c r="V1472" s="1"/>
  <c r="W1472"/>
  <c r="X1472" s="1"/>
  <c r="Y1472"/>
  <c r="Z1472" s="1"/>
  <c r="AA1472"/>
  <c r="AB1472" s="1"/>
  <c r="AC1472"/>
  <c r="AD1472" s="1"/>
  <c r="AE1472"/>
  <c r="AF1472" s="1"/>
  <c r="AG1472"/>
  <c r="AH1472" s="1"/>
  <c r="AI1472"/>
  <c r="AJ1472" s="1"/>
  <c r="S1473"/>
  <c r="T1473" s="1"/>
  <c r="U1473"/>
  <c r="V1473" s="1"/>
  <c r="W1473"/>
  <c r="X1473" s="1"/>
  <c r="Y1473"/>
  <c r="Z1473" s="1"/>
  <c r="AA1473"/>
  <c r="AB1473" s="1"/>
  <c r="AC1473"/>
  <c r="AD1473" s="1"/>
  <c r="AE1473"/>
  <c r="AF1473" s="1"/>
  <c r="AG1473"/>
  <c r="AH1473" s="1"/>
  <c r="AI1473"/>
  <c r="AJ1473" s="1"/>
  <c r="S1474"/>
  <c r="T1474" s="1"/>
  <c r="U1474"/>
  <c r="V1474" s="1"/>
  <c r="W1474"/>
  <c r="X1474" s="1"/>
  <c r="Y1474"/>
  <c r="Z1474" s="1"/>
  <c r="AA1474"/>
  <c r="AB1474" s="1"/>
  <c r="AC1474"/>
  <c r="AD1474" s="1"/>
  <c r="AE1474"/>
  <c r="AF1474" s="1"/>
  <c r="AG1474"/>
  <c r="AH1474" s="1"/>
  <c r="AI1474"/>
  <c r="AJ1474" s="1"/>
  <c r="S1475"/>
  <c r="T1475" s="1"/>
  <c r="U1475"/>
  <c r="V1475" s="1"/>
  <c r="W1475"/>
  <c r="X1475" s="1"/>
  <c r="Y1475"/>
  <c r="Z1475" s="1"/>
  <c r="AA1475"/>
  <c r="AB1475" s="1"/>
  <c r="AC1475"/>
  <c r="AD1475" s="1"/>
  <c r="AE1475"/>
  <c r="AF1475" s="1"/>
  <c r="AG1475"/>
  <c r="AH1475" s="1"/>
  <c r="AI1475"/>
  <c r="AJ1475" s="1"/>
  <c r="S1476"/>
  <c r="T1476" s="1"/>
  <c r="U1476"/>
  <c r="V1476" s="1"/>
  <c r="W1476"/>
  <c r="X1476" s="1"/>
  <c r="Y1476"/>
  <c r="Z1476" s="1"/>
  <c r="AA1476"/>
  <c r="AB1476" s="1"/>
  <c r="AC1476"/>
  <c r="AD1476" s="1"/>
  <c r="AE1476"/>
  <c r="AF1476" s="1"/>
  <c r="AG1476"/>
  <c r="AH1476" s="1"/>
  <c r="AI1476"/>
  <c r="AJ1476" s="1"/>
  <c r="S1477"/>
  <c r="T1477" s="1"/>
  <c r="U1477"/>
  <c r="V1477" s="1"/>
  <c r="W1477"/>
  <c r="X1477" s="1"/>
  <c r="Y1477"/>
  <c r="Z1477" s="1"/>
  <c r="AA1477"/>
  <c r="AB1477" s="1"/>
  <c r="AC1477"/>
  <c r="AD1477" s="1"/>
  <c r="AE1477"/>
  <c r="AF1477" s="1"/>
  <c r="AG1477"/>
  <c r="AH1477" s="1"/>
  <c r="AI1477"/>
  <c r="AJ1477" s="1"/>
  <c r="S1478"/>
  <c r="T1478" s="1"/>
  <c r="U1478"/>
  <c r="V1478" s="1"/>
  <c r="W1478"/>
  <c r="X1478" s="1"/>
  <c r="Y1478"/>
  <c r="Z1478" s="1"/>
  <c r="AA1478"/>
  <c r="AB1478" s="1"/>
  <c r="AC1478"/>
  <c r="AD1478" s="1"/>
  <c r="AE1478"/>
  <c r="AF1478" s="1"/>
  <c r="AG1478"/>
  <c r="AH1478" s="1"/>
  <c r="AI1478"/>
  <c r="AJ1478" s="1"/>
  <c r="S1479"/>
  <c r="T1479" s="1"/>
  <c r="U1479"/>
  <c r="V1479" s="1"/>
  <c r="W1479"/>
  <c r="X1479" s="1"/>
  <c r="Y1479"/>
  <c r="Z1479" s="1"/>
  <c r="AA1479"/>
  <c r="AB1479" s="1"/>
  <c r="AC1479"/>
  <c r="AD1479" s="1"/>
  <c r="AE1479"/>
  <c r="AF1479" s="1"/>
  <c r="AG1479"/>
  <c r="AH1479" s="1"/>
  <c r="AI1479"/>
  <c r="AJ1479" s="1"/>
  <c r="S1480"/>
  <c r="T1480" s="1"/>
  <c r="U1480"/>
  <c r="V1480" s="1"/>
  <c r="W1480"/>
  <c r="X1480" s="1"/>
  <c r="Y1480"/>
  <c r="Z1480" s="1"/>
  <c r="AA1480"/>
  <c r="AB1480" s="1"/>
  <c r="AC1480"/>
  <c r="AD1480" s="1"/>
  <c r="AE1480"/>
  <c r="AF1480" s="1"/>
  <c r="AG1480"/>
  <c r="AH1480" s="1"/>
  <c r="AI1480"/>
  <c r="AJ1480" s="1"/>
  <c r="S1481"/>
  <c r="T1481" s="1"/>
  <c r="U1481"/>
  <c r="V1481" s="1"/>
  <c r="W1481"/>
  <c r="X1481" s="1"/>
  <c r="Y1481"/>
  <c r="Z1481" s="1"/>
  <c r="AA1481"/>
  <c r="AB1481" s="1"/>
  <c r="AC1481"/>
  <c r="AD1481" s="1"/>
  <c r="AE1481"/>
  <c r="AF1481" s="1"/>
  <c r="AG1481"/>
  <c r="AH1481" s="1"/>
  <c r="AI1481"/>
  <c r="AJ1481" s="1"/>
  <c r="S1482"/>
  <c r="T1482" s="1"/>
  <c r="U1482"/>
  <c r="V1482" s="1"/>
  <c r="W1482"/>
  <c r="X1482" s="1"/>
  <c r="Y1482"/>
  <c r="Z1482" s="1"/>
  <c r="AA1482"/>
  <c r="AB1482" s="1"/>
  <c r="AC1482"/>
  <c r="AD1482" s="1"/>
  <c r="AE1482"/>
  <c r="AF1482" s="1"/>
  <c r="AG1482"/>
  <c r="AH1482" s="1"/>
  <c r="AI1482"/>
  <c r="AJ1482" s="1"/>
  <c r="S1483"/>
  <c r="T1483" s="1"/>
  <c r="U1483"/>
  <c r="V1483" s="1"/>
  <c r="W1483"/>
  <c r="X1483" s="1"/>
  <c r="Y1483"/>
  <c r="Z1483" s="1"/>
  <c r="AA1483"/>
  <c r="AB1483" s="1"/>
  <c r="AC1483"/>
  <c r="AD1483" s="1"/>
  <c r="AE1483"/>
  <c r="AF1483" s="1"/>
  <c r="AG1483"/>
  <c r="AH1483" s="1"/>
  <c r="AI1483"/>
  <c r="AJ1483" s="1"/>
  <c r="S1484"/>
  <c r="T1484" s="1"/>
  <c r="U1484"/>
  <c r="V1484" s="1"/>
  <c r="W1484"/>
  <c r="X1484" s="1"/>
  <c r="Y1484"/>
  <c r="Z1484" s="1"/>
  <c r="AA1484"/>
  <c r="AB1484" s="1"/>
  <c r="AC1484"/>
  <c r="AD1484" s="1"/>
  <c r="AE1484"/>
  <c r="AF1484" s="1"/>
  <c r="AG1484"/>
  <c r="AH1484" s="1"/>
  <c r="AI1484"/>
  <c r="AJ1484" s="1"/>
  <c r="S1485"/>
  <c r="T1485" s="1"/>
  <c r="U1485"/>
  <c r="V1485" s="1"/>
  <c r="W1485"/>
  <c r="X1485" s="1"/>
  <c r="Y1485"/>
  <c r="Z1485" s="1"/>
  <c r="AA1485"/>
  <c r="AB1485" s="1"/>
  <c r="AC1485"/>
  <c r="AD1485" s="1"/>
  <c r="AE1485"/>
  <c r="AF1485" s="1"/>
  <c r="AG1485"/>
  <c r="AH1485" s="1"/>
  <c r="AI1485"/>
  <c r="AJ1485" s="1"/>
  <c r="S1486"/>
  <c r="T1486" s="1"/>
  <c r="U1486"/>
  <c r="V1486" s="1"/>
  <c r="W1486"/>
  <c r="X1486" s="1"/>
  <c r="Y1486"/>
  <c r="Z1486" s="1"/>
  <c r="AA1486"/>
  <c r="AB1486" s="1"/>
  <c r="AC1486"/>
  <c r="AD1486" s="1"/>
  <c r="AE1486"/>
  <c r="AF1486" s="1"/>
  <c r="AG1486"/>
  <c r="AH1486" s="1"/>
  <c r="AI1486"/>
  <c r="AJ1486" s="1"/>
  <c r="S1487"/>
  <c r="T1487" s="1"/>
  <c r="U1487"/>
  <c r="V1487" s="1"/>
  <c r="W1487"/>
  <c r="X1487" s="1"/>
  <c r="Y1487"/>
  <c r="Z1487" s="1"/>
  <c r="AA1487"/>
  <c r="AB1487" s="1"/>
  <c r="AC1487"/>
  <c r="AD1487" s="1"/>
  <c r="AE1487"/>
  <c r="AF1487" s="1"/>
  <c r="AG1487"/>
  <c r="AH1487" s="1"/>
  <c r="AI1487"/>
  <c r="AJ1487" s="1"/>
  <c r="S1488"/>
  <c r="T1488" s="1"/>
  <c r="U1488"/>
  <c r="V1488" s="1"/>
  <c r="W1488"/>
  <c r="X1488" s="1"/>
  <c r="Y1488"/>
  <c r="Z1488" s="1"/>
  <c r="AA1488"/>
  <c r="AB1488" s="1"/>
  <c r="AC1488"/>
  <c r="AD1488" s="1"/>
  <c r="AE1488"/>
  <c r="AF1488" s="1"/>
  <c r="AG1488"/>
  <c r="AH1488" s="1"/>
  <c r="AI1488"/>
  <c r="AJ1488" s="1"/>
  <c r="S1489"/>
  <c r="T1489" s="1"/>
  <c r="U1489"/>
  <c r="V1489" s="1"/>
  <c r="W1489"/>
  <c r="X1489" s="1"/>
  <c r="Y1489"/>
  <c r="Z1489" s="1"/>
  <c r="AA1489"/>
  <c r="AB1489" s="1"/>
  <c r="AC1489"/>
  <c r="AD1489" s="1"/>
  <c r="AE1489"/>
  <c r="AF1489" s="1"/>
  <c r="AG1489"/>
  <c r="AH1489" s="1"/>
  <c r="AI1489"/>
  <c r="AJ1489" s="1"/>
  <c r="S1490"/>
  <c r="T1490" s="1"/>
  <c r="U1490"/>
  <c r="V1490" s="1"/>
  <c r="W1490"/>
  <c r="X1490" s="1"/>
  <c r="Y1490"/>
  <c r="Z1490" s="1"/>
  <c r="AA1490"/>
  <c r="AB1490" s="1"/>
  <c r="AC1490"/>
  <c r="AD1490" s="1"/>
  <c r="AE1490"/>
  <c r="AF1490" s="1"/>
  <c r="AG1490"/>
  <c r="AH1490" s="1"/>
  <c r="AI1490"/>
  <c r="AJ1490" s="1"/>
  <c r="S1491"/>
  <c r="T1491" s="1"/>
  <c r="U1491"/>
  <c r="V1491" s="1"/>
  <c r="W1491"/>
  <c r="X1491" s="1"/>
  <c r="Y1491"/>
  <c r="Z1491" s="1"/>
  <c r="AA1491"/>
  <c r="AB1491" s="1"/>
  <c r="AC1491"/>
  <c r="AD1491" s="1"/>
  <c r="AE1491"/>
  <c r="AF1491" s="1"/>
  <c r="AG1491"/>
  <c r="AH1491" s="1"/>
  <c r="AI1491"/>
  <c r="AJ1491" s="1"/>
  <c r="S1492"/>
  <c r="T1492" s="1"/>
  <c r="U1492"/>
  <c r="V1492" s="1"/>
  <c r="W1492"/>
  <c r="X1492" s="1"/>
  <c r="Y1492"/>
  <c r="Z1492" s="1"/>
  <c r="AA1492"/>
  <c r="AB1492" s="1"/>
  <c r="AC1492"/>
  <c r="AD1492" s="1"/>
  <c r="AE1492"/>
  <c r="AF1492" s="1"/>
  <c r="AG1492"/>
  <c r="AH1492" s="1"/>
  <c r="AI1492"/>
  <c r="AJ1492" s="1"/>
  <c r="S1493"/>
  <c r="T1493" s="1"/>
  <c r="U1493"/>
  <c r="V1493" s="1"/>
  <c r="W1493"/>
  <c r="X1493" s="1"/>
  <c r="Y1493"/>
  <c r="Z1493" s="1"/>
  <c r="AA1493"/>
  <c r="AB1493" s="1"/>
  <c r="AC1493"/>
  <c r="AD1493" s="1"/>
  <c r="AE1493"/>
  <c r="AF1493" s="1"/>
  <c r="AG1493"/>
  <c r="AH1493" s="1"/>
  <c r="AI1493"/>
  <c r="AJ1493" s="1"/>
  <c r="S1494"/>
  <c r="T1494" s="1"/>
  <c r="U1494"/>
  <c r="V1494" s="1"/>
  <c r="W1494"/>
  <c r="X1494" s="1"/>
  <c r="Y1494"/>
  <c r="Z1494" s="1"/>
  <c r="AA1494"/>
  <c r="AB1494" s="1"/>
  <c r="AC1494"/>
  <c r="AD1494" s="1"/>
  <c r="AE1494"/>
  <c r="AF1494" s="1"/>
  <c r="AG1494"/>
  <c r="AH1494" s="1"/>
  <c r="AI1494"/>
  <c r="AJ1494" s="1"/>
  <c r="S1495"/>
  <c r="T1495" s="1"/>
  <c r="U1495"/>
  <c r="V1495" s="1"/>
  <c r="W1495"/>
  <c r="X1495" s="1"/>
  <c r="Y1495"/>
  <c r="Z1495" s="1"/>
  <c r="AA1495"/>
  <c r="AB1495" s="1"/>
  <c r="AC1495"/>
  <c r="AD1495" s="1"/>
  <c r="AE1495"/>
  <c r="AF1495" s="1"/>
  <c r="AG1495"/>
  <c r="AH1495" s="1"/>
  <c r="AI1495"/>
  <c r="AJ1495" s="1"/>
  <c r="S1496"/>
  <c r="T1496" s="1"/>
  <c r="U1496"/>
  <c r="V1496" s="1"/>
  <c r="W1496"/>
  <c r="X1496" s="1"/>
  <c r="Y1496"/>
  <c r="Z1496" s="1"/>
  <c r="AA1496"/>
  <c r="AB1496" s="1"/>
  <c r="AC1496"/>
  <c r="AD1496" s="1"/>
  <c r="AE1496"/>
  <c r="AF1496" s="1"/>
  <c r="AG1496"/>
  <c r="AH1496" s="1"/>
  <c r="AI1496"/>
  <c r="AJ1496" s="1"/>
  <c r="S1497"/>
  <c r="T1497" s="1"/>
  <c r="U1497"/>
  <c r="V1497" s="1"/>
  <c r="W1497"/>
  <c r="X1497" s="1"/>
  <c r="Y1497"/>
  <c r="Z1497" s="1"/>
  <c r="AA1497"/>
  <c r="AB1497" s="1"/>
  <c r="AC1497"/>
  <c r="AD1497" s="1"/>
  <c r="AE1497"/>
  <c r="AF1497" s="1"/>
  <c r="AG1497"/>
  <c r="AH1497" s="1"/>
  <c r="AI1497"/>
  <c r="AJ1497" s="1"/>
  <c r="S1498"/>
  <c r="T1498" s="1"/>
  <c r="U1498"/>
  <c r="V1498" s="1"/>
  <c r="W1498"/>
  <c r="X1498" s="1"/>
  <c r="Y1498"/>
  <c r="Z1498" s="1"/>
  <c r="AA1498"/>
  <c r="AB1498" s="1"/>
  <c r="AC1498"/>
  <c r="AD1498" s="1"/>
  <c r="AE1498"/>
  <c r="AF1498" s="1"/>
  <c r="AG1498"/>
  <c r="AH1498" s="1"/>
  <c r="AI1498"/>
  <c r="AJ1498" s="1"/>
  <c r="S1499"/>
  <c r="T1499" s="1"/>
  <c r="U1499"/>
  <c r="V1499" s="1"/>
  <c r="W1499"/>
  <c r="X1499" s="1"/>
  <c r="Y1499"/>
  <c r="Z1499" s="1"/>
  <c r="AA1499"/>
  <c r="AB1499" s="1"/>
  <c r="AC1499"/>
  <c r="AD1499" s="1"/>
  <c r="AE1499"/>
  <c r="AF1499" s="1"/>
  <c r="AG1499"/>
  <c r="AH1499" s="1"/>
  <c r="AI1499"/>
  <c r="AJ1499" s="1"/>
  <c r="S1500"/>
  <c r="T1500" s="1"/>
  <c r="U1500"/>
  <c r="V1500" s="1"/>
  <c r="W1500"/>
  <c r="X1500" s="1"/>
  <c r="Y1500"/>
  <c r="Z1500" s="1"/>
  <c r="AA1500"/>
  <c r="AB1500" s="1"/>
  <c r="AC1500"/>
  <c r="AD1500" s="1"/>
  <c r="AE1500"/>
  <c r="AF1500" s="1"/>
  <c r="AG1500"/>
  <c r="AH1500" s="1"/>
  <c r="AI1500"/>
  <c r="AJ1500" s="1"/>
  <c r="S1501"/>
  <c r="T1501" s="1"/>
  <c r="U1501"/>
  <c r="V1501" s="1"/>
  <c r="W1501"/>
  <c r="X1501" s="1"/>
  <c r="Y1501"/>
  <c r="Z1501" s="1"/>
  <c r="AA1501"/>
  <c r="AB1501" s="1"/>
  <c r="AC1501"/>
  <c r="AD1501" s="1"/>
  <c r="AE1501"/>
  <c r="AF1501" s="1"/>
  <c r="AG1501"/>
  <c r="AH1501" s="1"/>
  <c r="AI1501"/>
  <c r="AJ1501" s="1"/>
  <c r="S1502"/>
  <c r="T1502" s="1"/>
  <c r="U1502"/>
  <c r="V1502" s="1"/>
  <c r="W1502"/>
  <c r="X1502" s="1"/>
  <c r="Y1502"/>
  <c r="Z1502" s="1"/>
  <c r="AA1502"/>
  <c r="AB1502" s="1"/>
  <c r="AC1502"/>
  <c r="AD1502" s="1"/>
  <c r="AE1502"/>
  <c r="AF1502" s="1"/>
  <c r="AG1502"/>
  <c r="AH1502" s="1"/>
  <c r="AI1502"/>
  <c r="AJ1502" s="1"/>
  <c r="S1503"/>
  <c r="T1503" s="1"/>
  <c r="U1503"/>
  <c r="V1503" s="1"/>
  <c r="W1503"/>
  <c r="X1503" s="1"/>
  <c r="Y1503"/>
  <c r="Z1503" s="1"/>
  <c r="AA1503"/>
  <c r="AB1503" s="1"/>
  <c r="AC1503"/>
  <c r="AD1503" s="1"/>
  <c r="AE1503"/>
  <c r="AF1503" s="1"/>
  <c r="AG1503"/>
  <c r="AH1503" s="1"/>
  <c r="AI1503"/>
  <c r="AJ1503" s="1"/>
  <c r="S1504"/>
  <c r="T1504" s="1"/>
  <c r="U1504"/>
  <c r="V1504" s="1"/>
  <c r="W1504"/>
  <c r="X1504" s="1"/>
  <c r="Y1504"/>
  <c r="Z1504" s="1"/>
  <c r="AA1504"/>
  <c r="AB1504" s="1"/>
  <c r="AC1504"/>
  <c r="AD1504" s="1"/>
  <c r="AE1504"/>
  <c r="AF1504" s="1"/>
  <c r="AG1504"/>
  <c r="AH1504" s="1"/>
  <c r="AI1504"/>
  <c r="AJ1504" s="1"/>
  <c r="S1505"/>
  <c r="T1505" s="1"/>
  <c r="U1505"/>
  <c r="V1505" s="1"/>
  <c r="W1505"/>
  <c r="X1505" s="1"/>
  <c r="Y1505"/>
  <c r="Z1505" s="1"/>
  <c r="AA1505"/>
  <c r="AB1505" s="1"/>
  <c r="AC1505"/>
  <c r="AD1505" s="1"/>
  <c r="AE1505"/>
  <c r="AF1505" s="1"/>
  <c r="AG1505"/>
  <c r="AH1505" s="1"/>
  <c r="AI1505"/>
  <c r="AJ1505" s="1"/>
  <c r="S1506"/>
  <c r="T1506" s="1"/>
  <c r="U1506"/>
  <c r="V1506" s="1"/>
  <c r="W1506"/>
  <c r="X1506" s="1"/>
  <c r="Y1506"/>
  <c r="Z1506" s="1"/>
  <c r="AA1506"/>
  <c r="AB1506" s="1"/>
  <c r="AC1506"/>
  <c r="AD1506" s="1"/>
  <c r="AE1506"/>
  <c r="AF1506" s="1"/>
  <c r="AG1506"/>
  <c r="AH1506" s="1"/>
  <c r="AI1506"/>
  <c r="AJ1506" s="1"/>
  <c r="S1507"/>
  <c r="T1507" s="1"/>
  <c r="U1507"/>
  <c r="V1507" s="1"/>
  <c r="W1507"/>
  <c r="X1507" s="1"/>
  <c r="Y1507"/>
  <c r="Z1507" s="1"/>
  <c r="AA1507"/>
  <c r="AB1507" s="1"/>
  <c r="AC1507"/>
  <c r="AD1507" s="1"/>
  <c r="AE1507"/>
  <c r="AF1507" s="1"/>
  <c r="AG1507"/>
  <c r="AH1507" s="1"/>
  <c r="AI1507"/>
  <c r="AJ1507" s="1"/>
  <c r="S1508"/>
  <c r="T1508" s="1"/>
  <c r="U1508"/>
  <c r="V1508" s="1"/>
  <c r="W1508"/>
  <c r="X1508" s="1"/>
  <c r="Y1508"/>
  <c r="Z1508" s="1"/>
  <c r="AA1508"/>
  <c r="AB1508" s="1"/>
  <c r="AC1508"/>
  <c r="AD1508" s="1"/>
  <c r="AE1508"/>
  <c r="AF1508" s="1"/>
  <c r="AG1508"/>
  <c r="AH1508" s="1"/>
  <c r="AI1508"/>
  <c r="AJ1508" s="1"/>
  <c r="S1509"/>
  <c r="T1509" s="1"/>
  <c r="U1509"/>
  <c r="V1509" s="1"/>
  <c r="W1509"/>
  <c r="X1509" s="1"/>
  <c r="Y1509"/>
  <c r="Z1509" s="1"/>
  <c r="AA1509"/>
  <c r="AB1509" s="1"/>
  <c r="AC1509"/>
  <c r="AD1509" s="1"/>
  <c r="AE1509"/>
  <c r="AF1509" s="1"/>
  <c r="AG1509"/>
  <c r="AH1509" s="1"/>
  <c r="AI1509"/>
  <c r="AJ1509" s="1"/>
  <c r="S1510"/>
  <c r="T1510" s="1"/>
  <c r="U1510"/>
  <c r="V1510" s="1"/>
  <c r="W1510"/>
  <c r="X1510" s="1"/>
  <c r="Y1510"/>
  <c r="Z1510" s="1"/>
  <c r="AA1510"/>
  <c r="AB1510" s="1"/>
  <c r="AC1510"/>
  <c r="AD1510" s="1"/>
  <c r="AE1510"/>
  <c r="AF1510" s="1"/>
  <c r="AG1510"/>
  <c r="AH1510" s="1"/>
  <c r="AI1510"/>
  <c r="AJ1510" s="1"/>
  <c r="S1511"/>
  <c r="T1511" s="1"/>
  <c r="U1511"/>
  <c r="V1511" s="1"/>
  <c r="W1511"/>
  <c r="X1511" s="1"/>
  <c r="Y1511"/>
  <c r="Z1511" s="1"/>
  <c r="AA1511"/>
  <c r="AB1511" s="1"/>
  <c r="AC1511"/>
  <c r="AD1511" s="1"/>
  <c r="AE1511"/>
  <c r="AF1511" s="1"/>
  <c r="AG1511"/>
  <c r="AH1511" s="1"/>
  <c r="AI1511"/>
  <c r="AJ1511" s="1"/>
  <c r="S1512"/>
  <c r="T1512" s="1"/>
  <c r="U1512"/>
  <c r="V1512" s="1"/>
  <c r="W1512"/>
  <c r="X1512" s="1"/>
  <c r="Y1512"/>
  <c r="Z1512" s="1"/>
  <c r="AA1512"/>
  <c r="AB1512" s="1"/>
  <c r="AC1512"/>
  <c r="AD1512" s="1"/>
  <c r="AE1512"/>
  <c r="AF1512" s="1"/>
  <c r="AG1512"/>
  <c r="AH1512" s="1"/>
  <c r="AI1512"/>
  <c r="AJ1512" s="1"/>
  <c r="S1513"/>
  <c r="T1513" s="1"/>
  <c r="U1513"/>
  <c r="V1513" s="1"/>
  <c r="W1513"/>
  <c r="X1513" s="1"/>
  <c r="Y1513"/>
  <c r="Z1513" s="1"/>
  <c r="AA1513"/>
  <c r="AB1513" s="1"/>
  <c r="AC1513"/>
  <c r="AD1513" s="1"/>
  <c r="AE1513"/>
  <c r="AF1513" s="1"/>
  <c r="AG1513"/>
  <c r="AH1513" s="1"/>
  <c r="AI1513"/>
  <c r="AJ1513" s="1"/>
  <c r="S1514"/>
  <c r="T1514" s="1"/>
  <c r="U1514"/>
  <c r="V1514" s="1"/>
  <c r="W1514"/>
  <c r="X1514" s="1"/>
  <c r="Y1514"/>
  <c r="Z1514" s="1"/>
  <c r="AA1514"/>
  <c r="AB1514" s="1"/>
  <c r="AC1514"/>
  <c r="AD1514" s="1"/>
  <c r="AE1514"/>
  <c r="AF1514" s="1"/>
  <c r="AG1514"/>
  <c r="AH1514" s="1"/>
  <c r="AI1514"/>
  <c r="AJ1514" s="1"/>
  <c r="S1515"/>
  <c r="T1515" s="1"/>
  <c r="U1515"/>
  <c r="V1515" s="1"/>
  <c r="W1515"/>
  <c r="X1515" s="1"/>
  <c r="Y1515"/>
  <c r="Z1515" s="1"/>
  <c r="AA1515"/>
  <c r="AB1515" s="1"/>
  <c r="AC1515"/>
  <c r="AD1515" s="1"/>
  <c r="AE1515"/>
  <c r="AF1515" s="1"/>
  <c r="AG1515"/>
  <c r="AH1515" s="1"/>
  <c r="AI1515"/>
  <c r="AJ1515" s="1"/>
  <c r="S1516"/>
  <c r="T1516" s="1"/>
  <c r="U1516"/>
  <c r="V1516" s="1"/>
  <c r="W1516"/>
  <c r="X1516" s="1"/>
  <c r="Y1516"/>
  <c r="Z1516" s="1"/>
  <c r="AA1516"/>
  <c r="AB1516" s="1"/>
  <c r="AC1516"/>
  <c r="AD1516" s="1"/>
  <c r="AE1516"/>
  <c r="AF1516" s="1"/>
  <c r="AG1516"/>
  <c r="AH1516" s="1"/>
  <c r="AI1516"/>
  <c r="AJ1516" s="1"/>
  <c r="S1517"/>
  <c r="T1517" s="1"/>
  <c r="U1517"/>
  <c r="V1517" s="1"/>
  <c r="W1517"/>
  <c r="X1517" s="1"/>
  <c r="Y1517"/>
  <c r="Z1517" s="1"/>
  <c r="AA1517"/>
  <c r="AB1517" s="1"/>
  <c r="AC1517"/>
  <c r="AD1517" s="1"/>
  <c r="AE1517"/>
  <c r="AF1517" s="1"/>
  <c r="AG1517"/>
  <c r="AH1517" s="1"/>
  <c r="AI1517"/>
  <c r="AJ1517" s="1"/>
  <c r="S1518"/>
  <c r="T1518" s="1"/>
  <c r="U1518"/>
  <c r="V1518" s="1"/>
  <c r="W1518"/>
  <c r="X1518" s="1"/>
  <c r="Y1518"/>
  <c r="Z1518" s="1"/>
  <c r="AA1518"/>
  <c r="AB1518" s="1"/>
  <c r="AC1518"/>
  <c r="AD1518" s="1"/>
  <c r="AE1518"/>
  <c r="AF1518" s="1"/>
  <c r="AG1518"/>
  <c r="AH1518" s="1"/>
  <c r="AI1518"/>
  <c r="AJ1518" s="1"/>
  <c r="S1519"/>
  <c r="T1519" s="1"/>
  <c r="U1519"/>
  <c r="V1519" s="1"/>
  <c r="W1519"/>
  <c r="X1519" s="1"/>
  <c r="Y1519"/>
  <c r="Z1519" s="1"/>
  <c r="AA1519"/>
  <c r="AB1519" s="1"/>
  <c r="AC1519"/>
  <c r="AD1519" s="1"/>
  <c r="AE1519"/>
  <c r="AF1519" s="1"/>
  <c r="AG1519"/>
  <c r="AH1519" s="1"/>
  <c r="AI1519"/>
  <c r="AJ1519" s="1"/>
  <c r="S1520"/>
  <c r="T1520" s="1"/>
  <c r="U1520"/>
  <c r="V1520" s="1"/>
  <c r="W1520"/>
  <c r="X1520" s="1"/>
  <c r="Y1520"/>
  <c r="Z1520" s="1"/>
  <c r="AA1520"/>
  <c r="AB1520" s="1"/>
  <c r="AC1520"/>
  <c r="AD1520" s="1"/>
  <c r="AE1520"/>
  <c r="AF1520" s="1"/>
  <c r="AG1520"/>
  <c r="AH1520" s="1"/>
  <c r="AI1520"/>
  <c r="AJ1520" s="1"/>
  <c r="S1521"/>
  <c r="T1521" s="1"/>
  <c r="U1521"/>
  <c r="V1521" s="1"/>
  <c r="W1521"/>
  <c r="X1521" s="1"/>
  <c r="Y1521"/>
  <c r="Z1521" s="1"/>
  <c r="AA1521"/>
  <c r="AB1521" s="1"/>
  <c r="AC1521"/>
  <c r="AD1521" s="1"/>
  <c r="AE1521"/>
  <c r="AF1521" s="1"/>
  <c r="AG1521"/>
  <c r="AH1521" s="1"/>
  <c r="AI1521"/>
  <c r="AJ1521" s="1"/>
  <c r="S1522"/>
  <c r="T1522" s="1"/>
  <c r="U1522"/>
  <c r="V1522" s="1"/>
  <c r="W1522"/>
  <c r="X1522" s="1"/>
  <c r="Y1522"/>
  <c r="Z1522" s="1"/>
  <c r="AA1522"/>
  <c r="AB1522" s="1"/>
  <c r="AC1522"/>
  <c r="AD1522" s="1"/>
  <c r="AE1522"/>
  <c r="AF1522" s="1"/>
  <c r="AG1522"/>
  <c r="AH1522" s="1"/>
  <c r="AI1522"/>
  <c r="AJ1522" s="1"/>
  <c r="S1523"/>
  <c r="T1523" s="1"/>
  <c r="U1523"/>
  <c r="V1523" s="1"/>
  <c r="W1523"/>
  <c r="X1523" s="1"/>
  <c r="Y1523"/>
  <c r="Z1523" s="1"/>
  <c r="AA1523"/>
  <c r="AB1523" s="1"/>
  <c r="AC1523"/>
  <c r="AD1523" s="1"/>
  <c r="AE1523"/>
  <c r="AF1523" s="1"/>
  <c r="AG1523"/>
  <c r="AH1523" s="1"/>
  <c r="AI1523"/>
  <c r="AJ1523" s="1"/>
  <c r="S1524"/>
  <c r="T1524" s="1"/>
  <c r="U1524"/>
  <c r="V1524" s="1"/>
  <c r="W1524"/>
  <c r="X1524" s="1"/>
  <c r="Y1524"/>
  <c r="Z1524" s="1"/>
  <c r="AA1524"/>
  <c r="AB1524" s="1"/>
  <c r="AC1524"/>
  <c r="AD1524" s="1"/>
  <c r="AE1524"/>
  <c r="AF1524" s="1"/>
  <c r="AG1524"/>
  <c r="AH1524" s="1"/>
  <c r="AI1524"/>
  <c r="AJ1524" s="1"/>
  <c r="S1525"/>
  <c r="T1525" s="1"/>
  <c r="U1525"/>
  <c r="V1525" s="1"/>
  <c r="W1525"/>
  <c r="X1525" s="1"/>
  <c r="Y1525"/>
  <c r="Z1525" s="1"/>
  <c r="AA1525"/>
  <c r="AB1525" s="1"/>
  <c r="AC1525"/>
  <c r="AD1525" s="1"/>
  <c r="AE1525"/>
  <c r="AF1525" s="1"/>
  <c r="AG1525"/>
  <c r="AH1525" s="1"/>
  <c r="AI1525"/>
  <c r="AJ1525" s="1"/>
  <c r="S1526"/>
  <c r="T1526" s="1"/>
  <c r="U1526"/>
  <c r="V1526" s="1"/>
  <c r="W1526"/>
  <c r="X1526" s="1"/>
  <c r="Y1526"/>
  <c r="Z1526" s="1"/>
  <c r="AA1526"/>
  <c r="AB1526" s="1"/>
  <c r="AC1526"/>
  <c r="AD1526" s="1"/>
  <c r="AE1526"/>
  <c r="AF1526" s="1"/>
  <c r="AG1526"/>
  <c r="AH1526" s="1"/>
  <c r="AI1526"/>
  <c r="AJ1526" s="1"/>
  <c r="S1527"/>
  <c r="T1527" s="1"/>
  <c r="U1527"/>
  <c r="V1527" s="1"/>
  <c r="W1527"/>
  <c r="X1527" s="1"/>
  <c r="Y1527"/>
  <c r="Z1527" s="1"/>
  <c r="AA1527"/>
  <c r="AB1527" s="1"/>
  <c r="AC1527"/>
  <c r="AD1527" s="1"/>
  <c r="AE1527"/>
  <c r="AF1527" s="1"/>
  <c r="AG1527"/>
  <c r="AH1527" s="1"/>
  <c r="AI1527"/>
  <c r="AJ1527" s="1"/>
  <c r="S1528"/>
  <c r="T1528" s="1"/>
  <c r="U1528"/>
  <c r="V1528" s="1"/>
  <c r="W1528"/>
  <c r="X1528" s="1"/>
  <c r="Y1528"/>
  <c r="Z1528" s="1"/>
  <c r="AA1528"/>
  <c r="AB1528" s="1"/>
  <c r="AC1528"/>
  <c r="AD1528" s="1"/>
  <c r="AE1528"/>
  <c r="AF1528" s="1"/>
  <c r="AG1528"/>
  <c r="AH1528" s="1"/>
  <c r="AI1528"/>
  <c r="AJ1528" s="1"/>
  <c r="S1529"/>
  <c r="T1529" s="1"/>
  <c r="U1529"/>
  <c r="V1529" s="1"/>
  <c r="W1529"/>
  <c r="X1529" s="1"/>
  <c r="Y1529"/>
  <c r="Z1529" s="1"/>
  <c r="AA1529"/>
  <c r="AB1529" s="1"/>
  <c r="AC1529"/>
  <c r="AD1529" s="1"/>
  <c r="AE1529"/>
  <c r="AF1529" s="1"/>
  <c r="AG1529"/>
  <c r="AH1529" s="1"/>
  <c r="AI1529"/>
  <c r="AJ1529" s="1"/>
  <c r="S1530"/>
  <c r="T1530" s="1"/>
  <c r="U1530"/>
  <c r="V1530" s="1"/>
  <c r="W1530"/>
  <c r="X1530" s="1"/>
  <c r="Y1530"/>
  <c r="Z1530" s="1"/>
  <c r="AA1530"/>
  <c r="AB1530" s="1"/>
  <c r="AC1530"/>
  <c r="AD1530" s="1"/>
  <c r="AE1530"/>
  <c r="AF1530" s="1"/>
  <c r="AG1530"/>
  <c r="AH1530" s="1"/>
  <c r="AI1530"/>
  <c r="AJ1530" s="1"/>
  <c r="S1531"/>
  <c r="T1531" s="1"/>
  <c r="U1531"/>
  <c r="V1531" s="1"/>
  <c r="W1531"/>
  <c r="X1531" s="1"/>
  <c r="Y1531"/>
  <c r="Z1531" s="1"/>
  <c r="AA1531"/>
  <c r="AB1531" s="1"/>
  <c r="AC1531"/>
  <c r="AD1531" s="1"/>
  <c r="AE1531"/>
  <c r="AF1531" s="1"/>
  <c r="AG1531"/>
  <c r="AH1531" s="1"/>
  <c r="AI1531"/>
  <c r="AJ1531" s="1"/>
  <c r="S1532"/>
  <c r="T1532" s="1"/>
  <c r="U1532"/>
  <c r="V1532" s="1"/>
  <c r="W1532"/>
  <c r="X1532" s="1"/>
  <c r="Y1532"/>
  <c r="Z1532" s="1"/>
  <c r="AA1532"/>
  <c r="AB1532" s="1"/>
  <c r="AC1532"/>
  <c r="AD1532" s="1"/>
  <c r="AE1532"/>
  <c r="AF1532" s="1"/>
  <c r="AG1532"/>
  <c r="AH1532" s="1"/>
  <c r="AI1532"/>
  <c r="AJ1532" s="1"/>
  <c r="S1533"/>
  <c r="T1533" s="1"/>
  <c r="U1533"/>
  <c r="V1533" s="1"/>
  <c r="W1533"/>
  <c r="X1533" s="1"/>
  <c r="Y1533"/>
  <c r="Z1533" s="1"/>
  <c r="AA1533"/>
  <c r="AB1533" s="1"/>
  <c r="AC1533"/>
  <c r="AD1533" s="1"/>
  <c r="AE1533"/>
  <c r="AF1533" s="1"/>
  <c r="AG1533"/>
  <c r="AH1533" s="1"/>
  <c r="AI1533"/>
  <c r="AJ1533" s="1"/>
  <c r="S1534"/>
  <c r="T1534" s="1"/>
  <c r="U1534"/>
  <c r="V1534" s="1"/>
  <c r="W1534"/>
  <c r="X1534" s="1"/>
  <c r="Y1534"/>
  <c r="Z1534" s="1"/>
  <c r="AA1534"/>
  <c r="AB1534" s="1"/>
  <c r="AC1534"/>
  <c r="AD1534" s="1"/>
  <c r="AE1534"/>
  <c r="AF1534" s="1"/>
  <c r="AG1534"/>
  <c r="AH1534" s="1"/>
  <c r="AI1534"/>
  <c r="AJ1534" s="1"/>
  <c r="S1535"/>
  <c r="T1535" s="1"/>
  <c r="U1535"/>
  <c r="V1535" s="1"/>
  <c r="W1535"/>
  <c r="X1535" s="1"/>
  <c r="Y1535"/>
  <c r="Z1535" s="1"/>
  <c r="AA1535"/>
  <c r="AB1535" s="1"/>
  <c r="AC1535"/>
  <c r="AD1535" s="1"/>
  <c r="AE1535"/>
  <c r="AF1535" s="1"/>
  <c r="AG1535"/>
  <c r="AH1535" s="1"/>
  <c r="AI1535"/>
  <c r="AJ1535" s="1"/>
  <c r="S1536"/>
  <c r="T1536" s="1"/>
  <c r="U1536"/>
  <c r="V1536" s="1"/>
  <c r="W1536"/>
  <c r="X1536" s="1"/>
  <c r="Y1536"/>
  <c r="Z1536" s="1"/>
  <c r="AA1536"/>
  <c r="AB1536" s="1"/>
  <c r="AC1536"/>
  <c r="AD1536" s="1"/>
  <c r="AE1536"/>
  <c r="AF1536" s="1"/>
  <c r="AG1536"/>
  <c r="AH1536" s="1"/>
  <c r="AI1536"/>
  <c r="AJ1536" s="1"/>
  <c r="S1537"/>
  <c r="T1537" s="1"/>
  <c r="U1537"/>
  <c r="V1537" s="1"/>
  <c r="W1537"/>
  <c r="X1537" s="1"/>
  <c r="Y1537"/>
  <c r="Z1537" s="1"/>
  <c r="AA1537"/>
  <c r="AB1537" s="1"/>
  <c r="AC1537"/>
  <c r="AD1537" s="1"/>
  <c r="AE1537"/>
  <c r="AF1537" s="1"/>
  <c r="AG1537"/>
  <c r="AH1537" s="1"/>
  <c r="AI1537"/>
  <c r="AJ1537" s="1"/>
  <c r="S1538"/>
  <c r="T1538" s="1"/>
  <c r="U1538"/>
  <c r="V1538" s="1"/>
  <c r="W1538"/>
  <c r="X1538" s="1"/>
  <c r="Y1538"/>
  <c r="Z1538" s="1"/>
  <c r="AA1538"/>
  <c r="AB1538" s="1"/>
  <c r="AC1538"/>
  <c r="AD1538" s="1"/>
  <c r="AE1538"/>
  <c r="AF1538" s="1"/>
  <c r="AG1538"/>
  <c r="AH1538" s="1"/>
  <c r="AI1538"/>
  <c r="AJ1538" s="1"/>
  <c r="S1539"/>
  <c r="T1539" s="1"/>
  <c r="U1539"/>
  <c r="V1539" s="1"/>
  <c r="W1539"/>
  <c r="X1539" s="1"/>
  <c r="Y1539"/>
  <c r="Z1539" s="1"/>
  <c r="AA1539"/>
  <c r="AB1539" s="1"/>
  <c r="AC1539"/>
  <c r="AD1539" s="1"/>
  <c r="AE1539"/>
  <c r="AF1539" s="1"/>
  <c r="AG1539"/>
  <c r="AH1539" s="1"/>
  <c r="AI1539"/>
  <c r="AJ1539" s="1"/>
  <c r="S1540"/>
  <c r="T1540" s="1"/>
  <c r="U1540"/>
  <c r="V1540" s="1"/>
  <c r="W1540"/>
  <c r="X1540" s="1"/>
  <c r="Y1540"/>
  <c r="Z1540" s="1"/>
  <c r="AA1540"/>
  <c r="AB1540" s="1"/>
  <c r="AC1540"/>
  <c r="AD1540" s="1"/>
  <c r="AE1540"/>
  <c r="AF1540" s="1"/>
  <c r="AG1540"/>
  <c r="AH1540" s="1"/>
  <c r="AI1540"/>
  <c r="AJ1540" s="1"/>
  <c r="S1541"/>
  <c r="T1541" s="1"/>
  <c r="U1541"/>
  <c r="V1541" s="1"/>
  <c r="W1541"/>
  <c r="X1541" s="1"/>
  <c r="Y1541"/>
  <c r="Z1541" s="1"/>
  <c r="AA1541"/>
  <c r="AB1541" s="1"/>
  <c r="AC1541"/>
  <c r="AD1541" s="1"/>
  <c r="AE1541"/>
  <c r="AF1541" s="1"/>
  <c r="AG1541"/>
  <c r="AH1541" s="1"/>
  <c r="AI1541"/>
  <c r="AJ1541" s="1"/>
  <c r="S1542"/>
  <c r="T1542" s="1"/>
  <c r="U1542"/>
  <c r="V1542" s="1"/>
  <c r="W1542"/>
  <c r="X1542" s="1"/>
  <c r="Y1542"/>
  <c r="Z1542" s="1"/>
  <c r="AA1542"/>
  <c r="AB1542" s="1"/>
  <c r="AC1542"/>
  <c r="AD1542" s="1"/>
  <c r="AE1542"/>
  <c r="AF1542" s="1"/>
  <c r="AG1542"/>
  <c r="AH1542" s="1"/>
  <c r="AI1542"/>
  <c r="AJ1542" s="1"/>
  <c r="S1543"/>
  <c r="T1543" s="1"/>
  <c r="U1543"/>
  <c r="V1543" s="1"/>
  <c r="W1543"/>
  <c r="X1543" s="1"/>
  <c r="Y1543"/>
  <c r="Z1543" s="1"/>
  <c r="AA1543"/>
  <c r="AB1543" s="1"/>
  <c r="AC1543"/>
  <c r="AD1543" s="1"/>
  <c r="AE1543"/>
  <c r="AF1543" s="1"/>
  <c r="AG1543"/>
  <c r="AH1543" s="1"/>
  <c r="AI1543"/>
  <c r="AJ1543" s="1"/>
  <c r="S1544"/>
  <c r="T1544" s="1"/>
  <c r="U1544"/>
  <c r="V1544" s="1"/>
  <c r="W1544"/>
  <c r="X1544" s="1"/>
  <c r="Y1544"/>
  <c r="Z1544" s="1"/>
  <c r="AA1544"/>
  <c r="AB1544" s="1"/>
  <c r="AC1544"/>
  <c r="AD1544" s="1"/>
  <c r="AE1544"/>
  <c r="AF1544" s="1"/>
  <c r="AG1544"/>
  <c r="AH1544" s="1"/>
  <c r="AI1544"/>
  <c r="AJ1544" s="1"/>
  <c r="S1545"/>
  <c r="T1545" s="1"/>
  <c r="U1545"/>
  <c r="V1545" s="1"/>
  <c r="W1545"/>
  <c r="X1545" s="1"/>
  <c r="Y1545"/>
  <c r="Z1545" s="1"/>
  <c r="AA1545"/>
  <c r="AB1545" s="1"/>
  <c r="AC1545"/>
  <c r="AD1545" s="1"/>
  <c r="AE1545"/>
  <c r="AF1545" s="1"/>
  <c r="AG1545"/>
  <c r="AH1545" s="1"/>
  <c r="AI1545"/>
  <c r="AJ1545" s="1"/>
  <c r="S1546"/>
  <c r="T1546" s="1"/>
  <c r="U1546"/>
  <c r="V1546" s="1"/>
  <c r="W1546"/>
  <c r="X1546" s="1"/>
  <c r="Y1546"/>
  <c r="Z1546" s="1"/>
  <c r="AA1546"/>
  <c r="AB1546" s="1"/>
  <c r="AC1546"/>
  <c r="AD1546" s="1"/>
  <c r="AE1546"/>
  <c r="AF1546" s="1"/>
  <c r="AG1546"/>
  <c r="AH1546" s="1"/>
  <c r="AI1546"/>
  <c r="AJ1546" s="1"/>
  <c r="S1547"/>
  <c r="T1547" s="1"/>
  <c r="U1547"/>
  <c r="V1547" s="1"/>
  <c r="W1547"/>
  <c r="X1547" s="1"/>
  <c r="Y1547"/>
  <c r="Z1547" s="1"/>
  <c r="AA1547"/>
  <c r="AB1547" s="1"/>
  <c r="AC1547"/>
  <c r="AD1547" s="1"/>
  <c r="AE1547"/>
  <c r="AF1547" s="1"/>
  <c r="AG1547"/>
  <c r="AH1547" s="1"/>
  <c r="AI1547"/>
  <c r="AJ1547" s="1"/>
  <c r="S1548"/>
  <c r="T1548" s="1"/>
  <c r="U1548"/>
  <c r="V1548" s="1"/>
  <c r="W1548"/>
  <c r="X1548" s="1"/>
  <c r="Y1548"/>
  <c r="Z1548" s="1"/>
  <c r="AA1548"/>
  <c r="AB1548" s="1"/>
  <c r="AC1548"/>
  <c r="AD1548" s="1"/>
  <c r="AE1548"/>
  <c r="AF1548" s="1"/>
  <c r="AG1548"/>
  <c r="AH1548" s="1"/>
  <c r="AI1548"/>
  <c r="AJ1548" s="1"/>
  <c r="S1549"/>
  <c r="T1549" s="1"/>
  <c r="U1549"/>
  <c r="V1549" s="1"/>
  <c r="W1549"/>
  <c r="X1549" s="1"/>
  <c r="Y1549"/>
  <c r="Z1549" s="1"/>
  <c r="AA1549"/>
  <c r="AB1549" s="1"/>
  <c r="AC1549"/>
  <c r="AD1549" s="1"/>
  <c r="AE1549"/>
  <c r="AF1549" s="1"/>
  <c r="AG1549"/>
  <c r="AH1549" s="1"/>
  <c r="AI1549"/>
  <c r="AJ1549" s="1"/>
  <c r="S1550"/>
  <c r="T1550" s="1"/>
  <c r="U1550"/>
  <c r="V1550" s="1"/>
  <c r="W1550"/>
  <c r="X1550" s="1"/>
  <c r="Y1550"/>
  <c r="Z1550" s="1"/>
  <c r="AA1550"/>
  <c r="AB1550" s="1"/>
  <c r="AC1550"/>
  <c r="AD1550" s="1"/>
  <c r="AE1550"/>
  <c r="AF1550" s="1"/>
  <c r="AG1550"/>
  <c r="AH1550" s="1"/>
  <c r="AI1550"/>
  <c r="AJ1550" s="1"/>
  <c r="S1551"/>
  <c r="T1551" s="1"/>
  <c r="U1551"/>
  <c r="V1551" s="1"/>
  <c r="W1551"/>
  <c r="X1551" s="1"/>
  <c r="Y1551"/>
  <c r="Z1551" s="1"/>
  <c r="AA1551"/>
  <c r="AB1551" s="1"/>
  <c r="AC1551"/>
  <c r="AD1551" s="1"/>
  <c r="AE1551"/>
  <c r="AF1551" s="1"/>
  <c r="AG1551"/>
  <c r="AH1551" s="1"/>
  <c r="AI1551"/>
  <c r="AJ1551" s="1"/>
  <c r="S1552"/>
  <c r="T1552" s="1"/>
  <c r="U1552"/>
  <c r="V1552" s="1"/>
  <c r="W1552"/>
  <c r="X1552" s="1"/>
  <c r="Y1552"/>
  <c r="Z1552" s="1"/>
  <c r="AA1552"/>
  <c r="AB1552" s="1"/>
  <c r="AC1552"/>
  <c r="AD1552" s="1"/>
  <c r="AE1552"/>
  <c r="AF1552" s="1"/>
  <c r="AG1552"/>
  <c r="AH1552" s="1"/>
  <c r="AI1552"/>
  <c r="AJ1552" s="1"/>
  <c r="S1553"/>
  <c r="T1553" s="1"/>
  <c r="U1553"/>
  <c r="V1553" s="1"/>
  <c r="W1553"/>
  <c r="X1553" s="1"/>
  <c r="Y1553"/>
  <c r="Z1553" s="1"/>
  <c r="AA1553"/>
  <c r="AB1553" s="1"/>
  <c r="AC1553"/>
  <c r="AD1553" s="1"/>
  <c r="AE1553"/>
  <c r="AF1553" s="1"/>
  <c r="AG1553"/>
  <c r="AH1553" s="1"/>
  <c r="AI1553"/>
  <c r="AJ1553" s="1"/>
  <c r="S1554"/>
  <c r="T1554" s="1"/>
  <c r="U1554"/>
  <c r="V1554" s="1"/>
  <c r="W1554"/>
  <c r="X1554" s="1"/>
  <c r="Y1554"/>
  <c r="Z1554" s="1"/>
  <c r="AA1554"/>
  <c r="AB1554" s="1"/>
  <c r="AC1554"/>
  <c r="AD1554" s="1"/>
  <c r="AE1554"/>
  <c r="AF1554" s="1"/>
  <c r="AG1554"/>
  <c r="AH1554" s="1"/>
  <c r="AI1554"/>
  <c r="AJ1554" s="1"/>
  <c r="S1555"/>
  <c r="T1555" s="1"/>
  <c r="U1555"/>
  <c r="V1555" s="1"/>
  <c r="W1555"/>
  <c r="X1555" s="1"/>
  <c r="Y1555"/>
  <c r="Z1555" s="1"/>
  <c r="AA1555"/>
  <c r="AB1555" s="1"/>
  <c r="AC1555"/>
  <c r="AD1555" s="1"/>
  <c r="AE1555"/>
  <c r="AF1555" s="1"/>
  <c r="AG1555"/>
  <c r="AH1555" s="1"/>
  <c r="AI1555"/>
  <c r="AJ1555" s="1"/>
  <c r="S1556"/>
  <c r="T1556" s="1"/>
  <c r="U1556"/>
  <c r="V1556" s="1"/>
  <c r="W1556"/>
  <c r="X1556" s="1"/>
  <c r="Y1556"/>
  <c r="Z1556" s="1"/>
  <c r="AA1556"/>
  <c r="AB1556" s="1"/>
  <c r="AC1556"/>
  <c r="AD1556" s="1"/>
  <c r="AE1556"/>
  <c r="AF1556" s="1"/>
  <c r="AG1556"/>
  <c r="AH1556" s="1"/>
  <c r="AI1556"/>
  <c r="AJ1556" s="1"/>
  <c r="S1557"/>
  <c r="T1557" s="1"/>
  <c r="U1557"/>
  <c r="V1557" s="1"/>
  <c r="W1557"/>
  <c r="X1557" s="1"/>
  <c r="Y1557"/>
  <c r="Z1557" s="1"/>
  <c r="AA1557"/>
  <c r="AB1557" s="1"/>
  <c r="AC1557"/>
  <c r="AD1557" s="1"/>
  <c r="AE1557"/>
  <c r="AF1557" s="1"/>
  <c r="AG1557"/>
  <c r="AH1557" s="1"/>
  <c r="AI1557"/>
  <c r="AJ1557" s="1"/>
  <c r="S1558"/>
  <c r="T1558" s="1"/>
  <c r="U1558"/>
  <c r="V1558" s="1"/>
  <c r="W1558"/>
  <c r="X1558" s="1"/>
  <c r="Y1558"/>
  <c r="Z1558" s="1"/>
  <c r="AA1558"/>
  <c r="AB1558" s="1"/>
  <c r="AC1558"/>
  <c r="AD1558" s="1"/>
  <c r="AE1558"/>
  <c r="AF1558" s="1"/>
  <c r="AG1558"/>
  <c r="AH1558" s="1"/>
  <c r="AI1558"/>
  <c r="AJ1558" s="1"/>
  <c r="S1559"/>
  <c r="T1559" s="1"/>
  <c r="U1559"/>
  <c r="V1559" s="1"/>
  <c r="W1559"/>
  <c r="X1559" s="1"/>
  <c r="Y1559"/>
  <c r="Z1559" s="1"/>
  <c r="AA1559"/>
  <c r="AB1559" s="1"/>
  <c r="AC1559"/>
  <c r="AD1559" s="1"/>
  <c r="AE1559"/>
  <c r="AF1559" s="1"/>
  <c r="AG1559"/>
  <c r="AH1559" s="1"/>
  <c r="AI1559"/>
  <c r="AJ1559" s="1"/>
  <c r="S1560"/>
  <c r="T1560" s="1"/>
  <c r="U1560"/>
  <c r="V1560" s="1"/>
  <c r="W1560"/>
  <c r="X1560" s="1"/>
  <c r="Y1560"/>
  <c r="Z1560" s="1"/>
  <c r="AA1560"/>
  <c r="AB1560" s="1"/>
  <c r="AC1560"/>
  <c r="AD1560" s="1"/>
  <c r="AE1560"/>
  <c r="AF1560" s="1"/>
  <c r="AG1560"/>
  <c r="AH1560" s="1"/>
  <c r="AI1560"/>
  <c r="AJ1560" s="1"/>
  <c r="S1561"/>
  <c r="T1561" s="1"/>
  <c r="U1561"/>
  <c r="V1561" s="1"/>
  <c r="W1561"/>
  <c r="X1561" s="1"/>
  <c r="Y1561"/>
  <c r="Z1561" s="1"/>
  <c r="AA1561"/>
  <c r="AB1561" s="1"/>
  <c r="AC1561"/>
  <c r="AD1561" s="1"/>
  <c r="AE1561"/>
  <c r="AF1561" s="1"/>
  <c r="AG1561"/>
  <c r="AH1561" s="1"/>
  <c r="AI1561"/>
  <c r="AJ1561" s="1"/>
  <c r="S1562"/>
  <c r="T1562" s="1"/>
  <c r="U1562"/>
  <c r="V1562" s="1"/>
  <c r="W1562"/>
  <c r="X1562" s="1"/>
  <c r="Y1562"/>
  <c r="Z1562" s="1"/>
  <c r="AA1562"/>
  <c r="AB1562" s="1"/>
  <c r="AC1562"/>
  <c r="AD1562" s="1"/>
  <c r="AE1562"/>
  <c r="AF1562" s="1"/>
  <c r="AG1562"/>
  <c r="AH1562" s="1"/>
  <c r="AI1562"/>
  <c r="AJ1562" s="1"/>
  <c r="S1563"/>
  <c r="T1563" s="1"/>
  <c r="U1563"/>
  <c r="V1563" s="1"/>
  <c r="W1563"/>
  <c r="X1563" s="1"/>
  <c r="Y1563"/>
  <c r="Z1563" s="1"/>
  <c r="AA1563"/>
  <c r="AB1563" s="1"/>
  <c r="AC1563"/>
  <c r="AD1563" s="1"/>
  <c r="AE1563"/>
  <c r="AF1563" s="1"/>
  <c r="AG1563"/>
  <c r="AH1563" s="1"/>
  <c r="AI1563"/>
  <c r="AJ1563" s="1"/>
  <c r="S1564"/>
  <c r="T1564" s="1"/>
  <c r="U1564"/>
  <c r="V1564" s="1"/>
  <c r="W1564"/>
  <c r="X1564" s="1"/>
  <c r="Y1564"/>
  <c r="Z1564" s="1"/>
  <c r="AA1564"/>
  <c r="AB1564" s="1"/>
  <c r="AC1564"/>
  <c r="AD1564" s="1"/>
  <c r="AE1564"/>
  <c r="AF1564" s="1"/>
  <c r="AG1564"/>
  <c r="AH1564" s="1"/>
  <c r="AI1564"/>
  <c r="AJ1564" s="1"/>
  <c r="S1565"/>
  <c r="T1565" s="1"/>
  <c r="U1565"/>
  <c r="V1565" s="1"/>
  <c r="W1565"/>
  <c r="X1565" s="1"/>
  <c r="Y1565"/>
  <c r="Z1565" s="1"/>
  <c r="AA1565"/>
  <c r="AB1565" s="1"/>
  <c r="AC1565"/>
  <c r="AD1565" s="1"/>
  <c r="AE1565"/>
  <c r="AF1565" s="1"/>
  <c r="AG1565"/>
  <c r="AH1565" s="1"/>
  <c r="AI1565"/>
  <c r="AJ1565" s="1"/>
  <c r="S1566"/>
  <c r="T1566" s="1"/>
  <c r="U1566"/>
  <c r="V1566" s="1"/>
  <c r="W1566"/>
  <c r="X1566" s="1"/>
  <c r="Y1566"/>
  <c r="Z1566" s="1"/>
  <c r="AA1566"/>
  <c r="AB1566" s="1"/>
  <c r="AC1566"/>
  <c r="AD1566" s="1"/>
  <c r="AE1566"/>
  <c r="AF1566" s="1"/>
  <c r="AG1566"/>
  <c r="AH1566" s="1"/>
  <c r="AI1566"/>
  <c r="AJ1566" s="1"/>
  <c r="S1567"/>
  <c r="T1567" s="1"/>
  <c r="U1567"/>
  <c r="V1567" s="1"/>
  <c r="W1567"/>
  <c r="X1567" s="1"/>
  <c r="Y1567"/>
  <c r="Z1567" s="1"/>
  <c r="AA1567"/>
  <c r="AB1567" s="1"/>
  <c r="AC1567"/>
  <c r="AD1567" s="1"/>
  <c r="AE1567"/>
  <c r="AF1567" s="1"/>
  <c r="AG1567"/>
  <c r="AH1567" s="1"/>
  <c r="AI1567"/>
  <c r="AJ1567" s="1"/>
  <c r="S1568"/>
  <c r="T1568" s="1"/>
  <c r="U1568"/>
  <c r="V1568" s="1"/>
  <c r="W1568"/>
  <c r="X1568" s="1"/>
  <c r="Y1568"/>
  <c r="Z1568" s="1"/>
  <c r="AA1568"/>
  <c r="AB1568" s="1"/>
  <c r="AC1568"/>
  <c r="AD1568" s="1"/>
  <c r="AE1568"/>
  <c r="AF1568" s="1"/>
  <c r="AG1568"/>
  <c r="AH1568" s="1"/>
  <c r="AI1568"/>
  <c r="AJ1568" s="1"/>
  <c r="S1569"/>
  <c r="T1569" s="1"/>
  <c r="U1569"/>
  <c r="V1569" s="1"/>
  <c r="W1569"/>
  <c r="X1569" s="1"/>
  <c r="Y1569"/>
  <c r="Z1569" s="1"/>
  <c r="AA1569"/>
  <c r="AB1569" s="1"/>
  <c r="AC1569"/>
  <c r="AD1569" s="1"/>
  <c r="AE1569"/>
  <c r="AF1569" s="1"/>
  <c r="AG1569"/>
  <c r="AH1569" s="1"/>
  <c r="AI1569"/>
  <c r="AJ1569" s="1"/>
  <c r="S1570"/>
  <c r="T1570" s="1"/>
  <c r="U1570"/>
  <c r="V1570" s="1"/>
  <c r="W1570"/>
  <c r="X1570" s="1"/>
  <c r="Y1570"/>
  <c r="Z1570" s="1"/>
  <c r="AA1570"/>
  <c r="AB1570" s="1"/>
  <c r="AC1570"/>
  <c r="AD1570" s="1"/>
  <c r="AE1570"/>
  <c r="AF1570" s="1"/>
  <c r="AG1570"/>
  <c r="AH1570" s="1"/>
  <c r="AI1570"/>
  <c r="AJ1570" s="1"/>
  <c r="S1571"/>
  <c r="T1571" s="1"/>
  <c r="U1571"/>
  <c r="V1571" s="1"/>
  <c r="W1571"/>
  <c r="X1571" s="1"/>
  <c r="Y1571"/>
  <c r="Z1571" s="1"/>
  <c r="AA1571"/>
  <c r="AB1571" s="1"/>
  <c r="AC1571"/>
  <c r="AD1571" s="1"/>
  <c r="AE1571"/>
  <c r="AF1571" s="1"/>
  <c r="AG1571"/>
  <c r="AH1571" s="1"/>
  <c r="AI1571"/>
  <c r="AJ1571" s="1"/>
  <c r="S1572"/>
  <c r="T1572" s="1"/>
  <c r="U1572"/>
  <c r="V1572" s="1"/>
  <c r="W1572"/>
  <c r="X1572" s="1"/>
  <c r="Y1572"/>
  <c r="Z1572" s="1"/>
  <c r="AA1572"/>
  <c r="AB1572" s="1"/>
  <c r="AC1572"/>
  <c r="AD1572" s="1"/>
  <c r="AE1572"/>
  <c r="AF1572" s="1"/>
  <c r="AG1572"/>
  <c r="AH1572" s="1"/>
  <c r="AI1572"/>
  <c r="AJ1572" s="1"/>
  <c r="S1573"/>
  <c r="T1573" s="1"/>
  <c r="U1573"/>
  <c r="V1573" s="1"/>
  <c r="W1573"/>
  <c r="X1573" s="1"/>
  <c r="Y1573"/>
  <c r="Z1573" s="1"/>
  <c r="AA1573"/>
  <c r="AB1573" s="1"/>
  <c r="AC1573"/>
  <c r="AD1573" s="1"/>
  <c r="AE1573"/>
  <c r="AF1573" s="1"/>
  <c r="AG1573"/>
  <c r="AH1573" s="1"/>
  <c r="AI1573"/>
  <c r="AJ1573" s="1"/>
  <c r="S1574"/>
  <c r="T1574" s="1"/>
  <c r="U1574"/>
  <c r="V1574" s="1"/>
  <c r="W1574"/>
  <c r="X1574" s="1"/>
  <c r="Y1574"/>
  <c r="Z1574" s="1"/>
  <c r="AA1574"/>
  <c r="AB1574" s="1"/>
  <c r="AC1574"/>
  <c r="AD1574" s="1"/>
  <c r="AE1574"/>
  <c r="AF1574" s="1"/>
  <c r="AG1574"/>
  <c r="AH1574" s="1"/>
  <c r="AI1574"/>
  <c r="AJ1574" s="1"/>
  <c r="S1575"/>
  <c r="T1575" s="1"/>
  <c r="U1575"/>
  <c r="V1575" s="1"/>
  <c r="W1575"/>
  <c r="X1575" s="1"/>
  <c r="Y1575"/>
  <c r="Z1575" s="1"/>
  <c r="AA1575"/>
  <c r="AB1575" s="1"/>
  <c r="AC1575"/>
  <c r="AD1575" s="1"/>
  <c r="AE1575"/>
  <c r="AF1575" s="1"/>
  <c r="AG1575"/>
  <c r="AH1575" s="1"/>
  <c r="AI1575"/>
  <c r="AJ1575" s="1"/>
  <c r="S1576"/>
  <c r="T1576" s="1"/>
  <c r="U1576"/>
  <c r="V1576" s="1"/>
  <c r="W1576"/>
  <c r="X1576" s="1"/>
  <c r="Y1576"/>
  <c r="Z1576" s="1"/>
  <c r="AA1576"/>
  <c r="AB1576" s="1"/>
  <c r="AC1576"/>
  <c r="AD1576" s="1"/>
  <c r="AE1576"/>
  <c r="AF1576" s="1"/>
  <c r="AG1576"/>
  <c r="AH1576" s="1"/>
  <c r="AI1576"/>
  <c r="AJ1576" s="1"/>
  <c r="S1577"/>
  <c r="T1577" s="1"/>
  <c r="U1577"/>
  <c r="V1577" s="1"/>
  <c r="W1577"/>
  <c r="X1577" s="1"/>
  <c r="Y1577"/>
  <c r="Z1577" s="1"/>
  <c r="AA1577"/>
  <c r="AB1577" s="1"/>
  <c r="AC1577"/>
  <c r="AD1577" s="1"/>
  <c r="AE1577"/>
  <c r="AF1577" s="1"/>
  <c r="AG1577"/>
  <c r="AH1577" s="1"/>
  <c r="AI1577"/>
  <c r="AJ1577" s="1"/>
  <c r="S1578"/>
  <c r="T1578" s="1"/>
  <c r="U1578"/>
  <c r="V1578" s="1"/>
  <c r="W1578"/>
  <c r="X1578" s="1"/>
  <c r="Y1578"/>
  <c r="Z1578" s="1"/>
  <c r="AA1578"/>
  <c r="AB1578" s="1"/>
  <c r="AC1578"/>
  <c r="AD1578" s="1"/>
  <c r="AE1578"/>
  <c r="AF1578" s="1"/>
  <c r="AG1578"/>
  <c r="AH1578" s="1"/>
  <c r="AI1578"/>
  <c r="AJ1578" s="1"/>
  <c r="S1579"/>
  <c r="T1579" s="1"/>
  <c r="U1579"/>
  <c r="V1579" s="1"/>
  <c r="W1579"/>
  <c r="X1579" s="1"/>
  <c r="Y1579"/>
  <c r="Z1579" s="1"/>
  <c r="AA1579"/>
  <c r="AB1579" s="1"/>
  <c r="AC1579"/>
  <c r="AD1579" s="1"/>
  <c r="AE1579"/>
  <c r="AF1579" s="1"/>
  <c r="AG1579"/>
  <c r="AH1579" s="1"/>
  <c r="AI1579"/>
  <c r="AJ1579" s="1"/>
  <c r="S1580"/>
  <c r="T1580" s="1"/>
  <c r="U1580"/>
  <c r="V1580" s="1"/>
  <c r="W1580"/>
  <c r="X1580" s="1"/>
  <c r="Y1580"/>
  <c r="Z1580" s="1"/>
  <c r="AA1580"/>
  <c r="AB1580" s="1"/>
  <c r="AC1580"/>
  <c r="AD1580" s="1"/>
  <c r="AE1580"/>
  <c r="AF1580" s="1"/>
  <c r="AG1580"/>
  <c r="AH1580" s="1"/>
  <c r="AI1580"/>
  <c r="AJ1580" s="1"/>
  <c r="S1581"/>
  <c r="T1581" s="1"/>
  <c r="U1581"/>
  <c r="V1581" s="1"/>
  <c r="W1581"/>
  <c r="X1581" s="1"/>
  <c r="Y1581"/>
  <c r="Z1581" s="1"/>
  <c r="AA1581"/>
  <c r="AB1581" s="1"/>
  <c r="AC1581"/>
  <c r="AD1581" s="1"/>
  <c r="AE1581"/>
  <c r="AF1581" s="1"/>
  <c r="AG1581"/>
  <c r="AH1581" s="1"/>
  <c r="AI1581"/>
  <c r="AJ1581" s="1"/>
  <c r="S1582"/>
  <c r="T1582" s="1"/>
  <c r="U1582"/>
  <c r="V1582" s="1"/>
  <c r="W1582"/>
  <c r="X1582" s="1"/>
  <c r="Y1582"/>
  <c r="Z1582" s="1"/>
  <c r="AA1582"/>
  <c r="AB1582" s="1"/>
  <c r="AC1582"/>
  <c r="AD1582" s="1"/>
  <c r="AE1582"/>
  <c r="AF1582" s="1"/>
  <c r="AG1582"/>
  <c r="AH1582" s="1"/>
  <c r="AI1582"/>
  <c r="AJ1582" s="1"/>
  <c r="S1583"/>
  <c r="T1583" s="1"/>
  <c r="U1583"/>
  <c r="V1583" s="1"/>
  <c r="W1583"/>
  <c r="X1583" s="1"/>
  <c r="Y1583"/>
  <c r="Z1583" s="1"/>
  <c r="AA1583"/>
  <c r="AB1583" s="1"/>
  <c r="AC1583"/>
  <c r="AD1583" s="1"/>
  <c r="AE1583"/>
  <c r="AF1583" s="1"/>
  <c r="AG1583"/>
  <c r="AH1583" s="1"/>
  <c r="AI1583"/>
  <c r="AJ1583" s="1"/>
  <c r="S1584"/>
  <c r="T1584" s="1"/>
  <c r="U1584"/>
  <c r="V1584" s="1"/>
  <c r="W1584"/>
  <c r="X1584" s="1"/>
  <c r="Y1584"/>
  <c r="Z1584" s="1"/>
  <c r="AA1584"/>
  <c r="AB1584" s="1"/>
  <c r="AC1584"/>
  <c r="AD1584" s="1"/>
  <c r="AE1584"/>
  <c r="AF1584" s="1"/>
  <c r="AG1584"/>
  <c r="AH1584" s="1"/>
  <c r="AI1584"/>
  <c r="AJ1584" s="1"/>
  <c r="S1585"/>
  <c r="T1585" s="1"/>
  <c r="U1585"/>
  <c r="V1585" s="1"/>
  <c r="W1585"/>
  <c r="X1585" s="1"/>
  <c r="Y1585"/>
  <c r="Z1585" s="1"/>
  <c r="AA1585"/>
  <c r="AB1585" s="1"/>
  <c r="AC1585"/>
  <c r="AD1585" s="1"/>
  <c r="AE1585"/>
  <c r="AF1585" s="1"/>
  <c r="AG1585"/>
  <c r="AH1585" s="1"/>
  <c r="AI1585"/>
  <c r="AJ1585" s="1"/>
  <c r="S1586"/>
  <c r="T1586" s="1"/>
  <c r="U1586"/>
  <c r="V1586" s="1"/>
  <c r="W1586"/>
  <c r="X1586" s="1"/>
  <c r="Y1586"/>
  <c r="Z1586" s="1"/>
  <c r="AA1586"/>
  <c r="AB1586" s="1"/>
  <c r="AC1586"/>
  <c r="AD1586" s="1"/>
  <c r="AE1586"/>
  <c r="AF1586" s="1"/>
  <c r="AG1586"/>
  <c r="AH1586" s="1"/>
  <c r="AI1586"/>
  <c r="AJ1586" s="1"/>
  <c r="S1587"/>
  <c r="T1587" s="1"/>
  <c r="U1587"/>
  <c r="V1587" s="1"/>
  <c r="W1587"/>
  <c r="X1587" s="1"/>
  <c r="Y1587"/>
  <c r="Z1587" s="1"/>
  <c r="AA1587"/>
  <c r="AB1587" s="1"/>
  <c r="AC1587"/>
  <c r="AD1587" s="1"/>
  <c r="AE1587"/>
  <c r="AF1587" s="1"/>
  <c r="AG1587"/>
  <c r="AH1587" s="1"/>
  <c r="AI1587"/>
  <c r="AJ1587" s="1"/>
  <c r="S1588"/>
  <c r="T1588" s="1"/>
  <c r="U1588"/>
  <c r="V1588" s="1"/>
  <c r="W1588"/>
  <c r="X1588" s="1"/>
  <c r="Y1588"/>
  <c r="Z1588" s="1"/>
  <c r="AA1588"/>
  <c r="AB1588" s="1"/>
  <c r="AC1588"/>
  <c r="AD1588" s="1"/>
  <c r="AE1588"/>
  <c r="AF1588" s="1"/>
  <c r="AG1588"/>
  <c r="AH1588" s="1"/>
  <c r="AI1588"/>
  <c r="AJ1588" s="1"/>
  <c r="S1589"/>
  <c r="T1589" s="1"/>
  <c r="U1589"/>
  <c r="V1589" s="1"/>
  <c r="W1589"/>
  <c r="X1589" s="1"/>
  <c r="Y1589"/>
  <c r="Z1589" s="1"/>
  <c r="AA1589"/>
  <c r="AB1589" s="1"/>
  <c r="AC1589"/>
  <c r="AD1589" s="1"/>
  <c r="AE1589"/>
  <c r="AF1589" s="1"/>
  <c r="AG1589"/>
  <c r="AH1589" s="1"/>
  <c r="AI1589"/>
  <c r="AJ1589" s="1"/>
  <c r="S1590"/>
  <c r="T1590" s="1"/>
  <c r="U1590"/>
  <c r="V1590" s="1"/>
  <c r="W1590"/>
  <c r="X1590" s="1"/>
  <c r="Y1590"/>
  <c r="Z1590" s="1"/>
  <c r="AA1590"/>
  <c r="AB1590" s="1"/>
  <c r="AC1590"/>
  <c r="AD1590" s="1"/>
  <c r="AE1590"/>
  <c r="AF1590" s="1"/>
  <c r="AG1590"/>
  <c r="AH1590" s="1"/>
  <c r="AI1590"/>
  <c r="AJ1590" s="1"/>
  <c r="S1591"/>
  <c r="T1591" s="1"/>
  <c r="U1591"/>
  <c r="V1591" s="1"/>
  <c r="W1591"/>
  <c r="X1591" s="1"/>
  <c r="Y1591"/>
  <c r="Z1591" s="1"/>
  <c r="AA1591"/>
  <c r="AB1591" s="1"/>
  <c r="AC1591"/>
  <c r="AD1591" s="1"/>
  <c r="AE1591"/>
  <c r="AF1591" s="1"/>
  <c r="AG1591"/>
  <c r="AH1591" s="1"/>
  <c r="AI1591"/>
  <c r="AJ1591" s="1"/>
  <c r="S1592"/>
  <c r="T1592" s="1"/>
  <c r="U1592"/>
  <c r="V1592" s="1"/>
  <c r="W1592"/>
  <c r="X1592" s="1"/>
  <c r="Y1592"/>
  <c r="Z1592" s="1"/>
  <c r="AA1592"/>
  <c r="AB1592" s="1"/>
  <c r="AC1592"/>
  <c r="AD1592" s="1"/>
  <c r="AE1592"/>
  <c r="AF1592" s="1"/>
  <c r="AG1592"/>
  <c r="AH1592" s="1"/>
  <c r="AI1592"/>
  <c r="AJ1592" s="1"/>
  <c r="S1593"/>
  <c r="T1593" s="1"/>
  <c r="U1593"/>
  <c r="V1593" s="1"/>
  <c r="W1593"/>
  <c r="X1593" s="1"/>
  <c r="Y1593"/>
  <c r="Z1593" s="1"/>
  <c r="AA1593"/>
  <c r="AB1593" s="1"/>
  <c r="AC1593"/>
  <c r="AD1593" s="1"/>
  <c r="AE1593"/>
  <c r="AF1593" s="1"/>
  <c r="AG1593"/>
  <c r="AH1593" s="1"/>
  <c r="AI1593"/>
  <c r="AJ1593" s="1"/>
  <c r="S1594"/>
  <c r="T1594" s="1"/>
  <c r="U1594"/>
  <c r="V1594" s="1"/>
  <c r="W1594"/>
  <c r="X1594" s="1"/>
  <c r="Y1594"/>
  <c r="Z1594" s="1"/>
  <c r="AA1594"/>
  <c r="AB1594" s="1"/>
  <c r="AC1594"/>
  <c r="AD1594" s="1"/>
  <c r="AE1594"/>
  <c r="AF1594" s="1"/>
  <c r="AG1594"/>
  <c r="AH1594" s="1"/>
  <c r="AI1594"/>
  <c r="AJ1594" s="1"/>
  <c r="S1595"/>
  <c r="T1595" s="1"/>
  <c r="U1595"/>
  <c r="V1595" s="1"/>
  <c r="W1595"/>
  <c r="X1595" s="1"/>
  <c r="Y1595"/>
  <c r="Z1595" s="1"/>
  <c r="AA1595"/>
  <c r="AB1595" s="1"/>
  <c r="AC1595"/>
  <c r="AD1595" s="1"/>
  <c r="AE1595"/>
  <c r="AF1595" s="1"/>
  <c r="AG1595"/>
  <c r="AH1595" s="1"/>
  <c r="AI1595"/>
  <c r="AJ1595" s="1"/>
  <c r="S1596"/>
  <c r="T1596" s="1"/>
  <c r="U1596"/>
  <c r="V1596" s="1"/>
  <c r="W1596"/>
  <c r="X1596" s="1"/>
  <c r="Y1596"/>
  <c r="Z1596" s="1"/>
  <c r="AA1596"/>
  <c r="AB1596" s="1"/>
  <c r="AC1596"/>
  <c r="AD1596" s="1"/>
  <c r="AE1596"/>
  <c r="AF1596" s="1"/>
  <c r="AG1596"/>
  <c r="AH1596" s="1"/>
  <c r="AI1596"/>
  <c r="AJ1596" s="1"/>
  <c r="S1597"/>
  <c r="T1597" s="1"/>
  <c r="U1597"/>
  <c r="V1597" s="1"/>
  <c r="W1597"/>
  <c r="X1597" s="1"/>
  <c r="Y1597"/>
  <c r="Z1597" s="1"/>
  <c r="AA1597"/>
  <c r="AB1597" s="1"/>
  <c r="AC1597"/>
  <c r="AD1597" s="1"/>
  <c r="AE1597"/>
  <c r="AF1597" s="1"/>
  <c r="AG1597"/>
  <c r="AH1597" s="1"/>
  <c r="AI1597"/>
  <c r="AJ1597" s="1"/>
  <c r="S1598"/>
  <c r="T1598" s="1"/>
  <c r="U1598"/>
  <c r="V1598" s="1"/>
  <c r="W1598"/>
  <c r="X1598" s="1"/>
  <c r="Y1598"/>
  <c r="Z1598" s="1"/>
  <c r="AA1598"/>
  <c r="AB1598" s="1"/>
  <c r="AC1598"/>
  <c r="AD1598" s="1"/>
  <c r="AE1598"/>
  <c r="AF1598" s="1"/>
  <c r="AG1598"/>
  <c r="AH1598" s="1"/>
  <c r="AI1598"/>
  <c r="AJ1598" s="1"/>
  <c r="S1599"/>
  <c r="T1599" s="1"/>
  <c r="U1599"/>
  <c r="V1599" s="1"/>
  <c r="W1599"/>
  <c r="X1599" s="1"/>
  <c r="Y1599"/>
  <c r="Z1599" s="1"/>
  <c r="AA1599"/>
  <c r="AB1599" s="1"/>
  <c r="AC1599"/>
  <c r="AD1599" s="1"/>
  <c r="AE1599"/>
  <c r="AF1599" s="1"/>
  <c r="AG1599"/>
  <c r="AH1599" s="1"/>
  <c r="AI1599"/>
  <c r="AJ1599" s="1"/>
  <c r="S1600"/>
  <c r="T1600" s="1"/>
  <c r="U1600"/>
  <c r="V1600" s="1"/>
  <c r="W1600"/>
  <c r="X1600" s="1"/>
  <c r="Y1600"/>
  <c r="Z1600" s="1"/>
  <c r="AA1600"/>
  <c r="AB1600" s="1"/>
  <c r="AC1600"/>
  <c r="AD1600" s="1"/>
  <c r="AE1600"/>
  <c r="AF1600" s="1"/>
  <c r="AG1600"/>
  <c r="AH1600" s="1"/>
  <c r="AI1600"/>
  <c r="AJ1600" s="1"/>
  <c r="S1601"/>
  <c r="T1601" s="1"/>
  <c r="U1601"/>
  <c r="V1601" s="1"/>
  <c r="W1601"/>
  <c r="X1601" s="1"/>
  <c r="Y1601"/>
  <c r="Z1601" s="1"/>
  <c r="AA1601"/>
  <c r="AB1601" s="1"/>
  <c r="AC1601"/>
  <c r="AD1601" s="1"/>
  <c r="AE1601"/>
  <c r="AF1601" s="1"/>
  <c r="AG1601"/>
  <c r="AH1601" s="1"/>
  <c r="AI1601"/>
  <c r="AJ1601" s="1"/>
  <c r="S1602"/>
  <c r="T1602" s="1"/>
  <c r="U1602"/>
  <c r="V1602" s="1"/>
  <c r="W1602"/>
  <c r="X1602" s="1"/>
  <c r="Y1602"/>
  <c r="Z1602" s="1"/>
  <c r="AA1602"/>
  <c r="AB1602" s="1"/>
  <c r="AC1602"/>
  <c r="AD1602" s="1"/>
  <c r="AE1602"/>
  <c r="AF1602" s="1"/>
  <c r="AG1602"/>
  <c r="AH1602" s="1"/>
  <c r="AI1602"/>
  <c r="AJ1602" s="1"/>
  <c r="S1603"/>
  <c r="T1603" s="1"/>
  <c r="U1603"/>
  <c r="V1603" s="1"/>
  <c r="W1603"/>
  <c r="X1603" s="1"/>
  <c r="Y1603"/>
  <c r="Z1603" s="1"/>
  <c r="AA1603"/>
  <c r="AB1603" s="1"/>
  <c r="AC1603"/>
  <c r="AD1603" s="1"/>
  <c r="AE1603"/>
  <c r="AF1603" s="1"/>
  <c r="AG1603"/>
  <c r="AH1603" s="1"/>
  <c r="AI1603"/>
  <c r="AJ1603" s="1"/>
  <c r="S1604"/>
  <c r="T1604" s="1"/>
  <c r="U1604"/>
  <c r="V1604" s="1"/>
  <c r="W1604"/>
  <c r="X1604" s="1"/>
  <c r="Y1604"/>
  <c r="Z1604" s="1"/>
  <c r="AA1604"/>
  <c r="AB1604" s="1"/>
  <c r="AC1604"/>
  <c r="AD1604" s="1"/>
  <c r="AE1604"/>
  <c r="AF1604" s="1"/>
  <c r="AG1604"/>
  <c r="AH1604" s="1"/>
  <c r="AI1604"/>
  <c r="AJ1604" s="1"/>
  <c r="S1605"/>
  <c r="T1605" s="1"/>
  <c r="U1605"/>
  <c r="V1605" s="1"/>
  <c r="W1605"/>
  <c r="X1605" s="1"/>
  <c r="Y1605"/>
  <c r="Z1605" s="1"/>
  <c r="AA1605"/>
  <c r="AB1605" s="1"/>
  <c r="AC1605"/>
  <c r="AD1605" s="1"/>
  <c r="AE1605"/>
  <c r="AF1605" s="1"/>
  <c r="AG1605"/>
  <c r="AH1605" s="1"/>
  <c r="AI1605"/>
  <c r="AJ1605" s="1"/>
  <c r="S1606"/>
  <c r="T1606" s="1"/>
  <c r="U1606"/>
  <c r="V1606" s="1"/>
  <c r="W1606"/>
  <c r="X1606" s="1"/>
  <c r="Y1606"/>
  <c r="Z1606" s="1"/>
  <c r="AA1606"/>
  <c r="AB1606" s="1"/>
  <c r="AC1606"/>
  <c r="AD1606" s="1"/>
  <c r="AE1606"/>
  <c r="AF1606" s="1"/>
  <c r="AG1606"/>
  <c r="AH1606" s="1"/>
  <c r="AI1606"/>
  <c r="AJ1606" s="1"/>
  <c r="S1607"/>
  <c r="T1607" s="1"/>
  <c r="U1607"/>
  <c r="V1607" s="1"/>
  <c r="W1607"/>
  <c r="X1607" s="1"/>
  <c r="Y1607"/>
  <c r="Z1607" s="1"/>
  <c r="AA1607"/>
  <c r="AB1607" s="1"/>
  <c r="AC1607"/>
  <c r="AD1607" s="1"/>
  <c r="AE1607"/>
  <c r="AF1607" s="1"/>
  <c r="AG1607"/>
  <c r="AH1607" s="1"/>
  <c r="AI1607"/>
  <c r="AJ1607" s="1"/>
  <c r="S1608"/>
  <c r="T1608" s="1"/>
  <c r="U1608"/>
  <c r="V1608" s="1"/>
  <c r="W1608"/>
  <c r="X1608" s="1"/>
  <c r="Y1608"/>
  <c r="Z1608" s="1"/>
  <c r="AA1608"/>
  <c r="AB1608" s="1"/>
  <c r="AC1608"/>
  <c r="AD1608" s="1"/>
  <c r="AE1608"/>
  <c r="AF1608" s="1"/>
  <c r="AG1608"/>
  <c r="AH1608" s="1"/>
  <c r="AI1608"/>
  <c r="AJ1608" s="1"/>
  <c r="S1609"/>
  <c r="T1609" s="1"/>
  <c r="U1609"/>
  <c r="V1609" s="1"/>
  <c r="W1609"/>
  <c r="X1609" s="1"/>
  <c r="Y1609"/>
  <c r="Z1609" s="1"/>
  <c r="AA1609"/>
  <c r="AB1609" s="1"/>
  <c r="AC1609"/>
  <c r="AD1609" s="1"/>
  <c r="AE1609"/>
  <c r="AF1609" s="1"/>
  <c r="AG1609"/>
  <c r="AH1609" s="1"/>
  <c r="AI1609"/>
  <c r="AJ1609" s="1"/>
  <c r="S1610"/>
  <c r="T1610" s="1"/>
  <c r="U1610"/>
  <c r="V1610" s="1"/>
  <c r="W1610"/>
  <c r="X1610" s="1"/>
  <c r="Y1610"/>
  <c r="Z1610" s="1"/>
  <c r="AA1610"/>
  <c r="AB1610" s="1"/>
  <c r="AC1610"/>
  <c r="AD1610" s="1"/>
  <c r="AE1610"/>
  <c r="AF1610" s="1"/>
  <c r="AG1610"/>
  <c r="AH1610" s="1"/>
  <c r="AI1610"/>
  <c r="AJ1610" s="1"/>
  <c r="S1611"/>
  <c r="T1611" s="1"/>
  <c r="U1611"/>
  <c r="V1611" s="1"/>
  <c r="W1611"/>
  <c r="X1611" s="1"/>
  <c r="Y1611"/>
  <c r="Z1611" s="1"/>
  <c r="AA1611"/>
  <c r="AB1611" s="1"/>
  <c r="AC1611"/>
  <c r="AD1611" s="1"/>
  <c r="AE1611"/>
  <c r="AF1611" s="1"/>
  <c r="AG1611"/>
  <c r="AH1611" s="1"/>
  <c r="AI1611"/>
  <c r="AJ1611" s="1"/>
  <c r="S1612"/>
  <c r="T1612" s="1"/>
  <c r="U1612"/>
  <c r="V1612" s="1"/>
  <c r="W1612"/>
  <c r="X1612" s="1"/>
  <c r="Y1612"/>
  <c r="Z1612" s="1"/>
  <c r="AA1612"/>
  <c r="AB1612" s="1"/>
  <c r="AC1612"/>
  <c r="AD1612" s="1"/>
  <c r="AE1612"/>
  <c r="AF1612" s="1"/>
  <c r="AG1612"/>
  <c r="AH1612" s="1"/>
  <c r="AI1612"/>
  <c r="AJ1612" s="1"/>
  <c r="S1613"/>
  <c r="T1613" s="1"/>
  <c r="U1613"/>
  <c r="V1613" s="1"/>
  <c r="W1613"/>
  <c r="X1613" s="1"/>
  <c r="Y1613"/>
  <c r="Z1613" s="1"/>
  <c r="AA1613"/>
  <c r="AB1613" s="1"/>
  <c r="AC1613"/>
  <c r="AD1613" s="1"/>
  <c r="AE1613"/>
  <c r="AF1613" s="1"/>
  <c r="AG1613"/>
  <c r="AH1613" s="1"/>
  <c r="AI1613"/>
  <c r="AJ1613" s="1"/>
  <c r="S1614"/>
  <c r="T1614" s="1"/>
  <c r="U1614"/>
  <c r="V1614" s="1"/>
  <c r="W1614"/>
  <c r="X1614" s="1"/>
  <c r="Y1614"/>
  <c r="Z1614" s="1"/>
  <c r="AA1614"/>
  <c r="AB1614" s="1"/>
  <c r="AC1614"/>
  <c r="AD1614" s="1"/>
  <c r="AE1614"/>
  <c r="AF1614" s="1"/>
  <c r="AG1614"/>
  <c r="AH1614" s="1"/>
  <c r="AI1614"/>
  <c r="AJ1614" s="1"/>
  <c r="S1615"/>
  <c r="T1615" s="1"/>
  <c r="U1615"/>
  <c r="V1615" s="1"/>
  <c r="W1615"/>
  <c r="X1615" s="1"/>
  <c r="Y1615"/>
  <c r="Z1615" s="1"/>
  <c r="AA1615"/>
  <c r="AB1615" s="1"/>
  <c r="AC1615"/>
  <c r="AD1615" s="1"/>
  <c r="AE1615"/>
  <c r="AF1615" s="1"/>
  <c r="AG1615"/>
  <c r="AH1615" s="1"/>
  <c r="AI1615"/>
  <c r="AJ1615" s="1"/>
  <c r="S1616"/>
  <c r="T1616" s="1"/>
  <c r="U1616"/>
  <c r="V1616" s="1"/>
  <c r="W1616"/>
  <c r="X1616" s="1"/>
  <c r="Y1616"/>
  <c r="Z1616" s="1"/>
  <c r="AA1616"/>
  <c r="AB1616" s="1"/>
  <c r="AC1616"/>
  <c r="AD1616" s="1"/>
  <c r="AE1616"/>
  <c r="AF1616" s="1"/>
  <c r="AG1616"/>
  <c r="AH1616" s="1"/>
  <c r="AI1616"/>
  <c r="AJ1616" s="1"/>
  <c r="S1617"/>
  <c r="T1617" s="1"/>
  <c r="U1617"/>
  <c r="V1617" s="1"/>
  <c r="W1617"/>
  <c r="X1617" s="1"/>
  <c r="Y1617"/>
  <c r="Z1617" s="1"/>
  <c r="AA1617"/>
  <c r="AB1617" s="1"/>
  <c r="AC1617"/>
  <c r="AD1617" s="1"/>
  <c r="AE1617"/>
  <c r="AF1617" s="1"/>
  <c r="AG1617"/>
  <c r="AH1617" s="1"/>
  <c r="AI1617"/>
  <c r="AJ1617" s="1"/>
  <c r="S1618"/>
  <c r="T1618" s="1"/>
  <c r="U1618"/>
  <c r="V1618" s="1"/>
  <c r="W1618"/>
  <c r="X1618" s="1"/>
  <c r="Y1618"/>
  <c r="Z1618" s="1"/>
  <c r="AA1618"/>
  <c r="AB1618" s="1"/>
  <c r="AC1618"/>
  <c r="AD1618" s="1"/>
  <c r="AE1618"/>
  <c r="AF1618" s="1"/>
  <c r="AG1618"/>
  <c r="AH1618" s="1"/>
  <c r="AI1618"/>
  <c r="AJ1618" s="1"/>
  <c r="S1619"/>
  <c r="T1619" s="1"/>
  <c r="U1619"/>
  <c r="V1619" s="1"/>
  <c r="W1619"/>
  <c r="X1619" s="1"/>
  <c r="Y1619"/>
  <c r="Z1619" s="1"/>
  <c r="AA1619"/>
  <c r="AB1619" s="1"/>
  <c r="AC1619"/>
  <c r="AD1619" s="1"/>
  <c r="AE1619"/>
  <c r="AF1619" s="1"/>
  <c r="AG1619"/>
  <c r="AH1619" s="1"/>
  <c r="AI1619"/>
  <c r="AJ1619" s="1"/>
  <c r="S1620"/>
  <c r="T1620" s="1"/>
  <c r="U1620"/>
  <c r="V1620" s="1"/>
  <c r="W1620"/>
  <c r="X1620" s="1"/>
  <c r="Y1620"/>
  <c r="Z1620" s="1"/>
  <c r="AA1620"/>
  <c r="AB1620" s="1"/>
  <c r="AC1620"/>
  <c r="AD1620" s="1"/>
  <c r="AE1620"/>
  <c r="AF1620" s="1"/>
  <c r="AG1620"/>
  <c r="AH1620" s="1"/>
  <c r="AI1620"/>
  <c r="AJ1620" s="1"/>
  <c r="S1621"/>
  <c r="T1621" s="1"/>
  <c r="U1621"/>
  <c r="V1621" s="1"/>
  <c r="W1621"/>
  <c r="X1621" s="1"/>
  <c r="Y1621"/>
  <c r="Z1621" s="1"/>
  <c r="AA1621"/>
  <c r="AB1621" s="1"/>
  <c r="AC1621"/>
  <c r="AD1621" s="1"/>
  <c r="AE1621"/>
  <c r="AF1621" s="1"/>
  <c r="AG1621"/>
  <c r="AH1621" s="1"/>
  <c r="AI1621"/>
  <c r="AJ1621" s="1"/>
  <c r="S1622"/>
  <c r="T1622" s="1"/>
  <c r="U1622"/>
  <c r="V1622" s="1"/>
  <c r="W1622"/>
  <c r="X1622" s="1"/>
  <c r="Y1622"/>
  <c r="Z1622" s="1"/>
  <c r="AA1622"/>
  <c r="AB1622" s="1"/>
  <c r="AC1622"/>
  <c r="AD1622" s="1"/>
  <c r="AE1622"/>
  <c r="AF1622" s="1"/>
  <c r="AG1622"/>
  <c r="AH1622" s="1"/>
  <c r="AI1622"/>
  <c r="AJ1622" s="1"/>
  <c r="S1623"/>
  <c r="T1623" s="1"/>
  <c r="U1623"/>
  <c r="V1623" s="1"/>
  <c r="W1623"/>
  <c r="X1623" s="1"/>
  <c r="Y1623"/>
  <c r="Z1623" s="1"/>
  <c r="AA1623"/>
  <c r="AB1623" s="1"/>
  <c r="AC1623"/>
  <c r="AD1623" s="1"/>
  <c r="AE1623"/>
  <c r="AF1623" s="1"/>
  <c r="AG1623"/>
  <c r="AH1623" s="1"/>
  <c r="AI1623"/>
  <c r="AJ1623" s="1"/>
  <c r="S1624"/>
  <c r="T1624" s="1"/>
  <c r="U1624"/>
  <c r="V1624" s="1"/>
  <c r="W1624"/>
  <c r="X1624" s="1"/>
  <c r="Y1624"/>
  <c r="Z1624" s="1"/>
  <c r="AA1624"/>
  <c r="AB1624" s="1"/>
  <c r="AC1624"/>
  <c r="AD1624" s="1"/>
  <c r="AE1624"/>
  <c r="AF1624" s="1"/>
  <c r="AG1624"/>
  <c r="AH1624" s="1"/>
  <c r="AI1624"/>
  <c r="AJ1624" s="1"/>
  <c r="S1625"/>
  <c r="T1625" s="1"/>
  <c r="U1625"/>
  <c r="V1625" s="1"/>
  <c r="W1625"/>
  <c r="X1625" s="1"/>
  <c r="Y1625"/>
  <c r="Z1625" s="1"/>
  <c r="AA1625"/>
  <c r="AB1625" s="1"/>
  <c r="AC1625"/>
  <c r="AD1625" s="1"/>
  <c r="AE1625"/>
  <c r="AF1625" s="1"/>
  <c r="AG1625"/>
  <c r="AH1625" s="1"/>
  <c r="AI1625"/>
  <c r="AJ1625" s="1"/>
  <c r="S1626"/>
  <c r="T1626" s="1"/>
  <c r="U1626"/>
  <c r="V1626" s="1"/>
  <c r="W1626"/>
  <c r="X1626" s="1"/>
  <c r="Y1626"/>
  <c r="Z1626" s="1"/>
  <c r="AA1626"/>
  <c r="AB1626" s="1"/>
  <c r="AC1626"/>
  <c r="AD1626" s="1"/>
  <c r="AE1626"/>
  <c r="AF1626" s="1"/>
  <c r="AG1626"/>
  <c r="AH1626" s="1"/>
  <c r="AI1626"/>
  <c r="AJ1626" s="1"/>
  <c r="S1627"/>
  <c r="T1627" s="1"/>
  <c r="U1627"/>
  <c r="V1627" s="1"/>
  <c r="W1627"/>
  <c r="X1627" s="1"/>
  <c r="Y1627"/>
  <c r="Z1627" s="1"/>
  <c r="AA1627"/>
  <c r="AB1627" s="1"/>
  <c r="AC1627"/>
  <c r="AD1627" s="1"/>
  <c r="AE1627"/>
  <c r="AF1627" s="1"/>
  <c r="AG1627"/>
  <c r="AH1627" s="1"/>
  <c r="AI1627"/>
  <c r="AJ1627" s="1"/>
  <c r="S1628"/>
  <c r="T1628" s="1"/>
  <c r="U1628"/>
  <c r="V1628" s="1"/>
  <c r="W1628"/>
  <c r="X1628" s="1"/>
  <c r="Y1628"/>
  <c r="Z1628" s="1"/>
  <c r="AA1628"/>
  <c r="AB1628" s="1"/>
  <c r="AC1628"/>
  <c r="AD1628" s="1"/>
  <c r="AE1628"/>
  <c r="AF1628" s="1"/>
  <c r="AG1628"/>
  <c r="AH1628" s="1"/>
  <c r="AI1628"/>
  <c r="AJ1628" s="1"/>
  <c r="S1629"/>
  <c r="T1629" s="1"/>
  <c r="U1629"/>
  <c r="V1629" s="1"/>
  <c r="W1629"/>
  <c r="X1629" s="1"/>
  <c r="Y1629"/>
  <c r="Z1629" s="1"/>
  <c r="AA1629"/>
  <c r="AB1629" s="1"/>
  <c r="AC1629"/>
  <c r="AD1629" s="1"/>
  <c r="AE1629"/>
  <c r="AF1629" s="1"/>
  <c r="AG1629"/>
  <c r="AH1629" s="1"/>
  <c r="AI1629"/>
  <c r="AJ1629" s="1"/>
  <c r="S1630"/>
  <c r="T1630" s="1"/>
  <c r="U1630"/>
  <c r="V1630" s="1"/>
  <c r="W1630"/>
  <c r="X1630" s="1"/>
  <c r="Y1630"/>
  <c r="Z1630" s="1"/>
  <c r="AA1630"/>
  <c r="AB1630" s="1"/>
  <c r="AC1630"/>
  <c r="AD1630" s="1"/>
  <c r="AE1630"/>
  <c r="AF1630" s="1"/>
  <c r="AG1630"/>
  <c r="AH1630" s="1"/>
  <c r="AI1630"/>
  <c r="AJ1630" s="1"/>
  <c r="S1631"/>
  <c r="T1631" s="1"/>
  <c r="U1631"/>
  <c r="V1631" s="1"/>
  <c r="W1631"/>
  <c r="X1631" s="1"/>
  <c r="Y1631"/>
  <c r="Z1631" s="1"/>
  <c r="AA1631"/>
  <c r="AB1631" s="1"/>
  <c r="AC1631"/>
  <c r="AD1631" s="1"/>
  <c r="AE1631"/>
  <c r="AF1631" s="1"/>
  <c r="AG1631"/>
  <c r="AH1631" s="1"/>
  <c r="AI1631"/>
  <c r="AJ1631" s="1"/>
  <c r="S1632"/>
  <c r="T1632" s="1"/>
  <c r="U1632"/>
  <c r="V1632" s="1"/>
  <c r="W1632"/>
  <c r="X1632" s="1"/>
  <c r="Y1632"/>
  <c r="Z1632" s="1"/>
  <c r="AA1632"/>
  <c r="AB1632" s="1"/>
  <c r="AC1632"/>
  <c r="AD1632" s="1"/>
  <c r="AE1632"/>
  <c r="AF1632" s="1"/>
  <c r="AG1632"/>
  <c r="AH1632" s="1"/>
  <c r="AI1632"/>
  <c r="AJ1632" s="1"/>
  <c r="S1633"/>
  <c r="T1633" s="1"/>
  <c r="U1633"/>
  <c r="V1633" s="1"/>
  <c r="W1633"/>
  <c r="X1633" s="1"/>
  <c r="Y1633"/>
  <c r="Z1633" s="1"/>
  <c r="AA1633"/>
  <c r="AB1633" s="1"/>
  <c r="AC1633"/>
  <c r="AD1633" s="1"/>
  <c r="AE1633"/>
  <c r="AF1633" s="1"/>
  <c r="AG1633"/>
  <c r="AH1633" s="1"/>
  <c r="AI1633"/>
  <c r="AJ1633" s="1"/>
  <c r="S1634"/>
  <c r="T1634" s="1"/>
  <c r="U1634"/>
  <c r="V1634" s="1"/>
  <c r="W1634"/>
  <c r="X1634" s="1"/>
  <c r="Y1634"/>
  <c r="Z1634" s="1"/>
  <c r="AA1634"/>
  <c r="AB1634" s="1"/>
  <c r="AC1634"/>
  <c r="AD1634" s="1"/>
  <c r="AE1634"/>
  <c r="AF1634" s="1"/>
  <c r="AG1634"/>
  <c r="AH1634" s="1"/>
  <c r="AI1634"/>
  <c r="AJ1634" s="1"/>
  <c r="S1635"/>
  <c r="T1635" s="1"/>
  <c r="U1635"/>
  <c r="V1635" s="1"/>
  <c r="W1635"/>
  <c r="X1635" s="1"/>
  <c r="Y1635"/>
  <c r="Z1635" s="1"/>
  <c r="AA1635"/>
  <c r="AB1635" s="1"/>
  <c r="AC1635"/>
  <c r="AD1635" s="1"/>
  <c r="AE1635"/>
  <c r="AF1635" s="1"/>
  <c r="AG1635"/>
  <c r="AH1635" s="1"/>
  <c r="AI1635"/>
  <c r="AJ1635" s="1"/>
  <c r="S1636"/>
  <c r="T1636" s="1"/>
  <c r="U1636"/>
  <c r="V1636" s="1"/>
  <c r="W1636"/>
  <c r="X1636" s="1"/>
  <c r="Y1636"/>
  <c r="Z1636" s="1"/>
  <c r="AA1636"/>
  <c r="AB1636" s="1"/>
  <c r="AC1636"/>
  <c r="AD1636" s="1"/>
  <c r="AE1636"/>
  <c r="AF1636" s="1"/>
  <c r="AG1636"/>
  <c r="AH1636" s="1"/>
  <c r="AI1636"/>
  <c r="AJ1636" s="1"/>
  <c r="S1637"/>
  <c r="T1637" s="1"/>
  <c r="U1637"/>
  <c r="V1637" s="1"/>
  <c r="W1637"/>
  <c r="X1637" s="1"/>
  <c r="Y1637"/>
  <c r="Z1637" s="1"/>
  <c r="AA1637"/>
  <c r="AB1637" s="1"/>
  <c r="AC1637"/>
  <c r="AD1637" s="1"/>
  <c r="AE1637"/>
  <c r="AF1637" s="1"/>
  <c r="AG1637"/>
  <c r="AH1637" s="1"/>
  <c r="AI1637"/>
  <c r="AJ1637" s="1"/>
  <c r="S1638"/>
  <c r="T1638" s="1"/>
  <c r="U1638"/>
  <c r="V1638" s="1"/>
  <c r="W1638"/>
  <c r="X1638" s="1"/>
  <c r="Y1638"/>
  <c r="Z1638" s="1"/>
  <c r="AA1638"/>
  <c r="AB1638" s="1"/>
  <c r="AC1638"/>
  <c r="AD1638" s="1"/>
  <c r="AE1638"/>
  <c r="AF1638" s="1"/>
  <c r="AG1638"/>
  <c r="AH1638" s="1"/>
  <c r="AI1638"/>
  <c r="AJ1638" s="1"/>
  <c r="S1639"/>
  <c r="T1639" s="1"/>
  <c r="U1639"/>
  <c r="V1639" s="1"/>
  <c r="W1639"/>
  <c r="X1639" s="1"/>
  <c r="Y1639"/>
  <c r="Z1639" s="1"/>
  <c r="AA1639"/>
  <c r="AB1639" s="1"/>
  <c r="AC1639"/>
  <c r="AD1639" s="1"/>
  <c r="AE1639"/>
  <c r="AF1639" s="1"/>
  <c r="AG1639"/>
  <c r="AH1639" s="1"/>
  <c r="AI1639"/>
  <c r="AJ1639" s="1"/>
  <c r="S1640"/>
  <c r="T1640" s="1"/>
  <c r="U1640"/>
  <c r="V1640" s="1"/>
  <c r="W1640"/>
  <c r="X1640" s="1"/>
  <c r="Y1640"/>
  <c r="Z1640" s="1"/>
  <c r="AA1640"/>
  <c r="AB1640" s="1"/>
  <c r="AC1640"/>
  <c r="AD1640" s="1"/>
  <c r="AE1640"/>
  <c r="AF1640" s="1"/>
  <c r="AG1640"/>
  <c r="AH1640" s="1"/>
  <c r="AI1640"/>
  <c r="AJ1640" s="1"/>
  <c r="S1641"/>
  <c r="T1641" s="1"/>
  <c r="U1641"/>
  <c r="V1641" s="1"/>
  <c r="W1641"/>
  <c r="X1641" s="1"/>
  <c r="Y1641"/>
  <c r="Z1641" s="1"/>
  <c r="AA1641"/>
  <c r="AB1641" s="1"/>
  <c r="AC1641"/>
  <c r="AD1641" s="1"/>
  <c r="AE1641"/>
  <c r="AF1641" s="1"/>
  <c r="AG1641"/>
  <c r="AH1641" s="1"/>
  <c r="AI1641"/>
  <c r="AJ1641" s="1"/>
  <c r="S1642"/>
  <c r="T1642" s="1"/>
  <c r="U1642"/>
  <c r="V1642" s="1"/>
  <c r="W1642"/>
  <c r="X1642" s="1"/>
  <c r="Y1642"/>
  <c r="Z1642" s="1"/>
  <c r="AA1642"/>
  <c r="AB1642" s="1"/>
  <c r="AC1642"/>
  <c r="AD1642" s="1"/>
  <c r="AE1642"/>
  <c r="AF1642" s="1"/>
  <c r="AG1642"/>
  <c r="AH1642" s="1"/>
  <c r="AI1642"/>
  <c r="AJ1642" s="1"/>
  <c r="S1643"/>
  <c r="T1643" s="1"/>
  <c r="U1643"/>
  <c r="V1643" s="1"/>
  <c r="W1643"/>
  <c r="X1643" s="1"/>
  <c r="Y1643"/>
  <c r="Z1643" s="1"/>
  <c r="AA1643"/>
  <c r="AB1643" s="1"/>
  <c r="AC1643"/>
  <c r="AD1643" s="1"/>
  <c r="AE1643"/>
  <c r="AF1643" s="1"/>
  <c r="AG1643"/>
  <c r="AH1643" s="1"/>
  <c r="AI1643"/>
  <c r="AJ1643" s="1"/>
  <c r="S1644"/>
  <c r="T1644" s="1"/>
  <c r="U1644"/>
  <c r="V1644" s="1"/>
  <c r="W1644"/>
  <c r="X1644" s="1"/>
  <c r="Y1644"/>
  <c r="Z1644" s="1"/>
  <c r="AA1644"/>
  <c r="AB1644" s="1"/>
  <c r="AC1644"/>
  <c r="AD1644" s="1"/>
  <c r="AE1644"/>
  <c r="AF1644" s="1"/>
  <c r="AG1644"/>
  <c r="AH1644" s="1"/>
  <c r="AI1644"/>
  <c r="AJ1644" s="1"/>
  <c r="S1645"/>
  <c r="T1645" s="1"/>
  <c r="U1645"/>
  <c r="V1645" s="1"/>
  <c r="W1645"/>
  <c r="X1645" s="1"/>
  <c r="Y1645"/>
  <c r="Z1645" s="1"/>
  <c r="AA1645"/>
  <c r="AB1645" s="1"/>
  <c r="AC1645"/>
  <c r="AD1645" s="1"/>
  <c r="AE1645"/>
  <c r="AF1645" s="1"/>
  <c r="AG1645"/>
  <c r="AH1645" s="1"/>
  <c r="AI1645"/>
  <c r="AJ1645" s="1"/>
  <c r="S1646"/>
  <c r="T1646" s="1"/>
  <c r="U1646"/>
  <c r="V1646" s="1"/>
  <c r="W1646"/>
  <c r="X1646" s="1"/>
  <c r="Y1646"/>
  <c r="Z1646" s="1"/>
  <c r="AA1646"/>
  <c r="AB1646" s="1"/>
  <c r="AC1646"/>
  <c r="AD1646" s="1"/>
  <c r="AE1646"/>
  <c r="AF1646" s="1"/>
  <c r="AG1646"/>
  <c r="AH1646" s="1"/>
  <c r="AI1646"/>
  <c r="AJ1646" s="1"/>
  <c r="S1647"/>
  <c r="T1647" s="1"/>
  <c r="U1647"/>
  <c r="V1647" s="1"/>
  <c r="W1647"/>
  <c r="X1647" s="1"/>
  <c r="Y1647"/>
  <c r="Z1647" s="1"/>
  <c r="AA1647"/>
  <c r="AB1647" s="1"/>
  <c r="AC1647"/>
  <c r="AD1647" s="1"/>
  <c r="AE1647"/>
  <c r="AF1647" s="1"/>
  <c r="AG1647"/>
  <c r="AH1647" s="1"/>
  <c r="AI1647"/>
  <c r="AJ1647" s="1"/>
  <c r="S1648"/>
  <c r="T1648" s="1"/>
  <c r="U1648"/>
  <c r="V1648" s="1"/>
  <c r="W1648"/>
  <c r="X1648" s="1"/>
  <c r="Y1648"/>
  <c r="Z1648" s="1"/>
  <c r="AA1648"/>
  <c r="AB1648" s="1"/>
  <c r="AC1648"/>
  <c r="AD1648" s="1"/>
  <c r="AE1648"/>
  <c r="AF1648" s="1"/>
  <c r="AG1648"/>
  <c r="AH1648" s="1"/>
  <c r="AI1648"/>
  <c r="AJ1648" s="1"/>
  <c r="S1649"/>
  <c r="T1649" s="1"/>
  <c r="U1649"/>
  <c r="V1649" s="1"/>
  <c r="W1649"/>
  <c r="X1649" s="1"/>
  <c r="Y1649"/>
  <c r="Z1649" s="1"/>
  <c r="AA1649"/>
  <c r="AB1649" s="1"/>
  <c r="AC1649"/>
  <c r="AD1649" s="1"/>
  <c r="AE1649"/>
  <c r="AF1649" s="1"/>
  <c r="AG1649"/>
  <c r="AH1649" s="1"/>
  <c r="AI1649"/>
  <c r="AJ1649" s="1"/>
  <c r="S1650"/>
  <c r="T1650" s="1"/>
  <c r="U1650"/>
  <c r="V1650" s="1"/>
  <c r="W1650"/>
  <c r="X1650" s="1"/>
  <c r="Y1650"/>
  <c r="Z1650" s="1"/>
  <c r="AA1650"/>
  <c r="AB1650" s="1"/>
  <c r="AC1650"/>
  <c r="AD1650" s="1"/>
  <c r="AE1650"/>
  <c r="AF1650" s="1"/>
  <c r="AG1650"/>
  <c r="AH1650" s="1"/>
  <c r="AI1650"/>
  <c r="AJ1650" s="1"/>
  <c r="S1651"/>
  <c r="T1651" s="1"/>
  <c r="U1651"/>
  <c r="V1651" s="1"/>
  <c r="W1651"/>
  <c r="X1651" s="1"/>
  <c r="Y1651"/>
  <c r="Z1651" s="1"/>
  <c r="AA1651"/>
  <c r="AB1651" s="1"/>
  <c r="AC1651"/>
  <c r="AD1651" s="1"/>
  <c r="AE1651"/>
  <c r="AF1651" s="1"/>
  <c r="AG1651"/>
  <c r="AH1651" s="1"/>
  <c r="AI1651"/>
  <c r="AJ1651" s="1"/>
  <c r="S1652"/>
  <c r="T1652" s="1"/>
  <c r="U1652"/>
  <c r="V1652" s="1"/>
  <c r="W1652"/>
  <c r="X1652" s="1"/>
  <c r="Y1652"/>
  <c r="Z1652" s="1"/>
  <c r="AA1652"/>
  <c r="AB1652" s="1"/>
  <c r="AC1652"/>
  <c r="AD1652" s="1"/>
  <c r="AE1652"/>
  <c r="AF1652" s="1"/>
  <c r="AG1652"/>
  <c r="AH1652" s="1"/>
  <c r="AI1652"/>
  <c r="AJ1652" s="1"/>
  <c r="AI3"/>
  <c r="AJ3" s="1"/>
  <c r="AG3"/>
  <c r="AH3" s="1"/>
  <c r="AE3"/>
  <c r="AF3" s="1"/>
  <c r="AC3"/>
  <c r="AD3" s="1"/>
  <c r="AA3"/>
  <c r="AB3" s="1"/>
  <c r="Y3"/>
  <c r="Z3" s="1"/>
  <c r="W3"/>
  <c r="X3" s="1"/>
  <c r="U3"/>
  <c r="V3" s="1"/>
  <c r="S3"/>
  <c r="T3" s="1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502"/>
  <c r="Q503"/>
  <c r="Q504"/>
  <c r="Q505"/>
  <c r="Q506"/>
  <c r="Q507"/>
  <c r="Q508"/>
  <c r="Q509"/>
  <c r="Q510"/>
  <c r="Q511"/>
  <c r="Q512"/>
  <c r="Q513"/>
  <c r="Q514"/>
  <c r="Q515"/>
  <c r="Q516"/>
  <c r="Q517"/>
  <c r="Q518"/>
  <c r="Q519"/>
  <c r="Q520"/>
  <c r="Q521"/>
  <c r="Q522"/>
  <c r="Q523"/>
  <c r="Q524"/>
  <c r="Q525"/>
  <c r="Q526"/>
  <c r="Q527"/>
  <c r="Q528"/>
  <c r="Q529"/>
  <c r="Q530"/>
  <c r="Q531"/>
  <c r="Q532"/>
  <c r="Q533"/>
  <c r="Q534"/>
  <c r="Q535"/>
  <c r="Q536"/>
  <c r="Q537"/>
  <c r="Q538"/>
  <c r="Q539"/>
  <c r="Q540"/>
  <c r="Q541"/>
  <c r="Q542"/>
  <c r="Q543"/>
  <c r="Q544"/>
  <c r="Q545"/>
  <c r="Q546"/>
  <c r="Q547"/>
  <c r="Q548"/>
  <c r="Q549"/>
  <c r="Q550"/>
  <c r="Q551"/>
  <c r="Q552"/>
  <c r="Q553"/>
  <c r="Q554"/>
  <c r="Q555"/>
  <c r="Q556"/>
  <c r="Q557"/>
  <c r="Q558"/>
  <c r="Q559"/>
  <c r="Q560"/>
  <c r="Q561"/>
  <c r="Q562"/>
  <c r="Q563"/>
  <c r="Q564"/>
  <c r="Q565"/>
  <c r="Q566"/>
  <c r="Q567"/>
  <c r="Q568"/>
  <c r="Q569"/>
  <c r="Q570"/>
  <c r="Q571"/>
  <c r="Q572"/>
  <c r="Q573"/>
  <c r="Q574"/>
  <c r="Q575"/>
  <c r="Q576"/>
  <c r="Q577"/>
  <c r="Q578"/>
  <c r="Q579"/>
  <c r="Q580"/>
  <c r="Q581"/>
  <c r="Q582"/>
  <c r="Q583"/>
  <c r="Q584"/>
  <c r="Q585"/>
  <c r="Q586"/>
  <c r="Q587"/>
  <c r="Q588"/>
  <c r="Q589"/>
  <c r="Q590"/>
  <c r="Q591"/>
  <c r="Q592"/>
  <c r="Q593"/>
  <c r="Q594"/>
  <c r="Q595"/>
  <c r="Q596"/>
  <c r="Q597"/>
  <c r="Q598"/>
  <c r="Q599"/>
  <c r="Q600"/>
  <c r="Q601"/>
  <c r="Q602"/>
  <c r="Q603"/>
  <c r="Q604"/>
  <c r="Q605"/>
  <c r="Q606"/>
  <c r="Q607"/>
  <c r="Q608"/>
  <c r="Q609"/>
  <c r="Q610"/>
  <c r="Q611"/>
  <c r="Q612"/>
  <c r="Q613"/>
  <c r="Q614"/>
  <c r="Q615"/>
  <c r="Q616"/>
  <c r="Q617"/>
  <c r="Q618"/>
  <c r="Q619"/>
  <c r="Q620"/>
  <c r="Q621"/>
  <c r="Q622"/>
  <c r="Q623"/>
  <c r="Q624"/>
  <c r="Q625"/>
  <c r="Q626"/>
  <c r="Q627"/>
  <c r="Q628"/>
  <c r="Q629"/>
  <c r="Q630"/>
  <c r="Q631"/>
  <c r="Q632"/>
  <c r="Q633"/>
  <c r="Q634"/>
  <c r="Q635"/>
  <c r="Q636"/>
  <c r="Q637"/>
  <c r="Q638"/>
  <c r="Q639"/>
  <c r="Q640"/>
  <c r="Q641"/>
  <c r="Q642"/>
  <c r="Q643"/>
  <c r="Q644"/>
  <c r="Q645"/>
  <c r="Q646"/>
  <c r="Q647"/>
  <c r="Q648"/>
  <c r="Q649"/>
  <c r="Q650"/>
  <c r="Q651"/>
  <c r="Q652"/>
  <c r="Q653"/>
  <c r="Q654"/>
  <c r="Q655"/>
  <c r="Q656"/>
  <c r="Q657"/>
  <c r="Q658"/>
  <c r="Q659"/>
  <c r="Q660"/>
  <c r="Q661"/>
  <c r="Q662"/>
  <c r="Q663"/>
  <c r="Q664"/>
  <c r="Q665"/>
  <c r="Q666"/>
  <c r="Q667"/>
  <c r="Q668"/>
  <c r="Q669"/>
  <c r="Q670"/>
  <c r="Q671"/>
  <c r="Q672"/>
  <c r="Q673"/>
  <c r="Q674"/>
  <c r="Q675"/>
  <c r="Q676"/>
  <c r="Q677"/>
  <c r="Q678"/>
  <c r="Q679"/>
  <c r="Q680"/>
  <c r="Q681"/>
  <c r="Q682"/>
  <c r="Q683"/>
  <c r="Q684"/>
  <c r="Q685"/>
  <c r="Q686"/>
  <c r="Q687"/>
  <c r="Q688"/>
  <c r="Q689"/>
  <c r="Q690"/>
  <c r="Q691"/>
  <c r="Q692"/>
  <c r="Q693"/>
  <c r="Q694"/>
  <c r="Q695"/>
  <c r="Q696"/>
  <c r="Q697"/>
  <c r="Q698"/>
  <c r="Q699"/>
  <c r="Q700"/>
  <c r="Q701"/>
  <c r="Q702"/>
  <c r="Q703"/>
  <c r="Q704"/>
  <c r="Q705"/>
  <c r="Q706"/>
  <c r="Q707"/>
  <c r="Q708"/>
  <c r="Q709"/>
  <c r="Q710"/>
  <c r="Q711"/>
  <c r="Q712"/>
  <c r="Q713"/>
  <c r="Q714"/>
  <c r="Q715"/>
  <c r="Q716"/>
  <c r="Q717"/>
  <c r="Q718"/>
  <c r="Q719"/>
  <c r="Q720"/>
  <c r="Q721"/>
  <c r="Q722"/>
  <c r="Q723"/>
  <c r="Q724"/>
  <c r="Q725"/>
  <c r="Q726"/>
  <c r="Q727"/>
  <c r="Q728"/>
  <c r="Q729"/>
  <c r="Q730"/>
  <c r="Q731"/>
  <c r="Q732"/>
  <c r="Q733"/>
  <c r="Q734"/>
  <c r="Q735"/>
  <c r="Q736"/>
  <c r="Q737"/>
  <c r="Q738"/>
  <c r="Q739"/>
  <c r="Q740"/>
  <c r="Q741"/>
  <c r="Q742"/>
  <c r="Q743"/>
  <c r="Q744"/>
  <c r="Q745"/>
  <c r="Q746"/>
  <c r="Q747"/>
  <c r="Q748"/>
  <c r="Q749"/>
  <c r="Q750"/>
  <c r="Q751"/>
  <c r="Q752"/>
  <c r="Q753"/>
  <c r="Q754"/>
  <c r="Q755"/>
  <c r="Q756"/>
  <c r="Q757"/>
  <c r="Q758"/>
  <c r="Q759"/>
  <c r="Q760"/>
  <c r="Q761"/>
  <c r="Q762"/>
  <c r="Q763"/>
  <c r="Q764"/>
  <c r="Q765"/>
  <c r="Q766"/>
  <c r="Q767"/>
  <c r="Q768"/>
  <c r="Q769"/>
  <c r="Q770"/>
  <c r="Q771"/>
  <c r="Q772"/>
  <c r="Q773"/>
  <c r="Q774"/>
  <c r="Q775"/>
  <c r="Q776"/>
  <c r="Q777"/>
  <c r="Q778"/>
  <c r="Q779"/>
  <c r="Q780"/>
  <c r="Q781"/>
  <c r="Q782"/>
  <c r="Q783"/>
  <c r="Q784"/>
  <c r="Q785"/>
  <c r="Q786"/>
  <c r="Q787"/>
  <c r="Q788"/>
  <c r="Q789"/>
  <c r="Q790"/>
  <c r="Q791"/>
  <c r="Q792"/>
  <c r="Q793"/>
  <c r="Q794"/>
  <c r="Q795"/>
  <c r="Q796"/>
  <c r="Q797"/>
  <c r="Q798"/>
  <c r="Q799"/>
  <c r="Q800"/>
  <c r="Q801"/>
  <c r="Q802"/>
  <c r="Q803"/>
  <c r="Q804"/>
  <c r="Q805"/>
  <c r="Q806"/>
  <c r="Q807"/>
  <c r="Q808"/>
  <c r="Q809"/>
  <c r="Q810"/>
  <c r="Q811"/>
  <c r="Q812"/>
  <c r="Q813"/>
  <c r="Q814"/>
  <c r="Q815"/>
  <c r="Q816"/>
  <c r="Q817"/>
  <c r="Q818"/>
  <c r="Q819"/>
  <c r="Q820"/>
  <c r="Q821"/>
  <c r="Q822"/>
  <c r="Q823"/>
  <c r="Q824"/>
  <c r="Q825"/>
  <c r="Q826"/>
  <c r="Q827"/>
  <c r="Q828"/>
  <c r="Q829"/>
  <c r="Q830"/>
  <c r="Q831"/>
  <c r="Q832"/>
  <c r="Q833"/>
  <c r="Q834"/>
  <c r="Q835"/>
  <c r="Q836"/>
  <c r="Q837"/>
  <c r="Q838"/>
  <c r="Q839"/>
  <c r="Q840"/>
  <c r="Q841"/>
  <c r="Q842"/>
  <c r="Q843"/>
  <c r="Q844"/>
  <c r="Q845"/>
  <c r="Q846"/>
  <c r="Q847"/>
  <c r="Q848"/>
  <c r="Q849"/>
  <c r="Q850"/>
  <c r="Q851"/>
  <c r="Q852"/>
  <c r="Q853"/>
  <c r="Q854"/>
  <c r="Q855"/>
  <c r="Q856"/>
  <c r="Q857"/>
  <c r="Q858"/>
  <c r="Q859"/>
  <c r="Q860"/>
  <c r="Q861"/>
  <c r="Q862"/>
  <c r="Q863"/>
  <c r="Q864"/>
  <c r="Q865"/>
  <c r="Q866"/>
  <c r="Q867"/>
  <c r="Q868"/>
  <c r="Q869"/>
  <c r="Q870"/>
  <c r="Q871"/>
  <c r="Q872"/>
  <c r="Q873"/>
  <c r="Q874"/>
  <c r="Q875"/>
  <c r="Q876"/>
  <c r="Q877"/>
  <c r="Q878"/>
  <c r="Q879"/>
  <c r="Q880"/>
  <c r="Q881"/>
  <c r="Q882"/>
  <c r="Q883"/>
  <c r="Q884"/>
  <c r="Q885"/>
  <c r="Q886"/>
  <c r="Q887"/>
  <c r="Q888"/>
  <c r="Q889"/>
  <c r="Q890"/>
  <c r="Q891"/>
  <c r="Q892"/>
  <c r="Q893"/>
  <c r="Q894"/>
  <c r="Q895"/>
  <c r="Q896"/>
  <c r="Q897"/>
  <c r="Q898"/>
  <c r="Q899"/>
  <c r="Q900"/>
  <c r="Q901"/>
  <c r="Q902"/>
  <c r="Q903"/>
  <c r="Q904"/>
  <c r="Q905"/>
  <c r="Q906"/>
  <c r="Q907"/>
  <c r="Q908"/>
  <c r="Q909"/>
  <c r="Q910"/>
  <c r="Q911"/>
  <c r="Q912"/>
  <c r="Q913"/>
  <c r="Q914"/>
  <c r="Q915"/>
  <c r="Q916"/>
  <c r="Q917"/>
  <c r="Q918"/>
  <c r="Q919"/>
  <c r="Q920"/>
  <c r="Q921"/>
  <c r="Q922"/>
  <c r="Q923"/>
  <c r="Q924"/>
  <c r="Q925"/>
  <c r="Q926"/>
  <c r="Q927"/>
  <c r="Q928"/>
  <c r="Q929"/>
  <c r="Q930"/>
  <c r="Q931"/>
  <c r="Q932"/>
  <c r="Q933"/>
  <c r="Q934"/>
  <c r="Q935"/>
  <c r="Q936"/>
  <c r="Q937"/>
  <c r="Q938"/>
  <c r="Q939"/>
  <c r="Q940"/>
  <c r="Q941"/>
  <c r="Q942"/>
  <c r="Q943"/>
  <c r="Q944"/>
  <c r="Q945"/>
  <c r="Q946"/>
  <c r="Q947"/>
  <c r="Q948"/>
  <c r="Q949"/>
  <c r="Q950"/>
  <c r="Q951"/>
  <c r="Q952"/>
  <c r="Q953"/>
  <c r="Q954"/>
  <c r="Q955"/>
  <c r="Q956"/>
  <c r="Q957"/>
  <c r="Q958"/>
  <c r="Q959"/>
  <c r="Q960"/>
  <c r="Q961"/>
  <c r="Q962"/>
  <c r="Q963"/>
  <c r="Q964"/>
  <c r="Q965"/>
  <c r="Q966"/>
  <c r="Q967"/>
  <c r="Q968"/>
  <c r="Q969"/>
  <c r="Q970"/>
  <c r="Q971"/>
  <c r="Q972"/>
  <c r="Q973"/>
  <c r="Q974"/>
  <c r="Q975"/>
  <c r="Q976"/>
  <c r="Q977"/>
  <c r="Q978"/>
  <c r="Q979"/>
  <c r="Q980"/>
  <c r="Q981"/>
  <c r="Q982"/>
  <c r="Q983"/>
  <c r="Q984"/>
  <c r="Q985"/>
  <c r="Q986"/>
  <c r="Q987"/>
  <c r="Q988"/>
  <c r="Q989"/>
  <c r="Q990"/>
  <c r="Q991"/>
  <c r="Q992"/>
  <c r="Q993"/>
  <c r="Q994"/>
  <c r="Q995"/>
  <c r="Q996"/>
  <c r="Q997"/>
  <c r="Q998"/>
  <c r="Q999"/>
  <c r="Q1000"/>
  <c r="Q1001"/>
  <c r="Q1002"/>
  <c r="Q1003"/>
  <c r="Q1004"/>
  <c r="Q1005"/>
  <c r="Q1006"/>
  <c r="Q1007"/>
  <c r="Q1008"/>
  <c r="Q1009"/>
  <c r="Q1010"/>
  <c r="Q1011"/>
  <c r="Q1012"/>
  <c r="Q1013"/>
  <c r="Q1014"/>
  <c r="Q1015"/>
  <c r="Q1016"/>
  <c r="Q1017"/>
  <c r="Q1018"/>
  <c r="Q1019"/>
  <c r="Q1020"/>
  <c r="Q1021"/>
  <c r="Q1022"/>
  <c r="Q1023"/>
  <c r="Q1024"/>
  <c r="Q1025"/>
  <c r="Q1026"/>
  <c r="Q1027"/>
  <c r="Q1028"/>
  <c r="Q1029"/>
  <c r="Q1030"/>
  <c r="Q1031"/>
  <c r="Q1032"/>
  <c r="Q1033"/>
  <c r="Q1034"/>
  <c r="Q1035"/>
  <c r="Q1036"/>
  <c r="Q1037"/>
  <c r="Q1038"/>
  <c r="Q1039"/>
  <c r="Q1040"/>
  <c r="Q1041"/>
  <c r="Q1042"/>
  <c r="Q1043"/>
  <c r="Q1044"/>
  <c r="Q1045"/>
  <c r="Q1046"/>
  <c r="Q1047"/>
  <c r="Q1048"/>
  <c r="Q1049"/>
  <c r="Q1050"/>
  <c r="Q1051"/>
  <c r="Q1052"/>
  <c r="Q1053"/>
  <c r="Q1054"/>
  <c r="Q1055"/>
  <c r="Q1056"/>
  <c r="Q1057"/>
  <c r="Q1058"/>
  <c r="Q1059"/>
  <c r="Q1060"/>
  <c r="Q1061"/>
  <c r="Q1062"/>
  <c r="Q1063"/>
  <c r="Q1064"/>
  <c r="Q1065"/>
  <c r="Q1066"/>
  <c r="Q1067"/>
  <c r="Q1068"/>
  <c r="Q1069"/>
  <c r="Q1070"/>
  <c r="Q1071"/>
  <c r="Q1072"/>
  <c r="Q1073"/>
  <c r="Q1074"/>
  <c r="Q1075"/>
  <c r="Q1076"/>
  <c r="Q1077"/>
  <c r="Q1078"/>
  <c r="Q1079"/>
  <c r="Q1080"/>
  <c r="Q1081"/>
  <c r="Q1082"/>
  <c r="Q1083"/>
  <c r="Q1084"/>
  <c r="Q1085"/>
  <c r="Q1086"/>
  <c r="Q1087"/>
  <c r="Q1088"/>
  <c r="Q1089"/>
  <c r="Q1090"/>
  <c r="Q1091"/>
  <c r="Q1092"/>
  <c r="Q1093"/>
  <c r="Q1094"/>
  <c r="Q1095"/>
  <c r="Q1096"/>
  <c r="Q1097"/>
  <c r="Q1098"/>
  <c r="Q1099"/>
  <c r="Q1100"/>
  <c r="Q1101"/>
  <c r="Q1102"/>
  <c r="Q1103"/>
  <c r="Q1104"/>
  <c r="Q1105"/>
  <c r="Q1106"/>
  <c r="Q1107"/>
  <c r="Q1108"/>
  <c r="Q1109"/>
  <c r="Q1110"/>
  <c r="Q1111"/>
  <c r="Q1112"/>
  <c r="Q1113"/>
  <c r="Q1114"/>
  <c r="Q1115"/>
  <c r="Q1116"/>
  <c r="Q1117"/>
  <c r="Q1118"/>
  <c r="Q1119"/>
  <c r="Q1120"/>
  <c r="Q1121"/>
  <c r="Q1122"/>
  <c r="Q1123"/>
  <c r="Q1124"/>
  <c r="Q1125"/>
  <c r="Q1126"/>
  <c r="Q1127"/>
  <c r="Q1128"/>
  <c r="Q1129"/>
  <c r="Q1130"/>
  <c r="Q1131"/>
  <c r="Q1132"/>
  <c r="Q1133"/>
  <c r="Q1134"/>
  <c r="Q1135"/>
  <c r="Q1136"/>
  <c r="Q1137"/>
  <c r="Q1138"/>
  <c r="Q1139"/>
  <c r="Q1140"/>
  <c r="Q1141"/>
  <c r="Q1142"/>
  <c r="Q1143"/>
  <c r="Q1144"/>
  <c r="Q1145"/>
  <c r="Q1146"/>
  <c r="Q1147"/>
  <c r="Q1148"/>
  <c r="Q1149"/>
  <c r="Q1150"/>
  <c r="Q1151"/>
  <c r="Q1152"/>
  <c r="Q1153"/>
  <c r="Q1154"/>
  <c r="Q1155"/>
  <c r="Q1156"/>
  <c r="Q1157"/>
  <c r="Q1158"/>
  <c r="Q1159"/>
  <c r="Q1160"/>
  <c r="Q1161"/>
  <c r="Q1162"/>
  <c r="Q1163"/>
  <c r="Q1164"/>
  <c r="Q1165"/>
  <c r="Q1166"/>
  <c r="Q1167"/>
  <c r="Q1168"/>
  <c r="Q1169"/>
  <c r="Q1170"/>
  <c r="Q1171"/>
  <c r="Q1172"/>
  <c r="Q1173"/>
  <c r="Q1174"/>
  <c r="Q1175"/>
  <c r="Q1176"/>
  <c r="Q1177"/>
  <c r="Q1178"/>
  <c r="Q1179"/>
  <c r="Q1180"/>
  <c r="Q1181"/>
  <c r="Q1182"/>
  <c r="Q1183"/>
  <c r="Q1184"/>
  <c r="Q1185"/>
  <c r="Q1186"/>
  <c r="Q1187"/>
  <c r="Q1188"/>
  <c r="Q1189"/>
  <c r="Q1190"/>
  <c r="Q1191"/>
  <c r="Q1192"/>
  <c r="Q1193"/>
  <c r="Q1194"/>
  <c r="Q1195"/>
  <c r="Q1196"/>
  <c r="Q1197"/>
  <c r="Q1198"/>
  <c r="Q1199"/>
  <c r="Q1200"/>
  <c r="Q1201"/>
  <c r="Q1202"/>
  <c r="Q1203"/>
  <c r="Q1204"/>
  <c r="Q1205"/>
  <c r="Q1206"/>
  <c r="Q1207"/>
  <c r="Q1208"/>
  <c r="Q1209"/>
  <c r="Q1210"/>
  <c r="Q1211"/>
  <c r="Q1212"/>
  <c r="Q1213"/>
  <c r="Q1214"/>
  <c r="Q1215"/>
  <c r="Q1216"/>
  <c r="Q1217"/>
  <c r="Q1218"/>
  <c r="Q1219"/>
  <c r="Q1220"/>
  <c r="Q1221"/>
  <c r="Q1222"/>
  <c r="Q1223"/>
  <c r="Q1224"/>
  <c r="Q1225"/>
  <c r="Q1226"/>
  <c r="Q1227"/>
  <c r="Q1228"/>
  <c r="Q1229"/>
  <c r="Q1230"/>
  <c r="Q1231"/>
  <c r="Q1232"/>
  <c r="Q1233"/>
  <c r="Q1234"/>
  <c r="Q1235"/>
  <c r="Q1236"/>
  <c r="Q1237"/>
  <c r="Q1238"/>
  <c r="Q1239"/>
  <c r="Q1240"/>
  <c r="Q1241"/>
  <c r="Q1242"/>
  <c r="Q1243"/>
  <c r="Q1244"/>
  <c r="Q1245"/>
  <c r="Q1246"/>
  <c r="Q1247"/>
  <c r="Q1248"/>
  <c r="Q1249"/>
  <c r="Q1250"/>
  <c r="Q1251"/>
  <c r="Q1252"/>
  <c r="Q1253"/>
  <c r="Q1254"/>
  <c r="Q1255"/>
  <c r="Q1256"/>
  <c r="Q1257"/>
  <c r="Q1258"/>
  <c r="Q1259"/>
  <c r="Q1260"/>
  <c r="Q1261"/>
  <c r="Q1262"/>
  <c r="Q1263"/>
  <c r="Q1264"/>
  <c r="Q1265"/>
  <c r="Q1266"/>
  <c r="Q1267"/>
  <c r="Q1268"/>
  <c r="Q1269"/>
  <c r="Q1270"/>
  <c r="Q1271"/>
  <c r="Q1272"/>
  <c r="Q1273"/>
  <c r="Q1274"/>
  <c r="Q1275"/>
  <c r="Q1276"/>
  <c r="Q1277"/>
  <c r="Q1278"/>
  <c r="Q1279"/>
  <c r="Q1280"/>
  <c r="Q1281"/>
  <c r="Q1282"/>
  <c r="Q1283"/>
  <c r="Q1284"/>
  <c r="Q1285"/>
  <c r="Q1286"/>
  <c r="Q1287"/>
  <c r="Q1288"/>
  <c r="Q1289"/>
  <c r="Q1290"/>
  <c r="Q1291"/>
  <c r="Q1292"/>
  <c r="Q1293"/>
  <c r="Q1294"/>
  <c r="Q1295"/>
  <c r="Q1296"/>
  <c r="Q1297"/>
  <c r="Q1298"/>
  <c r="Q1299"/>
  <c r="Q1300"/>
  <c r="Q1301"/>
  <c r="Q1302"/>
  <c r="Q1303"/>
  <c r="Q1304"/>
  <c r="Q1305"/>
  <c r="Q1306"/>
  <c r="Q1307"/>
  <c r="Q1308"/>
  <c r="Q1309"/>
  <c r="Q1310"/>
  <c r="Q1311"/>
  <c r="Q1312"/>
  <c r="Q1313"/>
  <c r="Q1314"/>
  <c r="Q1315"/>
  <c r="Q1316"/>
  <c r="Q1317"/>
  <c r="Q1318"/>
  <c r="Q1319"/>
  <c r="Q1320"/>
  <c r="Q1321"/>
  <c r="Q1322"/>
  <c r="Q1323"/>
  <c r="Q1324"/>
  <c r="Q1325"/>
  <c r="Q1326"/>
  <c r="Q1327"/>
  <c r="Q1328"/>
  <c r="Q1329"/>
  <c r="Q1330"/>
  <c r="Q1331"/>
  <c r="Q1332"/>
  <c r="Q1333"/>
  <c r="Q1334"/>
  <c r="Q1335"/>
  <c r="Q1336"/>
  <c r="Q1337"/>
  <c r="Q1338"/>
  <c r="Q1339"/>
  <c r="Q1340"/>
  <c r="Q1341"/>
  <c r="Q1342"/>
  <c r="Q1343"/>
  <c r="Q1344"/>
  <c r="Q1345"/>
  <c r="Q1346"/>
  <c r="Q1347"/>
  <c r="Q1348"/>
  <c r="Q1349"/>
  <c r="Q1350"/>
  <c r="Q1351"/>
  <c r="Q1352"/>
  <c r="Q1353"/>
  <c r="Q1354"/>
  <c r="Q1355"/>
  <c r="Q1356"/>
  <c r="Q1357"/>
  <c r="Q1358"/>
  <c r="Q1359"/>
  <c r="Q1360"/>
  <c r="Q1361"/>
  <c r="Q1362"/>
  <c r="Q1363"/>
  <c r="Q1364"/>
  <c r="Q1365"/>
  <c r="Q1366"/>
  <c r="Q1367"/>
  <c r="Q1368"/>
  <c r="Q1369"/>
  <c r="Q1370"/>
  <c r="Q1371"/>
  <c r="Q1372"/>
  <c r="Q1373"/>
  <c r="Q1374"/>
  <c r="Q1375"/>
  <c r="Q1376"/>
  <c r="Q1377"/>
  <c r="Q1378"/>
  <c r="Q1379"/>
  <c r="Q1380"/>
  <c r="Q1381"/>
  <c r="Q1382"/>
  <c r="Q1383"/>
  <c r="Q1384"/>
  <c r="Q1385"/>
  <c r="Q1386"/>
  <c r="Q1387"/>
  <c r="Q1388"/>
  <c r="Q1389"/>
  <c r="Q1390"/>
  <c r="Q1391"/>
  <c r="Q1392"/>
  <c r="Q1393"/>
  <c r="Q1394"/>
  <c r="Q1395"/>
  <c r="Q1396"/>
  <c r="Q1397"/>
  <c r="Q1398"/>
  <c r="Q1399"/>
  <c r="Q1400"/>
  <c r="Q1401"/>
  <c r="Q1402"/>
  <c r="Q1403"/>
  <c r="Q1404"/>
  <c r="Q1405"/>
  <c r="Q1406"/>
  <c r="Q1407"/>
  <c r="Q1408"/>
  <c r="Q1409"/>
  <c r="Q1410"/>
  <c r="Q1411"/>
  <c r="Q1412"/>
  <c r="Q1413"/>
  <c r="Q1414"/>
  <c r="Q1415"/>
  <c r="Q1416"/>
  <c r="Q1417"/>
  <c r="Q1418"/>
  <c r="Q1419"/>
  <c r="Q1420"/>
  <c r="Q1421"/>
  <c r="Q1422"/>
  <c r="Q1423"/>
  <c r="Q1424"/>
  <c r="Q1425"/>
  <c r="Q1426"/>
  <c r="Q1427"/>
  <c r="Q1428"/>
  <c r="Q1429"/>
  <c r="Q1430"/>
  <c r="Q1431"/>
  <c r="Q1432"/>
  <c r="Q1433"/>
  <c r="Q1434"/>
  <c r="Q1435"/>
  <c r="Q1436"/>
  <c r="Q1437"/>
  <c r="Q1438"/>
  <c r="Q1439"/>
  <c r="Q1440"/>
  <c r="Q1441"/>
  <c r="Q1442"/>
  <c r="Q1443"/>
  <c r="Q1444"/>
  <c r="Q1445"/>
  <c r="Q1446"/>
  <c r="Q1447"/>
  <c r="Q1448"/>
  <c r="Q1449"/>
  <c r="Q1450"/>
  <c r="Q1451"/>
  <c r="Q1452"/>
  <c r="Q1453"/>
  <c r="Q1454"/>
  <c r="Q1455"/>
  <c r="Q1456"/>
  <c r="Q1457"/>
  <c r="Q1458"/>
  <c r="Q1459"/>
  <c r="Q1460"/>
  <c r="Q1461"/>
  <c r="Q1462"/>
  <c r="Q1463"/>
  <c r="Q1464"/>
  <c r="Q1465"/>
  <c r="Q1466"/>
  <c r="Q1467"/>
  <c r="Q1468"/>
  <c r="Q1469"/>
  <c r="Q1470"/>
  <c r="Q1471"/>
  <c r="Q1472"/>
  <c r="Q1473"/>
  <c r="Q1474"/>
  <c r="Q1475"/>
  <c r="Q1476"/>
  <c r="Q1477"/>
  <c r="Q1478"/>
  <c r="Q1479"/>
  <c r="Q1480"/>
  <c r="Q1481"/>
  <c r="Q1482"/>
  <c r="Q1483"/>
  <c r="Q1484"/>
  <c r="Q1485"/>
  <c r="Q1486"/>
  <c r="Q1487"/>
  <c r="Q1488"/>
  <c r="Q1489"/>
  <c r="Q1490"/>
  <c r="Q1491"/>
  <c r="Q1492"/>
  <c r="Q1493"/>
  <c r="Q1494"/>
  <c r="Q1495"/>
  <c r="Q1496"/>
  <c r="Q1497"/>
  <c r="Q1498"/>
  <c r="Q1499"/>
  <c r="Q1500"/>
  <c r="Q1501"/>
  <c r="Q1502"/>
  <c r="Q1503"/>
  <c r="Q1504"/>
  <c r="Q1505"/>
  <c r="Q1506"/>
  <c r="Q1507"/>
  <c r="Q1508"/>
  <c r="Q1509"/>
  <c r="Q1510"/>
  <c r="Q1511"/>
  <c r="Q1512"/>
  <c r="Q1513"/>
  <c r="Q1514"/>
  <c r="Q1515"/>
  <c r="Q1516"/>
  <c r="Q1517"/>
  <c r="Q1518"/>
  <c r="Q1519"/>
  <c r="Q1520"/>
  <c r="Q1521"/>
  <c r="Q1522"/>
  <c r="Q1523"/>
  <c r="Q1524"/>
  <c r="Q1525"/>
  <c r="Q1526"/>
  <c r="Q1527"/>
  <c r="Q1528"/>
  <c r="Q1529"/>
  <c r="Q1530"/>
  <c r="Q1531"/>
  <c r="Q1532"/>
  <c r="Q1533"/>
  <c r="Q1534"/>
  <c r="Q1535"/>
  <c r="Q1536"/>
  <c r="Q1537"/>
  <c r="Q1538"/>
  <c r="Q1539"/>
  <c r="Q1540"/>
  <c r="Q1541"/>
  <c r="Q1542"/>
  <c r="Q1543"/>
  <c r="Q1544"/>
  <c r="Q1545"/>
  <c r="Q1546"/>
  <c r="Q1547"/>
  <c r="Q1548"/>
  <c r="Q1549"/>
  <c r="Q1550"/>
  <c r="Q1551"/>
  <c r="Q1552"/>
  <c r="Q1553"/>
  <c r="Q1554"/>
  <c r="Q1555"/>
  <c r="Q1556"/>
  <c r="Q1557"/>
  <c r="Q1558"/>
  <c r="Q1559"/>
  <c r="Q1560"/>
  <c r="Q1561"/>
  <c r="Q1562"/>
  <c r="Q1563"/>
  <c r="Q1564"/>
  <c r="Q1565"/>
  <c r="Q1566"/>
  <c r="Q1567"/>
  <c r="Q1568"/>
  <c r="Q1569"/>
  <c r="Q1570"/>
  <c r="Q1571"/>
  <c r="Q1572"/>
  <c r="Q1573"/>
  <c r="Q1574"/>
  <c r="Q1575"/>
  <c r="Q1576"/>
  <c r="Q1577"/>
  <c r="Q1578"/>
  <c r="Q1579"/>
  <c r="Q1580"/>
  <c r="Q1581"/>
  <c r="Q1582"/>
  <c r="Q1583"/>
  <c r="Q1584"/>
  <c r="Q1585"/>
  <c r="Q1586"/>
  <c r="Q1587"/>
  <c r="Q1588"/>
  <c r="Q1589"/>
  <c r="Q1590"/>
  <c r="Q1591"/>
  <c r="Q1592"/>
  <c r="Q1593"/>
  <c r="Q1594"/>
  <c r="Q1595"/>
  <c r="Q1596"/>
  <c r="Q1597"/>
  <c r="Q1598"/>
  <c r="Q1599"/>
  <c r="Q1600"/>
  <c r="Q1601"/>
  <c r="Q1602"/>
  <c r="Q1603"/>
  <c r="Q1604"/>
  <c r="Q1605"/>
  <c r="Q1606"/>
  <c r="Q1607"/>
  <c r="Q1608"/>
  <c r="Q1609"/>
  <c r="Q1610"/>
  <c r="Q1611"/>
  <c r="Q1612"/>
  <c r="Q1613"/>
  <c r="Q1614"/>
  <c r="Q1615"/>
  <c r="Q1616"/>
  <c r="Q1617"/>
  <c r="Q1618"/>
  <c r="Q1619"/>
  <c r="Q1620"/>
  <c r="Q1621"/>
  <c r="Q1622"/>
  <c r="Q1623"/>
  <c r="Q1624"/>
  <c r="Q1625"/>
  <c r="Q1626"/>
  <c r="Q1627"/>
  <c r="Q1628"/>
  <c r="Q1629"/>
  <c r="Q1630"/>
  <c r="Q1631"/>
  <c r="Q1632"/>
  <c r="Q1633"/>
  <c r="Q1634"/>
  <c r="Q1635"/>
  <c r="Q1636"/>
  <c r="Q1637"/>
  <c r="Q1638"/>
  <c r="Q1639"/>
  <c r="Q1640"/>
  <c r="Q1641"/>
  <c r="Q1642"/>
  <c r="Q1643"/>
  <c r="Q1644"/>
  <c r="Q1645"/>
  <c r="Q1646"/>
  <c r="Q1647"/>
  <c r="Q1648"/>
  <c r="Q1649"/>
  <c r="Q1650"/>
  <c r="Q1651"/>
  <c r="Q1652"/>
  <c r="Q9"/>
  <c r="Q4"/>
  <c r="Q5"/>
  <c r="Q6"/>
  <c r="Q7"/>
  <c r="Q8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1010"/>
  <c r="P1011"/>
  <c r="P1012"/>
  <c r="P1013"/>
  <c r="P1014"/>
  <c r="P1015"/>
  <c r="P1016"/>
  <c r="P1017"/>
  <c r="P1018"/>
  <c r="P1019"/>
  <c r="P1020"/>
  <c r="P1021"/>
  <c r="P1022"/>
  <c r="P1023"/>
  <c r="P1024"/>
  <c r="P1025"/>
  <c r="P1026"/>
  <c r="P1027"/>
  <c r="P1028"/>
  <c r="P1029"/>
  <c r="P1030"/>
  <c r="P1031"/>
  <c r="P1032"/>
  <c r="P1033"/>
  <c r="P1034"/>
  <c r="P1035"/>
  <c r="P1036"/>
  <c r="P1037"/>
  <c r="P1038"/>
  <c r="P1039"/>
  <c r="P1040"/>
  <c r="P1041"/>
  <c r="P1042"/>
  <c r="P1043"/>
  <c r="P1044"/>
  <c r="P1045"/>
  <c r="P1046"/>
  <c r="P1047"/>
  <c r="P1048"/>
  <c r="P1049"/>
  <c r="P1050"/>
  <c r="P1051"/>
  <c r="P1052"/>
  <c r="P1053"/>
  <c r="P1054"/>
  <c r="P1055"/>
  <c r="P1056"/>
  <c r="P1057"/>
  <c r="P1058"/>
  <c r="P1059"/>
  <c r="P1060"/>
  <c r="P1061"/>
  <c r="P1062"/>
  <c r="P1063"/>
  <c r="P1064"/>
  <c r="P1065"/>
  <c r="P1066"/>
  <c r="P1067"/>
  <c r="P1068"/>
  <c r="P1069"/>
  <c r="P1070"/>
  <c r="P1071"/>
  <c r="P1072"/>
  <c r="P1073"/>
  <c r="P1074"/>
  <c r="P1075"/>
  <c r="P1076"/>
  <c r="P1077"/>
  <c r="P1078"/>
  <c r="P1079"/>
  <c r="P1080"/>
  <c r="P1081"/>
  <c r="P1082"/>
  <c r="P1083"/>
  <c r="P1084"/>
  <c r="P1085"/>
  <c r="P1086"/>
  <c r="P1087"/>
  <c r="P1088"/>
  <c r="P1089"/>
  <c r="P1090"/>
  <c r="P1091"/>
  <c r="P1092"/>
  <c r="P1093"/>
  <c r="P1094"/>
  <c r="P1095"/>
  <c r="P1096"/>
  <c r="P1097"/>
  <c r="P1098"/>
  <c r="P1099"/>
  <c r="P1100"/>
  <c r="P1101"/>
  <c r="P1102"/>
  <c r="P1103"/>
  <c r="P1104"/>
  <c r="P1105"/>
  <c r="P1106"/>
  <c r="P1107"/>
  <c r="P1108"/>
  <c r="P1109"/>
  <c r="P1110"/>
  <c r="P1111"/>
  <c r="P1112"/>
  <c r="P1113"/>
  <c r="P1114"/>
  <c r="P1115"/>
  <c r="P1116"/>
  <c r="P1117"/>
  <c r="P1118"/>
  <c r="P1119"/>
  <c r="P1120"/>
  <c r="P1121"/>
  <c r="P1122"/>
  <c r="P1123"/>
  <c r="P1124"/>
  <c r="P1125"/>
  <c r="P1126"/>
  <c r="P1127"/>
  <c r="P1128"/>
  <c r="P1129"/>
  <c r="P1130"/>
  <c r="P1131"/>
  <c r="P1132"/>
  <c r="P1133"/>
  <c r="P1134"/>
  <c r="P1135"/>
  <c r="P1136"/>
  <c r="P1137"/>
  <c r="P1138"/>
  <c r="P1139"/>
  <c r="P1140"/>
  <c r="P1141"/>
  <c r="P1142"/>
  <c r="P1143"/>
  <c r="P1144"/>
  <c r="P1145"/>
  <c r="P1146"/>
  <c r="P1147"/>
  <c r="P1148"/>
  <c r="P1149"/>
  <c r="P1150"/>
  <c r="P1151"/>
  <c r="P1152"/>
  <c r="P1153"/>
  <c r="P1154"/>
  <c r="P1155"/>
  <c r="P1156"/>
  <c r="P1157"/>
  <c r="P1158"/>
  <c r="P1159"/>
  <c r="P1160"/>
  <c r="P1161"/>
  <c r="P1162"/>
  <c r="P1163"/>
  <c r="P1164"/>
  <c r="P1165"/>
  <c r="P1166"/>
  <c r="P1167"/>
  <c r="P1168"/>
  <c r="P1169"/>
  <c r="P1170"/>
  <c r="P1171"/>
  <c r="P1172"/>
  <c r="P1173"/>
  <c r="P1174"/>
  <c r="P1175"/>
  <c r="P1176"/>
  <c r="P1177"/>
  <c r="P1178"/>
  <c r="P1179"/>
  <c r="P1180"/>
  <c r="P1181"/>
  <c r="P1182"/>
  <c r="P1183"/>
  <c r="P1184"/>
  <c r="P1185"/>
  <c r="P1186"/>
  <c r="P1187"/>
  <c r="P1188"/>
  <c r="P1189"/>
  <c r="P1190"/>
  <c r="P1191"/>
  <c r="P1192"/>
  <c r="P1193"/>
  <c r="P1194"/>
  <c r="P1195"/>
  <c r="P1196"/>
  <c r="P1197"/>
  <c r="P1198"/>
  <c r="P1199"/>
  <c r="P1200"/>
  <c r="P1201"/>
  <c r="P1202"/>
  <c r="P1203"/>
  <c r="P1204"/>
  <c r="P1205"/>
  <c r="P1206"/>
  <c r="P1207"/>
  <c r="P1208"/>
  <c r="P1209"/>
  <c r="P1210"/>
  <c r="P1211"/>
  <c r="P1212"/>
  <c r="P1213"/>
  <c r="P1214"/>
  <c r="P1215"/>
  <c r="P1216"/>
  <c r="P1217"/>
  <c r="P1218"/>
  <c r="P1219"/>
  <c r="P1220"/>
  <c r="P1221"/>
  <c r="P1222"/>
  <c r="P1223"/>
  <c r="P1224"/>
  <c r="P1225"/>
  <c r="P1226"/>
  <c r="P1227"/>
  <c r="P1228"/>
  <c r="P1229"/>
  <c r="P1230"/>
  <c r="P1231"/>
  <c r="P1232"/>
  <c r="P1233"/>
  <c r="P1234"/>
  <c r="P1235"/>
  <c r="P1236"/>
  <c r="P1237"/>
  <c r="P1238"/>
  <c r="P1239"/>
  <c r="P1240"/>
  <c r="P1241"/>
  <c r="P1242"/>
  <c r="P1243"/>
  <c r="P1244"/>
  <c r="P1245"/>
  <c r="P1246"/>
  <c r="P1247"/>
  <c r="P1248"/>
  <c r="P1249"/>
  <c r="P1250"/>
  <c r="P1251"/>
  <c r="P1252"/>
  <c r="P1253"/>
  <c r="P1254"/>
  <c r="P1255"/>
  <c r="P1256"/>
  <c r="P1257"/>
  <c r="P1258"/>
  <c r="P1259"/>
  <c r="P1260"/>
  <c r="P1261"/>
  <c r="P1262"/>
  <c r="P1263"/>
  <c r="P1264"/>
  <c r="P1265"/>
  <c r="P1266"/>
  <c r="P1267"/>
  <c r="P1268"/>
  <c r="P1269"/>
  <c r="P1270"/>
  <c r="P1271"/>
  <c r="P1272"/>
  <c r="P1273"/>
  <c r="P1274"/>
  <c r="P1275"/>
  <c r="P1276"/>
  <c r="P1277"/>
  <c r="P1278"/>
  <c r="P1279"/>
  <c r="P1280"/>
  <c r="P1281"/>
  <c r="P1282"/>
  <c r="P1283"/>
  <c r="P1284"/>
  <c r="P1285"/>
  <c r="P1286"/>
  <c r="P1287"/>
  <c r="P1288"/>
  <c r="P1289"/>
  <c r="P1290"/>
  <c r="P1291"/>
  <c r="P1292"/>
  <c r="P1293"/>
  <c r="P1294"/>
  <c r="P1295"/>
  <c r="P1296"/>
  <c r="P1297"/>
  <c r="P1298"/>
  <c r="P1299"/>
  <c r="P1300"/>
  <c r="P1301"/>
  <c r="P1302"/>
  <c r="P1303"/>
  <c r="P1304"/>
  <c r="P1305"/>
  <c r="P1306"/>
  <c r="P1307"/>
  <c r="P1308"/>
  <c r="P1309"/>
  <c r="P1310"/>
  <c r="P1311"/>
  <c r="P1312"/>
  <c r="P1313"/>
  <c r="P1314"/>
  <c r="P1315"/>
  <c r="P1316"/>
  <c r="P1317"/>
  <c r="P1318"/>
  <c r="P1319"/>
  <c r="P1320"/>
  <c r="P1321"/>
  <c r="P1322"/>
  <c r="P1323"/>
  <c r="P1324"/>
  <c r="P1325"/>
  <c r="P1326"/>
  <c r="P1327"/>
  <c r="P1328"/>
  <c r="P1329"/>
  <c r="P1330"/>
  <c r="P1331"/>
  <c r="P1332"/>
  <c r="P1333"/>
  <c r="P1334"/>
  <c r="P1335"/>
  <c r="P1336"/>
  <c r="P1337"/>
  <c r="P1338"/>
  <c r="P1339"/>
  <c r="P1340"/>
  <c r="P1341"/>
  <c r="P1342"/>
  <c r="P1343"/>
  <c r="P1344"/>
  <c r="P1345"/>
  <c r="P1346"/>
  <c r="P1347"/>
  <c r="P1348"/>
  <c r="P1349"/>
  <c r="P1350"/>
  <c r="P1351"/>
  <c r="P1352"/>
  <c r="P1353"/>
  <c r="P1354"/>
  <c r="P1355"/>
  <c r="P1356"/>
  <c r="P1357"/>
  <c r="P1358"/>
  <c r="P1359"/>
  <c r="P1360"/>
  <c r="P1361"/>
  <c r="P1362"/>
  <c r="P1363"/>
  <c r="P1364"/>
  <c r="P1365"/>
  <c r="P1366"/>
  <c r="P1367"/>
  <c r="P1368"/>
  <c r="P1369"/>
  <c r="P1370"/>
  <c r="P1371"/>
  <c r="P1372"/>
  <c r="P1373"/>
  <c r="P1374"/>
  <c r="P1375"/>
  <c r="P1376"/>
  <c r="P1377"/>
  <c r="P1378"/>
  <c r="P1379"/>
  <c r="P1380"/>
  <c r="P1381"/>
  <c r="P1382"/>
  <c r="P1383"/>
  <c r="P1384"/>
  <c r="P1385"/>
  <c r="P1386"/>
  <c r="P1387"/>
  <c r="P1388"/>
  <c r="P1389"/>
  <c r="P1390"/>
  <c r="P1391"/>
  <c r="P1392"/>
  <c r="P1393"/>
  <c r="P1394"/>
  <c r="P1395"/>
  <c r="P1396"/>
  <c r="P1397"/>
  <c r="P1398"/>
  <c r="P1399"/>
  <c r="P1400"/>
  <c r="P1401"/>
  <c r="P1402"/>
  <c r="P1403"/>
  <c r="P1404"/>
  <c r="P1405"/>
  <c r="P1406"/>
  <c r="P1407"/>
  <c r="P1408"/>
  <c r="P1409"/>
  <c r="P1410"/>
  <c r="P1411"/>
  <c r="P1412"/>
  <c r="P1413"/>
  <c r="P1414"/>
  <c r="P1415"/>
  <c r="P1416"/>
  <c r="P1417"/>
  <c r="P1418"/>
  <c r="P1419"/>
  <c r="P1420"/>
  <c r="P1421"/>
  <c r="P1422"/>
  <c r="P1423"/>
  <c r="P1424"/>
  <c r="P1425"/>
  <c r="P1426"/>
  <c r="P1427"/>
  <c r="P1428"/>
  <c r="P1429"/>
  <c r="P1430"/>
  <c r="P1431"/>
  <c r="P1432"/>
  <c r="P1433"/>
  <c r="P1434"/>
  <c r="P1435"/>
  <c r="P1436"/>
  <c r="P1437"/>
  <c r="P1438"/>
  <c r="P1439"/>
  <c r="P1440"/>
  <c r="P1441"/>
  <c r="P1442"/>
  <c r="P1443"/>
  <c r="P1444"/>
  <c r="P1445"/>
  <c r="P1446"/>
  <c r="P1447"/>
  <c r="P1448"/>
  <c r="P1449"/>
  <c r="P1450"/>
  <c r="P1451"/>
  <c r="P1452"/>
  <c r="P1453"/>
  <c r="P1454"/>
  <c r="P1455"/>
  <c r="P1456"/>
  <c r="P1457"/>
  <c r="P1458"/>
  <c r="P1459"/>
  <c r="P1460"/>
  <c r="P1461"/>
  <c r="P1462"/>
  <c r="P1463"/>
  <c r="P1464"/>
  <c r="P1465"/>
  <c r="P1466"/>
  <c r="P1467"/>
  <c r="P1468"/>
  <c r="P1469"/>
  <c r="P1470"/>
  <c r="P1471"/>
  <c r="P1472"/>
  <c r="P1473"/>
  <c r="P1474"/>
  <c r="P1475"/>
  <c r="P1476"/>
  <c r="P1477"/>
  <c r="P1478"/>
  <c r="P1479"/>
  <c r="P1480"/>
  <c r="P1481"/>
  <c r="P1482"/>
  <c r="P1483"/>
  <c r="P1484"/>
  <c r="P1485"/>
  <c r="P1486"/>
  <c r="P1487"/>
  <c r="P1488"/>
  <c r="P1489"/>
  <c r="P1490"/>
  <c r="P1491"/>
  <c r="P1492"/>
  <c r="P1493"/>
  <c r="P1494"/>
  <c r="P1495"/>
  <c r="P1496"/>
  <c r="P1497"/>
  <c r="P1498"/>
  <c r="P1499"/>
  <c r="P1500"/>
  <c r="P1501"/>
  <c r="P1502"/>
  <c r="P1503"/>
  <c r="P1504"/>
  <c r="P1505"/>
  <c r="P1506"/>
  <c r="P1507"/>
  <c r="P1508"/>
  <c r="P1509"/>
  <c r="P1510"/>
  <c r="P1511"/>
  <c r="P1512"/>
  <c r="P1513"/>
  <c r="P1514"/>
  <c r="P1515"/>
  <c r="P1516"/>
  <c r="P1517"/>
  <c r="P1518"/>
  <c r="P1519"/>
  <c r="P1520"/>
  <c r="P1521"/>
  <c r="P1522"/>
  <c r="P1523"/>
  <c r="P1524"/>
  <c r="P1525"/>
  <c r="P1526"/>
  <c r="P1527"/>
  <c r="P1528"/>
  <c r="P1529"/>
  <c r="P1530"/>
  <c r="P1531"/>
  <c r="P1532"/>
  <c r="P1533"/>
  <c r="P1534"/>
  <c r="P1535"/>
  <c r="P1536"/>
  <c r="P1537"/>
  <c r="P1538"/>
  <c r="P1539"/>
  <c r="P1540"/>
  <c r="P1541"/>
  <c r="P1542"/>
  <c r="P1543"/>
  <c r="P1544"/>
  <c r="P1545"/>
  <c r="P1546"/>
  <c r="P1547"/>
  <c r="P1548"/>
  <c r="P1549"/>
  <c r="P1550"/>
  <c r="P1551"/>
  <c r="P1552"/>
  <c r="P1553"/>
  <c r="P1554"/>
  <c r="P1555"/>
  <c r="P1556"/>
  <c r="P1557"/>
  <c r="P1558"/>
  <c r="P1559"/>
  <c r="P1560"/>
  <c r="P1561"/>
  <c r="P1562"/>
  <c r="P1563"/>
  <c r="P1564"/>
  <c r="P1565"/>
  <c r="P1566"/>
  <c r="P1567"/>
  <c r="P1568"/>
  <c r="P1569"/>
  <c r="P1570"/>
  <c r="P1571"/>
  <c r="P1572"/>
  <c r="P1573"/>
  <c r="P1574"/>
  <c r="P1575"/>
  <c r="P1576"/>
  <c r="P1577"/>
  <c r="P1578"/>
  <c r="P1579"/>
  <c r="P1580"/>
  <c r="P1581"/>
  <c r="P1582"/>
  <c r="P1583"/>
  <c r="P1584"/>
  <c r="P1585"/>
  <c r="P1586"/>
  <c r="P1587"/>
  <c r="P1588"/>
  <c r="P1589"/>
  <c r="P1590"/>
  <c r="P1591"/>
  <c r="P1592"/>
  <c r="P1593"/>
  <c r="P1594"/>
  <c r="P1595"/>
  <c r="P1596"/>
  <c r="P1597"/>
  <c r="P1598"/>
  <c r="P1599"/>
  <c r="P1600"/>
  <c r="P1601"/>
  <c r="P1602"/>
  <c r="P1603"/>
  <c r="P1604"/>
  <c r="P1605"/>
  <c r="P1606"/>
  <c r="P1607"/>
  <c r="P1608"/>
  <c r="P1609"/>
  <c r="P1610"/>
  <c r="P1611"/>
  <c r="P1612"/>
  <c r="P1613"/>
  <c r="P1614"/>
  <c r="P1615"/>
  <c r="P1616"/>
  <c r="P1617"/>
  <c r="P1618"/>
  <c r="P1619"/>
  <c r="P1620"/>
  <c r="P1621"/>
  <c r="P1622"/>
  <c r="P1623"/>
  <c r="P1624"/>
  <c r="P1625"/>
  <c r="P1626"/>
  <c r="P1627"/>
  <c r="P1628"/>
  <c r="P1629"/>
  <c r="P1630"/>
  <c r="P1631"/>
  <c r="P1632"/>
  <c r="P1633"/>
  <c r="P1634"/>
  <c r="P1635"/>
  <c r="P1636"/>
  <c r="P1637"/>
  <c r="P1638"/>
  <c r="P1639"/>
  <c r="P1640"/>
  <c r="P1641"/>
  <c r="P1642"/>
  <c r="P1643"/>
  <c r="P1644"/>
  <c r="P1645"/>
  <c r="P1646"/>
  <c r="P1647"/>
  <c r="P1648"/>
  <c r="P1649"/>
  <c r="P1650"/>
  <c r="P1651"/>
  <c r="P1652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Q3"/>
  <c r="R3" s="1"/>
  <c r="O3"/>
  <c r="P3" s="1"/>
  <c r="M3"/>
  <c r="N3" s="1"/>
  <c r="L3"/>
  <c r="K3"/>
  <c r="J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I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3"/>
  <c r="H3"/>
  <c r="N81" i="2" l="1"/>
  <c r="H81"/>
  <c r="I81" s="1"/>
  <c r="O80"/>
  <c r="AB9" i="13"/>
  <c r="W10"/>
  <c r="F23"/>
  <c r="F40"/>
  <c r="X11"/>
  <c r="Z11"/>
  <c r="Y11"/>
  <c r="AA11"/>
  <c r="AB8"/>
  <c r="V98"/>
  <c r="T98"/>
  <c r="U98"/>
  <c r="C12"/>
  <c r="B34" i="11"/>
  <c r="C34"/>
  <c r="D34"/>
  <c r="E34"/>
  <c r="F34"/>
  <c r="C33"/>
  <c r="D33"/>
  <c r="E33"/>
  <c r="F33"/>
  <c r="B33"/>
  <c r="A35"/>
  <c r="B35" s="1"/>
  <c r="J15"/>
  <c r="J16" s="1"/>
  <c r="J14"/>
  <c r="G4" i="2"/>
  <c r="N81" i="5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81"/>
  <c r="P81" s="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81"/>
  <c r="B82"/>
  <c r="C82"/>
  <c r="D82"/>
  <c r="E82"/>
  <c r="F82"/>
  <c r="G82"/>
  <c r="H82"/>
  <c r="I82"/>
  <c r="J82"/>
  <c r="K82"/>
  <c r="L82"/>
  <c r="B83"/>
  <c r="C83"/>
  <c r="D83"/>
  <c r="E83"/>
  <c r="F83"/>
  <c r="G83"/>
  <c r="H83"/>
  <c r="I83"/>
  <c r="J83"/>
  <c r="K83"/>
  <c r="L83"/>
  <c r="B84"/>
  <c r="C84"/>
  <c r="D84"/>
  <c r="E84"/>
  <c r="F84"/>
  <c r="G84"/>
  <c r="H84"/>
  <c r="I84"/>
  <c r="J84"/>
  <c r="K84"/>
  <c r="L84"/>
  <c r="B85"/>
  <c r="C85"/>
  <c r="D85"/>
  <c r="E85"/>
  <c r="F85"/>
  <c r="G85"/>
  <c r="H85"/>
  <c r="I85"/>
  <c r="J85"/>
  <c r="K85"/>
  <c r="L85"/>
  <c r="B86"/>
  <c r="C86"/>
  <c r="D86"/>
  <c r="E86"/>
  <c r="F86"/>
  <c r="G86"/>
  <c r="H86"/>
  <c r="I86"/>
  <c r="J86"/>
  <c r="K86"/>
  <c r="L86"/>
  <c r="B87"/>
  <c r="C87"/>
  <c r="D87"/>
  <c r="E87"/>
  <c r="F87"/>
  <c r="G87"/>
  <c r="H87"/>
  <c r="I87"/>
  <c r="J87"/>
  <c r="K87"/>
  <c r="L87"/>
  <c r="B88"/>
  <c r="C88"/>
  <c r="D88"/>
  <c r="E88"/>
  <c r="F88"/>
  <c r="G88"/>
  <c r="H88"/>
  <c r="I88"/>
  <c r="J88"/>
  <c r="K88"/>
  <c r="L88"/>
  <c r="B89"/>
  <c r="C89"/>
  <c r="D89"/>
  <c r="E89"/>
  <c r="F89"/>
  <c r="G89"/>
  <c r="H89"/>
  <c r="I89"/>
  <c r="J89"/>
  <c r="K89"/>
  <c r="L89"/>
  <c r="B90"/>
  <c r="C90"/>
  <c r="D90"/>
  <c r="E90"/>
  <c r="F90"/>
  <c r="G90"/>
  <c r="H90"/>
  <c r="I90"/>
  <c r="J90"/>
  <c r="K90"/>
  <c r="L90"/>
  <c r="B91"/>
  <c r="C91"/>
  <c r="D91"/>
  <c r="E91"/>
  <c r="F91"/>
  <c r="G91"/>
  <c r="H91"/>
  <c r="I91"/>
  <c r="J91"/>
  <c r="K91"/>
  <c r="L91"/>
  <c r="B92"/>
  <c r="C92"/>
  <c r="D92"/>
  <c r="E92"/>
  <c r="F92"/>
  <c r="G92"/>
  <c r="H92"/>
  <c r="I92"/>
  <c r="J92"/>
  <c r="K92"/>
  <c r="L92"/>
  <c r="B93"/>
  <c r="C93"/>
  <c r="D93"/>
  <c r="E93"/>
  <c r="F93"/>
  <c r="G93"/>
  <c r="H93"/>
  <c r="I93"/>
  <c r="J93"/>
  <c r="K93"/>
  <c r="L93"/>
  <c r="B94"/>
  <c r="C94"/>
  <c r="D94"/>
  <c r="E94"/>
  <c r="F94"/>
  <c r="G94"/>
  <c r="H94"/>
  <c r="I94"/>
  <c r="J94"/>
  <c r="K94"/>
  <c r="L94"/>
  <c r="B95"/>
  <c r="C95"/>
  <c r="D95"/>
  <c r="E95"/>
  <c r="F95"/>
  <c r="G95"/>
  <c r="H95"/>
  <c r="I95"/>
  <c r="J95"/>
  <c r="K95"/>
  <c r="L95"/>
  <c r="B96"/>
  <c r="C96"/>
  <c r="D96"/>
  <c r="E96"/>
  <c r="F96"/>
  <c r="G96"/>
  <c r="H96"/>
  <c r="I96"/>
  <c r="J96"/>
  <c r="K96"/>
  <c r="L96"/>
  <c r="B97"/>
  <c r="C97"/>
  <c r="D97"/>
  <c r="E97"/>
  <c r="F97"/>
  <c r="G97"/>
  <c r="H97"/>
  <c r="I97"/>
  <c r="J97"/>
  <c r="K97"/>
  <c r="L97"/>
  <c r="B98"/>
  <c r="C98"/>
  <c r="D98"/>
  <c r="E98"/>
  <c r="F98"/>
  <c r="G98"/>
  <c r="H98"/>
  <c r="I98"/>
  <c r="J98"/>
  <c r="K98"/>
  <c r="L98"/>
  <c r="B99"/>
  <c r="C99"/>
  <c r="D99"/>
  <c r="E99"/>
  <c r="F99"/>
  <c r="G99"/>
  <c r="H99"/>
  <c r="I99"/>
  <c r="J99"/>
  <c r="K99"/>
  <c r="L99"/>
  <c r="B100"/>
  <c r="C100"/>
  <c r="D100"/>
  <c r="E100"/>
  <c r="F100"/>
  <c r="G100"/>
  <c r="H100"/>
  <c r="I100"/>
  <c r="J100"/>
  <c r="K100"/>
  <c r="L100"/>
  <c r="B101"/>
  <c r="C101"/>
  <c r="D101"/>
  <c r="E101"/>
  <c r="F101"/>
  <c r="G101"/>
  <c r="H101"/>
  <c r="I101"/>
  <c r="J101"/>
  <c r="K101"/>
  <c r="L101"/>
  <c r="B102"/>
  <c r="C102"/>
  <c r="D102"/>
  <c r="E102"/>
  <c r="F102"/>
  <c r="G102"/>
  <c r="H102"/>
  <c r="I102"/>
  <c r="J102"/>
  <c r="K102"/>
  <c r="L102"/>
  <c r="B103"/>
  <c r="C103"/>
  <c r="D103"/>
  <c r="E103"/>
  <c r="F103"/>
  <c r="G103"/>
  <c r="H103"/>
  <c r="I103"/>
  <c r="J103"/>
  <c r="K103"/>
  <c r="L103"/>
  <c r="B104"/>
  <c r="C104"/>
  <c r="D104"/>
  <c r="E104"/>
  <c r="F104"/>
  <c r="G104"/>
  <c r="H104"/>
  <c r="I104"/>
  <c r="J104"/>
  <c r="K104"/>
  <c r="L104"/>
  <c r="B105"/>
  <c r="C105"/>
  <c r="D105"/>
  <c r="E105"/>
  <c r="F105"/>
  <c r="G105"/>
  <c r="H105"/>
  <c r="I105"/>
  <c r="J105"/>
  <c r="K105"/>
  <c r="L105"/>
  <c r="B106"/>
  <c r="C106"/>
  <c r="D106"/>
  <c r="E106"/>
  <c r="F106"/>
  <c r="G106"/>
  <c r="H106"/>
  <c r="I106"/>
  <c r="J106"/>
  <c r="K106"/>
  <c r="L106"/>
  <c r="B107"/>
  <c r="C107"/>
  <c r="D107"/>
  <c r="E107"/>
  <c r="F107"/>
  <c r="G107"/>
  <c r="H107"/>
  <c r="I107"/>
  <c r="J107"/>
  <c r="K107"/>
  <c r="L107"/>
  <c r="B108"/>
  <c r="C108"/>
  <c r="D108"/>
  <c r="E108"/>
  <c r="F108"/>
  <c r="G108"/>
  <c r="H108"/>
  <c r="I108"/>
  <c r="J108"/>
  <c r="K108"/>
  <c r="L108"/>
  <c r="B109"/>
  <c r="C109"/>
  <c r="D109"/>
  <c r="E109"/>
  <c r="F109"/>
  <c r="G109"/>
  <c r="H109"/>
  <c r="I109"/>
  <c r="J109"/>
  <c r="K109"/>
  <c r="L109"/>
  <c r="B110"/>
  <c r="C110"/>
  <c r="D110"/>
  <c r="E110"/>
  <c r="F110"/>
  <c r="G110"/>
  <c r="H110"/>
  <c r="I110"/>
  <c r="J110"/>
  <c r="K110"/>
  <c r="L110"/>
  <c r="B111"/>
  <c r="C111"/>
  <c r="D111"/>
  <c r="E111"/>
  <c r="F111"/>
  <c r="G111"/>
  <c r="H111"/>
  <c r="I111"/>
  <c r="J111"/>
  <c r="K111"/>
  <c r="L111"/>
  <c r="B112"/>
  <c r="C112"/>
  <c r="D112"/>
  <c r="E112"/>
  <c r="F112"/>
  <c r="G112"/>
  <c r="H112"/>
  <c r="I112"/>
  <c r="J112"/>
  <c r="K112"/>
  <c r="L112"/>
  <c r="B113"/>
  <c r="C113"/>
  <c r="D113"/>
  <c r="E113"/>
  <c r="F113"/>
  <c r="G113"/>
  <c r="H113"/>
  <c r="I113"/>
  <c r="J113"/>
  <c r="K113"/>
  <c r="L113"/>
  <c r="B114"/>
  <c r="C114"/>
  <c r="D114"/>
  <c r="E114"/>
  <c r="F114"/>
  <c r="G114"/>
  <c r="H114"/>
  <c r="I114"/>
  <c r="J114"/>
  <c r="K114"/>
  <c r="L114"/>
  <c r="B115"/>
  <c r="C115"/>
  <c r="D115"/>
  <c r="E115"/>
  <c r="F115"/>
  <c r="G115"/>
  <c r="H115"/>
  <c r="I115"/>
  <c r="J115"/>
  <c r="K115"/>
  <c r="L115"/>
  <c r="B116"/>
  <c r="C116"/>
  <c r="D116"/>
  <c r="E116"/>
  <c r="F116"/>
  <c r="G116"/>
  <c r="H116"/>
  <c r="I116"/>
  <c r="J116"/>
  <c r="K116"/>
  <c r="L116"/>
  <c r="B117"/>
  <c r="C117"/>
  <c r="D117"/>
  <c r="E117"/>
  <c r="F117"/>
  <c r="G117"/>
  <c r="H117"/>
  <c r="I117"/>
  <c r="J117"/>
  <c r="K117"/>
  <c r="L117"/>
  <c r="B118"/>
  <c r="C118"/>
  <c r="D118"/>
  <c r="E118"/>
  <c r="F118"/>
  <c r="G118"/>
  <c r="H118"/>
  <c r="I118"/>
  <c r="J118"/>
  <c r="K118"/>
  <c r="L118"/>
  <c r="B119"/>
  <c r="C119"/>
  <c r="D119"/>
  <c r="E119"/>
  <c r="F119"/>
  <c r="G119"/>
  <c r="H119"/>
  <c r="I119"/>
  <c r="J119"/>
  <c r="K119"/>
  <c r="L119"/>
  <c r="B120"/>
  <c r="C120"/>
  <c r="D120"/>
  <c r="E120"/>
  <c r="F120"/>
  <c r="G120"/>
  <c r="H120"/>
  <c r="I120"/>
  <c r="J120"/>
  <c r="K120"/>
  <c r="L120"/>
  <c r="B121"/>
  <c r="C121"/>
  <c r="D121"/>
  <c r="E121"/>
  <c r="F121"/>
  <c r="G121"/>
  <c r="H121"/>
  <c r="I121"/>
  <c r="J121"/>
  <c r="K121"/>
  <c r="L121"/>
  <c r="B122"/>
  <c r="C122"/>
  <c r="D122"/>
  <c r="E122"/>
  <c r="F122"/>
  <c r="G122"/>
  <c r="H122"/>
  <c r="I122"/>
  <c r="J122"/>
  <c r="K122"/>
  <c r="L122"/>
  <c r="B123"/>
  <c r="C123"/>
  <c r="D123"/>
  <c r="E123"/>
  <c r="F123"/>
  <c r="G123"/>
  <c r="H123"/>
  <c r="I123"/>
  <c r="J123"/>
  <c r="K123"/>
  <c r="L123"/>
  <c r="B124"/>
  <c r="C124"/>
  <c r="D124"/>
  <c r="E124"/>
  <c r="F124"/>
  <c r="G124"/>
  <c r="H124"/>
  <c r="I124"/>
  <c r="J124"/>
  <c r="K124"/>
  <c r="L124"/>
  <c r="B125"/>
  <c r="C125"/>
  <c r="D125"/>
  <c r="E125"/>
  <c r="F125"/>
  <c r="G125"/>
  <c r="H125"/>
  <c r="I125"/>
  <c r="J125"/>
  <c r="K125"/>
  <c r="L125"/>
  <c r="B126"/>
  <c r="C126"/>
  <c r="D126"/>
  <c r="E126"/>
  <c r="F126"/>
  <c r="G126"/>
  <c r="H126"/>
  <c r="I126"/>
  <c r="J126"/>
  <c r="K126"/>
  <c r="L126"/>
  <c r="B127"/>
  <c r="C127"/>
  <c r="D127"/>
  <c r="E127"/>
  <c r="F127"/>
  <c r="G127"/>
  <c r="H127"/>
  <c r="I127"/>
  <c r="J127"/>
  <c r="K127"/>
  <c r="L127"/>
  <c r="B128"/>
  <c r="C128"/>
  <c r="D128"/>
  <c r="E128"/>
  <c r="F128"/>
  <c r="G128"/>
  <c r="H128"/>
  <c r="I128"/>
  <c r="J128"/>
  <c r="K128"/>
  <c r="L128"/>
  <c r="B129"/>
  <c r="C129"/>
  <c r="D129"/>
  <c r="E129"/>
  <c r="F129"/>
  <c r="G129"/>
  <c r="H129"/>
  <c r="I129"/>
  <c r="J129"/>
  <c r="K129"/>
  <c r="L129"/>
  <c r="B130"/>
  <c r="C130"/>
  <c r="D130"/>
  <c r="E130"/>
  <c r="F130"/>
  <c r="G130"/>
  <c r="H130"/>
  <c r="I130"/>
  <c r="J130"/>
  <c r="K130"/>
  <c r="L130"/>
  <c r="B131"/>
  <c r="C131"/>
  <c r="D131"/>
  <c r="E131"/>
  <c r="F131"/>
  <c r="G131"/>
  <c r="H131"/>
  <c r="I131"/>
  <c r="J131"/>
  <c r="K131"/>
  <c r="L131"/>
  <c r="B132"/>
  <c r="C132"/>
  <c r="D132"/>
  <c r="E132"/>
  <c r="F132"/>
  <c r="G132"/>
  <c r="H132"/>
  <c r="I132"/>
  <c r="J132"/>
  <c r="K132"/>
  <c r="L132"/>
  <c r="B133"/>
  <c r="C133"/>
  <c r="D133"/>
  <c r="E133"/>
  <c r="F133"/>
  <c r="G133"/>
  <c r="H133"/>
  <c r="I133"/>
  <c r="J133"/>
  <c r="K133"/>
  <c r="L133"/>
  <c r="B134"/>
  <c r="C134"/>
  <c r="D134"/>
  <c r="E134"/>
  <c r="F134"/>
  <c r="G134"/>
  <c r="H134"/>
  <c r="I134"/>
  <c r="J134"/>
  <c r="K134"/>
  <c r="L134"/>
  <c r="B135"/>
  <c r="C135"/>
  <c r="D135"/>
  <c r="E135"/>
  <c r="F135"/>
  <c r="G135"/>
  <c r="H135"/>
  <c r="I135"/>
  <c r="J135"/>
  <c r="K135"/>
  <c r="L135"/>
  <c r="B136"/>
  <c r="C136"/>
  <c r="D136"/>
  <c r="E136"/>
  <c r="F136"/>
  <c r="G136"/>
  <c r="H136"/>
  <c r="I136"/>
  <c r="J136"/>
  <c r="K136"/>
  <c r="L136"/>
  <c r="B137"/>
  <c r="C137"/>
  <c r="D137"/>
  <c r="E137"/>
  <c r="F137"/>
  <c r="G137"/>
  <c r="H137"/>
  <c r="I137"/>
  <c r="J137"/>
  <c r="K137"/>
  <c r="L137"/>
  <c r="B138"/>
  <c r="C138"/>
  <c r="D138"/>
  <c r="E138"/>
  <c r="F138"/>
  <c r="G138"/>
  <c r="H138"/>
  <c r="I138"/>
  <c r="J138"/>
  <c r="K138"/>
  <c r="L138"/>
  <c r="B139"/>
  <c r="C139"/>
  <c r="D139"/>
  <c r="E139"/>
  <c r="F139"/>
  <c r="G139"/>
  <c r="H139"/>
  <c r="I139"/>
  <c r="J139"/>
  <c r="K139"/>
  <c r="L139"/>
  <c r="B140"/>
  <c r="C140"/>
  <c r="D140"/>
  <c r="E140"/>
  <c r="F140"/>
  <c r="G140"/>
  <c r="H140"/>
  <c r="I140"/>
  <c r="J140"/>
  <c r="K140"/>
  <c r="L140"/>
  <c r="B141"/>
  <c r="C141"/>
  <c r="D141"/>
  <c r="E141"/>
  <c r="F141"/>
  <c r="G141"/>
  <c r="H141"/>
  <c r="I141"/>
  <c r="J141"/>
  <c r="K141"/>
  <c r="L141"/>
  <c r="B142"/>
  <c r="C142"/>
  <c r="D142"/>
  <c r="E142"/>
  <c r="F142"/>
  <c r="G142"/>
  <c r="H142"/>
  <c r="I142"/>
  <c r="J142"/>
  <c r="K142"/>
  <c r="L142"/>
  <c r="B143"/>
  <c r="C143"/>
  <c r="D143"/>
  <c r="E143"/>
  <c r="F143"/>
  <c r="G143"/>
  <c r="H143"/>
  <c r="I143"/>
  <c r="J143"/>
  <c r="K143"/>
  <c r="L143"/>
  <c r="B144"/>
  <c r="C144"/>
  <c r="D144"/>
  <c r="E144"/>
  <c r="F144"/>
  <c r="G144"/>
  <c r="H144"/>
  <c r="I144"/>
  <c r="J144"/>
  <c r="K144"/>
  <c r="L144"/>
  <c r="B145"/>
  <c r="C145"/>
  <c r="D145"/>
  <c r="E145"/>
  <c r="F145"/>
  <c r="G145"/>
  <c r="H145"/>
  <c r="I145"/>
  <c r="J145"/>
  <c r="K145"/>
  <c r="L145"/>
  <c r="B146"/>
  <c r="C146"/>
  <c r="D146"/>
  <c r="E146"/>
  <c r="F146"/>
  <c r="G146"/>
  <c r="H146"/>
  <c r="I146"/>
  <c r="J146"/>
  <c r="K146"/>
  <c r="L146"/>
  <c r="B147"/>
  <c r="C147"/>
  <c r="D147"/>
  <c r="E147"/>
  <c r="F147"/>
  <c r="G147"/>
  <c r="H147"/>
  <c r="I147"/>
  <c r="J147"/>
  <c r="K147"/>
  <c r="L147"/>
  <c r="B148"/>
  <c r="C148"/>
  <c r="D148"/>
  <c r="E148"/>
  <c r="F148"/>
  <c r="G148"/>
  <c r="H148"/>
  <c r="I148"/>
  <c r="J148"/>
  <c r="K148"/>
  <c r="L148"/>
  <c r="B149"/>
  <c r="C149"/>
  <c r="D149"/>
  <c r="E149"/>
  <c r="F149"/>
  <c r="G149"/>
  <c r="H149"/>
  <c r="I149"/>
  <c r="J149"/>
  <c r="K149"/>
  <c r="L149"/>
  <c r="B150"/>
  <c r="C150"/>
  <c r="D150"/>
  <c r="E150"/>
  <c r="F150"/>
  <c r="G150"/>
  <c r="H150"/>
  <c r="I150"/>
  <c r="J150"/>
  <c r="K150"/>
  <c r="L150"/>
  <c r="C81"/>
  <c r="D81"/>
  <c r="E81"/>
  <c r="F81"/>
  <c r="G81"/>
  <c r="H81"/>
  <c r="I81"/>
  <c r="J81"/>
  <c r="K81"/>
  <c r="L81"/>
  <c r="B81"/>
  <c r="C27"/>
  <c r="E30"/>
  <c r="E24"/>
  <c r="F26" i="9"/>
  <c r="F27"/>
  <c r="F28"/>
  <c r="F25"/>
  <c r="D29"/>
  <c r="Y20"/>
  <c r="AA19"/>
  <c r="AA18"/>
  <c r="AA17"/>
  <c r="AA16"/>
  <c r="AA15"/>
  <c r="AA14"/>
  <c r="R20"/>
  <c r="T19"/>
  <c r="T18"/>
  <c r="T17"/>
  <c r="T16"/>
  <c r="T15"/>
  <c r="T14"/>
  <c r="K20"/>
  <c r="M19"/>
  <c r="M18"/>
  <c r="M17"/>
  <c r="M16"/>
  <c r="M15"/>
  <c r="M14"/>
  <c r="F15"/>
  <c r="F16"/>
  <c r="F17"/>
  <c r="F18"/>
  <c r="F19"/>
  <c r="F14"/>
  <c r="U20"/>
  <c r="D20"/>
  <c r="N82" i="2" l="1"/>
  <c r="H82"/>
  <c r="I82" s="1"/>
  <c r="O81"/>
  <c r="W11" i="13"/>
  <c r="F41"/>
  <c r="F42" s="1"/>
  <c r="F43" s="1"/>
  <c r="F44" s="1"/>
  <c r="F45" s="1"/>
  <c r="F46" s="1"/>
  <c r="F47" s="1"/>
  <c r="F48" s="1"/>
  <c r="F49" s="1"/>
  <c r="F50" s="1"/>
  <c r="F51" s="1"/>
  <c r="F52" s="1"/>
  <c r="F24"/>
  <c r="AB10"/>
  <c r="C13"/>
  <c r="E35" i="11"/>
  <c r="C35"/>
  <c r="A36"/>
  <c r="F35"/>
  <c r="D35"/>
  <c r="J17"/>
  <c r="J18" s="1"/>
  <c r="J19" s="1"/>
  <c r="J20" s="1"/>
  <c r="J21" s="1"/>
  <c r="J22" s="1"/>
  <c r="J23" s="1"/>
  <c r="J24" s="1"/>
  <c r="J25" s="1"/>
  <c r="J26" s="1"/>
  <c r="F29" i="9"/>
  <c r="F20"/>
  <c r="I11" s="1"/>
  <c r="AA20"/>
  <c r="T20"/>
  <c r="M20"/>
  <c r="P11" s="1"/>
  <c r="N83" i="2" l="1"/>
  <c r="H83"/>
  <c r="I83" s="1"/>
  <c r="O82"/>
  <c r="Z12" i="13"/>
  <c r="Y12"/>
  <c r="AA12"/>
  <c r="X12"/>
  <c r="F25"/>
  <c r="AB11"/>
  <c r="W12"/>
  <c r="C14"/>
  <c r="C36" i="11"/>
  <c r="E36"/>
  <c r="B36"/>
  <c r="D36"/>
  <c r="F36"/>
  <c r="A37"/>
  <c r="W11" i="9"/>
  <c r="O83" i="2" l="1"/>
  <c r="N84"/>
  <c r="H84"/>
  <c r="I84" s="1"/>
  <c r="Z13" i="13"/>
  <c r="Y13"/>
  <c r="AA13"/>
  <c r="X13"/>
  <c r="Y14"/>
  <c r="AA14"/>
  <c r="X14"/>
  <c r="Z14"/>
  <c r="F63"/>
  <c r="F64" s="1"/>
  <c r="F65" s="1"/>
  <c r="F66" s="1"/>
  <c r="F67" s="1"/>
  <c r="F68" s="1"/>
  <c r="F69" s="1"/>
  <c r="F26"/>
  <c r="AB12"/>
  <c r="W13"/>
  <c r="C15"/>
  <c r="A38" i="11"/>
  <c r="B37"/>
  <c r="D37"/>
  <c r="F37"/>
  <c r="C37"/>
  <c r="E37"/>
  <c r="E4" i="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23"/>
  <c r="AM24"/>
  <c r="AN24" s="1"/>
  <c r="AM25"/>
  <c r="AX25" s="1"/>
  <c r="AM26"/>
  <c r="AN26" s="1"/>
  <c r="AM27"/>
  <c r="AN27" s="1"/>
  <c r="AM28"/>
  <c r="AN28" s="1"/>
  <c r="AM29"/>
  <c r="AX29" s="1"/>
  <c r="AM30"/>
  <c r="AN30" s="1"/>
  <c r="AM31"/>
  <c r="AN31" s="1"/>
  <c r="AM32"/>
  <c r="AN32" s="1"/>
  <c r="AM33"/>
  <c r="AX33" s="1"/>
  <c r="AM34"/>
  <c r="AN34" s="1"/>
  <c r="AM35"/>
  <c r="AN35" s="1"/>
  <c r="AM36"/>
  <c r="AN36" s="1"/>
  <c r="AM37"/>
  <c r="AN37" s="1"/>
  <c r="AM38"/>
  <c r="AN38" s="1"/>
  <c r="AM39"/>
  <c r="AN39" s="1"/>
  <c r="AM40"/>
  <c r="AN40" s="1"/>
  <c r="AM41"/>
  <c r="AN41" s="1"/>
  <c r="AM42"/>
  <c r="AN42" s="1"/>
  <c r="AM43"/>
  <c r="AN43" s="1"/>
  <c r="AM44"/>
  <c r="AN44" s="1"/>
  <c r="AM45"/>
  <c r="AN45" s="1"/>
  <c r="AM46"/>
  <c r="AN46" s="1"/>
  <c r="AM47"/>
  <c r="AN47" s="1"/>
  <c r="AM48"/>
  <c r="AN48" s="1"/>
  <c r="AM49"/>
  <c r="AN49" s="1"/>
  <c r="AM50"/>
  <c r="AN50" s="1"/>
  <c r="AM51"/>
  <c r="AN51" s="1"/>
  <c r="AM52"/>
  <c r="AN52" s="1"/>
  <c r="AM53"/>
  <c r="AN53" s="1"/>
  <c r="AM54"/>
  <c r="AN54" s="1"/>
  <c r="AM55"/>
  <c r="AN55" s="1"/>
  <c r="AM56"/>
  <c r="AN56" s="1"/>
  <c r="AM57"/>
  <c r="AN57" s="1"/>
  <c r="AM58"/>
  <c r="AN58" s="1"/>
  <c r="AM59"/>
  <c r="AN59" s="1"/>
  <c r="AM60"/>
  <c r="AN60" s="1"/>
  <c r="AM61"/>
  <c r="AN61" s="1"/>
  <c r="AM62"/>
  <c r="AN62" s="1"/>
  <c r="AM63"/>
  <c r="AX63" s="1"/>
  <c r="AM64"/>
  <c r="AN64" s="1"/>
  <c r="AM65"/>
  <c r="AN65" s="1"/>
  <c r="AM66"/>
  <c r="AN66" s="1"/>
  <c r="AM67"/>
  <c r="AX67" s="1"/>
  <c r="AM68"/>
  <c r="AN68" s="1"/>
  <c r="AM69"/>
  <c r="AN69" s="1"/>
  <c r="AM70"/>
  <c r="AN70" s="1"/>
  <c r="AM71"/>
  <c r="AX71" s="1"/>
  <c r="AM72"/>
  <c r="AN72" s="1"/>
  <c r="AM73"/>
  <c r="AN73" s="1"/>
  <c r="AM74"/>
  <c r="AN74" s="1"/>
  <c r="AM75"/>
  <c r="AX75" s="1"/>
  <c r="AM76"/>
  <c r="AN76" s="1"/>
  <c r="AM77"/>
  <c r="AN77" s="1"/>
  <c r="AM78"/>
  <c r="AN78" s="1"/>
  <c r="AM79"/>
  <c r="AX79" s="1"/>
  <c r="AM80"/>
  <c r="AN80" s="1"/>
  <c r="AM81"/>
  <c r="AN81" s="1"/>
  <c r="AM82"/>
  <c r="AN82" s="1"/>
  <c r="AM83"/>
  <c r="AX83" s="1"/>
  <c r="AM84"/>
  <c r="AN84" s="1"/>
  <c r="AM85"/>
  <c r="AN85" s="1"/>
  <c r="AM86"/>
  <c r="AN86" s="1"/>
  <c r="AM87"/>
  <c r="AN87" s="1"/>
  <c r="AM88"/>
  <c r="AN88" s="1"/>
  <c r="AM89"/>
  <c r="AN89" s="1"/>
  <c r="AM90"/>
  <c r="AN90" s="1"/>
  <c r="AM91"/>
  <c r="AX91" s="1"/>
  <c r="AM92"/>
  <c r="AN92" s="1"/>
  <c r="AM23"/>
  <c r="AN23" s="1"/>
  <c r="AL24"/>
  <c r="AQ24" s="1"/>
  <c r="AL25"/>
  <c r="AP25" s="1"/>
  <c r="AL26"/>
  <c r="AQ26" s="1"/>
  <c r="AL27"/>
  <c r="AP27" s="1"/>
  <c r="AL28"/>
  <c r="AQ28" s="1"/>
  <c r="AL29"/>
  <c r="AP29" s="1"/>
  <c r="AL30"/>
  <c r="AQ30" s="1"/>
  <c r="AL31"/>
  <c r="AP31" s="1"/>
  <c r="AL32"/>
  <c r="AQ32" s="1"/>
  <c r="AL33"/>
  <c r="AP33" s="1"/>
  <c r="AL34"/>
  <c r="AQ34" s="1"/>
  <c r="AL35"/>
  <c r="AP35" s="1"/>
  <c r="AL36"/>
  <c r="AQ36" s="1"/>
  <c r="AL37"/>
  <c r="AP37" s="1"/>
  <c r="AL38"/>
  <c r="AQ38" s="1"/>
  <c r="AL39"/>
  <c r="AP39" s="1"/>
  <c r="AL40"/>
  <c r="AQ40" s="1"/>
  <c r="AL41"/>
  <c r="AP41" s="1"/>
  <c r="AL42"/>
  <c r="AQ42" s="1"/>
  <c r="AL43"/>
  <c r="AP43" s="1"/>
  <c r="AL44"/>
  <c r="AQ44" s="1"/>
  <c r="AL45"/>
  <c r="AP45" s="1"/>
  <c r="AL46"/>
  <c r="AQ46" s="1"/>
  <c r="AL47"/>
  <c r="AP47" s="1"/>
  <c r="AL48"/>
  <c r="AQ48" s="1"/>
  <c r="AL49"/>
  <c r="AP49" s="1"/>
  <c r="AL50"/>
  <c r="AQ50" s="1"/>
  <c r="AL51"/>
  <c r="AP51" s="1"/>
  <c r="AL52"/>
  <c r="AQ52" s="1"/>
  <c r="AL53"/>
  <c r="AP53" s="1"/>
  <c r="AL54"/>
  <c r="AQ54" s="1"/>
  <c r="AL55"/>
  <c r="AP55" s="1"/>
  <c r="AL56"/>
  <c r="AQ56" s="1"/>
  <c r="AL57"/>
  <c r="AP57" s="1"/>
  <c r="AL58"/>
  <c r="AQ58" s="1"/>
  <c r="AL59"/>
  <c r="AP59" s="1"/>
  <c r="AL60"/>
  <c r="AQ60" s="1"/>
  <c r="AL61"/>
  <c r="AP61" s="1"/>
  <c r="AL62"/>
  <c r="AQ62" s="1"/>
  <c r="AL63"/>
  <c r="AP63" s="1"/>
  <c r="AL64"/>
  <c r="AQ64" s="1"/>
  <c r="AL65"/>
  <c r="AP65" s="1"/>
  <c r="AL66"/>
  <c r="AQ66" s="1"/>
  <c r="AL67"/>
  <c r="AP67" s="1"/>
  <c r="AL68"/>
  <c r="AQ68" s="1"/>
  <c r="AL69"/>
  <c r="AP69" s="1"/>
  <c r="AL70"/>
  <c r="AQ70" s="1"/>
  <c r="AL71"/>
  <c r="AP71" s="1"/>
  <c r="AL72"/>
  <c r="AQ72" s="1"/>
  <c r="AL73"/>
  <c r="AP73" s="1"/>
  <c r="AL74"/>
  <c r="AQ74" s="1"/>
  <c r="AL75"/>
  <c r="AP75" s="1"/>
  <c r="AL76"/>
  <c r="AQ76" s="1"/>
  <c r="AL77"/>
  <c r="AP77" s="1"/>
  <c r="AL78"/>
  <c r="AQ78" s="1"/>
  <c r="AL79"/>
  <c r="AP79" s="1"/>
  <c r="AL80"/>
  <c r="AQ80" s="1"/>
  <c r="AL81"/>
  <c r="AP81" s="1"/>
  <c r="AL82"/>
  <c r="AQ82" s="1"/>
  <c r="AL83"/>
  <c r="AP83" s="1"/>
  <c r="AL84"/>
  <c r="AQ84" s="1"/>
  <c r="AL85"/>
  <c r="AP85" s="1"/>
  <c r="AL86"/>
  <c r="AQ86" s="1"/>
  <c r="AL87"/>
  <c r="AP87" s="1"/>
  <c r="AL88"/>
  <c r="AQ88" s="1"/>
  <c r="AL89"/>
  <c r="AP89" s="1"/>
  <c r="AL90"/>
  <c r="AQ90" s="1"/>
  <c r="AL91"/>
  <c r="AP91" s="1"/>
  <c r="AL92"/>
  <c r="AQ92" s="1"/>
  <c r="AL23"/>
  <c r="AP23" s="1"/>
  <c r="AK24"/>
  <c r="AK25"/>
  <c r="AK26"/>
  <c r="AK27"/>
  <c r="AK28"/>
  <c r="AW28" s="1"/>
  <c r="AK29"/>
  <c r="AK30"/>
  <c r="AW30" s="1"/>
  <c r="AK31"/>
  <c r="AK32"/>
  <c r="AK33"/>
  <c r="AK34"/>
  <c r="AK35"/>
  <c r="AK36"/>
  <c r="AW36" s="1"/>
  <c r="AK37"/>
  <c r="AK38"/>
  <c r="AW38" s="1"/>
  <c r="AK39"/>
  <c r="AK40"/>
  <c r="AW40" s="1"/>
  <c r="AK41"/>
  <c r="AK42"/>
  <c r="AW42" s="1"/>
  <c r="AK43"/>
  <c r="AK44"/>
  <c r="AW44" s="1"/>
  <c r="AK45"/>
  <c r="AK46"/>
  <c r="AW46" s="1"/>
  <c r="AK47"/>
  <c r="AK48"/>
  <c r="AK49"/>
  <c r="AK50"/>
  <c r="AW50" s="1"/>
  <c r="AK51"/>
  <c r="AK52"/>
  <c r="AK53"/>
  <c r="AK54"/>
  <c r="AW54" s="1"/>
  <c r="AK55"/>
  <c r="AK56"/>
  <c r="AK57"/>
  <c r="AK58"/>
  <c r="AW58" s="1"/>
  <c r="AK59"/>
  <c r="AK60"/>
  <c r="AK61"/>
  <c r="AK62"/>
  <c r="AW62" s="1"/>
  <c r="AK63"/>
  <c r="AK64"/>
  <c r="AW64" s="1"/>
  <c r="AK65"/>
  <c r="AK66"/>
  <c r="AK67"/>
  <c r="AK68"/>
  <c r="AW68" s="1"/>
  <c r="AK69"/>
  <c r="AK70"/>
  <c r="AW70" s="1"/>
  <c r="AK71"/>
  <c r="AK72"/>
  <c r="AW72" s="1"/>
  <c r="AK73"/>
  <c r="AK74"/>
  <c r="AK75"/>
  <c r="AK76"/>
  <c r="AW76" s="1"/>
  <c r="AK77"/>
  <c r="AK78"/>
  <c r="AW78" s="1"/>
  <c r="AK79"/>
  <c r="AK80"/>
  <c r="AW80" s="1"/>
  <c r="AK81"/>
  <c r="AK82"/>
  <c r="AK83"/>
  <c r="AK84"/>
  <c r="AW84" s="1"/>
  <c r="AK85"/>
  <c r="AK86"/>
  <c r="AW86" s="1"/>
  <c r="AK87"/>
  <c r="AW87" s="1"/>
  <c r="AK88"/>
  <c r="AW88" s="1"/>
  <c r="AK89"/>
  <c r="AW89" s="1"/>
  <c r="AK90"/>
  <c r="AW90" s="1"/>
  <c r="AK91"/>
  <c r="AK92"/>
  <c r="AK23"/>
  <c r="AJ24"/>
  <c r="AV24" s="1"/>
  <c r="AJ25"/>
  <c r="AJ26"/>
  <c r="AV26" s="1"/>
  <c r="AJ27"/>
  <c r="AJ28"/>
  <c r="AJ29"/>
  <c r="AJ30"/>
  <c r="AJ31"/>
  <c r="AJ32"/>
  <c r="AV32" s="1"/>
  <c r="AJ33"/>
  <c r="AJ34"/>
  <c r="AV34" s="1"/>
  <c r="AJ35"/>
  <c r="AJ36"/>
  <c r="AJ37"/>
  <c r="AJ38"/>
  <c r="AJ39"/>
  <c r="AJ40"/>
  <c r="AJ41"/>
  <c r="AJ42"/>
  <c r="AJ43"/>
  <c r="AJ44"/>
  <c r="AJ45"/>
  <c r="AJ46"/>
  <c r="AJ47"/>
  <c r="AV47" s="1"/>
  <c r="AJ48"/>
  <c r="AS48" s="1"/>
  <c r="AJ49"/>
  <c r="AV49" s="1"/>
  <c r="AJ50"/>
  <c r="AJ51"/>
  <c r="AV51" s="1"/>
  <c r="AJ52"/>
  <c r="AS52" s="1"/>
  <c r="AJ53"/>
  <c r="AV53" s="1"/>
  <c r="AJ54"/>
  <c r="AJ55"/>
  <c r="AV55" s="1"/>
  <c r="AJ56"/>
  <c r="AS56" s="1"/>
  <c r="AJ57"/>
  <c r="AV57" s="1"/>
  <c r="AJ58"/>
  <c r="AJ59"/>
  <c r="AV59" s="1"/>
  <c r="AJ60"/>
  <c r="AS60" s="1"/>
  <c r="AJ61"/>
  <c r="AV61" s="1"/>
  <c r="AJ62"/>
  <c r="AJ63"/>
  <c r="AJ64"/>
  <c r="AJ65"/>
  <c r="AJ66"/>
  <c r="AS66" s="1"/>
  <c r="AJ67"/>
  <c r="AV67" s="1"/>
  <c r="AJ68"/>
  <c r="AS68" s="1"/>
  <c r="AJ69"/>
  <c r="AV69" s="1"/>
  <c r="AJ70"/>
  <c r="AV70" s="1"/>
  <c r="AJ71"/>
  <c r="AJ72"/>
  <c r="AS72" s="1"/>
  <c r="AJ73"/>
  <c r="AJ74"/>
  <c r="AS74" s="1"/>
  <c r="AJ75"/>
  <c r="AV75" s="1"/>
  <c r="AJ76"/>
  <c r="AS76" s="1"/>
  <c r="AJ77"/>
  <c r="AV77" s="1"/>
  <c r="AJ78"/>
  <c r="AV78" s="1"/>
  <c r="AJ79"/>
  <c r="AJ80"/>
  <c r="AS80" s="1"/>
  <c r="AJ81"/>
  <c r="AJ82"/>
  <c r="AS82" s="1"/>
  <c r="AJ83"/>
  <c r="AV83" s="1"/>
  <c r="AJ84"/>
  <c r="AS84" s="1"/>
  <c r="AJ85"/>
  <c r="AV85" s="1"/>
  <c r="AJ86"/>
  <c r="AV86" s="1"/>
  <c r="AJ87"/>
  <c r="AJ88"/>
  <c r="AS88" s="1"/>
  <c r="AJ89"/>
  <c r="AJ90"/>
  <c r="AV90" s="1"/>
  <c r="AJ91"/>
  <c r="AV91" s="1"/>
  <c r="AJ92"/>
  <c r="AS92" s="1"/>
  <c r="AJ23"/>
  <c r="AS23" s="1"/>
  <c r="AX92"/>
  <c r="AW92"/>
  <c r="AT91"/>
  <c r="AW91"/>
  <c r="AS90"/>
  <c r="AX90"/>
  <c r="AT90"/>
  <c r="AX89"/>
  <c r="AT89"/>
  <c r="AV89"/>
  <c r="AX88"/>
  <c r="AT88"/>
  <c r="AV88"/>
  <c r="AX87"/>
  <c r="AT87"/>
  <c r="AV87"/>
  <c r="AS86"/>
  <c r="AX86"/>
  <c r="AT86"/>
  <c r="AX85"/>
  <c r="AT85"/>
  <c r="AW85"/>
  <c r="AX84"/>
  <c r="AT84"/>
  <c r="AV84"/>
  <c r="AT83"/>
  <c r="AW83"/>
  <c r="AX82"/>
  <c r="AW82"/>
  <c r="AX81"/>
  <c r="AT81"/>
  <c r="AW81"/>
  <c r="AV81"/>
  <c r="AX80"/>
  <c r="AT80"/>
  <c r="AV80"/>
  <c r="AT79"/>
  <c r="AW79"/>
  <c r="AV79"/>
  <c r="AS78"/>
  <c r="AX78"/>
  <c r="AT78"/>
  <c r="AX77"/>
  <c r="AT77"/>
  <c r="AW77"/>
  <c r="AX76"/>
  <c r="AT76"/>
  <c r="AV76"/>
  <c r="AT75"/>
  <c r="AW75"/>
  <c r="AX74"/>
  <c r="AW74"/>
  <c r="AX73"/>
  <c r="AT73"/>
  <c r="AW73"/>
  <c r="AV73"/>
  <c r="AX72"/>
  <c r="AT72"/>
  <c r="AV72"/>
  <c r="AT71"/>
  <c r="AW71"/>
  <c r="AV71"/>
  <c r="AS70"/>
  <c r="AX70"/>
  <c r="AT70"/>
  <c r="AX69"/>
  <c r="AT69"/>
  <c r="AW69"/>
  <c r="AX68"/>
  <c r="AT68"/>
  <c r="AV68"/>
  <c r="AT67"/>
  <c r="AW67"/>
  <c r="AX66"/>
  <c r="AW66"/>
  <c r="AX65"/>
  <c r="AT65"/>
  <c r="AW65"/>
  <c r="AV65"/>
  <c r="AS64"/>
  <c r="AX64"/>
  <c r="AT64"/>
  <c r="AV64"/>
  <c r="AT63"/>
  <c r="AW63"/>
  <c r="AV63"/>
  <c r="AS62"/>
  <c r="AX62"/>
  <c r="AT62"/>
  <c r="AV62"/>
  <c r="AX61"/>
  <c r="AT61"/>
  <c r="AW61"/>
  <c r="AX60"/>
  <c r="AW60"/>
  <c r="AX59"/>
  <c r="AT59"/>
  <c r="AW59"/>
  <c r="AX58"/>
  <c r="AT58"/>
  <c r="AS58"/>
  <c r="AX57"/>
  <c r="AT57"/>
  <c r="AW57"/>
  <c r="AX56"/>
  <c r="AW56"/>
  <c r="AX55"/>
  <c r="AT55"/>
  <c r="AW55"/>
  <c r="AX54"/>
  <c r="AT54"/>
  <c r="AS54"/>
  <c r="AX53"/>
  <c r="AT53"/>
  <c r="AW53"/>
  <c r="AX52"/>
  <c r="AW52"/>
  <c r="AX51"/>
  <c r="AT51"/>
  <c r="AW51"/>
  <c r="AX50"/>
  <c r="AT50"/>
  <c r="AS50"/>
  <c r="AX49"/>
  <c r="AT49"/>
  <c r="AW49"/>
  <c r="AX48"/>
  <c r="AW48"/>
  <c r="AX47"/>
  <c r="AT47"/>
  <c r="AW47"/>
  <c r="AX46"/>
  <c r="AT46"/>
  <c r="AS46"/>
  <c r="AX45"/>
  <c r="AT45"/>
  <c r="AW45"/>
  <c r="AV45"/>
  <c r="AX44"/>
  <c r="AT44"/>
  <c r="AS44"/>
  <c r="AX43"/>
  <c r="AT43"/>
  <c r="AW43"/>
  <c r="AV43"/>
  <c r="AX42"/>
  <c r="AT42"/>
  <c r="AS42"/>
  <c r="AX41"/>
  <c r="AT41"/>
  <c r="AW41"/>
  <c r="AV41"/>
  <c r="AX40"/>
  <c r="AT40"/>
  <c r="AS40"/>
  <c r="AX39"/>
  <c r="AT39"/>
  <c r="AW39"/>
  <c r="AV39"/>
  <c r="AX38"/>
  <c r="AT38"/>
  <c r="AS38"/>
  <c r="AX37"/>
  <c r="AT37"/>
  <c r="AW37"/>
  <c r="AV37"/>
  <c r="AX36"/>
  <c r="AV36"/>
  <c r="AS35"/>
  <c r="AX35"/>
  <c r="AT35"/>
  <c r="AW35"/>
  <c r="AV35"/>
  <c r="AX34"/>
  <c r="AW34"/>
  <c r="AS33"/>
  <c r="AT33"/>
  <c r="AW33"/>
  <c r="AV33"/>
  <c r="AX32"/>
  <c r="AW32"/>
  <c r="AS31"/>
  <c r="AX31"/>
  <c r="AT31"/>
  <c r="AW31"/>
  <c r="AV31"/>
  <c r="AX30"/>
  <c r="AT30"/>
  <c r="AV30"/>
  <c r="AS29"/>
  <c r="AT29"/>
  <c r="AW29"/>
  <c r="AV29"/>
  <c r="AX28"/>
  <c r="AT28"/>
  <c r="AV28"/>
  <c r="AS27"/>
  <c r="AX27"/>
  <c r="AT27"/>
  <c r="AW27"/>
  <c r="AV27"/>
  <c r="AX26"/>
  <c r="AW26"/>
  <c r="AS25"/>
  <c r="AT25"/>
  <c r="AW25"/>
  <c r="AV25"/>
  <c r="AX24"/>
  <c r="AW24"/>
  <c r="AX23"/>
  <c r="AT23"/>
  <c r="AW23"/>
  <c r="S23"/>
  <c r="AB23" s="1"/>
  <c r="T23"/>
  <c r="Y23" s="1"/>
  <c r="U23"/>
  <c r="AC23" s="1"/>
  <c r="V23"/>
  <c r="W23" s="1"/>
  <c r="X23"/>
  <c r="Z23"/>
  <c r="AA23"/>
  <c r="AE23"/>
  <c r="S24"/>
  <c r="AB24" s="1"/>
  <c r="T24"/>
  <c r="Y24" s="1"/>
  <c r="U24"/>
  <c r="AC24" s="1"/>
  <c r="V24"/>
  <c r="W24" s="1"/>
  <c r="X24"/>
  <c r="Z24"/>
  <c r="AA24"/>
  <c r="AD24"/>
  <c r="AG24"/>
  <c r="S25"/>
  <c r="AB25" s="1"/>
  <c r="T25"/>
  <c r="Y25" s="1"/>
  <c r="U25"/>
  <c r="AC25" s="1"/>
  <c r="V25"/>
  <c r="W25" s="1"/>
  <c r="X25"/>
  <c r="Z25"/>
  <c r="AA25"/>
  <c r="AD25"/>
  <c r="S26"/>
  <c r="AB26" s="1"/>
  <c r="T26"/>
  <c r="Y26" s="1"/>
  <c r="U26"/>
  <c r="AC26" s="1"/>
  <c r="V26"/>
  <c r="W26" s="1"/>
  <c r="X26"/>
  <c r="Z26"/>
  <c r="AA26"/>
  <c r="AD26"/>
  <c r="AG26"/>
  <c r="S27"/>
  <c r="AB27" s="1"/>
  <c r="T27"/>
  <c r="Y27" s="1"/>
  <c r="U27"/>
  <c r="V27"/>
  <c r="W27" s="1"/>
  <c r="X27"/>
  <c r="Z27"/>
  <c r="AA27"/>
  <c r="AC27"/>
  <c r="AE27"/>
  <c r="S28"/>
  <c r="AB28" s="1"/>
  <c r="T28"/>
  <c r="U28"/>
  <c r="AC28" s="1"/>
  <c r="V28"/>
  <c r="W28"/>
  <c r="X28"/>
  <c r="Y28"/>
  <c r="Z28"/>
  <c r="AA28"/>
  <c r="AD28"/>
  <c r="AF28"/>
  <c r="AG28"/>
  <c r="S29"/>
  <c r="AB29" s="1"/>
  <c r="T29"/>
  <c r="Y29" s="1"/>
  <c r="U29"/>
  <c r="AC29" s="1"/>
  <c r="V29"/>
  <c r="W29" s="1"/>
  <c r="X29"/>
  <c r="Z29"/>
  <c r="AA29"/>
  <c r="AD29"/>
  <c r="AF29"/>
  <c r="S30"/>
  <c r="AB30" s="1"/>
  <c r="T30"/>
  <c r="Y30" s="1"/>
  <c r="U30"/>
  <c r="AC30" s="1"/>
  <c r="V30"/>
  <c r="W30" s="1"/>
  <c r="X30"/>
  <c r="Z30"/>
  <c r="AA30"/>
  <c r="AD30"/>
  <c r="S31"/>
  <c r="AB31" s="1"/>
  <c r="T31"/>
  <c r="Y31" s="1"/>
  <c r="U31"/>
  <c r="AC31" s="1"/>
  <c r="V31"/>
  <c r="W31" s="1"/>
  <c r="X31"/>
  <c r="Z31"/>
  <c r="AA31"/>
  <c r="AE31"/>
  <c r="S32"/>
  <c r="AB32" s="1"/>
  <c r="T32"/>
  <c r="Y32" s="1"/>
  <c r="U32"/>
  <c r="AC32" s="1"/>
  <c r="V32"/>
  <c r="W32" s="1"/>
  <c r="X32"/>
  <c r="Z32"/>
  <c r="AA32"/>
  <c r="AD32"/>
  <c r="AG32"/>
  <c r="S33"/>
  <c r="AB33" s="1"/>
  <c r="T33"/>
  <c r="Y33" s="1"/>
  <c r="U33"/>
  <c r="V33"/>
  <c r="W33" s="1"/>
  <c r="X33"/>
  <c r="Z33"/>
  <c r="AA33"/>
  <c r="AC33"/>
  <c r="AE33"/>
  <c r="S34"/>
  <c r="AB34" s="1"/>
  <c r="T34"/>
  <c r="Y34" s="1"/>
  <c r="U34"/>
  <c r="AC34" s="1"/>
  <c r="V34"/>
  <c r="W34" s="1"/>
  <c r="X34"/>
  <c r="Z34"/>
  <c r="AA34"/>
  <c r="AD34"/>
  <c r="AF34"/>
  <c r="S35"/>
  <c r="AB35" s="1"/>
  <c r="T35"/>
  <c r="Y35" s="1"/>
  <c r="U35"/>
  <c r="AC35" s="1"/>
  <c r="V35"/>
  <c r="W35" s="1"/>
  <c r="X35"/>
  <c r="Z35"/>
  <c r="AA35"/>
  <c r="AD35"/>
  <c r="AG35"/>
  <c r="S36"/>
  <c r="AB36" s="1"/>
  <c r="T36"/>
  <c r="Y36" s="1"/>
  <c r="U36"/>
  <c r="V36"/>
  <c r="W36" s="1"/>
  <c r="X36"/>
  <c r="Z36"/>
  <c r="AA36"/>
  <c r="AC36"/>
  <c r="AE36"/>
  <c r="S37"/>
  <c r="AE37" s="1"/>
  <c r="T37"/>
  <c r="U37"/>
  <c r="AC37" s="1"/>
  <c r="V37"/>
  <c r="W37" s="1"/>
  <c r="X37"/>
  <c r="Y37"/>
  <c r="Z37"/>
  <c r="AA37"/>
  <c r="AB37"/>
  <c r="AD37"/>
  <c r="AF37"/>
  <c r="AG37"/>
  <c r="S38"/>
  <c r="AB38" s="1"/>
  <c r="T38"/>
  <c r="U38"/>
  <c r="AC38" s="1"/>
  <c r="V38"/>
  <c r="W38"/>
  <c r="X38"/>
  <c r="Y38"/>
  <c r="Z38"/>
  <c r="AA38"/>
  <c r="AD38"/>
  <c r="AF38"/>
  <c r="AG38"/>
  <c r="S39"/>
  <c r="AB39" s="1"/>
  <c r="T39"/>
  <c r="Z39" s="1"/>
  <c r="U39"/>
  <c r="AC39" s="1"/>
  <c r="V39"/>
  <c r="W39" s="1"/>
  <c r="X39"/>
  <c r="Y39"/>
  <c r="AA39"/>
  <c r="AG39"/>
  <c r="S40"/>
  <c r="T40"/>
  <c r="Y40" s="1"/>
  <c r="U40"/>
  <c r="V40"/>
  <c r="W40" s="1"/>
  <c r="X40"/>
  <c r="Z40"/>
  <c r="AA40"/>
  <c r="AB40"/>
  <c r="AC40"/>
  <c r="AD40"/>
  <c r="AE40"/>
  <c r="AF40"/>
  <c r="S41"/>
  <c r="AE41" s="1"/>
  <c r="T41"/>
  <c r="Z41" s="1"/>
  <c r="U41"/>
  <c r="AC41" s="1"/>
  <c r="V41"/>
  <c r="W41" s="1"/>
  <c r="X41"/>
  <c r="Y41"/>
  <c r="AA41"/>
  <c r="AB41"/>
  <c r="AG41"/>
  <c r="S42"/>
  <c r="AB42" s="1"/>
  <c r="T42"/>
  <c r="Y42" s="1"/>
  <c r="U42"/>
  <c r="V42"/>
  <c r="W42" s="1"/>
  <c r="X42"/>
  <c r="Z42"/>
  <c r="AA42"/>
  <c r="AC42"/>
  <c r="AE42"/>
  <c r="AG42"/>
  <c r="S43"/>
  <c r="T43"/>
  <c r="Z43" s="1"/>
  <c r="U43"/>
  <c r="V43"/>
  <c r="W43" s="1"/>
  <c r="X43"/>
  <c r="Y43"/>
  <c r="AA43"/>
  <c r="AB43"/>
  <c r="AC43"/>
  <c r="AE43"/>
  <c r="S44"/>
  <c r="AB44" s="1"/>
  <c r="T44"/>
  <c r="Y44" s="1"/>
  <c r="U44"/>
  <c r="V44"/>
  <c r="W44" s="1"/>
  <c r="X44"/>
  <c r="Z44"/>
  <c r="AA44"/>
  <c r="AC44"/>
  <c r="AE44"/>
  <c r="S45"/>
  <c r="AE45" s="1"/>
  <c r="T45"/>
  <c r="U45"/>
  <c r="AC45" s="1"/>
  <c r="V45"/>
  <c r="W45" s="1"/>
  <c r="X45"/>
  <c r="Y45"/>
  <c r="Z45"/>
  <c r="AA45"/>
  <c r="AB45"/>
  <c r="AD45"/>
  <c r="AF45"/>
  <c r="AG45"/>
  <c r="S46"/>
  <c r="AB46" s="1"/>
  <c r="T46"/>
  <c r="U46"/>
  <c r="AC46" s="1"/>
  <c r="V46"/>
  <c r="W46"/>
  <c r="X46"/>
  <c r="Y46"/>
  <c r="Z46"/>
  <c r="AA46"/>
  <c r="AD46"/>
  <c r="AF46"/>
  <c r="AG46"/>
  <c r="S47"/>
  <c r="AB47" s="1"/>
  <c r="T47"/>
  <c r="Z47" s="1"/>
  <c r="U47"/>
  <c r="AC47" s="1"/>
  <c r="V47"/>
  <c r="W47" s="1"/>
  <c r="X47"/>
  <c r="Y47"/>
  <c r="AA47"/>
  <c r="AG47"/>
  <c r="S48"/>
  <c r="AB48" s="1"/>
  <c r="T48"/>
  <c r="Y48" s="1"/>
  <c r="U48"/>
  <c r="V48"/>
  <c r="W48" s="1"/>
  <c r="X48"/>
  <c r="Z48"/>
  <c r="AA48"/>
  <c r="AC48"/>
  <c r="AD48"/>
  <c r="AE48"/>
  <c r="AF48"/>
  <c r="S49"/>
  <c r="AE49" s="1"/>
  <c r="T49"/>
  <c r="Z49" s="1"/>
  <c r="U49"/>
  <c r="AC49" s="1"/>
  <c r="V49"/>
  <c r="W49" s="1"/>
  <c r="X49"/>
  <c r="Y49"/>
  <c r="AA49"/>
  <c r="AG49"/>
  <c r="S50"/>
  <c r="AB50" s="1"/>
  <c r="T50"/>
  <c r="Y50" s="1"/>
  <c r="U50"/>
  <c r="V50"/>
  <c r="W50" s="1"/>
  <c r="X50"/>
  <c r="Z50"/>
  <c r="AA50"/>
  <c r="AC50"/>
  <c r="AE50"/>
  <c r="AG50"/>
  <c r="S51"/>
  <c r="T51"/>
  <c r="Z51" s="1"/>
  <c r="U51"/>
  <c r="V51"/>
  <c r="W51" s="1"/>
  <c r="X51"/>
  <c r="Y51"/>
  <c r="AA51"/>
  <c r="AB51"/>
  <c r="AC51"/>
  <c r="AE51"/>
  <c r="S52"/>
  <c r="AB52" s="1"/>
  <c r="T52"/>
  <c r="Y52" s="1"/>
  <c r="U52"/>
  <c r="V52"/>
  <c r="W52" s="1"/>
  <c r="X52"/>
  <c r="Z52"/>
  <c r="AA52"/>
  <c r="AC52"/>
  <c r="AE52"/>
  <c r="S53"/>
  <c r="AE53" s="1"/>
  <c r="T53"/>
  <c r="U53"/>
  <c r="AC53" s="1"/>
  <c r="V53"/>
  <c r="W53" s="1"/>
  <c r="X53"/>
  <c r="Y53"/>
  <c r="Z53"/>
  <c r="AA53"/>
  <c r="AB53"/>
  <c r="AD53"/>
  <c r="AF53"/>
  <c r="AG53"/>
  <c r="S54"/>
  <c r="AB54" s="1"/>
  <c r="T54"/>
  <c r="U54"/>
  <c r="AC54" s="1"/>
  <c r="V54"/>
  <c r="W54"/>
  <c r="X54"/>
  <c r="Y54"/>
  <c r="Z54"/>
  <c r="AA54"/>
  <c r="AD54"/>
  <c r="AF54"/>
  <c r="AG54"/>
  <c r="S55"/>
  <c r="AB55" s="1"/>
  <c r="T55"/>
  <c r="Y55" s="1"/>
  <c r="U55"/>
  <c r="AC55" s="1"/>
  <c r="V55"/>
  <c r="W55" s="1"/>
  <c r="X55"/>
  <c r="Z55"/>
  <c r="AA55"/>
  <c r="AD55"/>
  <c r="AF55"/>
  <c r="S56"/>
  <c r="AB56" s="1"/>
  <c r="T56"/>
  <c r="Y56" s="1"/>
  <c r="U56"/>
  <c r="AC56" s="1"/>
  <c r="V56"/>
  <c r="W56" s="1"/>
  <c r="X56"/>
  <c r="Z56"/>
  <c r="AA56"/>
  <c r="AE56"/>
  <c r="S57"/>
  <c r="AB57" s="1"/>
  <c r="T57"/>
  <c r="Y57" s="1"/>
  <c r="U57"/>
  <c r="AC57" s="1"/>
  <c r="V57"/>
  <c r="W57" s="1"/>
  <c r="X57"/>
  <c r="Z57"/>
  <c r="AA57"/>
  <c r="AD57"/>
  <c r="S58"/>
  <c r="AB58" s="1"/>
  <c r="T58"/>
  <c r="Y58" s="1"/>
  <c r="U58"/>
  <c r="AC58" s="1"/>
  <c r="V58"/>
  <c r="W58" s="1"/>
  <c r="X58"/>
  <c r="Z58"/>
  <c r="AA58"/>
  <c r="S59"/>
  <c r="AB59" s="1"/>
  <c r="T59"/>
  <c r="Y59" s="1"/>
  <c r="U59"/>
  <c r="AC59" s="1"/>
  <c r="V59"/>
  <c r="W59" s="1"/>
  <c r="X59"/>
  <c r="Z59"/>
  <c r="AA59"/>
  <c r="AD59"/>
  <c r="AF59"/>
  <c r="S60"/>
  <c r="AB60" s="1"/>
  <c r="T60"/>
  <c r="Y60" s="1"/>
  <c r="U60"/>
  <c r="AC60" s="1"/>
  <c r="V60"/>
  <c r="W60" s="1"/>
  <c r="X60"/>
  <c r="Z60"/>
  <c r="AA60"/>
  <c r="AE60"/>
  <c r="S61"/>
  <c r="AB61" s="1"/>
  <c r="T61"/>
  <c r="Y61" s="1"/>
  <c r="U61"/>
  <c r="AC61" s="1"/>
  <c r="V61"/>
  <c r="W61" s="1"/>
  <c r="X61"/>
  <c r="Z61"/>
  <c r="AA61"/>
  <c r="AD61"/>
  <c r="S62"/>
  <c r="AB62" s="1"/>
  <c r="T62"/>
  <c r="Y62" s="1"/>
  <c r="U62"/>
  <c r="AC62" s="1"/>
  <c r="V62"/>
  <c r="W62" s="1"/>
  <c r="X62"/>
  <c r="Z62"/>
  <c r="AA62"/>
  <c r="S63"/>
  <c r="AB63" s="1"/>
  <c r="T63"/>
  <c r="Y63" s="1"/>
  <c r="U63"/>
  <c r="AC63" s="1"/>
  <c r="V63"/>
  <c r="W63" s="1"/>
  <c r="X63"/>
  <c r="Z63"/>
  <c r="AA63"/>
  <c r="AD63"/>
  <c r="AF63"/>
  <c r="S64"/>
  <c r="AB64" s="1"/>
  <c r="T64"/>
  <c r="Y64" s="1"/>
  <c r="U64"/>
  <c r="AC64" s="1"/>
  <c r="V64"/>
  <c r="W64" s="1"/>
  <c r="X64"/>
  <c r="Z64"/>
  <c r="AA64"/>
  <c r="AE64"/>
  <c r="S65"/>
  <c r="AB65" s="1"/>
  <c r="T65"/>
  <c r="Y65" s="1"/>
  <c r="U65"/>
  <c r="AC65" s="1"/>
  <c r="V65"/>
  <c r="W65" s="1"/>
  <c r="X65"/>
  <c r="Z65"/>
  <c r="AA65"/>
  <c r="AD65"/>
  <c r="S66"/>
  <c r="AB66" s="1"/>
  <c r="T66"/>
  <c r="Y66" s="1"/>
  <c r="U66"/>
  <c r="AC66" s="1"/>
  <c r="V66"/>
  <c r="W66" s="1"/>
  <c r="X66"/>
  <c r="Z66"/>
  <c r="AA66"/>
  <c r="S67"/>
  <c r="AB67" s="1"/>
  <c r="T67"/>
  <c r="Y67" s="1"/>
  <c r="U67"/>
  <c r="AC67" s="1"/>
  <c r="V67"/>
  <c r="W67" s="1"/>
  <c r="X67"/>
  <c r="Z67"/>
  <c r="AA67"/>
  <c r="AD67"/>
  <c r="AF67"/>
  <c r="S68"/>
  <c r="AB68" s="1"/>
  <c r="T68"/>
  <c r="Y68" s="1"/>
  <c r="U68"/>
  <c r="AC68" s="1"/>
  <c r="V68"/>
  <c r="W68" s="1"/>
  <c r="X68"/>
  <c r="Z68"/>
  <c r="AA68"/>
  <c r="AE68"/>
  <c r="S69"/>
  <c r="AB69" s="1"/>
  <c r="T69"/>
  <c r="Y69" s="1"/>
  <c r="U69"/>
  <c r="AC69" s="1"/>
  <c r="V69"/>
  <c r="W69" s="1"/>
  <c r="X69"/>
  <c r="Z69"/>
  <c r="AA69"/>
  <c r="AD69"/>
  <c r="S70"/>
  <c r="AB70" s="1"/>
  <c r="T70"/>
  <c r="Y70" s="1"/>
  <c r="U70"/>
  <c r="AC70" s="1"/>
  <c r="V70"/>
  <c r="W70" s="1"/>
  <c r="X70"/>
  <c r="Z70"/>
  <c r="AA70"/>
  <c r="S71"/>
  <c r="AB71" s="1"/>
  <c r="T71"/>
  <c r="Y71" s="1"/>
  <c r="U71"/>
  <c r="AC71" s="1"/>
  <c r="V71"/>
  <c r="W71" s="1"/>
  <c r="X71"/>
  <c r="Z71"/>
  <c r="AA71"/>
  <c r="AD71"/>
  <c r="AF71"/>
  <c r="S72"/>
  <c r="AB72" s="1"/>
  <c r="T72"/>
  <c r="Y72" s="1"/>
  <c r="U72"/>
  <c r="AC72" s="1"/>
  <c r="V72"/>
  <c r="W72" s="1"/>
  <c r="X72"/>
  <c r="Z72"/>
  <c r="AA72"/>
  <c r="AE72"/>
  <c r="S73"/>
  <c r="AB73" s="1"/>
  <c r="T73"/>
  <c r="Y73" s="1"/>
  <c r="U73"/>
  <c r="AC73" s="1"/>
  <c r="V73"/>
  <c r="W73" s="1"/>
  <c r="X73"/>
  <c r="Z73"/>
  <c r="AA73"/>
  <c r="AD73"/>
  <c r="S74"/>
  <c r="AB74" s="1"/>
  <c r="T74"/>
  <c r="Y74" s="1"/>
  <c r="U74"/>
  <c r="AC74" s="1"/>
  <c r="V74"/>
  <c r="W74" s="1"/>
  <c r="X74"/>
  <c r="Z74"/>
  <c r="AA74"/>
  <c r="S75"/>
  <c r="AB75" s="1"/>
  <c r="T75"/>
  <c r="Y75" s="1"/>
  <c r="U75"/>
  <c r="AC75" s="1"/>
  <c r="V75"/>
  <c r="W75" s="1"/>
  <c r="X75"/>
  <c r="Z75"/>
  <c r="AA75"/>
  <c r="AD75"/>
  <c r="AF75"/>
  <c r="S76"/>
  <c r="AB76" s="1"/>
  <c r="T76"/>
  <c r="Y76" s="1"/>
  <c r="U76"/>
  <c r="AC76" s="1"/>
  <c r="V76"/>
  <c r="W76" s="1"/>
  <c r="X76"/>
  <c r="Z76"/>
  <c r="AA76"/>
  <c r="AE76"/>
  <c r="S77"/>
  <c r="AB77" s="1"/>
  <c r="T77"/>
  <c r="Y77" s="1"/>
  <c r="U77"/>
  <c r="AC77" s="1"/>
  <c r="V77"/>
  <c r="W77" s="1"/>
  <c r="X77"/>
  <c r="Z77"/>
  <c r="AA77"/>
  <c r="AD77"/>
  <c r="S78"/>
  <c r="AB78" s="1"/>
  <c r="T78"/>
  <c r="U78"/>
  <c r="AC78" s="1"/>
  <c r="V78"/>
  <c r="W78" s="1"/>
  <c r="X78"/>
  <c r="Z78"/>
  <c r="AA78"/>
  <c r="S79"/>
  <c r="AB79" s="1"/>
  <c r="T79"/>
  <c r="Y79" s="1"/>
  <c r="U79"/>
  <c r="AC79" s="1"/>
  <c r="V79"/>
  <c r="W79" s="1"/>
  <c r="X79"/>
  <c r="Z79"/>
  <c r="AA79"/>
  <c r="AD79"/>
  <c r="AF79"/>
  <c r="S80"/>
  <c r="AB80" s="1"/>
  <c r="T80"/>
  <c r="U80"/>
  <c r="AC80" s="1"/>
  <c r="V80"/>
  <c r="W80" s="1"/>
  <c r="X80"/>
  <c r="Z80"/>
  <c r="AA80"/>
  <c r="AE80"/>
  <c r="S81"/>
  <c r="AB81" s="1"/>
  <c r="T81"/>
  <c r="Y81" s="1"/>
  <c r="U81"/>
  <c r="AC81" s="1"/>
  <c r="V81"/>
  <c r="W81" s="1"/>
  <c r="X81"/>
  <c r="Z81"/>
  <c r="AA81"/>
  <c r="AD81"/>
  <c r="S82"/>
  <c r="AB82" s="1"/>
  <c r="T82"/>
  <c r="U82"/>
  <c r="AC82" s="1"/>
  <c r="V82"/>
  <c r="W82" s="1"/>
  <c r="X82"/>
  <c r="Z82"/>
  <c r="AA82"/>
  <c r="S83"/>
  <c r="AB83" s="1"/>
  <c r="T83"/>
  <c r="Y83" s="1"/>
  <c r="U83"/>
  <c r="AC83" s="1"/>
  <c r="V83"/>
  <c r="W83" s="1"/>
  <c r="X83"/>
  <c r="Z83"/>
  <c r="AA83"/>
  <c r="AD83"/>
  <c r="AF83"/>
  <c r="S84"/>
  <c r="AB84" s="1"/>
  <c r="T84"/>
  <c r="AF84" s="1"/>
  <c r="U84"/>
  <c r="AC84" s="1"/>
  <c r="V84"/>
  <c r="W84" s="1"/>
  <c r="X84"/>
  <c r="Z84"/>
  <c r="AA84"/>
  <c r="AE84"/>
  <c r="S85"/>
  <c r="AB85" s="1"/>
  <c r="T85"/>
  <c r="Y85" s="1"/>
  <c r="U85"/>
  <c r="AC85" s="1"/>
  <c r="V85"/>
  <c r="W85" s="1"/>
  <c r="X85"/>
  <c r="Z85"/>
  <c r="AA85"/>
  <c r="AD85"/>
  <c r="S86"/>
  <c r="AB86" s="1"/>
  <c r="T86"/>
  <c r="Y86" s="1"/>
  <c r="U86"/>
  <c r="AC86" s="1"/>
  <c r="V86"/>
  <c r="W86" s="1"/>
  <c r="X86"/>
  <c r="Z86"/>
  <c r="AA86"/>
  <c r="AD86"/>
  <c r="S87"/>
  <c r="AB87" s="1"/>
  <c r="T87"/>
  <c r="Y87" s="1"/>
  <c r="U87"/>
  <c r="AC87" s="1"/>
  <c r="V87"/>
  <c r="W87" s="1"/>
  <c r="X87"/>
  <c r="Z87"/>
  <c r="AA87"/>
  <c r="S88"/>
  <c r="AB88" s="1"/>
  <c r="T88"/>
  <c r="Y88" s="1"/>
  <c r="U88"/>
  <c r="AC88" s="1"/>
  <c r="V88"/>
  <c r="W88" s="1"/>
  <c r="X88"/>
  <c r="Z88"/>
  <c r="AA88"/>
  <c r="AD88"/>
  <c r="AG88"/>
  <c r="S89"/>
  <c r="AB89" s="1"/>
  <c r="T89"/>
  <c r="Y89" s="1"/>
  <c r="U89"/>
  <c r="AC89" s="1"/>
  <c r="V89"/>
  <c r="W89" s="1"/>
  <c r="X89"/>
  <c r="Z89"/>
  <c r="AA89"/>
  <c r="AD89"/>
  <c r="S90"/>
  <c r="AB90" s="1"/>
  <c r="T90"/>
  <c r="Y90" s="1"/>
  <c r="U90"/>
  <c r="AC90" s="1"/>
  <c r="V90"/>
  <c r="W90" s="1"/>
  <c r="X90"/>
  <c r="Z90"/>
  <c r="AA90"/>
  <c r="AD90"/>
  <c r="S91"/>
  <c r="AB91" s="1"/>
  <c r="T91"/>
  <c r="Y91" s="1"/>
  <c r="U91"/>
  <c r="AC91" s="1"/>
  <c r="V91"/>
  <c r="W91" s="1"/>
  <c r="X91"/>
  <c r="Z91"/>
  <c r="AA91"/>
  <c r="AE91"/>
  <c r="S92"/>
  <c r="AB92" s="1"/>
  <c r="T92"/>
  <c r="Y92" s="1"/>
  <c r="U92"/>
  <c r="AC92" s="1"/>
  <c r="V92"/>
  <c r="W92" s="1"/>
  <c r="X92"/>
  <c r="Z92"/>
  <c r="AA92"/>
  <c r="AD92"/>
  <c r="AG9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23"/>
  <c r="E24"/>
  <c r="F24" s="1"/>
  <c r="E25"/>
  <c r="F25" s="1"/>
  <c r="E26"/>
  <c r="F26" s="1"/>
  <c r="E27"/>
  <c r="F27" s="1"/>
  <c r="E28"/>
  <c r="F28" s="1"/>
  <c r="E29"/>
  <c r="F29" s="1"/>
  <c r="E30"/>
  <c r="F30" s="1"/>
  <c r="E31"/>
  <c r="F31" s="1"/>
  <c r="E32"/>
  <c r="F32" s="1"/>
  <c r="E33"/>
  <c r="F33" s="1"/>
  <c r="E34"/>
  <c r="F34" s="1"/>
  <c r="E35"/>
  <c r="F35" s="1"/>
  <c r="E36"/>
  <c r="F36" s="1"/>
  <c r="E37"/>
  <c r="F37" s="1"/>
  <c r="E38"/>
  <c r="F38" s="1"/>
  <c r="E39"/>
  <c r="F39" s="1"/>
  <c r="E40"/>
  <c r="F40" s="1"/>
  <c r="E41"/>
  <c r="F41" s="1"/>
  <c r="E42"/>
  <c r="F42" s="1"/>
  <c r="E43"/>
  <c r="F43" s="1"/>
  <c r="E44"/>
  <c r="F44" s="1"/>
  <c r="E45"/>
  <c r="F45" s="1"/>
  <c r="E46"/>
  <c r="F46" s="1"/>
  <c r="E47"/>
  <c r="F47" s="1"/>
  <c r="E48"/>
  <c r="F48" s="1"/>
  <c r="E49"/>
  <c r="F49" s="1"/>
  <c r="E50"/>
  <c r="F50" s="1"/>
  <c r="E51"/>
  <c r="F51" s="1"/>
  <c r="E52"/>
  <c r="F52" s="1"/>
  <c r="E53"/>
  <c r="F53" s="1"/>
  <c r="E54"/>
  <c r="F54" s="1"/>
  <c r="E55"/>
  <c r="F55" s="1"/>
  <c r="E56"/>
  <c r="F56" s="1"/>
  <c r="E57"/>
  <c r="F57" s="1"/>
  <c r="E58"/>
  <c r="F58" s="1"/>
  <c r="E59"/>
  <c r="F59" s="1"/>
  <c r="E60"/>
  <c r="F60" s="1"/>
  <c r="E61"/>
  <c r="F61" s="1"/>
  <c r="E62"/>
  <c r="F62" s="1"/>
  <c r="E63"/>
  <c r="F63" s="1"/>
  <c r="E64"/>
  <c r="F64" s="1"/>
  <c r="E65"/>
  <c r="F65" s="1"/>
  <c r="E66"/>
  <c r="F66" s="1"/>
  <c r="E67"/>
  <c r="F67" s="1"/>
  <c r="E68"/>
  <c r="F68" s="1"/>
  <c r="E69"/>
  <c r="F69" s="1"/>
  <c r="E70"/>
  <c r="F70" s="1"/>
  <c r="E71"/>
  <c r="F71" s="1"/>
  <c r="E72"/>
  <c r="F72" s="1"/>
  <c r="E73"/>
  <c r="F73" s="1"/>
  <c r="E74"/>
  <c r="F74" s="1"/>
  <c r="E75"/>
  <c r="F75" s="1"/>
  <c r="E76"/>
  <c r="F76" s="1"/>
  <c r="E77"/>
  <c r="F77" s="1"/>
  <c r="E78"/>
  <c r="F78" s="1"/>
  <c r="E79"/>
  <c r="F79" s="1"/>
  <c r="E80"/>
  <c r="F80" s="1"/>
  <c r="E81"/>
  <c r="F81" s="1"/>
  <c r="E82"/>
  <c r="F82" s="1"/>
  <c r="E83"/>
  <c r="F83" s="1"/>
  <c r="E84"/>
  <c r="F84" s="1"/>
  <c r="E85"/>
  <c r="F85" s="1"/>
  <c r="E86"/>
  <c r="F86" s="1"/>
  <c r="E87"/>
  <c r="F87" s="1"/>
  <c r="E88"/>
  <c r="F88" s="1"/>
  <c r="E89"/>
  <c r="F89" s="1"/>
  <c r="E90"/>
  <c r="F90" s="1"/>
  <c r="E91"/>
  <c r="F91" s="1"/>
  <c r="E92"/>
  <c r="F92" s="1"/>
  <c r="E23"/>
  <c r="F23" s="1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23"/>
  <c r="B24"/>
  <c r="H24" s="1"/>
  <c r="B25"/>
  <c r="I25" s="1"/>
  <c r="B26"/>
  <c r="H26" s="1"/>
  <c r="B27"/>
  <c r="I27" s="1"/>
  <c r="B28"/>
  <c r="H28" s="1"/>
  <c r="B29"/>
  <c r="I29" s="1"/>
  <c r="B30"/>
  <c r="H30" s="1"/>
  <c r="B31"/>
  <c r="I31" s="1"/>
  <c r="B32"/>
  <c r="H32" s="1"/>
  <c r="B33"/>
  <c r="I33" s="1"/>
  <c r="B34"/>
  <c r="H34" s="1"/>
  <c r="B35"/>
  <c r="I35" s="1"/>
  <c r="B36"/>
  <c r="H36" s="1"/>
  <c r="B37"/>
  <c r="I37" s="1"/>
  <c r="B38"/>
  <c r="H38" s="1"/>
  <c r="B39"/>
  <c r="I39" s="1"/>
  <c r="B40"/>
  <c r="H40" s="1"/>
  <c r="B41"/>
  <c r="I41" s="1"/>
  <c r="B42"/>
  <c r="H42" s="1"/>
  <c r="B43"/>
  <c r="I43" s="1"/>
  <c r="B44"/>
  <c r="H44" s="1"/>
  <c r="B45"/>
  <c r="I45" s="1"/>
  <c r="B46"/>
  <c r="H46" s="1"/>
  <c r="B47"/>
  <c r="I47" s="1"/>
  <c r="B48"/>
  <c r="H48" s="1"/>
  <c r="B49"/>
  <c r="I49" s="1"/>
  <c r="B50"/>
  <c r="H50" s="1"/>
  <c r="B51"/>
  <c r="I51" s="1"/>
  <c r="B52"/>
  <c r="H52" s="1"/>
  <c r="B53"/>
  <c r="I53" s="1"/>
  <c r="B54"/>
  <c r="H54" s="1"/>
  <c r="B55"/>
  <c r="I55" s="1"/>
  <c r="B56"/>
  <c r="H56" s="1"/>
  <c r="B57"/>
  <c r="I57" s="1"/>
  <c r="B58"/>
  <c r="H58" s="1"/>
  <c r="B59"/>
  <c r="I59" s="1"/>
  <c r="B60"/>
  <c r="H60" s="1"/>
  <c r="B61"/>
  <c r="I61" s="1"/>
  <c r="B62"/>
  <c r="H62" s="1"/>
  <c r="B63"/>
  <c r="I63" s="1"/>
  <c r="B64"/>
  <c r="H64" s="1"/>
  <c r="B65"/>
  <c r="I65" s="1"/>
  <c r="B66"/>
  <c r="H66" s="1"/>
  <c r="B67"/>
  <c r="I67" s="1"/>
  <c r="B68"/>
  <c r="H68" s="1"/>
  <c r="B69"/>
  <c r="I69" s="1"/>
  <c r="B70"/>
  <c r="H70" s="1"/>
  <c r="B71"/>
  <c r="I71" s="1"/>
  <c r="B72"/>
  <c r="H72" s="1"/>
  <c r="B73"/>
  <c r="I73" s="1"/>
  <c r="B74"/>
  <c r="H74" s="1"/>
  <c r="B75"/>
  <c r="I75" s="1"/>
  <c r="B76"/>
  <c r="H76" s="1"/>
  <c r="B77"/>
  <c r="I77" s="1"/>
  <c r="B78"/>
  <c r="H78" s="1"/>
  <c r="B79"/>
  <c r="I79" s="1"/>
  <c r="B80"/>
  <c r="H80" s="1"/>
  <c r="B81"/>
  <c r="I81" s="1"/>
  <c r="B82"/>
  <c r="H82" s="1"/>
  <c r="B83"/>
  <c r="I83" s="1"/>
  <c r="B84"/>
  <c r="H84" s="1"/>
  <c r="B85"/>
  <c r="I85" s="1"/>
  <c r="B86"/>
  <c r="H86" s="1"/>
  <c r="B87"/>
  <c r="I87" s="1"/>
  <c r="B88"/>
  <c r="H88" s="1"/>
  <c r="B89"/>
  <c r="I89" s="1"/>
  <c r="B90"/>
  <c r="H90" s="1"/>
  <c r="B91"/>
  <c r="I91" s="1"/>
  <c r="B92"/>
  <c r="H92" s="1"/>
  <c r="B23"/>
  <c r="I23" s="1"/>
  <c r="D71" i="7"/>
  <c r="C71"/>
  <c r="D70"/>
  <c r="C70"/>
  <c r="D69"/>
  <c r="C69"/>
  <c r="D68"/>
  <c r="C68"/>
  <c r="D67"/>
  <c r="C67"/>
  <c r="D66"/>
  <c r="C66"/>
  <c r="D65"/>
  <c r="C65"/>
  <c r="D64"/>
  <c r="C64"/>
  <c r="D63"/>
  <c r="C63"/>
  <c r="D62"/>
  <c r="C62"/>
  <c r="D61"/>
  <c r="C61"/>
  <c r="D60"/>
  <c r="C60"/>
  <c r="D59"/>
  <c r="C59"/>
  <c r="D58"/>
  <c r="C58"/>
  <c r="D57"/>
  <c r="C57"/>
  <c r="D56"/>
  <c r="C56"/>
  <c r="D55"/>
  <c r="C55"/>
  <c r="D54"/>
  <c r="C54"/>
  <c r="D53"/>
  <c r="C53"/>
  <c r="D52"/>
  <c r="C5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B34"/>
  <c r="D34"/>
  <c r="C34"/>
  <c r="D33"/>
  <c r="C33"/>
  <c r="B33"/>
  <c r="D32"/>
  <c r="C32"/>
  <c r="B32"/>
  <c r="D31"/>
  <c r="C31"/>
  <c r="B31"/>
  <c r="D30"/>
  <c r="C30"/>
  <c r="B30"/>
  <c r="D29"/>
  <c r="C29"/>
  <c r="B29"/>
  <c r="D28"/>
  <c r="C28"/>
  <c r="B28"/>
  <c r="D27"/>
  <c r="C27"/>
  <c r="B27"/>
  <c r="D26"/>
  <c r="C26"/>
  <c r="B26"/>
  <c r="D25"/>
  <c r="C25"/>
  <c r="B25"/>
  <c r="D24"/>
  <c r="C24"/>
  <c r="B24"/>
  <c r="D23"/>
  <c r="C23"/>
  <c r="B23"/>
  <c r="D22"/>
  <c r="C22"/>
  <c r="B22"/>
  <c r="D21"/>
  <c r="C21"/>
  <c r="B21"/>
  <c r="D20"/>
  <c r="C20"/>
  <c r="B20"/>
  <c r="D19"/>
  <c r="C19"/>
  <c r="B19"/>
  <c r="D18"/>
  <c r="C18"/>
  <c r="B18"/>
  <c r="D17"/>
  <c r="C17"/>
  <c r="B17"/>
  <c r="D16"/>
  <c r="C16"/>
  <c r="B16"/>
  <c r="D15"/>
  <c r="C15"/>
  <c r="B15"/>
  <c r="D14"/>
  <c r="C14"/>
  <c r="B14"/>
  <c r="D13"/>
  <c r="C13"/>
  <c r="B13"/>
  <c r="D12"/>
  <c r="C12"/>
  <c r="B12"/>
  <c r="D11"/>
  <c r="C11"/>
  <c r="B11"/>
  <c r="D10"/>
  <c r="C10"/>
  <c r="B10"/>
  <c r="D9"/>
  <c r="C9"/>
  <c r="B9"/>
  <c r="D8"/>
  <c r="C8"/>
  <c r="B8"/>
  <c r="D7"/>
  <c r="C7"/>
  <c r="B7"/>
  <c r="D6"/>
  <c r="C6"/>
  <c r="B6"/>
  <c r="D5"/>
  <c r="C5"/>
  <c r="B5"/>
  <c r="D4"/>
  <c r="C4"/>
  <c r="B4"/>
  <c r="D3"/>
  <c r="C3"/>
  <c r="B3"/>
  <c r="D2"/>
  <c r="C2"/>
  <c r="B2"/>
  <c r="O84" i="2" l="1"/>
  <c r="N85"/>
  <c r="H85"/>
  <c r="I85" s="1"/>
  <c r="AB13" i="13"/>
  <c r="W14"/>
  <c r="X15"/>
  <c r="Z15"/>
  <c r="Y15"/>
  <c r="AA15"/>
  <c r="F27"/>
  <c r="C16"/>
  <c r="A39" i="11"/>
  <c r="C38"/>
  <c r="E38"/>
  <c r="B38"/>
  <c r="D38"/>
  <c r="F38"/>
  <c r="AF92" i="3"/>
  <c r="AG90"/>
  <c r="AE87"/>
  <c r="AF85"/>
  <c r="AE82"/>
  <c r="AF81"/>
  <c r="AE78"/>
  <c r="AF77"/>
  <c r="AE74"/>
  <c r="AF73"/>
  <c r="AE70"/>
  <c r="AF69"/>
  <c r="AE66"/>
  <c r="AF65"/>
  <c r="AE62"/>
  <c r="AF61"/>
  <c r="AE58"/>
  <c r="AF57"/>
  <c r="AB49"/>
  <c r="AD41"/>
  <c r="AF36"/>
  <c r="AD36"/>
  <c r="AF35"/>
  <c r="AE34"/>
  <c r="AF33"/>
  <c r="AD33"/>
  <c r="AF32"/>
  <c r="AG30"/>
  <c r="AF25"/>
  <c r="AF24"/>
  <c r="AF89"/>
  <c r="AF88"/>
  <c r="AG86"/>
  <c r="AE83"/>
  <c r="AG82"/>
  <c r="AE81"/>
  <c r="AG80"/>
  <c r="AE79"/>
  <c r="AG78"/>
  <c r="AE77"/>
  <c r="AG76"/>
  <c r="AE75"/>
  <c r="AG74"/>
  <c r="AE73"/>
  <c r="AG72"/>
  <c r="AE71"/>
  <c r="AG70"/>
  <c r="AE69"/>
  <c r="AG68"/>
  <c r="AE67"/>
  <c r="AG66"/>
  <c r="AE65"/>
  <c r="AG64"/>
  <c r="AE63"/>
  <c r="AG62"/>
  <c r="AE61"/>
  <c r="AG60"/>
  <c r="AE59"/>
  <c r="AG58"/>
  <c r="AE57"/>
  <c r="AG56"/>
  <c r="AE55"/>
  <c r="AF52"/>
  <c r="AD52"/>
  <c r="AD49"/>
  <c r="AF44"/>
  <c r="AD44"/>
  <c r="AF91"/>
  <c r="AD91"/>
  <c r="AF90"/>
  <c r="AE89"/>
  <c r="AF87"/>
  <c r="AD87"/>
  <c r="AF86"/>
  <c r="AE85"/>
  <c r="AE54"/>
  <c r="AG51"/>
  <c r="AF50"/>
  <c r="AD50"/>
  <c r="AF49"/>
  <c r="AE47"/>
  <c r="AE46"/>
  <c r="AG43"/>
  <c r="AF42"/>
  <c r="AD42"/>
  <c r="AF41"/>
  <c r="AE39"/>
  <c r="AE38"/>
  <c r="AE35"/>
  <c r="AE32"/>
  <c r="AF31"/>
  <c r="AD31"/>
  <c r="AF30"/>
  <c r="AE29"/>
  <c r="AF27"/>
  <c r="AD27"/>
  <c r="AF26"/>
  <c r="AE25"/>
  <c r="AF23"/>
  <c r="AD23"/>
  <c r="AT24"/>
  <c r="AT26"/>
  <c r="AT32"/>
  <c r="AT34"/>
  <c r="AT36"/>
  <c r="AT48"/>
  <c r="AT52"/>
  <c r="AT56"/>
  <c r="AT60"/>
  <c r="AV66"/>
  <c r="AT66"/>
  <c r="AV74"/>
  <c r="AT74"/>
  <c r="AV82"/>
  <c r="AT82"/>
  <c r="AT92"/>
  <c r="Y84"/>
  <c r="AD84"/>
  <c r="Y82"/>
  <c r="AD82"/>
  <c r="AF82"/>
  <c r="Y80"/>
  <c r="AD80"/>
  <c r="AF80"/>
  <c r="Y78"/>
  <c r="AD78"/>
  <c r="AF78"/>
  <c r="H91"/>
  <c r="H89"/>
  <c r="H87"/>
  <c r="H85"/>
  <c r="H83"/>
  <c r="H81"/>
  <c r="H79"/>
  <c r="H77"/>
  <c r="H75"/>
  <c r="H73"/>
  <c r="H71"/>
  <c r="H69"/>
  <c r="H67"/>
  <c r="H65"/>
  <c r="H63"/>
  <c r="H61"/>
  <c r="H59"/>
  <c r="H57"/>
  <c r="H55"/>
  <c r="H53"/>
  <c r="H51"/>
  <c r="H49"/>
  <c r="H47"/>
  <c r="H45"/>
  <c r="H43"/>
  <c r="H41"/>
  <c r="H39"/>
  <c r="H37"/>
  <c r="H35"/>
  <c r="H33"/>
  <c r="H31"/>
  <c r="H29"/>
  <c r="H27"/>
  <c r="H25"/>
  <c r="H23"/>
  <c r="I92"/>
  <c r="I90"/>
  <c r="I88"/>
  <c r="I86"/>
  <c r="I84"/>
  <c r="I82"/>
  <c r="I80"/>
  <c r="I78"/>
  <c r="I76"/>
  <c r="I74"/>
  <c r="I72"/>
  <c r="I70"/>
  <c r="I68"/>
  <c r="I66"/>
  <c r="I64"/>
  <c r="I62"/>
  <c r="I60"/>
  <c r="I58"/>
  <c r="I56"/>
  <c r="I54"/>
  <c r="I52"/>
  <c r="I50"/>
  <c r="I48"/>
  <c r="I46"/>
  <c r="I44"/>
  <c r="I42"/>
  <c r="I40"/>
  <c r="I38"/>
  <c r="I36"/>
  <c r="I34"/>
  <c r="I32"/>
  <c r="I30"/>
  <c r="I28"/>
  <c r="I26"/>
  <c r="I24"/>
  <c r="AE92"/>
  <c r="AE90"/>
  <c r="AE88"/>
  <c r="AE86"/>
  <c r="AG84"/>
  <c r="AN91"/>
  <c r="AN83"/>
  <c r="AN79"/>
  <c r="AN75"/>
  <c r="AN71"/>
  <c r="AN67"/>
  <c r="AN63"/>
  <c r="AN33"/>
  <c r="AN29"/>
  <c r="AN25"/>
  <c r="AP92"/>
  <c r="AP90"/>
  <c r="AP88"/>
  <c r="AP86"/>
  <c r="AP84"/>
  <c r="AP82"/>
  <c r="AP80"/>
  <c r="AP78"/>
  <c r="AP76"/>
  <c r="AP74"/>
  <c r="AP72"/>
  <c r="AP70"/>
  <c r="AP68"/>
  <c r="AP66"/>
  <c r="AP64"/>
  <c r="AP62"/>
  <c r="AP60"/>
  <c r="AP58"/>
  <c r="AP56"/>
  <c r="AP54"/>
  <c r="AP52"/>
  <c r="AP50"/>
  <c r="AP48"/>
  <c r="AP46"/>
  <c r="AP44"/>
  <c r="AP42"/>
  <c r="AP40"/>
  <c r="AP38"/>
  <c r="AP36"/>
  <c r="AP34"/>
  <c r="AP32"/>
  <c r="AP30"/>
  <c r="AP28"/>
  <c r="AP26"/>
  <c r="AP24"/>
  <c r="AQ23"/>
  <c r="AQ91"/>
  <c r="AQ89"/>
  <c r="AQ87"/>
  <c r="AQ85"/>
  <c r="AQ83"/>
  <c r="AQ81"/>
  <c r="AQ79"/>
  <c r="AQ77"/>
  <c r="AQ75"/>
  <c r="AQ73"/>
  <c r="AQ71"/>
  <c r="AQ69"/>
  <c r="AQ67"/>
  <c r="AQ65"/>
  <c r="AQ63"/>
  <c r="AQ61"/>
  <c r="AQ59"/>
  <c r="AQ57"/>
  <c r="AQ55"/>
  <c r="AQ53"/>
  <c r="AQ51"/>
  <c r="AQ49"/>
  <c r="AQ47"/>
  <c r="AQ45"/>
  <c r="AQ43"/>
  <c r="AQ41"/>
  <c r="AQ39"/>
  <c r="AQ37"/>
  <c r="AQ35"/>
  <c r="AQ33"/>
  <c r="AQ31"/>
  <c r="AQ29"/>
  <c r="AQ27"/>
  <c r="AQ25"/>
  <c r="AF76"/>
  <c r="AD76"/>
  <c r="AF74"/>
  <c r="AD74"/>
  <c r="AF72"/>
  <c r="AD72"/>
  <c r="AF70"/>
  <c r="AD70"/>
  <c r="AF68"/>
  <c r="AD68"/>
  <c r="AF66"/>
  <c r="AD66"/>
  <c r="AF64"/>
  <c r="AD64"/>
  <c r="AF62"/>
  <c r="AD62"/>
  <c r="AF60"/>
  <c r="AD60"/>
  <c r="AF58"/>
  <c r="AD58"/>
  <c r="AF56"/>
  <c r="AD56"/>
  <c r="AG52"/>
  <c r="AF51"/>
  <c r="AD51"/>
  <c r="AG48"/>
  <c r="AF47"/>
  <c r="AD47"/>
  <c r="AG44"/>
  <c r="AF43"/>
  <c r="AD43"/>
  <c r="AG40"/>
  <c r="AF39"/>
  <c r="AD39"/>
  <c r="AG36"/>
  <c r="AG34"/>
  <c r="AE30"/>
  <c r="AE28"/>
  <c r="AE26"/>
  <c r="AE24"/>
  <c r="AV23"/>
  <c r="AS24"/>
  <c r="AU24"/>
  <c r="AS26"/>
  <c r="AU26"/>
  <c r="AS28"/>
  <c r="AU28"/>
  <c r="AS30"/>
  <c r="AU30"/>
  <c r="AS32"/>
  <c r="AU32"/>
  <c r="AS34"/>
  <c r="AU34"/>
  <c r="AU36"/>
  <c r="AU23"/>
  <c r="AU25"/>
  <c r="AU27"/>
  <c r="AU29"/>
  <c r="AU31"/>
  <c r="AU33"/>
  <c r="AU35"/>
  <c r="AS36"/>
  <c r="AS37"/>
  <c r="AU37"/>
  <c r="AV38"/>
  <c r="AS39"/>
  <c r="AU39"/>
  <c r="AV40"/>
  <c r="AS41"/>
  <c r="AU41"/>
  <c r="AV42"/>
  <c r="AS43"/>
  <c r="AU43"/>
  <c r="AV44"/>
  <c r="AS45"/>
  <c r="AU45"/>
  <c r="AV46"/>
  <c r="AS47"/>
  <c r="AU47"/>
  <c r="AV48"/>
  <c r="AS49"/>
  <c r="AU49"/>
  <c r="AV50"/>
  <c r="AS51"/>
  <c r="AU51"/>
  <c r="AV52"/>
  <c r="AS53"/>
  <c r="AU53"/>
  <c r="AV54"/>
  <c r="AS55"/>
  <c r="AU55"/>
  <c r="AV56"/>
  <c r="AS57"/>
  <c r="AU57"/>
  <c r="AV58"/>
  <c r="AS59"/>
  <c r="AU59"/>
  <c r="AV60"/>
  <c r="AS61"/>
  <c r="AU61"/>
  <c r="AS63"/>
  <c r="AU63"/>
  <c r="AS65"/>
  <c r="AU65"/>
  <c r="AS67"/>
  <c r="AU67"/>
  <c r="AS69"/>
  <c r="AU69"/>
  <c r="AS71"/>
  <c r="AU71"/>
  <c r="AS73"/>
  <c r="AU73"/>
  <c r="AS75"/>
  <c r="AU75"/>
  <c r="AS77"/>
  <c r="AU77"/>
  <c r="AS79"/>
  <c r="AU79"/>
  <c r="AS81"/>
  <c r="AU81"/>
  <c r="AS83"/>
  <c r="AU83"/>
  <c r="AS85"/>
  <c r="AU85"/>
  <c r="AS87"/>
  <c r="AU87"/>
  <c r="AS89"/>
  <c r="AU89"/>
  <c r="AS91"/>
  <c r="AU91"/>
  <c r="AV92"/>
  <c r="AU38"/>
  <c r="AU40"/>
  <c r="AU42"/>
  <c r="AU44"/>
  <c r="AU46"/>
  <c r="AU48"/>
  <c r="AU50"/>
  <c r="AU52"/>
  <c r="AU54"/>
  <c r="AU56"/>
  <c r="AU58"/>
  <c r="AU60"/>
  <c r="AU62"/>
  <c r="AU64"/>
  <c r="AU66"/>
  <c r="AU68"/>
  <c r="AU70"/>
  <c r="AU72"/>
  <c r="AU74"/>
  <c r="AU76"/>
  <c r="AU78"/>
  <c r="AU80"/>
  <c r="AU82"/>
  <c r="AU84"/>
  <c r="AU86"/>
  <c r="AU88"/>
  <c r="AU90"/>
  <c r="AU92"/>
  <c r="AG91"/>
  <c r="AG89"/>
  <c r="AG87"/>
  <c r="AG85"/>
  <c r="AG83"/>
  <c r="AG81"/>
  <c r="AG79"/>
  <c r="AG77"/>
  <c r="AG75"/>
  <c r="AG73"/>
  <c r="AG71"/>
  <c r="AG69"/>
  <c r="AG67"/>
  <c r="AG65"/>
  <c r="AG63"/>
  <c r="AG61"/>
  <c r="AG59"/>
  <c r="AG57"/>
  <c r="AG55"/>
  <c r="AG33"/>
  <c r="AG31"/>
  <c r="AG29"/>
  <c r="AG27"/>
  <c r="AG25"/>
  <c r="AG23"/>
  <c r="O85" i="2" l="1"/>
  <c r="N86"/>
  <c r="H86"/>
  <c r="I86" s="1"/>
  <c r="AB14" i="13"/>
  <c r="W15"/>
  <c r="Y16"/>
  <c r="AA16"/>
  <c r="X16"/>
  <c r="Z16"/>
  <c r="F28"/>
  <c r="C17"/>
  <c r="A40" i="11"/>
  <c r="B39"/>
  <c r="D39"/>
  <c r="F39"/>
  <c r="C39"/>
  <c r="E39"/>
  <c r="B35" i="7"/>
  <c r="O86" i="2" l="1"/>
  <c r="N87"/>
  <c r="H87"/>
  <c r="I87" s="1"/>
  <c r="AB15" i="13"/>
  <c r="X17"/>
  <c r="Z17"/>
  <c r="Y17"/>
  <c r="AA17"/>
  <c r="W16"/>
  <c r="C18"/>
  <c r="A41" i="11"/>
  <c r="C40"/>
  <c r="E40"/>
  <c r="B40"/>
  <c r="D40"/>
  <c r="F40"/>
  <c r="B36" i="7"/>
  <c r="O87" i="2" l="1"/>
  <c r="N88"/>
  <c r="H88"/>
  <c r="I88" s="1"/>
  <c r="AB16" i="13"/>
  <c r="Y18"/>
  <c r="AA18"/>
  <c r="X18"/>
  <c r="Z18"/>
  <c r="W17"/>
  <c r="C19"/>
  <c r="A42" i="11"/>
  <c r="B41"/>
  <c r="D41"/>
  <c r="F41"/>
  <c r="C41"/>
  <c r="E41"/>
  <c r="B37" i="7"/>
  <c r="O88" i="2" l="1"/>
  <c r="N89"/>
  <c r="H89"/>
  <c r="I89" s="1"/>
  <c r="AB17" i="13"/>
  <c r="W18"/>
  <c r="X19"/>
  <c r="Z19"/>
  <c r="Y19"/>
  <c r="AA19"/>
  <c r="C20"/>
  <c r="A43" i="11"/>
  <c r="C42"/>
  <c r="E42"/>
  <c r="B42"/>
  <c r="D42"/>
  <c r="F42"/>
  <c r="B38" i="7"/>
  <c r="O89" i="2" l="1"/>
  <c r="N90"/>
  <c r="H90"/>
  <c r="I90" s="1"/>
  <c r="AB18" i="13"/>
  <c r="W19"/>
  <c r="Y20"/>
  <c r="AA20"/>
  <c r="X20"/>
  <c r="Z20"/>
  <c r="C21"/>
  <c r="A44" i="11"/>
  <c r="B43"/>
  <c r="D43"/>
  <c r="F43"/>
  <c r="C43"/>
  <c r="E43"/>
  <c r="B39" i="7"/>
  <c r="O90" i="2" l="1"/>
  <c r="N91"/>
  <c r="H91"/>
  <c r="I91" s="1"/>
  <c r="AB19" i="13"/>
  <c r="W20"/>
  <c r="X21"/>
  <c r="Z21"/>
  <c r="Y21"/>
  <c r="AA21"/>
  <c r="C22"/>
  <c r="A45" i="11"/>
  <c r="C44"/>
  <c r="E44"/>
  <c r="B44"/>
  <c r="D44"/>
  <c r="F44"/>
  <c r="B40" i="7"/>
  <c r="O91" i="2" l="1"/>
  <c r="N92"/>
  <c r="H92"/>
  <c r="I92" s="1"/>
  <c r="AB20" i="13"/>
  <c r="W21"/>
  <c r="Y22"/>
  <c r="AA22"/>
  <c r="X22"/>
  <c r="Z22"/>
  <c r="C23"/>
  <c r="A46" i="11"/>
  <c r="B45"/>
  <c r="D45"/>
  <c r="F45"/>
  <c r="C45"/>
  <c r="E45"/>
  <c r="B41" i="7"/>
  <c r="O92" i="2" l="1"/>
  <c r="N93"/>
  <c r="H93"/>
  <c r="I93" s="1"/>
  <c r="AB21" i="13"/>
  <c r="W22"/>
  <c r="X23"/>
  <c r="Z23"/>
  <c r="Y23"/>
  <c r="AA23"/>
  <c r="C24"/>
  <c r="A47" i="11"/>
  <c r="C46"/>
  <c r="E46"/>
  <c r="B46"/>
  <c r="D46"/>
  <c r="F46"/>
  <c r="B42" i="7"/>
  <c r="O93" i="2" l="1"/>
  <c r="N94"/>
  <c r="H94"/>
  <c r="I94" s="1"/>
  <c r="AB22" i="13"/>
  <c r="W23"/>
  <c r="Y24"/>
  <c r="AA24"/>
  <c r="X24"/>
  <c r="Z24"/>
  <c r="C25"/>
  <c r="B47" i="11"/>
  <c r="D47"/>
  <c r="F47"/>
  <c r="C47"/>
  <c r="E47"/>
  <c r="B43" i="7"/>
  <c r="O94" i="2" l="1"/>
  <c r="N95"/>
  <c r="H95"/>
  <c r="I95" s="1"/>
  <c r="AB23" i="13"/>
  <c r="W24"/>
  <c r="X25"/>
  <c r="Z25"/>
  <c r="Y25"/>
  <c r="AA25"/>
  <c r="C26"/>
  <c r="B44" i="7"/>
  <c r="O95" i="2" l="1"/>
  <c r="N96"/>
  <c r="H96"/>
  <c r="I96" s="1"/>
  <c r="AB24" i="13"/>
  <c r="W25"/>
  <c r="Y26"/>
  <c r="AA26"/>
  <c r="X26"/>
  <c r="Z26"/>
  <c r="C27"/>
  <c r="B45" i="7"/>
  <c r="O96" i="2" l="1"/>
  <c r="N97"/>
  <c r="H97"/>
  <c r="I97" s="1"/>
  <c r="AB25" i="13"/>
  <c r="W26"/>
  <c r="X27"/>
  <c r="Z27"/>
  <c r="Y27"/>
  <c r="AA27"/>
  <c r="C28"/>
  <c r="B46" i="7"/>
  <c r="O97" i="2" l="1"/>
  <c r="N98"/>
  <c r="H98"/>
  <c r="I98" s="1"/>
  <c r="AB26" i="13"/>
  <c r="W27"/>
  <c r="Y28"/>
  <c r="AA28"/>
  <c r="X28"/>
  <c r="Z28"/>
  <c r="C29"/>
  <c r="B47" i="7"/>
  <c r="O98" i="2" l="1"/>
  <c r="N99"/>
  <c r="H99"/>
  <c r="I99" s="1"/>
  <c r="AB27" i="13"/>
  <c r="W28"/>
  <c r="X29"/>
  <c r="Z29"/>
  <c r="Y29"/>
  <c r="AA29"/>
  <c r="C30"/>
  <c r="B48" i="7"/>
  <c r="O99" i="2" l="1"/>
  <c r="N100"/>
  <c r="H100"/>
  <c r="I100" s="1"/>
  <c r="AB28" i="13"/>
  <c r="W29"/>
  <c r="Y30"/>
  <c r="AA30"/>
  <c r="X30"/>
  <c r="Z30"/>
  <c r="C31"/>
  <c r="B49" i="7"/>
  <c r="O100" i="2" l="1"/>
  <c r="N101"/>
  <c r="H101"/>
  <c r="I101" s="1"/>
  <c r="AB29" i="13"/>
  <c r="W30"/>
  <c r="X31"/>
  <c r="Z31"/>
  <c r="Y31"/>
  <c r="AA31"/>
  <c r="C32"/>
  <c r="B50" i="7"/>
  <c r="O101" i="2" l="1"/>
  <c r="N102"/>
  <c r="H102"/>
  <c r="I102" s="1"/>
  <c r="AB30" i="13"/>
  <c r="W31"/>
  <c r="Y32"/>
  <c r="AA32"/>
  <c r="X32"/>
  <c r="Z32"/>
  <c r="C33"/>
  <c r="B51" i="7"/>
  <c r="O102" i="2" l="1"/>
  <c r="AB31" i="13"/>
  <c r="W32"/>
  <c r="X33"/>
  <c r="Z33"/>
  <c r="Y33"/>
  <c r="AA33"/>
  <c r="C34"/>
  <c r="B52" i="7"/>
  <c r="AB32" i="13" l="1"/>
  <c r="W33"/>
  <c r="Y34"/>
  <c r="AA34"/>
  <c r="X34"/>
  <c r="Z34"/>
  <c r="C35"/>
  <c r="B53" i="7"/>
  <c r="AB33" i="13" l="1"/>
  <c r="W34"/>
  <c r="X35"/>
  <c r="Z35"/>
  <c r="Y35"/>
  <c r="AA35"/>
  <c r="C36"/>
  <c r="B54" i="7"/>
  <c r="AB34" i="13" l="1"/>
  <c r="W35"/>
  <c r="Y36"/>
  <c r="AA36"/>
  <c r="X36"/>
  <c r="Z36"/>
  <c r="C37"/>
  <c r="B55" i="7"/>
  <c r="AB35" i="13" l="1"/>
  <c r="W36"/>
  <c r="X37"/>
  <c r="Z37"/>
  <c r="Y37"/>
  <c r="AA37"/>
  <c r="C38"/>
  <c r="B56" i="7"/>
  <c r="AB36" i="13" l="1"/>
  <c r="W37"/>
  <c r="Y38"/>
  <c r="AA38"/>
  <c r="X38"/>
  <c r="Z38"/>
  <c r="C39"/>
  <c r="B57" i="7"/>
  <c r="AB37" i="13" l="1"/>
  <c r="W38"/>
  <c r="X39"/>
  <c r="Z39"/>
  <c r="Y39"/>
  <c r="AA39"/>
  <c r="C40"/>
  <c r="B58" i="7"/>
  <c r="AB38" i="13" l="1"/>
  <c r="W39"/>
  <c r="Y40"/>
  <c r="AA40"/>
  <c r="X40"/>
  <c r="Z40"/>
  <c r="C41"/>
  <c r="B59" i="7"/>
  <c r="AB39" i="13" l="1"/>
  <c r="Y42"/>
  <c r="AA42"/>
  <c r="X42"/>
  <c r="Z42"/>
  <c r="W40"/>
  <c r="X41"/>
  <c r="Z41"/>
  <c r="Y41"/>
  <c r="AA41"/>
  <c r="C42"/>
  <c r="B60" i="7"/>
  <c r="AB40" i="13" l="1"/>
  <c r="W41"/>
  <c r="W42"/>
  <c r="B61" i="7"/>
  <c r="AB41" i="13" l="1"/>
  <c r="AB42"/>
  <c r="B62" i="7"/>
  <c r="B63" l="1"/>
  <c r="B64" l="1"/>
  <c r="B65" l="1"/>
  <c r="B66" l="1"/>
  <c r="B67" l="1"/>
  <c r="B68" l="1"/>
  <c r="B69" l="1"/>
  <c r="B70" l="1"/>
  <c r="B71"/>
  <c r="P15" i="3" l="1"/>
  <c r="M15"/>
  <c r="P13"/>
  <c r="M13"/>
  <c r="P12"/>
  <c r="M12"/>
  <c r="P11"/>
  <c r="M11"/>
  <c r="P10"/>
  <c r="M10"/>
  <c r="G19"/>
  <c r="G18"/>
  <c r="G17"/>
  <c r="G16"/>
  <c r="G15"/>
  <c r="G14"/>
  <c r="G13"/>
  <c r="G12"/>
  <c r="G11"/>
  <c r="G10"/>
  <c r="G9"/>
  <c r="G8"/>
  <c r="G7"/>
  <c r="G6"/>
  <c r="G5"/>
  <c r="G4"/>
  <c r="F19"/>
  <c r="F18"/>
  <c r="F17"/>
  <c r="F16"/>
  <c r="F15"/>
  <c r="F14"/>
  <c r="F13"/>
  <c r="F12"/>
  <c r="F11"/>
  <c r="F10"/>
  <c r="F9"/>
  <c r="F8"/>
  <c r="F7"/>
  <c r="F6"/>
  <c r="F5"/>
  <c r="F4"/>
  <c r="E5"/>
  <c r="E6"/>
  <c r="L25" s="1"/>
  <c r="E7"/>
  <c r="E8"/>
  <c r="E9"/>
  <c r="E10"/>
  <c r="E11"/>
  <c r="E12"/>
  <c r="E13"/>
  <c r="E14"/>
  <c r="E15"/>
  <c r="E16"/>
  <c r="E17"/>
  <c r="E18"/>
  <c r="E19"/>
  <c r="N25"/>
  <c r="O25" l="1"/>
  <c r="N92"/>
  <c r="N90"/>
  <c r="N88"/>
  <c r="N86"/>
  <c r="N84"/>
  <c r="N82"/>
  <c r="N80"/>
  <c r="N78"/>
  <c r="N76"/>
  <c r="N74"/>
  <c r="N72"/>
  <c r="N70"/>
  <c r="N68"/>
  <c r="N66"/>
  <c r="N64"/>
  <c r="N62"/>
  <c r="N60"/>
  <c r="N58"/>
  <c r="N56"/>
  <c r="N54"/>
  <c r="N52"/>
  <c r="N50"/>
  <c r="N48"/>
  <c r="N46"/>
  <c r="N44"/>
  <c r="N42"/>
  <c r="N40"/>
  <c r="N38"/>
  <c r="N36"/>
  <c r="N34"/>
  <c r="N32"/>
  <c r="N30"/>
  <c r="N28"/>
  <c r="N26"/>
  <c r="N24"/>
  <c r="O92"/>
  <c r="O90"/>
  <c r="O88"/>
  <c r="O86"/>
  <c r="O84"/>
  <c r="O82"/>
  <c r="O80"/>
  <c r="O78"/>
  <c r="O76"/>
  <c r="O74"/>
  <c r="O72"/>
  <c r="O70"/>
  <c r="O68"/>
  <c r="O66"/>
  <c r="O64"/>
  <c r="O62"/>
  <c r="O60"/>
  <c r="O58"/>
  <c r="O56"/>
  <c r="O54"/>
  <c r="O52"/>
  <c r="O50"/>
  <c r="O48"/>
  <c r="O46"/>
  <c r="O44"/>
  <c r="O42"/>
  <c r="O40"/>
  <c r="O38"/>
  <c r="O36"/>
  <c r="O34"/>
  <c r="O32"/>
  <c r="O30"/>
  <c r="O28"/>
  <c r="O26"/>
  <c r="O24"/>
  <c r="L92"/>
  <c r="L90"/>
  <c r="L88"/>
  <c r="L86"/>
  <c r="L84"/>
  <c r="L82"/>
  <c r="L80"/>
  <c r="L78"/>
  <c r="L76"/>
  <c r="L74"/>
  <c r="L72"/>
  <c r="L70"/>
  <c r="L68"/>
  <c r="L66"/>
  <c r="L64"/>
  <c r="L62"/>
  <c r="L60"/>
  <c r="L58"/>
  <c r="L56"/>
  <c r="L54"/>
  <c r="L52"/>
  <c r="L50"/>
  <c r="L48"/>
  <c r="L46"/>
  <c r="L44"/>
  <c r="L42"/>
  <c r="L40"/>
  <c r="L38"/>
  <c r="L36"/>
  <c r="L34"/>
  <c r="L32"/>
  <c r="L30"/>
  <c r="L28"/>
  <c r="L26"/>
  <c r="L24"/>
  <c r="N23"/>
  <c r="N91"/>
  <c r="N89"/>
  <c r="N87"/>
  <c r="N85"/>
  <c r="N83"/>
  <c r="N81"/>
  <c r="N79"/>
  <c r="N77"/>
  <c r="N75"/>
  <c r="N73"/>
  <c r="N71"/>
  <c r="N69"/>
  <c r="N67"/>
  <c r="N65"/>
  <c r="N63"/>
  <c r="N61"/>
  <c r="N59"/>
  <c r="N57"/>
  <c r="N55"/>
  <c r="N53"/>
  <c r="N51"/>
  <c r="N49"/>
  <c r="N47"/>
  <c r="N45"/>
  <c r="N43"/>
  <c r="N41"/>
  <c r="N39"/>
  <c r="N37"/>
  <c r="N35"/>
  <c r="N33"/>
  <c r="N31"/>
  <c r="N29"/>
  <c r="N27"/>
  <c r="O23"/>
  <c r="O91"/>
  <c r="O89"/>
  <c r="O87"/>
  <c r="O85"/>
  <c r="O83"/>
  <c r="O81"/>
  <c r="O79"/>
  <c r="O77"/>
  <c r="O75"/>
  <c r="O73"/>
  <c r="O71"/>
  <c r="O69"/>
  <c r="O67"/>
  <c r="O65"/>
  <c r="O63"/>
  <c r="O61"/>
  <c r="O59"/>
  <c r="O57"/>
  <c r="O55"/>
  <c r="O53"/>
  <c r="O51"/>
  <c r="O49"/>
  <c r="O47"/>
  <c r="O45"/>
  <c r="O43"/>
  <c r="O41"/>
  <c r="O39"/>
  <c r="O37"/>
  <c r="O35"/>
  <c r="O33"/>
  <c r="O31"/>
  <c r="O29"/>
  <c r="O27"/>
  <c r="L23"/>
  <c r="L91"/>
  <c r="L89"/>
  <c r="L87"/>
  <c r="L85"/>
  <c r="L83"/>
  <c r="L81"/>
  <c r="L79"/>
  <c r="L77"/>
  <c r="L75"/>
  <c r="L73"/>
  <c r="L71"/>
  <c r="L69"/>
  <c r="L67"/>
  <c r="L65"/>
  <c r="L63"/>
  <c r="L61"/>
  <c r="L59"/>
  <c r="L57"/>
  <c r="L55"/>
  <c r="L53"/>
  <c r="L51"/>
  <c r="L49"/>
  <c r="L47"/>
  <c r="L45"/>
  <c r="L43"/>
  <c r="L41"/>
  <c r="L39"/>
  <c r="L37"/>
  <c r="L35"/>
  <c r="L33"/>
  <c r="L31"/>
  <c r="L29"/>
  <c r="L27"/>
  <c r="P92"/>
  <c r="P88"/>
  <c r="P84"/>
  <c r="P80"/>
  <c r="P76"/>
  <c r="P72"/>
  <c r="P68"/>
  <c r="P64"/>
  <c r="P60"/>
  <c r="P56"/>
  <c r="P52"/>
  <c r="P48"/>
  <c r="P44"/>
  <c r="P40"/>
  <c r="P36"/>
  <c r="P32"/>
  <c r="P28"/>
  <c r="P24"/>
  <c r="P91"/>
  <c r="P87"/>
  <c r="P83"/>
  <c r="P79"/>
  <c r="P75"/>
  <c r="P71"/>
  <c r="P67"/>
  <c r="P63"/>
  <c r="P59"/>
  <c r="P55"/>
  <c r="P51"/>
  <c r="P47"/>
  <c r="P43"/>
  <c r="P39"/>
  <c r="P35"/>
  <c r="P31"/>
  <c r="P27"/>
  <c r="K90"/>
  <c r="K86"/>
  <c r="K82"/>
  <c r="K78"/>
  <c r="K74"/>
  <c r="K70"/>
  <c r="K66"/>
  <c r="K62"/>
  <c r="K58"/>
  <c r="K54"/>
  <c r="K50"/>
  <c r="K46"/>
  <c r="K42"/>
  <c r="K38"/>
  <c r="K34"/>
  <c r="K30"/>
  <c r="K26"/>
  <c r="M92"/>
  <c r="M88"/>
  <c r="M84"/>
  <c r="M80"/>
  <c r="M76"/>
  <c r="M72"/>
  <c r="M68"/>
  <c r="M64"/>
  <c r="M60"/>
  <c r="M56"/>
  <c r="M52"/>
  <c r="M48"/>
  <c r="M44"/>
  <c r="M40"/>
  <c r="M36"/>
  <c r="M32"/>
  <c r="M28"/>
  <c r="M24"/>
  <c r="K23"/>
  <c r="K91"/>
  <c r="K89"/>
  <c r="K87"/>
  <c r="K85"/>
  <c r="K83"/>
  <c r="K81"/>
  <c r="K79"/>
  <c r="K77"/>
  <c r="K75"/>
  <c r="K73"/>
  <c r="K71"/>
  <c r="K69"/>
  <c r="K67"/>
  <c r="K65"/>
  <c r="K63"/>
  <c r="K61"/>
  <c r="K59"/>
  <c r="K57"/>
  <c r="K55"/>
  <c r="K53"/>
  <c r="K51"/>
  <c r="K49"/>
  <c r="K47"/>
  <c r="K45"/>
  <c r="K43"/>
  <c r="K41"/>
  <c r="K39"/>
  <c r="K37"/>
  <c r="K35"/>
  <c r="K33"/>
  <c r="K31"/>
  <c r="K29"/>
  <c r="K27"/>
  <c r="K25"/>
  <c r="M91"/>
  <c r="M87"/>
  <c r="M83"/>
  <c r="M79"/>
  <c r="M75"/>
  <c r="M71"/>
  <c r="M67"/>
  <c r="M63"/>
  <c r="M59"/>
  <c r="M55"/>
  <c r="M51"/>
  <c r="M47"/>
  <c r="M43"/>
  <c r="M39"/>
  <c r="M35"/>
  <c r="M31"/>
  <c r="M27"/>
  <c r="M25"/>
  <c r="M29" l="1"/>
  <c r="M33"/>
  <c r="M37"/>
  <c r="M41"/>
  <c r="M45"/>
  <c r="M49"/>
  <c r="M53"/>
  <c r="M57"/>
  <c r="M61"/>
  <c r="M65"/>
  <c r="M69"/>
  <c r="M73"/>
  <c r="M77"/>
  <c r="M81"/>
  <c r="M85"/>
  <c r="M89"/>
  <c r="M23"/>
  <c r="M26"/>
  <c r="M30"/>
  <c r="M34"/>
  <c r="M38"/>
  <c r="M42"/>
  <c r="M46"/>
  <c r="M50"/>
  <c r="M54"/>
  <c r="M58"/>
  <c r="M62"/>
  <c r="M66"/>
  <c r="M70"/>
  <c r="M74"/>
  <c r="M78"/>
  <c r="M82"/>
  <c r="M86"/>
  <c r="M90"/>
  <c r="K24"/>
  <c r="K28"/>
  <c r="K32"/>
  <c r="K36"/>
  <c r="K40"/>
  <c r="K44"/>
  <c r="K48"/>
  <c r="K52"/>
  <c r="K56"/>
  <c r="K60"/>
  <c r="K64"/>
  <c r="K68"/>
  <c r="K72"/>
  <c r="K76"/>
  <c r="K80"/>
  <c r="K84"/>
  <c r="K88"/>
  <c r="K92"/>
  <c r="P25"/>
  <c r="P29"/>
  <c r="P33"/>
  <c r="P37"/>
  <c r="P41"/>
  <c r="P45"/>
  <c r="P49"/>
  <c r="P53"/>
  <c r="P57"/>
  <c r="P61"/>
  <c r="P65"/>
  <c r="P69"/>
  <c r="P73"/>
  <c r="P77"/>
  <c r="P81"/>
  <c r="P85"/>
  <c r="P89"/>
  <c r="P23"/>
  <c r="P26"/>
  <c r="P30"/>
  <c r="P34"/>
  <c r="P38"/>
  <c r="P42"/>
  <c r="P46"/>
  <c r="P50"/>
  <c r="P54"/>
  <c r="P58"/>
  <c r="P62"/>
  <c r="P66"/>
  <c r="P70"/>
  <c r="P74"/>
  <c r="P78"/>
  <c r="P82"/>
  <c r="P86"/>
  <c r="P90"/>
  <c r="N4" i="2" l="1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3"/>
  <c r="E3"/>
  <c r="T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B4"/>
  <c r="H4" s="1"/>
  <c r="B5"/>
  <c r="H5" s="1"/>
  <c r="I5" s="1"/>
  <c r="B6"/>
  <c r="H6" s="1"/>
  <c r="B7"/>
  <c r="H7" s="1"/>
  <c r="I7" s="1"/>
  <c r="B8"/>
  <c r="H8" s="1"/>
  <c r="B9"/>
  <c r="H9" s="1"/>
  <c r="I9" s="1"/>
  <c r="B10"/>
  <c r="H10" s="1"/>
  <c r="B11"/>
  <c r="H11" s="1"/>
  <c r="I11" s="1"/>
  <c r="B12"/>
  <c r="H12" s="1"/>
  <c r="B13"/>
  <c r="H13" s="1"/>
  <c r="I13" s="1"/>
  <c r="B14"/>
  <c r="H14" s="1"/>
  <c r="B15"/>
  <c r="H15" s="1"/>
  <c r="I15" s="1"/>
  <c r="B16"/>
  <c r="H16" s="1"/>
  <c r="B17"/>
  <c r="H17" s="1"/>
  <c r="I17" s="1"/>
  <c r="B18"/>
  <c r="H18" s="1"/>
  <c r="B19"/>
  <c r="H19" s="1"/>
  <c r="I19" s="1"/>
  <c r="B20"/>
  <c r="H20" s="1"/>
  <c r="B21"/>
  <c r="H21" s="1"/>
  <c r="I21" s="1"/>
  <c r="B22"/>
  <c r="H22" s="1"/>
  <c r="B23"/>
  <c r="H23" s="1"/>
  <c r="I23" s="1"/>
  <c r="B24"/>
  <c r="H24" s="1"/>
  <c r="B25"/>
  <c r="H25" s="1"/>
  <c r="I25" s="1"/>
  <c r="B26"/>
  <c r="H26" s="1"/>
  <c r="B27"/>
  <c r="H27" s="1"/>
  <c r="I27" s="1"/>
  <c r="B28"/>
  <c r="H28" s="1"/>
  <c r="B29"/>
  <c r="H29" s="1"/>
  <c r="I29" s="1"/>
  <c r="B30"/>
  <c r="H30" s="1"/>
  <c r="B31"/>
  <c r="H31" s="1"/>
  <c r="I31" s="1"/>
  <c r="B32"/>
  <c r="H32" s="1"/>
  <c r="B33"/>
  <c r="H33" s="1"/>
  <c r="I33" s="1"/>
  <c r="B34"/>
  <c r="H34" s="1"/>
  <c r="B35"/>
  <c r="H35" s="1"/>
  <c r="I35" s="1"/>
  <c r="B36"/>
  <c r="H36" s="1"/>
  <c r="B37"/>
  <c r="H37" s="1"/>
  <c r="I37" s="1"/>
  <c r="B38"/>
  <c r="H38" s="1"/>
  <c r="B39"/>
  <c r="H39" s="1"/>
  <c r="I39" s="1"/>
  <c r="B40"/>
  <c r="H40" s="1"/>
  <c r="B41"/>
  <c r="H41" s="1"/>
  <c r="I41" s="1"/>
  <c r="B42"/>
  <c r="H42" s="1"/>
  <c r="B43"/>
  <c r="H43" s="1"/>
  <c r="I43" s="1"/>
  <c r="B44"/>
  <c r="H44" s="1"/>
  <c r="B45"/>
  <c r="H45" s="1"/>
  <c r="I45" s="1"/>
  <c r="B46"/>
  <c r="H46" s="1"/>
  <c r="B47"/>
  <c r="H47" s="1"/>
  <c r="I47" s="1"/>
  <c r="B48"/>
  <c r="H48" s="1"/>
  <c r="B49"/>
  <c r="H49" s="1"/>
  <c r="I49" s="1"/>
  <c r="B50"/>
  <c r="H50" s="1"/>
  <c r="B51"/>
  <c r="H51" s="1"/>
  <c r="I51" s="1"/>
  <c r="B52"/>
  <c r="H52" s="1"/>
  <c r="B53"/>
  <c r="H53" s="1"/>
  <c r="I53" s="1"/>
  <c r="B54"/>
  <c r="H54" s="1"/>
  <c r="B55"/>
  <c r="H55" s="1"/>
  <c r="I55" s="1"/>
  <c r="B56"/>
  <c r="H56" s="1"/>
  <c r="B57"/>
  <c r="H57" s="1"/>
  <c r="I57" s="1"/>
  <c r="B58"/>
  <c r="H58" s="1"/>
  <c r="B59"/>
  <c r="H59" s="1"/>
  <c r="I59" s="1"/>
  <c r="B60"/>
  <c r="H60" s="1"/>
  <c r="B61"/>
  <c r="H61" s="1"/>
  <c r="I61" s="1"/>
  <c r="B62"/>
  <c r="H62" s="1"/>
  <c r="B63"/>
  <c r="H63" s="1"/>
  <c r="I63" s="1"/>
  <c r="B64"/>
  <c r="H64" s="1"/>
  <c r="B65"/>
  <c r="H65" s="1"/>
  <c r="I65" s="1"/>
  <c r="H66"/>
  <c r="B67"/>
  <c r="H67" s="1"/>
  <c r="I67" s="1"/>
  <c r="B68"/>
  <c r="H68" s="1"/>
  <c r="B69"/>
  <c r="H69" s="1"/>
  <c r="I69" s="1"/>
  <c r="B70"/>
  <c r="H70" s="1"/>
  <c r="B71"/>
  <c r="H71" s="1"/>
  <c r="I71" s="1"/>
  <c r="H72"/>
  <c r="B3"/>
  <c r="D5" l="1"/>
  <c r="D102"/>
  <c r="D98"/>
  <c r="D94"/>
  <c r="D90"/>
  <c r="D86"/>
  <c r="D82"/>
  <c r="D78"/>
  <c r="D74"/>
  <c r="D96"/>
  <c r="D92"/>
  <c r="D84"/>
  <c r="D76"/>
  <c r="D101"/>
  <c r="D97"/>
  <c r="D93"/>
  <c r="D89"/>
  <c r="D85"/>
  <c r="D81"/>
  <c r="D77"/>
  <c r="D99"/>
  <c r="D95"/>
  <c r="D91"/>
  <c r="D87"/>
  <c r="D83"/>
  <c r="D79"/>
  <c r="D75"/>
  <c r="D100"/>
  <c r="D88"/>
  <c r="D80"/>
  <c r="F3"/>
  <c r="AC8" i="13"/>
  <c r="AC9"/>
  <c r="AC10"/>
  <c r="I70" i="2"/>
  <c r="O70"/>
  <c r="I66"/>
  <c r="O66"/>
  <c r="I62"/>
  <c r="O62"/>
  <c r="I58"/>
  <c r="O58"/>
  <c r="I54"/>
  <c r="O54"/>
  <c r="I52"/>
  <c r="O52"/>
  <c r="I48"/>
  <c r="O48"/>
  <c r="I44"/>
  <c r="O44"/>
  <c r="I40"/>
  <c r="O40"/>
  <c r="I36"/>
  <c r="O36"/>
  <c r="I34"/>
  <c r="O34"/>
  <c r="I30"/>
  <c r="O30"/>
  <c r="I26"/>
  <c r="O26"/>
  <c r="I22"/>
  <c r="O22"/>
  <c r="I18"/>
  <c r="O18"/>
  <c r="I16"/>
  <c r="O16"/>
  <c r="I12"/>
  <c r="O12"/>
  <c r="I8"/>
  <c r="O8"/>
  <c r="I6"/>
  <c r="O6"/>
  <c r="I72"/>
  <c r="O72"/>
  <c r="I68"/>
  <c r="O68"/>
  <c r="I64"/>
  <c r="O64"/>
  <c r="I60"/>
  <c r="O60"/>
  <c r="I56"/>
  <c r="O56"/>
  <c r="I50"/>
  <c r="O50"/>
  <c r="I46"/>
  <c r="O46"/>
  <c r="I42"/>
  <c r="O42"/>
  <c r="I38"/>
  <c r="O38"/>
  <c r="I32"/>
  <c r="O32"/>
  <c r="I28"/>
  <c r="O28"/>
  <c r="I24"/>
  <c r="O24"/>
  <c r="I20"/>
  <c r="O20"/>
  <c r="I14"/>
  <c r="O14"/>
  <c r="I10"/>
  <c r="O10"/>
  <c r="I4"/>
  <c r="O4"/>
  <c r="O71"/>
  <c r="O69"/>
  <c r="O67"/>
  <c r="O65"/>
  <c r="O63"/>
  <c r="O61"/>
  <c r="O59"/>
  <c r="O57"/>
  <c r="O55"/>
  <c r="O53"/>
  <c r="O51"/>
  <c r="O49"/>
  <c r="O47"/>
  <c r="O45"/>
  <c r="O43"/>
  <c r="O41"/>
  <c r="O39"/>
  <c r="O37"/>
  <c r="O35"/>
  <c r="O33"/>
  <c r="O31"/>
  <c r="O29"/>
  <c r="O27"/>
  <c r="O25"/>
  <c r="O23"/>
  <c r="O21"/>
  <c r="O19"/>
  <c r="O17"/>
  <c r="O15"/>
  <c r="O13"/>
  <c r="O11"/>
  <c r="O9"/>
  <c r="O7"/>
  <c r="O5"/>
  <c r="H3"/>
  <c r="D72"/>
  <c r="D70"/>
  <c r="D68"/>
  <c r="D66"/>
  <c r="D64"/>
  <c r="D62"/>
  <c r="D60"/>
  <c r="D58"/>
  <c r="D56"/>
  <c r="D54"/>
  <c r="D52"/>
  <c r="D50"/>
  <c r="D48"/>
  <c r="D46"/>
  <c r="D44"/>
  <c r="D42"/>
  <c r="D40"/>
  <c r="D38"/>
  <c r="D36"/>
  <c r="D34"/>
  <c r="D32"/>
  <c r="D30"/>
  <c r="D28"/>
  <c r="D26"/>
  <c r="D24"/>
  <c r="D22"/>
  <c r="D20"/>
  <c r="D18"/>
  <c r="D16"/>
  <c r="D14"/>
  <c r="D12"/>
  <c r="D10"/>
  <c r="D8"/>
  <c r="D6"/>
  <c r="D4"/>
  <c r="D71"/>
  <c r="D69"/>
  <c r="D67"/>
  <c r="D65"/>
  <c r="D63"/>
  <c r="D61"/>
  <c r="D59"/>
  <c r="D57"/>
  <c r="D55"/>
  <c r="D53"/>
  <c r="D51"/>
  <c r="D49"/>
  <c r="D47"/>
  <c r="D45"/>
  <c r="D43"/>
  <c r="D41"/>
  <c r="D39"/>
  <c r="D37"/>
  <c r="D35"/>
  <c r="D33"/>
  <c r="D31"/>
  <c r="D29"/>
  <c r="D27"/>
  <c r="D25"/>
  <c r="D23"/>
  <c r="D21"/>
  <c r="D19"/>
  <c r="D17"/>
  <c r="D15"/>
  <c r="D13"/>
  <c r="D11"/>
  <c r="D9"/>
  <c r="D7"/>
  <c r="AD9" i="13" l="1"/>
  <c r="AF9"/>
  <c r="AM9"/>
  <c r="AI9"/>
  <c r="AL9"/>
  <c r="AK9"/>
  <c r="AG9"/>
  <c r="AN9"/>
  <c r="AH9"/>
  <c r="AJ9"/>
  <c r="AE9"/>
  <c r="AD10"/>
  <c r="AI10"/>
  <c r="AF10"/>
  <c r="AG10"/>
  <c r="AM10"/>
  <c r="AH10"/>
  <c r="AN10"/>
  <c r="AK10"/>
  <c r="AL10"/>
  <c r="AE10"/>
  <c r="AJ10"/>
  <c r="AD8"/>
  <c r="AH8"/>
  <c r="AK8"/>
  <c r="AL8"/>
  <c r="AG8"/>
  <c r="AN8"/>
  <c r="AM8"/>
  <c r="AI8"/>
  <c r="AF8"/>
  <c r="AJ8"/>
  <c r="AE8"/>
  <c r="O3" i="2"/>
  <c r="P25" s="1"/>
  <c r="J74"/>
  <c r="J78"/>
  <c r="J82"/>
  <c r="J86"/>
  <c r="J90"/>
  <c r="J94"/>
  <c r="J98"/>
  <c r="J102"/>
  <c r="J76"/>
  <c r="J80"/>
  <c r="J84"/>
  <c r="J88"/>
  <c r="J92"/>
  <c r="J96"/>
  <c r="J100"/>
  <c r="J75"/>
  <c r="J79"/>
  <c r="J83"/>
  <c r="J87"/>
  <c r="J91"/>
  <c r="J95"/>
  <c r="J99"/>
  <c r="J73"/>
  <c r="J77"/>
  <c r="J81"/>
  <c r="J85"/>
  <c r="J89"/>
  <c r="J93"/>
  <c r="J97"/>
  <c r="J101"/>
  <c r="P9"/>
  <c r="P41"/>
  <c r="P62"/>
  <c r="P31"/>
  <c r="P50"/>
  <c r="I3"/>
  <c r="J5"/>
  <c r="J7"/>
  <c r="J9"/>
  <c r="J11"/>
  <c r="J13"/>
  <c r="J15"/>
  <c r="J17"/>
  <c r="J19"/>
  <c r="J21"/>
  <c r="J23"/>
  <c r="J25"/>
  <c r="J27"/>
  <c r="J29"/>
  <c r="J31"/>
  <c r="J33"/>
  <c r="J35"/>
  <c r="J37"/>
  <c r="J39"/>
  <c r="J41"/>
  <c r="J43"/>
  <c r="J45"/>
  <c r="J47"/>
  <c r="J49"/>
  <c r="J51"/>
  <c r="J53"/>
  <c r="J55"/>
  <c r="J57"/>
  <c r="J59"/>
  <c r="J61"/>
  <c r="J63"/>
  <c r="J65"/>
  <c r="J67"/>
  <c r="J69"/>
  <c r="J71"/>
  <c r="J3"/>
  <c r="J4"/>
  <c r="J6"/>
  <c r="J8"/>
  <c r="J10"/>
  <c r="J12"/>
  <c r="J14"/>
  <c r="J16"/>
  <c r="J18"/>
  <c r="J20"/>
  <c r="J22"/>
  <c r="J24"/>
  <c r="J26"/>
  <c r="J28"/>
  <c r="J30"/>
  <c r="J32"/>
  <c r="J34"/>
  <c r="J36"/>
  <c r="J38"/>
  <c r="J40"/>
  <c r="J42"/>
  <c r="J44"/>
  <c r="J46"/>
  <c r="J48"/>
  <c r="J50"/>
  <c r="J52"/>
  <c r="J54"/>
  <c r="J56"/>
  <c r="J58"/>
  <c r="J60"/>
  <c r="J62"/>
  <c r="J64"/>
  <c r="J66"/>
  <c r="J68"/>
  <c r="J70"/>
  <c r="J72"/>
  <c r="P63" l="1"/>
  <c r="P3"/>
  <c r="P16"/>
  <c r="P26"/>
  <c r="P46"/>
  <c r="P12"/>
  <c r="P59"/>
  <c r="P27"/>
  <c r="P56"/>
  <c r="P22"/>
  <c r="P69"/>
  <c r="P37"/>
  <c r="P5"/>
  <c r="P66"/>
  <c r="P28"/>
  <c r="P60"/>
  <c r="P43"/>
  <c r="P11"/>
  <c r="P38"/>
  <c r="P6"/>
  <c r="P53"/>
  <c r="P21"/>
  <c r="P42"/>
  <c r="P32"/>
  <c r="P68"/>
  <c r="P47"/>
  <c r="P15"/>
  <c r="P44"/>
  <c r="P10"/>
  <c r="P57"/>
  <c r="P75"/>
  <c r="P79"/>
  <c r="P83"/>
  <c r="P87"/>
  <c r="P91"/>
  <c r="P95"/>
  <c r="P99"/>
  <c r="P92"/>
  <c r="P74"/>
  <c r="P78"/>
  <c r="P82"/>
  <c r="P86"/>
  <c r="P90"/>
  <c r="P94"/>
  <c r="P98"/>
  <c r="P102"/>
  <c r="P73"/>
  <c r="P77"/>
  <c r="P81"/>
  <c r="P85"/>
  <c r="P89"/>
  <c r="P93"/>
  <c r="P97"/>
  <c r="P101"/>
  <c r="P76"/>
  <c r="P80"/>
  <c r="P84"/>
  <c r="P88"/>
  <c r="P96"/>
  <c r="P100"/>
  <c r="P54"/>
  <c r="P36"/>
  <c r="P20"/>
  <c r="P4"/>
  <c r="P67"/>
  <c r="P51"/>
  <c r="P35"/>
  <c r="P19"/>
  <c r="P72"/>
  <c r="P48"/>
  <c r="P30"/>
  <c r="P14"/>
  <c r="P64"/>
  <c r="P61"/>
  <c r="P45"/>
  <c r="P29"/>
  <c r="P13"/>
  <c r="P58"/>
  <c r="P40"/>
  <c r="P24"/>
  <c r="P8"/>
  <c r="P71"/>
  <c r="P55"/>
  <c r="P39"/>
  <c r="P23"/>
  <c r="P7"/>
  <c r="P52"/>
  <c r="P34"/>
  <c r="P18"/>
  <c r="P70"/>
  <c r="P65"/>
  <c r="P49"/>
  <c r="P33"/>
  <c r="P17"/>
  <c r="F73"/>
  <c r="E73"/>
  <c r="AC45" i="13" s="1"/>
  <c r="F76" i="2"/>
  <c r="F80"/>
  <c r="F84"/>
  <c r="F88"/>
  <c r="F92"/>
  <c r="F96"/>
  <c r="F100"/>
  <c r="E74"/>
  <c r="E78"/>
  <c r="E82"/>
  <c r="E86"/>
  <c r="E90"/>
  <c r="E94"/>
  <c r="E98"/>
  <c r="E102"/>
  <c r="K82"/>
  <c r="K90"/>
  <c r="K99"/>
  <c r="K75"/>
  <c r="K83"/>
  <c r="K91"/>
  <c r="K98"/>
  <c r="F78"/>
  <c r="F82"/>
  <c r="F90"/>
  <c r="F98"/>
  <c r="E76"/>
  <c r="E84"/>
  <c r="E92"/>
  <c r="E100"/>
  <c r="K80"/>
  <c r="K94"/>
  <c r="K78"/>
  <c r="K95"/>
  <c r="F81"/>
  <c r="F89"/>
  <c r="F97"/>
  <c r="E75"/>
  <c r="E83"/>
  <c r="E91"/>
  <c r="E99"/>
  <c r="K85"/>
  <c r="K100"/>
  <c r="K84"/>
  <c r="K101"/>
  <c r="F75"/>
  <c r="F79"/>
  <c r="F83"/>
  <c r="F87"/>
  <c r="F91"/>
  <c r="F95"/>
  <c r="F99"/>
  <c r="K73"/>
  <c r="E77"/>
  <c r="AC47" i="13" s="1"/>
  <c r="E81" i="2"/>
  <c r="E85"/>
  <c r="E89"/>
  <c r="E93"/>
  <c r="E97"/>
  <c r="E101"/>
  <c r="K81"/>
  <c r="K89"/>
  <c r="K96"/>
  <c r="K74"/>
  <c r="K79"/>
  <c r="K88"/>
  <c r="K97"/>
  <c r="F74"/>
  <c r="F86"/>
  <c r="F94"/>
  <c r="F102"/>
  <c r="E80"/>
  <c r="E88"/>
  <c r="E96"/>
  <c r="K86"/>
  <c r="K102"/>
  <c r="K87"/>
  <c r="F77"/>
  <c r="F85"/>
  <c r="F93"/>
  <c r="F101"/>
  <c r="E79"/>
  <c r="E87"/>
  <c r="E95"/>
  <c r="K77"/>
  <c r="K93"/>
  <c r="K76"/>
  <c r="K92"/>
  <c r="K71"/>
  <c r="K69"/>
  <c r="K67"/>
  <c r="K65"/>
  <c r="K63"/>
  <c r="K61"/>
  <c r="K59"/>
  <c r="K57"/>
  <c r="K55"/>
  <c r="K53"/>
  <c r="K51"/>
  <c r="K49"/>
  <c r="K47"/>
  <c r="K45"/>
  <c r="K43"/>
  <c r="K41"/>
  <c r="K39"/>
  <c r="K37"/>
  <c r="K35"/>
  <c r="K33"/>
  <c r="K31"/>
  <c r="K29"/>
  <c r="K27"/>
  <c r="K25"/>
  <c r="K23"/>
  <c r="K21"/>
  <c r="K19"/>
  <c r="K17"/>
  <c r="K15"/>
  <c r="K13"/>
  <c r="K11"/>
  <c r="K9"/>
  <c r="K7"/>
  <c r="K5"/>
  <c r="K3"/>
  <c r="K72"/>
  <c r="K70"/>
  <c r="K68"/>
  <c r="K66"/>
  <c r="K64"/>
  <c r="K62"/>
  <c r="K60"/>
  <c r="K58"/>
  <c r="K56"/>
  <c r="K54"/>
  <c r="K52"/>
  <c r="K50"/>
  <c r="K48"/>
  <c r="K46"/>
  <c r="K44"/>
  <c r="K42"/>
  <c r="K40"/>
  <c r="K38"/>
  <c r="K36"/>
  <c r="K34"/>
  <c r="K32"/>
  <c r="K30"/>
  <c r="K28"/>
  <c r="K26"/>
  <c r="K24"/>
  <c r="K22"/>
  <c r="K20"/>
  <c r="K18"/>
  <c r="K16"/>
  <c r="K14"/>
  <c r="K12"/>
  <c r="K10"/>
  <c r="K8"/>
  <c r="K6"/>
  <c r="K4"/>
  <c r="F6"/>
  <c r="F8"/>
  <c r="F10"/>
  <c r="F12"/>
  <c r="F14"/>
  <c r="F16"/>
  <c r="F18"/>
  <c r="F20"/>
  <c r="F22"/>
  <c r="F24"/>
  <c r="F26"/>
  <c r="F28"/>
  <c r="F30"/>
  <c r="F32"/>
  <c r="F34"/>
  <c r="F36"/>
  <c r="F38"/>
  <c r="F40"/>
  <c r="F42"/>
  <c r="F44"/>
  <c r="F46"/>
  <c r="F48"/>
  <c r="F50"/>
  <c r="F52"/>
  <c r="F54"/>
  <c r="F56"/>
  <c r="F58"/>
  <c r="F60"/>
  <c r="F62"/>
  <c r="F64"/>
  <c r="F66"/>
  <c r="F68"/>
  <c r="F70"/>
  <c r="F72"/>
  <c r="E4"/>
  <c r="E6"/>
  <c r="E8"/>
  <c r="E10"/>
  <c r="E12"/>
  <c r="E14"/>
  <c r="E16"/>
  <c r="E18"/>
  <c r="E20"/>
  <c r="E22"/>
  <c r="E24"/>
  <c r="E26"/>
  <c r="E28"/>
  <c r="E30"/>
  <c r="E32"/>
  <c r="E34"/>
  <c r="E36"/>
  <c r="E38"/>
  <c r="E40"/>
  <c r="E42"/>
  <c r="E44"/>
  <c r="E46"/>
  <c r="E48"/>
  <c r="E50"/>
  <c r="E52"/>
  <c r="E54"/>
  <c r="E56"/>
  <c r="E58"/>
  <c r="E60"/>
  <c r="E62"/>
  <c r="E64"/>
  <c r="E66"/>
  <c r="E68"/>
  <c r="E70"/>
  <c r="E72"/>
  <c r="F5"/>
  <c r="F7"/>
  <c r="F9"/>
  <c r="F11"/>
  <c r="F13"/>
  <c r="F15"/>
  <c r="F17"/>
  <c r="F19"/>
  <c r="F21"/>
  <c r="F23"/>
  <c r="F25"/>
  <c r="F27"/>
  <c r="F29"/>
  <c r="F31"/>
  <c r="F33"/>
  <c r="F35"/>
  <c r="F37"/>
  <c r="F39"/>
  <c r="F41"/>
  <c r="F43"/>
  <c r="F45"/>
  <c r="F47"/>
  <c r="F49"/>
  <c r="F51"/>
  <c r="F53"/>
  <c r="F55"/>
  <c r="F57"/>
  <c r="F59"/>
  <c r="F61"/>
  <c r="F63"/>
  <c r="F65"/>
  <c r="F67"/>
  <c r="F69"/>
  <c r="F71"/>
  <c r="F4"/>
  <c r="E5"/>
  <c r="AC11" i="13" s="1"/>
  <c r="AJ11" s="1"/>
  <c r="E7" i="2"/>
  <c r="E9"/>
  <c r="E11"/>
  <c r="E13"/>
  <c r="E15"/>
  <c r="E17"/>
  <c r="E19"/>
  <c r="E21"/>
  <c r="E23"/>
  <c r="E25"/>
  <c r="E27"/>
  <c r="E29"/>
  <c r="E31"/>
  <c r="E33"/>
  <c r="E35"/>
  <c r="E37"/>
  <c r="E39"/>
  <c r="E41"/>
  <c r="E43"/>
  <c r="E45"/>
  <c r="E47"/>
  <c r="E49"/>
  <c r="E51"/>
  <c r="E53"/>
  <c r="E55"/>
  <c r="E57"/>
  <c r="E59"/>
  <c r="E61"/>
  <c r="E63"/>
  <c r="E65"/>
  <c r="E67"/>
  <c r="E69"/>
  <c r="E71"/>
  <c r="AC46" i="13" l="1"/>
  <c r="AH46" s="1"/>
  <c r="AD52"/>
  <c r="AF65"/>
  <c r="AD63"/>
  <c r="AH68"/>
  <c r="AK51"/>
  <c r="AD48"/>
  <c r="AN48"/>
  <c r="AJ48"/>
  <c r="AE48"/>
  <c r="AI48"/>
  <c r="AL48"/>
  <c r="AK48"/>
  <c r="AH48"/>
  <c r="AM48"/>
  <c r="AG48"/>
  <c r="AF48"/>
  <c r="AD47"/>
  <c r="AK47"/>
  <c r="AM47"/>
  <c r="AN47"/>
  <c r="AL47"/>
  <c r="AF47"/>
  <c r="AH47"/>
  <c r="AJ47"/>
  <c r="AE47"/>
  <c r="AI47"/>
  <c r="AG47"/>
  <c r="AC42"/>
  <c r="AL42" s="1"/>
  <c r="AC38"/>
  <c r="AL38" s="1"/>
  <c r="AC34"/>
  <c r="AK34" s="1"/>
  <c r="AC30"/>
  <c r="AL30" s="1"/>
  <c r="AC26"/>
  <c r="AL26" s="1"/>
  <c r="AC22"/>
  <c r="AN22" s="1"/>
  <c r="AC18"/>
  <c r="AH18" s="1"/>
  <c r="AC14"/>
  <c r="AF14" s="1"/>
  <c r="AC23"/>
  <c r="AN23" s="1"/>
  <c r="AC19"/>
  <c r="AM19" s="1"/>
  <c r="AC15"/>
  <c r="AF15" s="1"/>
  <c r="AD11"/>
  <c r="AF11"/>
  <c r="AG11"/>
  <c r="AH11"/>
  <c r="AK11"/>
  <c r="AL11"/>
  <c r="AN11"/>
  <c r="AM11"/>
  <c r="AI11"/>
  <c r="AE11"/>
  <c r="AC44"/>
  <c r="AC36"/>
  <c r="AN36" s="1"/>
  <c r="AC28"/>
  <c r="AK28" s="1"/>
  <c r="AC20"/>
  <c r="AC12"/>
  <c r="AC25"/>
  <c r="AC21"/>
  <c r="AC17"/>
  <c r="AC13"/>
  <c r="AM14"/>
  <c r="AC40"/>
  <c r="AL40" s="1"/>
  <c r="AC32"/>
  <c r="AL32" s="1"/>
  <c r="AC24"/>
  <c r="AC16"/>
  <c r="AC43"/>
  <c r="AC41"/>
  <c r="AC39"/>
  <c r="AC37"/>
  <c r="AC35"/>
  <c r="AC33"/>
  <c r="AC31"/>
  <c r="AC29"/>
  <c r="AC27"/>
  <c r="AG14" l="1"/>
  <c r="AF40"/>
  <c r="AO47"/>
  <c r="AP47" s="1"/>
  <c r="AQ47" s="1"/>
  <c r="AE30"/>
  <c r="AE14"/>
  <c r="AN30"/>
  <c r="AK15"/>
  <c r="AM30"/>
  <c r="AO48"/>
  <c r="AP48" s="1"/>
  <c r="AQ48" s="1"/>
  <c r="AG30"/>
  <c r="AD14"/>
  <c r="AH15"/>
  <c r="AF30"/>
  <c r="AN34"/>
  <c r="AI14"/>
  <c r="AL14"/>
  <c r="AO11"/>
  <c r="AP11" s="1"/>
  <c r="AQ11" s="1"/>
  <c r="AN46"/>
  <c r="AK46"/>
  <c r="AL46"/>
  <c r="AJ46"/>
  <c r="AE46"/>
  <c r="AD46"/>
  <c r="AF46"/>
  <c r="AG46"/>
  <c r="AI46"/>
  <c r="AM46"/>
  <c r="AD51"/>
  <c r="AK52"/>
  <c r="AI51"/>
  <c r="AL52"/>
  <c r="AI52"/>
  <c r="AH51"/>
  <c r="AE51"/>
  <c r="AH52"/>
  <c r="AN52"/>
  <c r="AF51"/>
  <c r="AL51"/>
  <c r="AF52"/>
  <c r="AM52"/>
  <c r="AE52"/>
  <c r="AG51"/>
  <c r="AM51"/>
  <c r="AG52"/>
  <c r="AJ52"/>
  <c r="AE65"/>
  <c r="AG65"/>
  <c r="AH65"/>
  <c r="AD65"/>
  <c r="AN51"/>
  <c r="AJ51"/>
  <c r="AG68"/>
  <c r="AF68"/>
  <c r="AD68"/>
  <c r="AG63"/>
  <c r="AE63"/>
  <c r="AF63"/>
  <c r="AE68"/>
  <c r="AH63"/>
  <c r="AD64"/>
  <c r="AH64"/>
  <c r="AE64"/>
  <c r="AF64"/>
  <c r="AG64"/>
  <c r="AM50"/>
  <c r="AD50"/>
  <c r="AH50"/>
  <c r="AE50"/>
  <c r="AN50"/>
  <c r="AF50"/>
  <c r="AI50"/>
  <c r="AJ50"/>
  <c r="AK50"/>
  <c r="AG50"/>
  <c r="AL50"/>
  <c r="AD69"/>
  <c r="AE69"/>
  <c r="AH69"/>
  <c r="AF69"/>
  <c r="AG69"/>
  <c r="AF67"/>
  <c r="AD67"/>
  <c r="AG67"/>
  <c r="AH67"/>
  <c r="AE67"/>
  <c r="AD49"/>
  <c r="AH49"/>
  <c r="AF49"/>
  <c r="AK49"/>
  <c r="AI49"/>
  <c r="AM49"/>
  <c r="AG49"/>
  <c r="AE49"/>
  <c r="AN49"/>
  <c r="AL49"/>
  <c r="AJ49"/>
  <c r="AR47"/>
  <c r="AS47" s="1"/>
  <c r="AR48"/>
  <c r="AS48" s="1"/>
  <c r="AD66"/>
  <c r="AE66"/>
  <c r="AG66"/>
  <c r="AH66"/>
  <c r="AF66"/>
  <c r="Q83"/>
  <c r="AJ22"/>
  <c r="AE22"/>
  <c r="AI38"/>
  <c r="AK18"/>
  <c r="AH22"/>
  <c r="AN15"/>
  <c r="AI34"/>
  <c r="AG38"/>
  <c r="AJ38"/>
  <c r="AL18"/>
  <c r="AD22"/>
  <c r="AH38"/>
  <c r="AK38"/>
  <c r="AL22"/>
  <c r="AM38"/>
  <c r="AF22"/>
  <c r="AE19"/>
  <c r="AJ19"/>
  <c r="AH34"/>
  <c r="AG34"/>
  <c r="AL34"/>
  <c r="AG18"/>
  <c r="AN18"/>
  <c r="AM18"/>
  <c r="AJ15"/>
  <c r="AD15"/>
  <c r="AG15"/>
  <c r="AD30"/>
  <c r="AE34"/>
  <c r="AF34"/>
  <c r="AM34"/>
  <c r="AJ30"/>
  <c r="AK30"/>
  <c r="AJ14"/>
  <c r="AH14"/>
  <c r="AK14"/>
  <c r="AJ18"/>
  <c r="AF18"/>
  <c r="AD18"/>
  <c r="AE15"/>
  <c r="AI15"/>
  <c r="AL15"/>
  <c r="AH30"/>
  <c r="AI30"/>
  <c r="AD34"/>
  <c r="AJ34"/>
  <c r="AN14"/>
  <c r="AE18"/>
  <c r="AI18"/>
  <c r="AM15"/>
  <c r="AN19"/>
  <c r="AL36"/>
  <c r="AH26"/>
  <c r="AE40"/>
  <c r="AF32"/>
  <c r="AD36"/>
  <c r="AF19"/>
  <c r="AJ40"/>
  <c r="AD42"/>
  <c r="AD40"/>
  <c r="AE38"/>
  <c r="AF38"/>
  <c r="AN38"/>
  <c r="AK22"/>
  <c r="AM22"/>
  <c r="AL19"/>
  <c r="AD19"/>
  <c r="AF26"/>
  <c r="AI40"/>
  <c r="AG19"/>
  <c r="AK19"/>
  <c r="AD26"/>
  <c r="AG40"/>
  <c r="AD38"/>
  <c r="AI22"/>
  <c r="AG22"/>
  <c r="AM23"/>
  <c r="AH19"/>
  <c r="AI19"/>
  <c r="AG26"/>
  <c r="AH40"/>
  <c r="AJ23"/>
  <c r="AL28"/>
  <c r="AN42"/>
  <c r="AI42"/>
  <c r="AM26"/>
  <c r="AN40"/>
  <c r="AD23"/>
  <c r="AE26"/>
  <c r="AI26"/>
  <c r="AG42"/>
  <c r="AM28"/>
  <c r="AJ26"/>
  <c r="AN26"/>
  <c r="AM40"/>
  <c r="AM42"/>
  <c r="AE23"/>
  <c r="AF23"/>
  <c r="AG23"/>
  <c r="AE42"/>
  <c r="AF42"/>
  <c r="AK26"/>
  <c r="AJ42"/>
  <c r="AK42"/>
  <c r="AI23"/>
  <c r="AK23"/>
  <c r="AD28"/>
  <c r="AI28"/>
  <c r="AH42"/>
  <c r="AK40"/>
  <c r="AL23"/>
  <c r="AH23"/>
  <c r="AL16"/>
  <c r="AD16"/>
  <c r="AH16"/>
  <c r="AN16"/>
  <c r="AI16"/>
  <c r="AM16"/>
  <c r="AG16"/>
  <c r="AK16"/>
  <c r="AF16"/>
  <c r="AJ16"/>
  <c r="AE16"/>
  <c r="AM17"/>
  <c r="AD17"/>
  <c r="AI17"/>
  <c r="AK17"/>
  <c r="AH17"/>
  <c r="AN17"/>
  <c r="AL17"/>
  <c r="AG17"/>
  <c r="AF17"/>
  <c r="AJ17"/>
  <c r="AE17"/>
  <c r="AN20"/>
  <c r="AD20"/>
  <c r="AL20"/>
  <c r="AF20"/>
  <c r="AM20"/>
  <c r="AI20"/>
  <c r="AK20"/>
  <c r="AG20"/>
  <c r="AH20"/>
  <c r="AJ20"/>
  <c r="AE20"/>
  <c r="AD44"/>
  <c r="AN44"/>
  <c r="AE44"/>
  <c r="AI44"/>
  <c r="AJ44"/>
  <c r="AM44"/>
  <c r="AG44"/>
  <c r="AH44"/>
  <c r="AF44"/>
  <c r="AL44"/>
  <c r="AK44"/>
  <c r="AM32"/>
  <c r="AI32"/>
  <c r="AI36"/>
  <c r="AM36"/>
  <c r="AJ32"/>
  <c r="AK32"/>
  <c r="AH28"/>
  <c r="AG28"/>
  <c r="AH32"/>
  <c r="AD32"/>
  <c r="AH36"/>
  <c r="AG36"/>
  <c r="AN28"/>
  <c r="AJ36"/>
  <c r="AK36"/>
  <c r="AN32"/>
  <c r="AM25"/>
  <c r="AD25"/>
  <c r="AG25"/>
  <c r="AH25"/>
  <c r="AN25"/>
  <c r="AF25"/>
  <c r="AI25"/>
  <c r="AK25"/>
  <c r="AL25"/>
  <c r="AJ25"/>
  <c r="AE25"/>
  <c r="AL24"/>
  <c r="AD24"/>
  <c r="AH24"/>
  <c r="AF24"/>
  <c r="AK24"/>
  <c r="AN24"/>
  <c r="AG24"/>
  <c r="AM24"/>
  <c r="AI24"/>
  <c r="AJ24"/>
  <c r="AE24"/>
  <c r="AK21"/>
  <c r="AD21"/>
  <c r="AI21"/>
  <c r="AM21"/>
  <c r="AF21"/>
  <c r="AL21"/>
  <c r="AG21"/>
  <c r="AN21"/>
  <c r="AH21"/>
  <c r="AJ21"/>
  <c r="AE21"/>
  <c r="AD13"/>
  <c r="AI13"/>
  <c r="AN13"/>
  <c r="AK13"/>
  <c r="AF13"/>
  <c r="AM13"/>
  <c r="AH13"/>
  <c r="AE13"/>
  <c r="AL13"/>
  <c r="AJ13"/>
  <c r="AG13"/>
  <c r="AD12"/>
  <c r="AJ12"/>
  <c r="AH12"/>
  <c r="AN12"/>
  <c r="AK12"/>
  <c r="AF12"/>
  <c r="AG12"/>
  <c r="AE12"/>
  <c r="AM12"/>
  <c r="AI12"/>
  <c r="AL12"/>
  <c r="AD45"/>
  <c r="AL45"/>
  <c r="AJ45"/>
  <c r="AN45"/>
  <c r="AH45"/>
  <c r="AF45"/>
  <c r="AG45"/>
  <c r="AE45"/>
  <c r="AI45"/>
  <c r="AK45"/>
  <c r="AM45"/>
  <c r="AE28"/>
  <c r="AF28"/>
  <c r="AE32"/>
  <c r="AG32"/>
  <c r="AE36"/>
  <c r="AF36"/>
  <c r="AJ28"/>
  <c r="AK29"/>
  <c r="AN29"/>
  <c r="AL29"/>
  <c r="AM29"/>
  <c r="AJ29"/>
  <c r="AK37"/>
  <c r="AN37"/>
  <c r="AL37"/>
  <c r="AM37"/>
  <c r="AJ37"/>
  <c r="AM27"/>
  <c r="AK27"/>
  <c r="AN27"/>
  <c r="AL27"/>
  <c r="AJ27"/>
  <c r="AK35"/>
  <c r="AN35"/>
  <c r="AL35"/>
  <c r="AM35"/>
  <c r="AJ35"/>
  <c r="AM43"/>
  <c r="AN43"/>
  <c r="AK43"/>
  <c r="AJ43"/>
  <c r="AL43"/>
  <c r="AK33"/>
  <c r="AN33"/>
  <c r="AL33"/>
  <c r="AM33"/>
  <c r="AJ33"/>
  <c r="AL41"/>
  <c r="AN41"/>
  <c r="AK41"/>
  <c r="AM41"/>
  <c r="AJ41"/>
  <c r="AK31"/>
  <c r="AL31"/>
  <c r="AM31"/>
  <c r="AN31"/>
  <c r="AJ31"/>
  <c r="AK39"/>
  <c r="AN39"/>
  <c r="AL39"/>
  <c r="AM39"/>
  <c r="AJ39"/>
  <c r="AD43"/>
  <c r="AE43"/>
  <c r="AI43"/>
  <c r="AF43"/>
  <c r="AF29"/>
  <c r="AG29"/>
  <c r="AD29"/>
  <c r="AH29"/>
  <c r="AI29"/>
  <c r="AE29"/>
  <c r="AD33"/>
  <c r="AH33"/>
  <c r="AI33"/>
  <c r="AG33"/>
  <c r="AF33"/>
  <c r="AE33"/>
  <c r="AF37"/>
  <c r="AG37"/>
  <c r="AD37"/>
  <c r="AH37"/>
  <c r="AI37"/>
  <c r="AE37"/>
  <c r="AD41"/>
  <c r="AH41"/>
  <c r="AI41"/>
  <c r="AG41"/>
  <c r="AF41"/>
  <c r="AE41"/>
  <c r="AG43"/>
  <c r="AH43"/>
  <c r="AD27"/>
  <c r="AF27"/>
  <c r="AE27"/>
  <c r="AI27"/>
  <c r="AH27"/>
  <c r="AG27"/>
  <c r="AF31"/>
  <c r="AG31"/>
  <c r="AD31"/>
  <c r="AH31"/>
  <c r="AI31"/>
  <c r="AE31"/>
  <c r="AF35"/>
  <c r="AG35"/>
  <c r="AD35"/>
  <c r="AH35"/>
  <c r="AI35"/>
  <c r="AE35"/>
  <c r="AF39"/>
  <c r="AG39"/>
  <c r="AD39"/>
  <c r="AH39"/>
  <c r="AI39"/>
  <c r="AE39"/>
  <c r="AO36" l="1"/>
  <c r="AP36" s="1"/>
  <c r="AQ36" s="1"/>
  <c r="AO44"/>
  <c r="AP44" s="1"/>
  <c r="AQ44" s="1"/>
  <c r="AO21"/>
  <c r="AP21" s="1"/>
  <c r="AQ21" s="1"/>
  <c r="AO43"/>
  <c r="AP43" s="1"/>
  <c r="AQ43" s="1"/>
  <c r="AO35"/>
  <c r="AP35" s="1"/>
  <c r="AQ35" s="1"/>
  <c r="AO28"/>
  <c r="AP28" s="1"/>
  <c r="AQ28" s="1"/>
  <c r="AO24"/>
  <c r="AP24" s="1"/>
  <c r="AQ24" s="1"/>
  <c r="AO32"/>
  <c r="AP32" s="1"/>
  <c r="AQ32" s="1"/>
  <c r="AO17"/>
  <c r="AP17" s="1"/>
  <c r="AQ17" s="1"/>
  <c r="AO26"/>
  <c r="AP26" s="1"/>
  <c r="AQ26" s="1"/>
  <c r="AO18"/>
  <c r="AP18" s="1"/>
  <c r="AQ18" s="1"/>
  <c r="AO15"/>
  <c r="AP15" s="1"/>
  <c r="AQ15" s="1"/>
  <c r="AO38"/>
  <c r="AP38" s="1"/>
  <c r="AQ38" s="1"/>
  <c r="AR14"/>
  <c r="AS14" s="1"/>
  <c r="AU14" s="1"/>
  <c r="AW14" s="1"/>
  <c r="AO14"/>
  <c r="AP14" s="1"/>
  <c r="AQ14" s="1"/>
  <c r="AO31"/>
  <c r="AP31" s="1"/>
  <c r="AQ31" s="1"/>
  <c r="AO22"/>
  <c r="AP22" s="1"/>
  <c r="AQ22" s="1"/>
  <c r="AO29"/>
  <c r="AP29" s="1"/>
  <c r="AQ29" s="1"/>
  <c r="AO45"/>
  <c r="AP45" s="1"/>
  <c r="AQ45" s="1"/>
  <c r="AO12"/>
  <c r="AP12" s="1"/>
  <c r="AQ12" s="1"/>
  <c r="AO25"/>
  <c r="AP25" s="1"/>
  <c r="AQ25" s="1"/>
  <c r="AO16"/>
  <c r="AP16" s="1"/>
  <c r="AQ16" s="1"/>
  <c r="AO23"/>
  <c r="AP23" s="1"/>
  <c r="AQ23" s="1"/>
  <c r="AO40"/>
  <c r="AP40" s="1"/>
  <c r="AQ40" s="1"/>
  <c r="AO34"/>
  <c r="AP34" s="1"/>
  <c r="AQ34" s="1"/>
  <c r="AO19"/>
  <c r="AP19" s="1"/>
  <c r="AQ19" s="1"/>
  <c r="AO49"/>
  <c r="AP49" s="1"/>
  <c r="AQ49" s="1"/>
  <c r="AO50"/>
  <c r="AP50" s="1"/>
  <c r="AQ50" s="1"/>
  <c r="AO33"/>
  <c r="AP33" s="1"/>
  <c r="AQ33" s="1"/>
  <c r="AO37"/>
  <c r="AP37" s="1"/>
  <c r="AQ37" s="1"/>
  <c r="AO13"/>
  <c r="AP13" s="1"/>
  <c r="AQ13" s="1"/>
  <c r="AO42"/>
  <c r="AP42" s="1"/>
  <c r="AQ42" s="1"/>
  <c r="AO51"/>
  <c r="AP51" s="1"/>
  <c r="AQ51" s="1"/>
  <c r="AO52"/>
  <c r="AP52" s="1"/>
  <c r="AQ52" s="1"/>
  <c r="AO46"/>
  <c r="AP46" s="1"/>
  <c r="AQ46" s="1"/>
  <c r="AO39"/>
  <c r="AP39" s="1"/>
  <c r="AQ39" s="1"/>
  <c r="AO41"/>
  <c r="AP41" s="1"/>
  <c r="AQ41" s="1"/>
  <c r="AO27"/>
  <c r="AP27" s="1"/>
  <c r="AQ27" s="1"/>
  <c r="AO20"/>
  <c r="AP20" s="1"/>
  <c r="AQ20" s="1"/>
  <c r="AO30"/>
  <c r="AP30" s="1"/>
  <c r="AQ30" s="1"/>
  <c r="AR46"/>
  <c r="AS46" s="1"/>
  <c r="AU46" s="1"/>
  <c r="AW46" s="1"/>
  <c r="AR52"/>
  <c r="AS52" s="1"/>
  <c r="AT52" s="1"/>
  <c r="AR51"/>
  <c r="AS51" s="1"/>
  <c r="AT51" s="1"/>
  <c r="AT46"/>
  <c r="AU48"/>
  <c r="AW48" s="1"/>
  <c r="AT48"/>
  <c r="AR50"/>
  <c r="AS50" s="1"/>
  <c r="AL70"/>
  <c r="R72" s="1"/>
  <c r="AM70"/>
  <c r="S72" s="1"/>
  <c r="AR49"/>
  <c r="AS49" s="1"/>
  <c r="AU47"/>
  <c r="AW47" s="1"/>
  <c r="AT47"/>
  <c r="AN70"/>
  <c r="T72" s="1"/>
  <c r="AJ70"/>
  <c r="P72" s="1"/>
  <c r="AK70"/>
  <c r="Q72" s="1"/>
  <c r="AR38"/>
  <c r="AR18"/>
  <c r="AS18" s="1"/>
  <c r="AU18" s="1"/>
  <c r="AW18" s="1"/>
  <c r="AR34"/>
  <c r="AS34" s="1"/>
  <c r="AT34" s="1"/>
  <c r="AR19"/>
  <c r="AS19" s="1"/>
  <c r="AU19" s="1"/>
  <c r="AW19" s="1"/>
  <c r="AR42"/>
  <c r="AS42" s="1"/>
  <c r="AT42" s="1"/>
  <c r="AR15"/>
  <c r="AS15" s="1"/>
  <c r="AU15" s="1"/>
  <c r="AW15" s="1"/>
  <c r="AR30"/>
  <c r="AS30" s="1"/>
  <c r="AU30" s="1"/>
  <c r="AW30" s="1"/>
  <c r="AS38"/>
  <c r="AT38" s="1"/>
  <c r="AR22"/>
  <c r="AS22" s="1"/>
  <c r="AU22" s="1"/>
  <c r="AW22" s="1"/>
  <c r="AR40"/>
  <c r="AS40" s="1"/>
  <c r="AT40" s="1"/>
  <c r="AR36"/>
  <c r="AS36" s="1"/>
  <c r="AU36" s="1"/>
  <c r="AW36" s="1"/>
  <c r="AR23"/>
  <c r="AS23" s="1"/>
  <c r="AU23" s="1"/>
  <c r="AW23" s="1"/>
  <c r="AR26"/>
  <c r="AS26" s="1"/>
  <c r="AU26" s="1"/>
  <c r="AW26" s="1"/>
  <c r="AR25"/>
  <c r="AS25" s="1"/>
  <c r="AU25" s="1"/>
  <c r="AW25" s="1"/>
  <c r="AR44"/>
  <c r="AS44" s="1"/>
  <c r="AR16"/>
  <c r="AS16" s="1"/>
  <c r="AU16" s="1"/>
  <c r="AW16" s="1"/>
  <c r="AR45"/>
  <c r="AS45" s="1"/>
  <c r="AR12"/>
  <c r="AS12" s="1"/>
  <c r="AU12" s="1"/>
  <c r="AW12" s="1"/>
  <c r="AR21"/>
  <c r="AS21" s="1"/>
  <c r="AU21" s="1"/>
  <c r="AW21" s="1"/>
  <c r="AR32"/>
  <c r="AS32" s="1"/>
  <c r="AU32" s="1"/>
  <c r="AW32" s="1"/>
  <c r="AR28"/>
  <c r="AS28" s="1"/>
  <c r="AU28" s="1"/>
  <c r="AW28" s="1"/>
  <c r="AR17"/>
  <c r="AS17" s="1"/>
  <c r="AU17" s="1"/>
  <c r="AW17" s="1"/>
  <c r="AR13"/>
  <c r="AS13" s="1"/>
  <c r="AU13" s="1"/>
  <c r="AW13" s="1"/>
  <c r="AR24"/>
  <c r="AS24" s="1"/>
  <c r="AU24" s="1"/>
  <c r="AW24" s="1"/>
  <c r="AR20"/>
  <c r="AS20" s="1"/>
  <c r="AU20" s="1"/>
  <c r="AW20" s="1"/>
  <c r="AU34"/>
  <c r="AW34" s="1"/>
  <c r="AR27"/>
  <c r="AS27" s="1"/>
  <c r="AR35"/>
  <c r="AS35" s="1"/>
  <c r="AR39"/>
  <c r="AS39" s="1"/>
  <c r="AR37"/>
  <c r="AS37" s="1"/>
  <c r="AR33"/>
  <c r="AS33" s="1"/>
  <c r="AR41"/>
  <c r="AS41" s="1"/>
  <c r="AR43"/>
  <c r="AS43" s="1"/>
  <c r="AR31"/>
  <c r="AS31" s="1"/>
  <c r="AR29"/>
  <c r="AS29" s="1"/>
  <c r="T83"/>
  <c r="R83"/>
  <c r="S83"/>
  <c r="U83"/>
  <c r="W83"/>
  <c r="V83"/>
  <c r="AU52" l="1"/>
  <c r="AW52" s="1"/>
  <c r="AU51"/>
  <c r="AW51" s="1"/>
  <c r="AU50"/>
  <c r="AW50" s="1"/>
  <c r="AT50"/>
  <c r="AU49"/>
  <c r="AW49" s="1"/>
  <c r="AT49"/>
  <c r="AU42"/>
  <c r="AW42" s="1"/>
  <c r="AT30"/>
  <c r="AT26"/>
  <c r="AU40"/>
  <c r="AW40" s="1"/>
  <c r="AU38"/>
  <c r="AW38" s="1"/>
  <c r="AT36"/>
  <c r="AT28"/>
  <c r="AT32"/>
  <c r="AU45"/>
  <c r="AW45" s="1"/>
  <c r="AT45"/>
  <c r="AU44"/>
  <c r="AW44" s="1"/>
  <c r="AT44"/>
  <c r="AT37"/>
  <c r="AU37"/>
  <c r="AW37" s="1"/>
  <c r="AT35"/>
  <c r="AU35"/>
  <c r="AW35" s="1"/>
  <c r="AT29"/>
  <c r="AU29"/>
  <c r="AW29" s="1"/>
  <c r="AT43"/>
  <c r="AU43"/>
  <c r="AW43" s="1"/>
  <c r="AT33"/>
  <c r="AU33"/>
  <c r="AW33" s="1"/>
  <c r="AT41"/>
  <c r="AU41"/>
  <c r="AW41" s="1"/>
  <c r="AT31"/>
  <c r="AU31"/>
  <c r="AW31" s="1"/>
  <c r="AT39"/>
  <c r="AU39"/>
  <c r="AW39" s="1"/>
  <c r="AT27"/>
  <c r="AU27"/>
  <c r="AW27" s="1"/>
  <c r="Q74"/>
  <c r="R75" s="1"/>
  <c r="S76" s="1"/>
  <c r="T77" s="1"/>
  <c r="T79" s="1"/>
</calcChain>
</file>

<file path=xl/sharedStrings.xml><?xml version="1.0" encoding="utf-8"?>
<sst xmlns="http://schemas.openxmlformats.org/spreadsheetml/2006/main" count="14632" uniqueCount="2346">
  <si>
    <t>模块</t>
    <phoneticPr fontId="1" type="noConversion"/>
  </si>
  <si>
    <t>类型</t>
  </si>
  <si>
    <t>类型</t>
    <phoneticPr fontId="1" type="noConversion"/>
  </si>
  <si>
    <t>值</t>
    <phoneticPr fontId="1" type="noConversion"/>
  </si>
  <si>
    <t>玩家属性</t>
    <phoneticPr fontId="1" type="noConversion"/>
  </si>
  <si>
    <t>角色</t>
    <phoneticPr fontId="1" type="noConversion"/>
  </si>
  <si>
    <t>道具</t>
    <phoneticPr fontId="1" type="noConversion"/>
  </si>
  <si>
    <t>装备</t>
    <phoneticPr fontId="1" type="noConversion"/>
  </si>
  <si>
    <t>数据类型</t>
    <phoneticPr fontId="1" type="noConversion"/>
  </si>
  <si>
    <t>钻石</t>
    <phoneticPr fontId="1" type="noConversion"/>
  </si>
  <si>
    <t>金币</t>
    <phoneticPr fontId="1" type="noConversion"/>
  </si>
  <si>
    <t>等级</t>
    <phoneticPr fontId="1" type="noConversion"/>
  </si>
  <si>
    <t>经验</t>
    <phoneticPr fontId="1" type="noConversion"/>
  </si>
  <si>
    <t>vip等级</t>
    <phoneticPr fontId="1" type="noConversion"/>
  </si>
  <si>
    <t>普通类型</t>
    <phoneticPr fontId="1" type="noConversion"/>
  </si>
  <si>
    <t>碎片</t>
    <phoneticPr fontId="1" type="noConversion"/>
  </si>
  <si>
    <t>宝石</t>
    <phoneticPr fontId="1" type="noConversion"/>
  </si>
  <si>
    <t>锤子</t>
    <phoneticPr fontId="1" type="noConversion"/>
  </si>
  <si>
    <t>宝箱</t>
    <phoneticPr fontId="1" type="noConversion"/>
  </si>
  <si>
    <t>钥匙</t>
    <phoneticPr fontId="1" type="noConversion"/>
  </si>
  <si>
    <t>精华</t>
    <phoneticPr fontId="1" type="noConversion"/>
  </si>
  <si>
    <t>物品</t>
    <phoneticPr fontId="1" type="noConversion"/>
  </si>
  <si>
    <t>头盔</t>
    <phoneticPr fontId="1" type="noConversion"/>
  </si>
  <si>
    <t>戒指</t>
    <phoneticPr fontId="1" type="noConversion"/>
  </si>
  <si>
    <t>腰带</t>
    <phoneticPr fontId="1" type="noConversion"/>
  </si>
  <si>
    <t>胸甲</t>
    <phoneticPr fontId="1" type="noConversion"/>
  </si>
  <si>
    <t>主手武器</t>
    <phoneticPr fontId="1" type="noConversion"/>
  </si>
  <si>
    <t>副手武器</t>
    <phoneticPr fontId="1" type="noConversion"/>
  </si>
  <si>
    <t>护腿</t>
    <phoneticPr fontId="1" type="noConversion"/>
  </si>
  <si>
    <t>鞋子</t>
    <phoneticPr fontId="1" type="noConversion"/>
  </si>
  <si>
    <t>手套</t>
    <phoneticPr fontId="1" type="noConversion"/>
  </si>
  <si>
    <t>项链</t>
    <phoneticPr fontId="1" type="noConversion"/>
  </si>
  <si>
    <t>装备部位</t>
    <phoneticPr fontId="1" type="noConversion"/>
  </si>
  <si>
    <t>战士</t>
    <phoneticPr fontId="1" type="noConversion"/>
  </si>
  <si>
    <t>猎人</t>
    <phoneticPr fontId="1" type="noConversion"/>
  </si>
  <si>
    <t>法师</t>
    <phoneticPr fontId="1" type="noConversion"/>
  </si>
  <si>
    <t>佣兵战士</t>
    <phoneticPr fontId="1" type="noConversion"/>
  </si>
  <si>
    <t>佣兵猎人</t>
    <phoneticPr fontId="1" type="noConversion"/>
  </si>
  <si>
    <t>佣兵法师</t>
    <phoneticPr fontId="1" type="noConversion"/>
  </si>
  <si>
    <t>怪物战士</t>
    <phoneticPr fontId="1" type="noConversion"/>
  </si>
  <si>
    <t>怪物猎人</t>
    <phoneticPr fontId="1" type="noConversion"/>
  </si>
  <si>
    <t>怪物法师</t>
    <phoneticPr fontId="1" type="noConversion"/>
  </si>
  <si>
    <t>职业类型</t>
    <phoneticPr fontId="1" type="noConversion"/>
  </si>
  <si>
    <t>全身装备+1</t>
    <phoneticPr fontId="1" type="noConversion"/>
  </si>
  <si>
    <t>全身装备+2</t>
  </si>
  <si>
    <t>全身装备+3</t>
  </si>
  <si>
    <t>神器开启条件</t>
    <phoneticPr fontId="1" type="noConversion"/>
  </si>
  <si>
    <t>力量</t>
    <phoneticPr fontId="1" type="noConversion"/>
  </si>
  <si>
    <t>敏捷</t>
    <phoneticPr fontId="1" type="noConversion"/>
  </si>
  <si>
    <t>智力</t>
    <phoneticPr fontId="1" type="noConversion"/>
  </si>
  <si>
    <t>耐力</t>
    <phoneticPr fontId="1" type="noConversion"/>
  </si>
  <si>
    <t>生命值</t>
    <phoneticPr fontId="1" type="noConversion"/>
  </si>
  <si>
    <t>魔法值</t>
    <phoneticPr fontId="1" type="noConversion"/>
  </si>
  <si>
    <t>最小伤害</t>
    <phoneticPr fontId="1" type="noConversion"/>
  </si>
  <si>
    <t>最大伤害</t>
    <phoneticPr fontId="1" type="noConversion"/>
  </si>
  <si>
    <t>护甲</t>
    <phoneticPr fontId="1" type="noConversion"/>
  </si>
  <si>
    <t>暴击</t>
    <phoneticPr fontId="1" type="noConversion"/>
  </si>
  <si>
    <t>命中</t>
    <phoneticPr fontId="1" type="noConversion"/>
  </si>
  <si>
    <t>闪避</t>
    <phoneticPr fontId="1" type="noConversion"/>
  </si>
  <si>
    <t>韧性</t>
    <phoneticPr fontId="1" type="noConversion"/>
  </si>
  <si>
    <t>金币掉落</t>
    <phoneticPr fontId="1" type="noConversion"/>
  </si>
  <si>
    <t>经验掉落</t>
    <phoneticPr fontId="1" type="noConversion"/>
  </si>
  <si>
    <t>装备掉落</t>
    <phoneticPr fontId="1" type="noConversion"/>
  </si>
  <si>
    <t>最高生命值</t>
    <phoneticPr fontId="1" type="noConversion"/>
  </si>
  <si>
    <t>免控</t>
    <phoneticPr fontId="1" type="noConversion"/>
  </si>
  <si>
    <t>反伤</t>
    <phoneticPr fontId="1" type="noConversion"/>
  </si>
  <si>
    <t>破甲</t>
    <phoneticPr fontId="1" type="noConversion"/>
  </si>
  <si>
    <t>吸血</t>
    <phoneticPr fontId="1" type="noConversion"/>
  </si>
  <si>
    <t>回血</t>
    <phoneticPr fontId="1" type="noConversion"/>
  </si>
  <si>
    <t>暴击伤害</t>
  </si>
  <si>
    <t>暴击伤害</t>
    <phoneticPr fontId="1" type="noConversion"/>
  </si>
  <si>
    <t>属性</t>
    <phoneticPr fontId="1" type="noConversion"/>
  </si>
  <si>
    <t>眩晕</t>
    <phoneticPr fontId="1" type="noConversion"/>
  </si>
  <si>
    <t>冻结</t>
    <phoneticPr fontId="1" type="noConversion"/>
  </si>
  <si>
    <t>沉默</t>
    <phoneticPr fontId="1" type="noConversion"/>
  </si>
  <si>
    <t>致盲</t>
    <phoneticPr fontId="1" type="noConversion"/>
  </si>
  <si>
    <t>盾墙</t>
    <phoneticPr fontId="1" type="noConversion"/>
  </si>
  <si>
    <t>鼓舞</t>
    <phoneticPr fontId="1" type="noConversion"/>
  </si>
  <si>
    <t>虚弱</t>
    <phoneticPr fontId="1" type="noConversion"/>
  </si>
  <si>
    <t>狂暴</t>
    <phoneticPr fontId="1" type="noConversion"/>
  </si>
  <si>
    <t>中毒</t>
    <phoneticPr fontId="1" type="noConversion"/>
  </si>
  <si>
    <t>燃烧</t>
    <phoneticPr fontId="1" type="noConversion"/>
  </si>
  <si>
    <t>冰甲</t>
    <phoneticPr fontId="1" type="noConversion"/>
  </si>
  <si>
    <t>流血</t>
    <phoneticPr fontId="1" type="noConversion"/>
  </si>
  <si>
    <t>魔箭</t>
    <phoneticPr fontId="1" type="noConversion"/>
  </si>
  <si>
    <t>加攻</t>
    <phoneticPr fontId="1" type="noConversion"/>
  </si>
  <si>
    <t>隐身</t>
    <phoneticPr fontId="1" type="noConversion"/>
  </si>
  <si>
    <t>魔法盾</t>
    <phoneticPr fontId="1" type="noConversion"/>
  </si>
  <si>
    <t>Buff</t>
    <phoneticPr fontId="1" type="noConversion"/>
  </si>
  <si>
    <t>序号</t>
  </si>
  <si>
    <t>内容</t>
  </si>
  <si>
    <t>规则或公式</t>
  </si>
  <si>
    <t>备注</t>
  </si>
  <si>
    <t>战斗伤害计算</t>
  </si>
  <si>
    <t>普通攻击伤害</t>
  </si>
  <si>
    <t>单体技能攻击伤害</t>
  </si>
  <si>
    <t>A武功伤害*意志/100+A攻击力-B防御力</t>
  </si>
  <si>
    <t>群体技能攻击伤害</t>
  </si>
  <si>
    <t>当前目标,基准攻击力：A武功伤害*内力/100+A攻击力
距离为0的目标伤害：基准攻击力*100%-敌防
距离为1的目标：基准攻击力*67%-敌防
距离为2的目标：基准攻击力*53%-敌防
距离为3的目标：基准攻击力*40%-敌防
距离为4的目标：基准攻击力*30%-敌防
距离为5的目标：基准攻击力*20%-敌防
距离为6的目标：基准攻击力*13%-敌防
距离为7待测试</t>
  </si>
  <si>
    <t>用户基本信息</t>
  </si>
  <si>
    <t>用户每级的升级经验</t>
  </si>
  <si>
    <t>无公式，根据策划表格配置</t>
  </si>
  <si>
    <t>参见策划配置表，根据关卡怪物自身携带经验，战斗胜利后根据怪物数量以及怪物自身携带经验值结算
该关卡首次达到3星时，可得正常经验值的3倍经验值</t>
    <phoneticPr fontId="1" type="noConversion"/>
  </si>
  <si>
    <t>关卡不同对获取经验影响</t>
    <phoneticPr fontId="1" type="noConversion"/>
  </si>
  <si>
    <t>未暴击时的伤害值*(1.8+额外暴击伤害加成)</t>
    <phoneticPr fontId="1" type="noConversion"/>
  </si>
  <si>
    <r>
      <rPr>
        <b/>
        <sz val="10"/>
        <color theme="1"/>
        <rFont val="宋体"/>
        <family val="3"/>
        <charset val="134"/>
      </rPr>
      <t>战斗时长（</t>
    </r>
    <r>
      <rPr>
        <b/>
        <sz val="10"/>
        <color theme="1"/>
        <rFont val="Arial"/>
        <family val="2"/>
      </rPr>
      <t>S</t>
    </r>
    <r>
      <rPr>
        <b/>
        <sz val="10"/>
        <color theme="1"/>
        <rFont val="宋体"/>
        <family val="3"/>
        <charset val="134"/>
      </rPr>
      <t>）</t>
    </r>
    <phoneticPr fontId="1" type="noConversion"/>
  </si>
  <si>
    <r>
      <rPr>
        <b/>
        <sz val="10"/>
        <color theme="1"/>
        <rFont val="宋体"/>
        <family val="3"/>
        <charset val="134"/>
      </rPr>
      <t>英雄等级</t>
    </r>
    <phoneticPr fontId="1" type="noConversion"/>
  </si>
  <si>
    <t>总战斗用时(S)</t>
    <phoneticPr fontId="1" type="noConversion"/>
  </si>
  <si>
    <r>
      <rPr>
        <b/>
        <sz val="10"/>
        <color theme="1"/>
        <rFont val="宋体"/>
        <family val="2"/>
        <charset val="134"/>
      </rPr>
      <t>等级</t>
    </r>
  </si>
  <si>
    <r>
      <rPr>
        <b/>
        <sz val="10"/>
        <color theme="1"/>
        <rFont val="宋体"/>
        <family val="2"/>
        <charset val="134"/>
      </rPr>
      <t>升下一级经验</t>
    </r>
    <phoneticPr fontId="1" type="noConversion"/>
  </si>
  <si>
    <r>
      <rPr>
        <b/>
        <sz val="10"/>
        <color theme="1"/>
        <rFont val="宋体"/>
        <family val="2"/>
        <charset val="134"/>
      </rPr>
      <t>到本级总经验</t>
    </r>
  </si>
  <si>
    <r>
      <rPr>
        <b/>
        <sz val="10"/>
        <color theme="1"/>
        <rFont val="宋体"/>
        <family val="2"/>
        <charset val="134"/>
      </rPr>
      <t>到本级总用时</t>
    </r>
    <r>
      <rPr>
        <b/>
        <sz val="10"/>
        <color theme="1"/>
        <rFont val="Arial"/>
        <family val="2"/>
      </rPr>
      <t>(h)</t>
    </r>
  </si>
  <si>
    <r>
      <rPr>
        <b/>
        <sz val="10"/>
        <color theme="1"/>
        <rFont val="宋体"/>
        <family val="2"/>
        <charset val="134"/>
      </rPr>
      <t>到本级总用时</t>
    </r>
    <r>
      <rPr>
        <b/>
        <sz val="10"/>
        <color theme="1"/>
        <rFont val="Arial"/>
        <family val="2"/>
      </rPr>
      <t>(day)</t>
    </r>
  </si>
  <si>
    <r>
      <rPr>
        <b/>
        <sz val="10"/>
        <color theme="1"/>
        <rFont val="宋体"/>
        <family val="2"/>
        <charset val="134"/>
      </rPr>
      <t>同等级怪物提供经验</t>
    </r>
    <phoneticPr fontId="1" type="noConversion"/>
  </si>
  <si>
    <r>
      <rPr>
        <b/>
        <sz val="10"/>
        <color theme="1"/>
        <rFont val="宋体"/>
        <family val="2"/>
        <charset val="134"/>
      </rPr>
      <t>升至下一级战斗次数</t>
    </r>
    <phoneticPr fontId="1" type="noConversion"/>
  </si>
  <si>
    <r>
      <rPr>
        <b/>
        <sz val="10"/>
        <color theme="1"/>
        <rFont val="宋体"/>
        <family val="2"/>
        <charset val="134"/>
      </rPr>
      <t>升至下一级用时</t>
    </r>
    <r>
      <rPr>
        <b/>
        <sz val="10"/>
        <color theme="1"/>
        <rFont val="Arial"/>
        <family val="2"/>
      </rPr>
      <t>(S)</t>
    </r>
    <phoneticPr fontId="1" type="noConversion"/>
  </si>
  <si>
    <r>
      <rPr>
        <b/>
        <sz val="10"/>
        <color theme="1"/>
        <rFont val="宋体"/>
        <family val="2"/>
        <charset val="134"/>
      </rPr>
      <t>总战斗次数</t>
    </r>
  </si>
  <si>
    <t>经验与用时</t>
    <phoneticPr fontId="1" type="noConversion"/>
  </si>
  <si>
    <t>等级</t>
    <phoneticPr fontId="1" type="noConversion"/>
  </si>
  <si>
    <t>当前等级金币获取</t>
    <phoneticPr fontId="1" type="noConversion"/>
  </si>
  <si>
    <t>总金币获取</t>
    <phoneticPr fontId="1" type="noConversion"/>
  </si>
  <si>
    <t>同等级怪物提供金币</t>
    <phoneticPr fontId="1" type="noConversion"/>
  </si>
  <si>
    <t>金币与用时</t>
    <phoneticPr fontId="1" type="noConversion"/>
  </si>
  <si>
    <t>头盔</t>
  </si>
  <si>
    <t>戒指</t>
  </si>
  <si>
    <t>腰带</t>
  </si>
  <si>
    <t>胸甲</t>
  </si>
  <si>
    <t>主手武器</t>
  </si>
  <si>
    <t>副手武器</t>
  </si>
  <si>
    <t>护腿</t>
  </si>
  <si>
    <t>鞋子</t>
  </si>
  <si>
    <t>手套</t>
  </si>
  <si>
    <t>项链</t>
  </si>
  <si>
    <t>护甲</t>
    <phoneticPr fontId="1" type="noConversion"/>
  </si>
  <si>
    <t>暴击</t>
    <phoneticPr fontId="1" type="noConversion"/>
  </si>
  <si>
    <t>战士</t>
  </si>
  <si>
    <t>战士</t>
    <phoneticPr fontId="1" type="noConversion"/>
  </si>
  <si>
    <t>法师</t>
  </si>
  <si>
    <t>法师</t>
    <phoneticPr fontId="1" type="noConversion"/>
  </si>
  <si>
    <t>猎人</t>
  </si>
  <si>
    <t>猎人</t>
    <phoneticPr fontId="1" type="noConversion"/>
  </si>
  <si>
    <t>闪避</t>
    <phoneticPr fontId="1" type="noConversion"/>
  </si>
  <si>
    <t>装备对应主属性</t>
    <phoneticPr fontId="1" type="noConversion"/>
  </si>
  <si>
    <t>战士</t>
    <phoneticPr fontId="1" type="noConversion"/>
  </si>
  <si>
    <t>猎人</t>
    <phoneticPr fontId="1" type="noConversion"/>
  </si>
  <si>
    <t>物理抗性</t>
    <phoneticPr fontId="1" type="noConversion"/>
  </si>
  <si>
    <t>魔法值</t>
    <phoneticPr fontId="1" type="noConversion"/>
  </si>
  <si>
    <t>生命值</t>
    <phoneticPr fontId="1" type="noConversion"/>
  </si>
  <si>
    <t>护甲</t>
    <phoneticPr fontId="1" type="noConversion"/>
  </si>
  <si>
    <t>伤害</t>
    <phoneticPr fontId="1" type="noConversion"/>
  </si>
  <si>
    <t>暴击</t>
    <phoneticPr fontId="1" type="noConversion"/>
  </si>
  <si>
    <t>闪避</t>
    <phoneticPr fontId="1" type="noConversion"/>
  </si>
  <si>
    <t>魔法抗性</t>
    <phoneticPr fontId="1" type="noConversion"/>
  </si>
  <si>
    <t>职业区分</t>
    <phoneticPr fontId="1" type="noConversion"/>
  </si>
  <si>
    <t>佣兵战士</t>
    <phoneticPr fontId="1" type="noConversion"/>
  </si>
  <si>
    <t>佣兵猎人</t>
    <phoneticPr fontId="1" type="noConversion"/>
  </si>
  <si>
    <t>佣兵法师</t>
    <phoneticPr fontId="1" type="noConversion"/>
  </si>
  <si>
    <t>力量</t>
    <phoneticPr fontId="1" type="noConversion"/>
  </si>
  <si>
    <t>敏捷</t>
    <phoneticPr fontId="1" type="noConversion"/>
  </si>
  <si>
    <t>智力</t>
    <phoneticPr fontId="1" type="noConversion"/>
  </si>
  <si>
    <t>耐力</t>
    <phoneticPr fontId="1" type="noConversion"/>
  </si>
  <si>
    <t>力量成长</t>
    <phoneticPr fontId="1" type="noConversion"/>
  </si>
  <si>
    <t>敏捷成长</t>
    <phoneticPr fontId="1" type="noConversion"/>
  </si>
  <si>
    <t>智力成长</t>
    <phoneticPr fontId="1" type="noConversion"/>
  </si>
  <si>
    <t>耐力成长</t>
    <phoneticPr fontId="1" type="noConversion"/>
  </si>
  <si>
    <t>力量</t>
    <phoneticPr fontId="1" type="noConversion"/>
  </si>
  <si>
    <t>敏捷</t>
    <phoneticPr fontId="1" type="noConversion"/>
  </si>
  <si>
    <t>智力</t>
    <phoneticPr fontId="1" type="noConversion"/>
  </si>
  <si>
    <t>耐力</t>
    <phoneticPr fontId="1" type="noConversion"/>
  </si>
  <si>
    <t>生命值</t>
    <phoneticPr fontId="1" type="noConversion"/>
  </si>
  <si>
    <t>魔法值</t>
    <phoneticPr fontId="1" type="noConversion"/>
  </si>
  <si>
    <t>最小伤害</t>
    <phoneticPr fontId="1" type="noConversion"/>
  </si>
  <si>
    <t>最大伤害</t>
    <phoneticPr fontId="1" type="noConversion"/>
  </si>
  <si>
    <t>护甲</t>
    <phoneticPr fontId="1" type="noConversion"/>
  </si>
  <si>
    <t>物抗</t>
    <phoneticPr fontId="1" type="noConversion"/>
  </si>
  <si>
    <t>魔抗</t>
    <phoneticPr fontId="1" type="noConversion"/>
  </si>
  <si>
    <t>暴击</t>
    <phoneticPr fontId="1" type="noConversion"/>
  </si>
  <si>
    <t>命中</t>
    <phoneticPr fontId="1" type="noConversion"/>
  </si>
  <si>
    <t>闪避</t>
    <phoneticPr fontId="1" type="noConversion"/>
  </si>
  <si>
    <t>韧性</t>
    <phoneticPr fontId="1" type="noConversion"/>
  </si>
  <si>
    <t>初始力量</t>
    <phoneticPr fontId="1" type="noConversion"/>
  </si>
  <si>
    <t>初始敏捷</t>
    <phoneticPr fontId="1" type="noConversion"/>
  </si>
  <si>
    <t>初始耐力</t>
    <phoneticPr fontId="1" type="noConversion"/>
  </si>
  <si>
    <t>初始智力</t>
    <phoneticPr fontId="1" type="noConversion"/>
  </si>
  <si>
    <t>初始生命值</t>
    <phoneticPr fontId="1" type="noConversion"/>
  </si>
  <si>
    <t>初始魔法值</t>
    <phoneticPr fontId="1" type="noConversion"/>
  </si>
  <si>
    <t>生命值成长</t>
    <phoneticPr fontId="1" type="noConversion"/>
  </si>
  <si>
    <t>魔法值成长</t>
    <phoneticPr fontId="1" type="noConversion"/>
  </si>
  <si>
    <t>初始护甲</t>
    <phoneticPr fontId="1" type="noConversion"/>
  </si>
  <si>
    <t>护甲成长</t>
    <phoneticPr fontId="1" type="noConversion"/>
  </si>
  <si>
    <t>初始最小伤害</t>
    <phoneticPr fontId="1" type="noConversion"/>
  </si>
  <si>
    <r>
      <rPr>
        <b/>
        <sz val="10"/>
        <color theme="1"/>
        <rFont val="宋体"/>
        <family val="2"/>
        <charset val="134"/>
      </rPr>
      <t>初始最小伤害</t>
    </r>
    <phoneticPr fontId="1" type="noConversion"/>
  </si>
  <si>
    <t>初始最大伤害</t>
    <phoneticPr fontId="1" type="noConversion"/>
  </si>
  <si>
    <r>
      <rPr>
        <b/>
        <sz val="10"/>
        <color theme="1"/>
        <rFont val="宋体"/>
        <family val="2"/>
        <charset val="134"/>
      </rPr>
      <t>初始最大伤害</t>
    </r>
    <phoneticPr fontId="1" type="noConversion"/>
  </si>
  <si>
    <r>
      <rPr>
        <b/>
        <sz val="10"/>
        <color theme="1"/>
        <rFont val="宋体"/>
        <family val="2"/>
        <charset val="134"/>
      </rPr>
      <t>佣兵相对于主角属性比例</t>
    </r>
    <phoneticPr fontId="1" type="noConversion"/>
  </si>
  <si>
    <t>职业</t>
    <phoneticPr fontId="1" type="noConversion"/>
  </si>
  <si>
    <t>=</t>
    <phoneticPr fontId="1" type="noConversion"/>
  </si>
  <si>
    <t>物抗</t>
    <phoneticPr fontId="1" type="noConversion"/>
  </si>
  <si>
    <t>+</t>
    <phoneticPr fontId="1" type="noConversion"/>
  </si>
  <si>
    <t>命中</t>
    <phoneticPr fontId="1" type="noConversion"/>
  </si>
  <si>
    <t>魔抗</t>
    <phoneticPr fontId="1" type="noConversion"/>
  </si>
  <si>
    <t>每回合魔法回复</t>
    <phoneticPr fontId="1" type="noConversion"/>
  </si>
  <si>
    <t>血量</t>
    <phoneticPr fontId="1" type="noConversion"/>
  </si>
  <si>
    <t>韧性</t>
    <phoneticPr fontId="1" type="noConversion"/>
  </si>
  <si>
    <t>主属性</t>
    <phoneticPr fontId="1" type="noConversion"/>
  </si>
  <si>
    <t>最小伤害</t>
    <phoneticPr fontId="1" type="noConversion"/>
  </si>
  <si>
    <t>最大伤害</t>
    <phoneticPr fontId="1" type="noConversion"/>
  </si>
  <si>
    <t>id</t>
  </si>
  <si>
    <t>副手</t>
  </si>
  <si>
    <t>LV1</t>
  </si>
  <si>
    <t>LV5</t>
  </si>
  <si>
    <t>LV10</t>
  </si>
  <si>
    <t>LV15</t>
  </si>
  <si>
    <t>LV20</t>
  </si>
  <si>
    <t>LV25</t>
  </si>
  <si>
    <t>LV30</t>
  </si>
  <si>
    <t>LV35</t>
  </si>
  <si>
    <t>LV40</t>
  </si>
  <si>
    <t>LV45</t>
  </si>
  <si>
    <t>LV50</t>
  </si>
  <si>
    <t>LV55</t>
  </si>
  <si>
    <t>LV60</t>
  </si>
  <si>
    <t>LV65</t>
  </si>
  <si>
    <t>LV70</t>
  </si>
  <si>
    <t>暴击</t>
    <phoneticPr fontId="1" type="noConversion"/>
  </si>
  <si>
    <t>闪避</t>
    <phoneticPr fontId="1" type="noConversion"/>
  </si>
  <si>
    <t>熔炼</t>
    <phoneticPr fontId="1" type="noConversion"/>
  </si>
  <si>
    <t>装备品质</t>
    <phoneticPr fontId="1" type="noConversion"/>
  </si>
  <si>
    <t>熔炼获魂</t>
    <phoneticPr fontId="1" type="noConversion"/>
  </si>
  <si>
    <t>兑换所需魂</t>
    <phoneticPr fontId="1" type="noConversion"/>
  </si>
  <si>
    <t>转换+1品质概率</t>
    <phoneticPr fontId="1" type="noConversion"/>
  </si>
  <si>
    <t>白</t>
    <phoneticPr fontId="1" type="noConversion"/>
  </si>
  <si>
    <t>全职业</t>
  </si>
  <si>
    <t>全职业</t>
    <phoneticPr fontId="1" type="noConversion"/>
  </si>
  <si>
    <t>绿</t>
    <phoneticPr fontId="1" type="noConversion"/>
  </si>
  <si>
    <t>装备个数</t>
    <phoneticPr fontId="1" type="noConversion"/>
  </si>
  <si>
    <t>战士主手</t>
    <phoneticPr fontId="1" type="noConversion"/>
  </si>
  <si>
    <t>猎人主手</t>
    <phoneticPr fontId="1" type="noConversion"/>
  </si>
  <si>
    <t>法师主手</t>
    <phoneticPr fontId="1" type="noConversion"/>
  </si>
  <si>
    <t>胸甲</t>
    <phoneticPr fontId="1" type="noConversion"/>
  </si>
  <si>
    <t>护腿</t>
    <phoneticPr fontId="1" type="noConversion"/>
  </si>
  <si>
    <t>礼包</t>
    <phoneticPr fontId="1" type="noConversion"/>
  </si>
  <si>
    <t>蓝</t>
    <phoneticPr fontId="1" type="noConversion"/>
  </si>
  <si>
    <t>紫</t>
    <phoneticPr fontId="1" type="noConversion"/>
  </si>
  <si>
    <t>橙</t>
    <phoneticPr fontId="1" type="noConversion"/>
  </si>
  <si>
    <t>次数</t>
    <phoneticPr fontId="1" type="noConversion"/>
  </si>
  <si>
    <t>系数</t>
    <phoneticPr fontId="1" type="noConversion"/>
  </si>
  <si>
    <t>花费钻石数量</t>
    <phoneticPr fontId="1" type="noConversion"/>
  </si>
  <si>
    <t>佣兵培养价格</t>
    <phoneticPr fontId="1" type="noConversion"/>
  </si>
  <si>
    <t>普通培养</t>
    <phoneticPr fontId="1" type="noConversion"/>
  </si>
  <si>
    <t>高级培养</t>
    <phoneticPr fontId="1" type="noConversion"/>
  </si>
  <si>
    <t>白金培养</t>
    <phoneticPr fontId="1" type="noConversion"/>
  </si>
  <si>
    <t>至尊培养</t>
    <phoneticPr fontId="1" type="noConversion"/>
  </si>
  <si>
    <t>500*等级</t>
    <phoneticPr fontId="1" type="noConversion"/>
  </si>
  <si>
    <t>设计核心</t>
    <phoneticPr fontId="1" type="noConversion"/>
  </si>
  <si>
    <t>地图等级范围</t>
    <phoneticPr fontId="1" type="noConversion"/>
  </si>
  <si>
    <t>设计思路</t>
    <phoneticPr fontId="13" type="noConversion"/>
  </si>
  <si>
    <t>内容</t>
    <phoneticPr fontId="13" type="noConversion"/>
  </si>
  <si>
    <t>投入内容</t>
    <phoneticPr fontId="13" type="noConversion"/>
  </si>
  <si>
    <t>进阶额度</t>
    <phoneticPr fontId="13" type="noConversion"/>
  </si>
  <si>
    <t>奖励</t>
    <phoneticPr fontId="13" type="noConversion"/>
  </si>
  <si>
    <t>实际价值</t>
    <phoneticPr fontId="13" type="noConversion"/>
  </si>
  <si>
    <t>概率</t>
    <phoneticPr fontId="13" type="noConversion"/>
  </si>
  <si>
    <t>额度（份数）</t>
    <phoneticPr fontId="13" type="noConversion"/>
  </si>
  <si>
    <t>1.设计商城刷新规则</t>
    <phoneticPr fontId="13" type="noConversion"/>
  </si>
  <si>
    <t>2.设计熔炼兑换规则</t>
    <phoneticPr fontId="13" type="noConversion"/>
  </si>
  <si>
    <t>3.设计商城刷新A、B、C、D阶段进入所需要消耗的钻石额度</t>
    <phoneticPr fontId="13" type="noConversion"/>
  </si>
  <si>
    <t>4.设计奖池里公用列表和职业专属列表的物品和权重</t>
    <phoneticPr fontId="13" type="noConversion"/>
  </si>
  <si>
    <t>商城刷新</t>
    <phoneticPr fontId="13" type="noConversion"/>
  </si>
  <si>
    <t>序号</t>
    <phoneticPr fontId="13" type="noConversion"/>
  </si>
  <si>
    <t>公用列表A</t>
    <phoneticPr fontId="13" type="noConversion"/>
  </si>
  <si>
    <t>神器碎片</t>
    <phoneticPr fontId="13" type="noConversion"/>
  </si>
  <si>
    <t>金钥匙</t>
    <phoneticPr fontId="13" type="noConversion"/>
  </si>
  <si>
    <t>银钥匙</t>
    <phoneticPr fontId="13" type="noConversion"/>
  </si>
  <si>
    <t>神器碎片*1</t>
    <phoneticPr fontId="13" type="noConversion"/>
  </si>
  <si>
    <t>金钥匙*1</t>
    <phoneticPr fontId="13" type="noConversion"/>
  </si>
  <si>
    <t>金钥匙*10</t>
    <phoneticPr fontId="13" type="noConversion"/>
  </si>
  <si>
    <r>
      <rPr>
        <b/>
        <sz val="9"/>
        <color rgb="FF3A3A3A"/>
        <rFont val="宋体"/>
        <family val="3"/>
        <charset val="134"/>
      </rPr>
      <t>银钥匙</t>
    </r>
    <r>
      <rPr>
        <b/>
        <sz val="9"/>
        <color rgb="FF3A3A3A"/>
        <rFont val="Arial"/>
        <family val="2"/>
      </rPr>
      <t>*10</t>
    </r>
    <phoneticPr fontId="13" type="noConversion"/>
  </si>
  <si>
    <r>
      <rPr>
        <b/>
        <sz val="9"/>
        <color rgb="FF3A3A3A"/>
        <rFont val="宋体"/>
        <family val="3"/>
        <charset val="134"/>
      </rPr>
      <t>银钥匙</t>
    </r>
    <r>
      <rPr>
        <b/>
        <sz val="9"/>
        <color rgb="FF3A3A3A"/>
        <rFont val="Arial"/>
        <family val="2"/>
      </rPr>
      <t>*1</t>
    </r>
    <phoneticPr fontId="13" type="noConversion"/>
  </si>
  <si>
    <r>
      <rPr>
        <b/>
        <sz val="9"/>
        <color rgb="FF3A3A3A"/>
        <rFont val="宋体"/>
        <family val="3"/>
        <charset val="134"/>
      </rPr>
      <t>铜钥匙</t>
    </r>
    <r>
      <rPr>
        <b/>
        <sz val="9"/>
        <color rgb="FF3A3A3A"/>
        <rFont val="Arial"/>
        <family val="2"/>
      </rPr>
      <t>*3</t>
    </r>
    <phoneticPr fontId="13" type="noConversion"/>
  </si>
  <si>
    <t>公用列表投入内容</t>
    <phoneticPr fontId="13" type="noConversion"/>
  </si>
  <si>
    <t>花费钻石</t>
    <phoneticPr fontId="13" type="noConversion"/>
  </si>
  <si>
    <t>职业列表投入内容</t>
    <phoneticPr fontId="13" type="noConversion"/>
  </si>
  <si>
    <t>橙色装备(+-5级)</t>
    <phoneticPr fontId="13" type="noConversion"/>
  </si>
  <si>
    <t>花费金币</t>
    <phoneticPr fontId="1" type="noConversion"/>
  </si>
  <si>
    <t>紫色装备(+-5级)</t>
    <phoneticPr fontId="13" type="noConversion"/>
  </si>
  <si>
    <t>售出价格*3</t>
    <phoneticPr fontId="1" type="noConversion"/>
  </si>
  <si>
    <t>公用列表B</t>
    <phoneticPr fontId="13" type="noConversion"/>
  </si>
  <si>
    <t>铜钥匙</t>
    <phoneticPr fontId="13" type="noConversion"/>
  </si>
  <si>
    <t>价值</t>
    <phoneticPr fontId="1" type="noConversion"/>
  </si>
  <si>
    <t>进阶额度</t>
    <phoneticPr fontId="1" type="noConversion"/>
  </si>
  <si>
    <t>公用列表C</t>
    <phoneticPr fontId="13" type="noConversion"/>
  </si>
  <si>
    <t>职业列表</t>
    <phoneticPr fontId="13" type="noConversion"/>
  </si>
  <si>
    <t>奖励</t>
    <phoneticPr fontId="13" type="noConversion"/>
  </si>
  <si>
    <t>内容</t>
    <phoneticPr fontId="13" type="noConversion"/>
  </si>
  <si>
    <t>实际价值</t>
    <phoneticPr fontId="13" type="noConversion"/>
  </si>
  <si>
    <t>概率</t>
    <phoneticPr fontId="13" type="noConversion"/>
  </si>
  <si>
    <t>额度（份数）</t>
    <phoneticPr fontId="13" type="noConversion"/>
  </si>
  <si>
    <t>价值</t>
    <phoneticPr fontId="13" type="noConversion"/>
  </si>
  <si>
    <t>本职业橙色装备(+-5级)</t>
    <phoneticPr fontId="13" type="noConversion"/>
  </si>
  <si>
    <t>本职业紫色装备(+-5级)</t>
    <phoneticPr fontId="13" type="noConversion"/>
  </si>
  <si>
    <t>其他职业橙色装备(+-5级)</t>
    <phoneticPr fontId="13" type="noConversion"/>
  </si>
  <si>
    <t>其他业紫色装备(+-5级)</t>
    <phoneticPr fontId="13" type="noConversion"/>
  </si>
  <si>
    <t>品质</t>
  </si>
  <si>
    <t>品质ID</t>
  </si>
  <si>
    <t>售价系数</t>
  </si>
  <si>
    <t>职业限定</t>
  </si>
  <si>
    <t>限定ID</t>
  </si>
  <si>
    <t>白</t>
  </si>
  <si>
    <t>绿</t>
  </si>
  <si>
    <t>初始等级</t>
  </si>
  <si>
    <t>蓝</t>
  </si>
  <si>
    <t>基础值</t>
  </si>
  <si>
    <t>紫</t>
  </si>
  <si>
    <t>品质ID（大于）</t>
  </si>
  <si>
    <t>橙</t>
  </si>
  <si>
    <t>极品加价</t>
  </si>
  <si>
    <t>每级售价</t>
  </si>
  <si>
    <t>白色装备</t>
  </si>
  <si>
    <t>绿色装备</t>
  </si>
  <si>
    <t>蓝色装备</t>
  </si>
  <si>
    <t>紫色装备</t>
  </si>
  <si>
    <t>橙色装备</t>
  </si>
  <si>
    <t>名字</t>
  </si>
  <si>
    <t>是否极品</t>
  </si>
  <si>
    <t>部位</t>
  </si>
  <si>
    <t>等级</t>
  </si>
  <si>
    <t>职业</t>
  </si>
  <si>
    <t>售出价</t>
  </si>
  <si>
    <t>熔炼获得熔炼值</t>
  </si>
  <si>
    <t>打造所需熔炼值</t>
  </si>
  <si>
    <t>洗练消耗金币</t>
  </si>
  <si>
    <t>装备主属性</t>
  </si>
  <si>
    <t>副属性区间</t>
  </si>
  <si>
    <t>神器属性</t>
  </si>
  <si>
    <t>10010010</t>
  </si>
  <si>
    <t>20010010</t>
  </si>
  <si>
    <t>30010010</t>
  </si>
  <si>
    <t>40010010</t>
  </si>
  <si>
    <t>50010010</t>
  </si>
  <si>
    <t>10010020</t>
  </si>
  <si>
    <t>20010020</t>
  </si>
  <si>
    <t>30010020</t>
  </si>
  <si>
    <t>40010020</t>
  </si>
  <si>
    <t>50010020</t>
  </si>
  <si>
    <t>10010030</t>
  </si>
  <si>
    <t>20010030</t>
  </si>
  <si>
    <t>30010030</t>
  </si>
  <si>
    <t>40010030</t>
  </si>
  <si>
    <t>50010030</t>
  </si>
  <si>
    <t>10010080</t>
  </si>
  <si>
    <t>20010080</t>
  </si>
  <si>
    <t>30010080</t>
  </si>
  <si>
    <t>40010080</t>
  </si>
  <si>
    <t>50010080</t>
  </si>
  <si>
    <t>10010090</t>
  </si>
  <si>
    <t>20010090</t>
  </si>
  <si>
    <t>30010090</t>
  </si>
  <si>
    <t>40010090</t>
  </si>
  <si>
    <t>50010090</t>
  </si>
  <si>
    <t>10010100</t>
  </si>
  <si>
    <t>20010100</t>
  </si>
  <si>
    <t>30010100</t>
  </si>
  <si>
    <t>40010100</t>
  </si>
  <si>
    <t>50010100</t>
  </si>
  <si>
    <t>10011050</t>
  </si>
  <si>
    <t>20011050</t>
  </si>
  <si>
    <t>30011050</t>
  </si>
  <si>
    <t>40011050</t>
  </si>
  <si>
    <t>50011050</t>
  </si>
  <si>
    <t>10011051</t>
  </si>
  <si>
    <t>20011051</t>
  </si>
  <si>
    <t>30011051</t>
  </si>
  <si>
    <t>40011051</t>
  </si>
  <si>
    <t>50011051</t>
  </si>
  <si>
    <t>10011060</t>
  </si>
  <si>
    <t>20011060</t>
  </si>
  <si>
    <t>30011060</t>
  </si>
  <si>
    <t>40011060</t>
  </si>
  <si>
    <t>50011060</t>
  </si>
  <si>
    <t>10011061</t>
  </si>
  <si>
    <t>20011061</t>
  </si>
  <si>
    <t>30011061</t>
  </si>
  <si>
    <t>40011061</t>
  </si>
  <si>
    <t>50011061</t>
  </si>
  <si>
    <t>10012050</t>
  </si>
  <si>
    <t>20012050</t>
  </si>
  <si>
    <t>30012050</t>
  </si>
  <si>
    <t>40012050</t>
  </si>
  <si>
    <t>50012050</t>
  </si>
  <si>
    <t>10012051</t>
  </si>
  <si>
    <t>20012051</t>
  </si>
  <si>
    <t>30012051</t>
  </si>
  <si>
    <t>40012051</t>
  </si>
  <si>
    <t>50012051</t>
  </si>
  <si>
    <t>10012060</t>
  </si>
  <si>
    <t>20012060</t>
  </si>
  <si>
    <t>30012060</t>
  </si>
  <si>
    <t>40012060</t>
  </si>
  <si>
    <t>50012060</t>
  </si>
  <si>
    <t>10012061</t>
  </si>
  <si>
    <t>20012061</t>
  </si>
  <si>
    <t>30012061</t>
  </si>
  <si>
    <t>40012061</t>
  </si>
  <si>
    <t>50012061</t>
  </si>
  <si>
    <t>10013050</t>
  </si>
  <si>
    <t>20013050</t>
  </si>
  <si>
    <t>30013050</t>
  </si>
  <si>
    <t>40013050</t>
  </si>
  <si>
    <t>50013050</t>
  </si>
  <si>
    <t>10013051</t>
  </si>
  <si>
    <t>20013051</t>
  </si>
  <si>
    <t>30013051</t>
  </si>
  <si>
    <t>40013051</t>
  </si>
  <si>
    <t>50013051</t>
  </si>
  <si>
    <t>10013060</t>
  </si>
  <si>
    <t>20013060</t>
  </si>
  <si>
    <t>30013060</t>
  </si>
  <si>
    <t>40013060</t>
  </si>
  <si>
    <t>50013060</t>
  </si>
  <si>
    <t>10013061</t>
  </si>
  <si>
    <t>20013061</t>
  </si>
  <si>
    <t>30013061</t>
  </si>
  <si>
    <t>40013061</t>
  </si>
  <si>
    <t>50013061</t>
  </si>
  <si>
    <t>10010040</t>
  </si>
  <si>
    <t>20010040</t>
  </si>
  <si>
    <t>30010040</t>
  </si>
  <si>
    <t>40010040</t>
  </si>
  <si>
    <t>50010040</t>
  </si>
  <si>
    <t>10010041</t>
  </si>
  <si>
    <t>20010041</t>
  </si>
  <si>
    <t>30010041</t>
  </si>
  <si>
    <t>40010041</t>
  </si>
  <si>
    <t>50010041</t>
  </si>
  <si>
    <t>10010070</t>
  </si>
  <si>
    <t>20010070</t>
  </si>
  <si>
    <t>30010070</t>
  </si>
  <si>
    <t>40010070</t>
  </si>
  <si>
    <t>50010070</t>
  </si>
  <si>
    <t>10010071</t>
  </si>
  <si>
    <t>20010071</t>
  </si>
  <si>
    <t>30010071</t>
  </si>
  <si>
    <t>40010071</t>
  </si>
  <si>
    <t>50010071</t>
  </si>
  <si>
    <t>10050010</t>
  </si>
  <si>
    <t>20050010</t>
  </si>
  <si>
    <t>30050010</t>
  </si>
  <si>
    <t>40050010</t>
  </si>
  <si>
    <t>50050010</t>
  </si>
  <si>
    <t>10050020</t>
  </si>
  <si>
    <t>20050020</t>
  </si>
  <si>
    <t>30050020</t>
  </si>
  <si>
    <t>40050020</t>
  </si>
  <si>
    <t>50050020</t>
  </si>
  <si>
    <t>10050030</t>
  </si>
  <si>
    <t>20050030</t>
  </si>
  <si>
    <t>30050030</t>
  </si>
  <si>
    <t>40050030</t>
  </si>
  <si>
    <t>50050030</t>
  </si>
  <si>
    <t>10050080</t>
  </si>
  <si>
    <t>20050080</t>
  </si>
  <si>
    <t>30050080</t>
  </si>
  <si>
    <t>40050080</t>
  </si>
  <si>
    <t>50050080</t>
  </si>
  <si>
    <t>10050090</t>
  </si>
  <si>
    <t>20050090</t>
  </si>
  <si>
    <t>30050090</t>
  </si>
  <si>
    <t>40050090</t>
  </si>
  <si>
    <t>50050090</t>
  </si>
  <si>
    <t>10050100</t>
  </si>
  <si>
    <t>20050100</t>
  </si>
  <si>
    <t>30050100</t>
  </si>
  <si>
    <t>40050100</t>
  </si>
  <si>
    <t>50050100</t>
  </si>
  <si>
    <t>10051050</t>
  </si>
  <si>
    <t>20051050</t>
  </si>
  <si>
    <t>30051050</t>
  </si>
  <si>
    <t>40051050</t>
  </si>
  <si>
    <t>50051050</t>
  </si>
  <si>
    <t>10051051</t>
  </si>
  <si>
    <t>20051051</t>
  </si>
  <si>
    <t>30051051</t>
  </si>
  <si>
    <t>40051051</t>
  </si>
  <si>
    <t>50051051</t>
  </si>
  <si>
    <t>10051060</t>
  </si>
  <si>
    <t>20051060</t>
  </si>
  <si>
    <t>30051060</t>
  </si>
  <si>
    <t>40051060</t>
  </si>
  <si>
    <t>50051060</t>
  </si>
  <si>
    <t>10051061</t>
  </si>
  <si>
    <t>20051061</t>
  </si>
  <si>
    <t>30051061</t>
  </si>
  <si>
    <t>40051061</t>
  </si>
  <si>
    <t>50051061</t>
  </si>
  <si>
    <t>10052050</t>
  </si>
  <si>
    <t>20052050</t>
  </si>
  <si>
    <t>30052050</t>
  </si>
  <si>
    <t>40052050</t>
  </si>
  <si>
    <t>50052050</t>
  </si>
  <si>
    <t>10052051</t>
  </si>
  <si>
    <t>20052051</t>
  </si>
  <si>
    <t>30052051</t>
  </si>
  <si>
    <t>40052051</t>
  </si>
  <si>
    <t>50052051</t>
  </si>
  <si>
    <t>10052060</t>
  </si>
  <si>
    <t>20052060</t>
  </si>
  <si>
    <t>30052060</t>
  </si>
  <si>
    <t>40052060</t>
  </si>
  <si>
    <t>50052060</t>
  </si>
  <si>
    <t>10052061</t>
  </si>
  <si>
    <t>20052061</t>
  </si>
  <si>
    <t>30052061</t>
  </si>
  <si>
    <t>40052061</t>
  </si>
  <si>
    <t>50052061</t>
  </si>
  <si>
    <t>10053050</t>
  </si>
  <si>
    <t>20053050</t>
  </si>
  <si>
    <t>30053050</t>
  </si>
  <si>
    <t>40053050</t>
  </si>
  <si>
    <t>50053050</t>
  </si>
  <si>
    <t>10053051</t>
  </si>
  <si>
    <t>20053051</t>
  </si>
  <si>
    <t>30053051</t>
  </si>
  <si>
    <t>40053051</t>
  </si>
  <si>
    <t>50053051</t>
  </si>
  <si>
    <t>10053060</t>
  </si>
  <si>
    <t>20053060</t>
  </si>
  <si>
    <t>30053060</t>
  </si>
  <si>
    <t>40053060</t>
  </si>
  <si>
    <t>50053060</t>
  </si>
  <si>
    <t>10053061</t>
  </si>
  <si>
    <t>20053061</t>
  </si>
  <si>
    <t>30053061</t>
  </si>
  <si>
    <t>40053061</t>
  </si>
  <si>
    <t>50053061</t>
  </si>
  <si>
    <t>10050040</t>
  </si>
  <si>
    <t>20050040</t>
  </si>
  <si>
    <t>30050040</t>
  </si>
  <si>
    <t>40050040</t>
  </si>
  <si>
    <t>50050040</t>
  </si>
  <si>
    <t>10050041</t>
  </si>
  <si>
    <t>20050041</t>
  </si>
  <si>
    <t>30050041</t>
  </si>
  <si>
    <t>40050041</t>
  </si>
  <si>
    <t>50050041</t>
  </si>
  <si>
    <t>10050070</t>
  </si>
  <si>
    <t>20050070</t>
  </si>
  <si>
    <t>30050070</t>
  </si>
  <si>
    <t>40050070</t>
  </si>
  <si>
    <t>50050070</t>
  </si>
  <si>
    <t>10050071</t>
  </si>
  <si>
    <t>20050071</t>
  </si>
  <si>
    <t>30050071</t>
  </si>
  <si>
    <t>40050071</t>
  </si>
  <si>
    <t>50050071</t>
  </si>
  <si>
    <t>10100010</t>
  </si>
  <si>
    <t>20100010</t>
  </si>
  <si>
    <t>30100010</t>
  </si>
  <si>
    <t>40100010</t>
  </si>
  <si>
    <t>50100010</t>
  </si>
  <si>
    <t>10100020</t>
  </si>
  <si>
    <t>20100020</t>
  </si>
  <si>
    <t>30100020</t>
  </si>
  <si>
    <t>40100020</t>
  </si>
  <si>
    <t>50100020</t>
  </si>
  <si>
    <t>10100030</t>
  </si>
  <si>
    <t>20100030</t>
  </si>
  <si>
    <t>30100030</t>
  </si>
  <si>
    <t>40100030</t>
  </si>
  <si>
    <t>50100030</t>
  </si>
  <si>
    <t>10100080</t>
  </si>
  <si>
    <t>20100080</t>
  </si>
  <si>
    <t>30100080</t>
  </si>
  <si>
    <t>40100080</t>
  </si>
  <si>
    <t>50100080</t>
  </si>
  <si>
    <t>10100090</t>
  </si>
  <si>
    <t>20100090</t>
  </si>
  <si>
    <t>30100090</t>
  </si>
  <si>
    <t>40100090</t>
  </si>
  <si>
    <t>50100090</t>
  </si>
  <si>
    <t>10100100</t>
  </si>
  <si>
    <t>20100100</t>
  </si>
  <si>
    <t>30100100</t>
  </si>
  <si>
    <t>40100100</t>
  </si>
  <si>
    <t>50100100</t>
  </si>
  <si>
    <t>10101050</t>
  </si>
  <si>
    <t>20101050</t>
  </si>
  <si>
    <t>30101050</t>
  </si>
  <si>
    <t>40101050</t>
  </si>
  <si>
    <t>50101050</t>
  </si>
  <si>
    <t>10101051</t>
  </si>
  <si>
    <t>20101051</t>
  </si>
  <si>
    <t>30101051</t>
  </si>
  <si>
    <t>40101051</t>
  </si>
  <si>
    <t>50101051</t>
  </si>
  <si>
    <t>10101060</t>
  </si>
  <si>
    <t>20101060</t>
  </si>
  <si>
    <t>30101060</t>
  </si>
  <si>
    <t>40101060</t>
  </si>
  <si>
    <t>50101060</t>
  </si>
  <si>
    <t>10101061</t>
  </si>
  <si>
    <t>20101061</t>
  </si>
  <si>
    <t>30101061</t>
  </si>
  <si>
    <t>40101061</t>
  </si>
  <si>
    <t>50101061</t>
  </si>
  <si>
    <t>10102050</t>
  </si>
  <si>
    <t>20102050</t>
  </si>
  <si>
    <t>30102050</t>
  </si>
  <si>
    <t>40102050</t>
  </si>
  <si>
    <t>50102050</t>
  </si>
  <si>
    <t>10102051</t>
  </si>
  <si>
    <t>20102051</t>
  </si>
  <si>
    <t>30102051</t>
  </si>
  <si>
    <t>40102051</t>
  </si>
  <si>
    <t>50102051</t>
  </si>
  <si>
    <t>10102060</t>
  </si>
  <si>
    <t>20102060</t>
  </si>
  <si>
    <t>30102060</t>
  </si>
  <si>
    <t>40102060</t>
  </si>
  <si>
    <t>50102060</t>
  </si>
  <si>
    <t>10102061</t>
  </si>
  <si>
    <t>20102061</t>
  </si>
  <si>
    <t>30102061</t>
  </si>
  <si>
    <t>40102061</t>
  </si>
  <si>
    <t>50102061</t>
  </si>
  <si>
    <t>10103050</t>
  </si>
  <si>
    <t>20103050</t>
  </si>
  <si>
    <t>30103050</t>
  </si>
  <si>
    <t>40103050</t>
  </si>
  <si>
    <t>50103050</t>
  </si>
  <si>
    <t>10103051</t>
  </si>
  <si>
    <t>20103051</t>
  </si>
  <si>
    <t>30103051</t>
  </si>
  <si>
    <t>40103051</t>
  </si>
  <si>
    <t>50103051</t>
  </si>
  <si>
    <t>10103060</t>
  </si>
  <si>
    <t>20103060</t>
  </si>
  <si>
    <t>30103060</t>
  </si>
  <si>
    <t>40103060</t>
  </si>
  <si>
    <t>50103060</t>
  </si>
  <si>
    <t>10103061</t>
  </si>
  <si>
    <t>20103061</t>
  </si>
  <si>
    <t>30103061</t>
  </si>
  <si>
    <t>40103061</t>
  </si>
  <si>
    <t>50103061</t>
  </si>
  <si>
    <t>10100040</t>
  </si>
  <si>
    <t>20100040</t>
  </si>
  <si>
    <t>30100040</t>
  </si>
  <si>
    <t>40100040</t>
  </si>
  <si>
    <t>50100040</t>
  </si>
  <si>
    <t>10100041</t>
  </si>
  <si>
    <t>20100041</t>
  </si>
  <si>
    <t>30100041</t>
  </si>
  <si>
    <t>40100041</t>
  </si>
  <si>
    <t>50100041</t>
  </si>
  <si>
    <t>10100070</t>
  </si>
  <si>
    <t>20100070</t>
  </si>
  <si>
    <t>30100070</t>
  </si>
  <si>
    <t>40100070</t>
  </si>
  <si>
    <t>50100070</t>
  </si>
  <si>
    <t>10100071</t>
  </si>
  <si>
    <t>20100071</t>
  </si>
  <si>
    <t>30100071</t>
  </si>
  <si>
    <t>40100071</t>
  </si>
  <si>
    <t>50100071</t>
  </si>
  <si>
    <t>10150010</t>
  </si>
  <si>
    <t>20150010</t>
  </si>
  <si>
    <t>30150010</t>
  </si>
  <si>
    <t>40150010</t>
  </si>
  <si>
    <t>50150010</t>
  </si>
  <si>
    <t>10150020</t>
  </si>
  <si>
    <t>20150020</t>
  </si>
  <si>
    <t>30150020</t>
  </si>
  <si>
    <t>40150020</t>
  </si>
  <si>
    <t>50150020</t>
  </si>
  <si>
    <t>10150030</t>
  </si>
  <si>
    <t>20150030</t>
  </si>
  <si>
    <t>30150030</t>
  </si>
  <si>
    <t>40150030</t>
  </si>
  <si>
    <t>50150030</t>
  </si>
  <si>
    <t>10150080</t>
  </si>
  <si>
    <t>20150080</t>
  </si>
  <si>
    <t>30150080</t>
  </si>
  <si>
    <t>40150080</t>
  </si>
  <si>
    <t>50150080</t>
  </si>
  <si>
    <t>10150090</t>
  </si>
  <si>
    <t>20150090</t>
  </si>
  <si>
    <t>30150090</t>
  </si>
  <si>
    <t>40150090</t>
  </si>
  <si>
    <t>50150090</t>
  </si>
  <si>
    <t>10150100</t>
  </si>
  <si>
    <t>20150100</t>
  </si>
  <si>
    <t>30150100</t>
  </si>
  <si>
    <t>40150100</t>
  </si>
  <si>
    <t>50150100</t>
  </si>
  <si>
    <t>10151050</t>
  </si>
  <si>
    <t>20151050</t>
  </si>
  <si>
    <t>30151050</t>
  </si>
  <si>
    <t>40151050</t>
  </si>
  <si>
    <t>50151050</t>
  </si>
  <si>
    <t>10151051</t>
  </si>
  <si>
    <t>20151051</t>
  </si>
  <si>
    <t>30151051</t>
  </si>
  <si>
    <t>40151051</t>
  </si>
  <si>
    <t>50151051</t>
  </si>
  <si>
    <t>10151060</t>
  </si>
  <si>
    <t>20151060</t>
  </si>
  <si>
    <t>30151060</t>
  </si>
  <si>
    <t>40151060</t>
  </si>
  <si>
    <t>50151060</t>
  </si>
  <si>
    <t>10151061</t>
  </si>
  <si>
    <t>20151061</t>
  </si>
  <si>
    <t>30151061</t>
  </si>
  <si>
    <t>40151061</t>
  </si>
  <si>
    <t>50151061</t>
  </si>
  <si>
    <t>10152050</t>
  </si>
  <si>
    <t>20152050</t>
  </si>
  <si>
    <t>30152050</t>
  </si>
  <si>
    <t>40152050</t>
  </si>
  <si>
    <t>50152050</t>
  </si>
  <si>
    <t>10152051</t>
  </si>
  <si>
    <t>20152051</t>
  </si>
  <si>
    <t>30152051</t>
  </si>
  <si>
    <t>40152051</t>
  </si>
  <si>
    <t>50152051</t>
  </si>
  <si>
    <t>10152060</t>
  </si>
  <si>
    <t>20152060</t>
  </si>
  <si>
    <t>30152060</t>
  </si>
  <si>
    <t>40152060</t>
  </si>
  <si>
    <t>50152060</t>
  </si>
  <si>
    <t>10152061</t>
  </si>
  <si>
    <t>20152061</t>
  </si>
  <si>
    <t>30152061</t>
  </si>
  <si>
    <t>40152061</t>
  </si>
  <si>
    <t>50152061</t>
  </si>
  <si>
    <t>10153050</t>
  </si>
  <si>
    <t>20153050</t>
  </si>
  <si>
    <t>30153050</t>
  </si>
  <si>
    <t>40153050</t>
  </si>
  <si>
    <t>50153050</t>
  </si>
  <si>
    <t>10153051</t>
  </si>
  <si>
    <t>20153051</t>
  </si>
  <si>
    <t>30153051</t>
  </si>
  <si>
    <t>40153051</t>
  </si>
  <si>
    <t>50153051</t>
  </si>
  <si>
    <t>10153060</t>
  </si>
  <si>
    <t>20153060</t>
  </si>
  <si>
    <t>30153060</t>
  </si>
  <si>
    <t>40153060</t>
  </si>
  <si>
    <t>50153060</t>
  </si>
  <si>
    <t>10153061</t>
  </si>
  <si>
    <t>20153061</t>
  </si>
  <si>
    <t>30153061</t>
  </si>
  <si>
    <t>40153061</t>
  </si>
  <si>
    <t>50153061</t>
  </si>
  <si>
    <t>10150040</t>
  </si>
  <si>
    <t>20150040</t>
  </si>
  <si>
    <t>30150040</t>
  </si>
  <si>
    <t>40150040</t>
  </si>
  <si>
    <t>50150040</t>
  </si>
  <si>
    <t>10150041</t>
  </si>
  <si>
    <t>20150041</t>
  </si>
  <si>
    <t>30150041</t>
  </si>
  <si>
    <t>40150041</t>
  </si>
  <si>
    <t>50150041</t>
  </si>
  <si>
    <t>10150070</t>
  </si>
  <si>
    <t>20150070</t>
  </si>
  <si>
    <t>30150070</t>
  </si>
  <si>
    <t>40150070</t>
  </si>
  <si>
    <t>50150070</t>
  </si>
  <si>
    <t>10150071</t>
  </si>
  <si>
    <t>20150071</t>
  </si>
  <si>
    <t>30150071</t>
  </si>
  <si>
    <t>40150071</t>
  </si>
  <si>
    <t>50150071</t>
  </si>
  <si>
    <t>10200010</t>
  </si>
  <si>
    <t>20200010</t>
  </si>
  <si>
    <t>30200010</t>
  </si>
  <si>
    <t>40200010</t>
  </si>
  <si>
    <t>50200010</t>
  </si>
  <si>
    <t>10200020</t>
  </si>
  <si>
    <t>20200020</t>
  </si>
  <si>
    <t>30200020</t>
  </si>
  <si>
    <t>40200020</t>
  </si>
  <si>
    <t>50200020</t>
  </si>
  <si>
    <t>10200030</t>
  </si>
  <si>
    <t>20200030</t>
  </si>
  <si>
    <t>30200030</t>
  </si>
  <si>
    <t>40200030</t>
  </si>
  <si>
    <t>50200030</t>
  </si>
  <si>
    <t>10200080</t>
  </si>
  <si>
    <t>20200080</t>
  </si>
  <si>
    <t>30200080</t>
  </si>
  <si>
    <t>40200080</t>
  </si>
  <si>
    <t>50200080</t>
  </si>
  <si>
    <t>10200090</t>
  </si>
  <si>
    <t>20200090</t>
  </si>
  <si>
    <t>30200090</t>
  </si>
  <si>
    <t>40200090</t>
  </si>
  <si>
    <t>50200090</t>
  </si>
  <si>
    <t>10200100</t>
  </si>
  <si>
    <t>20200100</t>
  </si>
  <si>
    <t>30200100</t>
  </si>
  <si>
    <t>40200100</t>
  </si>
  <si>
    <t>50200100</t>
  </si>
  <si>
    <t>10201050</t>
  </si>
  <si>
    <t>20201050</t>
  </si>
  <si>
    <t>30201050</t>
  </si>
  <si>
    <t>40201050</t>
  </si>
  <si>
    <t>50201050</t>
  </si>
  <si>
    <t>10201051</t>
  </si>
  <si>
    <t>20201051</t>
  </si>
  <si>
    <t>30201051</t>
  </si>
  <si>
    <t>40201051</t>
  </si>
  <si>
    <t>50201051</t>
  </si>
  <si>
    <t>10201060</t>
  </si>
  <si>
    <t>20201060</t>
  </si>
  <si>
    <t>30201060</t>
  </si>
  <si>
    <t>40201060</t>
  </si>
  <si>
    <t>50201060</t>
  </si>
  <si>
    <t>10201061</t>
  </si>
  <si>
    <t>20201061</t>
  </si>
  <si>
    <t>30201061</t>
  </si>
  <si>
    <t>40201061</t>
  </si>
  <si>
    <t>50201061</t>
  </si>
  <si>
    <t>10202050</t>
  </si>
  <si>
    <t>20202050</t>
  </si>
  <si>
    <t>30202050</t>
  </si>
  <si>
    <t>40202050</t>
  </si>
  <si>
    <t>50202050</t>
  </si>
  <si>
    <t>10202051</t>
  </si>
  <si>
    <t>20202051</t>
  </si>
  <si>
    <t>30202051</t>
  </si>
  <si>
    <t>40202051</t>
  </si>
  <si>
    <t>50202051</t>
  </si>
  <si>
    <t>10202060</t>
  </si>
  <si>
    <t>20202060</t>
  </si>
  <si>
    <t>30202060</t>
  </si>
  <si>
    <t>40202060</t>
  </si>
  <si>
    <t>50202060</t>
  </si>
  <si>
    <t>10202061</t>
  </si>
  <si>
    <t>20202061</t>
  </si>
  <si>
    <t>30202061</t>
  </si>
  <si>
    <t>40202061</t>
  </si>
  <si>
    <t>50202061</t>
  </si>
  <si>
    <t>10203050</t>
  </si>
  <si>
    <t>20203050</t>
  </si>
  <si>
    <t>30203050</t>
  </si>
  <si>
    <t>40203050</t>
  </si>
  <si>
    <t>50203050</t>
  </si>
  <si>
    <t>10203051</t>
  </si>
  <si>
    <t>20203051</t>
  </si>
  <si>
    <t>30203051</t>
  </si>
  <si>
    <t>40203051</t>
  </si>
  <si>
    <t>50203051</t>
  </si>
  <si>
    <t>10203060</t>
  </si>
  <si>
    <t>20203060</t>
  </si>
  <si>
    <t>30203060</t>
  </si>
  <si>
    <t>40203060</t>
  </si>
  <si>
    <t>50203060</t>
  </si>
  <si>
    <t>10203061</t>
  </si>
  <si>
    <t>20203061</t>
  </si>
  <si>
    <t>30203061</t>
  </si>
  <si>
    <t>40203061</t>
  </si>
  <si>
    <t>50203061</t>
  </si>
  <si>
    <t>10200040</t>
  </si>
  <si>
    <t>20200040</t>
  </si>
  <si>
    <t>30200040</t>
  </si>
  <si>
    <t>40200040</t>
  </si>
  <si>
    <t>50200040</t>
  </si>
  <si>
    <t>10200041</t>
  </si>
  <si>
    <t>20200041</t>
  </si>
  <si>
    <t>30200041</t>
  </si>
  <si>
    <t>40200041</t>
  </si>
  <si>
    <t>50200041</t>
  </si>
  <si>
    <t>10200070</t>
  </si>
  <si>
    <t>20200070</t>
  </si>
  <si>
    <t>30200070</t>
  </si>
  <si>
    <t>40200070</t>
  </si>
  <si>
    <t>50200070</t>
  </si>
  <si>
    <t>10200071</t>
  </si>
  <si>
    <t>20200071</t>
  </si>
  <si>
    <t>30200071</t>
  </si>
  <si>
    <t>40200071</t>
  </si>
  <si>
    <t>50200071</t>
  </si>
  <si>
    <t>10250010</t>
  </si>
  <si>
    <t>20250010</t>
  </si>
  <si>
    <t>30250010</t>
  </si>
  <si>
    <t>40250010</t>
  </si>
  <si>
    <t>50250010</t>
  </si>
  <si>
    <t>10250020</t>
  </si>
  <si>
    <t>20250020</t>
  </si>
  <si>
    <t>30250020</t>
  </si>
  <si>
    <t>40250020</t>
  </si>
  <si>
    <t>50250020</t>
  </si>
  <si>
    <t>10250030</t>
  </si>
  <si>
    <t>20250030</t>
  </si>
  <si>
    <t>30250030</t>
  </si>
  <si>
    <t>40250030</t>
  </si>
  <si>
    <t>50250030</t>
  </si>
  <si>
    <t>10250080</t>
  </si>
  <si>
    <t>20250080</t>
  </si>
  <si>
    <t>30250080</t>
  </si>
  <si>
    <t>40250080</t>
  </si>
  <si>
    <t>50250080</t>
  </si>
  <si>
    <t>10250090</t>
  </si>
  <si>
    <t>20250090</t>
  </si>
  <si>
    <t>30250090</t>
  </si>
  <si>
    <t>40250090</t>
  </si>
  <si>
    <t>50250090</t>
  </si>
  <si>
    <t>10250100</t>
  </si>
  <si>
    <t>20250100</t>
  </si>
  <si>
    <t>30250100</t>
  </si>
  <si>
    <t>40250100</t>
  </si>
  <si>
    <t>50250100</t>
  </si>
  <si>
    <t>10251050</t>
  </si>
  <si>
    <t>20251050</t>
  </si>
  <si>
    <t>30251050</t>
  </si>
  <si>
    <t>40251050</t>
  </si>
  <si>
    <t>50251050</t>
  </si>
  <si>
    <t>10251051</t>
  </si>
  <si>
    <t>20251051</t>
  </si>
  <si>
    <t>30251051</t>
  </si>
  <si>
    <t>40251051</t>
  </si>
  <si>
    <t>50251051</t>
  </si>
  <si>
    <t>10251060</t>
  </si>
  <si>
    <t>20251060</t>
  </si>
  <si>
    <t>30251060</t>
  </si>
  <si>
    <t>40251060</t>
  </si>
  <si>
    <t>50251060</t>
  </si>
  <si>
    <t>10251061</t>
  </si>
  <si>
    <t>20251061</t>
  </si>
  <si>
    <t>30251061</t>
  </si>
  <si>
    <t>40251061</t>
  </si>
  <si>
    <t>50251061</t>
  </si>
  <si>
    <t>10252050</t>
  </si>
  <si>
    <t>20252050</t>
  </si>
  <si>
    <t>30252050</t>
  </si>
  <si>
    <t>40252050</t>
  </si>
  <si>
    <t>50252050</t>
  </si>
  <si>
    <t>10252051</t>
  </si>
  <si>
    <t>20252051</t>
  </si>
  <si>
    <t>30252051</t>
  </si>
  <si>
    <t>40252051</t>
  </si>
  <si>
    <t>50252051</t>
  </si>
  <si>
    <t>10252060</t>
  </si>
  <si>
    <t>20252060</t>
  </si>
  <si>
    <t>30252060</t>
  </si>
  <si>
    <t>40252060</t>
  </si>
  <si>
    <t>50252060</t>
  </si>
  <si>
    <t>10252061</t>
  </si>
  <si>
    <t>20252061</t>
  </si>
  <si>
    <t>30252061</t>
  </si>
  <si>
    <t>40252061</t>
  </si>
  <si>
    <t>50252061</t>
  </si>
  <si>
    <t>10253050</t>
  </si>
  <si>
    <t>20253050</t>
  </si>
  <si>
    <t>30253050</t>
  </si>
  <si>
    <t>40253050</t>
  </si>
  <si>
    <t>50253050</t>
  </si>
  <si>
    <t>10253051</t>
  </si>
  <si>
    <t>20253051</t>
  </si>
  <si>
    <t>30253051</t>
  </si>
  <si>
    <t>40253051</t>
  </si>
  <si>
    <t>50253051</t>
  </si>
  <si>
    <t>10253060</t>
  </si>
  <si>
    <t>20253060</t>
  </si>
  <si>
    <t>30253060</t>
  </si>
  <si>
    <t>40253060</t>
  </si>
  <si>
    <t>50253060</t>
  </si>
  <si>
    <t>10253061</t>
  </si>
  <si>
    <t>20253061</t>
  </si>
  <si>
    <t>30253061</t>
  </si>
  <si>
    <t>40253061</t>
  </si>
  <si>
    <t>50253061</t>
  </si>
  <si>
    <t>10250040</t>
  </si>
  <si>
    <t>20250040</t>
  </si>
  <si>
    <t>30250040</t>
  </si>
  <si>
    <t>40250040</t>
  </si>
  <si>
    <t>50250040</t>
  </si>
  <si>
    <t>10250041</t>
  </si>
  <si>
    <t>20250041</t>
  </si>
  <si>
    <t>30250041</t>
  </si>
  <si>
    <t>40250041</t>
  </si>
  <si>
    <t>50250041</t>
  </si>
  <si>
    <t>10250070</t>
  </si>
  <si>
    <t>20250070</t>
  </si>
  <si>
    <t>30250070</t>
  </si>
  <si>
    <t>40250070</t>
  </si>
  <si>
    <t>50250070</t>
  </si>
  <si>
    <t>10250071</t>
  </si>
  <si>
    <t>20250071</t>
  </si>
  <si>
    <t>30250071</t>
  </si>
  <si>
    <t>40250071</t>
  </si>
  <si>
    <t>50250071</t>
  </si>
  <si>
    <t>10300010</t>
  </si>
  <si>
    <t>20300010</t>
  </si>
  <si>
    <t>30300010</t>
  </si>
  <si>
    <t>40300010</t>
  </si>
  <si>
    <t>50300010</t>
  </si>
  <si>
    <t>10300020</t>
  </si>
  <si>
    <t>20300020</t>
  </si>
  <si>
    <t>30300020</t>
  </si>
  <si>
    <t>40300020</t>
  </si>
  <si>
    <t>50300020</t>
  </si>
  <si>
    <t>10300030</t>
  </si>
  <si>
    <t>20300030</t>
  </si>
  <si>
    <t>30300030</t>
  </si>
  <si>
    <t>40300030</t>
  </si>
  <si>
    <t>50300030</t>
  </si>
  <si>
    <t>10300080</t>
  </si>
  <si>
    <t>20300080</t>
  </si>
  <si>
    <t>30300080</t>
  </si>
  <si>
    <t>40300080</t>
  </si>
  <si>
    <t>50300080</t>
  </si>
  <si>
    <t>10300090</t>
  </si>
  <si>
    <t>20300090</t>
  </si>
  <si>
    <t>30300090</t>
  </si>
  <si>
    <t>40300090</t>
  </si>
  <si>
    <t>50300090</t>
  </si>
  <si>
    <t>10300100</t>
  </si>
  <si>
    <t>20300100</t>
  </si>
  <si>
    <t>30300100</t>
  </si>
  <si>
    <t>40300100</t>
  </si>
  <si>
    <t>50300100</t>
  </si>
  <si>
    <t>10301050</t>
  </si>
  <si>
    <t>20301050</t>
  </si>
  <si>
    <t>30301050</t>
  </si>
  <si>
    <t>40301050</t>
  </si>
  <si>
    <t>50301050</t>
  </si>
  <si>
    <t>10301051</t>
  </si>
  <si>
    <t>20301051</t>
  </si>
  <si>
    <t>30301051</t>
  </si>
  <si>
    <t>40301051</t>
  </si>
  <si>
    <t>50301051</t>
  </si>
  <si>
    <t>10301060</t>
  </si>
  <si>
    <t>20301060</t>
  </si>
  <si>
    <t>30301060</t>
  </si>
  <si>
    <t>40301060</t>
  </si>
  <si>
    <t>50301060</t>
  </si>
  <si>
    <t>10301061</t>
  </si>
  <si>
    <t>20301061</t>
  </si>
  <si>
    <t>30301061</t>
  </si>
  <si>
    <t>40301061</t>
  </si>
  <si>
    <t>50301061</t>
  </si>
  <si>
    <t>10302050</t>
  </si>
  <si>
    <t>20302050</t>
  </si>
  <si>
    <t>30302050</t>
  </si>
  <si>
    <t>40302050</t>
  </si>
  <si>
    <t>50302050</t>
  </si>
  <si>
    <t>10302051</t>
  </si>
  <si>
    <t>20302051</t>
  </si>
  <si>
    <t>30302051</t>
  </si>
  <si>
    <t>40302051</t>
  </si>
  <si>
    <t>50302051</t>
  </si>
  <si>
    <t>10302060</t>
  </si>
  <si>
    <t>20302060</t>
  </si>
  <si>
    <t>30302060</t>
  </si>
  <si>
    <t>40302060</t>
  </si>
  <si>
    <t>50302060</t>
  </si>
  <si>
    <t>10302061</t>
  </si>
  <si>
    <t>20302061</t>
  </si>
  <si>
    <t>30302061</t>
  </si>
  <si>
    <t>40302061</t>
  </si>
  <si>
    <t>50302061</t>
  </si>
  <si>
    <t>10303050</t>
  </si>
  <si>
    <t>20303050</t>
  </si>
  <si>
    <t>30303050</t>
  </si>
  <si>
    <t>40303050</t>
  </si>
  <si>
    <t>50303050</t>
  </si>
  <si>
    <t>10303051</t>
  </si>
  <si>
    <t>20303051</t>
  </si>
  <si>
    <t>30303051</t>
  </si>
  <si>
    <t>40303051</t>
  </si>
  <si>
    <t>50303051</t>
  </si>
  <si>
    <t>10303060</t>
  </si>
  <si>
    <t>20303060</t>
  </si>
  <si>
    <t>30303060</t>
  </si>
  <si>
    <t>40303060</t>
  </si>
  <si>
    <t>50303060</t>
  </si>
  <si>
    <t>10303061</t>
  </si>
  <si>
    <t>20303061</t>
  </si>
  <si>
    <t>30303061</t>
  </si>
  <si>
    <t>40303061</t>
  </si>
  <si>
    <t>50303061</t>
  </si>
  <si>
    <t>10300040</t>
  </si>
  <si>
    <t>20300040</t>
  </si>
  <si>
    <t>30300040</t>
  </si>
  <si>
    <t>40300040</t>
  </si>
  <si>
    <t>50300040</t>
  </si>
  <si>
    <t>10300041</t>
  </si>
  <si>
    <t>20300041</t>
  </si>
  <si>
    <t>30300041</t>
  </si>
  <si>
    <t>40300041</t>
  </si>
  <si>
    <t>50300041</t>
  </si>
  <si>
    <t>10300070</t>
  </si>
  <si>
    <t>20300070</t>
  </si>
  <si>
    <t>30300070</t>
  </si>
  <si>
    <t>40300070</t>
  </si>
  <si>
    <t>50300070</t>
  </si>
  <si>
    <t>10300071</t>
  </si>
  <si>
    <t>20300071</t>
  </si>
  <si>
    <t>30300071</t>
  </si>
  <si>
    <t>40300071</t>
  </si>
  <si>
    <t>50300071</t>
  </si>
  <si>
    <t>10350010</t>
  </si>
  <si>
    <t>20350010</t>
  </si>
  <si>
    <t>30350010</t>
  </si>
  <si>
    <t>40350010</t>
  </si>
  <si>
    <t>50350010</t>
  </si>
  <si>
    <t>10350020</t>
  </si>
  <si>
    <t>20350020</t>
  </si>
  <si>
    <t>30350020</t>
  </si>
  <si>
    <t>40350020</t>
  </si>
  <si>
    <t>50350020</t>
  </si>
  <si>
    <t>10350030</t>
  </si>
  <si>
    <t>20350030</t>
  </si>
  <si>
    <t>30350030</t>
  </si>
  <si>
    <t>40350030</t>
  </si>
  <si>
    <t>50350030</t>
  </si>
  <si>
    <t>10350080</t>
  </si>
  <si>
    <t>20350080</t>
  </si>
  <si>
    <t>30350080</t>
  </si>
  <si>
    <t>40350080</t>
  </si>
  <si>
    <t>50350080</t>
  </si>
  <si>
    <t>10350090</t>
  </si>
  <si>
    <t>20350090</t>
  </si>
  <si>
    <t>30350090</t>
  </si>
  <si>
    <t>40350090</t>
  </si>
  <si>
    <t>50350090</t>
  </si>
  <si>
    <t>10350100</t>
  </si>
  <si>
    <t>20350100</t>
  </si>
  <si>
    <t>30350100</t>
  </si>
  <si>
    <t>40350100</t>
  </si>
  <si>
    <t>50350100</t>
  </si>
  <si>
    <t>10351050</t>
  </si>
  <si>
    <t>20351050</t>
  </si>
  <si>
    <t>30351050</t>
  </si>
  <si>
    <t>40351050</t>
  </si>
  <si>
    <t>50351050</t>
  </si>
  <si>
    <t>10351051</t>
  </si>
  <si>
    <t>20351051</t>
  </si>
  <si>
    <t>30351051</t>
  </si>
  <si>
    <t>40351051</t>
  </si>
  <si>
    <t>50351051</t>
  </si>
  <si>
    <t>10351060</t>
  </si>
  <si>
    <t>20351060</t>
  </si>
  <si>
    <t>30351060</t>
  </si>
  <si>
    <t>40351060</t>
  </si>
  <si>
    <t>50351060</t>
  </si>
  <si>
    <t>10351061</t>
  </si>
  <si>
    <t>20351061</t>
  </si>
  <si>
    <t>30351061</t>
  </si>
  <si>
    <t>40351061</t>
  </si>
  <si>
    <t>50351061</t>
  </si>
  <si>
    <t>10352050</t>
  </si>
  <si>
    <t>20352050</t>
  </si>
  <si>
    <t>30352050</t>
  </si>
  <si>
    <t>40352050</t>
  </si>
  <si>
    <t>50352050</t>
  </si>
  <si>
    <t>10352051</t>
  </si>
  <si>
    <t>20352051</t>
  </si>
  <si>
    <t>30352051</t>
  </si>
  <si>
    <t>40352051</t>
  </si>
  <si>
    <t>50352051</t>
  </si>
  <si>
    <t>10352060</t>
  </si>
  <si>
    <t>20352060</t>
  </si>
  <si>
    <t>30352060</t>
  </si>
  <si>
    <t>40352060</t>
  </si>
  <si>
    <t>50352060</t>
  </si>
  <si>
    <t>10352061</t>
  </si>
  <si>
    <t>20352061</t>
  </si>
  <si>
    <t>30352061</t>
  </si>
  <si>
    <t>40352061</t>
  </si>
  <si>
    <t>50352061</t>
  </si>
  <si>
    <t>10353050</t>
  </si>
  <si>
    <t>20353050</t>
  </si>
  <si>
    <t>30353050</t>
  </si>
  <si>
    <t>40353050</t>
  </si>
  <si>
    <t>50353050</t>
  </si>
  <si>
    <t>10353051</t>
  </si>
  <si>
    <t>20353051</t>
  </si>
  <si>
    <t>30353051</t>
  </si>
  <si>
    <t>40353051</t>
  </si>
  <si>
    <t>50353051</t>
  </si>
  <si>
    <t>10353060</t>
  </si>
  <si>
    <t>20353060</t>
  </si>
  <si>
    <t>30353060</t>
  </si>
  <si>
    <t>40353060</t>
  </si>
  <si>
    <t>50353060</t>
  </si>
  <si>
    <t>10353061</t>
  </si>
  <si>
    <t>20353061</t>
  </si>
  <si>
    <t>30353061</t>
  </si>
  <si>
    <t>40353061</t>
  </si>
  <si>
    <t>50353061</t>
  </si>
  <si>
    <t>10350040</t>
  </si>
  <si>
    <t>20350040</t>
  </si>
  <si>
    <t>30350040</t>
  </si>
  <si>
    <t>40350040</t>
  </si>
  <si>
    <t>50350040</t>
  </si>
  <si>
    <t>10350041</t>
  </si>
  <si>
    <t>20350041</t>
  </si>
  <si>
    <t>30350041</t>
  </si>
  <si>
    <t>40350041</t>
  </si>
  <si>
    <t>50350041</t>
  </si>
  <si>
    <t>10350070</t>
  </si>
  <si>
    <t>20350070</t>
  </si>
  <si>
    <t>30350070</t>
  </si>
  <si>
    <t>40350070</t>
  </si>
  <si>
    <t>50350070</t>
  </si>
  <si>
    <t>10350071</t>
  </si>
  <si>
    <t>20350071</t>
  </si>
  <si>
    <t>30350071</t>
  </si>
  <si>
    <t>40350071</t>
  </si>
  <si>
    <t>50350071</t>
  </si>
  <si>
    <t>10400010</t>
  </si>
  <si>
    <t>20400010</t>
  </si>
  <si>
    <t>30400010</t>
  </si>
  <si>
    <t>40400010</t>
  </si>
  <si>
    <t>50400010</t>
  </si>
  <si>
    <t>10400020</t>
  </si>
  <si>
    <t>20400020</t>
  </si>
  <si>
    <t>30400020</t>
  </si>
  <si>
    <t>40400020</t>
  </si>
  <si>
    <t>50400020</t>
  </si>
  <si>
    <t>10400030</t>
  </si>
  <si>
    <t>20400030</t>
  </si>
  <si>
    <t>30400030</t>
  </si>
  <si>
    <t>40400030</t>
  </si>
  <si>
    <t>50400030</t>
  </si>
  <si>
    <t>10400080</t>
  </si>
  <si>
    <t>20400080</t>
  </si>
  <si>
    <t>30400080</t>
  </si>
  <si>
    <t>40400080</t>
  </si>
  <si>
    <t>50400080</t>
  </si>
  <si>
    <t>10400090</t>
  </si>
  <si>
    <t>20400090</t>
  </si>
  <si>
    <t>30400090</t>
  </si>
  <si>
    <t>40400090</t>
  </si>
  <si>
    <t>50400090</t>
  </si>
  <si>
    <t>10400100</t>
  </si>
  <si>
    <t>20400100</t>
  </si>
  <si>
    <t>30400100</t>
  </si>
  <si>
    <t>40400100</t>
  </si>
  <si>
    <t>50400100</t>
  </si>
  <si>
    <t>10401050</t>
  </si>
  <si>
    <t>20401050</t>
  </si>
  <si>
    <t>30401050</t>
  </si>
  <si>
    <t>40401050</t>
  </si>
  <si>
    <t>50401050</t>
  </si>
  <si>
    <t>10401051</t>
  </si>
  <si>
    <t>20401051</t>
  </si>
  <si>
    <t>30401051</t>
  </si>
  <si>
    <t>40401051</t>
  </si>
  <si>
    <t>50401051</t>
  </si>
  <si>
    <t>10401060</t>
  </si>
  <si>
    <t>20401060</t>
  </si>
  <si>
    <t>30401060</t>
  </si>
  <si>
    <t>40401060</t>
  </si>
  <si>
    <t>50401060</t>
  </si>
  <si>
    <t>10401061</t>
  </si>
  <si>
    <t>20401061</t>
  </si>
  <si>
    <t>30401061</t>
  </si>
  <si>
    <t>40401061</t>
  </si>
  <si>
    <t>50401061</t>
  </si>
  <si>
    <t>10402050</t>
  </si>
  <si>
    <t>20402050</t>
  </si>
  <si>
    <t>30402050</t>
  </si>
  <si>
    <t>40402050</t>
  </si>
  <si>
    <t>50402050</t>
  </si>
  <si>
    <t>10402051</t>
  </si>
  <si>
    <t>20402051</t>
  </si>
  <si>
    <t>30402051</t>
  </si>
  <si>
    <t>40402051</t>
  </si>
  <si>
    <t>50402051</t>
  </si>
  <si>
    <t>10402060</t>
  </si>
  <si>
    <t>20402060</t>
  </si>
  <si>
    <t>30402060</t>
  </si>
  <si>
    <t>40402060</t>
  </si>
  <si>
    <t>50402060</t>
  </si>
  <si>
    <t>10402061</t>
  </si>
  <si>
    <t>20402061</t>
  </si>
  <si>
    <t>30402061</t>
  </si>
  <si>
    <t>40402061</t>
  </si>
  <si>
    <t>50402061</t>
  </si>
  <si>
    <t>10403050</t>
  </si>
  <si>
    <t>20403050</t>
  </si>
  <si>
    <t>30403050</t>
  </si>
  <si>
    <t>40403050</t>
  </si>
  <si>
    <t>50403050</t>
  </si>
  <si>
    <t>10403051</t>
  </si>
  <si>
    <t>20403051</t>
  </si>
  <si>
    <t>30403051</t>
  </si>
  <si>
    <t>40403051</t>
  </si>
  <si>
    <t>50403051</t>
  </si>
  <si>
    <t>10403060</t>
  </si>
  <si>
    <t>20403060</t>
  </si>
  <si>
    <t>30403060</t>
  </si>
  <si>
    <t>40403060</t>
  </si>
  <si>
    <t>50403060</t>
  </si>
  <si>
    <t>10403061</t>
  </si>
  <si>
    <t>20403061</t>
  </si>
  <si>
    <t>30403061</t>
  </si>
  <si>
    <t>40403061</t>
  </si>
  <si>
    <t>50403061</t>
  </si>
  <si>
    <t>10400040</t>
  </si>
  <si>
    <t>20400040</t>
  </si>
  <si>
    <t>30400040</t>
  </si>
  <si>
    <t>40400040</t>
  </si>
  <si>
    <t>50400040</t>
  </si>
  <si>
    <t>10400041</t>
  </si>
  <si>
    <t>20400041</t>
  </si>
  <si>
    <t>30400041</t>
  </si>
  <si>
    <t>40400041</t>
  </si>
  <si>
    <t>50400041</t>
  </si>
  <si>
    <t>10400070</t>
  </si>
  <si>
    <t>20400070</t>
  </si>
  <si>
    <t>30400070</t>
  </si>
  <si>
    <t>40400070</t>
  </si>
  <si>
    <t>50400070</t>
  </si>
  <si>
    <t>10400071</t>
  </si>
  <si>
    <t>20400071</t>
  </si>
  <si>
    <t>30400071</t>
  </si>
  <si>
    <t>40400071</t>
  </si>
  <si>
    <t>50400071</t>
  </si>
  <si>
    <t>10450010</t>
  </si>
  <si>
    <t>20450010</t>
  </si>
  <si>
    <t>30450010</t>
  </si>
  <si>
    <t>40450010</t>
  </si>
  <si>
    <t>50450010</t>
  </si>
  <si>
    <t>10450020</t>
  </si>
  <si>
    <t>20450020</t>
  </si>
  <si>
    <t>30450020</t>
  </si>
  <si>
    <t>40450020</t>
  </si>
  <si>
    <t>50450020</t>
  </si>
  <si>
    <t>10450030</t>
  </si>
  <si>
    <t>20450030</t>
  </si>
  <si>
    <t>30450030</t>
  </si>
  <si>
    <t>40450030</t>
  </si>
  <si>
    <t>50450030</t>
  </si>
  <si>
    <t>10450080</t>
  </si>
  <si>
    <t>20450080</t>
  </si>
  <si>
    <t>30450080</t>
  </si>
  <si>
    <t>40450080</t>
  </si>
  <si>
    <t>50450080</t>
  </si>
  <si>
    <t>10450090</t>
  </si>
  <si>
    <t>20450090</t>
  </si>
  <si>
    <t>30450090</t>
  </si>
  <si>
    <t>40450090</t>
  </si>
  <si>
    <t>50450090</t>
  </si>
  <si>
    <t>10450100</t>
  </si>
  <si>
    <t>20450100</t>
  </si>
  <si>
    <t>30450100</t>
  </si>
  <si>
    <t>40450100</t>
  </si>
  <si>
    <t>50450100</t>
  </si>
  <si>
    <t>10451050</t>
  </si>
  <si>
    <t>20451050</t>
  </si>
  <si>
    <t>30451050</t>
  </si>
  <si>
    <t>40451050</t>
  </si>
  <si>
    <t>50451050</t>
  </si>
  <si>
    <t>10451051</t>
  </si>
  <si>
    <t>20451051</t>
  </si>
  <si>
    <t>30451051</t>
  </si>
  <si>
    <t>40451051</t>
  </si>
  <si>
    <t>50451051</t>
  </si>
  <si>
    <t>10451060</t>
  </si>
  <si>
    <t>20451060</t>
  </si>
  <si>
    <t>30451060</t>
  </si>
  <si>
    <t>40451060</t>
  </si>
  <si>
    <t>50451060</t>
  </si>
  <si>
    <t>10451061</t>
  </si>
  <si>
    <t>20451061</t>
  </si>
  <si>
    <t>30451061</t>
  </si>
  <si>
    <t>40451061</t>
  </si>
  <si>
    <t>50451061</t>
  </si>
  <si>
    <t>10452050</t>
  </si>
  <si>
    <t>20452050</t>
  </si>
  <si>
    <t>30452050</t>
  </si>
  <si>
    <t>40452050</t>
  </si>
  <si>
    <t>50452050</t>
  </si>
  <si>
    <t>10452051</t>
  </si>
  <si>
    <t>20452051</t>
  </si>
  <si>
    <t>30452051</t>
  </si>
  <si>
    <t>40452051</t>
  </si>
  <si>
    <t>50452051</t>
  </si>
  <si>
    <t>10452060</t>
  </si>
  <si>
    <t>20452060</t>
  </si>
  <si>
    <t>30452060</t>
  </si>
  <si>
    <t>40452060</t>
  </si>
  <si>
    <t>50452060</t>
  </si>
  <si>
    <t>10452061</t>
  </si>
  <si>
    <t>20452061</t>
  </si>
  <si>
    <t>30452061</t>
  </si>
  <si>
    <t>40452061</t>
  </si>
  <si>
    <t>50452061</t>
  </si>
  <si>
    <t>10453050</t>
  </si>
  <si>
    <t>20453050</t>
  </si>
  <si>
    <t>30453050</t>
  </si>
  <si>
    <t>40453050</t>
  </si>
  <si>
    <t>50453050</t>
  </si>
  <si>
    <t>10453051</t>
  </si>
  <si>
    <t>20453051</t>
  </si>
  <si>
    <t>30453051</t>
  </si>
  <si>
    <t>40453051</t>
  </si>
  <si>
    <t>50453051</t>
  </si>
  <si>
    <t>10453060</t>
  </si>
  <si>
    <t>20453060</t>
  </si>
  <si>
    <t>30453060</t>
  </si>
  <si>
    <t>40453060</t>
  </si>
  <si>
    <t>50453060</t>
  </si>
  <si>
    <t>10453061</t>
  </si>
  <si>
    <t>20453061</t>
  </si>
  <si>
    <t>30453061</t>
  </si>
  <si>
    <t>40453061</t>
  </si>
  <si>
    <t>50453061</t>
  </si>
  <si>
    <t>10450040</t>
  </si>
  <si>
    <t>20450040</t>
  </si>
  <si>
    <t>30450040</t>
  </si>
  <si>
    <t>40450040</t>
  </si>
  <si>
    <t>50450040</t>
  </si>
  <si>
    <t>10450041</t>
  </si>
  <si>
    <t>20450041</t>
  </si>
  <si>
    <t>30450041</t>
  </si>
  <si>
    <t>40450041</t>
  </si>
  <si>
    <t>50450041</t>
  </si>
  <si>
    <t>10450070</t>
  </si>
  <si>
    <t>20450070</t>
  </si>
  <si>
    <t>30450070</t>
  </si>
  <si>
    <t>40450070</t>
  </si>
  <si>
    <t>50450070</t>
  </si>
  <si>
    <t>10450071</t>
  </si>
  <si>
    <t>20450071</t>
  </si>
  <si>
    <t>30450071</t>
  </si>
  <si>
    <t>40450071</t>
  </si>
  <si>
    <t>50450071</t>
  </si>
  <si>
    <t>10500010</t>
  </si>
  <si>
    <t>20500010</t>
  </si>
  <si>
    <t>30500010</t>
  </si>
  <si>
    <t>40500010</t>
  </si>
  <si>
    <t>50500010</t>
  </si>
  <si>
    <t>10500020</t>
  </si>
  <si>
    <t>20500020</t>
  </si>
  <si>
    <t>30500020</t>
  </si>
  <si>
    <t>40500020</t>
  </si>
  <si>
    <t>50500020</t>
  </si>
  <si>
    <t>10500030</t>
  </si>
  <si>
    <t>20500030</t>
  </si>
  <si>
    <t>30500030</t>
  </si>
  <si>
    <t>40500030</t>
  </si>
  <si>
    <t>50500030</t>
  </si>
  <si>
    <t>10500080</t>
  </si>
  <si>
    <t>20500080</t>
  </si>
  <si>
    <t>30500080</t>
  </si>
  <si>
    <t>40500080</t>
  </si>
  <si>
    <t>50500080</t>
  </si>
  <si>
    <t>10500090</t>
  </si>
  <si>
    <t>20500090</t>
  </si>
  <si>
    <t>30500090</t>
  </si>
  <si>
    <t>40500090</t>
  </si>
  <si>
    <t>50500090</t>
  </si>
  <si>
    <t>10500100</t>
  </si>
  <si>
    <t>20500100</t>
  </si>
  <si>
    <t>30500100</t>
  </si>
  <si>
    <t>40500100</t>
  </si>
  <si>
    <t>50500100</t>
  </si>
  <si>
    <t>10501050</t>
  </si>
  <si>
    <t>20501050</t>
  </si>
  <si>
    <t>30501050</t>
  </si>
  <si>
    <t>40501050</t>
  </si>
  <si>
    <t>50501050</t>
  </si>
  <si>
    <t>10501051</t>
  </si>
  <si>
    <t>20501051</t>
  </si>
  <si>
    <t>30501051</t>
  </si>
  <si>
    <t>40501051</t>
  </si>
  <si>
    <t>50501051</t>
  </si>
  <si>
    <t>10501060</t>
  </si>
  <si>
    <t>20501060</t>
  </si>
  <si>
    <t>30501060</t>
  </si>
  <si>
    <t>40501060</t>
  </si>
  <si>
    <t>50501060</t>
  </si>
  <si>
    <t>10501061</t>
  </si>
  <si>
    <t>20501061</t>
  </si>
  <si>
    <t>30501061</t>
  </si>
  <si>
    <t>40501061</t>
  </si>
  <si>
    <t>50501061</t>
  </si>
  <si>
    <t>10502050</t>
  </si>
  <si>
    <t>20502050</t>
  </si>
  <si>
    <t>30502050</t>
  </si>
  <si>
    <t>40502050</t>
  </si>
  <si>
    <t>50502050</t>
  </si>
  <si>
    <t>10502051</t>
  </si>
  <si>
    <t>20502051</t>
  </si>
  <si>
    <t>30502051</t>
  </si>
  <si>
    <t>40502051</t>
  </si>
  <si>
    <t>50502051</t>
  </si>
  <si>
    <t>10502060</t>
  </si>
  <si>
    <t>20502060</t>
  </si>
  <si>
    <t>30502060</t>
  </si>
  <si>
    <t>40502060</t>
  </si>
  <si>
    <t>50502060</t>
  </si>
  <si>
    <t>10502061</t>
  </si>
  <si>
    <t>20502061</t>
  </si>
  <si>
    <t>30502061</t>
  </si>
  <si>
    <t>40502061</t>
  </si>
  <si>
    <t>50502061</t>
  </si>
  <si>
    <t>10503050</t>
  </si>
  <si>
    <t>20503050</t>
  </si>
  <si>
    <t>30503050</t>
  </si>
  <si>
    <t>40503050</t>
  </si>
  <si>
    <t>50503050</t>
  </si>
  <si>
    <t>10503051</t>
  </si>
  <si>
    <t>20503051</t>
  </si>
  <si>
    <t>30503051</t>
  </si>
  <si>
    <t>40503051</t>
  </si>
  <si>
    <t>50503051</t>
  </si>
  <si>
    <t>10503060</t>
  </si>
  <si>
    <t>20503060</t>
  </si>
  <si>
    <t>30503060</t>
  </si>
  <si>
    <t>40503060</t>
  </si>
  <si>
    <t>50503060</t>
  </si>
  <si>
    <t>10503061</t>
  </si>
  <si>
    <t>20503061</t>
  </si>
  <si>
    <t>30503061</t>
  </si>
  <si>
    <t>40503061</t>
  </si>
  <si>
    <t>50503061</t>
  </si>
  <si>
    <t>10500040</t>
  </si>
  <si>
    <t>20500040</t>
  </si>
  <si>
    <t>30500040</t>
  </si>
  <si>
    <t>40500040</t>
  </si>
  <si>
    <t>50500040</t>
  </si>
  <si>
    <t>10500041</t>
  </si>
  <si>
    <t>20500041</t>
  </si>
  <si>
    <t>30500041</t>
  </si>
  <si>
    <t>40500041</t>
  </si>
  <si>
    <t>50500041</t>
  </si>
  <si>
    <t>10500070</t>
  </si>
  <si>
    <t>20500070</t>
  </si>
  <si>
    <t>30500070</t>
  </si>
  <si>
    <t>40500070</t>
  </si>
  <si>
    <t>50500070</t>
  </si>
  <si>
    <t>10500071</t>
  </si>
  <si>
    <t>20500071</t>
  </si>
  <si>
    <t>30500071</t>
  </si>
  <si>
    <t>40500071</t>
  </si>
  <si>
    <t>50500071</t>
  </si>
  <si>
    <t>10550010</t>
  </si>
  <si>
    <t>20550010</t>
  </si>
  <si>
    <t>30550010</t>
  </si>
  <si>
    <t>40550010</t>
  </si>
  <si>
    <t>50550010</t>
  </si>
  <si>
    <t>10550020</t>
  </si>
  <si>
    <t>20550020</t>
  </si>
  <si>
    <t>30550020</t>
  </si>
  <si>
    <t>40550020</t>
  </si>
  <si>
    <t>50550020</t>
  </si>
  <si>
    <t>10550030</t>
  </si>
  <si>
    <t>20550030</t>
  </si>
  <si>
    <t>30550030</t>
  </si>
  <si>
    <t>40550030</t>
  </si>
  <si>
    <t>50550030</t>
  </si>
  <si>
    <t>10550080</t>
  </si>
  <si>
    <t>20550080</t>
  </si>
  <si>
    <t>30550080</t>
  </si>
  <si>
    <t>40550080</t>
  </si>
  <si>
    <t>50550080</t>
  </si>
  <si>
    <t>10550090</t>
  </si>
  <si>
    <t>20550090</t>
  </si>
  <si>
    <t>30550090</t>
  </si>
  <si>
    <t>40550090</t>
  </si>
  <si>
    <t>50550090</t>
  </si>
  <si>
    <t>10550100</t>
  </si>
  <si>
    <t>20550100</t>
  </si>
  <si>
    <t>30550100</t>
  </si>
  <si>
    <t>40550100</t>
  </si>
  <si>
    <t>50550100</t>
  </si>
  <si>
    <t>10551050</t>
  </si>
  <si>
    <t>20551050</t>
  </si>
  <si>
    <t>30551050</t>
  </si>
  <si>
    <t>40551050</t>
  </si>
  <si>
    <t>50551050</t>
  </si>
  <si>
    <t>10551051</t>
  </si>
  <si>
    <t>20551051</t>
  </si>
  <si>
    <t>30551051</t>
  </si>
  <si>
    <t>40551051</t>
  </si>
  <si>
    <t>50551051</t>
  </si>
  <si>
    <t>10551060</t>
  </si>
  <si>
    <t>20551060</t>
  </si>
  <si>
    <t>30551060</t>
  </si>
  <si>
    <t>40551060</t>
  </si>
  <si>
    <t>50551060</t>
  </si>
  <si>
    <t>10551061</t>
  </si>
  <si>
    <t>20551061</t>
  </si>
  <si>
    <t>30551061</t>
  </si>
  <si>
    <t>40551061</t>
  </si>
  <si>
    <t>50551061</t>
  </si>
  <si>
    <t>10552050</t>
  </si>
  <si>
    <t>20552050</t>
  </si>
  <si>
    <t>30552050</t>
  </si>
  <si>
    <t>40552050</t>
  </si>
  <si>
    <t>50552050</t>
  </si>
  <si>
    <t>10552051</t>
  </si>
  <si>
    <t>20552051</t>
  </si>
  <si>
    <t>30552051</t>
  </si>
  <si>
    <t>40552051</t>
  </si>
  <si>
    <t>50552051</t>
  </si>
  <si>
    <t>10552060</t>
  </si>
  <si>
    <t>20552060</t>
  </si>
  <si>
    <t>30552060</t>
  </si>
  <si>
    <t>40552060</t>
  </si>
  <si>
    <t>50552060</t>
  </si>
  <si>
    <t>10552061</t>
  </si>
  <si>
    <t>20552061</t>
  </si>
  <si>
    <t>30552061</t>
  </si>
  <si>
    <t>40552061</t>
  </si>
  <si>
    <t>50552061</t>
  </si>
  <si>
    <t>10553050</t>
  </si>
  <si>
    <t>20553050</t>
  </si>
  <si>
    <t>30553050</t>
  </si>
  <si>
    <t>40553050</t>
  </si>
  <si>
    <t>50553050</t>
  </si>
  <si>
    <t>10553051</t>
  </si>
  <si>
    <t>20553051</t>
  </si>
  <si>
    <t>30553051</t>
  </si>
  <si>
    <t>40553051</t>
  </si>
  <si>
    <t>50553051</t>
  </si>
  <si>
    <t>10553060</t>
  </si>
  <si>
    <t>20553060</t>
  </si>
  <si>
    <t>30553060</t>
  </si>
  <si>
    <t>40553060</t>
  </si>
  <si>
    <t>50553060</t>
  </si>
  <si>
    <t>10553061</t>
  </si>
  <si>
    <t>20553061</t>
  </si>
  <si>
    <t>30553061</t>
  </si>
  <si>
    <t>40553061</t>
  </si>
  <si>
    <t>50553061</t>
  </si>
  <si>
    <t>10550040</t>
  </si>
  <si>
    <t>20550040</t>
  </si>
  <si>
    <t>30550040</t>
  </si>
  <si>
    <t>40550040</t>
  </si>
  <si>
    <t>50550040</t>
  </si>
  <si>
    <t>10550041</t>
  </si>
  <si>
    <t>20550041</t>
  </si>
  <si>
    <t>30550041</t>
  </si>
  <si>
    <t>40550041</t>
  </si>
  <si>
    <t>50550041</t>
  </si>
  <si>
    <t>10550070</t>
  </si>
  <si>
    <t>20550070</t>
  </si>
  <si>
    <t>30550070</t>
  </si>
  <si>
    <t>40550070</t>
  </si>
  <si>
    <t>50550070</t>
  </si>
  <si>
    <t>10550071</t>
  </si>
  <si>
    <t>20550071</t>
  </si>
  <si>
    <t>30550071</t>
  </si>
  <si>
    <t>40550071</t>
  </si>
  <si>
    <t>50550071</t>
  </si>
  <si>
    <t>10600010</t>
  </si>
  <si>
    <t>20600010</t>
  </si>
  <si>
    <t>30600010</t>
  </si>
  <si>
    <t>40600010</t>
  </si>
  <si>
    <t>50600010</t>
  </si>
  <si>
    <t>10600020</t>
  </si>
  <si>
    <t>20600020</t>
  </si>
  <si>
    <t>30600020</t>
  </si>
  <si>
    <t>40600020</t>
  </si>
  <si>
    <t>50600020</t>
  </si>
  <si>
    <t>10600030</t>
  </si>
  <si>
    <t>20600030</t>
  </si>
  <si>
    <t>30600030</t>
  </si>
  <si>
    <t>40600030</t>
  </si>
  <si>
    <t>50600030</t>
  </si>
  <si>
    <t>10600080</t>
  </si>
  <si>
    <t>20600080</t>
  </si>
  <si>
    <t>30600080</t>
  </si>
  <si>
    <t>40600080</t>
  </si>
  <si>
    <t>50600080</t>
  </si>
  <si>
    <t>10600090</t>
  </si>
  <si>
    <t>20600090</t>
  </si>
  <si>
    <t>30600090</t>
  </si>
  <si>
    <t>40600090</t>
  </si>
  <si>
    <t>50600090</t>
  </si>
  <si>
    <t>10600100</t>
  </si>
  <si>
    <t>20600100</t>
  </si>
  <si>
    <t>30600100</t>
  </si>
  <si>
    <t>40600100</t>
  </si>
  <si>
    <t>50600100</t>
  </si>
  <si>
    <t>10601050</t>
  </si>
  <si>
    <t>20601050</t>
  </si>
  <si>
    <t>30601050</t>
  </si>
  <si>
    <t>40601050</t>
  </si>
  <si>
    <t>50601050</t>
  </si>
  <si>
    <t>10601051</t>
  </si>
  <si>
    <t>20601051</t>
  </si>
  <si>
    <t>30601051</t>
  </si>
  <si>
    <t>40601051</t>
  </si>
  <si>
    <t>50601051</t>
  </si>
  <si>
    <t>10601060</t>
  </si>
  <si>
    <t>20601060</t>
  </si>
  <si>
    <t>30601060</t>
  </si>
  <si>
    <t>40601060</t>
  </si>
  <si>
    <t>50601060</t>
  </si>
  <si>
    <t>10601061</t>
  </si>
  <si>
    <t>20601061</t>
  </si>
  <si>
    <t>30601061</t>
  </si>
  <si>
    <t>40601061</t>
  </si>
  <si>
    <t>50601061</t>
  </si>
  <si>
    <t>10602050</t>
  </si>
  <si>
    <t>20602050</t>
  </si>
  <si>
    <t>30602050</t>
  </si>
  <si>
    <t>40602050</t>
  </si>
  <si>
    <t>50602050</t>
  </si>
  <si>
    <t>10602051</t>
  </si>
  <si>
    <t>20602051</t>
  </si>
  <si>
    <t>30602051</t>
  </si>
  <si>
    <t>40602051</t>
  </si>
  <si>
    <t>50602051</t>
  </si>
  <si>
    <t>10602060</t>
  </si>
  <si>
    <t>20602060</t>
  </si>
  <si>
    <t>30602060</t>
  </si>
  <si>
    <t>40602060</t>
  </si>
  <si>
    <t>50602060</t>
  </si>
  <si>
    <t>10602061</t>
  </si>
  <si>
    <t>20602061</t>
  </si>
  <si>
    <t>30602061</t>
  </si>
  <si>
    <t>40602061</t>
  </si>
  <si>
    <t>50602061</t>
  </si>
  <si>
    <t>10603050</t>
  </si>
  <si>
    <t>20603050</t>
  </si>
  <si>
    <t>30603050</t>
  </si>
  <si>
    <t>40603050</t>
  </si>
  <si>
    <t>50603050</t>
  </si>
  <si>
    <t>10603051</t>
  </si>
  <si>
    <t>20603051</t>
  </si>
  <si>
    <t>30603051</t>
  </si>
  <si>
    <t>40603051</t>
  </si>
  <si>
    <t>50603051</t>
  </si>
  <si>
    <t>10603060</t>
  </si>
  <si>
    <t>20603060</t>
  </si>
  <si>
    <t>30603060</t>
  </si>
  <si>
    <t>40603060</t>
  </si>
  <si>
    <t>50603060</t>
  </si>
  <si>
    <t>10603061</t>
  </si>
  <si>
    <t>20603061</t>
  </si>
  <si>
    <t>30603061</t>
  </si>
  <si>
    <t>40603061</t>
  </si>
  <si>
    <t>50603061</t>
  </si>
  <si>
    <t>10600040</t>
  </si>
  <si>
    <t>20600040</t>
  </si>
  <si>
    <t>30600040</t>
  </si>
  <si>
    <t>40600040</t>
  </si>
  <si>
    <t>50600040</t>
  </si>
  <si>
    <t>10600041</t>
  </si>
  <si>
    <t>20600041</t>
  </si>
  <si>
    <t>30600041</t>
  </si>
  <si>
    <t>40600041</t>
  </si>
  <si>
    <t>50600041</t>
  </si>
  <si>
    <t>10600070</t>
  </si>
  <si>
    <t>20600070</t>
  </si>
  <si>
    <t>30600070</t>
  </si>
  <si>
    <t>40600070</t>
  </si>
  <si>
    <t>50600070</t>
  </si>
  <si>
    <t>10600071</t>
  </si>
  <si>
    <t>20600071</t>
  </si>
  <si>
    <t>30600071</t>
  </si>
  <si>
    <t>40600071</t>
  </si>
  <si>
    <t>50600071</t>
  </si>
  <si>
    <t>10650010</t>
  </si>
  <si>
    <t>20650010</t>
  </si>
  <si>
    <t>30650010</t>
  </si>
  <si>
    <t>40650010</t>
  </si>
  <si>
    <t>50650010</t>
  </si>
  <si>
    <t>10650020</t>
  </si>
  <si>
    <t>20650020</t>
  </si>
  <si>
    <t>30650020</t>
  </si>
  <si>
    <t>40650020</t>
  </si>
  <si>
    <t>50650020</t>
  </si>
  <si>
    <t>10650030</t>
  </si>
  <si>
    <t>20650030</t>
  </si>
  <si>
    <t>30650030</t>
  </si>
  <si>
    <t>40650030</t>
  </si>
  <si>
    <t>50650030</t>
  </si>
  <si>
    <t>10650080</t>
  </si>
  <si>
    <t>20650080</t>
  </si>
  <si>
    <t>30650080</t>
  </si>
  <si>
    <t>40650080</t>
  </si>
  <si>
    <t>50650080</t>
  </si>
  <si>
    <t>10650090</t>
  </si>
  <si>
    <t>20650090</t>
  </si>
  <si>
    <t>30650090</t>
  </si>
  <si>
    <t>40650090</t>
  </si>
  <si>
    <t>50650090</t>
  </si>
  <si>
    <t>10650100</t>
  </si>
  <si>
    <t>20650100</t>
  </si>
  <si>
    <t>30650100</t>
  </si>
  <si>
    <t>40650100</t>
  </si>
  <si>
    <t>50650100</t>
  </si>
  <si>
    <t>10651050</t>
  </si>
  <si>
    <t>20651050</t>
  </si>
  <si>
    <t>30651050</t>
  </si>
  <si>
    <t>40651050</t>
  </si>
  <si>
    <t>50651050</t>
  </si>
  <si>
    <t>10651051</t>
  </si>
  <si>
    <t>20651051</t>
  </si>
  <si>
    <t>30651051</t>
  </si>
  <si>
    <t>40651051</t>
  </si>
  <si>
    <t>50651051</t>
  </si>
  <si>
    <t>10651060</t>
  </si>
  <si>
    <t>20651060</t>
  </si>
  <si>
    <t>30651060</t>
  </si>
  <si>
    <t>40651060</t>
  </si>
  <si>
    <t>50651060</t>
  </si>
  <si>
    <t>10651061</t>
  </si>
  <si>
    <t>20651061</t>
  </si>
  <si>
    <t>30651061</t>
  </si>
  <si>
    <t>40651061</t>
  </si>
  <si>
    <t>50651061</t>
  </si>
  <si>
    <t>10652050</t>
  </si>
  <si>
    <t>20652050</t>
  </si>
  <si>
    <t>30652050</t>
  </si>
  <si>
    <t>40652050</t>
  </si>
  <si>
    <t>50652050</t>
  </si>
  <si>
    <t>10652051</t>
  </si>
  <si>
    <t>20652051</t>
  </si>
  <si>
    <t>30652051</t>
  </si>
  <si>
    <t>40652051</t>
  </si>
  <si>
    <t>50652051</t>
  </si>
  <si>
    <t>10652060</t>
  </si>
  <si>
    <t>20652060</t>
  </si>
  <si>
    <t>30652060</t>
  </si>
  <si>
    <t>40652060</t>
  </si>
  <si>
    <t>50652060</t>
  </si>
  <si>
    <t>10652061</t>
  </si>
  <si>
    <t>20652061</t>
  </si>
  <si>
    <t>30652061</t>
  </si>
  <si>
    <t>40652061</t>
  </si>
  <si>
    <t>50652061</t>
  </si>
  <si>
    <t>10653050</t>
  </si>
  <si>
    <t>20653050</t>
  </si>
  <si>
    <t>30653050</t>
  </si>
  <si>
    <t>40653050</t>
  </si>
  <si>
    <t>50653050</t>
  </si>
  <si>
    <t>10653051</t>
  </si>
  <si>
    <t>20653051</t>
  </si>
  <si>
    <t>30653051</t>
  </si>
  <si>
    <t>40653051</t>
  </si>
  <si>
    <t>50653051</t>
  </si>
  <si>
    <t>10653060</t>
  </si>
  <si>
    <t>20653060</t>
  </si>
  <si>
    <t>30653060</t>
  </si>
  <si>
    <t>40653060</t>
  </si>
  <si>
    <t>50653060</t>
  </si>
  <si>
    <t>10653061</t>
  </si>
  <si>
    <t>20653061</t>
  </si>
  <si>
    <t>30653061</t>
  </si>
  <si>
    <t>40653061</t>
  </si>
  <si>
    <t>50653061</t>
  </si>
  <si>
    <t>10650040</t>
  </si>
  <si>
    <t>20650040</t>
  </si>
  <si>
    <t>30650040</t>
  </si>
  <si>
    <t>40650040</t>
  </si>
  <si>
    <t>50650040</t>
  </si>
  <si>
    <t>10650041</t>
  </si>
  <si>
    <t>20650041</t>
  </si>
  <si>
    <t>30650041</t>
  </si>
  <si>
    <t>40650041</t>
  </si>
  <si>
    <t>50650041</t>
  </si>
  <si>
    <t>10650070</t>
  </si>
  <si>
    <t>20650070</t>
  </si>
  <si>
    <t>30650070</t>
  </si>
  <si>
    <t>40650070</t>
  </si>
  <si>
    <t>50650070</t>
  </si>
  <si>
    <t>10650071</t>
  </si>
  <si>
    <t>20650071</t>
  </si>
  <si>
    <t>30650071</t>
  </si>
  <si>
    <t>40650071</t>
  </si>
  <si>
    <t>50650071</t>
  </si>
  <si>
    <t>10700010</t>
  </si>
  <si>
    <t>20700010</t>
  </si>
  <si>
    <t>30700010</t>
  </si>
  <si>
    <t>40700010</t>
  </si>
  <si>
    <t>50700010</t>
  </si>
  <si>
    <t>10700020</t>
  </si>
  <si>
    <t>20700020</t>
  </si>
  <si>
    <t>30700020</t>
  </si>
  <si>
    <t>40700020</t>
  </si>
  <si>
    <t>50700020</t>
  </si>
  <si>
    <t>10700030</t>
  </si>
  <si>
    <t>20700030</t>
  </si>
  <si>
    <t>30700030</t>
  </si>
  <si>
    <t>40700030</t>
  </si>
  <si>
    <t>50700030</t>
  </si>
  <si>
    <t>10700080</t>
  </si>
  <si>
    <t>20700080</t>
  </si>
  <si>
    <t>30700080</t>
  </si>
  <si>
    <t>40700080</t>
  </si>
  <si>
    <t>50700080</t>
  </si>
  <si>
    <t>10700090</t>
  </si>
  <si>
    <t>20700090</t>
  </si>
  <si>
    <t>30700090</t>
  </si>
  <si>
    <t>40700090</t>
  </si>
  <si>
    <t>50700090</t>
  </si>
  <si>
    <t>10700100</t>
  </si>
  <si>
    <t>20700100</t>
  </si>
  <si>
    <t>30700100</t>
  </si>
  <si>
    <t>40700100</t>
  </si>
  <si>
    <t>50700100</t>
  </si>
  <si>
    <t>10701050</t>
  </si>
  <si>
    <t>20701050</t>
  </si>
  <si>
    <t>30701050</t>
  </si>
  <si>
    <t>40701050</t>
  </si>
  <si>
    <t>50701050</t>
  </si>
  <si>
    <t>10701051</t>
  </si>
  <si>
    <t>20701051</t>
  </si>
  <si>
    <t>30701051</t>
  </si>
  <si>
    <t>40701051</t>
  </si>
  <si>
    <t>50701051</t>
  </si>
  <si>
    <t>10701060</t>
  </si>
  <si>
    <t>20701060</t>
  </si>
  <si>
    <t>30701060</t>
  </si>
  <si>
    <t>40701060</t>
  </si>
  <si>
    <t>50701060</t>
  </si>
  <si>
    <t>10701061</t>
  </si>
  <si>
    <t>20701061</t>
  </si>
  <si>
    <t>30701061</t>
  </si>
  <si>
    <t>40701061</t>
  </si>
  <si>
    <t>50701061</t>
  </si>
  <si>
    <t>10702050</t>
  </si>
  <si>
    <t>20702050</t>
  </si>
  <si>
    <t>30702050</t>
  </si>
  <si>
    <t>40702050</t>
  </si>
  <si>
    <t>50702050</t>
  </si>
  <si>
    <t>10702051</t>
  </si>
  <si>
    <t>20702051</t>
  </si>
  <si>
    <t>30702051</t>
  </si>
  <si>
    <t>40702051</t>
  </si>
  <si>
    <t>50702051</t>
  </si>
  <si>
    <t>10702060</t>
  </si>
  <si>
    <t>20702060</t>
  </si>
  <si>
    <t>30702060</t>
  </si>
  <si>
    <t>40702060</t>
  </si>
  <si>
    <t>50702060</t>
  </si>
  <si>
    <t>10702061</t>
  </si>
  <si>
    <t>20702061</t>
  </si>
  <si>
    <t>30702061</t>
  </si>
  <si>
    <t>40702061</t>
  </si>
  <si>
    <t>50702061</t>
  </si>
  <si>
    <t>10703050</t>
  </si>
  <si>
    <t>20703050</t>
  </si>
  <si>
    <t>30703050</t>
  </si>
  <si>
    <t>40703050</t>
  </si>
  <si>
    <t>50703050</t>
  </si>
  <si>
    <t>10703051</t>
  </si>
  <si>
    <t>20703051</t>
  </si>
  <si>
    <t>30703051</t>
  </si>
  <si>
    <t>40703051</t>
  </si>
  <si>
    <t>50703051</t>
  </si>
  <si>
    <t>10703060</t>
  </si>
  <si>
    <t>20703060</t>
  </si>
  <si>
    <t>30703060</t>
  </si>
  <si>
    <t>40703060</t>
  </si>
  <si>
    <t>50703060</t>
  </si>
  <si>
    <t>10703061</t>
  </si>
  <si>
    <t>20703061</t>
  </si>
  <si>
    <t>30703061</t>
  </si>
  <si>
    <t>40703061</t>
  </si>
  <si>
    <t>50703061</t>
  </si>
  <si>
    <t>10700040</t>
  </si>
  <si>
    <t>20700040</t>
  </si>
  <si>
    <t>30700040</t>
  </si>
  <si>
    <t>40700040</t>
  </si>
  <si>
    <t>50700040</t>
  </si>
  <si>
    <t>10700041</t>
  </si>
  <si>
    <t>20700041</t>
  </si>
  <si>
    <t>30700041</t>
  </si>
  <si>
    <t>40700041</t>
  </si>
  <si>
    <t>50700041</t>
  </si>
  <si>
    <t>10700070</t>
  </si>
  <si>
    <t>20700070</t>
  </si>
  <si>
    <t>30700070</t>
  </si>
  <si>
    <t>40700070</t>
  </si>
  <si>
    <t>50700070</t>
  </si>
  <si>
    <t>10700071</t>
  </si>
  <si>
    <t>20700071</t>
  </si>
  <si>
    <t>30700071</t>
  </si>
  <si>
    <t>40700071</t>
  </si>
  <si>
    <t>50700071</t>
  </si>
  <si>
    <t>戒指属性</t>
  </si>
  <si>
    <t>腰带属性</t>
  </si>
  <si>
    <t>极品胸</t>
  </si>
  <si>
    <t>胸甲属性</t>
  </si>
  <si>
    <t>极品腿</t>
  </si>
  <si>
    <t>护腿属性</t>
  </si>
  <si>
    <t>极品副手</t>
  </si>
  <si>
    <t>法术书</t>
  </si>
  <si>
    <t>极品法术书</t>
  </si>
  <si>
    <t>副手属性</t>
  </si>
  <si>
    <t>武器</t>
  </si>
  <si>
    <t>极品武器</t>
  </si>
  <si>
    <t>武器属性</t>
  </si>
  <si>
    <t>项链属性</t>
  </si>
  <si>
    <t>头盔属性</t>
  </si>
  <si>
    <t>鞋子属性</t>
  </si>
  <si>
    <t>手套属性</t>
  </si>
  <si>
    <t>70+</t>
  </si>
  <si>
    <t>装备主属性</t>
    <phoneticPr fontId="1" type="noConversion"/>
  </si>
  <si>
    <t>魔法值</t>
  </si>
  <si>
    <t>生命值</t>
  </si>
  <si>
    <t>生命值</t>
    <phoneticPr fontId="1" type="noConversion"/>
  </si>
  <si>
    <t>护甲</t>
  </si>
  <si>
    <t>护甲</t>
    <phoneticPr fontId="1" type="noConversion"/>
  </si>
  <si>
    <t>属性等级</t>
    <phoneticPr fontId="1" type="noConversion"/>
  </si>
  <si>
    <t>最大伤害</t>
  </si>
  <si>
    <t>最小伤害</t>
  </si>
  <si>
    <t>物抗</t>
  </si>
  <si>
    <t>魔抗</t>
  </si>
  <si>
    <t>暴击</t>
  </si>
  <si>
    <t>命中</t>
  </si>
  <si>
    <t>闪避</t>
  </si>
  <si>
    <t>韧性</t>
  </si>
  <si>
    <t>伤害总和</t>
    <phoneticPr fontId="1" type="noConversion"/>
  </si>
  <si>
    <t>伤害</t>
    <phoneticPr fontId="1" type="noConversion"/>
  </si>
  <si>
    <t>装备洗炼</t>
    <phoneticPr fontId="1" type="noConversion"/>
  </si>
  <si>
    <t>每级增加金币</t>
    <phoneticPr fontId="1" type="noConversion"/>
  </si>
  <si>
    <t>极品加权金币</t>
    <phoneticPr fontId="1" type="noConversion"/>
  </si>
  <si>
    <t>金币消耗系数</t>
    <phoneticPr fontId="18" type="noConversion"/>
  </si>
  <si>
    <t>部位系数</t>
    <phoneticPr fontId="18" type="noConversion"/>
  </si>
  <si>
    <t>白</t>
    <phoneticPr fontId="18" type="noConversion"/>
  </si>
  <si>
    <t>武器</t>
    <phoneticPr fontId="18" type="noConversion"/>
  </si>
  <si>
    <t>绿</t>
    <phoneticPr fontId="18" type="noConversion"/>
  </si>
  <si>
    <t>副手</t>
    <phoneticPr fontId="18" type="noConversion"/>
  </si>
  <si>
    <t>蓝</t>
    <phoneticPr fontId="18" type="noConversion"/>
  </si>
  <si>
    <t>头</t>
    <phoneticPr fontId="18" type="noConversion"/>
  </si>
  <si>
    <t>手</t>
    <phoneticPr fontId="18" type="noConversion"/>
  </si>
  <si>
    <t>装备ID</t>
    <phoneticPr fontId="1" type="noConversion"/>
  </si>
  <si>
    <t>设计思路</t>
    <phoneticPr fontId="13" type="noConversion"/>
  </si>
  <si>
    <r>
      <t>1.</t>
    </r>
    <r>
      <rPr>
        <b/>
        <sz val="9"/>
        <color rgb="FF3A3A3A"/>
        <rFont val="宋体"/>
        <family val="3"/>
        <charset val="134"/>
      </rPr>
      <t>设定影响强化消耗的因素</t>
    </r>
    <phoneticPr fontId="13" type="noConversion"/>
  </si>
  <si>
    <t>强化等级、装备品质、装备等级、部位、是否极品</t>
    <phoneticPr fontId="13" type="noConversion"/>
  </si>
  <si>
    <r>
      <t>2.</t>
    </r>
    <r>
      <rPr>
        <b/>
        <sz val="9"/>
        <color rgb="FF3A3A3A"/>
        <rFont val="宋体"/>
        <family val="3"/>
        <charset val="134"/>
      </rPr>
      <t>设定装备基础强化精华数量</t>
    </r>
    <phoneticPr fontId="13" type="noConversion"/>
  </si>
  <si>
    <t>金币消耗 = 2000*精华数量</t>
    <phoneticPr fontId="1" type="noConversion"/>
  </si>
  <si>
    <t>备注</t>
    <phoneticPr fontId="13" type="noConversion"/>
  </si>
  <si>
    <r>
      <t>3.</t>
    </r>
    <r>
      <rPr>
        <b/>
        <sz val="9"/>
        <color rgb="FF3A3A3A"/>
        <rFont val="宋体"/>
        <family val="3"/>
        <charset val="134"/>
      </rPr>
      <t>设定装备强化消耗精华公式</t>
    </r>
    <phoneticPr fontId="13" type="noConversion"/>
  </si>
  <si>
    <t>基础强化数量*强化等级系数*品质系数*(等级系数+极品修正参数)*部位系数</t>
    <phoneticPr fontId="13" type="noConversion"/>
  </si>
  <si>
    <r>
      <t>3.</t>
    </r>
    <r>
      <rPr>
        <b/>
        <sz val="9"/>
        <color rgb="FF3A3A3A"/>
        <rFont val="宋体"/>
        <family val="3"/>
        <charset val="134"/>
      </rPr>
      <t>设定强化等级上限</t>
    </r>
    <phoneticPr fontId="1" type="noConversion"/>
  </si>
  <si>
    <r>
      <t>10.</t>
    </r>
    <r>
      <rPr>
        <b/>
        <sz val="9"/>
        <color rgb="FF3A3A3A"/>
        <rFont val="宋体"/>
        <family val="3"/>
        <charset val="134"/>
      </rPr>
      <t>计算装备强化所需消耗</t>
    </r>
    <phoneticPr fontId="13" type="noConversion"/>
  </si>
  <si>
    <t>详见“装备强化附表”</t>
    <phoneticPr fontId="13" type="noConversion"/>
  </si>
  <si>
    <t>强化等级</t>
    <phoneticPr fontId="1" type="noConversion"/>
  </si>
  <si>
    <t>系数</t>
    <phoneticPr fontId="1" type="noConversion"/>
  </si>
  <si>
    <t>装备强化等级修正</t>
    <phoneticPr fontId="1" type="noConversion"/>
  </si>
  <si>
    <t>白</t>
    <phoneticPr fontId="18" type="noConversion"/>
  </si>
  <si>
    <t>绿</t>
    <phoneticPr fontId="18" type="noConversion"/>
  </si>
  <si>
    <t>蓝</t>
    <phoneticPr fontId="18" type="noConversion"/>
  </si>
  <si>
    <t>紫</t>
    <phoneticPr fontId="18" type="noConversion"/>
  </si>
  <si>
    <t>橙</t>
    <phoneticPr fontId="18" type="noConversion"/>
  </si>
  <si>
    <t>装备品质修正</t>
    <phoneticPr fontId="1" type="noConversion"/>
  </si>
  <si>
    <t>品质</t>
    <phoneticPr fontId="18" type="noConversion"/>
  </si>
  <si>
    <t>系数</t>
    <phoneticPr fontId="18" type="noConversion"/>
  </si>
  <si>
    <t>装备等级修正</t>
    <phoneticPr fontId="1" type="noConversion"/>
  </si>
  <si>
    <t>装备等级</t>
    <phoneticPr fontId="18" type="noConversion"/>
  </si>
  <si>
    <t>极品加成</t>
    <phoneticPr fontId="18" type="noConversion"/>
  </si>
  <si>
    <t>白</t>
    <phoneticPr fontId="18" type="noConversion"/>
  </si>
  <si>
    <t>绿</t>
    <phoneticPr fontId="18" type="noConversion"/>
  </si>
  <si>
    <t>蓝</t>
    <phoneticPr fontId="18" type="noConversion"/>
  </si>
  <si>
    <t>紫</t>
    <phoneticPr fontId="18" type="noConversion"/>
  </si>
  <si>
    <t>橙</t>
    <phoneticPr fontId="18" type="noConversion"/>
  </si>
  <si>
    <t>装等为1的装备强化基础消耗</t>
    <phoneticPr fontId="18" type="noConversion"/>
  </si>
  <si>
    <t>强化等级</t>
    <phoneticPr fontId="18" type="noConversion"/>
  </si>
  <si>
    <t>消耗精华</t>
    <phoneticPr fontId="1" type="noConversion"/>
  </si>
  <si>
    <t>消耗金币</t>
    <phoneticPr fontId="1" type="noConversion"/>
  </si>
  <si>
    <t>腰带</t>
    <phoneticPr fontId="18" type="noConversion"/>
  </si>
  <si>
    <t>项链</t>
    <phoneticPr fontId="18" type="noConversion"/>
  </si>
  <si>
    <t>戒指</t>
    <phoneticPr fontId="18" type="noConversion"/>
  </si>
  <si>
    <t>部位</t>
    <phoneticPr fontId="18" type="noConversion"/>
  </si>
  <si>
    <t>部位部位修正</t>
    <phoneticPr fontId="1" type="noConversion"/>
  </si>
  <si>
    <t>头盔</t>
    <phoneticPr fontId="18" type="noConversion"/>
  </si>
  <si>
    <t>胸甲</t>
    <phoneticPr fontId="18" type="noConversion"/>
  </si>
  <si>
    <t>护腿</t>
    <phoneticPr fontId="18" type="noConversion"/>
  </si>
  <si>
    <t>主手武器</t>
    <phoneticPr fontId="18" type="noConversion"/>
  </si>
  <si>
    <t>副手武器</t>
    <phoneticPr fontId="18" type="noConversion"/>
  </si>
  <si>
    <t>鞋子</t>
    <phoneticPr fontId="18" type="noConversion"/>
  </si>
  <si>
    <t>手套</t>
    <phoneticPr fontId="18" type="noConversion"/>
  </si>
  <si>
    <t>ratio</t>
    <phoneticPr fontId="18" type="noConversion"/>
  </si>
  <si>
    <t>value</t>
    <phoneticPr fontId="18" type="noConversion"/>
  </si>
  <si>
    <t>type</t>
    <phoneticPr fontId="18" type="noConversion"/>
  </si>
  <si>
    <t>关卡id</t>
    <phoneticPr fontId="1" type="noConversion"/>
  </si>
  <si>
    <t>怪物区间</t>
    <phoneticPr fontId="1" type="noConversion"/>
  </si>
  <si>
    <t>最高</t>
    <phoneticPr fontId="1" type="noConversion"/>
  </si>
  <si>
    <t>最低</t>
    <phoneticPr fontId="1" type="noConversion"/>
  </si>
  <si>
    <t>白装掉率</t>
    <phoneticPr fontId="1" type="noConversion"/>
  </si>
  <si>
    <t>蓝装掉率</t>
    <phoneticPr fontId="1" type="noConversion"/>
  </si>
  <si>
    <t>绿装掉率</t>
    <phoneticPr fontId="1" type="noConversion"/>
  </si>
  <si>
    <t>紫装掉率</t>
    <phoneticPr fontId="1" type="noConversion"/>
  </si>
  <si>
    <t>橙装掉率</t>
    <phoneticPr fontId="1" type="noConversion"/>
  </si>
  <si>
    <t>战斗时长</t>
    <phoneticPr fontId="1" type="noConversion"/>
  </si>
  <si>
    <t>怪物数量</t>
    <phoneticPr fontId="1" type="noConversion"/>
  </si>
  <si>
    <t>1个</t>
    <phoneticPr fontId="1" type="noConversion"/>
  </si>
  <si>
    <t>2个</t>
    <phoneticPr fontId="1" type="noConversion"/>
  </si>
  <si>
    <t>3个</t>
    <phoneticPr fontId="1" type="noConversion"/>
  </si>
  <si>
    <t>白装</t>
    <phoneticPr fontId="1" type="noConversion"/>
  </si>
  <si>
    <t>绿装</t>
    <phoneticPr fontId="1" type="noConversion"/>
  </si>
  <si>
    <t>蓝装</t>
    <phoneticPr fontId="1" type="noConversion"/>
  </si>
  <si>
    <t>紫装</t>
    <phoneticPr fontId="1" type="noConversion"/>
  </si>
  <si>
    <t>橙装</t>
    <phoneticPr fontId="1" type="noConversion"/>
  </si>
  <si>
    <t>BOSS精华数量</t>
    <phoneticPr fontId="1" type="noConversion"/>
  </si>
  <si>
    <t>越级数</t>
    <phoneticPr fontId="1" type="noConversion"/>
  </si>
  <si>
    <t>停留时间(小时)</t>
    <phoneticPr fontId="1" type="noConversion"/>
  </si>
  <si>
    <t>每天可打副本数</t>
    <phoneticPr fontId="1" type="noConversion"/>
  </si>
  <si>
    <t>总计</t>
    <phoneticPr fontId="1" type="noConversion"/>
  </si>
  <si>
    <t>天数</t>
    <phoneticPr fontId="1" type="noConversion"/>
  </si>
  <si>
    <t>副手武器</t>
    <phoneticPr fontId="1" type="noConversion"/>
  </si>
  <si>
    <t>强化至5级</t>
    <phoneticPr fontId="1" type="noConversion"/>
  </si>
  <si>
    <t>强化至10级</t>
    <phoneticPr fontId="1" type="noConversion"/>
  </si>
  <si>
    <t>精华消耗</t>
    <phoneticPr fontId="1" type="noConversion"/>
  </si>
  <si>
    <t>强化至15级</t>
    <phoneticPr fontId="1" type="noConversion"/>
  </si>
  <si>
    <t>护腿</t>
    <phoneticPr fontId="1" type="noConversion"/>
  </si>
  <si>
    <t>胸甲</t>
    <phoneticPr fontId="1" type="noConversion"/>
  </si>
  <si>
    <t>单个怪物战斗时长</t>
    <phoneticPr fontId="1" type="noConversion"/>
  </si>
  <si>
    <t>1小时产出</t>
    <phoneticPr fontId="1" type="noConversion"/>
  </si>
  <si>
    <t>平均战斗时长</t>
    <phoneticPr fontId="1" type="noConversion"/>
  </si>
  <si>
    <t>总产出</t>
    <phoneticPr fontId="1" type="noConversion"/>
  </si>
  <si>
    <t>最低产量</t>
    <phoneticPr fontId="1" type="noConversion"/>
  </si>
  <si>
    <t>最高产量</t>
    <phoneticPr fontId="1" type="noConversion"/>
  </si>
  <si>
    <t>预期1小时装备产量</t>
    <phoneticPr fontId="1" type="noConversion"/>
  </si>
  <si>
    <t>装备平均掉率</t>
    <phoneticPr fontId="1" type="noConversion"/>
  </si>
  <si>
    <t>两个怪物战斗时长</t>
    <phoneticPr fontId="1" type="noConversion"/>
  </si>
  <si>
    <t>三个怪物战斗时长</t>
    <phoneticPr fontId="1" type="noConversion"/>
  </si>
  <si>
    <t>橙武</t>
    <phoneticPr fontId="1" type="noConversion"/>
  </si>
  <si>
    <r>
      <rPr>
        <b/>
        <sz val="10"/>
        <color theme="1"/>
        <rFont val="宋体"/>
        <family val="2"/>
        <charset val="134"/>
      </rPr>
      <t>紫装</t>
    </r>
    <phoneticPr fontId="1" type="noConversion"/>
  </si>
  <si>
    <r>
      <rPr>
        <b/>
        <sz val="10"/>
        <color theme="1"/>
        <rFont val="宋体"/>
        <family val="2"/>
        <charset val="134"/>
      </rPr>
      <t>紫武</t>
    </r>
    <phoneticPr fontId="1" type="noConversion"/>
  </si>
  <si>
    <r>
      <rPr>
        <b/>
        <sz val="10"/>
        <color theme="1"/>
        <rFont val="宋体"/>
        <family val="2"/>
        <charset val="134"/>
      </rPr>
      <t>蓝装</t>
    </r>
    <phoneticPr fontId="1" type="noConversion"/>
  </si>
  <si>
    <r>
      <rPr>
        <b/>
        <sz val="10"/>
        <color theme="1"/>
        <rFont val="宋体"/>
        <family val="2"/>
        <charset val="134"/>
      </rPr>
      <t>蓝武</t>
    </r>
    <phoneticPr fontId="1" type="noConversion"/>
  </si>
  <si>
    <r>
      <rPr>
        <b/>
        <sz val="10"/>
        <color theme="1"/>
        <rFont val="宋体"/>
        <family val="2"/>
        <charset val="134"/>
      </rPr>
      <t>绿装</t>
    </r>
    <phoneticPr fontId="1" type="noConversion"/>
  </si>
  <si>
    <r>
      <rPr>
        <b/>
        <sz val="10"/>
        <color theme="1"/>
        <rFont val="宋体"/>
        <family val="2"/>
        <charset val="134"/>
      </rPr>
      <t>绿武</t>
    </r>
    <phoneticPr fontId="1" type="noConversion"/>
  </si>
  <si>
    <t>极品</t>
  </si>
  <si>
    <t>4,9</t>
  </si>
  <si>
    <t>5,12</t>
  </si>
  <si>
    <t>3,7</t>
  </si>
  <si>
    <t>2,5</t>
  </si>
  <si>
    <t>1,3</t>
  </si>
  <si>
    <t>1,4</t>
  </si>
  <si>
    <t>22,35</t>
  </si>
  <si>
    <t>29,46</t>
  </si>
  <si>
    <t>17,26</t>
  </si>
  <si>
    <t>22,34</t>
  </si>
  <si>
    <t>12,17</t>
  </si>
  <si>
    <t>16,22</t>
  </si>
  <si>
    <t>7,10</t>
  </si>
  <si>
    <t>9,13</t>
  </si>
  <si>
    <t>49,74</t>
  </si>
  <si>
    <t>64,96</t>
  </si>
  <si>
    <t>39,55</t>
  </si>
  <si>
    <t>51,72</t>
  </si>
  <si>
    <t>26,37</t>
  </si>
  <si>
    <t>34,48</t>
  </si>
  <si>
    <t>15,22</t>
  </si>
  <si>
    <t>20,29</t>
  </si>
  <si>
    <t>84,124</t>
  </si>
  <si>
    <t>109,161</t>
  </si>
  <si>
    <t>67,93</t>
  </si>
  <si>
    <t>87,121</t>
  </si>
  <si>
    <t>45,62</t>
  </si>
  <si>
    <t>59,81</t>
  </si>
  <si>
    <t>27,37</t>
  </si>
  <si>
    <t>35,48</t>
  </si>
  <si>
    <t>110,161</t>
  </si>
  <si>
    <t>143,209</t>
  </si>
  <si>
    <t>113,157</t>
  </si>
  <si>
    <t>77,105</t>
  </si>
  <si>
    <t>46,62</t>
  </si>
  <si>
    <t>132,193</t>
  </si>
  <si>
    <t>172,251</t>
  </si>
  <si>
    <t>105,145</t>
  </si>
  <si>
    <t>137,189</t>
  </si>
  <si>
    <t>70,97</t>
  </si>
  <si>
    <t>91,126</t>
  </si>
  <si>
    <t>42,58</t>
  </si>
  <si>
    <t>55,75</t>
  </si>
  <si>
    <t>184,267</t>
  </si>
  <si>
    <t>239,347</t>
  </si>
  <si>
    <t>146,200</t>
  </si>
  <si>
    <t>190,260</t>
  </si>
  <si>
    <t>98,133</t>
  </si>
  <si>
    <t>127,173</t>
  </si>
  <si>
    <t>58,80</t>
  </si>
  <si>
    <t>75,104</t>
  </si>
  <si>
    <t>232,336</t>
  </si>
  <si>
    <t>302,437</t>
  </si>
  <si>
    <t>184,252</t>
  </si>
  <si>
    <t>239,328</t>
  </si>
  <si>
    <t>123,168</t>
  </si>
  <si>
    <t>160,218</t>
  </si>
  <si>
    <t>73,101</t>
  </si>
  <si>
    <t>95,131</t>
  </si>
  <si>
    <t>292,423</t>
  </si>
  <si>
    <t>380,550</t>
  </si>
  <si>
    <t>233,317</t>
  </si>
  <si>
    <t>303,412</t>
  </si>
  <si>
    <t>155,212</t>
  </si>
  <si>
    <t>202,276</t>
  </si>
  <si>
    <t>93,127</t>
  </si>
  <si>
    <t>121,165</t>
  </si>
  <si>
    <t>395,570</t>
  </si>
  <si>
    <t>514,741</t>
  </si>
  <si>
    <t>314,428</t>
  </si>
  <si>
    <t>408,556</t>
  </si>
  <si>
    <t>210,285</t>
  </si>
  <si>
    <t>273,371</t>
  </si>
  <si>
    <t>125,171</t>
  </si>
  <si>
    <t>163,222</t>
  </si>
  <si>
    <t>446,644</t>
  </si>
  <si>
    <t>580,837</t>
  </si>
  <si>
    <t>355,483</t>
  </si>
  <si>
    <t>462,628</t>
  </si>
  <si>
    <t>237,322</t>
  </si>
  <si>
    <t>308,419</t>
  </si>
  <si>
    <t>142,193</t>
  </si>
  <si>
    <t>185,251</t>
  </si>
  <si>
    <t>542,782</t>
  </si>
  <si>
    <t>705,1017</t>
  </si>
  <si>
    <t>432,587</t>
  </si>
  <si>
    <t>562,763</t>
  </si>
  <si>
    <t>288,391</t>
  </si>
  <si>
    <t>374,508</t>
  </si>
  <si>
    <t>172,235</t>
  </si>
  <si>
    <t>224,306</t>
  </si>
  <si>
    <t>702,1012</t>
  </si>
  <si>
    <t>913,1316</t>
  </si>
  <si>
    <t>559,759</t>
  </si>
  <si>
    <t>727,987</t>
  </si>
  <si>
    <t>373,506</t>
  </si>
  <si>
    <t>485,658</t>
  </si>
  <si>
    <t>223,304</t>
  </si>
  <si>
    <t>290,395</t>
  </si>
  <si>
    <t>846,1219</t>
  </si>
  <si>
    <t>1100,1585</t>
  </si>
  <si>
    <t>674,914</t>
  </si>
  <si>
    <t>876,1188</t>
  </si>
  <si>
    <t>450,610</t>
  </si>
  <si>
    <t>585,793</t>
  </si>
  <si>
    <t>269,366</t>
  </si>
  <si>
    <t>350,476</t>
  </si>
  <si>
    <t>998,1438</t>
  </si>
  <si>
    <t>1297,1869</t>
  </si>
  <si>
    <t>795,1078</t>
  </si>
  <si>
    <t>1034,1401</t>
  </si>
  <si>
    <t>530,719</t>
  </si>
  <si>
    <t>689,935</t>
  </si>
  <si>
    <t>318,431</t>
  </si>
  <si>
    <t>413,560</t>
  </si>
  <si>
    <t>0,0</t>
    <phoneticPr fontId="1" type="noConversion"/>
  </si>
  <si>
    <t>0,0</t>
  </si>
  <si>
    <t>副手武器</t>
    <phoneticPr fontId="1" type="noConversion"/>
  </si>
  <si>
    <t>战士</t>
    <phoneticPr fontId="1" type="noConversion"/>
  </si>
  <si>
    <t>法师</t>
    <phoneticPr fontId="1" type="noConversion"/>
  </si>
  <si>
    <t>猎人</t>
    <phoneticPr fontId="1" type="noConversion"/>
  </si>
  <si>
    <t>主手武器</t>
    <phoneticPr fontId="1" type="noConversion"/>
  </si>
  <si>
    <t>全职业</t>
    <phoneticPr fontId="1" type="noConversion"/>
  </si>
  <si>
    <t>物理抗性</t>
    <phoneticPr fontId="1" type="noConversion"/>
  </si>
  <si>
    <t>魔法抗性</t>
    <phoneticPr fontId="1" type="noConversion"/>
  </si>
  <si>
    <t>命中</t>
    <phoneticPr fontId="1" type="noConversion"/>
  </si>
  <si>
    <t>白装</t>
    <phoneticPr fontId="1" type="noConversion"/>
  </si>
  <si>
    <t>绿装</t>
    <phoneticPr fontId="1" type="noConversion"/>
  </si>
  <si>
    <t>蓝装</t>
    <phoneticPr fontId="1" type="noConversion"/>
  </si>
  <si>
    <t>紫装</t>
    <phoneticPr fontId="1" type="noConversion"/>
  </si>
  <si>
    <t>橙装</t>
    <phoneticPr fontId="1" type="noConversion"/>
  </si>
  <si>
    <t>白装是否掉落</t>
    <phoneticPr fontId="1" type="noConversion"/>
  </si>
  <si>
    <t>绿装是否掉落</t>
  </si>
  <si>
    <t>蓝装是否掉落</t>
  </si>
  <si>
    <t>紫装是否掉落</t>
  </si>
  <si>
    <t>橙装是否掉落</t>
  </si>
  <si>
    <t>精华产量</t>
    <phoneticPr fontId="1" type="noConversion"/>
  </si>
  <si>
    <t>金币消耗</t>
    <phoneticPr fontId="1" type="noConversion"/>
  </si>
  <si>
    <t>转化+1品质概率</t>
    <phoneticPr fontId="1" type="noConversion"/>
  </si>
  <si>
    <t>橙装熔炼出神器几率</t>
    <phoneticPr fontId="1" type="noConversion"/>
  </si>
  <si>
    <t>韧性</t>
    <phoneticPr fontId="1" type="noConversion"/>
  </si>
  <si>
    <t>宝箱平均掉率</t>
    <phoneticPr fontId="1" type="noConversion"/>
  </si>
  <si>
    <t>金宝箱</t>
    <phoneticPr fontId="1" type="noConversion"/>
  </si>
  <si>
    <t>银宝箱</t>
    <phoneticPr fontId="1" type="noConversion"/>
  </si>
  <si>
    <t>铜宝箱</t>
    <phoneticPr fontId="1" type="noConversion"/>
  </si>
  <si>
    <t>宝石袋</t>
    <phoneticPr fontId="1" type="noConversion"/>
  </si>
  <si>
    <t>伤害 = randbtween(A最小伤害,A最大伤害)*(1-B护甲/(B护甲值+f(B等级)))*if(A攻击类型=物理攻击,1-B物抗/(B物抗+f(B等级)),1-B魔抗/(B魔抗+f(B等级)))</t>
    <phoneticPr fontId="1" type="noConversion"/>
  </si>
  <si>
    <t>获得金币</t>
    <phoneticPr fontId="1" type="noConversion"/>
  </si>
  <si>
    <t>紫装比例</t>
    <phoneticPr fontId="1" type="noConversion"/>
  </si>
  <si>
    <t>可穿装备</t>
    <phoneticPr fontId="1" type="noConversion"/>
  </si>
  <si>
    <t>高等级装备系数</t>
    <phoneticPr fontId="1" type="noConversion"/>
  </si>
  <si>
    <t>熔炼神器概率</t>
    <phoneticPr fontId="1" type="noConversion"/>
  </si>
  <si>
    <t>1224,1656</t>
  </si>
  <si>
    <t>1666,2254</t>
  </si>
  <si>
    <t>1008,1296</t>
  </si>
  <si>
    <t>1372,1764</t>
  </si>
  <si>
    <t>720,1008</t>
  </si>
  <si>
    <t>980,1372</t>
  </si>
  <si>
    <t>432,576</t>
  </si>
  <si>
    <t>588,784</t>
  </si>
  <si>
    <t>1378,1864</t>
  </si>
  <si>
    <t>1948,2636</t>
  </si>
  <si>
    <t>1135,1459</t>
  </si>
  <si>
    <t>1604,2063</t>
  </si>
  <si>
    <t>811,1135</t>
  </si>
  <si>
    <t>1146,1604</t>
  </si>
  <si>
    <t>486,648</t>
  </si>
  <si>
    <t>688,917</t>
  </si>
  <si>
    <t>1536,2078</t>
  </si>
  <si>
    <t>2172,2938</t>
  </si>
  <si>
    <t>1265,1626</t>
  </si>
  <si>
    <t>1789,2300</t>
  </si>
  <si>
    <t>904,1265</t>
  </si>
  <si>
    <t>1278,1789</t>
  </si>
  <si>
    <t>542,723</t>
  </si>
  <si>
    <t>767,1022</t>
  </si>
  <si>
    <t>1702,2302</t>
  </si>
  <si>
    <t>2405,3253</t>
  </si>
  <si>
    <t>1401,1802</t>
  </si>
  <si>
    <t>1980,2546</t>
  </si>
  <si>
    <t>1001,1401</t>
  </si>
  <si>
    <t>1415,1980</t>
  </si>
  <si>
    <t>601,801</t>
  </si>
  <si>
    <t>849,1132</t>
  </si>
  <si>
    <t>1873,2533</t>
  </si>
  <si>
    <t>2647,3581</t>
  </si>
  <si>
    <t>1542,1983</t>
  </si>
  <si>
    <t>2180,2803</t>
  </si>
  <si>
    <t>1102,1542</t>
  </si>
  <si>
    <t>1557,2180</t>
  </si>
  <si>
    <t>661,881</t>
  </si>
  <si>
    <t>934,1246</t>
  </si>
  <si>
    <t>2049,2773</t>
  </si>
  <si>
    <t>2897,3919</t>
  </si>
  <si>
    <t>1688,2170</t>
  </si>
  <si>
    <t>2386,3067</t>
  </si>
  <si>
    <t>1206,1688</t>
  </si>
  <si>
    <t>1704,2386</t>
  </si>
  <si>
    <t>723,964</t>
  </si>
  <si>
    <t>1022,1363</t>
  </si>
  <si>
    <r>
      <rPr>
        <b/>
        <sz val="10"/>
        <color theme="1"/>
        <rFont val="宋体"/>
        <family val="2"/>
        <charset val="134"/>
      </rPr>
      <t>极限升级用时（</t>
    </r>
    <r>
      <rPr>
        <b/>
        <sz val="10"/>
        <color theme="1"/>
        <rFont val="Arial"/>
        <family val="2"/>
      </rPr>
      <t>h</t>
    </r>
    <r>
      <rPr>
        <b/>
        <sz val="10"/>
        <color theme="1"/>
        <rFont val="宋体"/>
        <family val="2"/>
        <charset val="134"/>
      </rPr>
      <t>）</t>
    </r>
    <phoneticPr fontId="1" type="noConversion"/>
  </si>
  <si>
    <t>神器经验加成</t>
    <phoneticPr fontId="1" type="noConversion"/>
  </si>
  <si>
    <t>越级战斗次数</t>
    <phoneticPr fontId="1" type="noConversion"/>
  </si>
  <si>
    <t>越级级数</t>
    <phoneticPr fontId="1" type="noConversion"/>
  </si>
  <si>
    <t>装备和</t>
    <phoneticPr fontId="1" type="noConversion"/>
  </si>
  <si>
    <t>白装熔炼值</t>
    <phoneticPr fontId="1" type="noConversion"/>
  </si>
  <si>
    <t>绿装熔炼值</t>
    <phoneticPr fontId="1" type="noConversion"/>
  </si>
  <si>
    <t>蓝装熔炼值</t>
    <phoneticPr fontId="1" type="noConversion"/>
  </si>
  <si>
    <t>紫装熔炼值</t>
    <phoneticPr fontId="1" type="noConversion"/>
  </si>
  <si>
    <t>橙装熔炼值</t>
    <phoneticPr fontId="1" type="noConversion"/>
  </si>
  <si>
    <t>80一小时产出</t>
    <phoneticPr fontId="1" type="noConversion"/>
  </si>
  <si>
    <t>一天熔炼值</t>
    <phoneticPr fontId="1" type="noConversion"/>
  </si>
  <si>
    <t>快速战斗金币</t>
    <phoneticPr fontId="1" type="noConversion"/>
  </si>
  <si>
    <t>金币系数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</si>
</sst>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_ "/>
  </numFmts>
  <fonts count="2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1"/>
      <name val="宋体"/>
      <family val="2"/>
      <charset val="134"/>
    </font>
    <font>
      <b/>
      <sz val="10"/>
      <color theme="1"/>
      <name val="宋体"/>
      <family val="3"/>
      <charset val="134"/>
      <scheme val="minor"/>
    </font>
    <font>
      <sz val="11"/>
      <color indexed="8"/>
      <name val="宋体"/>
      <family val="2"/>
      <charset val="134"/>
    </font>
    <font>
      <b/>
      <sz val="9"/>
      <color rgb="FF3A3A3A"/>
      <name val="Arial"/>
      <family val="2"/>
    </font>
    <font>
      <b/>
      <sz val="9"/>
      <color rgb="FF3A3A3A"/>
      <name val="宋体"/>
      <family val="2"/>
    </font>
    <font>
      <b/>
      <sz val="9"/>
      <color rgb="FF3A3A3A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52"/>
      <name val="宋体"/>
      <family val="2"/>
      <charset val="134"/>
    </font>
    <font>
      <sz val="11"/>
      <color indexed="60"/>
      <name val="宋体"/>
      <family val="2"/>
      <charset val="134"/>
    </font>
    <font>
      <b/>
      <sz val="11"/>
      <color indexed="63"/>
      <name val="宋体"/>
      <family val="2"/>
      <charset val="134"/>
    </font>
    <font>
      <sz val="11"/>
      <color indexed="17"/>
      <name val="宋体"/>
      <family val="2"/>
      <charset val="134"/>
    </font>
    <font>
      <sz val="9"/>
      <name val="宋体"/>
      <family val="2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2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23"/>
      </left>
      <right/>
      <top/>
      <bottom/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4" fillId="13" borderId="21" applyNumberFormat="0" applyAlignment="0" applyProtection="0">
      <alignment vertical="center"/>
    </xf>
    <xf numFmtId="0" fontId="16" fillId="13" borderId="22" applyNumberFormat="0" applyAlignment="0" applyProtection="0">
      <alignment vertical="center"/>
    </xf>
  </cellStyleXfs>
  <cellXfs count="1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10" borderId="1" xfId="0" applyFont="1" applyFill="1" applyBorder="1">
      <alignment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10" borderId="1" xfId="0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10" borderId="7" xfId="0" applyFont="1" applyFill="1" applyBorder="1">
      <alignment vertical="center"/>
    </xf>
    <xf numFmtId="0" fontId="5" fillId="10" borderId="0" xfId="0" applyFont="1" applyFill="1" applyBorder="1">
      <alignment vertical="center"/>
    </xf>
    <xf numFmtId="0" fontId="6" fillId="10" borderId="0" xfId="0" applyFont="1" applyFill="1" applyBorder="1">
      <alignment vertical="center"/>
    </xf>
    <xf numFmtId="49" fontId="0" fillId="0" borderId="0" xfId="0" applyNumberFormat="1" applyFill="1">
      <alignment vertical="center"/>
    </xf>
    <xf numFmtId="0" fontId="10" fillId="12" borderId="14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0" fillId="0" borderId="0" xfId="0" applyAlignment="1"/>
    <xf numFmtId="0" fontId="12" fillId="12" borderId="17" xfId="0" applyFont="1" applyFill="1" applyBorder="1" applyAlignment="1">
      <alignment horizontal="center" vertical="center" wrapText="1"/>
    </xf>
    <xf numFmtId="0" fontId="12" fillId="12" borderId="18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2" fontId="0" fillId="0" borderId="0" xfId="0" applyNumberFormat="1" applyAlignment="1">
      <alignment vertical="center"/>
    </xf>
    <xf numFmtId="0" fontId="12" fillId="12" borderId="14" xfId="0" applyFont="1" applyFill="1" applyBorder="1" applyAlignment="1">
      <alignment horizontal="center" vertical="center" wrapText="1"/>
    </xf>
    <xf numFmtId="0" fontId="12" fillId="12" borderId="14" xfId="0" applyNumberFormat="1" applyFont="1" applyFill="1" applyBorder="1" applyAlignment="1">
      <alignment horizontal="center" vertical="center" wrapText="1"/>
    </xf>
    <xf numFmtId="0" fontId="12" fillId="12" borderId="0" xfId="0" applyFont="1" applyFill="1" applyBorder="1" applyAlignment="1">
      <alignment horizontal="center" vertical="center" wrapText="1"/>
    </xf>
    <xf numFmtId="10" fontId="12" fillId="12" borderId="14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/>
    <xf numFmtId="0" fontId="0" fillId="0" borderId="0" xfId="0" applyNumberFormat="1" applyAlignment="1">
      <alignment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2" borderId="20" xfId="0" applyNumberFormat="1" applyFont="1" applyFill="1" applyBorder="1" applyAlignment="1">
      <alignment horizontal="center" vertical="center" wrapText="1"/>
    </xf>
    <xf numFmtId="0" fontId="8" fillId="10" borderId="0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0" fillId="0" borderId="0" xfId="0">
      <alignment vertical="center"/>
    </xf>
    <xf numFmtId="0" fontId="8" fillId="10" borderId="1" xfId="0" applyFont="1" applyFill="1" applyBorder="1">
      <alignment vertical="center"/>
    </xf>
    <xf numFmtId="49" fontId="0" fillId="0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8" fillId="10" borderId="0" xfId="0" applyFont="1" applyFill="1" applyBorder="1" applyAlignment="1">
      <alignment vertical="center"/>
    </xf>
    <xf numFmtId="0" fontId="8" fillId="10" borderId="12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0" borderId="0" xfId="0">
      <alignment vertical="center"/>
    </xf>
    <xf numFmtId="0" fontId="5" fillId="10" borderId="1" xfId="0" applyFont="1" applyFill="1" applyBorder="1">
      <alignment vertical="center"/>
    </xf>
    <xf numFmtId="0" fontId="8" fillId="10" borderId="1" xfId="0" applyFont="1" applyFill="1" applyBorder="1">
      <alignment vertical="center"/>
    </xf>
    <xf numFmtId="0" fontId="17" fillId="15" borderId="0" xfId="4">
      <alignment vertical="center"/>
    </xf>
    <xf numFmtId="0" fontId="0" fillId="0" borderId="0" xfId="0" applyAlignment="1">
      <alignment horizontal="center" vertical="center"/>
    </xf>
    <xf numFmtId="0" fontId="10" fillId="12" borderId="17" xfId="0" applyFont="1" applyFill="1" applyBorder="1" applyAlignment="1">
      <alignment horizontal="left" vertical="center" wrapText="1"/>
    </xf>
    <xf numFmtId="0" fontId="10" fillId="12" borderId="18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/>
    <xf numFmtId="0" fontId="12" fillId="12" borderId="14" xfId="0" applyFont="1" applyFill="1" applyBorder="1" applyAlignment="1">
      <alignment horizontal="left" vertical="center" wrapText="1"/>
    </xf>
    <xf numFmtId="0" fontId="10" fillId="12" borderId="19" xfId="0" applyFont="1" applyFill="1" applyBorder="1" applyAlignment="1">
      <alignment horizontal="left" vertical="center" wrapText="1"/>
    </xf>
    <xf numFmtId="0" fontId="12" fillId="12" borderId="15" xfId="0" applyFont="1" applyFill="1" applyBorder="1" applyAlignment="1">
      <alignment horizontal="left" vertical="center" wrapText="1"/>
    </xf>
    <xf numFmtId="0" fontId="12" fillId="12" borderId="16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9" fillId="13" borderId="21" xfId="7" applyFont="1">
      <alignment vertical="center"/>
    </xf>
    <xf numFmtId="0" fontId="15" fillId="14" borderId="0" xfId="6">
      <alignment vertical="center"/>
    </xf>
    <xf numFmtId="0" fontId="19" fillId="13" borderId="24" xfId="7" applyFont="1" applyBorder="1">
      <alignment vertical="center"/>
    </xf>
    <xf numFmtId="0" fontId="15" fillId="14" borderId="1" xfId="6" applyBorder="1">
      <alignment vertical="center"/>
    </xf>
    <xf numFmtId="0" fontId="15" fillId="14" borderId="7" xfId="6" applyBorder="1">
      <alignment vertical="center"/>
    </xf>
    <xf numFmtId="0" fontId="8" fillId="10" borderId="7" xfId="0" applyFont="1" applyFill="1" applyBorder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4" fillId="13" borderId="21" xfId="7">
      <alignment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77" fontId="5" fillId="10" borderId="1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left" vertical="center" wrapText="1"/>
    </xf>
    <xf numFmtId="0" fontId="12" fillId="12" borderId="18" xfId="0" applyFont="1" applyFill="1" applyBorder="1" applyAlignment="1">
      <alignment horizontal="left" vertical="center" wrapText="1"/>
    </xf>
    <xf numFmtId="0" fontId="10" fillId="12" borderId="17" xfId="0" applyFont="1" applyFill="1" applyBorder="1" applyAlignment="1">
      <alignment horizontal="left" vertical="center" wrapText="1"/>
    </xf>
    <xf numFmtId="0" fontId="10" fillId="12" borderId="19" xfId="0" applyFont="1" applyFill="1" applyBorder="1" applyAlignment="1">
      <alignment horizontal="left" vertical="center" wrapText="1"/>
    </xf>
    <xf numFmtId="0" fontId="10" fillId="12" borderId="18" xfId="0" applyFont="1" applyFill="1" applyBorder="1" applyAlignment="1">
      <alignment horizontal="left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12" borderId="18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left" vertical="center" wrapText="1"/>
    </xf>
    <xf numFmtId="0" fontId="10" fillId="12" borderId="23" xfId="0" applyFont="1" applyFill="1" applyBorder="1" applyAlignment="1">
      <alignment horizontal="left" vertical="center" wrapText="1"/>
    </xf>
    <xf numFmtId="0" fontId="10" fillId="12" borderId="16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2" fillId="12" borderId="19" xfId="0" applyFont="1" applyFill="1" applyBorder="1" applyAlignment="1">
      <alignment horizontal="left" vertical="center" wrapText="1"/>
    </xf>
  </cellXfs>
  <cellStyles count="9">
    <cellStyle name="差 2" xfId="6"/>
    <cellStyle name="常规" xfId="0" builtinId="0"/>
    <cellStyle name="常规 2" xfId="3"/>
    <cellStyle name="常规 2 2" xfId="1"/>
    <cellStyle name="常规 2 3" xfId="2"/>
    <cellStyle name="常规 3" xfId="5"/>
    <cellStyle name="好 2" xfId="4"/>
    <cellStyle name="计算 2" xfId="7"/>
    <cellStyle name="输出 2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3190507436570431"/>
          <c:y val="4.2141294838145368E-2"/>
          <c:w val="0.57367125984251965"/>
          <c:h val="0.89719889180519163"/>
        </c:manualLayout>
      </c:layout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Eq val="1"/>
            <c:trendlineLbl>
              <c:layout/>
              <c:numFmt formatCode="General" sourceLinked="0"/>
            </c:trendlineLbl>
          </c:trendline>
          <c:yVal>
            <c:numRef>
              <c:f>用户升级!$F$3:$F$102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0.03</c:v>
                </c:pt>
                <c:pt idx="6">
                  <c:v>7.0000000000000007E-2</c:v>
                </c:pt>
                <c:pt idx="7">
                  <c:v>0.12</c:v>
                </c:pt>
                <c:pt idx="8">
                  <c:v>0.19</c:v>
                </c:pt>
                <c:pt idx="9">
                  <c:v>0.28999999999999998</c:v>
                </c:pt>
                <c:pt idx="10">
                  <c:v>0.4</c:v>
                </c:pt>
                <c:pt idx="11">
                  <c:v>0.54</c:v>
                </c:pt>
                <c:pt idx="12">
                  <c:v>0.71</c:v>
                </c:pt>
                <c:pt idx="13">
                  <c:v>0.91</c:v>
                </c:pt>
                <c:pt idx="14">
                  <c:v>1.1299999999999999</c:v>
                </c:pt>
                <c:pt idx="15">
                  <c:v>1.39</c:v>
                </c:pt>
                <c:pt idx="16">
                  <c:v>1.69</c:v>
                </c:pt>
                <c:pt idx="17">
                  <c:v>2.02</c:v>
                </c:pt>
                <c:pt idx="18">
                  <c:v>2.4</c:v>
                </c:pt>
                <c:pt idx="19">
                  <c:v>2.82</c:v>
                </c:pt>
                <c:pt idx="20">
                  <c:v>3.28</c:v>
                </c:pt>
                <c:pt idx="21">
                  <c:v>3.78</c:v>
                </c:pt>
                <c:pt idx="22">
                  <c:v>4.3099999999999996</c:v>
                </c:pt>
                <c:pt idx="23">
                  <c:v>4.88</c:v>
                </c:pt>
                <c:pt idx="24">
                  <c:v>5.49</c:v>
                </c:pt>
                <c:pt idx="25">
                  <c:v>6.15</c:v>
                </c:pt>
                <c:pt idx="26">
                  <c:v>6.84</c:v>
                </c:pt>
                <c:pt idx="27">
                  <c:v>7.58</c:v>
                </c:pt>
                <c:pt idx="28">
                  <c:v>8.3699999999999992</c:v>
                </c:pt>
                <c:pt idx="29">
                  <c:v>9.1999999999999993</c:v>
                </c:pt>
                <c:pt idx="30">
                  <c:v>10.09</c:v>
                </c:pt>
                <c:pt idx="31">
                  <c:v>11.02</c:v>
                </c:pt>
                <c:pt idx="32">
                  <c:v>12.01</c:v>
                </c:pt>
                <c:pt idx="33">
                  <c:v>13.05</c:v>
                </c:pt>
                <c:pt idx="34">
                  <c:v>14.15</c:v>
                </c:pt>
                <c:pt idx="35">
                  <c:v>15.31</c:v>
                </c:pt>
                <c:pt idx="36">
                  <c:v>16.52</c:v>
                </c:pt>
                <c:pt idx="37">
                  <c:v>17.79</c:v>
                </c:pt>
                <c:pt idx="38">
                  <c:v>19.13</c:v>
                </c:pt>
                <c:pt idx="39">
                  <c:v>20.53</c:v>
                </c:pt>
                <c:pt idx="40">
                  <c:v>22</c:v>
                </c:pt>
                <c:pt idx="41">
                  <c:v>23.52</c:v>
                </c:pt>
                <c:pt idx="42">
                  <c:v>25.09</c:v>
                </c:pt>
                <c:pt idx="43">
                  <c:v>26.71</c:v>
                </c:pt>
                <c:pt idx="44">
                  <c:v>28.39</c:v>
                </c:pt>
                <c:pt idx="45">
                  <c:v>30.13</c:v>
                </c:pt>
                <c:pt idx="46">
                  <c:v>31.93</c:v>
                </c:pt>
                <c:pt idx="47">
                  <c:v>33.78</c:v>
                </c:pt>
                <c:pt idx="48">
                  <c:v>35.700000000000003</c:v>
                </c:pt>
                <c:pt idx="49">
                  <c:v>37.68</c:v>
                </c:pt>
                <c:pt idx="50">
                  <c:v>39.72</c:v>
                </c:pt>
                <c:pt idx="51">
                  <c:v>41.83</c:v>
                </c:pt>
                <c:pt idx="52">
                  <c:v>44</c:v>
                </c:pt>
                <c:pt idx="53">
                  <c:v>46.24</c:v>
                </c:pt>
                <c:pt idx="54">
                  <c:v>48.55</c:v>
                </c:pt>
                <c:pt idx="55">
                  <c:v>50.93</c:v>
                </c:pt>
                <c:pt idx="56">
                  <c:v>53.38</c:v>
                </c:pt>
                <c:pt idx="57">
                  <c:v>55.9</c:v>
                </c:pt>
                <c:pt idx="58">
                  <c:v>58.5</c:v>
                </c:pt>
                <c:pt idx="59">
                  <c:v>61.17</c:v>
                </c:pt>
                <c:pt idx="60">
                  <c:v>63.91</c:v>
                </c:pt>
                <c:pt idx="61">
                  <c:v>66.72</c:v>
                </c:pt>
                <c:pt idx="62">
                  <c:v>69.59</c:v>
                </c:pt>
                <c:pt idx="63">
                  <c:v>72.53</c:v>
                </c:pt>
                <c:pt idx="64">
                  <c:v>75.53</c:v>
                </c:pt>
                <c:pt idx="65">
                  <c:v>78.59</c:v>
                </c:pt>
                <c:pt idx="66">
                  <c:v>81.72</c:v>
                </c:pt>
                <c:pt idx="67">
                  <c:v>84.92</c:v>
                </c:pt>
                <c:pt idx="68">
                  <c:v>88.2</c:v>
                </c:pt>
                <c:pt idx="69">
                  <c:v>91.54</c:v>
                </c:pt>
                <c:pt idx="70">
                  <c:v>95.13</c:v>
                </c:pt>
                <c:pt idx="71">
                  <c:v>99.16</c:v>
                </c:pt>
                <c:pt idx="72">
                  <c:v>103.63</c:v>
                </c:pt>
                <c:pt idx="73">
                  <c:v>108.56</c:v>
                </c:pt>
                <c:pt idx="74">
                  <c:v>113.96</c:v>
                </c:pt>
                <c:pt idx="75">
                  <c:v>119.83</c:v>
                </c:pt>
                <c:pt idx="76">
                  <c:v>126.18</c:v>
                </c:pt>
                <c:pt idx="77">
                  <c:v>133.01</c:v>
                </c:pt>
                <c:pt idx="78">
                  <c:v>140.33000000000001</c:v>
                </c:pt>
                <c:pt idx="79">
                  <c:v>148.15</c:v>
                </c:pt>
                <c:pt idx="80">
                  <c:v>164</c:v>
                </c:pt>
                <c:pt idx="81">
                  <c:v>180.48</c:v>
                </c:pt>
                <c:pt idx="82">
                  <c:v>197.62</c:v>
                </c:pt>
                <c:pt idx="83">
                  <c:v>215.44</c:v>
                </c:pt>
                <c:pt idx="84">
                  <c:v>233.96</c:v>
                </c:pt>
                <c:pt idx="85">
                  <c:v>253.2</c:v>
                </c:pt>
                <c:pt idx="86">
                  <c:v>273.18</c:v>
                </c:pt>
                <c:pt idx="87">
                  <c:v>293.92</c:v>
                </c:pt>
                <c:pt idx="88">
                  <c:v>315.43</c:v>
                </c:pt>
                <c:pt idx="89">
                  <c:v>337.73</c:v>
                </c:pt>
                <c:pt idx="90">
                  <c:v>360.84</c:v>
                </c:pt>
                <c:pt idx="91">
                  <c:v>384.77</c:v>
                </c:pt>
                <c:pt idx="92">
                  <c:v>409.54</c:v>
                </c:pt>
                <c:pt idx="93">
                  <c:v>435.16</c:v>
                </c:pt>
                <c:pt idx="94">
                  <c:v>461.65</c:v>
                </c:pt>
                <c:pt idx="95">
                  <c:v>489.02</c:v>
                </c:pt>
                <c:pt idx="96">
                  <c:v>517.28</c:v>
                </c:pt>
                <c:pt idx="97">
                  <c:v>546.46</c:v>
                </c:pt>
                <c:pt idx="98">
                  <c:v>576.55999999999995</c:v>
                </c:pt>
                <c:pt idx="99">
                  <c:v>607.59</c:v>
                </c:pt>
              </c:numCache>
            </c:numRef>
          </c:yVal>
          <c:smooth val="1"/>
        </c:ser>
        <c:axId val="135507968"/>
        <c:axId val="135509504"/>
      </c:scatterChart>
      <c:valAx>
        <c:axId val="135507968"/>
        <c:scaling>
          <c:orientation val="minMax"/>
        </c:scaling>
        <c:axPos val="b"/>
        <c:tickLblPos val="nextTo"/>
        <c:crossAx val="135509504"/>
        <c:crosses val="autoZero"/>
        <c:crossBetween val="midCat"/>
      </c:valAx>
      <c:valAx>
        <c:axId val="135509504"/>
        <c:scaling>
          <c:orientation val="minMax"/>
        </c:scaling>
        <c:axPos val="l"/>
        <c:majorGridlines/>
        <c:numFmt formatCode="General" sourceLinked="1"/>
        <c:tickLblPos val="nextTo"/>
        <c:crossAx val="1355079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0115507436570428"/>
          <c:y val="7.4548702245552642E-2"/>
          <c:w val="0.694199037620299"/>
          <c:h val="0.79822506561679785"/>
        </c:manualLayout>
      </c:layout>
      <c:scatterChart>
        <c:scatterStyle val="smoothMarker"/>
        <c:ser>
          <c:idx val="0"/>
          <c:order val="0"/>
          <c:marker>
            <c:symbol val="none"/>
          </c:marker>
          <c:yVal>
            <c:numRef>
              <c:f>用户升级!$C$3:$C$102</c:f>
              <c:numCache>
                <c:formatCode>0.0_ </c:formatCode>
                <c:ptCount val="100"/>
                <c:pt idx="0" formatCode="General">
                  <c:v>0</c:v>
                </c:pt>
                <c:pt idx="1">
                  <c:v>8.5316777783238051E-5</c:v>
                </c:pt>
                <c:pt idx="2">
                  <c:v>5.0775907554490214E-4</c:v>
                </c:pt>
                <c:pt idx="3">
                  <c:v>1.6792240627993631E-3</c:v>
                </c:pt>
                <c:pt idx="4">
                  <c:v>4.0827195740642981E-3</c:v>
                </c:pt>
                <c:pt idx="5">
                  <c:v>8.3517779642746232E-3</c:v>
                </c:pt>
                <c:pt idx="6">
                  <c:v>1.5020838986508297E-2</c:v>
                </c:pt>
                <c:pt idx="7">
                  <c:v>2.4690073801941943E-2</c:v>
                </c:pt>
                <c:pt idx="8">
                  <c:v>3.8022972818085768E-2</c:v>
                </c:pt>
                <c:pt idx="9">
                  <c:v>5.5664931249517879E-2</c:v>
                </c:pt>
                <c:pt idx="10">
                  <c:v>7.7616707587259123E-2</c:v>
                </c:pt>
                <c:pt idx="11">
                  <c:v>0.1042675360472981</c:v>
                </c:pt>
                <c:pt idx="12">
                  <c:v>0.13607332879859621</c:v>
                </c:pt>
                <c:pt idx="13">
                  <c:v>0.17347800032145794</c:v>
                </c:pt>
                <c:pt idx="14">
                  <c:v>0.21691388471844072</c:v>
                </c:pt>
                <c:pt idx="15">
                  <c:v>0.26672711511243336</c:v>
                </c:pt>
                <c:pt idx="16">
                  <c:v>0.3233293281473949</c:v>
                </c:pt>
                <c:pt idx="17">
                  <c:v>0.38704794672774406</c:v>
                </c:pt>
                <c:pt idx="18">
                  <c:v>0.45827526806563595</c:v>
                </c:pt>
                <c:pt idx="19">
                  <c:v>0.53739378194292176</c:v>
                </c:pt>
                <c:pt idx="20">
                  <c:v>0.62477649492372089</c:v>
                </c:pt>
                <c:pt idx="21">
                  <c:v>0.72071591085882281</c:v>
                </c:pt>
                <c:pt idx="22">
                  <c:v>0.82549739935875377</c:v>
                </c:pt>
                <c:pt idx="23">
                  <c:v>0.93953978579078368</c:v>
                </c:pt>
                <c:pt idx="24">
                  <c:v>1.0631126067320256</c:v>
                </c:pt>
                <c:pt idx="25">
                  <c:v>1.1965480471850098</c:v>
                </c:pt>
                <c:pt idx="26">
                  <c:v>1.3401019231259559</c:v>
                </c:pt>
                <c:pt idx="27">
                  <c:v>1.4940920416514363</c:v>
                </c:pt>
                <c:pt idx="28">
                  <c:v>1.6588288189953126</c:v>
                </c:pt>
                <c:pt idx="29">
                  <c:v>1.8345485670834818</c:v>
                </c:pt>
                <c:pt idx="30">
                  <c:v>2.0196885799655595</c:v>
                </c:pt>
                <c:pt idx="31">
                  <c:v>2.2144357593618618</c:v>
                </c:pt>
                <c:pt idx="32">
                  <c:v>2.4189727911644257</c:v>
                </c:pt>
                <c:pt idx="33">
                  <c:v>2.6334782712826317</c:v>
                </c:pt>
                <c:pt idx="34">
                  <c:v>2.8581268268278732</c:v>
                </c:pt>
                <c:pt idx="35">
                  <c:v>3.0930892328429107</c:v>
                </c:pt>
                <c:pt idx="36">
                  <c:v>3.3385325247710278</c:v>
                </c:pt>
                <c:pt idx="37">
                  <c:v>3.5946201068502193</c:v>
                </c:pt>
                <c:pt idx="38">
                  <c:v>3.8615744631646667</c:v>
                </c:pt>
                <c:pt idx="39">
                  <c:v>4.1394889915491202</c:v>
                </c:pt>
                <c:pt idx="40">
                  <c:v>4.4285168211704544</c:v>
                </c:pt>
                <c:pt idx="41">
                  <c:v>4.7288078460723018</c:v>
                </c:pt>
                <c:pt idx="42">
                  <c:v>5.0405088156680087</c:v>
                </c:pt>
                <c:pt idx="43">
                  <c:v>5.3638238548090715</c:v>
                </c:pt>
                <c:pt idx="44">
                  <c:v>5.6988328331937304</c:v>
                </c:pt>
                <c:pt idx="45">
                  <c:v>6.0456735842341933</c:v>
                </c:pt>
                <c:pt idx="46">
                  <c:v>6.4044811284158873</c:v>
                </c:pt>
                <c:pt idx="47">
                  <c:v>6.775446548723413</c:v>
                </c:pt>
                <c:pt idx="48">
                  <c:v>7.1586402712848498</c:v>
                </c:pt>
                <c:pt idx="49">
                  <c:v>7.5541893291146094</c:v>
                </c:pt>
                <c:pt idx="50">
                  <c:v>7.9599706145577978</c:v>
                </c:pt>
                <c:pt idx="51">
                  <c:v>8.376135753281801</c:v>
                </c:pt>
                <c:pt idx="52">
                  <c:v>8.8027765200498465</c:v>
                </c:pt>
                <c:pt idx="53">
                  <c:v>9.2399263932899451</c:v>
                </c:pt>
                <c:pt idx="54">
                  <c:v>9.6877304913487112</c:v>
                </c:pt>
                <c:pt idx="55">
                  <c:v>10.146331141835327</c:v>
                </c:pt>
                <c:pt idx="56">
                  <c:v>10.615757095253906</c:v>
                </c:pt>
                <c:pt idx="57">
                  <c:v>11.096146712052583</c:v>
                </c:pt>
                <c:pt idx="58">
                  <c:v>11.587526279069357</c:v>
                </c:pt>
                <c:pt idx="59">
                  <c:v>12.090030369155684</c:v>
                </c:pt>
                <c:pt idx="60">
                  <c:v>12.601520879420304</c:v>
                </c:pt>
                <c:pt idx="61">
                  <c:v>13.122101738289013</c:v>
                </c:pt>
                <c:pt idx="62">
                  <c:v>13.651874961394492</c:v>
                </c:pt>
                <c:pt idx="63">
                  <c:v>14.190887635355818</c:v>
                </c:pt>
                <c:pt idx="64">
                  <c:v>14.73929147323334</c:v>
                </c:pt>
                <c:pt idx="65">
                  <c:v>15.297130599160608</c:v>
                </c:pt>
                <c:pt idx="66">
                  <c:v>15.864500454270772</c:v>
                </c:pt>
                <c:pt idx="67">
                  <c:v>16.441442975918807</c:v>
                </c:pt>
                <c:pt idx="68">
                  <c:v>17.028050849976076</c:v>
                </c:pt>
                <c:pt idx="69">
                  <c:v>17.626462729347708</c:v>
                </c:pt>
                <c:pt idx="70">
                  <c:v>18.268347248963838</c:v>
                </c:pt>
                <c:pt idx="71">
                  <c:v>18.952844749174314</c:v>
                </c:pt>
                <c:pt idx="72">
                  <c:v>19.679060175344105</c:v>
                </c:pt>
                <c:pt idx="73">
                  <c:v>20.446113904814652</c:v>
                </c:pt>
                <c:pt idx="74">
                  <c:v>21.25309166667963</c:v>
                </c:pt>
                <c:pt idx="75">
                  <c:v>22.099045329245136</c:v>
                </c:pt>
                <c:pt idx="76">
                  <c:v>22.983091996446724</c:v>
                </c:pt>
                <c:pt idx="77">
                  <c:v>23.904314763101187</c:v>
                </c:pt>
                <c:pt idx="78">
                  <c:v>24.86186070741573</c:v>
                </c:pt>
                <c:pt idx="79">
                  <c:v>26.847969884679877</c:v>
                </c:pt>
                <c:pt idx="80">
                  <c:v>28.954746571639756</c:v>
                </c:pt>
                <c:pt idx="81">
                  <c:v>31.184020534936277</c:v>
                </c:pt>
                <c:pt idx="82">
                  <c:v>33.537448884194362</c:v>
                </c:pt>
                <c:pt idx="83">
                  <c:v>36.016709006117523</c:v>
                </c:pt>
                <c:pt idx="84">
                  <c:v>38.623404047023087</c:v>
                </c:pt>
                <c:pt idx="85">
                  <c:v>41.359064509409642</c:v>
                </c:pt>
                <c:pt idx="86">
                  <c:v>44.225196342259743</c:v>
                </c:pt>
                <c:pt idx="87">
                  <c:v>47.223188885675015</c:v>
                </c:pt>
                <c:pt idx="88">
                  <c:v>50.354455470714925</c:v>
                </c:pt>
                <c:pt idx="89">
                  <c:v>53.620295509408152</c:v>
                </c:pt>
                <c:pt idx="90">
                  <c:v>57.119216969544823</c:v>
                </c:pt>
                <c:pt idx="91">
                  <c:v>60.860304352353694</c:v>
                </c:pt>
                <c:pt idx="92">
                  <c:v>64.852726397680016</c:v>
                </c:pt>
                <c:pt idx="93">
                  <c:v>69.105644632557016</c:v>
                </c:pt>
                <c:pt idx="94">
                  <c:v>73.628392028111435</c:v>
                </c:pt>
                <c:pt idx="95">
                  <c:v>78.430247502966367</c:v>
                </c:pt>
                <c:pt idx="96">
                  <c:v>83.520613717430891</c:v>
                </c:pt>
                <c:pt idx="97">
                  <c:v>88.908926671533322</c:v>
                </c:pt>
                <c:pt idx="98">
                  <c:v>94.604655034876075</c:v>
                </c:pt>
                <c:pt idx="99">
                  <c:v>100.61734300480089</c:v>
                </c:pt>
              </c:numCache>
            </c:numRef>
          </c:yVal>
          <c:smooth val="1"/>
        </c:ser>
        <c:axId val="135521024"/>
        <c:axId val="135522560"/>
      </c:scatterChart>
      <c:valAx>
        <c:axId val="135521024"/>
        <c:scaling>
          <c:orientation val="minMax"/>
        </c:scaling>
        <c:axPos val="b"/>
        <c:tickLblPos val="nextTo"/>
        <c:crossAx val="135522560"/>
        <c:crosses val="autoZero"/>
        <c:crossBetween val="midCat"/>
      </c:valAx>
      <c:valAx>
        <c:axId val="135522560"/>
        <c:scaling>
          <c:orientation val="minMax"/>
        </c:scaling>
        <c:axPos val="l"/>
        <c:majorGridlines/>
        <c:numFmt formatCode="General" sourceLinked="1"/>
        <c:tickLblPos val="nextTo"/>
        <c:crossAx val="1355210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poly"/>
            <c:order val="3"/>
            <c:dispEq val="1"/>
            <c:trendlineLbl>
              <c:numFmt formatCode="General" sourceLinked="0"/>
            </c:trendlineLbl>
          </c:trendline>
          <c:trendline>
            <c:trendlineType val="poly"/>
            <c:order val="4"/>
            <c:dispEq val="1"/>
            <c:trendlineLbl>
              <c:layout>
                <c:manualLayout>
                  <c:x val="0.11666666666666672"/>
                  <c:y val="0.10086322543015529"/>
                </c:manualLayout>
              </c:layout>
              <c:numFmt formatCode="General" sourceLinked="0"/>
            </c:trendlineLbl>
          </c:trendline>
          <c:xVal>
            <c:numRef>
              <c:f>装备设计!$E$60:$E$74</c:f>
              <c:numCache>
                <c:formatCode>General</c:formatCode>
                <c:ptCount val="15"/>
                <c:pt idx="0" formatCode="@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xVal>
          <c:yVal>
            <c:numRef>
              <c:f>装备设计!$F$60:$F$74</c:f>
              <c:numCache>
                <c:formatCode>General</c:formatCode>
                <c:ptCount val="15"/>
                <c:pt idx="0">
                  <c:v>8</c:v>
                </c:pt>
                <c:pt idx="1">
                  <c:v>30</c:v>
                </c:pt>
                <c:pt idx="2">
                  <c:v>96</c:v>
                </c:pt>
                <c:pt idx="3">
                  <c:v>156</c:v>
                </c:pt>
                <c:pt idx="4">
                  <c:v>338</c:v>
                </c:pt>
                <c:pt idx="5">
                  <c:v>531</c:v>
                </c:pt>
                <c:pt idx="6">
                  <c:v>825</c:v>
                </c:pt>
                <c:pt idx="7">
                  <c:v>1329</c:v>
                </c:pt>
                <c:pt idx="8">
                  <c:v>2010</c:v>
                </c:pt>
                <c:pt idx="9">
                  <c:v>2563</c:v>
                </c:pt>
                <c:pt idx="10">
                  <c:v>3291</c:v>
                </c:pt>
                <c:pt idx="11">
                  <c:v>4228</c:v>
                </c:pt>
                <c:pt idx="12">
                  <c:v>6021</c:v>
                </c:pt>
                <c:pt idx="13">
                  <c:v>7859</c:v>
                </c:pt>
                <c:pt idx="14">
                  <c:v>9808</c:v>
                </c:pt>
              </c:numCache>
            </c:numRef>
          </c:yVal>
          <c:smooth val="1"/>
        </c:ser>
        <c:axId val="150126592"/>
        <c:axId val="150128128"/>
      </c:scatterChart>
      <c:valAx>
        <c:axId val="150126592"/>
        <c:scaling>
          <c:orientation val="minMax"/>
        </c:scaling>
        <c:axPos val="b"/>
        <c:numFmt formatCode="@" sourceLinked="1"/>
        <c:tickLblPos val="nextTo"/>
        <c:crossAx val="150128128"/>
        <c:crosses val="autoZero"/>
        <c:crossBetween val="midCat"/>
      </c:valAx>
      <c:valAx>
        <c:axId val="150128128"/>
        <c:scaling>
          <c:orientation val="minMax"/>
        </c:scaling>
        <c:axPos val="l"/>
        <c:majorGridlines/>
        <c:numFmt formatCode="General" sourceLinked="1"/>
        <c:tickLblPos val="nextTo"/>
        <c:crossAx val="15012659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106</xdr:row>
      <xdr:rowOff>133350</xdr:rowOff>
    </xdr:from>
    <xdr:to>
      <xdr:col>4</xdr:col>
      <xdr:colOff>647700</xdr:colOff>
      <xdr:row>121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390525</xdr:colOff>
      <xdr:row>106</xdr:row>
      <xdr:rowOff>114300</xdr:rowOff>
    </xdr:from>
    <xdr:to>
      <xdr:col>7</xdr:col>
      <xdr:colOff>581025</xdr:colOff>
      <xdr:row>121</xdr:row>
      <xdr:rowOff>142875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60</xdr:row>
      <xdr:rowOff>57150</xdr:rowOff>
    </xdr:from>
    <xdr:to>
      <xdr:col>16</xdr:col>
      <xdr:colOff>352425</xdr:colOff>
      <xdr:row>75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8023;&#36156;&#29579;/20140804/&#25346;&#26426;WOW&#25968;&#20540;&#24635;&#34920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计算规则"/>
      <sheetName val="游戏类型定义"/>
      <sheetName val="用户升级"/>
      <sheetName val="防御属性修正系数"/>
      <sheetName val="职业设计"/>
      <sheetName val="职业属性"/>
      <sheetName val="装备设计"/>
      <sheetName val="装备一览"/>
      <sheetName val="装备强化"/>
      <sheetName val="装备强化附表"/>
      <sheetName val="关卡"/>
      <sheetName val="怪物"/>
      <sheetName val="商城"/>
      <sheetName val="购买金币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F3" t="str">
            <v>白</v>
          </cell>
          <cell r="G3">
            <v>5</v>
          </cell>
          <cell r="H3">
            <v>0</v>
          </cell>
        </row>
        <row r="4">
          <cell r="F4" t="str">
            <v>绿</v>
          </cell>
          <cell r="G4">
            <v>10</v>
          </cell>
          <cell r="H4">
            <v>0</v>
          </cell>
        </row>
        <row r="5">
          <cell r="F5" t="str">
            <v>蓝</v>
          </cell>
          <cell r="G5">
            <v>20</v>
          </cell>
          <cell r="H5">
            <v>0</v>
          </cell>
        </row>
        <row r="6">
          <cell r="F6" t="str">
            <v>紫</v>
          </cell>
          <cell r="G6">
            <v>50</v>
          </cell>
          <cell r="H6">
            <v>500</v>
          </cell>
        </row>
        <row r="7">
          <cell r="F7" t="str">
            <v>橙</v>
          </cell>
          <cell r="G7">
            <v>150</v>
          </cell>
          <cell r="H7">
            <v>1500</v>
          </cell>
        </row>
      </sheetData>
      <sheetData sheetId="7">
        <row r="20">
          <cell r="E20" t="str">
            <v>白</v>
          </cell>
          <cell r="T20" t="str">
            <v>绿</v>
          </cell>
          <cell r="AI20" t="str">
            <v>蓝</v>
          </cell>
          <cell r="AX20" t="str">
            <v>紫</v>
          </cell>
          <cell r="BM20" t="str">
            <v>橙</v>
          </cell>
        </row>
        <row r="21">
          <cell r="E21" t="str">
            <v>白</v>
          </cell>
          <cell r="T21" t="str">
            <v>绿</v>
          </cell>
          <cell r="AI21" t="str">
            <v>蓝</v>
          </cell>
          <cell r="AX21" t="str">
            <v>紫</v>
          </cell>
          <cell r="BM21" t="str">
            <v>橙</v>
          </cell>
        </row>
        <row r="22">
          <cell r="E22" t="str">
            <v>白</v>
          </cell>
          <cell r="T22" t="str">
            <v>绿</v>
          </cell>
          <cell r="AI22" t="str">
            <v>蓝</v>
          </cell>
          <cell r="AX22" t="str">
            <v>紫</v>
          </cell>
          <cell r="BM22" t="str">
            <v>橙</v>
          </cell>
        </row>
        <row r="23">
          <cell r="E23" t="str">
            <v>白</v>
          </cell>
          <cell r="T23" t="str">
            <v>绿</v>
          </cell>
          <cell r="AI23" t="str">
            <v>蓝</v>
          </cell>
          <cell r="AX23" t="str">
            <v>紫</v>
          </cell>
          <cell r="BM23" t="str">
            <v>橙</v>
          </cell>
        </row>
        <row r="24">
          <cell r="E24" t="str">
            <v>白</v>
          </cell>
          <cell r="T24" t="str">
            <v>绿</v>
          </cell>
          <cell r="AI24" t="str">
            <v>蓝</v>
          </cell>
          <cell r="AX24" t="str">
            <v>紫</v>
          </cell>
          <cell r="BM24" t="str">
            <v>橙</v>
          </cell>
        </row>
        <row r="25">
          <cell r="E25" t="str">
            <v>白</v>
          </cell>
          <cell r="T25" t="str">
            <v>绿</v>
          </cell>
          <cell r="AI25" t="str">
            <v>蓝</v>
          </cell>
          <cell r="AX25" t="str">
            <v>紫</v>
          </cell>
          <cell r="BM25" t="str">
            <v>橙</v>
          </cell>
        </row>
        <row r="26">
          <cell r="E26" t="str">
            <v>白</v>
          </cell>
          <cell r="T26" t="str">
            <v>绿</v>
          </cell>
          <cell r="AI26" t="str">
            <v>蓝</v>
          </cell>
          <cell r="AX26" t="str">
            <v>紫</v>
          </cell>
          <cell r="BM26" t="str">
            <v>橙</v>
          </cell>
        </row>
        <row r="27">
          <cell r="E27" t="str">
            <v>白</v>
          </cell>
          <cell r="T27" t="str">
            <v>绿</v>
          </cell>
          <cell r="AI27" t="str">
            <v>蓝</v>
          </cell>
          <cell r="AX27" t="str">
            <v>紫</v>
          </cell>
          <cell r="BM27" t="str">
            <v>橙</v>
          </cell>
        </row>
        <row r="28">
          <cell r="E28" t="str">
            <v>白</v>
          </cell>
          <cell r="T28" t="str">
            <v>绿</v>
          </cell>
          <cell r="AI28" t="str">
            <v>蓝</v>
          </cell>
          <cell r="AX28" t="str">
            <v>紫</v>
          </cell>
          <cell r="BM28" t="str">
            <v>橙</v>
          </cell>
        </row>
        <row r="29">
          <cell r="E29" t="str">
            <v>白</v>
          </cell>
          <cell r="T29" t="str">
            <v>绿</v>
          </cell>
          <cell r="AI29" t="str">
            <v>蓝</v>
          </cell>
          <cell r="AX29" t="str">
            <v>紫</v>
          </cell>
          <cell r="BM29" t="str">
            <v>橙</v>
          </cell>
        </row>
        <row r="30">
          <cell r="E30" t="str">
            <v>白</v>
          </cell>
          <cell r="T30" t="str">
            <v>绿</v>
          </cell>
          <cell r="AI30" t="str">
            <v>蓝</v>
          </cell>
          <cell r="AX30" t="str">
            <v>紫</v>
          </cell>
          <cell r="BM30" t="str">
            <v>橙</v>
          </cell>
        </row>
        <row r="31">
          <cell r="E31" t="str">
            <v>白</v>
          </cell>
          <cell r="T31" t="str">
            <v>绿</v>
          </cell>
          <cell r="AI31" t="str">
            <v>蓝</v>
          </cell>
          <cell r="AX31" t="str">
            <v>紫</v>
          </cell>
          <cell r="BM31" t="str">
            <v>橙</v>
          </cell>
        </row>
        <row r="32">
          <cell r="E32" t="str">
            <v>白</v>
          </cell>
          <cell r="T32" t="str">
            <v>绿</v>
          </cell>
          <cell r="AI32" t="str">
            <v>蓝</v>
          </cell>
          <cell r="AX32" t="str">
            <v>紫</v>
          </cell>
          <cell r="BM32" t="str">
            <v>橙</v>
          </cell>
        </row>
        <row r="33">
          <cell r="E33" t="str">
            <v>白</v>
          </cell>
          <cell r="T33" t="str">
            <v>绿</v>
          </cell>
          <cell r="AI33" t="str">
            <v>蓝</v>
          </cell>
          <cell r="AX33" t="str">
            <v>紫</v>
          </cell>
          <cell r="BM33" t="str">
            <v>橙</v>
          </cell>
        </row>
        <row r="34">
          <cell r="E34" t="str">
            <v>白</v>
          </cell>
          <cell r="T34" t="str">
            <v>绿</v>
          </cell>
          <cell r="AI34" t="str">
            <v>蓝</v>
          </cell>
          <cell r="AX34" t="str">
            <v>紫</v>
          </cell>
          <cell r="BM34" t="str">
            <v>橙</v>
          </cell>
        </row>
        <row r="35">
          <cell r="E35" t="str">
            <v>白</v>
          </cell>
          <cell r="T35" t="str">
            <v>绿</v>
          </cell>
          <cell r="AI35" t="str">
            <v>蓝</v>
          </cell>
          <cell r="AX35" t="str">
            <v>紫</v>
          </cell>
          <cell r="BM35" t="str">
            <v>橙</v>
          </cell>
        </row>
        <row r="36">
          <cell r="E36" t="str">
            <v>白</v>
          </cell>
          <cell r="T36" t="str">
            <v>绿</v>
          </cell>
          <cell r="AI36" t="str">
            <v>蓝</v>
          </cell>
          <cell r="AX36" t="str">
            <v>紫</v>
          </cell>
          <cell r="BM36" t="str">
            <v>橙</v>
          </cell>
        </row>
        <row r="37">
          <cell r="E37" t="str">
            <v>白</v>
          </cell>
          <cell r="T37" t="str">
            <v>绿</v>
          </cell>
          <cell r="AI37" t="str">
            <v>蓝</v>
          </cell>
          <cell r="AX37" t="str">
            <v>紫</v>
          </cell>
          <cell r="BM37" t="str">
            <v>橙</v>
          </cell>
        </row>
        <row r="38">
          <cell r="E38" t="str">
            <v>白</v>
          </cell>
          <cell r="T38" t="str">
            <v>绿</v>
          </cell>
          <cell r="AI38" t="str">
            <v>蓝</v>
          </cell>
          <cell r="AX38" t="str">
            <v>紫</v>
          </cell>
          <cell r="BM38" t="str">
            <v>橙</v>
          </cell>
        </row>
        <row r="39">
          <cell r="E39" t="str">
            <v>白</v>
          </cell>
          <cell r="T39" t="str">
            <v>绿</v>
          </cell>
          <cell r="AI39" t="str">
            <v>蓝</v>
          </cell>
          <cell r="AX39" t="str">
            <v>紫</v>
          </cell>
          <cell r="BM39" t="str">
            <v>橙</v>
          </cell>
        </row>
        <row r="40">
          <cell r="E40" t="str">
            <v>白</v>
          </cell>
          <cell r="T40" t="str">
            <v>绿</v>
          </cell>
          <cell r="AI40" t="str">
            <v>蓝</v>
          </cell>
          <cell r="AX40" t="str">
            <v>紫</v>
          </cell>
          <cell r="BM40" t="str">
            <v>橙</v>
          </cell>
        </row>
        <row r="41">
          <cell r="E41" t="str">
            <v>白</v>
          </cell>
          <cell r="T41" t="str">
            <v>绿</v>
          </cell>
          <cell r="AI41" t="str">
            <v>蓝</v>
          </cell>
          <cell r="AX41" t="str">
            <v>紫</v>
          </cell>
          <cell r="BM41" t="str">
            <v>橙</v>
          </cell>
        </row>
        <row r="42">
          <cell r="E42" t="str">
            <v>白</v>
          </cell>
          <cell r="T42" t="str">
            <v>绿</v>
          </cell>
          <cell r="AI42" t="str">
            <v>蓝</v>
          </cell>
          <cell r="AX42" t="str">
            <v>紫</v>
          </cell>
          <cell r="BM42" t="str">
            <v>橙</v>
          </cell>
        </row>
        <row r="43">
          <cell r="E43" t="str">
            <v>白</v>
          </cell>
          <cell r="T43" t="str">
            <v>绿</v>
          </cell>
          <cell r="AI43" t="str">
            <v>蓝</v>
          </cell>
          <cell r="AX43" t="str">
            <v>紫</v>
          </cell>
          <cell r="BM43" t="str">
            <v>橙</v>
          </cell>
        </row>
        <row r="44">
          <cell r="E44" t="str">
            <v>白</v>
          </cell>
          <cell r="T44" t="str">
            <v>绿</v>
          </cell>
          <cell r="AI44" t="str">
            <v>蓝</v>
          </cell>
          <cell r="AX44" t="str">
            <v>紫</v>
          </cell>
          <cell r="BM44" t="str">
            <v>橙</v>
          </cell>
        </row>
        <row r="45">
          <cell r="E45" t="str">
            <v>白</v>
          </cell>
          <cell r="T45" t="str">
            <v>绿</v>
          </cell>
          <cell r="AI45" t="str">
            <v>蓝</v>
          </cell>
          <cell r="AX45" t="str">
            <v>紫</v>
          </cell>
          <cell r="BM45" t="str">
            <v>橙</v>
          </cell>
        </row>
        <row r="46">
          <cell r="E46" t="str">
            <v>白</v>
          </cell>
          <cell r="T46" t="str">
            <v>绿</v>
          </cell>
          <cell r="AI46" t="str">
            <v>蓝</v>
          </cell>
          <cell r="AX46" t="str">
            <v>紫</v>
          </cell>
          <cell r="BM46" t="str">
            <v>橙</v>
          </cell>
        </row>
        <row r="47">
          <cell r="E47" t="str">
            <v>白</v>
          </cell>
          <cell r="T47" t="str">
            <v>绿</v>
          </cell>
          <cell r="AI47" t="str">
            <v>蓝</v>
          </cell>
          <cell r="AX47" t="str">
            <v>紫</v>
          </cell>
          <cell r="BM47" t="str">
            <v>橙</v>
          </cell>
        </row>
        <row r="48">
          <cell r="E48" t="str">
            <v>白</v>
          </cell>
          <cell r="T48" t="str">
            <v>绿</v>
          </cell>
          <cell r="AI48" t="str">
            <v>蓝</v>
          </cell>
          <cell r="AX48" t="str">
            <v>紫</v>
          </cell>
          <cell r="BM48" t="str">
            <v>橙</v>
          </cell>
        </row>
        <row r="49">
          <cell r="E49" t="str">
            <v>白</v>
          </cell>
          <cell r="T49" t="str">
            <v>绿</v>
          </cell>
          <cell r="AI49" t="str">
            <v>蓝</v>
          </cell>
          <cell r="AX49" t="str">
            <v>紫</v>
          </cell>
          <cell r="BM49" t="str">
            <v>橙</v>
          </cell>
        </row>
        <row r="50">
          <cell r="E50" t="str">
            <v>白</v>
          </cell>
          <cell r="T50" t="str">
            <v>绿</v>
          </cell>
          <cell r="AI50" t="str">
            <v>蓝</v>
          </cell>
          <cell r="AX50" t="str">
            <v>紫</v>
          </cell>
          <cell r="BM50" t="str">
            <v>橙</v>
          </cell>
        </row>
        <row r="51">
          <cell r="E51" t="str">
            <v>白</v>
          </cell>
          <cell r="T51" t="str">
            <v>绿</v>
          </cell>
          <cell r="AI51" t="str">
            <v>蓝</v>
          </cell>
          <cell r="AX51" t="str">
            <v>紫</v>
          </cell>
          <cell r="BM51" t="str">
            <v>橙</v>
          </cell>
        </row>
        <row r="52">
          <cell r="E52" t="str">
            <v>白</v>
          </cell>
          <cell r="T52" t="str">
            <v>绿</v>
          </cell>
          <cell r="AI52" t="str">
            <v>蓝</v>
          </cell>
          <cell r="AX52" t="str">
            <v>紫</v>
          </cell>
          <cell r="BM52" t="str">
            <v>橙</v>
          </cell>
        </row>
        <row r="53">
          <cell r="E53" t="str">
            <v>白</v>
          </cell>
          <cell r="T53" t="str">
            <v>绿</v>
          </cell>
          <cell r="AI53" t="str">
            <v>蓝</v>
          </cell>
          <cell r="AX53" t="str">
            <v>紫</v>
          </cell>
          <cell r="BM53" t="str">
            <v>橙</v>
          </cell>
        </row>
        <row r="54">
          <cell r="E54" t="str">
            <v>白</v>
          </cell>
          <cell r="T54" t="str">
            <v>绿</v>
          </cell>
          <cell r="AI54" t="str">
            <v>蓝</v>
          </cell>
          <cell r="AX54" t="str">
            <v>紫</v>
          </cell>
          <cell r="BM54" t="str">
            <v>橙</v>
          </cell>
        </row>
        <row r="55">
          <cell r="E55" t="str">
            <v>白</v>
          </cell>
          <cell r="T55" t="str">
            <v>绿</v>
          </cell>
          <cell r="AI55" t="str">
            <v>蓝</v>
          </cell>
          <cell r="AX55" t="str">
            <v>紫</v>
          </cell>
          <cell r="BM55" t="str">
            <v>橙</v>
          </cell>
        </row>
        <row r="56">
          <cell r="E56" t="str">
            <v>白</v>
          </cell>
          <cell r="T56" t="str">
            <v>绿</v>
          </cell>
          <cell r="AI56" t="str">
            <v>蓝</v>
          </cell>
          <cell r="AX56" t="str">
            <v>紫</v>
          </cell>
          <cell r="BM56" t="str">
            <v>橙</v>
          </cell>
        </row>
        <row r="57">
          <cell r="E57" t="str">
            <v>白</v>
          </cell>
          <cell r="T57" t="str">
            <v>绿</v>
          </cell>
          <cell r="AI57" t="str">
            <v>蓝</v>
          </cell>
          <cell r="AX57" t="str">
            <v>紫</v>
          </cell>
          <cell r="BM57" t="str">
            <v>橙</v>
          </cell>
        </row>
        <row r="58">
          <cell r="E58" t="str">
            <v>白</v>
          </cell>
          <cell r="T58" t="str">
            <v>绿</v>
          </cell>
          <cell r="AI58" t="str">
            <v>蓝</v>
          </cell>
          <cell r="AX58" t="str">
            <v>紫</v>
          </cell>
          <cell r="BM58" t="str">
            <v>橙</v>
          </cell>
        </row>
        <row r="59">
          <cell r="E59" t="str">
            <v>白</v>
          </cell>
          <cell r="T59" t="str">
            <v>绿</v>
          </cell>
          <cell r="AI59" t="str">
            <v>蓝</v>
          </cell>
          <cell r="AX59" t="str">
            <v>紫</v>
          </cell>
          <cell r="BM59" t="str">
            <v>橙</v>
          </cell>
        </row>
        <row r="60">
          <cell r="E60" t="str">
            <v>白</v>
          </cell>
          <cell r="T60" t="str">
            <v>绿</v>
          </cell>
          <cell r="AI60" t="str">
            <v>蓝</v>
          </cell>
          <cell r="AX60" t="str">
            <v>紫</v>
          </cell>
          <cell r="BM60" t="str">
            <v>橙</v>
          </cell>
        </row>
        <row r="61">
          <cell r="E61" t="str">
            <v>白</v>
          </cell>
          <cell r="T61" t="str">
            <v>绿</v>
          </cell>
          <cell r="AI61" t="str">
            <v>蓝</v>
          </cell>
          <cell r="AX61" t="str">
            <v>紫</v>
          </cell>
          <cell r="BM61" t="str">
            <v>橙</v>
          </cell>
        </row>
        <row r="62">
          <cell r="E62" t="str">
            <v>白</v>
          </cell>
          <cell r="T62" t="str">
            <v>绿</v>
          </cell>
          <cell r="AI62" t="str">
            <v>蓝</v>
          </cell>
          <cell r="AX62" t="str">
            <v>紫</v>
          </cell>
          <cell r="BM62" t="str">
            <v>橙</v>
          </cell>
        </row>
        <row r="63">
          <cell r="E63" t="str">
            <v>白</v>
          </cell>
          <cell r="T63" t="str">
            <v>绿</v>
          </cell>
          <cell r="AI63" t="str">
            <v>蓝</v>
          </cell>
          <cell r="AX63" t="str">
            <v>紫</v>
          </cell>
          <cell r="BM63" t="str">
            <v>橙</v>
          </cell>
        </row>
        <row r="64">
          <cell r="E64" t="str">
            <v>白</v>
          </cell>
          <cell r="T64" t="str">
            <v>绿</v>
          </cell>
          <cell r="AI64" t="str">
            <v>蓝</v>
          </cell>
          <cell r="AX64" t="str">
            <v>紫</v>
          </cell>
          <cell r="BM64" t="str">
            <v>橙</v>
          </cell>
        </row>
        <row r="65">
          <cell r="E65" t="str">
            <v>白</v>
          </cell>
          <cell r="T65" t="str">
            <v>绿</v>
          </cell>
          <cell r="AI65" t="str">
            <v>蓝</v>
          </cell>
          <cell r="AX65" t="str">
            <v>紫</v>
          </cell>
          <cell r="BM65" t="str">
            <v>橙</v>
          </cell>
        </row>
        <row r="66">
          <cell r="E66" t="str">
            <v>白</v>
          </cell>
          <cell r="T66" t="str">
            <v>绿</v>
          </cell>
          <cell r="AI66" t="str">
            <v>蓝</v>
          </cell>
          <cell r="AX66" t="str">
            <v>紫</v>
          </cell>
          <cell r="BM66" t="str">
            <v>橙</v>
          </cell>
        </row>
        <row r="67">
          <cell r="E67" t="str">
            <v>白</v>
          </cell>
          <cell r="T67" t="str">
            <v>绿</v>
          </cell>
          <cell r="AI67" t="str">
            <v>蓝</v>
          </cell>
          <cell r="AX67" t="str">
            <v>紫</v>
          </cell>
          <cell r="BM67" t="str">
            <v>橙</v>
          </cell>
        </row>
        <row r="68">
          <cell r="E68" t="str">
            <v>白</v>
          </cell>
          <cell r="T68" t="str">
            <v>绿</v>
          </cell>
          <cell r="AI68" t="str">
            <v>蓝</v>
          </cell>
          <cell r="AX68" t="str">
            <v>紫</v>
          </cell>
          <cell r="BM68" t="str">
            <v>橙</v>
          </cell>
        </row>
        <row r="69">
          <cell r="E69" t="str">
            <v>白</v>
          </cell>
          <cell r="T69" t="str">
            <v>绿</v>
          </cell>
          <cell r="AI69" t="str">
            <v>蓝</v>
          </cell>
          <cell r="AX69" t="str">
            <v>紫</v>
          </cell>
          <cell r="BM69" t="str">
            <v>橙</v>
          </cell>
        </row>
        <row r="70">
          <cell r="E70" t="str">
            <v>白</v>
          </cell>
          <cell r="T70" t="str">
            <v>绿</v>
          </cell>
          <cell r="AI70" t="str">
            <v>蓝</v>
          </cell>
          <cell r="AX70" t="str">
            <v>紫</v>
          </cell>
          <cell r="BM70" t="str">
            <v>橙</v>
          </cell>
        </row>
        <row r="71">
          <cell r="E71" t="str">
            <v>白</v>
          </cell>
          <cell r="T71" t="str">
            <v>绿</v>
          </cell>
          <cell r="AI71" t="str">
            <v>蓝</v>
          </cell>
          <cell r="AX71" t="str">
            <v>紫</v>
          </cell>
          <cell r="BM71" t="str">
            <v>橙</v>
          </cell>
        </row>
        <row r="72">
          <cell r="E72" t="str">
            <v>白</v>
          </cell>
          <cell r="T72" t="str">
            <v>绿</v>
          </cell>
          <cell r="AI72" t="str">
            <v>蓝</v>
          </cell>
          <cell r="AX72" t="str">
            <v>紫</v>
          </cell>
          <cell r="BM72" t="str">
            <v>橙</v>
          </cell>
        </row>
        <row r="73">
          <cell r="E73" t="str">
            <v>白</v>
          </cell>
          <cell r="T73" t="str">
            <v>绿</v>
          </cell>
          <cell r="AI73" t="str">
            <v>蓝</v>
          </cell>
          <cell r="AX73" t="str">
            <v>紫</v>
          </cell>
          <cell r="BM73" t="str">
            <v>橙</v>
          </cell>
        </row>
        <row r="74">
          <cell r="E74" t="str">
            <v>白</v>
          </cell>
          <cell r="T74" t="str">
            <v>绿</v>
          </cell>
          <cell r="AI74" t="str">
            <v>蓝</v>
          </cell>
          <cell r="AX74" t="str">
            <v>紫</v>
          </cell>
          <cell r="BM74" t="str">
            <v>橙</v>
          </cell>
        </row>
        <row r="75">
          <cell r="E75" t="str">
            <v>白</v>
          </cell>
          <cell r="T75" t="str">
            <v>绿</v>
          </cell>
          <cell r="AI75" t="str">
            <v>蓝</v>
          </cell>
          <cell r="AX75" t="str">
            <v>紫</v>
          </cell>
          <cell r="BM75" t="str">
            <v>橙</v>
          </cell>
        </row>
        <row r="76">
          <cell r="E76" t="str">
            <v>白</v>
          </cell>
          <cell r="T76" t="str">
            <v>绿</v>
          </cell>
          <cell r="AI76" t="str">
            <v>蓝</v>
          </cell>
          <cell r="AX76" t="str">
            <v>紫</v>
          </cell>
          <cell r="BM76" t="str">
            <v>橙</v>
          </cell>
        </row>
        <row r="77">
          <cell r="E77" t="str">
            <v>白</v>
          </cell>
          <cell r="T77" t="str">
            <v>绿</v>
          </cell>
          <cell r="AI77" t="str">
            <v>蓝</v>
          </cell>
          <cell r="AX77" t="str">
            <v>紫</v>
          </cell>
          <cell r="BM77" t="str">
            <v>橙</v>
          </cell>
        </row>
        <row r="78">
          <cell r="E78" t="str">
            <v>白</v>
          </cell>
          <cell r="T78" t="str">
            <v>绿</v>
          </cell>
          <cell r="AI78" t="str">
            <v>蓝</v>
          </cell>
          <cell r="AX78" t="str">
            <v>紫</v>
          </cell>
          <cell r="BM78" t="str">
            <v>橙</v>
          </cell>
        </row>
        <row r="79">
          <cell r="E79" t="str">
            <v>白</v>
          </cell>
          <cell r="T79" t="str">
            <v>绿</v>
          </cell>
          <cell r="AI79" t="str">
            <v>蓝</v>
          </cell>
          <cell r="AX79" t="str">
            <v>紫</v>
          </cell>
          <cell r="BM79" t="str">
            <v>橙</v>
          </cell>
        </row>
        <row r="80">
          <cell r="E80" t="str">
            <v>白</v>
          </cell>
          <cell r="T80" t="str">
            <v>绿</v>
          </cell>
          <cell r="AI80" t="str">
            <v>蓝</v>
          </cell>
          <cell r="AX80" t="str">
            <v>紫</v>
          </cell>
          <cell r="BM80" t="str">
            <v>橙</v>
          </cell>
        </row>
        <row r="81">
          <cell r="E81" t="str">
            <v>白</v>
          </cell>
          <cell r="T81" t="str">
            <v>绿</v>
          </cell>
          <cell r="AI81" t="str">
            <v>蓝</v>
          </cell>
          <cell r="AX81" t="str">
            <v>紫</v>
          </cell>
          <cell r="BM81" t="str">
            <v>橙</v>
          </cell>
        </row>
        <row r="82">
          <cell r="E82" t="str">
            <v>白</v>
          </cell>
          <cell r="T82" t="str">
            <v>绿</v>
          </cell>
          <cell r="AI82" t="str">
            <v>蓝</v>
          </cell>
          <cell r="AX82" t="str">
            <v>紫</v>
          </cell>
          <cell r="BM82" t="str">
            <v>橙</v>
          </cell>
        </row>
        <row r="83">
          <cell r="E83" t="str">
            <v>白</v>
          </cell>
          <cell r="T83" t="str">
            <v>绿</v>
          </cell>
          <cell r="AI83" t="str">
            <v>蓝</v>
          </cell>
          <cell r="AX83" t="str">
            <v>紫</v>
          </cell>
          <cell r="BM83" t="str">
            <v>橙</v>
          </cell>
        </row>
        <row r="84">
          <cell r="E84" t="str">
            <v>白</v>
          </cell>
          <cell r="T84" t="str">
            <v>绿</v>
          </cell>
          <cell r="AI84" t="str">
            <v>蓝</v>
          </cell>
          <cell r="AX84" t="str">
            <v>紫</v>
          </cell>
          <cell r="BM84" t="str">
            <v>橙</v>
          </cell>
        </row>
        <row r="85">
          <cell r="E85" t="str">
            <v>白</v>
          </cell>
          <cell r="T85" t="str">
            <v>绿</v>
          </cell>
          <cell r="AI85" t="str">
            <v>蓝</v>
          </cell>
          <cell r="AX85" t="str">
            <v>紫</v>
          </cell>
          <cell r="BM85" t="str">
            <v>橙</v>
          </cell>
        </row>
        <row r="86">
          <cell r="E86" t="str">
            <v>白</v>
          </cell>
          <cell r="T86" t="str">
            <v>绿</v>
          </cell>
          <cell r="AI86" t="str">
            <v>蓝</v>
          </cell>
          <cell r="AX86" t="str">
            <v>紫</v>
          </cell>
          <cell r="BM86" t="str">
            <v>橙</v>
          </cell>
        </row>
        <row r="87">
          <cell r="E87" t="str">
            <v>白</v>
          </cell>
          <cell r="T87" t="str">
            <v>绿</v>
          </cell>
          <cell r="AI87" t="str">
            <v>蓝</v>
          </cell>
          <cell r="AX87" t="str">
            <v>紫</v>
          </cell>
          <cell r="BM87" t="str">
            <v>橙</v>
          </cell>
        </row>
        <row r="88">
          <cell r="E88" t="str">
            <v>白</v>
          </cell>
          <cell r="T88" t="str">
            <v>绿</v>
          </cell>
          <cell r="AI88" t="str">
            <v>蓝</v>
          </cell>
          <cell r="AX88" t="str">
            <v>紫</v>
          </cell>
          <cell r="BM88" t="str">
            <v>橙</v>
          </cell>
        </row>
        <row r="89">
          <cell r="E89" t="str">
            <v>白</v>
          </cell>
          <cell r="T89" t="str">
            <v>绿</v>
          </cell>
          <cell r="AI89" t="str">
            <v>蓝</v>
          </cell>
          <cell r="AX89" t="str">
            <v>紫</v>
          </cell>
          <cell r="BM89" t="str">
            <v>橙</v>
          </cell>
        </row>
        <row r="90">
          <cell r="E90" t="str">
            <v>白</v>
          </cell>
          <cell r="T90" t="str">
            <v>绿</v>
          </cell>
          <cell r="AI90" t="str">
            <v>蓝</v>
          </cell>
          <cell r="AX90" t="str">
            <v>紫</v>
          </cell>
          <cell r="BM90" t="str">
            <v>橙</v>
          </cell>
        </row>
        <row r="91">
          <cell r="E91" t="str">
            <v>白</v>
          </cell>
          <cell r="T91" t="str">
            <v>绿</v>
          </cell>
          <cell r="AI91" t="str">
            <v>蓝</v>
          </cell>
          <cell r="AX91" t="str">
            <v>紫</v>
          </cell>
          <cell r="BM91" t="str">
            <v>橙</v>
          </cell>
        </row>
        <row r="92">
          <cell r="E92" t="str">
            <v>白</v>
          </cell>
          <cell r="T92" t="str">
            <v>绿</v>
          </cell>
          <cell r="AI92" t="str">
            <v>蓝</v>
          </cell>
          <cell r="AX92" t="str">
            <v>紫</v>
          </cell>
          <cell r="BM92" t="str">
            <v>橙</v>
          </cell>
        </row>
        <row r="93">
          <cell r="E93" t="str">
            <v>白</v>
          </cell>
          <cell r="T93" t="str">
            <v>绿</v>
          </cell>
          <cell r="AI93" t="str">
            <v>蓝</v>
          </cell>
          <cell r="AX93" t="str">
            <v>紫</v>
          </cell>
          <cell r="BM93" t="str">
            <v>橙</v>
          </cell>
        </row>
        <row r="94">
          <cell r="E94" t="str">
            <v>白</v>
          </cell>
          <cell r="T94" t="str">
            <v>绿</v>
          </cell>
          <cell r="AI94" t="str">
            <v>蓝</v>
          </cell>
          <cell r="AX94" t="str">
            <v>紫</v>
          </cell>
          <cell r="BM94" t="str">
            <v>橙</v>
          </cell>
        </row>
        <row r="95">
          <cell r="E95" t="str">
            <v>白</v>
          </cell>
          <cell r="T95" t="str">
            <v>绿</v>
          </cell>
          <cell r="AI95" t="str">
            <v>蓝</v>
          </cell>
          <cell r="AX95" t="str">
            <v>紫</v>
          </cell>
          <cell r="BM95" t="str">
            <v>橙</v>
          </cell>
        </row>
        <row r="96">
          <cell r="E96" t="str">
            <v>白</v>
          </cell>
          <cell r="T96" t="str">
            <v>绿</v>
          </cell>
          <cell r="AI96" t="str">
            <v>蓝</v>
          </cell>
          <cell r="AX96" t="str">
            <v>紫</v>
          </cell>
          <cell r="BM96" t="str">
            <v>橙</v>
          </cell>
        </row>
        <row r="97">
          <cell r="E97" t="str">
            <v>白</v>
          </cell>
          <cell r="T97" t="str">
            <v>绿</v>
          </cell>
          <cell r="AI97" t="str">
            <v>蓝</v>
          </cell>
          <cell r="AX97" t="str">
            <v>紫</v>
          </cell>
          <cell r="BM97" t="str">
            <v>橙</v>
          </cell>
        </row>
        <row r="98">
          <cell r="E98" t="str">
            <v>白</v>
          </cell>
          <cell r="T98" t="str">
            <v>绿</v>
          </cell>
          <cell r="AI98" t="str">
            <v>蓝</v>
          </cell>
          <cell r="AX98" t="str">
            <v>紫</v>
          </cell>
          <cell r="BM98" t="str">
            <v>橙</v>
          </cell>
        </row>
        <row r="99">
          <cell r="E99" t="str">
            <v>白</v>
          </cell>
          <cell r="T99" t="str">
            <v>绿</v>
          </cell>
          <cell r="AI99" t="str">
            <v>蓝</v>
          </cell>
          <cell r="AX99" t="str">
            <v>紫</v>
          </cell>
          <cell r="BM99" t="str">
            <v>橙</v>
          </cell>
        </row>
        <row r="100">
          <cell r="E100" t="str">
            <v>白</v>
          </cell>
          <cell r="T100" t="str">
            <v>绿</v>
          </cell>
          <cell r="AI100" t="str">
            <v>蓝</v>
          </cell>
          <cell r="AX100" t="str">
            <v>紫</v>
          </cell>
          <cell r="BM100" t="str">
            <v>橙</v>
          </cell>
        </row>
        <row r="101">
          <cell r="E101" t="str">
            <v>白</v>
          </cell>
          <cell r="T101" t="str">
            <v>绿</v>
          </cell>
          <cell r="AI101" t="str">
            <v>蓝</v>
          </cell>
          <cell r="AX101" t="str">
            <v>紫</v>
          </cell>
          <cell r="BM101" t="str">
            <v>橙</v>
          </cell>
        </row>
        <row r="102">
          <cell r="E102" t="str">
            <v>白</v>
          </cell>
          <cell r="T102" t="str">
            <v>绿</v>
          </cell>
          <cell r="AI102" t="str">
            <v>蓝</v>
          </cell>
          <cell r="AX102" t="str">
            <v>紫</v>
          </cell>
          <cell r="BM102" t="str">
            <v>橙</v>
          </cell>
        </row>
        <row r="103">
          <cell r="E103" t="str">
            <v>白</v>
          </cell>
          <cell r="T103" t="str">
            <v>绿</v>
          </cell>
          <cell r="AI103" t="str">
            <v>蓝</v>
          </cell>
          <cell r="AX103" t="str">
            <v>紫</v>
          </cell>
          <cell r="BM103" t="str">
            <v>橙</v>
          </cell>
        </row>
        <row r="104">
          <cell r="E104" t="str">
            <v>白</v>
          </cell>
          <cell r="T104" t="str">
            <v>绿</v>
          </cell>
          <cell r="AI104" t="str">
            <v>蓝</v>
          </cell>
          <cell r="AX104" t="str">
            <v>紫</v>
          </cell>
          <cell r="BM104" t="str">
            <v>橙</v>
          </cell>
        </row>
        <row r="105">
          <cell r="E105" t="str">
            <v>白</v>
          </cell>
          <cell r="T105" t="str">
            <v>绿</v>
          </cell>
          <cell r="AI105" t="str">
            <v>蓝</v>
          </cell>
          <cell r="AX105" t="str">
            <v>紫</v>
          </cell>
          <cell r="BM105" t="str">
            <v>橙</v>
          </cell>
        </row>
        <row r="106">
          <cell r="E106" t="str">
            <v>白</v>
          </cell>
          <cell r="T106" t="str">
            <v>绿</v>
          </cell>
          <cell r="AI106" t="str">
            <v>蓝</v>
          </cell>
          <cell r="AX106" t="str">
            <v>紫</v>
          </cell>
          <cell r="BM106" t="str">
            <v>橙</v>
          </cell>
        </row>
        <row r="107">
          <cell r="E107" t="str">
            <v>白</v>
          </cell>
          <cell r="T107" t="str">
            <v>绿</v>
          </cell>
          <cell r="AI107" t="str">
            <v>蓝</v>
          </cell>
          <cell r="AX107" t="str">
            <v>紫</v>
          </cell>
          <cell r="BM107" t="str">
            <v>橙</v>
          </cell>
        </row>
        <row r="108">
          <cell r="E108" t="str">
            <v>白</v>
          </cell>
          <cell r="T108" t="str">
            <v>绿</v>
          </cell>
          <cell r="AI108" t="str">
            <v>蓝</v>
          </cell>
          <cell r="AX108" t="str">
            <v>紫</v>
          </cell>
          <cell r="BM108" t="str">
            <v>橙</v>
          </cell>
        </row>
        <row r="109">
          <cell r="E109" t="str">
            <v>白</v>
          </cell>
          <cell r="T109" t="str">
            <v>绿</v>
          </cell>
          <cell r="AI109" t="str">
            <v>蓝</v>
          </cell>
          <cell r="AX109" t="str">
            <v>紫</v>
          </cell>
          <cell r="BM109" t="str">
            <v>橙</v>
          </cell>
        </row>
        <row r="110">
          <cell r="E110" t="str">
            <v>白</v>
          </cell>
          <cell r="T110" t="str">
            <v>绿</v>
          </cell>
          <cell r="AI110" t="str">
            <v>蓝</v>
          </cell>
          <cell r="AX110" t="str">
            <v>紫</v>
          </cell>
          <cell r="BM110" t="str">
            <v>橙</v>
          </cell>
        </row>
        <row r="111">
          <cell r="E111" t="str">
            <v>白</v>
          </cell>
          <cell r="T111" t="str">
            <v>绿</v>
          </cell>
          <cell r="AI111" t="str">
            <v>蓝</v>
          </cell>
          <cell r="AX111" t="str">
            <v>紫</v>
          </cell>
          <cell r="BM111" t="str">
            <v>橙</v>
          </cell>
        </row>
        <row r="112">
          <cell r="E112" t="str">
            <v>白</v>
          </cell>
          <cell r="T112" t="str">
            <v>绿</v>
          </cell>
          <cell r="AI112" t="str">
            <v>蓝</v>
          </cell>
          <cell r="AX112" t="str">
            <v>紫</v>
          </cell>
          <cell r="BM112" t="str">
            <v>橙</v>
          </cell>
        </row>
        <row r="113">
          <cell r="E113" t="str">
            <v>白</v>
          </cell>
          <cell r="T113" t="str">
            <v>绿</v>
          </cell>
          <cell r="AI113" t="str">
            <v>蓝</v>
          </cell>
          <cell r="AX113" t="str">
            <v>紫</v>
          </cell>
          <cell r="BM113" t="str">
            <v>橙</v>
          </cell>
        </row>
        <row r="114">
          <cell r="E114" t="str">
            <v>白</v>
          </cell>
          <cell r="T114" t="str">
            <v>绿</v>
          </cell>
          <cell r="AI114" t="str">
            <v>蓝</v>
          </cell>
          <cell r="AX114" t="str">
            <v>紫</v>
          </cell>
          <cell r="BM114" t="str">
            <v>橙</v>
          </cell>
        </row>
        <row r="115">
          <cell r="E115" t="str">
            <v>白</v>
          </cell>
          <cell r="T115" t="str">
            <v>绿</v>
          </cell>
          <cell r="AI115" t="str">
            <v>蓝</v>
          </cell>
          <cell r="AX115" t="str">
            <v>紫</v>
          </cell>
          <cell r="BM115" t="str">
            <v>橙</v>
          </cell>
        </row>
        <row r="116">
          <cell r="E116" t="str">
            <v>白</v>
          </cell>
          <cell r="T116" t="str">
            <v>绿</v>
          </cell>
          <cell r="AI116" t="str">
            <v>蓝</v>
          </cell>
          <cell r="AX116" t="str">
            <v>紫</v>
          </cell>
          <cell r="BM116" t="str">
            <v>橙</v>
          </cell>
        </row>
        <row r="117">
          <cell r="E117" t="str">
            <v>白</v>
          </cell>
          <cell r="T117" t="str">
            <v>绿</v>
          </cell>
          <cell r="AI117" t="str">
            <v>蓝</v>
          </cell>
          <cell r="AX117" t="str">
            <v>紫</v>
          </cell>
          <cell r="BM117" t="str">
            <v>橙</v>
          </cell>
        </row>
        <row r="118">
          <cell r="E118" t="str">
            <v>白</v>
          </cell>
          <cell r="T118" t="str">
            <v>绿</v>
          </cell>
          <cell r="AI118" t="str">
            <v>蓝</v>
          </cell>
          <cell r="AX118" t="str">
            <v>紫</v>
          </cell>
          <cell r="BM118" t="str">
            <v>橙</v>
          </cell>
        </row>
        <row r="119">
          <cell r="E119" t="str">
            <v>白</v>
          </cell>
          <cell r="T119" t="str">
            <v>绿</v>
          </cell>
          <cell r="AI119" t="str">
            <v>蓝</v>
          </cell>
          <cell r="AX119" t="str">
            <v>紫</v>
          </cell>
          <cell r="BM119" t="str">
            <v>橙</v>
          </cell>
        </row>
        <row r="120">
          <cell r="E120" t="str">
            <v>白</v>
          </cell>
          <cell r="T120" t="str">
            <v>绿</v>
          </cell>
          <cell r="AI120" t="str">
            <v>蓝</v>
          </cell>
          <cell r="AX120" t="str">
            <v>紫</v>
          </cell>
          <cell r="BM120" t="str">
            <v>橙</v>
          </cell>
        </row>
        <row r="121">
          <cell r="E121" t="str">
            <v>白</v>
          </cell>
          <cell r="T121" t="str">
            <v>绿</v>
          </cell>
          <cell r="AI121" t="str">
            <v>蓝</v>
          </cell>
          <cell r="AX121" t="str">
            <v>紫</v>
          </cell>
          <cell r="BM121" t="str">
            <v>橙</v>
          </cell>
        </row>
        <row r="122">
          <cell r="E122" t="str">
            <v>白</v>
          </cell>
          <cell r="T122" t="str">
            <v>绿</v>
          </cell>
          <cell r="AI122" t="str">
            <v>蓝</v>
          </cell>
          <cell r="AX122" t="str">
            <v>紫</v>
          </cell>
          <cell r="BM122" t="str">
            <v>橙</v>
          </cell>
        </row>
        <row r="123">
          <cell r="E123" t="str">
            <v>白</v>
          </cell>
          <cell r="T123" t="str">
            <v>绿</v>
          </cell>
          <cell r="AI123" t="str">
            <v>蓝</v>
          </cell>
          <cell r="AX123" t="str">
            <v>紫</v>
          </cell>
          <cell r="BM123" t="str">
            <v>橙</v>
          </cell>
        </row>
        <row r="124">
          <cell r="E124" t="str">
            <v>白</v>
          </cell>
          <cell r="T124" t="str">
            <v>绿</v>
          </cell>
          <cell r="AI124" t="str">
            <v>蓝</v>
          </cell>
          <cell r="AX124" t="str">
            <v>紫</v>
          </cell>
          <cell r="BM124" t="str">
            <v>橙</v>
          </cell>
        </row>
        <row r="125">
          <cell r="E125" t="str">
            <v>白</v>
          </cell>
          <cell r="T125" t="str">
            <v>绿</v>
          </cell>
          <cell r="AI125" t="str">
            <v>蓝</v>
          </cell>
          <cell r="AX125" t="str">
            <v>紫</v>
          </cell>
          <cell r="BM125" t="str">
            <v>橙</v>
          </cell>
        </row>
        <row r="126">
          <cell r="E126" t="str">
            <v>白</v>
          </cell>
          <cell r="T126" t="str">
            <v>绿</v>
          </cell>
          <cell r="AI126" t="str">
            <v>蓝</v>
          </cell>
          <cell r="AX126" t="str">
            <v>紫</v>
          </cell>
          <cell r="BM126" t="str">
            <v>橙</v>
          </cell>
        </row>
        <row r="127">
          <cell r="E127" t="str">
            <v>白</v>
          </cell>
          <cell r="T127" t="str">
            <v>绿</v>
          </cell>
          <cell r="AI127" t="str">
            <v>蓝</v>
          </cell>
          <cell r="AX127" t="str">
            <v>紫</v>
          </cell>
          <cell r="BM127" t="str">
            <v>橙</v>
          </cell>
        </row>
        <row r="128">
          <cell r="E128" t="str">
            <v>白</v>
          </cell>
          <cell r="T128" t="str">
            <v>绿</v>
          </cell>
          <cell r="AI128" t="str">
            <v>蓝</v>
          </cell>
          <cell r="AX128" t="str">
            <v>紫</v>
          </cell>
          <cell r="BM128" t="str">
            <v>橙</v>
          </cell>
        </row>
        <row r="129">
          <cell r="E129" t="str">
            <v>白</v>
          </cell>
          <cell r="T129" t="str">
            <v>绿</v>
          </cell>
          <cell r="AI129" t="str">
            <v>蓝</v>
          </cell>
          <cell r="AX129" t="str">
            <v>紫</v>
          </cell>
          <cell r="BM129" t="str">
            <v>橙</v>
          </cell>
        </row>
        <row r="130">
          <cell r="E130" t="str">
            <v>白</v>
          </cell>
          <cell r="T130" t="str">
            <v>绿</v>
          </cell>
          <cell r="AI130" t="str">
            <v>蓝</v>
          </cell>
          <cell r="AX130" t="str">
            <v>紫</v>
          </cell>
          <cell r="BM130" t="str">
            <v>橙</v>
          </cell>
        </row>
        <row r="131">
          <cell r="E131" t="str">
            <v>白</v>
          </cell>
          <cell r="T131" t="str">
            <v>绿</v>
          </cell>
          <cell r="AI131" t="str">
            <v>蓝</v>
          </cell>
          <cell r="AX131" t="str">
            <v>紫</v>
          </cell>
          <cell r="BM131" t="str">
            <v>橙</v>
          </cell>
        </row>
        <row r="132">
          <cell r="E132" t="str">
            <v>白</v>
          </cell>
          <cell r="T132" t="str">
            <v>绿</v>
          </cell>
          <cell r="AI132" t="str">
            <v>蓝</v>
          </cell>
          <cell r="AX132" t="str">
            <v>紫</v>
          </cell>
          <cell r="BM132" t="str">
            <v>橙</v>
          </cell>
        </row>
        <row r="133">
          <cell r="E133" t="str">
            <v>白</v>
          </cell>
          <cell r="T133" t="str">
            <v>绿</v>
          </cell>
          <cell r="AI133" t="str">
            <v>蓝</v>
          </cell>
          <cell r="AX133" t="str">
            <v>紫</v>
          </cell>
          <cell r="BM133" t="str">
            <v>橙</v>
          </cell>
        </row>
        <row r="134">
          <cell r="E134" t="str">
            <v>白</v>
          </cell>
          <cell r="T134" t="str">
            <v>绿</v>
          </cell>
          <cell r="AI134" t="str">
            <v>蓝</v>
          </cell>
          <cell r="AX134" t="str">
            <v>紫</v>
          </cell>
          <cell r="BM134" t="str">
            <v>橙</v>
          </cell>
        </row>
        <row r="135">
          <cell r="E135" t="str">
            <v>白</v>
          </cell>
          <cell r="T135" t="str">
            <v>绿</v>
          </cell>
          <cell r="AI135" t="str">
            <v>蓝</v>
          </cell>
          <cell r="AX135" t="str">
            <v>紫</v>
          </cell>
          <cell r="BM135" t="str">
            <v>橙</v>
          </cell>
        </row>
        <row r="136">
          <cell r="E136" t="str">
            <v>白</v>
          </cell>
          <cell r="T136" t="str">
            <v>绿</v>
          </cell>
          <cell r="AI136" t="str">
            <v>蓝</v>
          </cell>
          <cell r="AX136" t="str">
            <v>紫</v>
          </cell>
          <cell r="BM136" t="str">
            <v>橙</v>
          </cell>
        </row>
        <row r="137">
          <cell r="E137" t="str">
            <v>白</v>
          </cell>
          <cell r="T137" t="str">
            <v>绿</v>
          </cell>
          <cell r="AI137" t="str">
            <v>蓝</v>
          </cell>
          <cell r="AX137" t="str">
            <v>紫</v>
          </cell>
          <cell r="BM137" t="str">
            <v>橙</v>
          </cell>
        </row>
        <row r="138">
          <cell r="E138" t="str">
            <v>白</v>
          </cell>
          <cell r="T138" t="str">
            <v>绿</v>
          </cell>
          <cell r="AI138" t="str">
            <v>蓝</v>
          </cell>
          <cell r="AX138" t="str">
            <v>紫</v>
          </cell>
          <cell r="BM138" t="str">
            <v>橙</v>
          </cell>
        </row>
        <row r="139">
          <cell r="E139" t="str">
            <v>白</v>
          </cell>
          <cell r="T139" t="str">
            <v>绿</v>
          </cell>
          <cell r="AI139" t="str">
            <v>蓝</v>
          </cell>
          <cell r="AX139" t="str">
            <v>紫</v>
          </cell>
          <cell r="BM139" t="str">
            <v>橙</v>
          </cell>
        </row>
        <row r="140">
          <cell r="E140" t="str">
            <v>白</v>
          </cell>
          <cell r="T140" t="str">
            <v>绿</v>
          </cell>
          <cell r="AI140" t="str">
            <v>蓝</v>
          </cell>
          <cell r="AX140" t="str">
            <v>紫</v>
          </cell>
          <cell r="BM140" t="str">
            <v>橙</v>
          </cell>
        </row>
        <row r="141">
          <cell r="E141" t="str">
            <v>白</v>
          </cell>
          <cell r="T141" t="str">
            <v>绿</v>
          </cell>
          <cell r="AI141" t="str">
            <v>蓝</v>
          </cell>
          <cell r="AX141" t="str">
            <v>紫</v>
          </cell>
          <cell r="BM141" t="str">
            <v>橙</v>
          </cell>
        </row>
        <row r="142">
          <cell r="E142" t="str">
            <v>白</v>
          </cell>
          <cell r="T142" t="str">
            <v>绿</v>
          </cell>
          <cell r="AI142" t="str">
            <v>蓝</v>
          </cell>
          <cell r="AX142" t="str">
            <v>紫</v>
          </cell>
          <cell r="BM142" t="str">
            <v>橙</v>
          </cell>
        </row>
        <row r="143">
          <cell r="E143" t="str">
            <v>白</v>
          </cell>
          <cell r="T143" t="str">
            <v>绿</v>
          </cell>
          <cell r="AI143" t="str">
            <v>蓝</v>
          </cell>
          <cell r="AX143" t="str">
            <v>紫</v>
          </cell>
          <cell r="BM143" t="str">
            <v>橙</v>
          </cell>
        </row>
        <row r="144">
          <cell r="E144" t="str">
            <v>白</v>
          </cell>
          <cell r="T144" t="str">
            <v>绿</v>
          </cell>
          <cell r="AI144" t="str">
            <v>蓝</v>
          </cell>
          <cell r="AX144" t="str">
            <v>紫</v>
          </cell>
          <cell r="BM144" t="str">
            <v>橙</v>
          </cell>
        </row>
        <row r="145">
          <cell r="E145" t="str">
            <v>白</v>
          </cell>
          <cell r="T145" t="str">
            <v>绿</v>
          </cell>
          <cell r="AI145" t="str">
            <v>蓝</v>
          </cell>
          <cell r="AX145" t="str">
            <v>紫</v>
          </cell>
          <cell r="BM145" t="str">
            <v>橙</v>
          </cell>
        </row>
        <row r="146">
          <cell r="E146" t="str">
            <v>白</v>
          </cell>
          <cell r="T146" t="str">
            <v>绿</v>
          </cell>
          <cell r="AI146" t="str">
            <v>蓝</v>
          </cell>
          <cell r="AX146" t="str">
            <v>紫</v>
          </cell>
          <cell r="BM146" t="str">
            <v>橙</v>
          </cell>
        </row>
        <row r="147">
          <cell r="E147" t="str">
            <v>白</v>
          </cell>
          <cell r="T147" t="str">
            <v>绿</v>
          </cell>
          <cell r="AI147" t="str">
            <v>蓝</v>
          </cell>
          <cell r="AX147" t="str">
            <v>紫</v>
          </cell>
          <cell r="BM147" t="str">
            <v>橙</v>
          </cell>
        </row>
        <row r="148">
          <cell r="E148" t="str">
            <v>白</v>
          </cell>
          <cell r="T148" t="str">
            <v>绿</v>
          </cell>
          <cell r="AI148" t="str">
            <v>蓝</v>
          </cell>
          <cell r="AX148" t="str">
            <v>紫</v>
          </cell>
          <cell r="BM148" t="str">
            <v>橙</v>
          </cell>
        </row>
        <row r="149">
          <cell r="E149" t="str">
            <v>白</v>
          </cell>
          <cell r="T149" t="str">
            <v>绿</v>
          </cell>
          <cell r="AI149" t="str">
            <v>蓝</v>
          </cell>
          <cell r="AX149" t="str">
            <v>紫</v>
          </cell>
          <cell r="BM149" t="str">
            <v>橙</v>
          </cell>
        </row>
        <row r="150">
          <cell r="E150" t="str">
            <v>白</v>
          </cell>
          <cell r="T150" t="str">
            <v>绿</v>
          </cell>
          <cell r="AI150" t="str">
            <v>蓝</v>
          </cell>
          <cell r="AX150" t="str">
            <v>紫</v>
          </cell>
          <cell r="BM150" t="str">
            <v>橙</v>
          </cell>
        </row>
        <row r="151">
          <cell r="E151" t="str">
            <v>白</v>
          </cell>
          <cell r="T151" t="str">
            <v>绿</v>
          </cell>
          <cell r="AI151" t="str">
            <v>蓝</v>
          </cell>
          <cell r="AX151" t="str">
            <v>紫</v>
          </cell>
          <cell r="BM151" t="str">
            <v>橙</v>
          </cell>
        </row>
        <row r="152">
          <cell r="E152" t="str">
            <v>白</v>
          </cell>
          <cell r="T152" t="str">
            <v>绿</v>
          </cell>
          <cell r="AI152" t="str">
            <v>蓝</v>
          </cell>
          <cell r="AX152" t="str">
            <v>紫</v>
          </cell>
          <cell r="BM152" t="str">
            <v>橙</v>
          </cell>
        </row>
        <row r="153">
          <cell r="E153" t="str">
            <v>白</v>
          </cell>
          <cell r="T153" t="str">
            <v>绿</v>
          </cell>
          <cell r="AI153" t="str">
            <v>蓝</v>
          </cell>
          <cell r="AX153" t="str">
            <v>紫</v>
          </cell>
          <cell r="BM153" t="str">
            <v>橙</v>
          </cell>
        </row>
        <row r="154">
          <cell r="E154" t="str">
            <v>白</v>
          </cell>
          <cell r="T154" t="str">
            <v>绿</v>
          </cell>
          <cell r="AI154" t="str">
            <v>蓝</v>
          </cell>
          <cell r="AX154" t="str">
            <v>紫</v>
          </cell>
          <cell r="BM154" t="str">
            <v>橙</v>
          </cell>
        </row>
        <row r="155">
          <cell r="E155" t="str">
            <v>白</v>
          </cell>
          <cell r="T155" t="str">
            <v>绿</v>
          </cell>
          <cell r="AI155" t="str">
            <v>蓝</v>
          </cell>
          <cell r="AX155" t="str">
            <v>紫</v>
          </cell>
          <cell r="BM155" t="str">
            <v>橙</v>
          </cell>
        </row>
        <row r="156">
          <cell r="E156" t="str">
            <v>白</v>
          </cell>
          <cell r="T156" t="str">
            <v>绿</v>
          </cell>
          <cell r="AI156" t="str">
            <v>蓝</v>
          </cell>
          <cell r="AX156" t="str">
            <v>紫</v>
          </cell>
          <cell r="BM156" t="str">
            <v>橙</v>
          </cell>
        </row>
        <row r="157">
          <cell r="E157" t="str">
            <v>白</v>
          </cell>
          <cell r="T157" t="str">
            <v>绿</v>
          </cell>
          <cell r="AI157" t="str">
            <v>蓝</v>
          </cell>
          <cell r="AX157" t="str">
            <v>紫</v>
          </cell>
          <cell r="BM157" t="str">
            <v>橙</v>
          </cell>
        </row>
        <row r="158">
          <cell r="E158" t="str">
            <v>白</v>
          </cell>
          <cell r="T158" t="str">
            <v>绿</v>
          </cell>
          <cell r="AI158" t="str">
            <v>蓝</v>
          </cell>
          <cell r="AX158" t="str">
            <v>紫</v>
          </cell>
          <cell r="BM158" t="str">
            <v>橙</v>
          </cell>
        </row>
        <row r="159">
          <cell r="E159" t="str">
            <v>白</v>
          </cell>
          <cell r="T159" t="str">
            <v>绿</v>
          </cell>
          <cell r="AI159" t="str">
            <v>蓝</v>
          </cell>
          <cell r="AX159" t="str">
            <v>紫</v>
          </cell>
          <cell r="BM159" t="str">
            <v>橙</v>
          </cell>
        </row>
        <row r="160">
          <cell r="E160" t="str">
            <v>白</v>
          </cell>
          <cell r="T160" t="str">
            <v>绿</v>
          </cell>
          <cell r="AI160" t="str">
            <v>蓝</v>
          </cell>
          <cell r="AX160" t="str">
            <v>紫</v>
          </cell>
          <cell r="BM160" t="str">
            <v>橙</v>
          </cell>
        </row>
        <row r="161">
          <cell r="E161" t="str">
            <v>白</v>
          </cell>
          <cell r="T161" t="str">
            <v>绿</v>
          </cell>
          <cell r="AI161" t="str">
            <v>蓝</v>
          </cell>
          <cell r="AX161" t="str">
            <v>紫</v>
          </cell>
          <cell r="BM161" t="str">
            <v>橙</v>
          </cell>
        </row>
        <row r="162">
          <cell r="E162" t="str">
            <v>白</v>
          </cell>
          <cell r="T162" t="str">
            <v>绿</v>
          </cell>
          <cell r="AI162" t="str">
            <v>蓝</v>
          </cell>
          <cell r="AX162" t="str">
            <v>紫</v>
          </cell>
          <cell r="BM162" t="str">
            <v>橙</v>
          </cell>
        </row>
        <row r="163">
          <cell r="E163" t="str">
            <v>白</v>
          </cell>
          <cell r="T163" t="str">
            <v>绿</v>
          </cell>
          <cell r="AI163" t="str">
            <v>蓝</v>
          </cell>
          <cell r="AX163" t="str">
            <v>紫</v>
          </cell>
          <cell r="BM163" t="str">
            <v>橙</v>
          </cell>
        </row>
        <row r="164">
          <cell r="E164" t="str">
            <v>白</v>
          </cell>
          <cell r="T164" t="str">
            <v>绿</v>
          </cell>
          <cell r="AI164" t="str">
            <v>蓝</v>
          </cell>
          <cell r="AX164" t="str">
            <v>紫</v>
          </cell>
          <cell r="BM164" t="str">
            <v>橙</v>
          </cell>
        </row>
        <row r="165">
          <cell r="E165" t="str">
            <v>白</v>
          </cell>
          <cell r="T165" t="str">
            <v>绿</v>
          </cell>
          <cell r="AI165" t="str">
            <v>蓝</v>
          </cell>
          <cell r="AX165" t="str">
            <v>紫</v>
          </cell>
          <cell r="BM165" t="str">
            <v>橙</v>
          </cell>
        </row>
        <row r="166">
          <cell r="E166" t="str">
            <v>白</v>
          </cell>
          <cell r="T166" t="str">
            <v>绿</v>
          </cell>
          <cell r="AI166" t="str">
            <v>蓝</v>
          </cell>
          <cell r="AX166" t="str">
            <v>紫</v>
          </cell>
          <cell r="BM166" t="str">
            <v>橙</v>
          </cell>
        </row>
        <row r="167">
          <cell r="E167" t="str">
            <v>白</v>
          </cell>
          <cell r="T167" t="str">
            <v>绿</v>
          </cell>
          <cell r="AI167" t="str">
            <v>蓝</v>
          </cell>
          <cell r="AX167" t="str">
            <v>紫</v>
          </cell>
          <cell r="BM167" t="str">
            <v>橙</v>
          </cell>
        </row>
        <row r="168">
          <cell r="E168" t="str">
            <v>白</v>
          </cell>
          <cell r="T168" t="str">
            <v>绿</v>
          </cell>
          <cell r="AI168" t="str">
            <v>蓝</v>
          </cell>
          <cell r="AX168" t="str">
            <v>紫</v>
          </cell>
          <cell r="BM168" t="str">
            <v>橙</v>
          </cell>
        </row>
        <row r="169">
          <cell r="E169" t="str">
            <v>白</v>
          </cell>
          <cell r="T169" t="str">
            <v>绿</v>
          </cell>
          <cell r="AI169" t="str">
            <v>蓝</v>
          </cell>
          <cell r="AX169" t="str">
            <v>紫</v>
          </cell>
          <cell r="BM169" t="str">
            <v>橙</v>
          </cell>
        </row>
        <row r="170">
          <cell r="E170" t="str">
            <v>白</v>
          </cell>
          <cell r="T170" t="str">
            <v>绿</v>
          </cell>
          <cell r="AI170" t="str">
            <v>蓝</v>
          </cell>
          <cell r="AX170" t="str">
            <v>紫</v>
          </cell>
          <cell r="BM170" t="str">
            <v>橙</v>
          </cell>
        </row>
        <row r="171">
          <cell r="E171" t="str">
            <v>白</v>
          </cell>
          <cell r="T171" t="str">
            <v>绿</v>
          </cell>
          <cell r="AI171" t="str">
            <v>蓝</v>
          </cell>
          <cell r="AX171" t="str">
            <v>紫</v>
          </cell>
          <cell r="BM171" t="str">
            <v>橙</v>
          </cell>
        </row>
        <row r="172">
          <cell r="E172" t="str">
            <v>白</v>
          </cell>
          <cell r="T172" t="str">
            <v>绿</v>
          </cell>
          <cell r="AI172" t="str">
            <v>蓝</v>
          </cell>
          <cell r="AX172" t="str">
            <v>紫</v>
          </cell>
          <cell r="BM172" t="str">
            <v>橙</v>
          </cell>
        </row>
        <row r="173">
          <cell r="E173" t="str">
            <v>白</v>
          </cell>
          <cell r="T173" t="str">
            <v>绿</v>
          </cell>
          <cell r="AI173" t="str">
            <v>蓝</v>
          </cell>
          <cell r="AX173" t="str">
            <v>紫</v>
          </cell>
          <cell r="BM173" t="str">
            <v>橙</v>
          </cell>
        </row>
        <row r="174">
          <cell r="E174" t="str">
            <v>白</v>
          </cell>
          <cell r="T174" t="str">
            <v>绿</v>
          </cell>
          <cell r="AI174" t="str">
            <v>蓝</v>
          </cell>
          <cell r="AX174" t="str">
            <v>紫</v>
          </cell>
          <cell r="BM174" t="str">
            <v>橙</v>
          </cell>
        </row>
        <row r="175">
          <cell r="E175" t="str">
            <v>白</v>
          </cell>
          <cell r="T175" t="str">
            <v>绿</v>
          </cell>
          <cell r="AI175" t="str">
            <v>蓝</v>
          </cell>
          <cell r="AX175" t="str">
            <v>紫</v>
          </cell>
          <cell r="BM175" t="str">
            <v>橙</v>
          </cell>
        </row>
        <row r="176">
          <cell r="E176" t="str">
            <v>白</v>
          </cell>
          <cell r="T176" t="str">
            <v>绿</v>
          </cell>
          <cell r="AI176" t="str">
            <v>蓝</v>
          </cell>
          <cell r="AX176" t="str">
            <v>紫</v>
          </cell>
          <cell r="BM176" t="str">
            <v>橙</v>
          </cell>
        </row>
        <row r="177">
          <cell r="E177" t="str">
            <v>白</v>
          </cell>
          <cell r="T177" t="str">
            <v>绿</v>
          </cell>
          <cell r="AI177" t="str">
            <v>蓝</v>
          </cell>
          <cell r="AX177" t="str">
            <v>紫</v>
          </cell>
          <cell r="BM177" t="str">
            <v>橙</v>
          </cell>
        </row>
        <row r="178">
          <cell r="E178" t="str">
            <v>白</v>
          </cell>
          <cell r="T178" t="str">
            <v>绿</v>
          </cell>
          <cell r="AI178" t="str">
            <v>蓝</v>
          </cell>
          <cell r="AX178" t="str">
            <v>紫</v>
          </cell>
          <cell r="BM178" t="str">
            <v>橙</v>
          </cell>
        </row>
        <row r="179">
          <cell r="E179" t="str">
            <v>白</v>
          </cell>
          <cell r="T179" t="str">
            <v>绿</v>
          </cell>
          <cell r="AI179" t="str">
            <v>蓝</v>
          </cell>
          <cell r="AX179" t="str">
            <v>紫</v>
          </cell>
          <cell r="BM179" t="str">
            <v>橙</v>
          </cell>
        </row>
        <row r="180">
          <cell r="E180" t="str">
            <v>白</v>
          </cell>
          <cell r="T180" t="str">
            <v>绿</v>
          </cell>
          <cell r="AI180" t="str">
            <v>蓝</v>
          </cell>
          <cell r="AX180" t="str">
            <v>紫</v>
          </cell>
          <cell r="BM180" t="str">
            <v>橙</v>
          </cell>
        </row>
        <row r="181">
          <cell r="E181" t="str">
            <v>白</v>
          </cell>
          <cell r="T181" t="str">
            <v>绿</v>
          </cell>
          <cell r="AI181" t="str">
            <v>蓝</v>
          </cell>
          <cell r="AX181" t="str">
            <v>紫</v>
          </cell>
          <cell r="BM181" t="str">
            <v>橙</v>
          </cell>
        </row>
        <row r="182">
          <cell r="E182" t="str">
            <v>白</v>
          </cell>
          <cell r="T182" t="str">
            <v>绿</v>
          </cell>
          <cell r="AI182" t="str">
            <v>蓝</v>
          </cell>
          <cell r="AX182" t="str">
            <v>紫</v>
          </cell>
          <cell r="BM182" t="str">
            <v>橙</v>
          </cell>
        </row>
        <row r="183">
          <cell r="E183" t="str">
            <v>白</v>
          </cell>
          <cell r="T183" t="str">
            <v>绿</v>
          </cell>
          <cell r="AI183" t="str">
            <v>蓝</v>
          </cell>
          <cell r="AX183" t="str">
            <v>紫</v>
          </cell>
          <cell r="BM183" t="str">
            <v>橙</v>
          </cell>
        </row>
        <row r="184">
          <cell r="E184" t="str">
            <v>白</v>
          </cell>
          <cell r="T184" t="str">
            <v>绿</v>
          </cell>
          <cell r="AI184" t="str">
            <v>蓝</v>
          </cell>
          <cell r="AX184" t="str">
            <v>紫</v>
          </cell>
          <cell r="BM184" t="str">
            <v>橙</v>
          </cell>
        </row>
        <row r="185">
          <cell r="E185" t="str">
            <v>白</v>
          </cell>
          <cell r="T185" t="str">
            <v>绿</v>
          </cell>
          <cell r="AI185" t="str">
            <v>蓝</v>
          </cell>
          <cell r="AX185" t="str">
            <v>紫</v>
          </cell>
          <cell r="BM185" t="str">
            <v>橙</v>
          </cell>
        </row>
        <row r="186">
          <cell r="E186" t="str">
            <v>白</v>
          </cell>
          <cell r="T186" t="str">
            <v>绿</v>
          </cell>
          <cell r="AI186" t="str">
            <v>蓝</v>
          </cell>
          <cell r="AX186" t="str">
            <v>紫</v>
          </cell>
          <cell r="BM186" t="str">
            <v>橙</v>
          </cell>
        </row>
        <row r="187">
          <cell r="E187" t="str">
            <v>白</v>
          </cell>
          <cell r="T187" t="str">
            <v>绿</v>
          </cell>
          <cell r="AI187" t="str">
            <v>蓝</v>
          </cell>
          <cell r="AX187" t="str">
            <v>紫</v>
          </cell>
          <cell r="BM187" t="str">
            <v>橙</v>
          </cell>
        </row>
        <row r="188">
          <cell r="E188" t="str">
            <v>白</v>
          </cell>
          <cell r="T188" t="str">
            <v>绿</v>
          </cell>
          <cell r="AI188" t="str">
            <v>蓝</v>
          </cell>
          <cell r="AX188" t="str">
            <v>紫</v>
          </cell>
          <cell r="BM188" t="str">
            <v>橙</v>
          </cell>
        </row>
        <row r="189">
          <cell r="E189" t="str">
            <v>白</v>
          </cell>
          <cell r="T189" t="str">
            <v>绿</v>
          </cell>
          <cell r="AI189" t="str">
            <v>蓝</v>
          </cell>
          <cell r="AX189" t="str">
            <v>紫</v>
          </cell>
          <cell r="BM189" t="str">
            <v>橙</v>
          </cell>
        </row>
        <row r="190">
          <cell r="E190" t="str">
            <v>白</v>
          </cell>
          <cell r="T190" t="str">
            <v>绿</v>
          </cell>
          <cell r="AI190" t="str">
            <v>蓝</v>
          </cell>
          <cell r="AX190" t="str">
            <v>紫</v>
          </cell>
          <cell r="BM190" t="str">
            <v>橙</v>
          </cell>
        </row>
        <row r="191">
          <cell r="E191" t="str">
            <v>白</v>
          </cell>
          <cell r="T191" t="str">
            <v>绿</v>
          </cell>
          <cell r="AI191" t="str">
            <v>蓝</v>
          </cell>
          <cell r="AX191" t="str">
            <v>紫</v>
          </cell>
          <cell r="BM191" t="str">
            <v>橙</v>
          </cell>
        </row>
        <row r="192">
          <cell r="E192" t="str">
            <v>白</v>
          </cell>
          <cell r="T192" t="str">
            <v>绿</v>
          </cell>
          <cell r="AI192" t="str">
            <v>蓝</v>
          </cell>
          <cell r="AX192" t="str">
            <v>紫</v>
          </cell>
          <cell r="BM192" t="str">
            <v>橙</v>
          </cell>
        </row>
        <row r="193">
          <cell r="E193" t="str">
            <v>白</v>
          </cell>
          <cell r="T193" t="str">
            <v>绿</v>
          </cell>
          <cell r="AI193" t="str">
            <v>蓝</v>
          </cell>
          <cell r="AX193" t="str">
            <v>紫</v>
          </cell>
          <cell r="BM193" t="str">
            <v>橙</v>
          </cell>
        </row>
        <row r="194">
          <cell r="E194" t="str">
            <v>白</v>
          </cell>
          <cell r="T194" t="str">
            <v>绿</v>
          </cell>
          <cell r="AI194" t="str">
            <v>蓝</v>
          </cell>
          <cell r="AX194" t="str">
            <v>紫</v>
          </cell>
          <cell r="BM194" t="str">
            <v>橙</v>
          </cell>
        </row>
        <row r="195">
          <cell r="E195" t="str">
            <v>白</v>
          </cell>
          <cell r="T195" t="str">
            <v>绿</v>
          </cell>
          <cell r="AI195" t="str">
            <v>蓝</v>
          </cell>
          <cell r="AX195" t="str">
            <v>紫</v>
          </cell>
          <cell r="BM195" t="str">
            <v>橙</v>
          </cell>
        </row>
        <row r="196">
          <cell r="E196" t="str">
            <v>白</v>
          </cell>
          <cell r="T196" t="str">
            <v>绿</v>
          </cell>
          <cell r="AI196" t="str">
            <v>蓝</v>
          </cell>
          <cell r="AX196" t="str">
            <v>紫</v>
          </cell>
          <cell r="BM196" t="str">
            <v>橙</v>
          </cell>
        </row>
        <row r="197">
          <cell r="E197" t="str">
            <v>白</v>
          </cell>
          <cell r="T197" t="str">
            <v>绿</v>
          </cell>
          <cell r="AI197" t="str">
            <v>蓝</v>
          </cell>
          <cell r="AX197" t="str">
            <v>紫</v>
          </cell>
          <cell r="BM197" t="str">
            <v>橙</v>
          </cell>
        </row>
        <row r="198">
          <cell r="E198" t="str">
            <v>白</v>
          </cell>
          <cell r="T198" t="str">
            <v>绿</v>
          </cell>
          <cell r="AI198" t="str">
            <v>蓝</v>
          </cell>
          <cell r="AX198" t="str">
            <v>紫</v>
          </cell>
          <cell r="BM198" t="str">
            <v>橙</v>
          </cell>
        </row>
        <row r="199">
          <cell r="E199" t="str">
            <v>白</v>
          </cell>
          <cell r="T199" t="str">
            <v>绿</v>
          </cell>
          <cell r="AI199" t="str">
            <v>蓝</v>
          </cell>
          <cell r="AX199" t="str">
            <v>紫</v>
          </cell>
          <cell r="BM199" t="str">
            <v>橙</v>
          </cell>
        </row>
        <row r="200">
          <cell r="E200" t="str">
            <v>白</v>
          </cell>
          <cell r="T200" t="str">
            <v>绿</v>
          </cell>
          <cell r="AI200" t="str">
            <v>蓝</v>
          </cell>
          <cell r="AX200" t="str">
            <v>紫</v>
          </cell>
          <cell r="BM200" t="str">
            <v>橙</v>
          </cell>
        </row>
        <row r="201">
          <cell r="E201" t="str">
            <v>白</v>
          </cell>
          <cell r="T201" t="str">
            <v>绿</v>
          </cell>
          <cell r="AI201" t="str">
            <v>蓝</v>
          </cell>
          <cell r="AX201" t="str">
            <v>紫</v>
          </cell>
          <cell r="BM201" t="str">
            <v>橙</v>
          </cell>
        </row>
        <row r="202">
          <cell r="E202" t="str">
            <v>白</v>
          </cell>
          <cell r="T202" t="str">
            <v>绿</v>
          </cell>
          <cell r="AI202" t="str">
            <v>蓝</v>
          </cell>
          <cell r="AX202" t="str">
            <v>紫</v>
          </cell>
          <cell r="BM202" t="str">
            <v>橙</v>
          </cell>
        </row>
        <row r="203">
          <cell r="E203" t="str">
            <v>白</v>
          </cell>
          <cell r="T203" t="str">
            <v>绿</v>
          </cell>
          <cell r="AI203" t="str">
            <v>蓝</v>
          </cell>
          <cell r="AX203" t="str">
            <v>紫</v>
          </cell>
          <cell r="BM203" t="str">
            <v>橙</v>
          </cell>
        </row>
        <row r="204">
          <cell r="E204" t="str">
            <v>白</v>
          </cell>
          <cell r="T204" t="str">
            <v>绿</v>
          </cell>
          <cell r="AI204" t="str">
            <v>蓝</v>
          </cell>
          <cell r="AX204" t="str">
            <v>紫</v>
          </cell>
          <cell r="BM204" t="str">
            <v>橙</v>
          </cell>
        </row>
        <row r="205">
          <cell r="E205" t="str">
            <v>白</v>
          </cell>
          <cell r="T205" t="str">
            <v>绿</v>
          </cell>
          <cell r="AI205" t="str">
            <v>蓝</v>
          </cell>
          <cell r="AX205" t="str">
            <v>紫</v>
          </cell>
          <cell r="BM205" t="str">
            <v>橙</v>
          </cell>
        </row>
        <row r="206">
          <cell r="E206" t="str">
            <v>白</v>
          </cell>
          <cell r="T206" t="str">
            <v>绿</v>
          </cell>
          <cell r="AI206" t="str">
            <v>蓝</v>
          </cell>
          <cell r="AX206" t="str">
            <v>紫</v>
          </cell>
          <cell r="BM206" t="str">
            <v>橙</v>
          </cell>
        </row>
        <row r="207">
          <cell r="E207" t="str">
            <v>白</v>
          </cell>
          <cell r="T207" t="str">
            <v>绿</v>
          </cell>
          <cell r="AI207" t="str">
            <v>蓝</v>
          </cell>
          <cell r="AX207" t="str">
            <v>紫</v>
          </cell>
          <cell r="BM207" t="str">
            <v>橙</v>
          </cell>
        </row>
        <row r="208">
          <cell r="E208" t="str">
            <v>白</v>
          </cell>
          <cell r="T208" t="str">
            <v>绿</v>
          </cell>
          <cell r="AI208" t="str">
            <v>蓝</v>
          </cell>
          <cell r="AX208" t="str">
            <v>紫</v>
          </cell>
          <cell r="BM208" t="str">
            <v>橙</v>
          </cell>
        </row>
        <row r="209">
          <cell r="E209" t="str">
            <v>白</v>
          </cell>
          <cell r="T209" t="str">
            <v>绿</v>
          </cell>
          <cell r="AI209" t="str">
            <v>蓝</v>
          </cell>
          <cell r="AX209" t="str">
            <v>紫</v>
          </cell>
          <cell r="BM209" t="str">
            <v>橙</v>
          </cell>
        </row>
        <row r="210">
          <cell r="E210" t="str">
            <v>白</v>
          </cell>
          <cell r="T210" t="str">
            <v>绿</v>
          </cell>
          <cell r="AI210" t="str">
            <v>蓝</v>
          </cell>
          <cell r="AX210" t="str">
            <v>紫</v>
          </cell>
          <cell r="BM210" t="str">
            <v>橙</v>
          </cell>
        </row>
        <row r="211">
          <cell r="E211" t="str">
            <v>白</v>
          </cell>
          <cell r="T211" t="str">
            <v>绿</v>
          </cell>
          <cell r="AI211" t="str">
            <v>蓝</v>
          </cell>
          <cell r="AX211" t="str">
            <v>紫</v>
          </cell>
          <cell r="BM211" t="str">
            <v>橙</v>
          </cell>
        </row>
        <row r="212">
          <cell r="E212" t="str">
            <v>白</v>
          </cell>
          <cell r="T212" t="str">
            <v>绿</v>
          </cell>
          <cell r="AI212" t="str">
            <v>蓝</v>
          </cell>
          <cell r="AX212" t="str">
            <v>紫</v>
          </cell>
          <cell r="BM212" t="str">
            <v>橙</v>
          </cell>
        </row>
        <row r="213">
          <cell r="E213" t="str">
            <v>白</v>
          </cell>
          <cell r="T213" t="str">
            <v>绿</v>
          </cell>
          <cell r="AI213" t="str">
            <v>蓝</v>
          </cell>
          <cell r="AX213" t="str">
            <v>紫</v>
          </cell>
          <cell r="BM213" t="str">
            <v>橙</v>
          </cell>
        </row>
        <row r="214">
          <cell r="E214" t="str">
            <v>白</v>
          </cell>
          <cell r="T214" t="str">
            <v>绿</v>
          </cell>
          <cell r="AI214" t="str">
            <v>蓝</v>
          </cell>
          <cell r="AX214" t="str">
            <v>紫</v>
          </cell>
          <cell r="BM214" t="str">
            <v>橙</v>
          </cell>
        </row>
        <row r="215">
          <cell r="E215" t="str">
            <v>白</v>
          </cell>
          <cell r="T215" t="str">
            <v>绿</v>
          </cell>
          <cell r="AI215" t="str">
            <v>蓝</v>
          </cell>
          <cell r="AX215" t="str">
            <v>紫</v>
          </cell>
          <cell r="BM215" t="str">
            <v>橙</v>
          </cell>
        </row>
        <row r="216">
          <cell r="E216" t="str">
            <v>白</v>
          </cell>
          <cell r="T216" t="str">
            <v>绿</v>
          </cell>
          <cell r="AI216" t="str">
            <v>蓝</v>
          </cell>
          <cell r="AX216" t="str">
            <v>紫</v>
          </cell>
          <cell r="BM216" t="str">
            <v>橙</v>
          </cell>
        </row>
        <row r="217">
          <cell r="E217" t="str">
            <v>白</v>
          </cell>
          <cell r="T217" t="str">
            <v>绿</v>
          </cell>
          <cell r="AI217" t="str">
            <v>蓝</v>
          </cell>
          <cell r="AX217" t="str">
            <v>紫</v>
          </cell>
          <cell r="BM217" t="str">
            <v>橙</v>
          </cell>
        </row>
        <row r="218">
          <cell r="E218" t="str">
            <v>白</v>
          </cell>
          <cell r="T218" t="str">
            <v>绿</v>
          </cell>
          <cell r="AI218" t="str">
            <v>蓝</v>
          </cell>
          <cell r="AX218" t="str">
            <v>紫</v>
          </cell>
          <cell r="BM218" t="str">
            <v>橙</v>
          </cell>
        </row>
        <row r="219">
          <cell r="E219" t="str">
            <v>白</v>
          </cell>
          <cell r="T219" t="str">
            <v>绿</v>
          </cell>
          <cell r="AI219" t="str">
            <v>蓝</v>
          </cell>
          <cell r="AX219" t="str">
            <v>紫</v>
          </cell>
          <cell r="BM219" t="str">
            <v>橙</v>
          </cell>
        </row>
        <row r="220">
          <cell r="E220" t="str">
            <v>白</v>
          </cell>
          <cell r="T220" t="str">
            <v>绿</v>
          </cell>
          <cell r="AI220" t="str">
            <v>蓝</v>
          </cell>
          <cell r="AX220" t="str">
            <v>紫</v>
          </cell>
          <cell r="BM220" t="str">
            <v>橙</v>
          </cell>
        </row>
        <row r="221">
          <cell r="E221" t="str">
            <v>白</v>
          </cell>
          <cell r="T221" t="str">
            <v>绿</v>
          </cell>
          <cell r="AI221" t="str">
            <v>蓝</v>
          </cell>
          <cell r="AX221" t="str">
            <v>紫</v>
          </cell>
          <cell r="BM221" t="str">
            <v>橙</v>
          </cell>
        </row>
        <row r="222">
          <cell r="E222" t="str">
            <v>白</v>
          </cell>
          <cell r="T222" t="str">
            <v>绿</v>
          </cell>
          <cell r="AI222" t="str">
            <v>蓝</v>
          </cell>
          <cell r="AX222" t="str">
            <v>紫</v>
          </cell>
          <cell r="BM222" t="str">
            <v>橙</v>
          </cell>
        </row>
        <row r="223">
          <cell r="E223" t="str">
            <v>白</v>
          </cell>
          <cell r="T223" t="str">
            <v>绿</v>
          </cell>
          <cell r="AI223" t="str">
            <v>蓝</v>
          </cell>
          <cell r="AX223" t="str">
            <v>紫</v>
          </cell>
          <cell r="BM223" t="str">
            <v>橙</v>
          </cell>
        </row>
        <row r="224">
          <cell r="E224" t="str">
            <v>白</v>
          </cell>
          <cell r="T224" t="str">
            <v>绿</v>
          </cell>
          <cell r="AI224" t="str">
            <v>蓝</v>
          </cell>
          <cell r="AX224" t="str">
            <v>紫</v>
          </cell>
          <cell r="BM224" t="str">
            <v>橙</v>
          </cell>
        </row>
        <row r="225">
          <cell r="E225" t="str">
            <v>白</v>
          </cell>
          <cell r="T225" t="str">
            <v>绿</v>
          </cell>
          <cell r="AI225" t="str">
            <v>蓝</v>
          </cell>
          <cell r="AX225" t="str">
            <v>紫</v>
          </cell>
          <cell r="BM225" t="str">
            <v>橙</v>
          </cell>
        </row>
        <row r="226">
          <cell r="E226" t="str">
            <v>白</v>
          </cell>
          <cell r="T226" t="str">
            <v>绿</v>
          </cell>
          <cell r="AI226" t="str">
            <v>蓝</v>
          </cell>
          <cell r="AX226" t="str">
            <v>紫</v>
          </cell>
          <cell r="BM226" t="str">
            <v>橙</v>
          </cell>
        </row>
        <row r="227">
          <cell r="E227" t="str">
            <v>白</v>
          </cell>
          <cell r="T227" t="str">
            <v>绿</v>
          </cell>
          <cell r="AI227" t="str">
            <v>蓝</v>
          </cell>
          <cell r="AX227" t="str">
            <v>紫</v>
          </cell>
          <cell r="BM227" t="str">
            <v>橙</v>
          </cell>
        </row>
        <row r="228">
          <cell r="E228" t="str">
            <v>白</v>
          </cell>
          <cell r="T228" t="str">
            <v>绿</v>
          </cell>
          <cell r="AI228" t="str">
            <v>蓝</v>
          </cell>
          <cell r="AX228" t="str">
            <v>紫</v>
          </cell>
          <cell r="BM228" t="str">
            <v>橙</v>
          </cell>
        </row>
        <row r="229">
          <cell r="E229" t="str">
            <v>白</v>
          </cell>
          <cell r="T229" t="str">
            <v>绿</v>
          </cell>
          <cell r="AI229" t="str">
            <v>蓝</v>
          </cell>
          <cell r="AX229" t="str">
            <v>紫</v>
          </cell>
          <cell r="BM229" t="str">
            <v>橙</v>
          </cell>
        </row>
        <row r="230">
          <cell r="E230" t="str">
            <v>白</v>
          </cell>
          <cell r="T230" t="str">
            <v>绿</v>
          </cell>
          <cell r="AI230" t="str">
            <v>蓝</v>
          </cell>
          <cell r="AX230" t="str">
            <v>紫</v>
          </cell>
          <cell r="BM230" t="str">
            <v>橙</v>
          </cell>
        </row>
        <row r="231">
          <cell r="E231" t="str">
            <v>白</v>
          </cell>
          <cell r="T231" t="str">
            <v>绿</v>
          </cell>
          <cell r="AI231" t="str">
            <v>蓝</v>
          </cell>
          <cell r="AX231" t="str">
            <v>紫</v>
          </cell>
          <cell r="BM231" t="str">
            <v>橙</v>
          </cell>
        </row>
        <row r="232">
          <cell r="E232" t="str">
            <v>白</v>
          </cell>
          <cell r="T232" t="str">
            <v>绿</v>
          </cell>
          <cell r="AI232" t="str">
            <v>蓝</v>
          </cell>
          <cell r="AX232" t="str">
            <v>紫</v>
          </cell>
          <cell r="BM232" t="str">
            <v>橙</v>
          </cell>
        </row>
        <row r="233">
          <cell r="E233" t="str">
            <v>白</v>
          </cell>
          <cell r="T233" t="str">
            <v>绿</v>
          </cell>
          <cell r="AI233" t="str">
            <v>蓝</v>
          </cell>
          <cell r="AX233" t="str">
            <v>紫</v>
          </cell>
          <cell r="BM233" t="str">
            <v>橙</v>
          </cell>
        </row>
        <row r="234">
          <cell r="E234" t="str">
            <v>白</v>
          </cell>
          <cell r="T234" t="str">
            <v>绿</v>
          </cell>
          <cell r="AI234" t="str">
            <v>蓝</v>
          </cell>
          <cell r="AX234" t="str">
            <v>紫</v>
          </cell>
          <cell r="BM234" t="str">
            <v>橙</v>
          </cell>
        </row>
        <row r="235">
          <cell r="E235" t="str">
            <v>白</v>
          </cell>
          <cell r="T235" t="str">
            <v>绿</v>
          </cell>
          <cell r="AI235" t="str">
            <v>蓝</v>
          </cell>
          <cell r="AX235" t="str">
            <v>紫</v>
          </cell>
          <cell r="BM235" t="str">
            <v>橙</v>
          </cell>
        </row>
        <row r="236">
          <cell r="E236" t="str">
            <v>白</v>
          </cell>
          <cell r="T236" t="str">
            <v>绿</v>
          </cell>
          <cell r="AI236" t="str">
            <v>蓝</v>
          </cell>
          <cell r="AX236" t="str">
            <v>紫</v>
          </cell>
          <cell r="BM236" t="str">
            <v>橙</v>
          </cell>
        </row>
        <row r="237">
          <cell r="E237" t="str">
            <v>白</v>
          </cell>
          <cell r="T237" t="str">
            <v>绿</v>
          </cell>
          <cell r="AI237" t="str">
            <v>蓝</v>
          </cell>
          <cell r="AX237" t="str">
            <v>紫</v>
          </cell>
          <cell r="BM237" t="str">
            <v>橙</v>
          </cell>
        </row>
        <row r="238">
          <cell r="E238" t="str">
            <v>白</v>
          </cell>
          <cell r="T238" t="str">
            <v>绿</v>
          </cell>
          <cell r="AI238" t="str">
            <v>蓝</v>
          </cell>
          <cell r="AX238" t="str">
            <v>紫</v>
          </cell>
          <cell r="BM238" t="str">
            <v>橙</v>
          </cell>
        </row>
        <row r="239">
          <cell r="E239" t="str">
            <v>白</v>
          </cell>
          <cell r="T239" t="str">
            <v>绿</v>
          </cell>
          <cell r="AI239" t="str">
            <v>蓝</v>
          </cell>
          <cell r="AX239" t="str">
            <v>紫</v>
          </cell>
          <cell r="BM239" t="str">
            <v>橙</v>
          </cell>
        </row>
        <row r="240">
          <cell r="E240" t="str">
            <v>白</v>
          </cell>
          <cell r="T240" t="str">
            <v>绿</v>
          </cell>
          <cell r="AI240" t="str">
            <v>蓝</v>
          </cell>
          <cell r="AX240" t="str">
            <v>紫</v>
          </cell>
          <cell r="BM240" t="str">
            <v>橙</v>
          </cell>
        </row>
        <row r="241">
          <cell r="E241" t="str">
            <v>白</v>
          </cell>
          <cell r="T241" t="str">
            <v>绿</v>
          </cell>
          <cell r="AI241" t="str">
            <v>蓝</v>
          </cell>
          <cell r="AX241" t="str">
            <v>紫</v>
          </cell>
          <cell r="BM241" t="str">
            <v>橙</v>
          </cell>
        </row>
        <row r="242">
          <cell r="E242" t="str">
            <v>白</v>
          </cell>
          <cell r="T242" t="str">
            <v>绿</v>
          </cell>
          <cell r="AI242" t="str">
            <v>蓝</v>
          </cell>
          <cell r="AX242" t="str">
            <v>紫</v>
          </cell>
          <cell r="BM242" t="str">
            <v>橙</v>
          </cell>
        </row>
        <row r="243">
          <cell r="E243" t="str">
            <v>白</v>
          </cell>
          <cell r="T243" t="str">
            <v>绿</v>
          </cell>
          <cell r="AI243" t="str">
            <v>蓝</v>
          </cell>
          <cell r="AX243" t="str">
            <v>紫</v>
          </cell>
          <cell r="BM243" t="str">
            <v>橙</v>
          </cell>
        </row>
        <row r="244">
          <cell r="E244" t="str">
            <v>白</v>
          </cell>
          <cell r="T244" t="str">
            <v>绿</v>
          </cell>
          <cell r="AI244" t="str">
            <v>蓝</v>
          </cell>
          <cell r="AX244" t="str">
            <v>紫</v>
          </cell>
          <cell r="BM244" t="str">
            <v>橙</v>
          </cell>
        </row>
        <row r="245">
          <cell r="E245" t="str">
            <v>白</v>
          </cell>
          <cell r="T245" t="str">
            <v>绿</v>
          </cell>
          <cell r="AI245" t="str">
            <v>蓝</v>
          </cell>
          <cell r="AX245" t="str">
            <v>紫</v>
          </cell>
          <cell r="BM245" t="str">
            <v>橙</v>
          </cell>
        </row>
        <row r="246">
          <cell r="E246" t="str">
            <v>白</v>
          </cell>
          <cell r="T246" t="str">
            <v>绿</v>
          </cell>
          <cell r="AI246" t="str">
            <v>蓝</v>
          </cell>
          <cell r="AX246" t="str">
            <v>紫</v>
          </cell>
          <cell r="BM246" t="str">
            <v>橙</v>
          </cell>
        </row>
        <row r="247">
          <cell r="E247" t="str">
            <v>白</v>
          </cell>
          <cell r="T247" t="str">
            <v>绿</v>
          </cell>
          <cell r="AI247" t="str">
            <v>蓝</v>
          </cell>
          <cell r="AX247" t="str">
            <v>紫</v>
          </cell>
          <cell r="BM247" t="str">
            <v>橙</v>
          </cell>
        </row>
        <row r="248">
          <cell r="E248" t="str">
            <v>白</v>
          </cell>
          <cell r="T248" t="str">
            <v>绿</v>
          </cell>
          <cell r="AI248" t="str">
            <v>蓝</v>
          </cell>
          <cell r="AX248" t="str">
            <v>紫</v>
          </cell>
          <cell r="BM248" t="str">
            <v>橙</v>
          </cell>
        </row>
        <row r="249">
          <cell r="E249" t="str">
            <v>白</v>
          </cell>
          <cell r="T249" t="str">
            <v>绿</v>
          </cell>
          <cell r="AI249" t="str">
            <v>蓝</v>
          </cell>
          <cell r="AX249" t="str">
            <v>紫</v>
          </cell>
          <cell r="BM249" t="str">
            <v>橙</v>
          </cell>
        </row>
        <row r="250">
          <cell r="E250" t="str">
            <v>白</v>
          </cell>
          <cell r="T250" t="str">
            <v>绿</v>
          </cell>
          <cell r="AI250" t="str">
            <v>蓝</v>
          </cell>
          <cell r="AX250" t="str">
            <v>紫</v>
          </cell>
          <cell r="BM250" t="str">
            <v>橙</v>
          </cell>
        </row>
        <row r="251">
          <cell r="E251" t="str">
            <v>白</v>
          </cell>
          <cell r="T251" t="str">
            <v>绿</v>
          </cell>
          <cell r="AI251" t="str">
            <v>蓝</v>
          </cell>
          <cell r="AX251" t="str">
            <v>紫</v>
          </cell>
          <cell r="BM251" t="str">
            <v>橙</v>
          </cell>
        </row>
        <row r="252">
          <cell r="E252" t="str">
            <v>白</v>
          </cell>
          <cell r="T252" t="str">
            <v>绿</v>
          </cell>
          <cell r="AI252" t="str">
            <v>蓝</v>
          </cell>
          <cell r="AX252" t="str">
            <v>紫</v>
          </cell>
          <cell r="BM252" t="str">
            <v>橙</v>
          </cell>
        </row>
        <row r="253">
          <cell r="E253" t="str">
            <v>白</v>
          </cell>
          <cell r="T253" t="str">
            <v>绿</v>
          </cell>
          <cell r="AI253" t="str">
            <v>蓝</v>
          </cell>
          <cell r="AX253" t="str">
            <v>紫</v>
          </cell>
          <cell r="BM253" t="str">
            <v>橙</v>
          </cell>
        </row>
        <row r="254">
          <cell r="E254" t="str">
            <v>白</v>
          </cell>
          <cell r="T254" t="str">
            <v>绿</v>
          </cell>
          <cell r="AI254" t="str">
            <v>蓝</v>
          </cell>
          <cell r="AX254" t="str">
            <v>紫</v>
          </cell>
          <cell r="BM254" t="str">
            <v>橙</v>
          </cell>
        </row>
        <row r="255">
          <cell r="E255" t="str">
            <v>白</v>
          </cell>
          <cell r="T255" t="str">
            <v>绿</v>
          </cell>
          <cell r="AI255" t="str">
            <v>蓝</v>
          </cell>
          <cell r="AX255" t="str">
            <v>紫</v>
          </cell>
          <cell r="BM255" t="str">
            <v>橙</v>
          </cell>
        </row>
        <row r="256">
          <cell r="E256" t="str">
            <v>白</v>
          </cell>
          <cell r="T256" t="str">
            <v>绿</v>
          </cell>
          <cell r="AI256" t="str">
            <v>蓝</v>
          </cell>
          <cell r="AX256" t="str">
            <v>紫</v>
          </cell>
          <cell r="BM256" t="str">
            <v>橙</v>
          </cell>
        </row>
        <row r="257">
          <cell r="E257" t="str">
            <v>白</v>
          </cell>
          <cell r="T257" t="str">
            <v>绿</v>
          </cell>
          <cell r="AI257" t="str">
            <v>蓝</v>
          </cell>
          <cell r="AX257" t="str">
            <v>紫</v>
          </cell>
          <cell r="BM257" t="str">
            <v>橙</v>
          </cell>
        </row>
        <row r="258">
          <cell r="E258" t="str">
            <v>白</v>
          </cell>
          <cell r="T258" t="str">
            <v>绿</v>
          </cell>
          <cell r="AI258" t="str">
            <v>蓝</v>
          </cell>
          <cell r="AX258" t="str">
            <v>紫</v>
          </cell>
          <cell r="BM258" t="str">
            <v>橙</v>
          </cell>
        </row>
        <row r="259">
          <cell r="E259" t="str">
            <v>白</v>
          </cell>
          <cell r="T259" t="str">
            <v>绿</v>
          </cell>
          <cell r="AI259" t="str">
            <v>蓝</v>
          </cell>
          <cell r="AX259" t="str">
            <v>紫</v>
          </cell>
          <cell r="BM259" t="str">
            <v>橙</v>
          </cell>
        </row>
        <row r="260">
          <cell r="E260" t="str">
            <v>白</v>
          </cell>
          <cell r="T260" t="str">
            <v>绿</v>
          </cell>
          <cell r="AI260" t="str">
            <v>蓝</v>
          </cell>
          <cell r="AX260" t="str">
            <v>紫</v>
          </cell>
          <cell r="BM260" t="str">
            <v>橙</v>
          </cell>
        </row>
        <row r="261">
          <cell r="E261" t="str">
            <v>白</v>
          </cell>
          <cell r="T261" t="str">
            <v>绿</v>
          </cell>
          <cell r="AI261" t="str">
            <v>蓝</v>
          </cell>
          <cell r="AX261" t="str">
            <v>紫</v>
          </cell>
          <cell r="BM261" t="str">
            <v>橙</v>
          </cell>
        </row>
        <row r="262">
          <cell r="E262" t="str">
            <v>白</v>
          </cell>
          <cell r="T262" t="str">
            <v>绿</v>
          </cell>
          <cell r="AI262" t="str">
            <v>蓝</v>
          </cell>
          <cell r="AX262" t="str">
            <v>紫</v>
          </cell>
          <cell r="BM262" t="str">
            <v>橙</v>
          </cell>
        </row>
        <row r="263">
          <cell r="E263" t="str">
            <v>白</v>
          </cell>
          <cell r="T263" t="str">
            <v>绿</v>
          </cell>
          <cell r="AI263" t="str">
            <v>蓝</v>
          </cell>
          <cell r="AX263" t="str">
            <v>紫</v>
          </cell>
          <cell r="BM263" t="str">
            <v>橙</v>
          </cell>
        </row>
        <row r="264">
          <cell r="E264" t="str">
            <v>白</v>
          </cell>
          <cell r="T264" t="str">
            <v>绿</v>
          </cell>
          <cell r="AI264" t="str">
            <v>蓝</v>
          </cell>
          <cell r="AX264" t="str">
            <v>紫</v>
          </cell>
          <cell r="BM264" t="str">
            <v>橙</v>
          </cell>
        </row>
        <row r="265">
          <cell r="E265" t="str">
            <v>白</v>
          </cell>
          <cell r="T265" t="str">
            <v>绿</v>
          </cell>
          <cell r="AI265" t="str">
            <v>蓝</v>
          </cell>
          <cell r="AX265" t="str">
            <v>紫</v>
          </cell>
          <cell r="BM265" t="str">
            <v>橙</v>
          </cell>
        </row>
        <row r="266">
          <cell r="E266" t="str">
            <v>白</v>
          </cell>
          <cell r="T266" t="str">
            <v>绿</v>
          </cell>
          <cell r="AI266" t="str">
            <v>蓝</v>
          </cell>
          <cell r="AX266" t="str">
            <v>紫</v>
          </cell>
          <cell r="BM266" t="str">
            <v>橙</v>
          </cell>
        </row>
        <row r="267">
          <cell r="E267" t="str">
            <v>白</v>
          </cell>
          <cell r="T267" t="str">
            <v>绿</v>
          </cell>
          <cell r="AI267" t="str">
            <v>蓝</v>
          </cell>
          <cell r="AX267" t="str">
            <v>紫</v>
          </cell>
          <cell r="BM267" t="str">
            <v>橙</v>
          </cell>
        </row>
        <row r="268">
          <cell r="E268" t="str">
            <v>白</v>
          </cell>
          <cell r="T268" t="str">
            <v>绿</v>
          </cell>
          <cell r="AI268" t="str">
            <v>蓝</v>
          </cell>
          <cell r="AX268" t="str">
            <v>紫</v>
          </cell>
          <cell r="BM268" t="str">
            <v>橙</v>
          </cell>
        </row>
        <row r="269">
          <cell r="E269" t="str">
            <v>白</v>
          </cell>
          <cell r="T269" t="str">
            <v>绿</v>
          </cell>
          <cell r="AI269" t="str">
            <v>蓝</v>
          </cell>
          <cell r="AX269" t="str">
            <v>紫</v>
          </cell>
          <cell r="BM269" t="str">
            <v>橙</v>
          </cell>
        </row>
        <row r="270">
          <cell r="E270" t="str">
            <v>白</v>
          </cell>
          <cell r="T270" t="str">
            <v>绿</v>
          </cell>
          <cell r="AI270" t="str">
            <v>蓝</v>
          </cell>
          <cell r="AX270" t="str">
            <v>紫</v>
          </cell>
          <cell r="BM270" t="str">
            <v>橙</v>
          </cell>
        </row>
        <row r="271">
          <cell r="E271" t="str">
            <v>白</v>
          </cell>
          <cell r="T271" t="str">
            <v>绿</v>
          </cell>
          <cell r="AI271" t="str">
            <v>蓝</v>
          </cell>
          <cell r="AX271" t="str">
            <v>紫</v>
          </cell>
          <cell r="BM271" t="str">
            <v>橙</v>
          </cell>
        </row>
        <row r="272">
          <cell r="E272" t="str">
            <v>白</v>
          </cell>
          <cell r="T272" t="str">
            <v>绿</v>
          </cell>
          <cell r="AI272" t="str">
            <v>蓝</v>
          </cell>
          <cell r="AX272" t="str">
            <v>紫</v>
          </cell>
          <cell r="BM272" t="str">
            <v>橙</v>
          </cell>
        </row>
        <row r="273">
          <cell r="E273" t="str">
            <v>白</v>
          </cell>
          <cell r="T273" t="str">
            <v>绿</v>
          </cell>
          <cell r="AI273" t="str">
            <v>蓝</v>
          </cell>
          <cell r="AX273" t="str">
            <v>紫</v>
          </cell>
          <cell r="BM273" t="str">
            <v>橙</v>
          </cell>
        </row>
        <row r="274">
          <cell r="E274" t="str">
            <v>白</v>
          </cell>
          <cell r="T274" t="str">
            <v>绿</v>
          </cell>
          <cell r="AI274" t="str">
            <v>蓝</v>
          </cell>
          <cell r="AX274" t="str">
            <v>紫</v>
          </cell>
          <cell r="BM274" t="str">
            <v>橙</v>
          </cell>
        </row>
        <row r="275">
          <cell r="E275" t="str">
            <v>白</v>
          </cell>
          <cell r="T275" t="str">
            <v>绿</v>
          </cell>
          <cell r="AI275" t="str">
            <v>蓝</v>
          </cell>
          <cell r="AX275" t="str">
            <v>紫</v>
          </cell>
          <cell r="BM275" t="str">
            <v>橙</v>
          </cell>
        </row>
        <row r="276">
          <cell r="E276" t="str">
            <v>白</v>
          </cell>
          <cell r="T276" t="str">
            <v>绿</v>
          </cell>
          <cell r="AI276" t="str">
            <v>蓝</v>
          </cell>
          <cell r="AX276" t="str">
            <v>紫</v>
          </cell>
          <cell r="BM276" t="str">
            <v>橙</v>
          </cell>
        </row>
        <row r="277">
          <cell r="E277" t="str">
            <v>白</v>
          </cell>
          <cell r="T277" t="str">
            <v>绿</v>
          </cell>
          <cell r="AI277" t="str">
            <v>蓝</v>
          </cell>
          <cell r="AX277" t="str">
            <v>紫</v>
          </cell>
          <cell r="BM277" t="str">
            <v>橙</v>
          </cell>
        </row>
        <row r="278">
          <cell r="E278" t="str">
            <v>白</v>
          </cell>
          <cell r="T278" t="str">
            <v>绿</v>
          </cell>
          <cell r="AI278" t="str">
            <v>蓝</v>
          </cell>
          <cell r="AX278" t="str">
            <v>紫</v>
          </cell>
          <cell r="BM278" t="str">
            <v>橙</v>
          </cell>
        </row>
        <row r="279">
          <cell r="E279" t="str">
            <v>白</v>
          </cell>
          <cell r="T279" t="str">
            <v>绿</v>
          </cell>
          <cell r="AI279" t="str">
            <v>蓝</v>
          </cell>
          <cell r="AX279" t="str">
            <v>紫</v>
          </cell>
          <cell r="BM279" t="str">
            <v>橙</v>
          </cell>
        </row>
        <row r="280">
          <cell r="E280" t="str">
            <v>白</v>
          </cell>
          <cell r="T280" t="str">
            <v>绿</v>
          </cell>
          <cell r="AI280" t="str">
            <v>蓝</v>
          </cell>
          <cell r="AX280" t="str">
            <v>紫</v>
          </cell>
          <cell r="BM280" t="str">
            <v>橙</v>
          </cell>
        </row>
        <row r="281">
          <cell r="E281" t="str">
            <v>白</v>
          </cell>
          <cell r="T281" t="str">
            <v>绿</v>
          </cell>
          <cell r="AI281" t="str">
            <v>蓝</v>
          </cell>
          <cell r="AX281" t="str">
            <v>紫</v>
          </cell>
          <cell r="BM281" t="str">
            <v>橙</v>
          </cell>
        </row>
        <row r="282">
          <cell r="E282" t="str">
            <v>白</v>
          </cell>
          <cell r="T282" t="str">
            <v>绿</v>
          </cell>
          <cell r="AI282" t="str">
            <v>蓝</v>
          </cell>
          <cell r="AX282" t="str">
            <v>紫</v>
          </cell>
          <cell r="BM282" t="str">
            <v>橙</v>
          </cell>
        </row>
        <row r="283">
          <cell r="E283" t="str">
            <v>白</v>
          </cell>
          <cell r="T283" t="str">
            <v>绿</v>
          </cell>
          <cell r="AI283" t="str">
            <v>蓝</v>
          </cell>
          <cell r="AX283" t="str">
            <v>紫</v>
          </cell>
          <cell r="BM283" t="str">
            <v>橙</v>
          </cell>
        </row>
        <row r="284">
          <cell r="E284" t="str">
            <v>白</v>
          </cell>
          <cell r="T284" t="str">
            <v>绿</v>
          </cell>
          <cell r="AI284" t="str">
            <v>蓝</v>
          </cell>
          <cell r="AX284" t="str">
            <v>紫</v>
          </cell>
          <cell r="BM284" t="str">
            <v>橙</v>
          </cell>
        </row>
        <row r="285">
          <cell r="E285" t="str">
            <v>白</v>
          </cell>
          <cell r="T285" t="str">
            <v>绿</v>
          </cell>
          <cell r="AI285" t="str">
            <v>蓝</v>
          </cell>
          <cell r="AX285" t="str">
            <v>紫</v>
          </cell>
          <cell r="BM285" t="str">
            <v>橙</v>
          </cell>
        </row>
        <row r="286">
          <cell r="E286" t="str">
            <v>白</v>
          </cell>
          <cell r="T286" t="str">
            <v>绿</v>
          </cell>
          <cell r="AI286" t="str">
            <v>蓝</v>
          </cell>
          <cell r="AX286" t="str">
            <v>紫</v>
          </cell>
          <cell r="BM286" t="str">
            <v>橙</v>
          </cell>
        </row>
        <row r="287">
          <cell r="E287" t="str">
            <v>白</v>
          </cell>
          <cell r="T287" t="str">
            <v>绿</v>
          </cell>
          <cell r="AI287" t="str">
            <v>蓝</v>
          </cell>
          <cell r="AX287" t="str">
            <v>紫</v>
          </cell>
          <cell r="BM287" t="str">
            <v>橙</v>
          </cell>
        </row>
        <row r="288">
          <cell r="E288" t="str">
            <v>白</v>
          </cell>
          <cell r="T288" t="str">
            <v>绿</v>
          </cell>
          <cell r="AI288" t="str">
            <v>蓝</v>
          </cell>
          <cell r="AX288" t="str">
            <v>紫</v>
          </cell>
          <cell r="BM288" t="str">
            <v>橙</v>
          </cell>
        </row>
        <row r="289">
          <cell r="E289" t="str">
            <v>白</v>
          </cell>
          <cell r="T289" t="str">
            <v>绿</v>
          </cell>
          <cell r="AI289" t="str">
            <v>蓝</v>
          </cell>
          <cell r="AX289" t="str">
            <v>紫</v>
          </cell>
          <cell r="BM289" t="str">
            <v>橙</v>
          </cell>
        </row>
        <row r="290">
          <cell r="E290" t="str">
            <v>白</v>
          </cell>
          <cell r="T290" t="str">
            <v>绿</v>
          </cell>
          <cell r="AI290" t="str">
            <v>蓝</v>
          </cell>
          <cell r="AX290" t="str">
            <v>紫</v>
          </cell>
          <cell r="BM290" t="str">
            <v>橙</v>
          </cell>
        </row>
        <row r="291">
          <cell r="E291" t="str">
            <v>白</v>
          </cell>
          <cell r="T291" t="str">
            <v>绿</v>
          </cell>
          <cell r="AI291" t="str">
            <v>蓝</v>
          </cell>
          <cell r="AX291" t="str">
            <v>紫</v>
          </cell>
          <cell r="BM291" t="str">
            <v>橙</v>
          </cell>
        </row>
        <row r="292">
          <cell r="E292" t="str">
            <v>白</v>
          </cell>
          <cell r="T292" t="str">
            <v>绿</v>
          </cell>
          <cell r="AI292" t="str">
            <v>蓝</v>
          </cell>
          <cell r="AX292" t="str">
            <v>紫</v>
          </cell>
          <cell r="BM292" t="str">
            <v>橙</v>
          </cell>
        </row>
        <row r="293">
          <cell r="E293" t="str">
            <v>白</v>
          </cell>
          <cell r="T293" t="str">
            <v>绿</v>
          </cell>
          <cell r="AI293" t="str">
            <v>蓝</v>
          </cell>
          <cell r="AX293" t="str">
            <v>紫</v>
          </cell>
          <cell r="BM293" t="str">
            <v>橙</v>
          </cell>
        </row>
        <row r="294">
          <cell r="E294" t="str">
            <v>白</v>
          </cell>
          <cell r="T294" t="str">
            <v>绿</v>
          </cell>
          <cell r="AI294" t="str">
            <v>蓝</v>
          </cell>
          <cell r="AX294" t="str">
            <v>紫</v>
          </cell>
          <cell r="BM294" t="str">
            <v>橙</v>
          </cell>
        </row>
        <row r="295">
          <cell r="E295" t="str">
            <v>白</v>
          </cell>
          <cell r="T295" t="str">
            <v>绿</v>
          </cell>
          <cell r="AI295" t="str">
            <v>蓝</v>
          </cell>
          <cell r="AX295" t="str">
            <v>紫</v>
          </cell>
          <cell r="BM295" t="str">
            <v>橙</v>
          </cell>
        </row>
        <row r="296">
          <cell r="E296" t="str">
            <v>白</v>
          </cell>
          <cell r="T296" t="str">
            <v>绿</v>
          </cell>
          <cell r="AI296" t="str">
            <v>蓝</v>
          </cell>
          <cell r="AX296" t="str">
            <v>紫</v>
          </cell>
          <cell r="BM296" t="str">
            <v>橙</v>
          </cell>
        </row>
        <row r="297">
          <cell r="E297" t="str">
            <v>白</v>
          </cell>
          <cell r="T297" t="str">
            <v>绿</v>
          </cell>
          <cell r="AI297" t="str">
            <v>蓝</v>
          </cell>
          <cell r="AX297" t="str">
            <v>紫</v>
          </cell>
          <cell r="BM297" t="str">
            <v>橙</v>
          </cell>
        </row>
        <row r="298">
          <cell r="E298" t="str">
            <v>白</v>
          </cell>
          <cell r="T298" t="str">
            <v>绿</v>
          </cell>
          <cell r="AI298" t="str">
            <v>蓝</v>
          </cell>
          <cell r="AX298" t="str">
            <v>紫</v>
          </cell>
          <cell r="BM298" t="str">
            <v>橙</v>
          </cell>
        </row>
        <row r="299">
          <cell r="E299" t="str">
            <v>白</v>
          </cell>
          <cell r="T299" t="str">
            <v>绿</v>
          </cell>
          <cell r="AI299" t="str">
            <v>蓝</v>
          </cell>
          <cell r="AX299" t="str">
            <v>紫</v>
          </cell>
          <cell r="BM299" t="str">
            <v>橙</v>
          </cell>
        </row>
        <row r="300">
          <cell r="E300" t="str">
            <v>白</v>
          </cell>
          <cell r="T300" t="str">
            <v>绿</v>
          </cell>
          <cell r="AI300" t="str">
            <v>蓝</v>
          </cell>
          <cell r="AX300" t="str">
            <v>紫</v>
          </cell>
          <cell r="BM300" t="str">
            <v>橙</v>
          </cell>
        </row>
        <row r="301">
          <cell r="E301" t="str">
            <v>白</v>
          </cell>
          <cell r="T301" t="str">
            <v>绿</v>
          </cell>
          <cell r="AI301" t="str">
            <v>蓝</v>
          </cell>
          <cell r="AX301" t="str">
            <v>紫</v>
          </cell>
          <cell r="BM301" t="str">
            <v>橙</v>
          </cell>
        </row>
        <row r="302">
          <cell r="E302" t="str">
            <v>白</v>
          </cell>
          <cell r="T302" t="str">
            <v>绿</v>
          </cell>
          <cell r="AI302" t="str">
            <v>蓝</v>
          </cell>
          <cell r="AX302" t="str">
            <v>紫</v>
          </cell>
          <cell r="BM302" t="str">
            <v>橙</v>
          </cell>
        </row>
        <row r="303">
          <cell r="E303" t="str">
            <v>白</v>
          </cell>
          <cell r="T303" t="str">
            <v>绿</v>
          </cell>
          <cell r="AI303" t="str">
            <v>蓝</v>
          </cell>
          <cell r="AX303" t="str">
            <v>紫</v>
          </cell>
          <cell r="BM303" t="str">
            <v>橙</v>
          </cell>
        </row>
        <row r="304">
          <cell r="E304" t="str">
            <v>白</v>
          </cell>
          <cell r="T304" t="str">
            <v>绿</v>
          </cell>
          <cell r="AI304" t="str">
            <v>蓝</v>
          </cell>
          <cell r="AX304" t="str">
            <v>紫</v>
          </cell>
          <cell r="BM304" t="str">
            <v>橙</v>
          </cell>
        </row>
        <row r="305">
          <cell r="E305" t="str">
            <v>白</v>
          </cell>
          <cell r="T305" t="str">
            <v>绿</v>
          </cell>
          <cell r="AI305" t="str">
            <v>蓝</v>
          </cell>
          <cell r="AX305" t="str">
            <v>紫</v>
          </cell>
          <cell r="BM305" t="str">
            <v>橙</v>
          </cell>
        </row>
        <row r="306">
          <cell r="E306" t="str">
            <v>白</v>
          </cell>
          <cell r="T306" t="str">
            <v>绿</v>
          </cell>
          <cell r="AI306" t="str">
            <v>蓝</v>
          </cell>
          <cell r="AX306" t="str">
            <v>紫</v>
          </cell>
          <cell r="BM306" t="str">
            <v>橙</v>
          </cell>
        </row>
        <row r="307">
          <cell r="E307" t="str">
            <v>白</v>
          </cell>
          <cell r="T307" t="str">
            <v>绿</v>
          </cell>
          <cell r="AI307" t="str">
            <v>蓝</v>
          </cell>
          <cell r="AX307" t="str">
            <v>紫</v>
          </cell>
          <cell r="BM307" t="str">
            <v>橙</v>
          </cell>
        </row>
        <row r="308">
          <cell r="E308" t="str">
            <v>白</v>
          </cell>
          <cell r="T308" t="str">
            <v>绿</v>
          </cell>
          <cell r="AI308" t="str">
            <v>蓝</v>
          </cell>
          <cell r="AX308" t="str">
            <v>紫</v>
          </cell>
          <cell r="BM308" t="str">
            <v>橙</v>
          </cell>
        </row>
        <row r="309">
          <cell r="E309" t="str">
            <v>白</v>
          </cell>
          <cell r="T309" t="str">
            <v>绿</v>
          </cell>
          <cell r="AI309" t="str">
            <v>蓝</v>
          </cell>
          <cell r="AX309" t="str">
            <v>紫</v>
          </cell>
          <cell r="BM309" t="str">
            <v>橙</v>
          </cell>
        </row>
        <row r="310">
          <cell r="E310" t="str">
            <v>白</v>
          </cell>
          <cell r="T310" t="str">
            <v>绿</v>
          </cell>
          <cell r="AI310" t="str">
            <v>蓝</v>
          </cell>
          <cell r="AX310" t="str">
            <v>紫</v>
          </cell>
          <cell r="BM310" t="str">
            <v>橙</v>
          </cell>
        </row>
        <row r="311">
          <cell r="E311" t="str">
            <v>白</v>
          </cell>
          <cell r="T311" t="str">
            <v>绿</v>
          </cell>
          <cell r="AI311" t="str">
            <v>蓝</v>
          </cell>
          <cell r="AX311" t="str">
            <v>紫</v>
          </cell>
          <cell r="BM311" t="str">
            <v>橙</v>
          </cell>
        </row>
        <row r="312">
          <cell r="E312" t="str">
            <v>白</v>
          </cell>
          <cell r="T312" t="str">
            <v>绿</v>
          </cell>
          <cell r="AI312" t="str">
            <v>蓝</v>
          </cell>
          <cell r="AX312" t="str">
            <v>紫</v>
          </cell>
          <cell r="BM312" t="str">
            <v>橙</v>
          </cell>
        </row>
        <row r="313">
          <cell r="E313" t="str">
            <v>白</v>
          </cell>
          <cell r="T313" t="str">
            <v>绿</v>
          </cell>
          <cell r="AI313" t="str">
            <v>蓝</v>
          </cell>
          <cell r="AX313" t="str">
            <v>紫</v>
          </cell>
          <cell r="BM313" t="str">
            <v>橙</v>
          </cell>
        </row>
        <row r="314">
          <cell r="E314" t="str">
            <v>白</v>
          </cell>
          <cell r="T314" t="str">
            <v>绿</v>
          </cell>
          <cell r="AI314" t="str">
            <v>蓝</v>
          </cell>
          <cell r="AX314" t="str">
            <v>紫</v>
          </cell>
          <cell r="BM314" t="str">
            <v>橙</v>
          </cell>
        </row>
        <row r="315">
          <cell r="E315" t="str">
            <v>白</v>
          </cell>
          <cell r="T315" t="str">
            <v>绿</v>
          </cell>
          <cell r="AI315" t="str">
            <v>蓝</v>
          </cell>
          <cell r="AX315" t="str">
            <v>紫</v>
          </cell>
          <cell r="BM315" t="str">
            <v>橙</v>
          </cell>
        </row>
        <row r="316">
          <cell r="E316" t="str">
            <v>白</v>
          </cell>
          <cell r="T316" t="str">
            <v>绿</v>
          </cell>
          <cell r="AI316" t="str">
            <v>蓝</v>
          </cell>
          <cell r="AX316" t="str">
            <v>紫</v>
          </cell>
          <cell r="BM316" t="str">
            <v>橙</v>
          </cell>
        </row>
        <row r="317">
          <cell r="E317" t="str">
            <v>白</v>
          </cell>
          <cell r="T317" t="str">
            <v>绿</v>
          </cell>
          <cell r="AI317" t="str">
            <v>蓝</v>
          </cell>
          <cell r="AX317" t="str">
            <v>紫</v>
          </cell>
          <cell r="BM317" t="str">
            <v>橙</v>
          </cell>
        </row>
        <row r="318">
          <cell r="E318" t="str">
            <v>白</v>
          </cell>
          <cell r="T318" t="str">
            <v>绿</v>
          </cell>
          <cell r="AI318" t="str">
            <v>蓝</v>
          </cell>
          <cell r="AX318" t="str">
            <v>紫</v>
          </cell>
          <cell r="BM318" t="str">
            <v>橙</v>
          </cell>
        </row>
        <row r="319">
          <cell r="E319" t="str">
            <v>白</v>
          </cell>
          <cell r="T319" t="str">
            <v>绿</v>
          </cell>
          <cell r="AI319" t="str">
            <v>蓝</v>
          </cell>
          <cell r="AX319" t="str">
            <v>紫</v>
          </cell>
          <cell r="BM319" t="str">
            <v>橙</v>
          </cell>
        </row>
        <row r="320">
          <cell r="E320" t="str">
            <v>白</v>
          </cell>
          <cell r="T320" t="str">
            <v>绿</v>
          </cell>
          <cell r="AI320" t="str">
            <v>蓝</v>
          </cell>
          <cell r="AX320" t="str">
            <v>紫</v>
          </cell>
          <cell r="BM320" t="str">
            <v>橙</v>
          </cell>
        </row>
        <row r="321">
          <cell r="E321" t="str">
            <v>白</v>
          </cell>
          <cell r="T321" t="str">
            <v>绿</v>
          </cell>
          <cell r="AI321" t="str">
            <v>蓝</v>
          </cell>
          <cell r="AX321" t="str">
            <v>紫</v>
          </cell>
          <cell r="BM321" t="str">
            <v>橙</v>
          </cell>
        </row>
        <row r="322">
          <cell r="E322" t="str">
            <v>白</v>
          </cell>
          <cell r="T322" t="str">
            <v>绿</v>
          </cell>
          <cell r="AI322" t="str">
            <v>蓝</v>
          </cell>
          <cell r="AX322" t="str">
            <v>紫</v>
          </cell>
          <cell r="BM322" t="str">
            <v>橙</v>
          </cell>
        </row>
        <row r="323">
          <cell r="E323" t="str">
            <v>白</v>
          </cell>
          <cell r="T323" t="str">
            <v>绿</v>
          </cell>
          <cell r="AI323" t="str">
            <v>蓝</v>
          </cell>
          <cell r="AX323" t="str">
            <v>紫</v>
          </cell>
          <cell r="BM323" t="str">
            <v>橙</v>
          </cell>
        </row>
        <row r="324">
          <cell r="E324" t="str">
            <v>白</v>
          </cell>
          <cell r="T324" t="str">
            <v>绿</v>
          </cell>
          <cell r="AI324" t="str">
            <v>蓝</v>
          </cell>
          <cell r="AX324" t="str">
            <v>紫</v>
          </cell>
          <cell r="BM324" t="str">
            <v>橙</v>
          </cell>
        </row>
        <row r="325">
          <cell r="E325" t="str">
            <v>白</v>
          </cell>
          <cell r="T325" t="str">
            <v>绿</v>
          </cell>
          <cell r="AI325" t="str">
            <v>蓝</v>
          </cell>
          <cell r="AX325" t="str">
            <v>紫</v>
          </cell>
          <cell r="BM325" t="str">
            <v>橙</v>
          </cell>
        </row>
        <row r="326">
          <cell r="E326" t="str">
            <v>白</v>
          </cell>
          <cell r="T326" t="str">
            <v>绿</v>
          </cell>
          <cell r="AI326" t="str">
            <v>蓝</v>
          </cell>
          <cell r="AX326" t="str">
            <v>紫</v>
          </cell>
          <cell r="BM326" t="str">
            <v>橙</v>
          </cell>
        </row>
        <row r="327">
          <cell r="E327" t="str">
            <v>白</v>
          </cell>
          <cell r="T327" t="str">
            <v>绿</v>
          </cell>
          <cell r="AI327" t="str">
            <v>蓝</v>
          </cell>
          <cell r="AX327" t="str">
            <v>紫</v>
          </cell>
          <cell r="BM327" t="str">
            <v>橙</v>
          </cell>
        </row>
        <row r="328">
          <cell r="E328" t="str">
            <v>白</v>
          </cell>
          <cell r="T328" t="str">
            <v>绿</v>
          </cell>
          <cell r="AI328" t="str">
            <v>蓝</v>
          </cell>
          <cell r="AX328" t="str">
            <v>紫</v>
          </cell>
          <cell r="BM328" t="str">
            <v>橙</v>
          </cell>
        </row>
        <row r="329">
          <cell r="E329" t="str">
            <v>白</v>
          </cell>
          <cell r="T329" t="str">
            <v>绿</v>
          </cell>
          <cell r="AI329" t="str">
            <v>蓝</v>
          </cell>
          <cell r="AX329" t="str">
            <v>紫</v>
          </cell>
          <cell r="BM329" t="str">
            <v>橙</v>
          </cell>
        </row>
        <row r="330">
          <cell r="E330" t="str">
            <v>白</v>
          </cell>
          <cell r="T330" t="str">
            <v>绿</v>
          </cell>
          <cell r="AI330" t="str">
            <v>蓝</v>
          </cell>
          <cell r="AX330" t="str">
            <v>紫</v>
          </cell>
          <cell r="BM330" t="str">
            <v>橙</v>
          </cell>
        </row>
        <row r="331">
          <cell r="E331" t="str">
            <v>白</v>
          </cell>
          <cell r="T331" t="str">
            <v>绿</v>
          </cell>
          <cell r="AI331" t="str">
            <v>蓝</v>
          </cell>
          <cell r="AX331" t="str">
            <v>紫</v>
          </cell>
          <cell r="BM331" t="str">
            <v>橙</v>
          </cell>
        </row>
        <row r="332">
          <cell r="E332" t="str">
            <v>白</v>
          </cell>
          <cell r="T332" t="str">
            <v>绿</v>
          </cell>
          <cell r="AI332" t="str">
            <v>蓝</v>
          </cell>
          <cell r="AX332" t="str">
            <v>紫</v>
          </cell>
          <cell r="BM332" t="str">
            <v>橙</v>
          </cell>
        </row>
        <row r="333">
          <cell r="E333" t="str">
            <v>白</v>
          </cell>
          <cell r="T333" t="str">
            <v>绿</v>
          </cell>
          <cell r="AI333" t="str">
            <v>蓝</v>
          </cell>
          <cell r="AX333" t="str">
            <v>紫</v>
          </cell>
          <cell r="BM333" t="str">
            <v>橙</v>
          </cell>
        </row>
        <row r="334">
          <cell r="E334" t="str">
            <v>白</v>
          </cell>
          <cell r="T334" t="str">
            <v>绿</v>
          </cell>
          <cell r="AI334" t="str">
            <v>蓝</v>
          </cell>
          <cell r="AX334" t="str">
            <v>紫</v>
          </cell>
          <cell r="BM334" t="str">
            <v>橙</v>
          </cell>
        </row>
        <row r="335">
          <cell r="E335" t="str">
            <v>白</v>
          </cell>
          <cell r="T335" t="str">
            <v>绿</v>
          </cell>
          <cell r="AI335" t="str">
            <v>蓝</v>
          </cell>
          <cell r="AX335" t="str">
            <v>紫</v>
          </cell>
          <cell r="BM335" t="str">
            <v>橙</v>
          </cell>
        </row>
        <row r="336">
          <cell r="E336" t="str">
            <v>白</v>
          </cell>
          <cell r="T336" t="str">
            <v>绿</v>
          </cell>
          <cell r="AI336" t="str">
            <v>蓝</v>
          </cell>
          <cell r="AX336" t="str">
            <v>紫</v>
          </cell>
          <cell r="BM336" t="str">
            <v>橙</v>
          </cell>
        </row>
        <row r="337">
          <cell r="E337" t="str">
            <v>白</v>
          </cell>
          <cell r="T337" t="str">
            <v>绿</v>
          </cell>
          <cell r="AI337" t="str">
            <v>蓝</v>
          </cell>
          <cell r="AX337" t="str">
            <v>紫</v>
          </cell>
          <cell r="BM337" t="str">
            <v>橙</v>
          </cell>
        </row>
        <row r="338">
          <cell r="E338" t="str">
            <v>白</v>
          </cell>
          <cell r="T338" t="str">
            <v>绿</v>
          </cell>
          <cell r="AI338" t="str">
            <v>蓝</v>
          </cell>
          <cell r="AX338" t="str">
            <v>紫</v>
          </cell>
          <cell r="BM338" t="str">
            <v>橙</v>
          </cell>
        </row>
        <row r="339">
          <cell r="E339" t="str">
            <v>白</v>
          </cell>
          <cell r="T339" t="str">
            <v>绿</v>
          </cell>
          <cell r="AI339" t="str">
            <v>蓝</v>
          </cell>
          <cell r="AX339" t="str">
            <v>紫</v>
          </cell>
          <cell r="BM339" t="str">
            <v>橙</v>
          </cell>
        </row>
        <row r="340">
          <cell r="E340" t="str">
            <v>白</v>
          </cell>
          <cell r="T340" t="str">
            <v>绿</v>
          </cell>
          <cell r="AI340" t="str">
            <v>蓝</v>
          </cell>
          <cell r="AX340" t="str">
            <v>紫</v>
          </cell>
          <cell r="BM340" t="str">
            <v>橙</v>
          </cell>
        </row>
        <row r="341">
          <cell r="E341" t="str">
            <v>白</v>
          </cell>
          <cell r="T341" t="str">
            <v>绿</v>
          </cell>
          <cell r="AI341" t="str">
            <v>蓝</v>
          </cell>
          <cell r="AX341" t="str">
            <v>紫</v>
          </cell>
          <cell r="BM341" t="str">
            <v>橙</v>
          </cell>
        </row>
        <row r="342">
          <cell r="E342" t="str">
            <v>白</v>
          </cell>
          <cell r="T342" t="str">
            <v>绿</v>
          </cell>
          <cell r="AI342" t="str">
            <v>蓝</v>
          </cell>
          <cell r="AX342" t="str">
            <v>紫</v>
          </cell>
          <cell r="BM342" t="str">
            <v>橙</v>
          </cell>
        </row>
        <row r="343">
          <cell r="E343" t="str">
            <v>白</v>
          </cell>
          <cell r="T343" t="str">
            <v>绿</v>
          </cell>
          <cell r="AI343" t="str">
            <v>蓝</v>
          </cell>
          <cell r="AX343" t="str">
            <v>紫</v>
          </cell>
          <cell r="BM343" t="str">
            <v>橙</v>
          </cell>
        </row>
        <row r="344">
          <cell r="E344" t="str">
            <v>白</v>
          </cell>
          <cell r="T344" t="str">
            <v>绿</v>
          </cell>
          <cell r="AI344" t="str">
            <v>蓝</v>
          </cell>
          <cell r="AX344" t="str">
            <v>紫</v>
          </cell>
          <cell r="BM344" t="str">
            <v>橙</v>
          </cell>
        </row>
        <row r="345">
          <cell r="E345" t="str">
            <v>白</v>
          </cell>
          <cell r="T345" t="str">
            <v>绿</v>
          </cell>
          <cell r="AI345" t="str">
            <v>蓝</v>
          </cell>
          <cell r="AX345" t="str">
            <v>紫</v>
          </cell>
          <cell r="BM345" t="str">
            <v>橙</v>
          </cell>
        </row>
        <row r="346">
          <cell r="E346" t="str">
            <v>白</v>
          </cell>
          <cell r="T346" t="str">
            <v>绿</v>
          </cell>
          <cell r="AI346" t="str">
            <v>蓝</v>
          </cell>
          <cell r="AX346" t="str">
            <v>紫</v>
          </cell>
          <cell r="BM346" t="str">
            <v>橙</v>
          </cell>
        </row>
        <row r="347">
          <cell r="E347" t="str">
            <v>白</v>
          </cell>
          <cell r="T347" t="str">
            <v>绿</v>
          </cell>
          <cell r="AI347" t="str">
            <v>蓝</v>
          </cell>
          <cell r="AX347" t="str">
            <v>紫</v>
          </cell>
          <cell r="BM347" t="str">
            <v>橙</v>
          </cell>
        </row>
        <row r="348">
          <cell r="E348" t="str">
            <v>白</v>
          </cell>
          <cell r="T348" t="str">
            <v>绿</v>
          </cell>
          <cell r="AI348" t="str">
            <v>蓝</v>
          </cell>
          <cell r="AX348" t="str">
            <v>紫</v>
          </cell>
          <cell r="BM348" t="str">
            <v>橙</v>
          </cell>
        </row>
        <row r="349">
          <cell r="E349" t="str">
            <v>白</v>
          </cell>
          <cell r="T349" t="str">
            <v>绿</v>
          </cell>
          <cell r="AI349" t="str">
            <v>蓝</v>
          </cell>
          <cell r="AX349" t="str">
            <v>紫</v>
          </cell>
          <cell r="BM349" t="str">
            <v>橙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E7"/>
  <sheetViews>
    <sheetView workbookViewId="0">
      <selection activeCell="D17" sqref="D17"/>
    </sheetView>
  </sheetViews>
  <sheetFormatPr defaultRowHeight="13.5"/>
  <cols>
    <col min="1" max="1" width="5.25" bestFit="1" customWidth="1"/>
    <col min="2" max="2" width="13" bestFit="1" customWidth="1"/>
    <col min="3" max="3" width="27.625" bestFit="1" customWidth="1"/>
    <col min="4" max="4" width="150.75" bestFit="1" customWidth="1"/>
  </cols>
  <sheetData>
    <row r="1" spans="1:5">
      <c r="A1" t="s">
        <v>89</v>
      </c>
      <c r="B1" t="s">
        <v>1</v>
      </c>
      <c r="C1" t="s">
        <v>90</v>
      </c>
      <c r="D1" t="s">
        <v>91</v>
      </c>
      <c r="E1" t="s">
        <v>92</v>
      </c>
    </row>
    <row r="2" spans="1:5">
      <c r="A2">
        <v>1</v>
      </c>
      <c r="B2" s="89" t="s">
        <v>93</v>
      </c>
      <c r="C2" t="s">
        <v>94</v>
      </c>
      <c r="D2" s="54" t="s">
        <v>2278</v>
      </c>
    </row>
    <row r="3" spans="1:5">
      <c r="A3">
        <v>2</v>
      </c>
      <c r="B3" s="89"/>
      <c r="C3" t="s">
        <v>95</v>
      </c>
      <c r="D3" t="s">
        <v>96</v>
      </c>
    </row>
    <row r="4" spans="1:5" ht="12.75" customHeight="1">
      <c r="A4">
        <v>3</v>
      </c>
      <c r="B4" s="89"/>
      <c r="C4" t="s">
        <v>97</v>
      </c>
      <c r="D4" s="11" t="s">
        <v>98</v>
      </c>
    </row>
    <row r="5" spans="1:5">
      <c r="A5">
        <v>4</v>
      </c>
      <c r="B5" s="89"/>
      <c r="C5" t="s">
        <v>69</v>
      </c>
      <c r="D5" t="s">
        <v>104</v>
      </c>
    </row>
    <row r="6" spans="1:5">
      <c r="A6">
        <v>5</v>
      </c>
      <c r="B6" s="89" t="s">
        <v>99</v>
      </c>
      <c r="C6" t="s">
        <v>100</v>
      </c>
      <c r="D6" t="s">
        <v>101</v>
      </c>
    </row>
    <row r="7" spans="1:5" ht="14.25" customHeight="1">
      <c r="A7">
        <v>6</v>
      </c>
      <c r="B7" s="89"/>
      <c r="C7" t="s">
        <v>103</v>
      </c>
      <c r="D7" s="11" t="s">
        <v>102</v>
      </c>
    </row>
  </sheetData>
  <mergeCells count="2">
    <mergeCell ref="B2:B5"/>
    <mergeCell ref="B6:B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I84"/>
  <sheetViews>
    <sheetView topLeftCell="A46" workbookViewId="0">
      <selection activeCell="B70" sqref="B70"/>
    </sheetView>
  </sheetViews>
  <sheetFormatPr defaultRowHeight="13.5"/>
  <cols>
    <col min="2" max="2" width="11.125" bestFit="1" customWidth="1"/>
  </cols>
  <sheetData>
    <row r="1" spans="1:9">
      <c r="A1" s="10" t="s">
        <v>0</v>
      </c>
      <c r="B1" s="10" t="s">
        <v>2</v>
      </c>
      <c r="C1" s="10" t="s">
        <v>3</v>
      </c>
      <c r="I1" s="12" t="s">
        <v>235</v>
      </c>
    </row>
    <row r="2" spans="1:9">
      <c r="A2" s="92" t="s">
        <v>8</v>
      </c>
      <c r="B2" s="1" t="s">
        <v>4</v>
      </c>
      <c r="C2" s="1">
        <v>1</v>
      </c>
      <c r="I2" s="12">
        <v>11</v>
      </c>
    </row>
    <row r="3" spans="1:9">
      <c r="A3" s="92"/>
      <c r="B3" s="1" t="s">
        <v>5</v>
      </c>
      <c r="C3" s="1">
        <v>2</v>
      </c>
      <c r="I3" s="12">
        <v>11</v>
      </c>
    </row>
    <row r="4" spans="1:9">
      <c r="A4" s="92"/>
      <c r="B4" s="1" t="s">
        <v>6</v>
      </c>
      <c r="C4" s="1">
        <v>3</v>
      </c>
      <c r="I4" s="12">
        <v>11</v>
      </c>
    </row>
    <row r="5" spans="1:9">
      <c r="A5" s="92"/>
      <c r="B5" s="1" t="s">
        <v>7</v>
      </c>
      <c r="C5" s="1">
        <v>4</v>
      </c>
      <c r="I5" s="12">
        <v>11</v>
      </c>
    </row>
    <row r="6" spans="1:9">
      <c r="A6" s="93" t="s">
        <v>4</v>
      </c>
      <c r="B6" s="2" t="s">
        <v>9</v>
      </c>
      <c r="C6" s="2">
        <v>1001</v>
      </c>
      <c r="I6" s="12">
        <v>11</v>
      </c>
    </row>
    <row r="7" spans="1:9">
      <c r="A7" s="93"/>
      <c r="B7" s="2" t="s">
        <v>10</v>
      </c>
      <c r="C7" s="2">
        <v>1002</v>
      </c>
      <c r="I7" s="12">
        <v>11</v>
      </c>
    </row>
    <row r="8" spans="1:9">
      <c r="A8" s="93"/>
      <c r="B8" s="2" t="s">
        <v>11</v>
      </c>
      <c r="C8" s="2">
        <v>1003</v>
      </c>
      <c r="H8" s="12" t="s">
        <v>239</v>
      </c>
      <c r="I8" s="12">
        <v>18</v>
      </c>
    </row>
    <row r="9" spans="1:9">
      <c r="A9" s="93"/>
      <c r="B9" s="2" t="s">
        <v>12</v>
      </c>
      <c r="C9" s="2">
        <v>1004</v>
      </c>
      <c r="H9" s="12" t="s">
        <v>240</v>
      </c>
      <c r="I9" s="12">
        <v>18</v>
      </c>
    </row>
    <row r="10" spans="1:9">
      <c r="A10" s="93"/>
      <c r="B10" s="2" t="s">
        <v>13</v>
      </c>
      <c r="C10" s="2">
        <v>1005</v>
      </c>
      <c r="H10" s="12" t="s">
        <v>236</v>
      </c>
      <c r="I10" s="12">
        <v>25</v>
      </c>
    </row>
    <row r="11" spans="1:9">
      <c r="A11" s="94" t="s">
        <v>21</v>
      </c>
      <c r="B11" s="5" t="s">
        <v>14</v>
      </c>
      <c r="C11" s="5">
        <v>0</v>
      </c>
      <c r="I11" s="12">
        <v>19</v>
      </c>
    </row>
    <row r="12" spans="1:9">
      <c r="A12" s="94"/>
      <c r="B12" s="5" t="s">
        <v>15</v>
      </c>
      <c r="C12" s="5">
        <v>1</v>
      </c>
      <c r="H12" s="12" t="s">
        <v>237</v>
      </c>
      <c r="I12" s="12">
        <v>23</v>
      </c>
    </row>
    <row r="13" spans="1:9">
      <c r="A13" s="94"/>
      <c r="B13" s="5" t="s">
        <v>16</v>
      </c>
      <c r="C13" s="5">
        <v>2</v>
      </c>
      <c r="I13" s="12">
        <v>19</v>
      </c>
    </row>
    <row r="14" spans="1:9">
      <c r="A14" s="94"/>
      <c r="B14" s="5" t="s">
        <v>17</v>
      </c>
      <c r="C14" s="5">
        <v>3</v>
      </c>
      <c r="H14" s="12" t="s">
        <v>238</v>
      </c>
      <c r="I14" s="12">
        <v>27</v>
      </c>
    </row>
    <row r="15" spans="1:9">
      <c r="A15" s="94"/>
      <c r="B15" s="5" t="s">
        <v>18</v>
      </c>
      <c r="C15" s="5">
        <v>4</v>
      </c>
      <c r="I15" s="12">
        <v>19</v>
      </c>
    </row>
    <row r="16" spans="1:9">
      <c r="A16" s="94"/>
      <c r="B16" s="5" t="s">
        <v>19</v>
      </c>
      <c r="C16" s="5">
        <v>5</v>
      </c>
    </row>
    <row r="17" spans="1:3">
      <c r="A17" s="94"/>
      <c r="B17" s="5" t="s">
        <v>20</v>
      </c>
      <c r="C17" s="5">
        <v>6</v>
      </c>
    </row>
    <row r="18" spans="1:3" s="12" customFormat="1">
      <c r="A18" s="4"/>
      <c r="B18" s="5" t="s">
        <v>241</v>
      </c>
      <c r="C18" s="5">
        <v>7</v>
      </c>
    </row>
    <row r="19" spans="1:3" s="54" customFormat="1">
      <c r="A19" s="83"/>
      <c r="B19" s="5" t="s">
        <v>2277</v>
      </c>
      <c r="C19" s="5">
        <v>8</v>
      </c>
    </row>
    <row r="20" spans="1:3">
      <c r="A20" s="95" t="s">
        <v>32</v>
      </c>
      <c r="B20" s="6" t="s">
        <v>22</v>
      </c>
      <c r="C20" s="6">
        <v>1</v>
      </c>
    </row>
    <row r="21" spans="1:3">
      <c r="A21" s="95"/>
      <c r="B21" s="6" t="s">
        <v>23</v>
      </c>
      <c r="C21" s="6">
        <v>2</v>
      </c>
    </row>
    <row r="22" spans="1:3">
      <c r="A22" s="95"/>
      <c r="B22" s="6" t="s">
        <v>24</v>
      </c>
      <c r="C22" s="6">
        <v>3</v>
      </c>
    </row>
    <row r="23" spans="1:3">
      <c r="A23" s="95"/>
      <c r="B23" s="6" t="s">
        <v>25</v>
      </c>
      <c r="C23" s="6">
        <v>4</v>
      </c>
    </row>
    <row r="24" spans="1:3">
      <c r="A24" s="95"/>
      <c r="B24" s="6" t="s">
        <v>26</v>
      </c>
      <c r="C24" s="6">
        <v>5</v>
      </c>
    </row>
    <row r="25" spans="1:3">
      <c r="A25" s="95"/>
      <c r="B25" s="6" t="s">
        <v>27</v>
      </c>
      <c r="C25" s="6">
        <v>6</v>
      </c>
    </row>
    <row r="26" spans="1:3">
      <c r="A26" s="95"/>
      <c r="B26" s="6" t="s">
        <v>28</v>
      </c>
      <c r="C26" s="6">
        <v>7</v>
      </c>
    </row>
    <row r="27" spans="1:3">
      <c r="A27" s="95"/>
      <c r="B27" s="6" t="s">
        <v>29</v>
      </c>
      <c r="C27" s="6">
        <v>8</v>
      </c>
    </row>
    <row r="28" spans="1:3">
      <c r="A28" s="95"/>
      <c r="B28" s="6" t="s">
        <v>30</v>
      </c>
      <c r="C28" s="6">
        <v>9</v>
      </c>
    </row>
    <row r="29" spans="1:3">
      <c r="A29" s="95"/>
      <c r="B29" s="6" t="s">
        <v>31</v>
      </c>
      <c r="C29" s="6">
        <v>10</v>
      </c>
    </row>
    <row r="30" spans="1:3" s="54" customFormat="1">
      <c r="A30" s="97" t="s">
        <v>42</v>
      </c>
      <c r="B30" s="7" t="s">
        <v>233</v>
      </c>
      <c r="C30" s="7">
        <v>0</v>
      </c>
    </row>
    <row r="31" spans="1:3">
      <c r="A31" s="97"/>
      <c r="B31" s="7" t="s">
        <v>33</v>
      </c>
      <c r="C31" s="7">
        <v>1</v>
      </c>
    </row>
    <row r="32" spans="1:3">
      <c r="A32" s="97"/>
      <c r="B32" s="7" t="s">
        <v>34</v>
      </c>
      <c r="C32" s="7">
        <v>2</v>
      </c>
    </row>
    <row r="33" spans="1:3">
      <c r="A33" s="97"/>
      <c r="B33" s="7" t="s">
        <v>35</v>
      </c>
      <c r="C33" s="7">
        <v>3</v>
      </c>
    </row>
    <row r="34" spans="1:3">
      <c r="A34" s="97"/>
      <c r="B34" s="7" t="s">
        <v>36</v>
      </c>
      <c r="C34" s="7">
        <v>1001</v>
      </c>
    </row>
    <row r="35" spans="1:3">
      <c r="A35" s="97"/>
      <c r="B35" s="7" t="s">
        <v>37</v>
      </c>
      <c r="C35" s="7">
        <v>1002</v>
      </c>
    </row>
    <row r="36" spans="1:3">
      <c r="A36" s="97"/>
      <c r="B36" s="7" t="s">
        <v>38</v>
      </c>
      <c r="C36" s="7">
        <v>1003</v>
      </c>
    </row>
    <row r="37" spans="1:3">
      <c r="A37" s="97"/>
      <c r="B37" s="7" t="s">
        <v>39</v>
      </c>
      <c r="C37" s="7">
        <v>2001</v>
      </c>
    </row>
    <row r="38" spans="1:3">
      <c r="A38" s="97"/>
      <c r="B38" s="7" t="s">
        <v>40</v>
      </c>
      <c r="C38" s="7">
        <v>2002</v>
      </c>
    </row>
    <row r="39" spans="1:3">
      <c r="A39" s="97"/>
      <c r="B39" s="7" t="s">
        <v>41</v>
      </c>
      <c r="C39" s="7">
        <v>2003</v>
      </c>
    </row>
    <row r="40" spans="1:3">
      <c r="A40" s="96" t="s">
        <v>46</v>
      </c>
      <c r="B40" s="8" t="s">
        <v>43</v>
      </c>
      <c r="C40" s="8">
        <v>1</v>
      </c>
    </row>
    <row r="41" spans="1:3">
      <c r="A41" s="96"/>
      <c r="B41" s="8" t="s">
        <v>44</v>
      </c>
      <c r="C41" s="8">
        <v>2</v>
      </c>
    </row>
    <row r="42" spans="1:3">
      <c r="A42" s="96"/>
      <c r="B42" s="8" t="s">
        <v>45</v>
      </c>
      <c r="C42" s="8">
        <v>3</v>
      </c>
    </row>
    <row r="43" spans="1:3">
      <c r="A43" s="90" t="s">
        <v>71</v>
      </c>
      <c r="B43" s="9" t="s">
        <v>47</v>
      </c>
      <c r="C43" s="9">
        <v>1</v>
      </c>
    </row>
    <row r="44" spans="1:3">
      <c r="A44" s="90"/>
      <c r="B44" s="9" t="s">
        <v>48</v>
      </c>
      <c r="C44" s="9">
        <v>2</v>
      </c>
    </row>
    <row r="45" spans="1:3">
      <c r="A45" s="90"/>
      <c r="B45" s="9" t="s">
        <v>49</v>
      </c>
      <c r="C45" s="9">
        <v>3</v>
      </c>
    </row>
    <row r="46" spans="1:3">
      <c r="A46" s="90"/>
      <c r="B46" s="9" t="s">
        <v>50</v>
      </c>
      <c r="C46" s="9">
        <v>4</v>
      </c>
    </row>
    <row r="47" spans="1:3">
      <c r="A47" s="90"/>
      <c r="B47" s="9" t="s">
        <v>51</v>
      </c>
      <c r="C47" s="9">
        <v>101</v>
      </c>
    </row>
    <row r="48" spans="1:3">
      <c r="A48" s="90"/>
      <c r="B48" s="9" t="s">
        <v>52</v>
      </c>
      <c r="C48" s="9">
        <v>102</v>
      </c>
    </row>
    <row r="49" spans="1:3">
      <c r="A49" s="90"/>
      <c r="B49" s="9" t="s">
        <v>53</v>
      </c>
      <c r="C49" s="9">
        <v>103</v>
      </c>
    </row>
    <row r="50" spans="1:3">
      <c r="A50" s="90"/>
      <c r="B50" s="9" t="s">
        <v>54</v>
      </c>
      <c r="C50" s="9">
        <v>104</v>
      </c>
    </row>
    <row r="51" spans="1:3">
      <c r="A51" s="90"/>
      <c r="B51" s="9" t="s">
        <v>55</v>
      </c>
      <c r="C51" s="9">
        <v>105</v>
      </c>
    </row>
    <row r="52" spans="1:3">
      <c r="A52" s="90"/>
      <c r="B52" s="9" t="s">
        <v>2255</v>
      </c>
      <c r="C52" s="9">
        <v>106</v>
      </c>
    </row>
    <row r="53" spans="1:3">
      <c r="A53" s="90"/>
      <c r="B53" s="9" t="s">
        <v>2256</v>
      </c>
      <c r="C53" s="9">
        <v>107</v>
      </c>
    </row>
    <row r="54" spans="1:3">
      <c r="A54" s="90"/>
      <c r="B54" s="9" t="s">
        <v>56</v>
      </c>
      <c r="C54" s="9">
        <v>108</v>
      </c>
    </row>
    <row r="55" spans="1:3">
      <c r="A55" s="90"/>
      <c r="B55" s="9" t="s">
        <v>57</v>
      </c>
      <c r="C55" s="9">
        <v>109</v>
      </c>
    </row>
    <row r="56" spans="1:3">
      <c r="A56" s="90"/>
      <c r="B56" s="9" t="s">
        <v>58</v>
      </c>
      <c r="C56" s="9">
        <v>110</v>
      </c>
    </row>
    <row r="57" spans="1:3" ht="11.25" customHeight="1">
      <c r="A57" s="90"/>
      <c r="B57" s="9" t="s">
        <v>59</v>
      </c>
      <c r="C57" s="9">
        <v>111</v>
      </c>
    </row>
    <row r="58" spans="1:3">
      <c r="A58" s="90"/>
      <c r="B58" s="9" t="s">
        <v>60</v>
      </c>
      <c r="C58" s="9">
        <v>1001</v>
      </c>
    </row>
    <row r="59" spans="1:3">
      <c r="A59" s="90"/>
      <c r="B59" s="9" t="s">
        <v>61</v>
      </c>
      <c r="C59" s="9">
        <v>1002</v>
      </c>
    </row>
    <row r="60" spans="1:3">
      <c r="A60" s="90"/>
      <c r="B60" s="9" t="s">
        <v>62</v>
      </c>
      <c r="C60" s="9">
        <v>1003</v>
      </c>
    </row>
    <row r="61" spans="1:3">
      <c r="A61" s="90"/>
      <c r="B61" s="9" t="s">
        <v>63</v>
      </c>
      <c r="C61" s="9">
        <v>1004</v>
      </c>
    </row>
    <row r="62" spans="1:3">
      <c r="A62" s="90"/>
      <c r="B62" s="9" t="s">
        <v>64</v>
      </c>
      <c r="C62" s="9">
        <v>1005</v>
      </c>
    </row>
    <row r="63" spans="1:3">
      <c r="A63" s="90"/>
      <c r="B63" s="9" t="s">
        <v>65</v>
      </c>
      <c r="C63" s="9">
        <v>1006</v>
      </c>
    </row>
    <row r="64" spans="1:3">
      <c r="A64" s="90"/>
      <c r="B64" s="9" t="s">
        <v>66</v>
      </c>
      <c r="C64" s="9">
        <v>1007</v>
      </c>
    </row>
    <row r="65" spans="1:3">
      <c r="A65" s="90"/>
      <c r="B65" s="9" t="s">
        <v>67</v>
      </c>
      <c r="C65" s="9">
        <v>1008</v>
      </c>
    </row>
    <row r="66" spans="1:3">
      <c r="A66" s="90"/>
      <c r="B66" s="9" t="s">
        <v>68</v>
      </c>
      <c r="C66" s="9">
        <v>1009</v>
      </c>
    </row>
    <row r="67" spans="1:3">
      <c r="A67" s="90"/>
      <c r="B67" s="9" t="s">
        <v>70</v>
      </c>
      <c r="C67" s="9">
        <v>1010</v>
      </c>
    </row>
    <row r="68" spans="1:3">
      <c r="A68" s="91" t="s">
        <v>88</v>
      </c>
      <c r="B68" s="3" t="s">
        <v>72</v>
      </c>
      <c r="C68" s="3">
        <v>1</v>
      </c>
    </row>
    <row r="69" spans="1:3">
      <c r="A69" s="91"/>
      <c r="B69" s="3" t="s">
        <v>73</v>
      </c>
      <c r="C69" s="3">
        <v>2</v>
      </c>
    </row>
    <row r="70" spans="1:3">
      <c r="A70" s="91"/>
      <c r="B70" s="3" t="s">
        <v>74</v>
      </c>
      <c r="C70" s="3">
        <v>3</v>
      </c>
    </row>
    <row r="71" spans="1:3">
      <c r="A71" s="91"/>
      <c r="B71" s="3" t="s">
        <v>75</v>
      </c>
      <c r="C71" s="3">
        <v>4</v>
      </c>
    </row>
    <row r="72" spans="1:3">
      <c r="A72" s="91"/>
      <c r="B72" s="3" t="s">
        <v>76</v>
      </c>
      <c r="C72" s="3">
        <v>5</v>
      </c>
    </row>
    <row r="73" spans="1:3">
      <c r="A73" s="91"/>
      <c r="B73" s="3" t="s">
        <v>77</v>
      </c>
      <c r="C73" s="3">
        <v>6</v>
      </c>
    </row>
    <row r="74" spans="1:3">
      <c r="A74" s="91"/>
      <c r="B74" s="3" t="s">
        <v>78</v>
      </c>
      <c r="C74" s="3">
        <v>7</v>
      </c>
    </row>
    <row r="75" spans="1:3">
      <c r="A75" s="91"/>
      <c r="B75" s="3" t="s">
        <v>79</v>
      </c>
      <c r="C75" s="3">
        <v>8</v>
      </c>
    </row>
    <row r="76" spans="1:3">
      <c r="A76" s="91"/>
      <c r="B76" s="3" t="s">
        <v>80</v>
      </c>
      <c r="C76" s="3">
        <v>9</v>
      </c>
    </row>
    <row r="77" spans="1:3">
      <c r="A77" s="91"/>
      <c r="B77" s="3" t="s">
        <v>66</v>
      </c>
      <c r="C77" s="3">
        <v>10</v>
      </c>
    </row>
    <row r="78" spans="1:3">
      <c r="A78" s="91"/>
      <c r="B78" s="3" t="s">
        <v>81</v>
      </c>
      <c r="C78" s="3">
        <v>11</v>
      </c>
    </row>
    <row r="79" spans="1:3">
      <c r="A79" s="91"/>
      <c r="B79" s="3" t="s">
        <v>82</v>
      </c>
      <c r="C79" s="3">
        <v>12</v>
      </c>
    </row>
    <row r="80" spans="1:3">
      <c r="A80" s="91"/>
      <c r="B80" s="3" t="s">
        <v>83</v>
      </c>
      <c r="C80" s="3">
        <v>13</v>
      </c>
    </row>
    <row r="81" spans="1:3">
      <c r="A81" s="91"/>
      <c r="B81" s="3" t="s">
        <v>84</v>
      </c>
      <c r="C81" s="3">
        <v>14</v>
      </c>
    </row>
    <row r="82" spans="1:3">
      <c r="A82" s="91"/>
      <c r="B82" s="3" t="s">
        <v>85</v>
      </c>
      <c r="C82" s="3">
        <v>15</v>
      </c>
    </row>
    <row r="83" spans="1:3">
      <c r="A83" s="91"/>
      <c r="B83" s="3" t="s">
        <v>86</v>
      </c>
      <c r="C83" s="3">
        <v>16</v>
      </c>
    </row>
    <row r="84" spans="1:3">
      <c r="A84" s="91"/>
      <c r="B84" s="3" t="s">
        <v>87</v>
      </c>
      <c r="C84" s="3">
        <v>17</v>
      </c>
    </row>
  </sheetData>
  <mergeCells count="8">
    <mergeCell ref="A43:A67"/>
    <mergeCell ref="A68:A84"/>
    <mergeCell ref="A2:A5"/>
    <mergeCell ref="A6:A10"/>
    <mergeCell ref="A11:A17"/>
    <mergeCell ref="A20:A29"/>
    <mergeCell ref="A40:A42"/>
    <mergeCell ref="A30:A3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V102"/>
  <sheetViews>
    <sheetView topLeftCell="A76" workbookViewId="0">
      <selection activeCell="E103" sqref="E103"/>
    </sheetView>
  </sheetViews>
  <sheetFormatPr defaultRowHeight="14.25"/>
  <cols>
    <col min="1" max="1" width="9" style="13" bestFit="1" customWidth="1"/>
    <col min="2" max="2" width="12.25" style="13" bestFit="1" customWidth="1"/>
    <col min="3" max="3" width="18.625" style="13" customWidth="1"/>
    <col min="4" max="4" width="13" style="13" bestFit="1" customWidth="1"/>
    <col min="5" max="5" width="16.375" style="13" bestFit="1" customWidth="1"/>
    <col min="6" max="6" width="18.625" style="13" bestFit="1" customWidth="1"/>
    <col min="7" max="7" width="22.5" style="13" bestFit="1" customWidth="1"/>
    <col min="8" max="8" width="17.25" style="13" bestFit="1" customWidth="1"/>
    <col min="9" max="9" width="17.25" style="13" customWidth="1"/>
    <col min="10" max="10" width="11" style="13" bestFit="1" customWidth="1"/>
    <col min="11" max="11" width="14.25" style="13" bestFit="1" customWidth="1"/>
    <col min="12" max="13" width="14.25" style="13" customWidth="1"/>
    <col min="14" max="14" width="18" style="13" bestFit="1" customWidth="1"/>
    <col min="15" max="15" width="17.25" style="13" bestFit="1" customWidth="1"/>
    <col min="16" max="16" width="11" style="13" bestFit="1" customWidth="1"/>
    <col min="17" max="16384" width="9" style="13"/>
  </cols>
  <sheetData>
    <row r="1" spans="1:22" ht="15" thickBot="1">
      <c r="A1" s="98" t="s">
        <v>106</v>
      </c>
      <c r="B1" s="99"/>
      <c r="C1" s="102" t="s">
        <v>117</v>
      </c>
      <c r="D1" s="103"/>
      <c r="E1" s="103"/>
      <c r="F1" s="103"/>
      <c r="G1" s="103"/>
      <c r="H1" s="103"/>
      <c r="I1" s="103"/>
      <c r="J1" s="103"/>
      <c r="K1" s="99"/>
      <c r="L1" s="86"/>
      <c r="M1" s="86"/>
      <c r="N1" s="102" t="s">
        <v>122</v>
      </c>
      <c r="O1" s="103"/>
      <c r="P1" s="99"/>
      <c r="R1" s="27" t="s">
        <v>254</v>
      </c>
      <c r="S1" s="100" t="s">
        <v>255</v>
      </c>
      <c r="T1" s="101"/>
      <c r="U1" s="14" t="s">
        <v>105</v>
      </c>
      <c r="V1" s="87" t="s">
        <v>2335</v>
      </c>
    </row>
    <row r="2" spans="1:22" s="17" customFormat="1" ht="15" thickBot="1">
      <c r="A2" s="15" t="s">
        <v>108</v>
      </c>
      <c r="B2" s="15" t="s">
        <v>109</v>
      </c>
      <c r="C2" s="85" t="s">
        <v>2332</v>
      </c>
      <c r="D2" s="15" t="s">
        <v>110</v>
      </c>
      <c r="E2" s="15" t="s">
        <v>111</v>
      </c>
      <c r="F2" s="15" t="s">
        <v>112</v>
      </c>
      <c r="G2" s="15" t="s">
        <v>113</v>
      </c>
      <c r="H2" s="15" t="s">
        <v>114</v>
      </c>
      <c r="I2" s="15" t="s">
        <v>115</v>
      </c>
      <c r="J2" s="15" t="s">
        <v>116</v>
      </c>
      <c r="K2" s="16" t="s">
        <v>107</v>
      </c>
      <c r="L2" s="16" t="s">
        <v>2333</v>
      </c>
      <c r="M2" s="16" t="s">
        <v>2334</v>
      </c>
      <c r="N2" s="14" t="s">
        <v>121</v>
      </c>
      <c r="O2" s="14" t="s">
        <v>119</v>
      </c>
      <c r="P2" s="14" t="s">
        <v>120</v>
      </c>
      <c r="R2" s="26"/>
      <c r="S2" s="14">
        <v>1</v>
      </c>
      <c r="T2" s="14">
        <v>5</v>
      </c>
      <c r="U2" s="14">
        <v>20</v>
      </c>
      <c r="V2" s="17">
        <v>10</v>
      </c>
    </row>
    <row r="3" spans="1:22" ht="15" thickBot="1">
      <c r="A3" s="14">
        <v>1</v>
      </c>
      <c r="B3" s="14">
        <f>20*A3^3-40*A3^2+30</f>
        <v>10</v>
      </c>
      <c r="C3" s="14">
        <f>ROUND(M3/180,0)</f>
        <v>0</v>
      </c>
      <c r="D3" s="14">
        <v>0</v>
      </c>
      <c r="E3" s="14">
        <f>D3/G3</f>
        <v>0</v>
      </c>
      <c r="F3" s="14">
        <f>E3/24</f>
        <v>0</v>
      </c>
      <c r="G3" s="14">
        <v>10</v>
      </c>
      <c r="H3" s="14">
        <f>ROUND(B3/G3,1)</f>
        <v>1</v>
      </c>
      <c r="I3" s="14">
        <f t="shared" ref="I3:I34" si="0">H3*INDEX(U$2:U$15,INT((A3-1)/5)+1,)</f>
        <v>20</v>
      </c>
      <c r="J3" s="14">
        <f>SUM(H$3:H3)</f>
        <v>1</v>
      </c>
      <c r="K3" s="14">
        <f>SUM(I$3:I3)</f>
        <v>20</v>
      </c>
      <c r="L3" s="55">
        <v>1</v>
      </c>
      <c r="M3" s="55">
        <f>ROUND(B3/INDEX(G$3:G$102,MIN(A3+$V$2,100)),0)</f>
        <v>0</v>
      </c>
      <c r="N3" s="14">
        <f>G3</f>
        <v>10</v>
      </c>
      <c r="O3" s="14">
        <f>H3*N3</f>
        <v>10</v>
      </c>
      <c r="P3" s="14">
        <f>SUM(O$3:O3)</f>
        <v>10</v>
      </c>
      <c r="R3" s="26"/>
      <c r="S3" s="14">
        <f>S2+5</f>
        <v>6</v>
      </c>
      <c r="T3" s="14">
        <f>T2+5</f>
        <v>10</v>
      </c>
      <c r="U3" s="55">
        <v>20</v>
      </c>
    </row>
    <row r="4" spans="1:22" ht="15" thickBot="1">
      <c r="A4" s="14">
        <v>2</v>
      </c>
      <c r="B4" s="14">
        <f t="shared" ref="B4:B67" si="1">20*A4^3-40*A4^2+30</f>
        <v>30</v>
      </c>
      <c r="C4" s="88">
        <f>((M4/180)/24)/2.66/(100+L4)*100+C3</f>
        <v>8.5316777783238051E-5</v>
      </c>
      <c r="D4" s="14">
        <f>SUM(B$3:B3)</f>
        <v>10</v>
      </c>
      <c r="E4" s="14">
        <f>ROUND(SUM(I$3:I3)/3600,2)</f>
        <v>0.01</v>
      </c>
      <c r="F4" s="14">
        <f>ROUND(SUM(I$3:I3)/(3600*24),2)</f>
        <v>0</v>
      </c>
      <c r="G4" s="14">
        <f>G3+2</f>
        <v>12</v>
      </c>
      <c r="H4" s="14">
        <f t="shared" ref="H4:H67" si="2">ROUND(B4/G4,1)</f>
        <v>2.5</v>
      </c>
      <c r="I4" s="14">
        <f t="shared" si="0"/>
        <v>50</v>
      </c>
      <c r="J4" s="14">
        <f>SUM(H$3:H4)</f>
        <v>3.5</v>
      </c>
      <c r="K4" s="14">
        <f>SUM(I$3:I4)</f>
        <v>70</v>
      </c>
      <c r="L4" s="55">
        <v>2</v>
      </c>
      <c r="M4" s="55">
        <f t="shared" ref="M4:M67" si="3">ROUND(B4/INDEX(G$3:G$102,MIN(A4+$V$2,100)),0)</f>
        <v>1</v>
      </c>
      <c r="N4" s="14">
        <f t="shared" ref="N4:N67" si="4">G4</f>
        <v>12</v>
      </c>
      <c r="O4" s="14">
        <f t="shared" ref="O4:O67" si="5">H4*N4</f>
        <v>30</v>
      </c>
      <c r="P4" s="14">
        <f>SUM(O$3:O4)</f>
        <v>40</v>
      </c>
      <c r="R4" s="26"/>
      <c r="S4" s="14">
        <f t="shared" ref="S4:S21" si="6">S3+5</f>
        <v>11</v>
      </c>
      <c r="T4" s="14">
        <f t="shared" ref="T4:T21" si="7">T3+5</f>
        <v>15</v>
      </c>
      <c r="U4" s="55">
        <v>20</v>
      </c>
    </row>
    <row r="5" spans="1:22" ht="15" thickBot="1">
      <c r="A5" s="14">
        <v>3</v>
      </c>
      <c r="B5" s="14">
        <f t="shared" si="1"/>
        <v>210</v>
      </c>
      <c r="C5" s="88">
        <f t="shared" ref="C5:C68" si="8">((M5/180)/24)/2.66/(100+L5)*100+C4</f>
        <v>5.0775907554490214E-4</v>
      </c>
      <c r="D5" s="14">
        <f>SUM(B$3:B4)</f>
        <v>40</v>
      </c>
      <c r="E5" s="14">
        <f>ROUND(SUM(I$3:I4)/3600,2)</f>
        <v>0.02</v>
      </c>
      <c r="F5" s="14">
        <f>ROUND(SUM(I$3:I4)/(3600*24),2)</f>
        <v>0</v>
      </c>
      <c r="G5" s="14">
        <v>14</v>
      </c>
      <c r="H5" s="14">
        <f t="shared" si="2"/>
        <v>15</v>
      </c>
      <c r="I5" s="14">
        <f t="shared" si="0"/>
        <v>300</v>
      </c>
      <c r="J5" s="14">
        <f>SUM(H$3:H5)</f>
        <v>18.5</v>
      </c>
      <c r="K5" s="14">
        <f>SUM(I$3:I5)</f>
        <v>370</v>
      </c>
      <c r="L5" s="55">
        <v>3</v>
      </c>
      <c r="M5" s="55">
        <f t="shared" si="3"/>
        <v>5</v>
      </c>
      <c r="N5" s="14">
        <f t="shared" si="4"/>
        <v>14</v>
      </c>
      <c r="O5" s="14">
        <f t="shared" si="5"/>
        <v>210</v>
      </c>
      <c r="P5" s="14">
        <f>SUM(O$3:O5)</f>
        <v>250</v>
      </c>
      <c r="R5" s="26"/>
      <c r="S5" s="14">
        <f t="shared" si="6"/>
        <v>16</v>
      </c>
      <c r="T5" s="14">
        <f t="shared" si="7"/>
        <v>20</v>
      </c>
      <c r="U5" s="55">
        <v>20</v>
      </c>
    </row>
    <row r="6" spans="1:22" ht="15" thickBot="1">
      <c r="A6" s="14">
        <v>4</v>
      </c>
      <c r="B6" s="14">
        <f t="shared" si="1"/>
        <v>670</v>
      </c>
      <c r="C6" s="88">
        <f t="shared" si="8"/>
        <v>1.6792240627993631E-3</v>
      </c>
      <c r="D6" s="14">
        <f>SUM(B$3:B5)</f>
        <v>250</v>
      </c>
      <c r="E6" s="14">
        <f>ROUND(SUM(I$3:I5)/3600,2)</f>
        <v>0.1</v>
      </c>
      <c r="F6" s="14">
        <f>ROUND(SUM(I$3:I5)/(3600*24),2)</f>
        <v>0</v>
      </c>
      <c r="G6" s="14">
        <v>16</v>
      </c>
      <c r="H6" s="14">
        <f t="shared" si="2"/>
        <v>41.9</v>
      </c>
      <c r="I6" s="14">
        <f t="shared" si="0"/>
        <v>838</v>
      </c>
      <c r="J6" s="14">
        <f>SUM(H$3:H6)</f>
        <v>60.4</v>
      </c>
      <c r="K6" s="14">
        <f>SUM(I$3:I6)</f>
        <v>1208</v>
      </c>
      <c r="L6" s="55">
        <v>4</v>
      </c>
      <c r="M6" s="55">
        <f t="shared" si="3"/>
        <v>14</v>
      </c>
      <c r="N6" s="14">
        <f t="shared" si="4"/>
        <v>16</v>
      </c>
      <c r="O6" s="14">
        <f t="shared" si="5"/>
        <v>670.4</v>
      </c>
      <c r="P6" s="14">
        <f>SUM(O$3:O6)</f>
        <v>920.4</v>
      </c>
      <c r="R6" s="26"/>
      <c r="S6" s="14">
        <f t="shared" si="6"/>
        <v>21</v>
      </c>
      <c r="T6" s="14">
        <f t="shared" si="7"/>
        <v>25</v>
      </c>
      <c r="U6" s="55">
        <v>20</v>
      </c>
    </row>
    <row r="7" spans="1:22" ht="15" thickBot="1">
      <c r="A7" s="14">
        <v>5</v>
      </c>
      <c r="B7" s="14">
        <f t="shared" si="1"/>
        <v>1530</v>
      </c>
      <c r="C7" s="88">
        <f t="shared" si="8"/>
        <v>4.0827195740642981E-3</v>
      </c>
      <c r="D7" s="14">
        <f>SUM(B$3:B6)</f>
        <v>920</v>
      </c>
      <c r="E7" s="14">
        <f>ROUND(SUM(I$3:I6)/3600,2)</f>
        <v>0.34</v>
      </c>
      <c r="F7" s="14">
        <f>ROUND(SUM(I$3:I6)/(3600*24),2)</f>
        <v>0.01</v>
      </c>
      <c r="G7" s="14">
        <v>18</v>
      </c>
      <c r="H7" s="14">
        <f t="shared" si="2"/>
        <v>85</v>
      </c>
      <c r="I7" s="14">
        <f t="shared" si="0"/>
        <v>1700</v>
      </c>
      <c r="J7" s="14">
        <f>SUM(H$3:H7)</f>
        <v>145.4</v>
      </c>
      <c r="K7" s="14">
        <f>SUM(I$3:I7)</f>
        <v>2908</v>
      </c>
      <c r="L7" s="55">
        <v>5</v>
      </c>
      <c r="M7" s="55">
        <f t="shared" si="3"/>
        <v>29</v>
      </c>
      <c r="N7" s="14">
        <f t="shared" si="4"/>
        <v>18</v>
      </c>
      <c r="O7" s="14">
        <f t="shared" si="5"/>
        <v>1530</v>
      </c>
      <c r="P7" s="14">
        <f>SUM(O$3:O7)</f>
        <v>2450.4</v>
      </c>
      <c r="R7" s="26"/>
      <c r="S7" s="14">
        <f t="shared" si="6"/>
        <v>26</v>
      </c>
      <c r="T7" s="14">
        <f t="shared" si="7"/>
        <v>30</v>
      </c>
      <c r="U7" s="55">
        <v>20</v>
      </c>
    </row>
    <row r="8" spans="1:22" ht="15" thickBot="1">
      <c r="A8" s="14">
        <v>6</v>
      </c>
      <c r="B8" s="14">
        <f t="shared" si="1"/>
        <v>2910</v>
      </c>
      <c r="C8" s="88">
        <f t="shared" si="8"/>
        <v>8.3517779642746232E-3</v>
      </c>
      <c r="D8" s="14">
        <f>SUM(B$3:B7)</f>
        <v>2450</v>
      </c>
      <c r="E8" s="14">
        <f>ROUND(SUM(I$3:I7)/3600,2)</f>
        <v>0.81</v>
      </c>
      <c r="F8" s="14">
        <f>ROUND(SUM(I$3:I7)/(3600*24),2)</f>
        <v>0.03</v>
      </c>
      <c r="G8" s="14">
        <v>20</v>
      </c>
      <c r="H8" s="14">
        <f t="shared" si="2"/>
        <v>145.5</v>
      </c>
      <c r="I8" s="14">
        <f t="shared" si="0"/>
        <v>2910</v>
      </c>
      <c r="J8" s="14">
        <f>SUM(H$3:H8)</f>
        <v>290.89999999999998</v>
      </c>
      <c r="K8" s="14">
        <f>SUM(I$3:I8)</f>
        <v>5818</v>
      </c>
      <c r="L8" s="55">
        <v>6</v>
      </c>
      <c r="M8" s="55">
        <f t="shared" si="3"/>
        <v>52</v>
      </c>
      <c r="N8" s="14">
        <f t="shared" si="4"/>
        <v>20</v>
      </c>
      <c r="O8" s="14">
        <f t="shared" si="5"/>
        <v>2910</v>
      </c>
      <c r="P8" s="14">
        <f>SUM(O$3:O8)</f>
        <v>5360.4</v>
      </c>
      <c r="R8" s="26"/>
      <c r="S8" s="14">
        <f>S7+5</f>
        <v>31</v>
      </c>
      <c r="T8" s="14">
        <f t="shared" si="7"/>
        <v>35</v>
      </c>
      <c r="U8" s="55">
        <v>20</v>
      </c>
    </row>
    <row r="9" spans="1:22" ht="15" thickBot="1">
      <c r="A9" s="14">
        <v>7</v>
      </c>
      <c r="B9" s="14">
        <f t="shared" si="1"/>
        <v>4930</v>
      </c>
      <c r="C9" s="88">
        <f t="shared" si="8"/>
        <v>1.5020838986508297E-2</v>
      </c>
      <c r="D9" s="14">
        <f>SUM(B$3:B8)</f>
        <v>5360</v>
      </c>
      <c r="E9" s="14">
        <f>ROUND(SUM(I$3:I8)/3600,2)</f>
        <v>1.62</v>
      </c>
      <c r="F9" s="14">
        <f>ROUND(SUM(I$3:I8)/(3600*24),2)</f>
        <v>7.0000000000000007E-2</v>
      </c>
      <c r="G9" s="14">
        <v>22</v>
      </c>
      <c r="H9" s="14">
        <f t="shared" si="2"/>
        <v>224.1</v>
      </c>
      <c r="I9" s="14">
        <f t="shared" si="0"/>
        <v>4482</v>
      </c>
      <c r="J9" s="14">
        <f>SUM(H$3:H9)</f>
        <v>515</v>
      </c>
      <c r="K9" s="14">
        <f>SUM(I$3:I9)</f>
        <v>10300</v>
      </c>
      <c r="L9" s="55">
        <v>7</v>
      </c>
      <c r="M9" s="55">
        <f t="shared" si="3"/>
        <v>82</v>
      </c>
      <c r="N9" s="14">
        <f t="shared" si="4"/>
        <v>22</v>
      </c>
      <c r="O9" s="14">
        <f t="shared" si="5"/>
        <v>4930.2</v>
      </c>
      <c r="P9" s="14">
        <f>SUM(O$3:O9)</f>
        <v>10290.599999999999</v>
      </c>
      <c r="R9" s="26"/>
      <c r="S9" s="14">
        <f t="shared" si="6"/>
        <v>36</v>
      </c>
      <c r="T9" s="14">
        <f t="shared" si="7"/>
        <v>40</v>
      </c>
      <c r="U9" s="55">
        <v>20</v>
      </c>
    </row>
    <row r="10" spans="1:22" ht="15" thickBot="1">
      <c r="A10" s="14">
        <v>8</v>
      </c>
      <c r="B10" s="14">
        <f t="shared" si="1"/>
        <v>7710</v>
      </c>
      <c r="C10" s="88">
        <f t="shared" si="8"/>
        <v>2.4690073801941943E-2</v>
      </c>
      <c r="D10" s="14">
        <f>SUM(B$3:B9)</f>
        <v>10290</v>
      </c>
      <c r="E10" s="14">
        <f>ROUND(SUM(I$3:I9)/3600,2)</f>
        <v>2.86</v>
      </c>
      <c r="F10" s="14">
        <f>ROUND(SUM(I$3:I9)/(3600*24),2)</f>
        <v>0.12</v>
      </c>
      <c r="G10" s="14">
        <v>24</v>
      </c>
      <c r="H10" s="14">
        <f t="shared" si="2"/>
        <v>321.3</v>
      </c>
      <c r="I10" s="14">
        <f t="shared" si="0"/>
        <v>6426</v>
      </c>
      <c r="J10" s="14">
        <f>SUM(H$3:H10)</f>
        <v>836.3</v>
      </c>
      <c r="K10" s="14">
        <f>SUM(I$3:I10)</f>
        <v>16726</v>
      </c>
      <c r="L10" s="55">
        <v>8</v>
      </c>
      <c r="M10" s="55">
        <f t="shared" si="3"/>
        <v>120</v>
      </c>
      <c r="N10" s="14">
        <f t="shared" si="4"/>
        <v>24</v>
      </c>
      <c r="O10" s="14">
        <f t="shared" si="5"/>
        <v>7711.2000000000007</v>
      </c>
      <c r="P10" s="14">
        <f>SUM(O$3:O10)</f>
        <v>18001.8</v>
      </c>
      <c r="R10" s="26"/>
      <c r="S10" s="14">
        <f t="shared" si="6"/>
        <v>41</v>
      </c>
      <c r="T10" s="14">
        <f t="shared" si="7"/>
        <v>45</v>
      </c>
      <c r="U10" s="55">
        <v>20</v>
      </c>
    </row>
    <row r="11" spans="1:22" ht="15" thickBot="1">
      <c r="A11" s="14">
        <v>9</v>
      </c>
      <c r="B11" s="14">
        <f t="shared" si="1"/>
        <v>11370</v>
      </c>
      <c r="C11" s="88">
        <f t="shared" si="8"/>
        <v>3.8022972818085768E-2</v>
      </c>
      <c r="D11" s="14">
        <f>SUM(B$3:B10)</f>
        <v>18000</v>
      </c>
      <c r="E11" s="14">
        <f>ROUND(SUM(I$3:I10)/3600,2)</f>
        <v>4.6500000000000004</v>
      </c>
      <c r="F11" s="14">
        <f>ROUND(SUM(I$3:I10)/(3600*24),2)</f>
        <v>0.19</v>
      </c>
      <c r="G11" s="14">
        <v>28</v>
      </c>
      <c r="H11" s="14">
        <f t="shared" si="2"/>
        <v>406.1</v>
      </c>
      <c r="I11" s="14">
        <f t="shared" si="0"/>
        <v>8122</v>
      </c>
      <c r="J11" s="14">
        <f>SUM(H$3:H11)</f>
        <v>1242.4000000000001</v>
      </c>
      <c r="K11" s="14">
        <f>SUM(I$3:I11)</f>
        <v>24848</v>
      </c>
      <c r="L11" s="55">
        <v>9</v>
      </c>
      <c r="M11" s="55">
        <f t="shared" si="3"/>
        <v>167</v>
      </c>
      <c r="N11" s="14">
        <f t="shared" si="4"/>
        <v>28</v>
      </c>
      <c r="O11" s="14">
        <f t="shared" si="5"/>
        <v>11370.800000000001</v>
      </c>
      <c r="P11" s="14">
        <f>SUM(O$3:O11)</f>
        <v>29372.6</v>
      </c>
      <c r="R11" s="26"/>
      <c r="S11" s="14">
        <f t="shared" si="6"/>
        <v>46</v>
      </c>
      <c r="T11" s="14">
        <f t="shared" si="7"/>
        <v>50</v>
      </c>
      <c r="U11" s="55">
        <v>20</v>
      </c>
    </row>
    <row r="12" spans="1:22" ht="15" thickBot="1">
      <c r="A12" s="14">
        <v>10</v>
      </c>
      <c r="B12" s="14">
        <f t="shared" si="1"/>
        <v>16030</v>
      </c>
      <c r="C12" s="88">
        <f t="shared" si="8"/>
        <v>5.5664931249517879E-2</v>
      </c>
      <c r="D12" s="14">
        <f>SUM(B$3:B11)</f>
        <v>29370</v>
      </c>
      <c r="E12" s="14">
        <f>ROUND(SUM(I$3:I11)/3600,2)</f>
        <v>6.9</v>
      </c>
      <c r="F12" s="14">
        <f>ROUND(SUM(I$3:I11)/(3600*24),2)</f>
        <v>0.28999999999999998</v>
      </c>
      <c r="G12" s="14">
        <v>32</v>
      </c>
      <c r="H12" s="14">
        <f t="shared" si="2"/>
        <v>500.9</v>
      </c>
      <c r="I12" s="14">
        <f t="shared" si="0"/>
        <v>10018</v>
      </c>
      <c r="J12" s="14">
        <f>SUM(H$3:H12)</f>
        <v>1743.3000000000002</v>
      </c>
      <c r="K12" s="14">
        <f>SUM(I$3:I12)</f>
        <v>34866</v>
      </c>
      <c r="L12" s="55">
        <v>10</v>
      </c>
      <c r="M12" s="55">
        <f t="shared" si="3"/>
        <v>223</v>
      </c>
      <c r="N12" s="14">
        <f t="shared" si="4"/>
        <v>32</v>
      </c>
      <c r="O12" s="14">
        <f t="shared" si="5"/>
        <v>16028.8</v>
      </c>
      <c r="P12" s="14">
        <f>SUM(O$3:O12)</f>
        <v>45401.399999999994</v>
      </c>
      <c r="R12" s="26"/>
      <c r="S12" s="14">
        <f>S11+5</f>
        <v>51</v>
      </c>
      <c r="T12" s="14">
        <f t="shared" si="7"/>
        <v>55</v>
      </c>
      <c r="U12" s="55">
        <v>20</v>
      </c>
    </row>
    <row r="13" spans="1:22" ht="15" thickBot="1">
      <c r="A13" s="14">
        <v>11</v>
      </c>
      <c r="B13" s="14">
        <f t="shared" si="1"/>
        <v>21810</v>
      </c>
      <c r="C13" s="88">
        <f t="shared" si="8"/>
        <v>7.7616707587259123E-2</v>
      </c>
      <c r="D13" s="14">
        <f>SUM(B$3:B12)</f>
        <v>45400</v>
      </c>
      <c r="E13" s="14">
        <f>ROUND(SUM(I$3:I12)/3600,2)</f>
        <v>9.69</v>
      </c>
      <c r="F13" s="14">
        <f>ROUND(SUM(I$3:I12)/(3600*24),2)</f>
        <v>0.4</v>
      </c>
      <c r="G13" s="14">
        <v>36</v>
      </c>
      <c r="H13" s="14">
        <f t="shared" si="2"/>
        <v>605.79999999999995</v>
      </c>
      <c r="I13" s="14">
        <f t="shared" si="0"/>
        <v>12116</v>
      </c>
      <c r="J13" s="14">
        <f>SUM(H$3:H13)</f>
        <v>2349.1000000000004</v>
      </c>
      <c r="K13" s="14">
        <f>SUM(I$3:I13)</f>
        <v>46982</v>
      </c>
      <c r="L13" s="55">
        <v>11</v>
      </c>
      <c r="M13" s="55">
        <f t="shared" si="3"/>
        <v>280</v>
      </c>
      <c r="N13" s="14">
        <f t="shared" si="4"/>
        <v>36</v>
      </c>
      <c r="O13" s="14">
        <f t="shared" si="5"/>
        <v>21808.799999999999</v>
      </c>
      <c r="P13" s="14">
        <f>SUM(O$3:O13)</f>
        <v>67210.2</v>
      </c>
      <c r="R13" s="26"/>
      <c r="S13" s="14">
        <f t="shared" si="6"/>
        <v>56</v>
      </c>
      <c r="T13" s="14">
        <f t="shared" si="7"/>
        <v>60</v>
      </c>
      <c r="U13" s="55">
        <v>20</v>
      </c>
    </row>
    <row r="14" spans="1:22" ht="15" thickBot="1">
      <c r="A14" s="14">
        <v>12</v>
      </c>
      <c r="B14" s="14">
        <f t="shared" si="1"/>
        <v>28830</v>
      </c>
      <c r="C14" s="88">
        <f t="shared" si="8"/>
        <v>0.1042675360472981</v>
      </c>
      <c r="D14" s="14">
        <f>SUM(B$3:B13)</f>
        <v>67210</v>
      </c>
      <c r="E14" s="14">
        <f>ROUND(SUM(I$3:I13)/3600,2)</f>
        <v>13.05</v>
      </c>
      <c r="F14" s="14">
        <f>ROUND(SUM(I$3:I13)/(3600*24),2)</f>
        <v>0.54</v>
      </c>
      <c r="G14" s="14">
        <v>40</v>
      </c>
      <c r="H14" s="14">
        <f t="shared" si="2"/>
        <v>720.8</v>
      </c>
      <c r="I14" s="14">
        <f t="shared" si="0"/>
        <v>14416</v>
      </c>
      <c r="J14" s="14">
        <f>SUM(H$3:H14)</f>
        <v>3069.9000000000005</v>
      </c>
      <c r="K14" s="14">
        <f>SUM(I$3:I14)</f>
        <v>61398</v>
      </c>
      <c r="L14" s="55">
        <v>12</v>
      </c>
      <c r="M14" s="55">
        <f t="shared" si="3"/>
        <v>343</v>
      </c>
      <c r="N14" s="14">
        <f t="shared" si="4"/>
        <v>40</v>
      </c>
      <c r="O14" s="14">
        <f t="shared" si="5"/>
        <v>28832</v>
      </c>
      <c r="P14" s="14">
        <f>SUM(O$3:O14)</f>
        <v>96042.2</v>
      </c>
      <c r="R14" s="26"/>
      <c r="S14" s="14">
        <f t="shared" si="6"/>
        <v>61</v>
      </c>
      <c r="T14" s="14">
        <f t="shared" si="7"/>
        <v>65</v>
      </c>
      <c r="U14" s="55">
        <v>20</v>
      </c>
    </row>
    <row r="15" spans="1:22" ht="15" thickBot="1">
      <c r="A15" s="14">
        <v>13</v>
      </c>
      <c r="B15" s="14">
        <f t="shared" si="1"/>
        <v>37210</v>
      </c>
      <c r="C15" s="88">
        <f t="shared" si="8"/>
        <v>0.13607332879859621</v>
      </c>
      <c r="D15" s="14">
        <f>SUM(B$3:B14)</f>
        <v>96040</v>
      </c>
      <c r="E15" s="14">
        <f>ROUND(SUM(I$3:I14)/3600,2)</f>
        <v>17.059999999999999</v>
      </c>
      <c r="F15" s="14">
        <f>ROUND(SUM(I$3:I14)/(3600*24),2)</f>
        <v>0.71</v>
      </c>
      <c r="G15" s="14">
        <v>44</v>
      </c>
      <c r="H15" s="14">
        <f t="shared" si="2"/>
        <v>845.7</v>
      </c>
      <c r="I15" s="14">
        <f t="shared" si="0"/>
        <v>16914</v>
      </c>
      <c r="J15" s="14">
        <f>SUM(H$3:H15)</f>
        <v>3915.6000000000004</v>
      </c>
      <c r="K15" s="14">
        <f>SUM(I$3:I15)</f>
        <v>78312</v>
      </c>
      <c r="L15" s="55">
        <v>13</v>
      </c>
      <c r="M15" s="55">
        <f t="shared" si="3"/>
        <v>413</v>
      </c>
      <c r="N15" s="14">
        <f t="shared" si="4"/>
        <v>44</v>
      </c>
      <c r="O15" s="14">
        <f t="shared" si="5"/>
        <v>37210.800000000003</v>
      </c>
      <c r="P15" s="14">
        <f>SUM(O$3:O15)</f>
        <v>133253</v>
      </c>
      <c r="R15" s="26"/>
      <c r="S15" s="14">
        <f t="shared" si="6"/>
        <v>66</v>
      </c>
      <c r="T15" s="14">
        <f t="shared" si="7"/>
        <v>70</v>
      </c>
      <c r="U15" s="55">
        <v>20</v>
      </c>
    </row>
    <row r="16" spans="1:22" ht="15" thickBot="1">
      <c r="A16" s="14">
        <v>14</v>
      </c>
      <c r="B16" s="14">
        <f t="shared" si="1"/>
        <v>47070</v>
      </c>
      <c r="C16" s="88">
        <f t="shared" si="8"/>
        <v>0.17347800032145794</v>
      </c>
      <c r="D16" s="14">
        <f>SUM(B$3:B15)</f>
        <v>133250</v>
      </c>
      <c r="E16" s="14">
        <f>ROUND(SUM(I$3:I15)/3600,2)</f>
        <v>21.75</v>
      </c>
      <c r="F16" s="14">
        <f>ROUND(SUM(I$3:I15)/(3600*24),2)</f>
        <v>0.91</v>
      </c>
      <c r="G16" s="14">
        <v>48</v>
      </c>
      <c r="H16" s="14">
        <f t="shared" si="2"/>
        <v>980.6</v>
      </c>
      <c r="I16" s="14">
        <f t="shared" si="0"/>
        <v>19612</v>
      </c>
      <c r="J16" s="14">
        <f>SUM(H$3:H16)</f>
        <v>4896.2000000000007</v>
      </c>
      <c r="K16" s="14">
        <f>SUM(I$3:I16)</f>
        <v>97924</v>
      </c>
      <c r="L16" s="55">
        <v>14</v>
      </c>
      <c r="M16" s="55">
        <f t="shared" si="3"/>
        <v>490</v>
      </c>
      <c r="N16" s="14">
        <f t="shared" si="4"/>
        <v>48</v>
      </c>
      <c r="O16" s="14">
        <f t="shared" si="5"/>
        <v>47068.800000000003</v>
      </c>
      <c r="P16" s="14">
        <f>SUM(O$3:O16)</f>
        <v>180321.8</v>
      </c>
      <c r="S16" s="55">
        <f t="shared" si="6"/>
        <v>71</v>
      </c>
      <c r="T16" s="55">
        <f t="shared" si="7"/>
        <v>75</v>
      </c>
      <c r="U16" s="55">
        <v>20</v>
      </c>
    </row>
    <row r="17" spans="1:21" ht="15" thickBot="1">
      <c r="A17" s="14">
        <v>15</v>
      </c>
      <c r="B17" s="14">
        <f t="shared" si="1"/>
        <v>58530</v>
      </c>
      <c r="C17" s="88">
        <f t="shared" si="8"/>
        <v>0.21691388471844072</v>
      </c>
      <c r="D17" s="14">
        <f>SUM(B$3:B16)</f>
        <v>180320</v>
      </c>
      <c r="E17" s="14">
        <f>ROUND(SUM(I$3:I16)/3600,2)</f>
        <v>27.2</v>
      </c>
      <c r="F17" s="14">
        <f>ROUND(SUM(I$3:I16)/(3600*24),2)</f>
        <v>1.1299999999999999</v>
      </c>
      <c r="G17" s="14">
        <v>52</v>
      </c>
      <c r="H17" s="14">
        <f t="shared" si="2"/>
        <v>1125.5999999999999</v>
      </c>
      <c r="I17" s="14">
        <f t="shared" si="0"/>
        <v>22512</v>
      </c>
      <c r="J17" s="14">
        <f>SUM(H$3:H17)</f>
        <v>6021.8000000000011</v>
      </c>
      <c r="K17" s="14">
        <f>SUM(I$3:I17)</f>
        <v>120436</v>
      </c>
      <c r="L17" s="55">
        <v>15</v>
      </c>
      <c r="M17" s="55">
        <f t="shared" si="3"/>
        <v>574</v>
      </c>
      <c r="N17" s="14">
        <f t="shared" si="4"/>
        <v>52</v>
      </c>
      <c r="O17" s="14">
        <f t="shared" si="5"/>
        <v>58531.199999999997</v>
      </c>
      <c r="P17" s="14">
        <f>SUM(O$3:O17)</f>
        <v>238853</v>
      </c>
      <c r="S17" s="55">
        <f t="shared" si="6"/>
        <v>76</v>
      </c>
      <c r="T17" s="55">
        <f t="shared" si="7"/>
        <v>80</v>
      </c>
      <c r="U17" s="55">
        <v>20</v>
      </c>
    </row>
    <row r="18" spans="1:21" ht="15" thickBot="1">
      <c r="A18" s="14">
        <v>16</v>
      </c>
      <c r="B18" s="14">
        <f t="shared" si="1"/>
        <v>71710</v>
      </c>
      <c r="C18" s="88">
        <f t="shared" si="8"/>
        <v>0.26672711511243336</v>
      </c>
      <c r="D18" s="14">
        <f>SUM(B$3:B17)</f>
        <v>238850</v>
      </c>
      <c r="E18" s="14">
        <f>ROUND(SUM(I$3:I17)/3600,2)</f>
        <v>33.450000000000003</v>
      </c>
      <c r="F18" s="14">
        <f>ROUND(SUM(I$3:I17)/(3600*24),2)</f>
        <v>1.39</v>
      </c>
      <c r="G18" s="14">
        <v>56</v>
      </c>
      <c r="H18" s="14">
        <f t="shared" si="2"/>
        <v>1280.5</v>
      </c>
      <c r="I18" s="14">
        <f t="shared" si="0"/>
        <v>25610</v>
      </c>
      <c r="J18" s="14">
        <f>SUM(H$3:H18)</f>
        <v>7302.3000000000011</v>
      </c>
      <c r="K18" s="14">
        <f>SUM(I$3:I18)</f>
        <v>146046</v>
      </c>
      <c r="L18" s="55">
        <v>16</v>
      </c>
      <c r="M18" s="55">
        <f t="shared" si="3"/>
        <v>664</v>
      </c>
      <c r="N18" s="14">
        <f t="shared" si="4"/>
        <v>56</v>
      </c>
      <c r="O18" s="14">
        <f t="shared" si="5"/>
        <v>71708</v>
      </c>
      <c r="P18" s="14">
        <f>SUM(O$3:O18)</f>
        <v>310561</v>
      </c>
      <c r="S18" s="55">
        <f t="shared" si="6"/>
        <v>81</v>
      </c>
      <c r="T18" s="55">
        <f t="shared" si="7"/>
        <v>85</v>
      </c>
      <c r="U18" s="55">
        <v>20</v>
      </c>
    </row>
    <row r="19" spans="1:21" ht="15" thickBot="1">
      <c r="A19" s="14">
        <v>17</v>
      </c>
      <c r="B19" s="14">
        <f t="shared" si="1"/>
        <v>86730</v>
      </c>
      <c r="C19" s="88">
        <f t="shared" si="8"/>
        <v>0.3233293281473949</v>
      </c>
      <c r="D19" s="14">
        <f>SUM(B$3:B18)</f>
        <v>310560</v>
      </c>
      <c r="E19" s="14">
        <f>ROUND(SUM(I$3:I18)/3600,2)</f>
        <v>40.57</v>
      </c>
      <c r="F19" s="14">
        <f>ROUND(SUM(I$3:I18)/(3600*24),2)</f>
        <v>1.69</v>
      </c>
      <c r="G19" s="14">
        <v>60</v>
      </c>
      <c r="H19" s="14">
        <f t="shared" si="2"/>
        <v>1445.5</v>
      </c>
      <c r="I19" s="14">
        <f t="shared" si="0"/>
        <v>28910</v>
      </c>
      <c r="J19" s="14">
        <f>SUM(H$3:H19)</f>
        <v>8747.8000000000011</v>
      </c>
      <c r="K19" s="14">
        <f>SUM(I$3:I19)</f>
        <v>174956</v>
      </c>
      <c r="L19" s="55">
        <v>17</v>
      </c>
      <c r="M19" s="55">
        <f t="shared" si="3"/>
        <v>761</v>
      </c>
      <c r="N19" s="14">
        <f t="shared" si="4"/>
        <v>60</v>
      </c>
      <c r="O19" s="14">
        <f t="shared" si="5"/>
        <v>86730</v>
      </c>
      <c r="P19" s="14">
        <f>SUM(O$3:O19)</f>
        <v>397291</v>
      </c>
      <c r="S19" s="55">
        <f t="shared" si="6"/>
        <v>86</v>
      </c>
      <c r="T19" s="55">
        <f t="shared" si="7"/>
        <v>90</v>
      </c>
      <c r="U19" s="55">
        <v>20</v>
      </c>
    </row>
    <row r="20" spans="1:21" ht="15" thickBot="1">
      <c r="A20" s="14">
        <v>18</v>
      </c>
      <c r="B20" s="14">
        <f t="shared" si="1"/>
        <v>103710</v>
      </c>
      <c r="C20" s="88">
        <f t="shared" si="8"/>
        <v>0.38704794672774406</v>
      </c>
      <c r="D20" s="14">
        <f>SUM(B$3:B19)</f>
        <v>397290</v>
      </c>
      <c r="E20" s="14">
        <f>ROUND(SUM(I$3:I19)/3600,2)</f>
        <v>48.6</v>
      </c>
      <c r="F20" s="14">
        <f>ROUND(SUM(I$3:I19)/(3600*24),2)</f>
        <v>2.02</v>
      </c>
      <c r="G20" s="14">
        <v>64</v>
      </c>
      <c r="H20" s="14">
        <f t="shared" si="2"/>
        <v>1620.5</v>
      </c>
      <c r="I20" s="14">
        <f t="shared" si="0"/>
        <v>32410</v>
      </c>
      <c r="J20" s="14">
        <f>SUM(H$3:H20)</f>
        <v>10368.300000000001</v>
      </c>
      <c r="K20" s="14">
        <f>SUM(I$3:I20)</f>
        <v>207366</v>
      </c>
      <c r="L20" s="55">
        <v>18</v>
      </c>
      <c r="M20" s="55">
        <f t="shared" si="3"/>
        <v>864</v>
      </c>
      <c r="N20" s="14">
        <f t="shared" si="4"/>
        <v>64</v>
      </c>
      <c r="O20" s="14">
        <f t="shared" si="5"/>
        <v>103712</v>
      </c>
      <c r="P20" s="14">
        <f>SUM(O$3:O20)</f>
        <v>501003</v>
      </c>
      <c r="S20" s="55">
        <f t="shared" si="6"/>
        <v>91</v>
      </c>
      <c r="T20" s="55">
        <f t="shared" si="7"/>
        <v>95</v>
      </c>
      <c r="U20" s="55">
        <v>20</v>
      </c>
    </row>
    <row r="21" spans="1:21" ht="15" thickBot="1">
      <c r="A21" s="14">
        <v>19</v>
      </c>
      <c r="B21" s="14">
        <f t="shared" si="1"/>
        <v>122770</v>
      </c>
      <c r="C21" s="88">
        <f t="shared" si="8"/>
        <v>0.45827526806563595</v>
      </c>
      <c r="D21" s="14">
        <f>SUM(B$3:B20)</f>
        <v>501000</v>
      </c>
      <c r="E21" s="14">
        <f>ROUND(SUM(I$3:I20)/3600,2)</f>
        <v>57.6</v>
      </c>
      <c r="F21" s="14">
        <f>ROUND(SUM(I$3:I20)/(3600*24),2)</f>
        <v>2.4</v>
      </c>
      <c r="G21" s="14">
        <v>68</v>
      </c>
      <c r="H21" s="14">
        <f t="shared" si="2"/>
        <v>1805.4</v>
      </c>
      <c r="I21" s="14">
        <f t="shared" si="0"/>
        <v>36108</v>
      </c>
      <c r="J21" s="14">
        <f>SUM(H$3:H21)</f>
        <v>12173.7</v>
      </c>
      <c r="K21" s="14">
        <f>SUM(I$3:I21)</f>
        <v>243474</v>
      </c>
      <c r="L21" s="55">
        <v>19</v>
      </c>
      <c r="M21" s="55">
        <f t="shared" si="3"/>
        <v>974</v>
      </c>
      <c r="N21" s="14">
        <f t="shared" si="4"/>
        <v>68</v>
      </c>
      <c r="O21" s="14">
        <f t="shared" si="5"/>
        <v>122767.20000000001</v>
      </c>
      <c r="P21" s="14">
        <f>SUM(O$3:O21)</f>
        <v>623770.19999999995</v>
      </c>
      <c r="S21" s="55">
        <f t="shared" si="6"/>
        <v>96</v>
      </c>
      <c r="T21" s="55">
        <f t="shared" si="7"/>
        <v>100</v>
      </c>
      <c r="U21" s="55">
        <v>20</v>
      </c>
    </row>
    <row r="22" spans="1:21" ht="15" thickBot="1">
      <c r="A22" s="14">
        <v>20</v>
      </c>
      <c r="B22" s="14">
        <f t="shared" si="1"/>
        <v>144030</v>
      </c>
      <c r="C22" s="88">
        <f t="shared" si="8"/>
        <v>0.53739378194292176</v>
      </c>
      <c r="D22" s="14">
        <f>SUM(B$3:B21)</f>
        <v>623770</v>
      </c>
      <c r="E22" s="14">
        <f>ROUND(SUM(I$3:I21)/3600,2)</f>
        <v>67.63</v>
      </c>
      <c r="F22" s="14">
        <f>ROUND(SUM(I$3:I21)/(3600*24),2)</f>
        <v>2.82</v>
      </c>
      <c r="G22" s="14">
        <v>72</v>
      </c>
      <c r="H22" s="14">
        <f t="shared" si="2"/>
        <v>2000.4</v>
      </c>
      <c r="I22" s="14">
        <f t="shared" si="0"/>
        <v>40008</v>
      </c>
      <c r="J22" s="14">
        <f>SUM(H$3:H22)</f>
        <v>14174.1</v>
      </c>
      <c r="K22" s="14">
        <f>SUM(I$3:I22)</f>
        <v>283482</v>
      </c>
      <c r="L22" s="55">
        <v>20</v>
      </c>
      <c r="M22" s="55">
        <f t="shared" si="3"/>
        <v>1091</v>
      </c>
      <c r="N22" s="14">
        <f t="shared" si="4"/>
        <v>72</v>
      </c>
      <c r="O22" s="14">
        <f t="shared" si="5"/>
        <v>144028.80000000002</v>
      </c>
      <c r="P22" s="14">
        <f>SUM(O$3:O22)</f>
        <v>767799</v>
      </c>
    </row>
    <row r="23" spans="1:21" ht="15" thickBot="1">
      <c r="A23" s="14">
        <v>21</v>
      </c>
      <c r="B23" s="14">
        <f t="shared" si="1"/>
        <v>167610</v>
      </c>
      <c r="C23" s="88">
        <f t="shared" si="8"/>
        <v>0.62477649492372089</v>
      </c>
      <c r="D23" s="14">
        <f>SUM(B$3:B22)</f>
        <v>767800</v>
      </c>
      <c r="E23" s="14">
        <f>ROUND(SUM(I$3:I22)/3600,2)</f>
        <v>78.75</v>
      </c>
      <c r="F23" s="14">
        <f>ROUND(SUM(I$3:I22)/(3600*24),2)</f>
        <v>3.28</v>
      </c>
      <c r="G23" s="14">
        <v>78</v>
      </c>
      <c r="H23" s="14">
        <f t="shared" si="2"/>
        <v>2148.8000000000002</v>
      </c>
      <c r="I23" s="14">
        <f t="shared" si="0"/>
        <v>42976</v>
      </c>
      <c r="J23" s="14">
        <f>SUM(H$3:H23)</f>
        <v>16322.900000000001</v>
      </c>
      <c r="K23" s="14">
        <f>SUM(I$3:I23)</f>
        <v>326458</v>
      </c>
      <c r="L23" s="55">
        <v>21</v>
      </c>
      <c r="M23" s="55">
        <f t="shared" si="3"/>
        <v>1215</v>
      </c>
      <c r="N23" s="14">
        <f t="shared" si="4"/>
        <v>78</v>
      </c>
      <c r="O23" s="14">
        <f t="shared" si="5"/>
        <v>167606.40000000002</v>
      </c>
      <c r="P23" s="14">
        <f>SUM(O$3:O23)</f>
        <v>935405.4</v>
      </c>
    </row>
    <row r="24" spans="1:21" ht="15" thickBot="1">
      <c r="A24" s="14">
        <v>22</v>
      </c>
      <c r="B24" s="14">
        <f t="shared" si="1"/>
        <v>193630</v>
      </c>
      <c r="C24" s="88">
        <f t="shared" si="8"/>
        <v>0.72071591085882281</v>
      </c>
      <c r="D24" s="14">
        <f>SUM(B$3:B23)</f>
        <v>935410</v>
      </c>
      <c r="E24" s="14">
        <f>ROUND(SUM(I$3:I23)/3600,2)</f>
        <v>90.68</v>
      </c>
      <c r="F24" s="14">
        <f>ROUND(SUM(I$3:I23)/(3600*24),2)</f>
        <v>3.78</v>
      </c>
      <c r="G24" s="14">
        <v>84</v>
      </c>
      <c r="H24" s="14">
        <f t="shared" si="2"/>
        <v>2305.1</v>
      </c>
      <c r="I24" s="14">
        <f t="shared" si="0"/>
        <v>46102</v>
      </c>
      <c r="J24" s="14">
        <f>SUM(H$3:H24)</f>
        <v>18628</v>
      </c>
      <c r="K24" s="14">
        <f>SUM(I$3:I24)</f>
        <v>372560</v>
      </c>
      <c r="L24" s="55">
        <v>22</v>
      </c>
      <c r="M24" s="55">
        <f t="shared" si="3"/>
        <v>1345</v>
      </c>
      <c r="N24" s="14">
        <f t="shared" si="4"/>
        <v>84</v>
      </c>
      <c r="O24" s="14">
        <f t="shared" si="5"/>
        <v>193628.4</v>
      </c>
      <c r="P24" s="14">
        <f>SUM(O$3:O24)</f>
        <v>1129033.8</v>
      </c>
    </row>
    <row r="25" spans="1:21" ht="15" thickBot="1">
      <c r="A25" s="14">
        <v>23</v>
      </c>
      <c r="B25" s="14">
        <f t="shared" si="1"/>
        <v>222210</v>
      </c>
      <c r="C25" s="88">
        <f t="shared" si="8"/>
        <v>0.82549739935875377</v>
      </c>
      <c r="D25" s="14">
        <f>SUM(B$3:B24)</f>
        <v>1129040</v>
      </c>
      <c r="E25" s="14">
        <f>ROUND(SUM(I$3:I24)/3600,2)</f>
        <v>103.49</v>
      </c>
      <c r="F25" s="14">
        <f>ROUND(SUM(I$3:I24)/(3600*24),2)</f>
        <v>4.3099999999999996</v>
      </c>
      <c r="G25" s="14">
        <v>90</v>
      </c>
      <c r="H25" s="14">
        <f t="shared" si="2"/>
        <v>2469</v>
      </c>
      <c r="I25" s="14">
        <f t="shared" si="0"/>
        <v>49380</v>
      </c>
      <c r="J25" s="14">
        <f>SUM(H$3:H25)</f>
        <v>21097</v>
      </c>
      <c r="K25" s="14">
        <f>SUM(I$3:I25)</f>
        <v>421940</v>
      </c>
      <c r="L25" s="55">
        <v>23</v>
      </c>
      <c r="M25" s="55">
        <f t="shared" si="3"/>
        <v>1481</v>
      </c>
      <c r="N25" s="14">
        <f t="shared" si="4"/>
        <v>90</v>
      </c>
      <c r="O25" s="14">
        <f t="shared" si="5"/>
        <v>222210</v>
      </c>
      <c r="P25" s="14">
        <f>SUM(O$3:O25)</f>
        <v>1351243.8</v>
      </c>
    </row>
    <row r="26" spans="1:21" ht="15" thickBot="1">
      <c r="A26" s="14">
        <v>24</v>
      </c>
      <c r="B26" s="14">
        <f t="shared" si="1"/>
        <v>253470</v>
      </c>
      <c r="C26" s="88">
        <f t="shared" si="8"/>
        <v>0.93953978579078368</v>
      </c>
      <c r="D26" s="14">
        <f>SUM(B$3:B25)</f>
        <v>1351250</v>
      </c>
      <c r="E26" s="14">
        <f>ROUND(SUM(I$3:I25)/3600,2)</f>
        <v>117.21</v>
      </c>
      <c r="F26" s="14">
        <f>ROUND(SUM(I$3:I25)/(3600*24),2)</f>
        <v>4.88</v>
      </c>
      <c r="G26" s="14">
        <v>96</v>
      </c>
      <c r="H26" s="14">
        <f t="shared" si="2"/>
        <v>2640.3</v>
      </c>
      <c r="I26" s="14">
        <f t="shared" si="0"/>
        <v>52806</v>
      </c>
      <c r="J26" s="14">
        <f>SUM(H$3:H26)</f>
        <v>23737.3</v>
      </c>
      <c r="K26" s="14">
        <f>SUM(I$3:I26)</f>
        <v>474746</v>
      </c>
      <c r="L26" s="55">
        <v>24</v>
      </c>
      <c r="M26" s="55">
        <f t="shared" si="3"/>
        <v>1625</v>
      </c>
      <c r="N26" s="14">
        <f t="shared" si="4"/>
        <v>96</v>
      </c>
      <c r="O26" s="14">
        <f t="shared" si="5"/>
        <v>253468.80000000002</v>
      </c>
      <c r="P26" s="14">
        <f>SUM(O$3:O26)</f>
        <v>1604712.6</v>
      </c>
    </row>
    <row r="27" spans="1:21" ht="15" thickBot="1">
      <c r="A27" s="14">
        <v>25</v>
      </c>
      <c r="B27" s="14">
        <f t="shared" si="1"/>
        <v>287530</v>
      </c>
      <c r="C27" s="88">
        <f t="shared" si="8"/>
        <v>1.0631126067320256</v>
      </c>
      <c r="D27" s="14">
        <f>SUM(B$3:B26)</f>
        <v>1604720</v>
      </c>
      <c r="E27" s="14">
        <f>ROUND(SUM(I$3:I26)/3600,2)</f>
        <v>131.87</v>
      </c>
      <c r="F27" s="14">
        <f>ROUND(SUM(I$3:I26)/(3600*24),2)</f>
        <v>5.49</v>
      </c>
      <c r="G27" s="14">
        <v>102</v>
      </c>
      <c r="H27" s="14">
        <f t="shared" si="2"/>
        <v>2818.9</v>
      </c>
      <c r="I27" s="14">
        <f t="shared" si="0"/>
        <v>56378</v>
      </c>
      <c r="J27" s="14">
        <f>SUM(H$3:H27)</f>
        <v>26556.2</v>
      </c>
      <c r="K27" s="14">
        <f>SUM(I$3:I27)</f>
        <v>531124</v>
      </c>
      <c r="L27" s="55">
        <v>25</v>
      </c>
      <c r="M27" s="55">
        <f t="shared" si="3"/>
        <v>1775</v>
      </c>
      <c r="N27" s="14">
        <f t="shared" si="4"/>
        <v>102</v>
      </c>
      <c r="O27" s="14">
        <f t="shared" si="5"/>
        <v>287527.8</v>
      </c>
      <c r="P27" s="14">
        <f>SUM(O$3:O27)</f>
        <v>1892240.4000000001</v>
      </c>
    </row>
    <row r="28" spans="1:21" ht="15" thickBot="1">
      <c r="A28" s="14">
        <v>26</v>
      </c>
      <c r="B28" s="14">
        <f t="shared" si="1"/>
        <v>324510</v>
      </c>
      <c r="C28" s="88">
        <f t="shared" si="8"/>
        <v>1.1965480471850098</v>
      </c>
      <c r="D28" s="14">
        <f>SUM(B$3:B27)</f>
        <v>1892250</v>
      </c>
      <c r="E28" s="14">
        <f>ROUND(SUM(I$3:I27)/3600,2)</f>
        <v>147.53</v>
      </c>
      <c r="F28" s="14">
        <f>ROUND(SUM(I$3:I27)/(3600*24),2)</f>
        <v>6.15</v>
      </c>
      <c r="G28" s="14">
        <v>108</v>
      </c>
      <c r="H28" s="14">
        <f t="shared" si="2"/>
        <v>3004.7</v>
      </c>
      <c r="I28" s="14">
        <f t="shared" si="0"/>
        <v>60094</v>
      </c>
      <c r="J28" s="14">
        <f>SUM(H$3:H28)</f>
        <v>29560.9</v>
      </c>
      <c r="K28" s="14">
        <f>SUM(I$3:I28)</f>
        <v>591218</v>
      </c>
      <c r="L28" s="55">
        <v>26</v>
      </c>
      <c r="M28" s="55">
        <f t="shared" si="3"/>
        <v>1932</v>
      </c>
      <c r="N28" s="14">
        <f t="shared" si="4"/>
        <v>108</v>
      </c>
      <c r="O28" s="14">
        <f t="shared" si="5"/>
        <v>324507.59999999998</v>
      </c>
      <c r="P28" s="14">
        <f>SUM(O$3:O28)</f>
        <v>2216748</v>
      </c>
    </row>
    <row r="29" spans="1:21" ht="15" thickBot="1">
      <c r="A29" s="14">
        <v>27</v>
      </c>
      <c r="B29" s="14">
        <f t="shared" si="1"/>
        <v>364530</v>
      </c>
      <c r="C29" s="88">
        <f t="shared" si="8"/>
        <v>1.3401019231259559</v>
      </c>
      <c r="D29" s="14">
        <f>SUM(B$3:B28)</f>
        <v>2216760</v>
      </c>
      <c r="E29" s="14">
        <f>ROUND(SUM(I$3:I28)/3600,2)</f>
        <v>164.23</v>
      </c>
      <c r="F29" s="14">
        <f>ROUND(SUM(I$3:I28)/(3600*24),2)</f>
        <v>6.84</v>
      </c>
      <c r="G29" s="14">
        <v>114</v>
      </c>
      <c r="H29" s="14">
        <f t="shared" si="2"/>
        <v>3197.6</v>
      </c>
      <c r="I29" s="14">
        <f t="shared" si="0"/>
        <v>63952</v>
      </c>
      <c r="J29" s="14">
        <f>SUM(H$3:H29)</f>
        <v>32758.5</v>
      </c>
      <c r="K29" s="14">
        <f>SUM(I$3:I29)</f>
        <v>655170</v>
      </c>
      <c r="L29" s="55">
        <v>27</v>
      </c>
      <c r="M29" s="55">
        <f t="shared" si="3"/>
        <v>2095</v>
      </c>
      <c r="N29" s="14">
        <f t="shared" si="4"/>
        <v>114</v>
      </c>
      <c r="O29" s="14">
        <f t="shared" si="5"/>
        <v>364526.39999999997</v>
      </c>
      <c r="P29" s="14">
        <f>SUM(O$3:O29)</f>
        <v>2581274.4</v>
      </c>
    </row>
    <row r="30" spans="1:21" ht="15" thickBot="1">
      <c r="A30" s="14">
        <v>28</v>
      </c>
      <c r="B30" s="14">
        <f t="shared" si="1"/>
        <v>407710</v>
      </c>
      <c r="C30" s="88">
        <f t="shared" si="8"/>
        <v>1.4940920416514363</v>
      </c>
      <c r="D30" s="14">
        <f>SUM(B$3:B29)</f>
        <v>2581290</v>
      </c>
      <c r="E30" s="14">
        <f>ROUND(SUM(I$3:I29)/3600,2)</f>
        <v>181.99</v>
      </c>
      <c r="F30" s="14">
        <f>ROUND(SUM(I$3:I29)/(3600*24),2)</f>
        <v>7.58</v>
      </c>
      <c r="G30" s="14">
        <v>120</v>
      </c>
      <c r="H30" s="14">
        <f t="shared" si="2"/>
        <v>3397.6</v>
      </c>
      <c r="I30" s="14">
        <f t="shared" si="0"/>
        <v>67952</v>
      </c>
      <c r="J30" s="14">
        <f>SUM(H$3:H30)</f>
        <v>36156.1</v>
      </c>
      <c r="K30" s="14">
        <f>SUM(I$3:I30)</f>
        <v>723122</v>
      </c>
      <c r="L30" s="55">
        <v>28</v>
      </c>
      <c r="M30" s="55">
        <f t="shared" si="3"/>
        <v>2265</v>
      </c>
      <c r="N30" s="14">
        <f t="shared" si="4"/>
        <v>120</v>
      </c>
      <c r="O30" s="14">
        <f t="shared" si="5"/>
        <v>407712</v>
      </c>
      <c r="P30" s="14">
        <f>SUM(O$3:O30)</f>
        <v>2988986.4</v>
      </c>
    </row>
    <row r="31" spans="1:21" ht="15" thickBot="1">
      <c r="A31" s="14">
        <v>29</v>
      </c>
      <c r="B31" s="14">
        <f t="shared" si="1"/>
        <v>454170</v>
      </c>
      <c r="C31" s="88">
        <f t="shared" si="8"/>
        <v>1.6588288189953126</v>
      </c>
      <c r="D31" s="14">
        <f>SUM(B$3:B30)</f>
        <v>2989000</v>
      </c>
      <c r="E31" s="14">
        <f>ROUND(SUM(I$3:I30)/3600,2)</f>
        <v>200.87</v>
      </c>
      <c r="F31" s="14">
        <f>ROUND(SUM(I$3:I30)/(3600*24),2)</f>
        <v>8.3699999999999992</v>
      </c>
      <c r="G31" s="14">
        <v>126</v>
      </c>
      <c r="H31" s="14">
        <f t="shared" si="2"/>
        <v>3604.5</v>
      </c>
      <c r="I31" s="14">
        <f t="shared" si="0"/>
        <v>72090</v>
      </c>
      <c r="J31" s="14">
        <f>SUM(H$3:H31)</f>
        <v>39760.6</v>
      </c>
      <c r="K31" s="14">
        <f>SUM(I$3:I31)</f>
        <v>795212</v>
      </c>
      <c r="L31" s="55">
        <v>29</v>
      </c>
      <c r="M31" s="55">
        <f t="shared" si="3"/>
        <v>2442</v>
      </c>
      <c r="N31" s="14">
        <f t="shared" si="4"/>
        <v>126</v>
      </c>
      <c r="O31" s="14">
        <f t="shared" si="5"/>
        <v>454167</v>
      </c>
      <c r="P31" s="14">
        <f>SUM(O$3:O31)</f>
        <v>3443153.4</v>
      </c>
    </row>
    <row r="32" spans="1:21" ht="15" thickBot="1">
      <c r="A32" s="14">
        <v>30</v>
      </c>
      <c r="B32" s="14">
        <f t="shared" si="1"/>
        <v>504030</v>
      </c>
      <c r="C32" s="88">
        <f t="shared" si="8"/>
        <v>1.8345485670834818</v>
      </c>
      <c r="D32" s="14">
        <f>SUM(B$3:B31)</f>
        <v>3443170</v>
      </c>
      <c r="E32" s="14">
        <f>ROUND(SUM(I$3:I31)/3600,2)</f>
        <v>220.89</v>
      </c>
      <c r="F32" s="14">
        <f>ROUND(SUM(I$3:I31)/(3600*24),2)</f>
        <v>9.1999999999999993</v>
      </c>
      <c r="G32" s="14">
        <v>132</v>
      </c>
      <c r="H32" s="14">
        <f t="shared" si="2"/>
        <v>3818.4</v>
      </c>
      <c r="I32" s="14">
        <f t="shared" si="0"/>
        <v>76368</v>
      </c>
      <c r="J32" s="14">
        <f>SUM(H$3:H32)</f>
        <v>43579</v>
      </c>
      <c r="K32" s="14">
        <f>SUM(I$3:I32)</f>
        <v>871580</v>
      </c>
      <c r="L32" s="55">
        <v>30</v>
      </c>
      <c r="M32" s="55">
        <f t="shared" si="3"/>
        <v>2625</v>
      </c>
      <c r="N32" s="14">
        <f t="shared" si="4"/>
        <v>132</v>
      </c>
      <c r="O32" s="14">
        <f t="shared" si="5"/>
        <v>504028.8</v>
      </c>
      <c r="P32" s="14">
        <f>SUM(O$3:O32)</f>
        <v>3947182.1999999997</v>
      </c>
    </row>
    <row r="33" spans="1:16" ht="15" thickBot="1">
      <c r="A33" s="14">
        <v>31</v>
      </c>
      <c r="B33" s="14">
        <f t="shared" si="1"/>
        <v>557410</v>
      </c>
      <c r="C33" s="88">
        <f t="shared" si="8"/>
        <v>2.0196885799655595</v>
      </c>
      <c r="D33" s="14">
        <f>SUM(B$3:B32)</f>
        <v>3947200</v>
      </c>
      <c r="E33" s="14">
        <f>ROUND(SUM(I$3:I32)/3600,2)</f>
        <v>242.11</v>
      </c>
      <c r="F33" s="14">
        <f>ROUND(SUM(I$3:I32)/(3600*24),2)</f>
        <v>10.09</v>
      </c>
      <c r="G33" s="14">
        <f>G32+6</f>
        <v>138</v>
      </c>
      <c r="H33" s="14">
        <f t="shared" si="2"/>
        <v>4039.2</v>
      </c>
      <c r="I33" s="14">
        <f t="shared" si="0"/>
        <v>80784</v>
      </c>
      <c r="J33" s="14">
        <f>SUM(H$3:H33)</f>
        <v>47618.2</v>
      </c>
      <c r="K33" s="14">
        <f>SUM(I$3:I33)</f>
        <v>952364</v>
      </c>
      <c r="L33" s="55">
        <v>31</v>
      </c>
      <c r="M33" s="55">
        <f t="shared" si="3"/>
        <v>2787</v>
      </c>
      <c r="N33" s="14">
        <f t="shared" si="4"/>
        <v>138</v>
      </c>
      <c r="O33" s="14">
        <f t="shared" si="5"/>
        <v>557409.6</v>
      </c>
      <c r="P33" s="14">
        <f>SUM(O$3:O33)</f>
        <v>4504591.8</v>
      </c>
    </row>
    <row r="34" spans="1:16" ht="15" thickBot="1">
      <c r="A34" s="14">
        <v>32</v>
      </c>
      <c r="B34" s="14">
        <f t="shared" si="1"/>
        <v>614430</v>
      </c>
      <c r="C34" s="88">
        <f t="shared" si="8"/>
        <v>2.2144357593618618</v>
      </c>
      <c r="D34" s="14">
        <f>SUM(B$3:B33)</f>
        <v>4504610</v>
      </c>
      <c r="E34" s="14">
        <f>ROUND(SUM(I$3:I33)/3600,2)</f>
        <v>264.55</v>
      </c>
      <c r="F34" s="14">
        <f>ROUND(SUM(I$3:I33)/(3600*24),2)</f>
        <v>11.02</v>
      </c>
      <c r="G34" s="55">
        <f t="shared" ref="G34:G42" si="9">G33+6</f>
        <v>144</v>
      </c>
      <c r="H34" s="14">
        <f t="shared" si="2"/>
        <v>4266.8999999999996</v>
      </c>
      <c r="I34" s="14">
        <f t="shared" si="0"/>
        <v>85338</v>
      </c>
      <c r="J34" s="14">
        <f>SUM(H$3:H34)</f>
        <v>51885.1</v>
      </c>
      <c r="K34" s="14">
        <f>SUM(I$3:I34)</f>
        <v>1037702</v>
      </c>
      <c r="L34" s="55">
        <v>32</v>
      </c>
      <c r="M34" s="55">
        <f t="shared" si="3"/>
        <v>2954</v>
      </c>
      <c r="N34" s="14">
        <f t="shared" si="4"/>
        <v>144</v>
      </c>
      <c r="O34" s="14">
        <f t="shared" si="5"/>
        <v>614433.6</v>
      </c>
      <c r="P34" s="14">
        <f>SUM(O$3:O34)</f>
        <v>5119025.3999999994</v>
      </c>
    </row>
    <row r="35" spans="1:16" ht="15" thickBot="1">
      <c r="A35" s="14">
        <v>33</v>
      </c>
      <c r="B35" s="14">
        <f t="shared" si="1"/>
        <v>675210</v>
      </c>
      <c r="C35" s="88">
        <f t="shared" si="8"/>
        <v>2.4189727911644257</v>
      </c>
      <c r="D35" s="14">
        <f>SUM(B$3:B34)</f>
        <v>5119040</v>
      </c>
      <c r="E35" s="14">
        <f>ROUND(SUM(I$3:I34)/3600,2)</f>
        <v>288.25</v>
      </c>
      <c r="F35" s="14">
        <f>ROUND(SUM(I$3:I34)/(3600*24),2)</f>
        <v>12.01</v>
      </c>
      <c r="G35" s="55">
        <f t="shared" si="9"/>
        <v>150</v>
      </c>
      <c r="H35" s="14">
        <f t="shared" si="2"/>
        <v>4501.3999999999996</v>
      </c>
      <c r="I35" s="14">
        <f t="shared" ref="I35:I66" si="10">H35*INDEX(U$2:U$15,INT((A35-1)/5)+1,)</f>
        <v>90028</v>
      </c>
      <c r="J35" s="14">
        <f>SUM(H$3:H35)</f>
        <v>56386.5</v>
      </c>
      <c r="K35" s="14">
        <f>SUM(I$3:I35)</f>
        <v>1127730</v>
      </c>
      <c r="L35" s="55">
        <v>33</v>
      </c>
      <c r="M35" s="55">
        <f t="shared" si="3"/>
        <v>3126</v>
      </c>
      <c r="N35" s="14">
        <f t="shared" si="4"/>
        <v>150</v>
      </c>
      <c r="O35" s="14">
        <f t="shared" si="5"/>
        <v>675210</v>
      </c>
      <c r="P35" s="14">
        <f>SUM(O$3:O35)</f>
        <v>5794235.3999999994</v>
      </c>
    </row>
    <row r="36" spans="1:16" ht="15" thickBot="1">
      <c r="A36" s="14">
        <v>34</v>
      </c>
      <c r="B36" s="14">
        <f t="shared" si="1"/>
        <v>739870</v>
      </c>
      <c r="C36" s="88">
        <f t="shared" si="8"/>
        <v>2.6334782712826317</v>
      </c>
      <c r="D36" s="14">
        <f>SUM(B$3:B35)</f>
        <v>5794250</v>
      </c>
      <c r="E36" s="14">
        <f>ROUND(SUM(I$3:I35)/3600,2)</f>
        <v>313.26</v>
      </c>
      <c r="F36" s="14">
        <f>ROUND(SUM(I$3:I35)/(3600*24),2)</f>
        <v>13.05</v>
      </c>
      <c r="G36" s="55">
        <f t="shared" si="9"/>
        <v>156</v>
      </c>
      <c r="H36" s="14">
        <f t="shared" si="2"/>
        <v>4742.8</v>
      </c>
      <c r="I36" s="14">
        <f t="shared" si="10"/>
        <v>94856</v>
      </c>
      <c r="J36" s="14">
        <f>SUM(H$3:H36)</f>
        <v>61129.3</v>
      </c>
      <c r="K36" s="14">
        <f>SUM(I$3:I36)</f>
        <v>1222586</v>
      </c>
      <c r="L36" s="55">
        <v>34</v>
      </c>
      <c r="M36" s="55">
        <f t="shared" si="3"/>
        <v>3303</v>
      </c>
      <c r="N36" s="14">
        <f t="shared" si="4"/>
        <v>156</v>
      </c>
      <c r="O36" s="14">
        <f t="shared" si="5"/>
        <v>739876.8</v>
      </c>
      <c r="P36" s="14">
        <f>SUM(O$3:O36)</f>
        <v>6534112.1999999993</v>
      </c>
    </row>
    <row r="37" spans="1:16" ht="15" thickBot="1">
      <c r="A37" s="14">
        <v>35</v>
      </c>
      <c r="B37" s="14">
        <f t="shared" si="1"/>
        <v>808530</v>
      </c>
      <c r="C37" s="88">
        <f t="shared" si="8"/>
        <v>2.8581268268278732</v>
      </c>
      <c r="D37" s="14">
        <f>SUM(B$3:B36)</f>
        <v>6534120</v>
      </c>
      <c r="E37" s="14">
        <f>ROUND(SUM(I$3:I36)/3600,2)</f>
        <v>339.61</v>
      </c>
      <c r="F37" s="14">
        <f>ROUND(SUM(I$3:I36)/(3600*24),2)</f>
        <v>14.15</v>
      </c>
      <c r="G37" s="55">
        <f t="shared" si="9"/>
        <v>162</v>
      </c>
      <c r="H37" s="14">
        <f t="shared" si="2"/>
        <v>4990.8999999999996</v>
      </c>
      <c r="I37" s="14">
        <f t="shared" si="10"/>
        <v>99818</v>
      </c>
      <c r="J37" s="14">
        <f>SUM(H$3:H37)</f>
        <v>66120.2</v>
      </c>
      <c r="K37" s="14">
        <f>SUM(I$3:I37)</f>
        <v>1322404</v>
      </c>
      <c r="L37" s="55">
        <v>35</v>
      </c>
      <c r="M37" s="55">
        <f t="shared" si="3"/>
        <v>3485</v>
      </c>
      <c r="N37" s="14">
        <f t="shared" si="4"/>
        <v>162</v>
      </c>
      <c r="O37" s="14">
        <f t="shared" si="5"/>
        <v>808525.79999999993</v>
      </c>
      <c r="P37" s="14">
        <f>SUM(O$3:O37)</f>
        <v>7342637.9999999991</v>
      </c>
    </row>
    <row r="38" spans="1:16" ht="15" thickBot="1">
      <c r="A38" s="14">
        <v>36</v>
      </c>
      <c r="B38" s="14">
        <f t="shared" si="1"/>
        <v>881310</v>
      </c>
      <c r="C38" s="88">
        <f t="shared" si="8"/>
        <v>3.0930892328429107</v>
      </c>
      <c r="D38" s="14">
        <f>SUM(B$3:B37)</f>
        <v>7342650</v>
      </c>
      <c r="E38" s="14">
        <f>ROUND(SUM(I$3:I37)/3600,2)</f>
        <v>367.33</v>
      </c>
      <c r="F38" s="14">
        <f>ROUND(SUM(I$3:I37)/(3600*24),2)</f>
        <v>15.31</v>
      </c>
      <c r="G38" s="55">
        <f t="shared" si="9"/>
        <v>168</v>
      </c>
      <c r="H38" s="14">
        <f t="shared" si="2"/>
        <v>5245.9</v>
      </c>
      <c r="I38" s="14">
        <f t="shared" si="10"/>
        <v>104918</v>
      </c>
      <c r="J38" s="14">
        <f>SUM(H$3:H38)</f>
        <v>71366.099999999991</v>
      </c>
      <c r="K38" s="14">
        <f>SUM(I$3:I38)</f>
        <v>1427322</v>
      </c>
      <c r="L38" s="55">
        <v>36</v>
      </c>
      <c r="M38" s="55">
        <f t="shared" si="3"/>
        <v>3672</v>
      </c>
      <c r="N38" s="14">
        <f t="shared" si="4"/>
        <v>168</v>
      </c>
      <c r="O38" s="14">
        <f t="shared" si="5"/>
        <v>881311.2</v>
      </c>
      <c r="P38" s="14">
        <f>SUM(O$3:O38)</f>
        <v>8223949.1999999993</v>
      </c>
    </row>
    <row r="39" spans="1:16" ht="15" thickBot="1">
      <c r="A39" s="14">
        <v>37</v>
      </c>
      <c r="B39" s="14">
        <f t="shared" si="1"/>
        <v>958330</v>
      </c>
      <c r="C39" s="88">
        <f t="shared" si="8"/>
        <v>3.3385325247710278</v>
      </c>
      <c r="D39" s="14">
        <f>SUM(B$3:B38)</f>
        <v>8223960</v>
      </c>
      <c r="E39" s="14">
        <f>ROUND(SUM(I$3:I38)/3600,2)</f>
        <v>396.48</v>
      </c>
      <c r="F39" s="14">
        <f>ROUND(SUM(I$3:I38)/(3600*24),2)</f>
        <v>16.52</v>
      </c>
      <c r="G39" s="55">
        <f t="shared" si="9"/>
        <v>174</v>
      </c>
      <c r="H39" s="14">
        <f t="shared" si="2"/>
        <v>5507.6</v>
      </c>
      <c r="I39" s="14">
        <f t="shared" si="10"/>
        <v>110152</v>
      </c>
      <c r="J39" s="14">
        <f>SUM(H$3:H39)</f>
        <v>76873.7</v>
      </c>
      <c r="K39" s="14">
        <f>SUM(I$3:I39)</f>
        <v>1537474</v>
      </c>
      <c r="L39" s="55">
        <v>37</v>
      </c>
      <c r="M39" s="55">
        <f t="shared" si="3"/>
        <v>3864</v>
      </c>
      <c r="N39" s="14">
        <f t="shared" si="4"/>
        <v>174</v>
      </c>
      <c r="O39" s="14">
        <f t="shared" si="5"/>
        <v>958322.4</v>
      </c>
      <c r="P39" s="14">
        <f>SUM(O$3:O39)</f>
        <v>9182271.5999999996</v>
      </c>
    </row>
    <row r="40" spans="1:16" ht="15" thickBot="1">
      <c r="A40" s="14">
        <v>38</v>
      </c>
      <c r="B40" s="14">
        <f t="shared" si="1"/>
        <v>1039710</v>
      </c>
      <c r="C40" s="88">
        <f t="shared" si="8"/>
        <v>3.5946201068502193</v>
      </c>
      <c r="D40" s="14">
        <f>SUM(B$3:B39)</f>
        <v>9182290</v>
      </c>
      <c r="E40" s="14">
        <f>ROUND(SUM(I$3:I39)/3600,2)</f>
        <v>427.08</v>
      </c>
      <c r="F40" s="14">
        <f>ROUND(SUM(I$3:I39)/(3600*24),2)</f>
        <v>17.79</v>
      </c>
      <c r="G40" s="55">
        <f t="shared" si="9"/>
        <v>180</v>
      </c>
      <c r="H40" s="14">
        <f t="shared" si="2"/>
        <v>5776.2</v>
      </c>
      <c r="I40" s="14">
        <f t="shared" si="10"/>
        <v>115524</v>
      </c>
      <c r="J40" s="14">
        <f>SUM(H$3:H40)</f>
        <v>82649.899999999994</v>
      </c>
      <c r="K40" s="14">
        <f>SUM(I$3:I40)</f>
        <v>1652998</v>
      </c>
      <c r="L40" s="55">
        <v>38</v>
      </c>
      <c r="M40" s="55">
        <f t="shared" si="3"/>
        <v>4061</v>
      </c>
      <c r="N40" s="14">
        <f t="shared" si="4"/>
        <v>180</v>
      </c>
      <c r="O40" s="14">
        <f t="shared" si="5"/>
        <v>1039716</v>
      </c>
      <c r="P40" s="14">
        <f>SUM(O$3:O40)</f>
        <v>10221987.6</v>
      </c>
    </row>
    <row r="41" spans="1:16" ht="15" thickBot="1">
      <c r="A41" s="14">
        <v>39</v>
      </c>
      <c r="B41" s="14">
        <f t="shared" si="1"/>
        <v>1125570</v>
      </c>
      <c r="C41" s="88">
        <f t="shared" si="8"/>
        <v>3.8615744631646667</v>
      </c>
      <c r="D41" s="14">
        <f>SUM(B$3:B40)</f>
        <v>10222000</v>
      </c>
      <c r="E41" s="14">
        <f>ROUND(SUM(I$3:I40)/3600,2)</f>
        <v>459.17</v>
      </c>
      <c r="F41" s="14">
        <f>ROUND(SUM(I$3:I40)/(3600*24),2)</f>
        <v>19.13</v>
      </c>
      <c r="G41" s="55">
        <f t="shared" si="9"/>
        <v>186</v>
      </c>
      <c r="H41" s="14">
        <f t="shared" si="2"/>
        <v>6051.5</v>
      </c>
      <c r="I41" s="14">
        <f t="shared" si="10"/>
        <v>121030</v>
      </c>
      <c r="J41" s="14">
        <f>SUM(H$3:H41)</f>
        <v>88701.4</v>
      </c>
      <c r="K41" s="14">
        <f>SUM(I$3:I41)</f>
        <v>1774028</v>
      </c>
      <c r="L41" s="55">
        <v>39</v>
      </c>
      <c r="M41" s="55">
        <f t="shared" si="3"/>
        <v>4264</v>
      </c>
      <c r="N41" s="14">
        <f t="shared" si="4"/>
        <v>186</v>
      </c>
      <c r="O41" s="14">
        <f t="shared" si="5"/>
        <v>1125579</v>
      </c>
      <c r="P41" s="14">
        <f>SUM(O$3:O41)</f>
        <v>11347566.6</v>
      </c>
    </row>
    <row r="42" spans="1:16" ht="15" thickBot="1">
      <c r="A42" s="14">
        <v>40</v>
      </c>
      <c r="B42" s="14">
        <f t="shared" si="1"/>
        <v>1216030</v>
      </c>
      <c r="C42" s="88">
        <f t="shared" si="8"/>
        <v>4.1394889915491202</v>
      </c>
      <c r="D42" s="14">
        <f>SUM(B$3:B41)</f>
        <v>11347570</v>
      </c>
      <c r="E42" s="14">
        <f>ROUND(SUM(I$3:I41)/3600,2)</f>
        <v>492.79</v>
      </c>
      <c r="F42" s="14">
        <f>ROUND(SUM(I$3:I41)/(3600*24),2)</f>
        <v>20.53</v>
      </c>
      <c r="G42" s="55">
        <f t="shared" si="9"/>
        <v>192</v>
      </c>
      <c r="H42" s="14">
        <f t="shared" si="2"/>
        <v>6333.5</v>
      </c>
      <c r="I42" s="14">
        <f t="shared" si="10"/>
        <v>126670</v>
      </c>
      <c r="J42" s="14">
        <f>SUM(H$3:H42)</f>
        <v>95034.9</v>
      </c>
      <c r="K42" s="14">
        <f>SUM(I$3:I42)</f>
        <v>1900698</v>
      </c>
      <c r="L42" s="55">
        <v>40</v>
      </c>
      <c r="M42" s="55">
        <f t="shared" si="3"/>
        <v>4471</v>
      </c>
      <c r="N42" s="14">
        <f t="shared" si="4"/>
        <v>192</v>
      </c>
      <c r="O42" s="14">
        <f t="shared" si="5"/>
        <v>1216032</v>
      </c>
      <c r="P42" s="14">
        <f>SUM(O$3:O42)</f>
        <v>12563598.6</v>
      </c>
    </row>
    <row r="43" spans="1:16" ht="15" thickBot="1">
      <c r="A43" s="14">
        <v>41</v>
      </c>
      <c r="B43" s="14">
        <f t="shared" si="1"/>
        <v>1311210</v>
      </c>
      <c r="C43" s="88">
        <f t="shared" si="8"/>
        <v>4.4285168211704544</v>
      </c>
      <c r="D43" s="14">
        <f>SUM(B$3:B42)</f>
        <v>12563600</v>
      </c>
      <c r="E43" s="14">
        <f>ROUND(SUM(I$3:I42)/3600,2)</f>
        <v>527.97</v>
      </c>
      <c r="F43" s="14">
        <f>ROUND(SUM(I$3:I42)/(3600*24),2)</f>
        <v>22</v>
      </c>
      <c r="G43" s="14">
        <f>G42+8</f>
        <v>200</v>
      </c>
      <c r="H43" s="14">
        <f t="shared" si="2"/>
        <v>6556.1</v>
      </c>
      <c r="I43" s="14">
        <f t="shared" si="10"/>
        <v>131122</v>
      </c>
      <c r="J43" s="14">
        <f>SUM(H$3:H43)</f>
        <v>101591</v>
      </c>
      <c r="K43" s="14">
        <f>SUM(I$3:I43)</f>
        <v>2031820</v>
      </c>
      <c r="L43" s="55">
        <v>41</v>
      </c>
      <c r="M43" s="55">
        <f t="shared" si="3"/>
        <v>4683</v>
      </c>
      <c r="N43" s="14">
        <f t="shared" si="4"/>
        <v>200</v>
      </c>
      <c r="O43" s="14">
        <f t="shared" si="5"/>
        <v>1311220</v>
      </c>
      <c r="P43" s="14">
        <f>SUM(O$3:O43)</f>
        <v>13874818.6</v>
      </c>
    </row>
    <row r="44" spans="1:16" ht="15" thickBot="1">
      <c r="A44" s="14">
        <v>42</v>
      </c>
      <c r="B44" s="14">
        <f t="shared" si="1"/>
        <v>1411230</v>
      </c>
      <c r="C44" s="88">
        <f t="shared" si="8"/>
        <v>4.7288078460723018</v>
      </c>
      <c r="D44" s="14">
        <f>SUM(B$3:B43)</f>
        <v>13874810</v>
      </c>
      <c r="E44" s="14">
        <f>ROUND(SUM(I$3:I43)/3600,2)</f>
        <v>564.39</v>
      </c>
      <c r="F44" s="14">
        <f>ROUND(SUM(I$3:I43)/(3600*24),2)</f>
        <v>23.52</v>
      </c>
      <c r="G44" s="55">
        <f t="shared" ref="G44:G62" si="11">G43+8</f>
        <v>208</v>
      </c>
      <c r="H44" s="14">
        <f t="shared" si="2"/>
        <v>6784.8</v>
      </c>
      <c r="I44" s="14">
        <f t="shared" si="10"/>
        <v>135696</v>
      </c>
      <c r="J44" s="14">
        <f>SUM(H$3:H44)</f>
        <v>108375.8</v>
      </c>
      <c r="K44" s="14">
        <f>SUM(I$3:I44)</f>
        <v>2167516</v>
      </c>
      <c r="L44" s="55">
        <v>42</v>
      </c>
      <c r="M44" s="55">
        <f t="shared" si="3"/>
        <v>4900</v>
      </c>
      <c r="N44" s="14">
        <f t="shared" si="4"/>
        <v>208</v>
      </c>
      <c r="O44" s="14">
        <f t="shared" si="5"/>
        <v>1411238.4000000001</v>
      </c>
      <c r="P44" s="14">
        <f>SUM(O$3:O44)</f>
        <v>15286057</v>
      </c>
    </row>
    <row r="45" spans="1:16" ht="15" thickBot="1">
      <c r="A45" s="14">
        <v>43</v>
      </c>
      <c r="B45" s="14">
        <f t="shared" si="1"/>
        <v>1516210</v>
      </c>
      <c r="C45" s="88">
        <f t="shared" si="8"/>
        <v>5.0405088156680087</v>
      </c>
      <c r="D45" s="14">
        <f>SUM(B$3:B44)</f>
        <v>15286040</v>
      </c>
      <c r="E45" s="14">
        <f>ROUND(SUM(I$3:I44)/3600,2)</f>
        <v>602.09</v>
      </c>
      <c r="F45" s="14">
        <f>ROUND(SUM(I$3:I44)/(3600*24),2)</f>
        <v>25.09</v>
      </c>
      <c r="G45" s="55">
        <f t="shared" si="11"/>
        <v>216</v>
      </c>
      <c r="H45" s="14">
        <f t="shared" si="2"/>
        <v>7019.5</v>
      </c>
      <c r="I45" s="14">
        <f t="shared" si="10"/>
        <v>140390</v>
      </c>
      <c r="J45" s="14">
        <f>SUM(H$3:H45)</f>
        <v>115395.3</v>
      </c>
      <c r="K45" s="14">
        <f>SUM(I$3:I45)</f>
        <v>2307906</v>
      </c>
      <c r="L45" s="55">
        <v>43</v>
      </c>
      <c r="M45" s="55">
        <f t="shared" si="3"/>
        <v>5122</v>
      </c>
      <c r="N45" s="14">
        <f t="shared" si="4"/>
        <v>216</v>
      </c>
      <c r="O45" s="14">
        <f t="shared" si="5"/>
        <v>1516212</v>
      </c>
      <c r="P45" s="14">
        <f>SUM(O$3:O45)</f>
        <v>16802269</v>
      </c>
    </row>
    <row r="46" spans="1:16" ht="15" thickBot="1">
      <c r="A46" s="14">
        <v>44</v>
      </c>
      <c r="B46" s="14">
        <f t="shared" si="1"/>
        <v>1626270</v>
      </c>
      <c r="C46" s="88">
        <f t="shared" si="8"/>
        <v>5.3638238548090715</v>
      </c>
      <c r="D46" s="14">
        <f>SUM(B$3:B45)</f>
        <v>16802250</v>
      </c>
      <c r="E46" s="14">
        <f>ROUND(SUM(I$3:I45)/3600,2)</f>
        <v>641.09</v>
      </c>
      <c r="F46" s="14">
        <f>ROUND(SUM(I$3:I45)/(3600*24),2)</f>
        <v>26.71</v>
      </c>
      <c r="G46" s="55">
        <f t="shared" si="11"/>
        <v>224</v>
      </c>
      <c r="H46" s="14">
        <f t="shared" si="2"/>
        <v>7260.1</v>
      </c>
      <c r="I46" s="14">
        <f t="shared" si="10"/>
        <v>145202</v>
      </c>
      <c r="J46" s="14">
        <f>SUM(H$3:H46)</f>
        <v>122655.40000000001</v>
      </c>
      <c r="K46" s="14">
        <f>SUM(I$3:I46)</f>
        <v>2453108</v>
      </c>
      <c r="L46" s="55">
        <v>44</v>
      </c>
      <c r="M46" s="55">
        <f t="shared" si="3"/>
        <v>5350</v>
      </c>
      <c r="N46" s="14">
        <f t="shared" si="4"/>
        <v>224</v>
      </c>
      <c r="O46" s="14">
        <f t="shared" si="5"/>
        <v>1626262.4000000001</v>
      </c>
      <c r="P46" s="14">
        <f>SUM(O$3:O46)</f>
        <v>18428531.399999999</v>
      </c>
    </row>
    <row r="47" spans="1:16" ht="15" thickBot="1">
      <c r="A47" s="14">
        <v>45</v>
      </c>
      <c r="B47" s="14">
        <f t="shared" si="1"/>
        <v>1741530</v>
      </c>
      <c r="C47" s="88">
        <f t="shared" si="8"/>
        <v>5.6988328331937304</v>
      </c>
      <c r="D47" s="14">
        <f>SUM(B$3:B46)</f>
        <v>18428520</v>
      </c>
      <c r="E47" s="14">
        <f>ROUND(SUM(I$3:I46)/3600,2)</f>
        <v>681.42</v>
      </c>
      <c r="F47" s="14">
        <f>ROUND(SUM(I$3:I46)/(3600*24),2)</f>
        <v>28.39</v>
      </c>
      <c r="G47" s="55">
        <f t="shared" si="11"/>
        <v>232</v>
      </c>
      <c r="H47" s="14">
        <f t="shared" si="2"/>
        <v>7506.6</v>
      </c>
      <c r="I47" s="14">
        <f t="shared" si="10"/>
        <v>150132</v>
      </c>
      <c r="J47" s="14">
        <f>SUM(H$3:H47)</f>
        <v>130162.00000000001</v>
      </c>
      <c r="K47" s="14">
        <f>SUM(I$3:I47)</f>
        <v>2603240</v>
      </c>
      <c r="L47" s="55">
        <v>45</v>
      </c>
      <c r="M47" s="55">
        <f t="shared" si="3"/>
        <v>5582</v>
      </c>
      <c r="N47" s="14">
        <f t="shared" si="4"/>
        <v>232</v>
      </c>
      <c r="O47" s="14">
        <f t="shared" si="5"/>
        <v>1741531.2000000002</v>
      </c>
      <c r="P47" s="14">
        <f>SUM(O$3:O47)</f>
        <v>20170062.599999998</v>
      </c>
    </row>
    <row r="48" spans="1:16" ht="15" thickBot="1">
      <c r="A48" s="14">
        <v>46</v>
      </c>
      <c r="B48" s="14">
        <f t="shared" si="1"/>
        <v>1862110</v>
      </c>
      <c r="C48" s="88">
        <f t="shared" si="8"/>
        <v>6.0456735842341933</v>
      </c>
      <c r="D48" s="14">
        <f>SUM(B$3:B47)</f>
        <v>20170050</v>
      </c>
      <c r="E48" s="14">
        <f>ROUND(SUM(I$3:I47)/3600,2)</f>
        <v>723.12</v>
      </c>
      <c r="F48" s="14">
        <f>ROUND(SUM(I$3:I47)/(3600*24),2)</f>
        <v>30.13</v>
      </c>
      <c r="G48" s="55">
        <f t="shared" si="11"/>
        <v>240</v>
      </c>
      <c r="H48" s="14">
        <f t="shared" si="2"/>
        <v>7758.8</v>
      </c>
      <c r="I48" s="14">
        <f t="shared" si="10"/>
        <v>155176</v>
      </c>
      <c r="J48" s="14">
        <f>SUM(H$3:H48)</f>
        <v>137920.80000000002</v>
      </c>
      <c r="K48" s="14">
        <f>SUM(I$3:I48)</f>
        <v>2758416</v>
      </c>
      <c r="L48" s="55">
        <v>46</v>
      </c>
      <c r="M48" s="55">
        <f t="shared" si="3"/>
        <v>5819</v>
      </c>
      <c r="N48" s="14">
        <f t="shared" si="4"/>
        <v>240</v>
      </c>
      <c r="O48" s="14">
        <f t="shared" si="5"/>
        <v>1862112</v>
      </c>
      <c r="P48" s="14">
        <f>SUM(O$3:O48)</f>
        <v>22032174.599999998</v>
      </c>
    </row>
    <row r="49" spans="1:16" ht="15" thickBot="1">
      <c r="A49" s="14">
        <v>47</v>
      </c>
      <c r="B49" s="14">
        <f t="shared" si="1"/>
        <v>1988130</v>
      </c>
      <c r="C49" s="88">
        <f t="shared" si="8"/>
        <v>6.4044811284158873</v>
      </c>
      <c r="D49" s="14">
        <f>SUM(B$3:B48)</f>
        <v>22032160</v>
      </c>
      <c r="E49" s="14">
        <f>ROUND(SUM(I$3:I48)/3600,2)</f>
        <v>766.23</v>
      </c>
      <c r="F49" s="14">
        <f>ROUND(SUM(I$3:I48)/(3600*24),2)</f>
        <v>31.93</v>
      </c>
      <c r="G49" s="55">
        <f t="shared" si="11"/>
        <v>248</v>
      </c>
      <c r="H49" s="14">
        <f t="shared" si="2"/>
        <v>8016.7</v>
      </c>
      <c r="I49" s="14">
        <f t="shared" si="10"/>
        <v>160334</v>
      </c>
      <c r="J49" s="14">
        <f>SUM(H$3:H49)</f>
        <v>145937.50000000003</v>
      </c>
      <c r="K49" s="14">
        <f>SUM(I$3:I49)</f>
        <v>2918750</v>
      </c>
      <c r="L49" s="55">
        <v>47</v>
      </c>
      <c r="M49" s="55">
        <f t="shared" si="3"/>
        <v>6061</v>
      </c>
      <c r="N49" s="14">
        <f t="shared" si="4"/>
        <v>248</v>
      </c>
      <c r="O49" s="14">
        <f t="shared" si="5"/>
        <v>1988141.5999999999</v>
      </c>
      <c r="P49" s="14">
        <f>SUM(O$3:O49)</f>
        <v>24020316.199999999</v>
      </c>
    </row>
    <row r="50" spans="1:16" ht="15" thickBot="1">
      <c r="A50" s="14">
        <v>48</v>
      </c>
      <c r="B50" s="14">
        <f t="shared" si="1"/>
        <v>2119710</v>
      </c>
      <c r="C50" s="88">
        <f t="shared" si="8"/>
        <v>6.775446548723413</v>
      </c>
      <c r="D50" s="14">
        <f>SUM(B$3:B49)</f>
        <v>24020290</v>
      </c>
      <c r="E50" s="14">
        <f>ROUND(SUM(I$3:I49)/3600,2)</f>
        <v>810.76</v>
      </c>
      <c r="F50" s="14">
        <f>ROUND(SUM(I$3:I49)/(3600*24),2)</f>
        <v>33.78</v>
      </c>
      <c r="G50" s="55">
        <f t="shared" si="11"/>
        <v>256</v>
      </c>
      <c r="H50" s="14">
        <f t="shared" si="2"/>
        <v>8280.1</v>
      </c>
      <c r="I50" s="14">
        <f t="shared" si="10"/>
        <v>165602</v>
      </c>
      <c r="J50" s="14">
        <f>SUM(H$3:H50)</f>
        <v>154217.60000000003</v>
      </c>
      <c r="K50" s="14">
        <f>SUM(I$3:I50)</f>
        <v>3084352</v>
      </c>
      <c r="L50" s="55">
        <v>48</v>
      </c>
      <c r="M50" s="55">
        <f t="shared" si="3"/>
        <v>6309</v>
      </c>
      <c r="N50" s="14">
        <f t="shared" si="4"/>
        <v>256</v>
      </c>
      <c r="O50" s="14">
        <f t="shared" si="5"/>
        <v>2119705.6000000001</v>
      </c>
      <c r="P50" s="14">
        <f>SUM(O$3:O50)</f>
        <v>26140021.800000001</v>
      </c>
    </row>
    <row r="51" spans="1:16" ht="15" thickBot="1">
      <c r="A51" s="14">
        <v>49</v>
      </c>
      <c r="B51" s="14">
        <f t="shared" si="1"/>
        <v>2256970</v>
      </c>
      <c r="C51" s="88">
        <f t="shared" si="8"/>
        <v>7.1586402712848498</v>
      </c>
      <c r="D51" s="14">
        <f>SUM(B$3:B50)</f>
        <v>26140000</v>
      </c>
      <c r="E51" s="14">
        <f>ROUND(SUM(I$3:I50)/3600,2)</f>
        <v>856.76</v>
      </c>
      <c r="F51" s="14">
        <f>ROUND(SUM(I$3:I50)/(3600*24),2)</f>
        <v>35.700000000000003</v>
      </c>
      <c r="G51" s="55">
        <f t="shared" si="11"/>
        <v>264</v>
      </c>
      <c r="H51" s="14">
        <f t="shared" si="2"/>
        <v>8549.1</v>
      </c>
      <c r="I51" s="14">
        <f t="shared" si="10"/>
        <v>170982</v>
      </c>
      <c r="J51" s="14">
        <f>SUM(H$3:H51)</f>
        <v>162766.70000000004</v>
      </c>
      <c r="K51" s="14">
        <f>SUM(I$3:I51)</f>
        <v>3255334</v>
      </c>
      <c r="L51" s="55">
        <v>49</v>
      </c>
      <c r="M51" s="55">
        <f t="shared" si="3"/>
        <v>6561</v>
      </c>
      <c r="N51" s="14">
        <f t="shared" si="4"/>
        <v>264</v>
      </c>
      <c r="O51" s="14">
        <f t="shared" si="5"/>
        <v>2256962.4</v>
      </c>
      <c r="P51" s="14">
        <f>SUM(O$3:O51)</f>
        <v>28396984.199999999</v>
      </c>
    </row>
    <row r="52" spans="1:16" ht="15" thickBot="1">
      <c r="A52" s="14">
        <v>50</v>
      </c>
      <c r="B52" s="14">
        <f t="shared" si="1"/>
        <v>2400030</v>
      </c>
      <c r="C52" s="88">
        <f t="shared" si="8"/>
        <v>7.5541893291146094</v>
      </c>
      <c r="D52" s="14">
        <f>SUM(B$3:B51)</f>
        <v>28396970</v>
      </c>
      <c r="E52" s="14">
        <f>ROUND(SUM(I$3:I51)/3600,2)</f>
        <v>904.26</v>
      </c>
      <c r="F52" s="14">
        <f>ROUND(SUM(I$3:I51)/(3600*24),2)</f>
        <v>37.68</v>
      </c>
      <c r="G52" s="55">
        <f t="shared" si="11"/>
        <v>272</v>
      </c>
      <c r="H52" s="14">
        <f t="shared" si="2"/>
        <v>8823.6</v>
      </c>
      <c r="I52" s="14">
        <f t="shared" si="10"/>
        <v>176472</v>
      </c>
      <c r="J52" s="14">
        <f>SUM(H$3:H52)</f>
        <v>171590.30000000005</v>
      </c>
      <c r="K52" s="14">
        <f>SUM(I$3:I52)</f>
        <v>3431806</v>
      </c>
      <c r="L52" s="55">
        <v>50</v>
      </c>
      <c r="M52" s="55">
        <f t="shared" si="3"/>
        <v>6818</v>
      </c>
      <c r="N52" s="14">
        <f t="shared" si="4"/>
        <v>272</v>
      </c>
      <c r="O52" s="14">
        <f t="shared" si="5"/>
        <v>2400019.2000000002</v>
      </c>
      <c r="P52" s="14">
        <f>SUM(O$3:O52)</f>
        <v>30797003.399999999</v>
      </c>
    </row>
    <row r="53" spans="1:16" ht="15" thickBot="1">
      <c r="A53" s="14">
        <v>51</v>
      </c>
      <c r="B53" s="14">
        <f t="shared" si="1"/>
        <v>2549010</v>
      </c>
      <c r="C53" s="88">
        <f t="shared" si="8"/>
        <v>7.9599706145577978</v>
      </c>
      <c r="D53" s="14">
        <f>SUM(B$3:B52)</f>
        <v>30797000</v>
      </c>
      <c r="E53" s="14">
        <f>ROUND(SUM(I$3:I52)/3600,2)</f>
        <v>953.28</v>
      </c>
      <c r="F53" s="14">
        <f>ROUND(SUM(I$3:I52)/(3600*24),2)</f>
        <v>39.72</v>
      </c>
      <c r="G53" s="55">
        <f t="shared" si="11"/>
        <v>280</v>
      </c>
      <c r="H53" s="14">
        <f t="shared" si="2"/>
        <v>9103.6</v>
      </c>
      <c r="I53" s="14">
        <f t="shared" si="10"/>
        <v>182072</v>
      </c>
      <c r="J53" s="14">
        <f>SUM(H$3:H53)</f>
        <v>180693.90000000005</v>
      </c>
      <c r="K53" s="14">
        <f>SUM(I$3:I53)</f>
        <v>3613878</v>
      </c>
      <c r="L53" s="55">
        <v>51</v>
      </c>
      <c r="M53" s="55">
        <f t="shared" si="3"/>
        <v>7041</v>
      </c>
      <c r="N53" s="14">
        <f t="shared" si="4"/>
        <v>280</v>
      </c>
      <c r="O53" s="14">
        <f t="shared" si="5"/>
        <v>2549008</v>
      </c>
      <c r="P53" s="14">
        <f>SUM(O$3:O53)</f>
        <v>33346011.399999999</v>
      </c>
    </row>
    <row r="54" spans="1:16" ht="15" thickBot="1">
      <c r="A54" s="14">
        <v>52</v>
      </c>
      <c r="B54" s="14">
        <f t="shared" si="1"/>
        <v>2704030</v>
      </c>
      <c r="C54" s="88">
        <f t="shared" si="8"/>
        <v>8.376135753281801</v>
      </c>
      <c r="D54" s="14">
        <f>SUM(B$3:B53)</f>
        <v>33346010</v>
      </c>
      <c r="E54" s="14">
        <f>ROUND(SUM(I$3:I53)/3600,2)</f>
        <v>1003.86</v>
      </c>
      <c r="F54" s="14">
        <f>ROUND(SUM(I$3:I53)/(3600*24),2)</f>
        <v>41.83</v>
      </c>
      <c r="G54" s="55">
        <f t="shared" si="11"/>
        <v>288</v>
      </c>
      <c r="H54" s="14">
        <f t="shared" si="2"/>
        <v>9389</v>
      </c>
      <c r="I54" s="14">
        <f t="shared" si="10"/>
        <v>187780</v>
      </c>
      <c r="J54" s="14">
        <f>SUM(H$3:H54)</f>
        <v>190082.90000000005</v>
      </c>
      <c r="K54" s="14">
        <f>SUM(I$3:I54)</f>
        <v>3801658</v>
      </c>
      <c r="L54" s="55">
        <v>52</v>
      </c>
      <c r="M54" s="55">
        <f t="shared" si="3"/>
        <v>7269</v>
      </c>
      <c r="N54" s="14">
        <f t="shared" si="4"/>
        <v>288</v>
      </c>
      <c r="O54" s="14">
        <f t="shared" si="5"/>
        <v>2704032</v>
      </c>
      <c r="P54" s="14">
        <f>SUM(O$3:O54)</f>
        <v>36050043.399999999</v>
      </c>
    </row>
    <row r="55" spans="1:16" ht="15" thickBot="1">
      <c r="A55" s="14">
        <v>53</v>
      </c>
      <c r="B55" s="14">
        <f t="shared" si="1"/>
        <v>2865210</v>
      </c>
      <c r="C55" s="88">
        <f t="shared" si="8"/>
        <v>8.8027765200498465</v>
      </c>
      <c r="D55" s="14">
        <f>SUM(B$3:B54)</f>
        <v>36050040</v>
      </c>
      <c r="E55" s="14">
        <f>ROUND(SUM(I$3:I54)/3600,2)</f>
        <v>1056.02</v>
      </c>
      <c r="F55" s="14">
        <f>ROUND(SUM(I$3:I54)/(3600*24),2)</f>
        <v>44</v>
      </c>
      <c r="G55" s="55">
        <f t="shared" si="11"/>
        <v>296</v>
      </c>
      <c r="H55" s="14">
        <f t="shared" si="2"/>
        <v>9679.7999999999993</v>
      </c>
      <c r="I55" s="14">
        <f t="shared" si="10"/>
        <v>193596</v>
      </c>
      <c r="J55" s="14">
        <f>SUM(H$3:H55)</f>
        <v>199762.70000000004</v>
      </c>
      <c r="K55" s="14">
        <f>SUM(I$3:I55)</f>
        <v>3995254</v>
      </c>
      <c r="L55" s="55">
        <v>53</v>
      </c>
      <c r="M55" s="55">
        <f t="shared" si="3"/>
        <v>7501</v>
      </c>
      <c r="N55" s="14">
        <f t="shared" si="4"/>
        <v>296</v>
      </c>
      <c r="O55" s="14">
        <f t="shared" si="5"/>
        <v>2865220.8</v>
      </c>
      <c r="P55" s="14">
        <f>SUM(O$3:O55)</f>
        <v>38915264.199999996</v>
      </c>
    </row>
    <row r="56" spans="1:16" ht="15" thickBot="1">
      <c r="A56" s="14">
        <v>54</v>
      </c>
      <c r="B56" s="14">
        <f t="shared" si="1"/>
        <v>3032670</v>
      </c>
      <c r="C56" s="88">
        <f t="shared" si="8"/>
        <v>9.2399263932899451</v>
      </c>
      <c r="D56" s="14">
        <f>SUM(B$3:B55)</f>
        <v>38915250</v>
      </c>
      <c r="E56" s="14">
        <f>ROUND(SUM(I$3:I55)/3600,2)</f>
        <v>1109.79</v>
      </c>
      <c r="F56" s="14">
        <f>ROUND(SUM(I$3:I55)/(3600*24),2)</f>
        <v>46.24</v>
      </c>
      <c r="G56" s="55">
        <f t="shared" si="11"/>
        <v>304</v>
      </c>
      <c r="H56" s="14">
        <f t="shared" si="2"/>
        <v>9975.9</v>
      </c>
      <c r="I56" s="14">
        <f t="shared" si="10"/>
        <v>199518</v>
      </c>
      <c r="J56" s="14">
        <f>SUM(H$3:H56)</f>
        <v>209738.60000000003</v>
      </c>
      <c r="K56" s="14">
        <f>SUM(I$3:I56)</f>
        <v>4194772</v>
      </c>
      <c r="L56" s="55">
        <v>54</v>
      </c>
      <c r="M56" s="55">
        <f t="shared" si="3"/>
        <v>7736</v>
      </c>
      <c r="N56" s="14">
        <f t="shared" si="4"/>
        <v>304</v>
      </c>
      <c r="O56" s="14">
        <f t="shared" si="5"/>
        <v>3032673.6</v>
      </c>
      <c r="P56" s="14">
        <f>SUM(O$3:O56)</f>
        <v>41947937.799999997</v>
      </c>
    </row>
    <row r="57" spans="1:16" ht="15" thickBot="1">
      <c r="A57" s="14">
        <v>55</v>
      </c>
      <c r="B57" s="14">
        <f t="shared" si="1"/>
        <v>3206530</v>
      </c>
      <c r="C57" s="88">
        <f t="shared" si="8"/>
        <v>9.6877304913487112</v>
      </c>
      <c r="D57" s="14">
        <f>SUM(B$3:B56)</f>
        <v>41947920</v>
      </c>
      <c r="E57" s="14">
        <f>ROUND(SUM(I$3:I56)/3600,2)</f>
        <v>1165.21</v>
      </c>
      <c r="F57" s="14">
        <f>ROUND(SUM(I$3:I56)/(3600*24),2)</f>
        <v>48.55</v>
      </c>
      <c r="G57" s="55">
        <f t="shared" si="11"/>
        <v>312</v>
      </c>
      <c r="H57" s="14">
        <f t="shared" si="2"/>
        <v>10277.299999999999</v>
      </c>
      <c r="I57" s="14">
        <f t="shared" si="10"/>
        <v>205546</v>
      </c>
      <c r="J57" s="14">
        <f>SUM(H$3:H57)</f>
        <v>220015.90000000002</v>
      </c>
      <c r="K57" s="14">
        <f>SUM(I$3:I57)</f>
        <v>4400318</v>
      </c>
      <c r="L57" s="55">
        <v>55</v>
      </c>
      <c r="M57" s="55">
        <f t="shared" si="3"/>
        <v>7976</v>
      </c>
      <c r="N57" s="14">
        <f t="shared" si="4"/>
        <v>312</v>
      </c>
      <c r="O57" s="14">
        <f t="shared" si="5"/>
        <v>3206517.5999999996</v>
      </c>
      <c r="P57" s="14">
        <f>SUM(O$3:O57)</f>
        <v>45154455.399999999</v>
      </c>
    </row>
    <row r="58" spans="1:16" ht="15" thickBot="1">
      <c r="A58" s="14">
        <v>56</v>
      </c>
      <c r="B58" s="14">
        <f t="shared" si="1"/>
        <v>3386910</v>
      </c>
      <c r="C58" s="88">
        <f t="shared" si="8"/>
        <v>10.146331141835327</v>
      </c>
      <c r="D58" s="14">
        <f>SUM(B$3:B57)</f>
        <v>45154450</v>
      </c>
      <c r="E58" s="14">
        <f>ROUND(SUM(I$3:I57)/3600,2)</f>
        <v>1222.31</v>
      </c>
      <c r="F58" s="14">
        <f>ROUND(SUM(I$3:I57)/(3600*24),2)</f>
        <v>50.93</v>
      </c>
      <c r="G58" s="55">
        <f>G57+8</f>
        <v>320</v>
      </c>
      <c r="H58" s="14">
        <f t="shared" si="2"/>
        <v>10584.1</v>
      </c>
      <c r="I58" s="14">
        <f t="shared" si="10"/>
        <v>211682</v>
      </c>
      <c r="J58" s="14">
        <f>SUM(H$3:H58)</f>
        <v>230600.00000000003</v>
      </c>
      <c r="K58" s="14">
        <f>SUM(I$3:I58)</f>
        <v>4612000</v>
      </c>
      <c r="L58" s="55">
        <v>56</v>
      </c>
      <c r="M58" s="55">
        <f t="shared" si="3"/>
        <v>8221</v>
      </c>
      <c r="N58" s="14">
        <f t="shared" si="4"/>
        <v>320</v>
      </c>
      <c r="O58" s="14">
        <f t="shared" si="5"/>
        <v>3386912</v>
      </c>
      <c r="P58" s="14">
        <f>SUM(O$3:O58)</f>
        <v>48541367.399999999</v>
      </c>
    </row>
    <row r="59" spans="1:16" ht="15" thickBot="1">
      <c r="A59" s="14">
        <v>57</v>
      </c>
      <c r="B59" s="14">
        <f t="shared" si="1"/>
        <v>3573930</v>
      </c>
      <c r="C59" s="88">
        <f t="shared" si="8"/>
        <v>10.615757095253906</v>
      </c>
      <c r="D59" s="14">
        <f>SUM(B$3:B58)</f>
        <v>48541360</v>
      </c>
      <c r="E59" s="14">
        <f>ROUND(SUM(I$3:I58)/3600,2)</f>
        <v>1281.1099999999999</v>
      </c>
      <c r="F59" s="14">
        <f>ROUND(SUM(I$3:I58)/(3600*24),2)</f>
        <v>53.38</v>
      </c>
      <c r="G59" s="55">
        <f t="shared" si="11"/>
        <v>328</v>
      </c>
      <c r="H59" s="14">
        <f t="shared" si="2"/>
        <v>10896.1</v>
      </c>
      <c r="I59" s="14">
        <f t="shared" si="10"/>
        <v>217922</v>
      </c>
      <c r="J59" s="14">
        <f>SUM(H$3:H59)</f>
        <v>241496.10000000003</v>
      </c>
      <c r="K59" s="14">
        <f>SUM(I$3:I59)</f>
        <v>4829922</v>
      </c>
      <c r="L59" s="55">
        <v>57</v>
      </c>
      <c r="M59" s="55">
        <f t="shared" si="3"/>
        <v>8469</v>
      </c>
      <c r="N59" s="14">
        <f t="shared" si="4"/>
        <v>328</v>
      </c>
      <c r="O59" s="14">
        <f t="shared" si="5"/>
        <v>3573920.8000000003</v>
      </c>
      <c r="P59" s="14">
        <f>SUM(O$3:O59)</f>
        <v>52115288.199999996</v>
      </c>
    </row>
    <row r="60" spans="1:16" ht="15" thickBot="1">
      <c r="A60" s="14">
        <v>58</v>
      </c>
      <c r="B60" s="14">
        <f t="shared" si="1"/>
        <v>3767710</v>
      </c>
      <c r="C60" s="88">
        <f t="shared" si="8"/>
        <v>11.096146712052583</v>
      </c>
      <c r="D60" s="14">
        <f>SUM(B$3:B59)</f>
        <v>52115290</v>
      </c>
      <c r="E60" s="14">
        <f>ROUND(SUM(I$3:I59)/3600,2)</f>
        <v>1341.65</v>
      </c>
      <c r="F60" s="14">
        <f>ROUND(SUM(I$3:I59)/(3600*24),2)</f>
        <v>55.9</v>
      </c>
      <c r="G60" s="55">
        <f t="shared" si="11"/>
        <v>336</v>
      </c>
      <c r="H60" s="14">
        <f t="shared" si="2"/>
        <v>11213.4</v>
      </c>
      <c r="I60" s="14">
        <f t="shared" si="10"/>
        <v>224268</v>
      </c>
      <c r="J60" s="14">
        <f>SUM(H$3:H60)</f>
        <v>252709.50000000003</v>
      </c>
      <c r="K60" s="14">
        <f>SUM(I$3:I60)</f>
        <v>5054190</v>
      </c>
      <c r="L60" s="55">
        <v>58</v>
      </c>
      <c r="M60" s="55">
        <f t="shared" si="3"/>
        <v>8722</v>
      </c>
      <c r="N60" s="14">
        <f t="shared" si="4"/>
        <v>336</v>
      </c>
      <c r="O60" s="14">
        <f t="shared" si="5"/>
        <v>3767702.4</v>
      </c>
      <c r="P60" s="14">
        <f>SUM(O$3:O60)</f>
        <v>55882990.599999994</v>
      </c>
    </row>
    <row r="61" spans="1:16" ht="15" thickBot="1">
      <c r="A61" s="14">
        <v>59</v>
      </c>
      <c r="B61" s="14">
        <f t="shared" si="1"/>
        <v>3968370</v>
      </c>
      <c r="C61" s="88">
        <f t="shared" si="8"/>
        <v>11.587526279069357</v>
      </c>
      <c r="D61" s="14">
        <f>SUM(B$3:B60)</f>
        <v>55883000</v>
      </c>
      <c r="E61" s="14">
        <f>ROUND(SUM(I$3:I60)/3600,2)</f>
        <v>1403.94</v>
      </c>
      <c r="F61" s="14">
        <f>ROUND(SUM(I$3:I60)/(3600*24),2)</f>
        <v>58.5</v>
      </c>
      <c r="G61" s="55">
        <f t="shared" si="11"/>
        <v>344</v>
      </c>
      <c r="H61" s="14">
        <f t="shared" si="2"/>
        <v>11536</v>
      </c>
      <c r="I61" s="14">
        <f t="shared" si="10"/>
        <v>230720</v>
      </c>
      <c r="J61" s="14">
        <f>SUM(H$3:H61)</f>
        <v>264245.5</v>
      </c>
      <c r="K61" s="14">
        <f>SUM(I$3:I61)</f>
        <v>5284910</v>
      </c>
      <c r="L61" s="55">
        <v>59</v>
      </c>
      <c r="M61" s="55">
        <f t="shared" si="3"/>
        <v>8978</v>
      </c>
      <c r="N61" s="14">
        <f t="shared" si="4"/>
        <v>344</v>
      </c>
      <c r="O61" s="14">
        <f t="shared" si="5"/>
        <v>3968384</v>
      </c>
      <c r="P61" s="14">
        <f>SUM(O$3:O61)</f>
        <v>59851374.599999994</v>
      </c>
    </row>
    <row r="62" spans="1:16" ht="15" thickBot="1">
      <c r="A62" s="14">
        <v>60</v>
      </c>
      <c r="B62" s="14">
        <f t="shared" si="1"/>
        <v>4176030</v>
      </c>
      <c r="C62" s="88">
        <f t="shared" si="8"/>
        <v>12.090030369155684</v>
      </c>
      <c r="D62" s="14">
        <f>SUM(B$3:B61)</f>
        <v>59851370</v>
      </c>
      <c r="E62" s="14">
        <f>ROUND(SUM(I$3:I61)/3600,2)</f>
        <v>1468.03</v>
      </c>
      <c r="F62" s="14">
        <f>ROUND(SUM(I$3:I61)/(3600*24),2)</f>
        <v>61.17</v>
      </c>
      <c r="G62" s="55">
        <f t="shared" si="11"/>
        <v>352</v>
      </c>
      <c r="H62" s="14">
        <f t="shared" si="2"/>
        <v>11863.7</v>
      </c>
      <c r="I62" s="14">
        <f t="shared" si="10"/>
        <v>237274</v>
      </c>
      <c r="J62" s="14">
        <f>SUM(H$3:H62)</f>
        <v>276109.2</v>
      </c>
      <c r="K62" s="14">
        <f>SUM(I$3:I62)</f>
        <v>5522184</v>
      </c>
      <c r="L62" s="55">
        <v>60</v>
      </c>
      <c r="M62" s="55">
        <f t="shared" si="3"/>
        <v>9239</v>
      </c>
      <c r="N62" s="14">
        <f t="shared" si="4"/>
        <v>352</v>
      </c>
      <c r="O62" s="14">
        <f t="shared" si="5"/>
        <v>4176022.4000000004</v>
      </c>
      <c r="P62" s="14">
        <f>SUM(O$3:O62)</f>
        <v>64027396.999999993</v>
      </c>
    </row>
    <row r="63" spans="1:16" ht="15" thickBot="1">
      <c r="A63" s="14">
        <v>61</v>
      </c>
      <c r="B63" s="14">
        <f t="shared" si="1"/>
        <v>4390810</v>
      </c>
      <c r="C63" s="88">
        <f t="shared" si="8"/>
        <v>12.601520879420304</v>
      </c>
      <c r="D63" s="14">
        <f>SUM(B$3:B62)</f>
        <v>64027400</v>
      </c>
      <c r="E63" s="14">
        <f>ROUND(SUM(I$3:I62)/3600,2)</f>
        <v>1533.94</v>
      </c>
      <c r="F63" s="14">
        <f>ROUND(SUM(I$3:I62)/(3600*24),2)</f>
        <v>63.91</v>
      </c>
      <c r="G63" s="14">
        <f>G62+10</f>
        <v>362</v>
      </c>
      <c r="H63" s="14">
        <f t="shared" si="2"/>
        <v>12129.3</v>
      </c>
      <c r="I63" s="14">
        <f t="shared" si="10"/>
        <v>242586</v>
      </c>
      <c r="J63" s="14">
        <f>SUM(H$3:H63)</f>
        <v>288238.5</v>
      </c>
      <c r="K63" s="14">
        <f>SUM(I$3:I63)</f>
        <v>5764770</v>
      </c>
      <c r="L63" s="55">
        <v>61</v>
      </c>
      <c r="M63" s="55">
        <f t="shared" si="3"/>
        <v>9463</v>
      </c>
      <c r="N63" s="14">
        <f t="shared" si="4"/>
        <v>362</v>
      </c>
      <c r="O63" s="14">
        <f t="shared" si="5"/>
        <v>4390806.5999999996</v>
      </c>
      <c r="P63" s="14">
        <f>SUM(O$3:O63)</f>
        <v>68418203.599999994</v>
      </c>
    </row>
    <row r="64" spans="1:16" ht="15" thickBot="1">
      <c r="A64" s="14">
        <v>62</v>
      </c>
      <c r="B64" s="14">
        <f t="shared" si="1"/>
        <v>4612830</v>
      </c>
      <c r="C64" s="88">
        <f t="shared" si="8"/>
        <v>13.122101738289013</v>
      </c>
      <c r="D64" s="14">
        <f>SUM(B$3:B63)</f>
        <v>68418210</v>
      </c>
      <c r="E64" s="14">
        <f>ROUND(SUM(I$3:I63)/3600,2)</f>
        <v>1601.33</v>
      </c>
      <c r="F64" s="14">
        <f>ROUND(SUM(I$3:I63)/(3600*24),2)</f>
        <v>66.72</v>
      </c>
      <c r="G64" s="55">
        <f t="shared" ref="G64:G72" si="12">G63+10</f>
        <v>372</v>
      </c>
      <c r="H64" s="14">
        <f t="shared" si="2"/>
        <v>12400.1</v>
      </c>
      <c r="I64" s="14">
        <f t="shared" si="10"/>
        <v>248002</v>
      </c>
      <c r="J64" s="14">
        <f>SUM(H$3:H64)</f>
        <v>300638.59999999998</v>
      </c>
      <c r="K64" s="14">
        <f>SUM(I$3:I64)</f>
        <v>6012772</v>
      </c>
      <c r="L64" s="55">
        <v>62</v>
      </c>
      <c r="M64" s="55">
        <f t="shared" si="3"/>
        <v>9691</v>
      </c>
      <c r="N64" s="14">
        <f t="shared" si="4"/>
        <v>372</v>
      </c>
      <c r="O64" s="14">
        <f t="shared" si="5"/>
        <v>4612837.2</v>
      </c>
      <c r="P64" s="14">
        <f>SUM(O$3:O64)</f>
        <v>73031040.799999997</v>
      </c>
    </row>
    <row r="65" spans="1:16" ht="15" thickBot="1">
      <c r="A65" s="14">
        <v>63</v>
      </c>
      <c r="B65" s="14">
        <f t="shared" si="1"/>
        <v>4842210</v>
      </c>
      <c r="C65" s="88">
        <f t="shared" si="8"/>
        <v>13.651874961394492</v>
      </c>
      <c r="D65" s="14">
        <f>SUM(B$3:B64)</f>
        <v>73031040</v>
      </c>
      <c r="E65" s="14">
        <f>ROUND(SUM(I$3:I64)/3600,2)</f>
        <v>1670.21</v>
      </c>
      <c r="F65" s="14">
        <f>ROUND(SUM(I$3:I64)/(3600*24),2)</f>
        <v>69.59</v>
      </c>
      <c r="G65" s="55">
        <f t="shared" si="12"/>
        <v>382</v>
      </c>
      <c r="H65" s="14">
        <f t="shared" si="2"/>
        <v>12675.9</v>
      </c>
      <c r="I65" s="14">
        <f t="shared" si="10"/>
        <v>253518</v>
      </c>
      <c r="J65" s="14">
        <f>SUM(H$3:H65)</f>
        <v>313314.5</v>
      </c>
      <c r="K65" s="14">
        <f>SUM(I$3:I65)</f>
        <v>6266290</v>
      </c>
      <c r="L65" s="55">
        <v>63</v>
      </c>
      <c r="M65" s="55">
        <f t="shared" si="3"/>
        <v>9923</v>
      </c>
      <c r="N65" s="14">
        <f t="shared" si="4"/>
        <v>382</v>
      </c>
      <c r="O65" s="14">
        <f t="shared" si="5"/>
        <v>4842193.8</v>
      </c>
      <c r="P65" s="14">
        <f>SUM(O$3:O65)</f>
        <v>77873234.599999994</v>
      </c>
    </row>
    <row r="66" spans="1:16" ht="15" thickBot="1">
      <c r="A66" s="14">
        <v>64</v>
      </c>
      <c r="B66" s="55">
        <f t="shared" si="1"/>
        <v>5079070</v>
      </c>
      <c r="C66" s="88">
        <f t="shared" si="8"/>
        <v>14.190887635355818</v>
      </c>
      <c r="D66" s="14">
        <f>SUM(B$3:B65)</f>
        <v>77873250</v>
      </c>
      <c r="E66" s="14">
        <f>ROUND(SUM(I$3:I65)/3600,2)</f>
        <v>1740.64</v>
      </c>
      <c r="F66" s="14">
        <f>ROUND(SUM(I$3:I65)/(3600*24),2)</f>
        <v>72.53</v>
      </c>
      <c r="G66" s="55">
        <f t="shared" si="12"/>
        <v>392</v>
      </c>
      <c r="H66" s="14">
        <f t="shared" si="2"/>
        <v>12956.8</v>
      </c>
      <c r="I66" s="14">
        <f t="shared" si="10"/>
        <v>259136</v>
      </c>
      <c r="J66" s="14">
        <f>SUM(H$3:H66)</f>
        <v>326271.3</v>
      </c>
      <c r="K66" s="14">
        <f>SUM(I$3:I66)</f>
        <v>6525426</v>
      </c>
      <c r="L66" s="55">
        <v>64</v>
      </c>
      <c r="M66" s="55">
        <f t="shared" si="3"/>
        <v>10158</v>
      </c>
      <c r="N66" s="14">
        <f t="shared" si="4"/>
        <v>392</v>
      </c>
      <c r="O66" s="14">
        <f t="shared" si="5"/>
        <v>5079065.5999999996</v>
      </c>
      <c r="P66" s="14">
        <f>SUM(O$3:O66)</f>
        <v>82952300.199999988</v>
      </c>
    </row>
    <row r="67" spans="1:16" ht="15" thickBot="1">
      <c r="A67" s="14">
        <v>65</v>
      </c>
      <c r="B67" s="14">
        <f t="shared" si="1"/>
        <v>5323530</v>
      </c>
      <c r="C67" s="88">
        <f t="shared" si="8"/>
        <v>14.73929147323334</v>
      </c>
      <c r="D67" s="14">
        <f>SUM(B$3:B66)</f>
        <v>82952320</v>
      </c>
      <c r="E67" s="14">
        <f>ROUND(SUM(I$3:I66)/3600,2)</f>
        <v>1812.62</v>
      </c>
      <c r="F67" s="14">
        <f>ROUND(SUM(I$3:I66)/(3600*24),2)</f>
        <v>75.53</v>
      </c>
      <c r="G67" s="55">
        <f t="shared" si="12"/>
        <v>402</v>
      </c>
      <c r="H67" s="14">
        <f t="shared" si="2"/>
        <v>13242.6</v>
      </c>
      <c r="I67" s="14">
        <f t="shared" ref="I67:I72" si="13">H67*INDEX(U$2:U$15,INT((A67-1)/5)+1,)</f>
        <v>264852</v>
      </c>
      <c r="J67" s="14">
        <f>SUM(H$3:H67)</f>
        <v>339513.89999999997</v>
      </c>
      <c r="K67" s="14">
        <f>SUM(I$3:I67)</f>
        <v>6790278</v>
      </c>
      <c r="L67" s="55">
        <v>65</v>
      </c>
      <c r="M67" s="55">
        <f t="shared" si="3"/>
        <v>10398</v>
      </c>
      <c r="N67" s="14">
        <f t="shared" si="4"/>
        <v>402</v>
      </c>
      <c r="O67" s="14">
        <f t="shared" si="5"/>
        <v>5323525.2</v>
      </c>
      <c r="P67" s="14">
        <f>SUM(O$3:O67)</f>
        <v>88275825.399999991</v>
      </c>
    </row>
    <row r="68" spans="1:16" ht="15" thickBot="1">
      <c r="A68" s="14">
        <v>66</v>
      </c>
      <c r="B68" s="14">
        <f t="shared" ref="B68:B71" si="14">20*A68^3-40*A68^2+30</f>
        <v>5575710</v>
      </c>
      <c r="C68" s="88">
        <f t="shared" si="8"/>
        <v>15.297130599160608</v>
      </c>
      <c r="D68" s="14">
        <f>SUM(B$3:B67)</f>
        <v>88275850</v>
      </c>
      <c r="E68" s="14">
        <f>ROUND(SUM(I$3:I67)/3600,2)</f>
        <v>1886.19</v>
      </c>
      <c r="F68" s="14">
        <f>ROUND(SUM(I$3:I67)/(3600*24),2)</f>
        <v>78.59</v>
      </c>
      <c r="G68" s="55">
        <f t="shared" si="12"/>
        <v>412</v>
      </c>
      <c r="H68" s="14">
        <f t="shared" ref="H68:H72" si="15">ROUND(B68/G68,1)</f>
        <v>13533.3</v>
      </c>
      <c r="I68" s="14">
        <f t="shared" si="13"/>
        <v>270666</v>
      </c>
      <c r="J68" s="14">
        <f>SUM(H$3:H68)</f>
        <v>353047.19999999995</v>
      </c>
      <c r="K68" s="14">
        <f>SUM(I$3:I68)</f>
        <v>7060944</v>
      </c>
      <c r="L68" s="55">
        <v>66</v>
      </c>
      <c r="M68" s="55">
        <f t="shared" ref="M68:M102" si="16">ROUND(B68/INDEX(G$3:G$102,MIN(A68+$V$2,100)),0)</f>
        <v>10641</v>
      </c>
      <c r="N68" s="14">
        <f t="shared" ref="N68:N72" si="17">G68</f>
        <v>412</v>
      </c>
      <c r="O68" s="14">
        <f t="shared" ref="O68:O72" si="18">H68*N68</f>
        <v>5575719.5999999996</v>
      </c>
      <c r="P68" s="14">
        <f>SUM(O$3:O68)</f>
        <v>93851544.999999985</v>
      </c>
    </row>
    <row r="69" spans="1:16" ht="15" thickBot="1">
      <c r="A69" s="14">
        <v>67</v>
      </c>
      <c r="B69" s="14">
        <f t="shared" si="14"/>
        <v>5835730</v>
      </c>
      <c r="C69" s="88">
        <f t="shared" ref="C69:C102" si="19">((M69/180)/24)/2.66/(100+L69)*100+C68</f>
        <v>15.864500454270772</v>
      </c>
      <c r="D69" s="14">
        <f>SUM(B$3:B68)</f>
        <v>93851560</v>
      </c>
      <c r="E69" s="14">
        <f>ROUND(SUM(I$3:I68)/3600,2)</f>
        <v>1961.37</v>
      </c>
      <c r="F69" s="14">
        <f>ROUND(SUM(I$3:I68)/(3600*24),2)</f>
        <v>81.72</v>
      </c>
      <c r="G69" s="55">
        <f t="shared" si="12"/>
        <v>422</v>
      </c>
      <c r="H69" s="14">
        <f t="shared" si="15"/>
        <v>13828.7</v>
      </c>
      <c r="I69" s="14">
        <f t="shared" si="13"/>
        <v>276574</v>
      </c>
      <c r="J69" s="14">
        <f>SUM(H$3:H69)</f>
        <v>366875.89999999997</v>
      </c>
      <c r="K69" s="14">
        <f>SUM(I$3:I69)</f>
        <v>7337518</v>
      </c>
      <c r="L69" s="55">
        <v>67</v>
      </c>
      <c r="M69" s="55">
        <f t="shared" si="16"/>
        <v>10888</v>
      </c>
      <c r="N69" s="14">
        <f t="shared" si="17"/>
        <v>422</v>
      </c>
      <c r="O69" s="14">
        <f t="shared" si="18"/>
        <v>5835711.4000000004</v>
      </c>
      <c r="P69" s="14">
        <f>SUM(O$3:O69)</f>
        <v>99687256.399999991</v>
      </c>
    </row>
    <row r="70" spans="1:16" ht="15" thickBot="1">
      <c r="A70" s="14">
        <v>68</v>
      </c>
      <c r="B70" s="14">
        <f t="shared" si="14"/>
        <v>6103710</v>
      </c>
      <c r="C70" s="88">
        <f t="shared" si="19"/>
        <v>16.441442975918807</v>
      </c>
      <c r="D70" s="14">
        <f>SUM(B$3:B69)</f>
        <v>99687290</v>
      </c>
      <c r="E70" s="14">
        <f>ROUND(SUM(I$3:I69)/3600,2)</f>
        <v>2038.2</v>
      </c>
      <c r="F70" s="14">
        <f>ROUND(SUM(I$3:I69)/(3600*24),2)</f>
        <v>84.92</v>
      </c>
      <c r="G70" s="55">
        <f t="shared" si="12"/>
        <v>432</v>
      </c>
      <c r="H70" s="14">
        <f t="shared" si="15"/>
        <v>14129</v>
      </c>
      <c r="I70" s="14">
        <f t="shared" si="13"/>
        <v>282580</v>
      </c>
      <c r="J70" s="14">
        <f>SUM(H$3:H70)</f>
        <v>381004.89999999997</v>
      </c>
      <c r="K70" s="14">
        <f>SUM(I$3:I70)</f>
        <v>7620098</v>
      </c>
      <c r="L70" s="55">
        <v>68</v>
      </c>
      <c r="M70" s="55">
        <f t="shared" si="16"/>
        <v>11138</v>
      </c>
      <c r="N70" s="14">
        <f t="shared" si="17"/>
        <v>432</v>
      </c>
      <c r="O70" s="14">
        <f t="shared" si="18"/>
        <v>6103728</v>
      </c>
      <c r="P70" s="14">
        <f>SUM(O$3:O70)</f>
        <v>105790984.39999999</v>
      </c>
    </row>
    <row r="71" spans="1:16" ht="15" thickBot="1">
      <c r="A71" s="14">
        <v>69</v>
      </c>
      <c r="B71" s="14">
        <f t="shared" si="14"/>
        <v>6379770</v>
      </c>
      <c r="C71" s="88">
        <f t="shared" si="19"/>
        <v>17.028050849976076</v>
      </c>
      <c r="D71" s="14">
        <f>SUM(B$3:B70)</f>
        <v>105791000</v>
      </c>
      <c r="E71" s="14">
        <f>ROUND(SUM(I$3:I70)/3600,2)</f>
        <v>2116.69</v>
      </c>
      <c r="F71" s="14">
        <f>ROUND(SUM(I$3:I70)/(3600*24),2)</f>
        <v>88.2</v>
      </c>
      <c r="G71" s="55">
        <f t="shared" si="12"/>
        <v>442</v>
      </c>
      <c r="H71" s="14">
        <f t="shared" si="15"/>
        <v>14433.9</v>
      </c>
      <c r="I71" s="14">
        <f t="shared" si="13"/>
        <v>288678</v>
      </c>
      <c r="J71" s="14">
        <f>SUM(H$3:H71)</f>
        <v>395438.8</v>
      </c>
      <c r="K71" s="14">
        <f>SUM(I$3:I71)</f>
        <v>7908776</v>
      </c>
      <c r="L71" s="55">
        <v>69</v>
      </c>
      <c r="M71" s="55">
        <f t="shared" si="16"/>
        <v>11392</v>
      </c>
      <c r="N71" s="14">
        <f t="shared" si="17"/>
        <v>442</v>
      </c>
      <c r="O71" s="14">
        <f t="shared" si="18"/>
        <v>6379783.7999999998</v>
      </c>
      <c r="P71" s="14">
        <f>SUM(O$3:O71)</f>
        <v>112170768.19999999</v>
      </c>
    </row>
    <row r="72" spans="1:16" ht="15" thickBot="1">
      <c r="A72" s="14">
        <v>70</v>
      </c>
      <c r="B72" s="55">
        <f>ROUND(120000*(A72-60)^1.7,-1)+1000000</f>
        <v>7014250</v>
      </c>
      <c r="C72" s="88">
        <f t="shared" si="19"/>
        <v>17.626462729347708</v>
      </c>
      <c r="D72" s="14">
        <f>SUM(B$3:B71)</f>
        <v>112170770</v>
      </c>
      <c r="E72" s="14">
        <f>ROUND(SUM(I$3:I71)/3600,2)</f>
        <v>2196.88</v>
      </c>
      <c r="F72" s="14">
        <f>ROUND(SUM(I$3:I71)/(3600*24),2)</f>
        <v>91.54</v>
      </c>
      <c r="G72" s="55">
        <f t="shared" si="12"/>
        <v>452</v>
      </c>
      <c r="H72" s="14">
        <f t="shared" si="15"/>
        <v>15518.3</v>
      </c>
      <c r="I72" s="14">
        <f t="shared" si="13"/>
        <v>310366</v>
      </c>
      <c r="J72" s="14">
        <f>SUM(H$3:H72)</f>
        <v>410957.1</v>
      </c>
      <c r="K72" s="14">
        <f>SUM(I$3:I72)</f>
        <v>8219142</v>
      </c>
      <c r="L72" s="55">
        <v>70</v>
      </c>
      <c r="M72" s="55">
        <f t="shared" si="16"/>
        <v>11690</v>
      </c>
      <c r="N72" s="14">
        <f t="shared" si="17"/>
        <v>452</v>
      </c>
      <c r="O72" s="14">
        <f t="shared" si="18"/>
        <v>7014271.5999999996</v>
      </c>
      <c r="P72" s="14">
        <f>SUM(O$3:O72)</f>
        <v>119185039.79999998</v>
      </c>
    </row>
    <row r="73" spans="1:16" ht="15" thickBot="1">
      <c r="A73" s="55">
        <v>71</v>
      </c>
      <c r="B73" s="55">
        <f t="shared" ref="B73:B81" si="20">ROUND(120000*(A73-60)^1.7,-1)+1000000</f>
        <v>8072110</v>
      </c>
      <c r="C73" s="88">
        <f t="shared" si="19"/>
        <v>18.268347248963838</v>
      </c>
      <c r="D73" s="55">
        <f>SUM(B$3:B72)</f>
        <v>119185020</v>
      </c>
      <c r="E73" s="55">
        <f>ROUND(SUM(I$3:I72)/3600,2)</f>
        <v>2283.1</v>
      </c>
      <c r="F73" s="55">
        <f>ROUND(SUM(I$3:I72)/(3600*24),2)</f>
        <v>95.13</v>
      </c>
      <c r="G73" s="55">
        <f>G72+12</f>
        <v>464</v>
      </c>
      <c r="H73" s="55">
        <f t="shared" ref="H73:H102" si="21">ROUND(B73/G73,1)</f>
        <v>17396.8</v>
      </c>
      <c r="I73" s="55">
        <f t="shared" ref="I73:I102" si="22">H73*INDEX(U$2:U$21,INT((A73-1)/5)+1,)</f>
        <v>347936</v>
      </c>
      <c r="J73" s="55">
        <f>SUM(H$3:H73)</f>
        <v>428353.89999999997</v>
      </c>
      <c r="K73" s="55">
        <f>SUM(I$3:I73)</f>
        <v>8567078</v>
      </c>
      <c r="L73" s="55">
        <v>71</v>
      </c>
      <c r="M73" s="55">
        <f t="shared" si="16"/>
        <v>12613</v>
      </c>
      <c r="N73" s="55">
        <f t="shared" ref="N73:N102" si="23">G73</f>
        <v>464</v>
      </c>
      <c r="O73" s="55">
        <f t="shared" ref="O73:O102" si="24">H73*N73</f>
        <v>8072115.1999999993</v>
      </c>
      <c r="P73" s="55">
        <f>SUM(O$3:O73)</f>
        <v>127257154.99999999</v>
      </c>
    </row>
    <row r="74" spans="1:16" ht="15" thickBot="1">
      <c r="A74" s="55">
        <v>72</v>
      </c>
      <c r="B74" s="55">
        <f t="shared" si="20"/>
        <v>9199540</v>
      </c>
      <c r="C74" s="88">
        <f t="shared" si="19"/>
        <v>18.952844749174314</v>
      </c>
      <c r="D74" s="55">
        <f>SUM(B$3:B73)</f>
        <v>127257130</v>
      </c>
      <c r="E74" s="55">
        <f>ROUND(SUM(I$3:I73)/3600,2)</f>
        <v>2379.7399999999998</v>
      </c>
      <c r="F74" s="55">
        <f>ROUND(SUM(I$3:I73)/(3600*24),2)</f>
        <v>99.16</v>
      </c>
      <c r="G74" s="55">
        <f t="shared" ref="G74:G81" si="25">G73+12</f>
        <v>476</v>
      </c>
      <c r="H74" s="55">
        <f t="shared" si="21"/>
        <v>19326.8</v>
      </c>
      <c r="I74" s="55">
        <f t="shared" si="22"/>
        <v>386536</v>
      </c>
      <c r="J74" s="55">
        <f>SUM(H$3:H74)</f>
        <v>447680.69999999995</v>
      </c>
      <c r="K74" s="55">
        <f>SUM(I$3:I74)</f>
        <v>8953614</v>
      </c>
      <c r="L74" s="55">
        <v>72</v>
      </c>
      <c r="M74" s="55">
        <f t="shared" si="16"/>
        <v>13529</v>
      </c>
      <c r="N74" s="55">
        <f t="shared" si="23"/>
        <v>476</v>
      </c>
      <c r="O74" s="55">
        <f t="shared" si="24"/>
        <v>9199556.7999999989</v>
      </c>
      <c r="P74" s="55">
        <f>SUM(O$3:O74)</f>
        <v>136456711.79999998</v>
      </c>
    </row>
    <row r="75" spans="1:16" ht="15" thickBot="1">
      <c r="A75" s="55">
        <v>73</v>
      </c>
      <c r="B75" s="55">
        <f t="shared" si="20"/>
        <v>10394740</v>
      </c>
      <c r="C75" s="88">
        <f t="shared" si="19"/>
        <v>19.679060175344105</v>
      </c>
      <c r="D75" s="55">
        <f>SUM(B$3:B74)</f>
        <v>136456670</v>
      </c>
      <c r="E75" s="55">
        <f>ROUND(SUM(I$3:I74)/3600,2)</f>
        <v>2487.12</v>
      </c>
      <c r="F75" s="55">
        <f>ROUND(SUM(I$3:I74)/(3600*24),2)</f>
        <v>103.63</v>
      </c>
      <c r="G75" s="55">
        <f t="shared" si="25"/>
        <v>488</v>
      </c>
      <c r="H75" s="55">
        <f t="shared" si="21"/>
        <v>21300.7</v>
      </c>
      <c r="I75" s="55">
        <f t="shared" si="22"/>
        <v>426014</v>
      </c>
      <c r="J75" s="55">
        <f>SUM(H$3:H75)</f>
        <v>468981.39999999997</v>
      </c>
      <c r="K75" s="55">
        <f>SUM(I$3:I75)</f>
        <v>9379628</v>
      </c>
      <c r="L75" s="55">
        <v>73</v>
      </c>
      <c r="M75" s="55">
        <f t="shared" si="16"/>
        <v>14437</v>
      </c>
      <c r="N75" s="55">
        <f t="shared" si="23"/>
        <v>488</v>
      </c>
      <c r="O75" s="55">
        <f t="shared" si="24"/>
        <v>10394741.6</v>
      </c>
      <c r="P75" s="55">
        <f>SUM(O$3:O75)</f>
        <v>146851453.39999998</v>
      </c>
    </row>
    <row r="76" spans="1:16" ht="15" thickBot="1">
      <c r="A76" s="55">
        <v>74</v>
      </c>
      <c r="B76" s="55">
        <f t="shared" si="20"/>
        <v>11656120</v>
      </c>
      <c r="C76" s="88">
        <f t="shared" si="19"/>
        <v>20.446113904814652</v>
      </c>
      <c r="D76" s="55">
        <f>SUM(B$3:B75)</f>
        <v>146851410</v>
      </c>
      <c r="E76" s="55">
        <f>ROUND(SUM(I$3:I75)/3600,2)</f>
        <v>2605.4499999999998</v>
      </c>
      <c r="F76" s="55">
        <f>ROUND(SUM(I$3:I75)/(3600*24),2)</f>
        <v>108.56</v>
      </c>
      <c r="G76" s="55">
        <f t="shared" si="25"/>
        <v>500</v>
      </c>
      <c r="H76" s="55">
        <f t="shared" si="21"/>
        <v>23312.2</v>
      </c>
      <c r="I76" s="55">
        <f t="shared" si="22"/>
        <v>466244</v>
      </c>
      <c r="J76" s="55">
        <f>SUM(H$3:H76)</f>
        <v>492293.6</v>
      </c>
      <c r="K76" s="55">
        <f>SUM(I$3:I76)</f>
        <v>9845872</v>
      </c>
      <c r="L76" s="55">
        <v>74</v>
      </c>
      <c r="M76" s="55">
        <f t="shared" si="16"/>
        <v>15337</v>
      </c>
      <c r="N76" s="55">
        <f t="shared" si="23"/>
        <v>500</v>
      </c>
      <c r="O76" s="55">
        <f t="shared" si="24"/>
        <v>11656100</v>
      </c>
      <c r="P76" s="55">
        <f>SUM(O$3:O76)</f>
        <v>158507553.39999998</v>
      </c>
    </row>
    <row r="77" spans="1:16" ht="15" thickBot="1">
      <c r="A77" s="55">
        <v>75</v>
      </c>
      <c r="B77" s="55">
        <f t="shared" si="20"/>
        <v>12982200</v>
      </c>
      <c r="C77" s="88">
        <f t="shared" si="19"/>
        <v>21.25309166667963</v>
      </c>
      <c r="D77" s="55">
        <f>SUM(B$3:B76)</f>
        <v>158507530</v>
      </c>
      <c r="E77" s="55">
        <f>ROUND(SUM(I$3:I76)/3600,2)</f>
        <v>2734.96</v>
      </c>
      <c r="F77" s="55">
        <f>ROUND(SUM(I$3:I76)/(3600*24),2)</f>
        <v>113.96</v>
      </c>
      <c r="G77" s="55">
        <f t="shared" si="25"/>
        <v>512</v>
      </c>
      <c r="H77" s="55">
        <f t="shared" si="21"/>
        <v>25355.9</v>
      </c>
      <c r="I77" s="55">
        <f t="shared" si="22"/>
        <v>507118</v>
      </c>
      <c r="J77" s="55">
        <f>SUM(H$3:H77)</f>
        <v>517649.5</v>
      </c>
      <c r="K77" s="55">
        <f>SUM(I$3:I77)</f>
        <v>10352990</v>
      </c>
      <c r="L77" s="55">
        <v>75</v>
      </c>
      <c r="M77" s="55">
        <f t="shared" si="16"/>
        <v>16228</v>
      </c>
      <c r="N77" s="55">
        <f t="shared" si="23"/>
        <v>512</v>
      </c>
      <c r="O77" s="55">
        <f t="shared" si="24"/>
        <v>12982220.800000001</v>
      </c>
      <c r="P77" s="55">
        <f>SUM(O$3:O77)</f>
        <v>171489774.19999999</v>
      </c>
    </row>
    <row r="78" spans="1:16" ht="15" thickBot="1">
      <c r="A78" s="55">
        <v>76</v>
      </c>
      <c r="B78" s="55">
        <f t="shared" si="20"/>
        <v>14371660</v>
      </c>
      <c r="C78" s="88">
        <f t="shared" si="19"/>
        <v>22.099045329245136</v>
      </c>
      <c r="D78" s="55">
        <f>SUM(B$3:B77)</f>
        <v>171489730</v>
      </c>
      <c r="E78" s="55">
        <f>ROUND(SUM(I$3:I77)/3600,2)</f>
        <v>2875.83</v>
      </c>
      <c r="F78" s="55">
        <f>ROUND(SUM(I$3:I77)/(3600*24),2)</f>
        <v>119.83</v>
      </c>
      <c r="G78" s="55">
        <f t="shared" si="25"/>
        <v>524</v>
      </c>
      <c r="H78" s="55">
        <f t="shared" si="21"/>
        <v>27426.799999999999</v>
      </c>
      <c r="I78" s="55">
        <f t="shared" si="22"/>
        <v>548536</v>
      </c>
      <c r="J78" s="55">
        <f>SUM(H$3:H78)</f>
        <v>545076.30000000005</v>
      </c>
      <c r="K78" s="55">
        <f>SUM(I$3:I78)</f>
        <v>10901526</v>
      </c>
      <c r="L78" s="55">
        <v>76</v>
      </c>
      <c r="M78" s="55">
        <f t="shared" si="16"/>
        <v>17109</v>
      </c>
      <c r="N78" s="55">
        <f t="shared" si="23"/>
        <v>524</v>
      </c>
      <c r="O78" s="55">
        <f t="shared" si="24"/>
        <v>14371643.199999999</v>
      </c>
      <c r="P78" s="55">
        <f>SUM(O$3:O78)</f>
        <v>185861417.39999998</v>
      </c>
    </row>
    <row r="79" spans="1:16" ht="15" thickBot="1">
      <c r="A79" s="55">
        <v>77</v>
      </c>
      <c r="B79" s="55">
        <f t="shared" si="20"/>
        <v>15823280</v>
      </c>
      <c r="C79" s="88">
        <f t="shared" si="19"/>
        <v>22.983091996446724</v>
      </c>
      <c r="D79" s="55">
        <f>SUM(B$3:B78)</f>
        <v>185861390</v>
      </c>
      <c r="E79" s="55">
        <f>ROUND(SUM(I$3:I78)/3600,2)</f>
        <v>3028.2</v>
      </c>
      <c r="F79" s="55">
        <f>ROUND(SUM(I$3:I78)/(3600*24),2)</f>
        <v>126.18</v>
      </c>
      <c r="G79" s="55">
        <f t="shared" si="25"/>
        <v>536</v>
      </c>
      <c r="H79" s="55">
        <f t="shared" si="21"/>
        <v>29521</v>
      </c>
      <c r="I79" s="55">
        <f t="shared" si="22"/>
        <v>590420</v>
      </c>
      <c r="J79" s="55">
        <f>SUM(H$3:H79)</f>
        <v>574597.30000000005</v>
      </c>
      <c r="K79" s="55">
        <f>SUM(I$3:I79)</f>
        <v>11491946</v>
      </c>
      <c r="L79" s="55">
        <v>77</v>
      </c>
      <c r="M79" s="55">
        <f t="shared" si="16"/>
        <v>17981</v>
      </c>
      <c r="N79" s="55">
        <f t="shared" si="23"/>
        <v>536</v>
      </c>
      <c r="O79" s="55">
        <f t="shared" si="24"/>
        <v>15823256</v>
      </c>
      <c r="P79" s="55">
        <f>SUM(O$3:O79)</f>
        <v>201684673.39999998</v>
      </c>
    </row>
    <row r="80" spans="1:16" ht="15" thickBot="1">
      <c r="A80" s="55">
        <v>78</v>
      </c>
      <c r="B80" s="55">
        <f t="shared" si="20"/>
        <v>17335950</v>
      </c>
      <c r="C80" s="88">
        <f t="shared" si="19"/>
        <v>23.904314763101187</v>
      </c>
      <c r="D80" s="55">
        <f>SUM(B$3:B79)</f>
        <v>201684670</v>
      </c>
      <c r="E80" s="55">
        <f>ROUND(SUM(I$3:I79)/3600,2)</f>
        <v>3192.21</v>
      </c>
      <c r="F80" s="55">
        <f>ROUND(SUM(I$3:I79)/(3600*24),2)</f>
        <v>133.01</v>
      </c>
      <c r="G80" s="55">
        <f t="shared" si="25"/>
        <v>548</v>
      </c>
      <c r="H80" s="55">
        <f t="shared" si="21"/>
        <v>31634.9</v>
      </c>
      <c r="I80" s="55">
        <f t="shared" si="22"/>
        <v>632698</v>
      </c>
      <c r="J80" s="55">
        <f>SUM(H$3:H80)</f>
        <v>606232.20000000007</v>
      </c>
      <c r="K80" s="55">
        <f>SUM(I$3:I80)</f>
        <v>12124644</v>
      </c>
      <c r="L80" s="55">
        <v>78</v>
      </c>
      <c r="M80" s="55">
        <f t="shared" si="16"/>
        <v>18843</v>
      </c>
      <c r="N80" s="55">
        <f t="shared" si="23"/>
        <v>548</v>
      </c>
      <c r="O80" s="55">
        <f t="shared" si="24"/>
        <v>17335925.199999999</v>
      </c>
      <c r="P80" s="55">
        <f>SUM(O$3:O80)</f>
        <v>219020598.59999996</v>
      </c>
    </row>
    <row r="81" spans="1:16" ht="15" thickBot="1">
      <c r="A81" s="55">
        <v>79</v>
      </c>
      <c r="B81" s="55">
        <f t="shared" si="20"/>
        <v>18908630</v>
      </c>
      <c r="C81" s="88">
        <f t="shared" si="19"/>
        <v>24.86186070741573</v>
      </c>
      <c r="D81" s="55">
        <f>SUM(B$3:B80)</f>
        <v>219020620</v>
      </c>
      <c r="E81" s="55">
        <f>ROUND(SUM(I$3:I80)/3600,2)</f>
        <v>3367.96</v>
      </c>
      <c r="F81" s="55">
        <f>ROUND(SUM(I$3:I80)/(3600*24),2)</f>
        <v>140.33000000000001</v>
      </c>
      <c r="G81" s="55">
        <f t="shared" si="25"/>
        <v>560</v>
      </c>
      <c r="H81" s="55">
        <f t="shared" si="21"/>
        <v>33765.4</v>
      </c>
      <c r="I81" s="55">
        <f t="shared" si="22"/>
        <v>675308</v>
      </c>
      <c r="J81" s="55">
        <f>SUM(H$3:H81)</f>
        <v>639997.60000000009</v>
      </c>
      <c r="K81" s="55">
        <f>SUM(I$3:I81)</f>
        <v>12799952</v>
      </c>
      <c r="L81" s="55">
        <v>79</v>
      </c>
      <c r="M81" s="55">
        <f t="shared" si="16"/>
        <v>19696</v>
      </c>
      <c r="N81" s="55">
        <f t="shared" si="23"/>
        <v>560</v>
      </c>
      <c r="O81" s="55">
        <f t="shared" si="24"/>
        <v>18908624</v>
      </c>
      <c r="P81" s="55">
        <f>SUM(O$3:O81)</f>
        <v>237929222.59999996</v>
      </c>
    </row>
    <row r="82" spans="1:16" ht="15" thickBot="1">
      <c r="A82" s="55">
        <v>80</v>
      </c>
      <c r="B82" s="55">
        <f>ROUND((ROUND(120000*(A82-60)^1.7,-1)+1000000)*(1+(A82-60)/20),0)</f>
        <v>41080700</v>
      </c>
      <c r="C82" s="88">
        <f t="shared" si="19"/>
        <v>26.847969884679877</v>
      </c>
      <c r="D82" s="55">
        <f>SUM(B$3:B81)</f>
        <v>237929250</v>
      </c>
      <c r="E82" s="55">
        <f>ROUND(SUM(I$3:I81)/3600,2)</f>
        <v>3555.54</v>
      </c>
      <c r="F82" s="55">
        <f>ROUND(SUM(I$3:I81)/(3600*24),2)</f>
        <v>148.15</v>
      </c>
      <c r="G82" s="55">
        <f>G81+40</f>
        <v>600</v>
      </c>
      <c r="H82" s="55">
        <f t="shared" si="21"/>
        <v>68467.8</v>
      </c>
      <c r="I82" s="55">
        <f t="shared" si="22"/>
        <v>1369356</v>
      </c>
      <c r="J82" s="55">
        <f>SUM(H$3:H82)</f>
        <v>708465.40000000014</v>
      </c>
      <c r="K82" s="55">
        <f>SUM(I$3:I82)</f>
        <v>14169308</v>
      </c>
      <c r="L82" s="55">
        <v>80</v>
      </c>
      <c r="M82" s="55">
        <f t="shared" si="16"/>
        <v>41081</v>
      </c>
      <c r="N82" s="55">
        <f t="shared" si="23"/>
        <v>600</v>
      </c>
      <c r="O82" s="55">
        <f t="shared" si="24"/>
        <v>41080680</v>
      </c>
      <c r="P82" s="55">
        <f>SUM(O$3:O82)</f>
        <v>279009902.59999996</v>
      </c>
    </row>
    <row r="83" spans="1:16" ht="15" thickBot="1">
      <c r="A83" s="55">
        <v>81</v>
      </c>
      <c r="B83" s="55">
        <f t="shared" ref="B83:B102" si="26">ROUND((ROUND(120000*(A83-60)^1.7,-1)+1000000)*(1+(A83-60)/20),0)</f>
        <v>45571910</v>
      </c>
      <c r="C83" s="88">
        <f t="shared" si="19"/>
        <v>28.954746571639756</v>
      </c>
      <c r="D83" s="55">
        <f>SUM(B$3:B82)</f>
        <v>279009950</v>
      </c>
      <c r="E83" s="55">
        <f>ROUND(SUM(I$3:I82)/3600,2)</f>
        <v>3935.92</v>
      </c>
      <c r="F83" s="55">
        <f>ROUND(SUM(I$3:I82)/(3600*24),2)</f>
        <v>164</v>
      </c>
      <c r="G83" s="55">
        <f t="shared" ref="G83:G102" si="27">G82+40</f>
        <v>640</v>
      </c>
      <c r="H83" s="55">
        <f t="shared" si="21"/>
        <v>71206.100000000006</v>
      </c>
      <c r="I83" s="55">
        <f t="shared" si="22"/>
        <v>1424122</v>
      </c>
      <c r="J83" s="55">
        <f>SUM(H$3:H83)</f>
        <v>779671.50000000012</v>
      </c>
      <c r="K83" s="55">
        <f>SUM(I$3:I83)</f>
        <v>15593430</v>
      </c>
      <c r="L83" s="55">
        <v>81</v>
      </c>
      <c r="M83" s="55">
        <f t="shared" si="16"/>
        <v>43819</v>
      </c>
      <c r="N83" s="55">
        <f t="shared" si="23"/>
        <v>640</v>
      </c>
      <c r="O83" s="55">
        <f t="shared" si="24"/>
        <v>45571904</v>
      </c>
      <c r="P83" s="55">
        <f>SUM(O$3:O83)</f>
        <v>324581806.59999996</v>
      </c>
    </row>
    <row r="84" spans="1:16" ht="15" thickBot="1">
      <c r="A84" s="55">
        <v>82</v>
      </c>
      <c r="B84" s="55">
        <f t="shared" si="26"/>
        <v>50352414</v>
      </c>
      <c r="C84" s="88">
        <f t="shared" si="19"/>
        <v>31.184020534936277</v>
      </c>
      <c r="D84" s="55">
        <f>SUM(B$3:B83)</f>
        <v>324581860</v>
      </c>
      <c r="E84" s="55">
        <f>ROUND(SUM(I$3:I83)/3600,2)</f>
        <v>4331.51</v>
      </c>
      <c r="F84" s="55">
        <f>ROUND(SUM(I$3:I83)/(3600*24),2)</f>
        <v>180.48</v>
      </c>
      <c r="G84" s="55">
        <f t="shared" si="27"/>
        <v>680</v>
      </c>
      <c r="H84" s="55">
        <f t="shared" si="21"/>
        <v>74047.7</v>
      </c>
      <c r="I84" s="55">
        <f t="shared" si="22"/>
        <v>1480954</v>
      </c>
      <c r="J84" s="55">
        <f>SUM(H$3:H84)</f>
        <v>853719.20000000007</v>
      </c>
      <c r="K84" s="55">
        <f>SUM(I$3:I84)</f>
        <v>17074384</v>
      </c>
      <c r="L84" s="55">
        <v>82</v>
      </c>
      <c r="M84" s="55">
        <f t="shared" si="16"/>
        <v>46623</v>
      </c>
      <c r="N84" s="55">
        <f t="shared" si="23"/>
        <v>680</v>
      </c>
      <c r="O84" s="55">
        <f t="shared" si="24"/>
        <v>50352436</v>
      </c>
      <c r="P84" s="55">
        <f>SUM(O$3:O84)</f>
        <v>374934242.59999996</v>
      </c>
    </row>
    <row r="85" spans="1:16" ht="15" thickBot="1">
      <c r="A85" s="55">
        <v>83</v>
      </c>
      <c r="B85" s="55">
        <f t="shared" si="26"/>
        <v>55429129</v>
      </c>
      <c r="C85" s="88">
        <f t="shared" si="19"/>
        <v>33.537448884194362</v>
      </c>
      <c r="D85" s="55">
        <f>SUM(B$3:B84)</f>
        <v>374934274</v>
      </c>
      <c r="E85" s="55">
        <f>ROUND(SUM(I$3:I84)/3600,2)</f>
        <v>4742.88</v>
      </c>
      <c r="F85" s="55">
        <f>ROUND(SUM(I$3:I84)/(3600*24),2)</f>
        <v>197.62</v>
      </c>
      <c r="G85" s="55">
        <f t="shared" si="27"/>
        <v>720</v>
      </c>
      <c r="H85" s="55">
        <f t="shared" si="21"/>
        <v>76984.899999999994</v>
      </c>
      <c r="I85" s="55">
        <f t="shared" si="22"/>
        <v>1539698</v>
      </c>
      <c r="J85" s="55">
        <f>SUM(H$3:H85)</f>
        <v>930704.10000000009</v>
      </c>
      <c r="K85" s="55">
        <f>SUM(I$3:I85)</f>
        <v>18614082</v>
      </c>
      <c r="L85" s="55">
        <v>83</v>
      </c>
      <c r="M85" s="55">
        <f t="shared" si="16"/>
        <v>49490</v>
      </c>
      <c r="N85" s="55">
        <f t="shared" si="23"/>
        <v>720</v>
      </c>
      <c r="O85" s="55">
        <f t="shared" si="24"/>
        <v>55429127.999999993</v>
      </c>
      <c r="P85" s="55">
        <f>SUM(O$3:O85)</f>
        <v>430363370.59999996</v>
      </c>
    </row>
    <row r="86" spans="1:16" ht="15" thickBot="1">
      <c r="A86" s="55">
        <v>84</v>
      </c>
      <c r="B86" s="55">
        <f t="shared" si="26"/>
        <v>60808836</v>
      </c>
      <c r="C86" s="88">
        <f t="shared" si="19"/>
        <v>36.016709006117523</v>
      </c>
      <c r="D86" s="55">
        <f>SUM(B$3:B85)</f>
        <v>430363403</v>
      </c>
      <c r="E86" s="55">
        <f>ROUND(SUM(I$3:I85)/3600,2)</f>
        <v>5170.58</v>
      </c>
      <c r="F86" s="55">
        <f>ROUND(SUM(I$3:I85)/(3600*24),2)</f>
        <v>215.44</v>
      </c>
      <c r="G86" s="55">
        <f t="shared" si="27"/>
        <v>760</v>
      </c>
      <c r="H86" s="55">
        <f t="shared" si="21"/>
        <v>80011.600000000006</v>
      </c>
      <c r="I86" s="55">
        <f t="shared" si="22"/>
        <v>1600232</v>
      </c>
      <c r="J86" s="55">
        <f>SUM(H$3:H86)</f>
        <v>1010715.7000000001</v>
      </c>
      <c r="K86" s="55">
        <f>SUM(I$3:I86)</f>
        <v>20214314</v>
      </c>
      <c r="L86" s="55">
        <v>84</v>
      </c>
      <c r="M86" s="55">
        <f t="shared" si="16"/>
        <v>52421</v>
      </c>
      <c r="N86" s="55">
        <f t="shared" si="23"/>
        <v>760</v>
      </c>
      <c r="O86" s="55">
        <f t="shared" si="24"/>
        <v>60808816.000000007</v>
      </c>
      <c r="P86" s="55">
        <f>SUM(O$3:O86)</f>
        <v>491172186.59999996</v>
      </c>
    </row>
    <row r="87" spans="1:16" ht="15" thickBot="1">
      <c r="A87" s="55">
        <v>85</v>
      </c>
      <c r="B87" s="55">
        <f t="shared" si="26"/>
        <v>66498323</v>
      </c>
      <c r="C87" s="88">
        <f t="shared" si="19"/>
        <v>38.623404047023087</v>
      </c>
      <c r="D87" s="55">
        <f>SUM(B$3:B86)</f>
        <v>491172239</v>
      </c>
      <c r="E87" s="55">
        <f>ROUND(SUM(I$3:I86)/3600,2)</f>
        <v>5615.09</v>
      </c>
      <c r="F87" s="55">
        <f>ROUND(SUM(I$3:I86)/(3600*24),2)</f>
        <v>233.96</v>
      </c>
      <c r="G87" s="55">
        <f t="shared" si="27"/>
        <v>800</v>
      </c>
      <c r="H87" s="55">
        <f t="shared" si="21"/>
        <v>83122.899999999994</v>
      </c>
      <c r="I87" s="55">
        <f t="shared" si="22"/>
        <v>1662458</v>
      </c>
      <c r="J87" s="55">
        <f>SUM(H$3:H87)</f>
        <v>1093838.6000000001</v>
      </c>
      <c r="K87" s="55">
        <f>SUM(I$3:I87)</f>
        <v>21876772</v>
      </c>
      <c r="L87" s="55">
        <v>85</v>
      </c>
      <c r="M87" s="55">
        <f t="shared" si="16"/>
        <v>55415</v>
      </c>
      <c r="N87" s="55">
        <f t="shared" si="23"/>
        <v>800</v>
      </c>
      <c r="O87" s="55">
        <f t="shared" si="24"/>
        <v>66498319.999999993</v>
      </c>
      <c r="P87" s="55">
        <f>SUM(O$3:O87)</f>
        <v>557670506.5999999</v>
      </c>
    </row>
    <row r="88" spans="1:16" ht="15" thickBot="1">
      <c r="A88" s="55">
        <v>86</v>
      </c>
      <c r="B88" s="55">
        <f t="shared" si="26"/>
        <v>72504303</v>
      </c>
      <c r="C88" s="88">
        <f t="shared" si="19"/>
        <v>41.359064509409642</v>
      </c>
      <c r="D88" s="55">
        <f>SUM(B$3:B87)</f>
        <v>557670562</v>
      </c>
      <c r="E88" s="55">
        <f>ROUND(SUM(I$3:I87)/3600,2)</f>
        <v>6076.88</v>
      </c>
      <c r="F88" s="55">
        <f>ROUND(SUM(I$3:I87)/(3600*24),2)</f>
        <v>253.2</v>
      </c>
      <c r="G88" s="55">
        <f t="shared" si="27"/>
        <v>840</v>
      </c>
      <c r="H88" s="55">
        <f t="shared" si="21"/>
        <v>86314.6</v>
      </c>
      <c r="I88" s="55">
        <f t="shared" si="22"/>
        <v>1726292</v>
      </c>
      <c r="J88" s="55">
        <f>SUM(H$3:H88)</f>
        <v>1180153.2000000002</v>
      </c>
      <c r="K88" s="55">
        <f>SUM(I$3:I88)</f>
        <v>23603064</v>
      </c>
      <c r="L88" s="55">
        <v>86</v>
      </c>
      <c r="M88" s="55">
        <f t="shared" si="16"/>
        <v>58471</v>
      </c>
      <c r="N88" s="55">
        <f t="shared" si="23"/>
        <v>840</v>
      </c>
      <c r="O88" s="55">
        <f t="shared" si="24"/>
        <v>72504264</v>
      </c>
      <c r="P88" s="55">
        <f>SUM(O$3:O88)</f>
        <v>630174770.5999999</v>
      </c>
    </row>
    <row r="89" spans="1:16" ht="15" thickBot="1">
      <c r="A89" s="55">
        <v>87</v>
      </c>
      <c r="B89" s="55">
        <f t="shared" si="26"/>
        <v>78833453</v>
      </c>
      <c r="C89" s="88">
        <f t="shared" si="19"/>
        <v>44.225196342259743</v>
      </c>
      <c r="D89" s="55">
        <f>SUM(B$3:B88)</f>
        <v>630174865</v>
      </c>
      <c r="E89" s="55">
        <f>ROUND(SUM(I$3:I88)/3600,2)</f>
        <v>6556.41</v>
      </c>
      <c r="F89" s="55">
        <f>ROUND(SUM(I$3:I88)/(3600*24),2)</f>
        <v>273.18</v>
      </c>
      <c r="G89" s="55">
        <f t="shared" si="27"/>
        <v>880</v>
      </c>
      <c r="H89" s="55">
        <f t="shared" si="21"/>
        <v>89583.5</v>
      </c>
      <c r="I89" s="55">
        <f t="shared" si="22"/>
        <v>1791670</v>
      </c>
      <c r="J89" s="55">
        <f>SUM(H$3:H89)</f>
        <v>1269736.7000000002</v>
      </c>
      <c r="K89" s="55">
        <f>SUM(I$3:I89)</f>
        <v>25394734</v>
      </c>
      <c r="L89" s="55">
        <v>87</v>
      </c>
      <c r="M89" s="55">
        <f t="shared" si="16"/>
        <v>61589</v>
      </c>
      <c r="N89" s="55">
        <f t="shared" si="23"/>
        <v>880</v>
      </c>
      <c r="O89" s="55">
        <f t="shared" si="24"/>
        <v>78833480</v>
      </c>
      <c r="P89" s="55">
        <f>SUM(O$3:O89)</f>
        <v>709008250.5999999</v>
      </c>
    </row>
    <row r="90" spans="1:16" ht="15" thickBot="1">
      <c r="A90" s="55">
        <v>88</v>
      </c>
      <c r="B90" s="55">
        <f t="shared" si="26"/>
        <v>85492368</v>
      </c>
      <c r="C90" s="88">
        <f t="shared" si="19"/>
        <v>47.223188885675015</v>
      </c>
      <c r="D90" s="55">
        <f>SUM(B$3:B89)</f>
        <v>709008318</v>
      </c>
      <c r="E90" s="55">
        <f>ROUND(SUM(I$3:I89)/3600,2)</f>
        <v>7054.09</v>
      </c>
      <c r="F90" s="55">
        <f>ROUND(SUM(I$3:I89)/(3600*24),2)</f>
        <v>293.92</v>
      </c>
      <c r="G90" s="55">
        <f t="shared" si="27"/>
        <v>920</v>
      </c>
      <c r="H90" s="55">
        <f t="shared" si="21"/>
        <v>92926.5</v>
      </c>
      <c r="I90" s="55">
        <f t="shared" si="22"/>
        <v>1858530</v>
      </c>
      <c r="J90" s="55">
        <f>SUM(H$3:H90)</f>
        <v>1362663.2000000002</v>
      </c>
      <c r="K90" s="55">
        <f>SUM(I$3:I90)</f>
        <v>27253264</v>
      </c>
      <c r="L90" s="55">
        <v>88</v>
      </c>
      <c r="M90" s="55">
        <f t="shared" si="16"/>
        <v>64767</v>
      </c>
      <c r="N90" s="55">
        <f t="shared" si="23"/>
        <v>920</v>
      </c>
      <c r="O90" s="55">
        <f t="shared" si="24"/>
        <v>85492380</v>
      </c>
      <c r="P90" s="55">
        <f>SUM(O$3:O90)</f>
        <v>794500630.5999999</v>
      </c>
    </row>
    <row r="91" spans="1:16" ht="15" thickBot="1">
      <c r="A91" s="55">
        <v>89</v>
      </c>
      <c r="B91" s="55">
        <f t="shared" si="26"/>
        <v>92487598</v>
      </c>
      <c r="C91" s="88">
        <f t="shared" si="19"/>
        <v>50.354455470714925</v>
      </c>
      <c r="D91" s="55">
        <f>SUM(B$3:B90)</f>
        <v>794500686</v>
      </c>
      <c r="E91" s="55">
        <f>ROUND(SUM(I$3:I90)/3600,2)</f>
        <v>7570.35</v>
      </c>
      <c r="F91" s="55">
        <f>ROUND(SUM(I$3:I90)/(3600*24),2)</f>
        <v>315.43</v>
      </c>
      <c r="G91" s="55">
        <f t="shared" si="27"/>
        <v>960</v>
      </c>
      <c r="H91" s="55">
        <f t="shared" si="21"/>
        <v>96341.2</v>
      </c>
      <c r="I91" s="55">
        <f t="shared" si="22"/>
        <v>1926824</v>
      </c>
      <c r="J91" s="55">
        <f>SUM(H$3:H91)</f>
        <v>1459004.4000000001</v>
      </c>
      <c r="K91" s="55">
        <f>SUM(I$3:I91)</f>
        <v>29180088</v>
      </c>
      <c r="L91" s="55">
        <v>89</v>
      </c>
      <c r="M91" s="55">
        <f t="shared" si="16"/>
        <v>68006</v>
      </c>
      <c r="N91" s="55">
        <f t="shared" si="23"/>
        <v>960</v>
      </c>
      <c r="O91" s="55">
        <f t="shared" si="24"/>
        <v>92487552</v>
      </c>
      <c r="P91" s="55">
        <f>SUM(O$3:O91)</f>
        <v>886988182.5999999</v>
      </c>
    </row>
    <row r="92" spans="1:16" ht="15" thickBot="1">
      <c r="A92" s="55">
        <v>90</v>
      </c>
      <c r="B92" s="55">
        <f t="shared" si="26"/>
        <v>99825675</v>
      </c>
      <c r="C92" s="88">
        <f t="shared" si="19"/>
        <v>53.620295509408152</v>
      </c>
      <c r="D92" s="55">
        <f>SUM(B$3:B91)</f>
        <v>886988284</v>
      </c>
      <c r="E92" s="55">
        <f>ROUND(SUM(I$3:I91)/3600,2)</f>
        <v>8105.58</v>
      </c>
      <c r="F92" s="55">
        <f>ROUND(SUM(I$3:I91)/(3600*24),2)</f>
        <v>337.73</v>
      </c>
      <c r="G92" s="55">
        <f t="shared" si="27"/>
        <v>1000</v>
      </c>
      <c r="H92" s="55">
        <f t="shared" si="21"/>
        <v>99825.7</v>
      </c>
      <c r="I92" s="55">
        <f t="shared" si="22"/>
        <v>1996514</v>
      </c>
      <c r="J92" s="55">
        <f>SUM(H$3:H92)</f>
        <v>1558830.1</v>
      </c>
      <c r="K92" s="55">
        <f>SUM(I$3:I92)</f>
        <v>31176602</v>
      </c>
      <c r="L92" s="55">
        <v>90</v>
      </c>
      <c r="M92" s="55">
        <f t="shared" si="16"/>
        <v>71304</v>
      </c>
      <c r="N92" s="55">
        <f t="shared" si="23"/>
        <v>1000</v>
      </c>
      <c r="O92" s="55">
        <f t="shared" si="24"/>
        <v>99825700</v>
      </c>
      <c r="P92" s="55">
        <f>SUM(O$3:O92)</f>
        <v>986813882.5999999</v>
      </c>
    </row>
    <row r="93" spans="1:16" ht="15" thickBot="1">
      <c r="A93" s="55">
        <v>91</v>
      </c>
      <c r="B93" s="55">
        <f t="shared" si="26"/>
        <v>107513024</v>
      </c>
      <c r="C93" s="88">
        <f t="shared" si="19"/>
        <v>57.119216969544823</v>
      </c>
      <c r="D93" s="55">
        <f>SUM(B$3:B92)</f>
        <v>986813959</v>
      </c>
      <c r="E93" s="55">
        <f>ROUND(SUM(I$3:I92)/3600,2)</f>
        <v>8660.17</v>
      </c>
      <c r="F93" s="55">
        <f>ROUND(SUM(I$3:I92)/(3600*24),2)</f>
        <v>360.84</v>
      </c>
      <c r="G93" s="55">
        <f t="shared" si="27"/>
        <v>1040</v>
      </c>
      <c r="H93" s="55">
        <f t="shared" si="21"/>
        <v>103377.9</v>
      </c>
      <c r="I93" s="55">
        <f t="shared" si="22"/>
        <v>2067558</v>
      </c>
      <c r="J93" s="55">
        <f>SUM(H$3:H93)</f>
        <v>1662208</v>
      </c>
      <c r="K93" s="55">
        <f>SUM(I$3:I93)</f>
        <v>33244160</v>
      </c>
      <c r="L93" s="55">
        <v>91</v>
      </c>
      <c r="M93" s="55">
        <f t="shared" si="16"/>
        <v>76795</v>
      </c>
      <c r="N93" s="55">
        <f t="shared" si="23"/>
        <v>1040</v>
      </c>
      <c r="O93" s="55">
        <f t="shared" si="24"/>
        <v>107513016</v>
      </c>
      <c r="P93" s="55">
        <f>SUM(O$3:O93)</f>
        <v>1094326898.5999999</v>
      </c>
    </row>
    <row r="94" spans="1:16" ht="15" thickBot="1">
      <c r="A94" s="55">
        <v>92</v>
      </c>
      <c r="B94" s="55">
        <f t="shared" si="26"/>
        <v>115556064</v>
      </c>
      <c r="C94" s="88">
        <f t="shared" si="19"/>
        <v>60.860304352353694</v>
      </c>
      <c r="D94" s="55">
        <f>SUM(B$3:B93)</f>
        <v>1094326983</v>
      </c>
      <c r="E94" s="55">
        <f>ROUND(SUM(I$3:I93)/3600,2)</f>
        <v>9234.49</v>
      </c>
      <c r="F94" s="55">
        <f>ROUND(SUM(I$3:I93)/(3600*24),2)</f>
        <v>384.77</v>
      </c>
      <c r="G94" s="55">
        <f t="shared" si="27"/>
        <v>1080</v>
      </c>
      <c r="H94" s="55">
        <f t="shared" si="21"/>
        <v>106996.4</v>
      </c>
      <c r="I94" s="55">
        <f t="shared" si="22"/>
        <v>2139928</v>
      </c>
      <c r="J94" s="55">
        <f>SUM(H$3:H94)</f>
        <v>1769204.4</v>
      </c>
      <c r="K94" s="55">
        <f>SUM(I$3:I94)</f>
        <v>35384088</v>
      </c>
      <c r="L94" s="55">
        <v>92</v>
      </c>
      <c r="M94" s="55">
        <f t="shared" si="16"/>
        <v>82540</v>
      </c>
      <c r="N94" s="55">
        <f t="shared" si="23"/>
        <v>1080</v>
      </c>
      <c r="O94" s="55">
        <f t="shared" si="24"/>
        <v>115556112</v>
      </c>
      <c r="P94" s="55">
        <f>SUM(O$3:O94)</f>
        <v>1209883010.5999999</v>
      </c>
    </row>
    <row r="95" spans="1:16" ht="15" thickBot="1">
      <c r="A95" s="55">
        <v>93</v>
      </c>
      <c r="B95" s="55">
        <f t="shared" si="26"/>
        <v>123961170</v>
      </c>
      <c r="C95" s="88">
        <f t="shared" si="19"/>
        <v>64.852726397680016</v>
      </c>
      <c r="D95" s="55">
        <f>SUM(B$3:B94)</f>
        <v>1209883047</v>
      </c>
      <c r="E95" s="55">
        <f>ROUND(SUM(I$3:I94)/3600,2)</f>
        <v>9828.91</v>
      </c>
      <c r="F95" s="55">
        <f>ROUND(SUM(I$3:I94)/(3600*24),2)</f>
        <v>409.54</v>
      </c>
      <c r="G95" s="55">
        <f t="shared" si="27"/>
        <v>1120</v>
      </c>
      <c r="H95" s="55">
        <f t="shared" si="21"/>
        <v>110679.6</v>
      </c>
      <c r="I95" s="55">
        <f t="shared" si="22"/>
        <v>2213592</v>
      </c>
      <c r="J95" s="55">
        <f>SUM(H$3:H95)</f>
        <v>1879884</v>
      </c>
      <c r="K95" s="55">
        <f>SUM(I$3:I95)</f>
        <v>37597680</v>
      </c>
      <c r="L95" s="55">
        <v>93</v>
      </c>
      <c r="M95" s="55">
        <f t="shared" si="16"/>
        <v>88544</v>
      </c>
      <c r="N95" s="55">
        <f t="shared" si="23"/>
        <v>1120</v>
      </c>
      <c r="O95" s="55">
        <f t="shared" si="24"/>
        <v>123961152</v>
      </c>
      <c r="P95" s="55">
        <f>SUM(O$3:O95)</f>
        <v>1333844162.5999999</v>
      </c>
    </row>
    <row r="96" spans="1:16" ht="15" thickBot="1">
      <c r="A96" s="55">
        <v>94</v>
      </c>
      <c r="B96" s="55">
        <f t="shared" si="26"/>
        <v>132734673</v>
      </c>
      <c r="C96" s="88">
        <f t="shared" si="19"/>
        <v>69.105644632557016</v>
      </c>
      <c r="D96" s="55">
        <f>SUM(B$3:B95)</f>
        <v>1333844217</v>
      </c>
      <c r="E96" s="55">
        <f>ROUND(SUM(I$3:I95)/3600,2)</f>
        <v>10443.799999999999</v>
      </c>
      <c r="F96" s="55">
        <f>ROUND(SUM(I$3:I95)/(3600*24),2)</f>
        <v>435.16</v>
      </c>
      <c r="G96" s="55">
        <f t="shared" si="27"/>
        <v>1160</v>
      </c>
      <c r="H96" s="55">
        <f t="shared" si="21"/>
        <v>114426.4</v>
      </c>
      <c r="I96" s="55">
        <f t="shared" si="22"/>
        <v>2288528</v>
      </c>
      <c r="J96" s="55">
        <f>SUM(H$3:H96)</f>
        <v>1994310.4</v>
      </c>
      <c r="K96" s="55">
        <f>SUM(I$3:I96)</f>
        <v>39886208</v>
      </c>
      <c r="L96" s="55">
        <v>94</v>
      </c>
      <c r="M96" s="55">
        <f t="shared" si="16"/>
        <v>94810</v>
      </c>
      <c r="N96" s="55">
        <f t="shared" si="23"/>
        <v>1160</v>
      </c>
      <c r="O96" s="55">
        <f t="shared" si="24"/>
        <v>132734624</v>
      </c>
      <c r="P96" s="55">
        <f>SUM(O$3:O96)</f>
        <v>1466578786.5999999</v>
      </c>
    </row>
    <row r="97" spans="1:16" ht="15" thickBot="1">
      <c r="A97" s="55">
        <v>95</v>
      </c>
      <c r="B97" s="55">
        <f t="shared" si="26"/>
        <v>141882840</v>
      </c>
      <c r="C97" s="88">
        <f t="shared" si="19"/>
        <v>73.628392028111435</v>
      </c>
      <c r="D97" s="55">
        <f>SUM(B$3:B96)</f>
        <v>1466578890</v>
      </c>
      <c r="E97" s="55">
        <f>ROUND(SUM(I$3:I96)/3600,2)</f>
        <v>11079.5</v>
      </c>
      <c r="F97" s="55">
        <f>ROUND(SUM(I$3:I96)/(3600*24),2)</f>
        <v>461.65</v>
      </c>
      <c r="G97" s="55">
        <f t="shared" si="27"/>
        <v>1200</v>
      </c>
      <c r="H97" s="55">
        <f t="shared" si="21"/>
        <v>118235.7</v>
      </c>
      <c r="I97" s="55">
        <f t="shared" si="22"/>
        <v>2364714</v>
      </c>
      <c r="J97" s="55">
        <f>SUM(H$3:H97)</f>
        <v>2112546.1</v>
      </c>
      <c r="K97" s="55">
        <f>SUM(I$3:I97)</f>
        <v>42250922</v>
      </c>
      <c r="L97" s="55">
        <v>95</v>
      </c>
      <c r="M97" s="55">
        <f t="shared" si="16"/>
        <v>101345</v>
      </c>
      <c r="N97" s="55">
        <f t="shared" si="23"/>
        <v>1200</v>
      </c>
      <c r="O97" s="55">
        <f t="shared" si="24"/>
        <v>141882840</v>
      </c>
      <c r="P97" s="55">
        <f>SUM(O$3:O97)</f>
        <v>1608461626.5999999</v>
      </c>
    </row>
    <row r="98" spans="1:16" ht="15" thickBot="1">
      <c r="A98" s="55">
        <v>96</v>
      </c>
      <c r="B98" s="55">
        <f t="shared" si="26"/>
        <v>151411876</v>
      </c>
      <c r="C98" s="88">
        <f t="shared" si="19"/>
        <v>78.430247502966367</v>
      </c>
      <c r="D98" s="55">
        <f>SUM(B$3:B97)</f>
        <v>1608461730</v>
      </c>
      <c r="E98" s="55">
        <f>ROUND(SUM(I$3:I97)/3600,2)</f>
        <v>11736.37</v>
      </c>
      <c r="F98" s="55">
        <f>ROUND(SUM(I$3:I97)/(3600*24),2)</f>
        <v>489.02</v>
      </c>
      <c r="G98" s="55">
        <f t="shared" si="27"/>
        <v>1240</v>
      </c>
      <c r="H98" s="55">
        <f t="shared" si="21"/>
        <v>122106.4</v>
      </c>
      <c r="I98" s="55">
        <f t="shared" si="22"/>
        <v>2442128</v>
      </c>
      <c r="J98" s="55">
        <f>SUM(H$3:H98)</f>
        <v>2234652.5</v>
      </c>
      <c r="K98" s="55">
        <f>SUM(I$3:I98)</f>
        <v>44693050</v>
      </c>
      <c r="L98" s="55">
        <v>96</v>
      </c>
      <c r="M98" s="55">
        <f t="shared" si="16"/>
        <v>108151</v>
      </c>
      <c r="N98" s="55">
        <f t="shared" si="23"/>
        <v>1240</v>
      </c>
      <c r="O98" s="55">
        <f t="shared" si="24"/>
        <v>151411936</v>
      </c>
      <c r="P98" s="55">
        <f>SUM(O$3:O98)</f>
        <v>1759873562.5999999</v>
      </c>
    </row>
    <row r="99" spans="1:16" ht="15" thickBot="1">
      <c r="A99" s="55">
        <v>97</v>
      </c>
      <c r="B99" s="55">
        <f t="shared" si="26"/>
        <v>161328012</v>
      </c>
      <c r="C99" s="88">
        <f t="shared" si="19"/>
        <v>83.520613717430891</v>
      </c>
      <c r="D99" s="55">
        <f>SUM(B$3:B98)</f>
        <v>1759873606</v>
      </c>
      <c r="E99" s="55">
        <f>ROUND(SUM(I$3:I98)/3600,2)</f>
        <v>12414.74</v>
      </c>
      <c r="F99" s="55">
        <f>ROUND(SUM(I$3:I98)/(3600*24),2)</f>
        <v>517.28</v>
      </c>
      <c r="G99" s="55">
        <f t="shared" si="27"/>
        <v>1280</v>
      </c>
      <c r="H99" s="55">
        <f t="shared" si="21"/>
        <v>126037.5</v>
      </c>
      <c r="I99" s="55">
        <f t="shared" si="22"/>
        <v>2520750</v>
      </c>
      <c r="J99" s="55">
        <f>SUM(H$3:H99)</f>
        <v>2360690</v>
      </c>
      <c r="K99" s="55">
        <f>SUM(I$3:I99)</f>
        <v>47213800</v>
      </c>
      <c r="L99" s="55">
        <v>97</v>
      </c>
      <c r="M99" s="55">
        <f t="shared" si="16"/>
        <v>115234</v>
      </c>
      <c r="N99" s="55">
        <f t="shared" si="23"/>
        <v>1280</v>
      </c>
      <c r="O99" s="55">
        <f t="shared" si="24"/>
        <v>161328000</v>
      </c>
      <c r="P99" s="55">
        <f>SUM(O$3:O99)</f>
        <v>1921201562.5999999</v>
      </c>
    </row>
    <row r="100" spans="1:16" ht="15" thickBot="1">
      <c r="A100" s="55">
        <v>98</v>
      </c>
      <c r="B100" s="55">
        <f t="shared" si="26"/>
        <v>171637399</v>
      </c>
      <c r="C100" s="88">
        <f t="shared" si="19"/>
        <v>88.908926671533322</v>
      </c>
      <c r="D100" s="55">
        <f>SUM(B$3:B99)</f>
        <v>1921201618</v>
      </c>
      <c r="E100" s="55">
        <f>ROUND(SUM(I$3:I99)/3600,2)</f>
        <v>13114.94</v>
      </c>
      <c r="F100" s="55">
        <f>ROUND(SUM(I$3:I99)/(3600*24),2)</f>
        <v>546.46</v>
      </c>
      <c r="G100" s="55">
        <f t="shared" si="27"/>
        <v>1320</v>
      </c>
      <c r="H100" s="55">
        <f t="shared" si="21"/>
        <v>130028.3</v>
      </c>
      <c r="I100" s="55">
        <f t="shared" si="22"/>
        <v>2600566</v>
      </c>
      <c r="J100" s="55">
        <f>SUM(H$3:H100)</f>
        <v>2490718.2999999998</v>
      </c>
      <c r="K100" s="55">
        <f>SUM(I$3:I100)</f>
        <v>49814366</v>
      </c>
      <c r="L100" s="55">
        <v>98</v>
      </c>
      <c r="M100" s="55">
        <f t="shared" si="16"/>
        <v>122598</v>
      </c>
      <c r="N100" s="55">
        <f t="shared" si="23"/>
        <v>1320</v>
      </c>
      <c r="O100" s="55">
        <f t="shared" si="24"/>
        <v>171637356</v>
      </c>
      <c r="P100" s="55">
        <f>SUM(O$3:O100)</f>
        <v>2092838918.5999999</v>
      </c>
    </row>
    <row r="101" spans="1:16" ht="15" thickBot="1">
      <c r="A101" s="55">
        <v>99</v>
      </c>
      <c r="B101" s="55">
        <f t="shared" si="26"/>
        <v>182346138</v>
      </c>
      <c r="C101" s="88">
        <f t="shared" si="19"/>
        <v>94.604655034876075</v>
      </c>
      <c r="D101" s="55">
        <f>SUM(B$3:B100)</f>
        <v>2092839017</v>
      </c>
      <c r="E101" s="55">
        <f>ROUND(SUM(I$3:I100)/3600,2)</f>
        <v>13837.32</v>
      </c>
      <c r="F101" s="55">
        <f>ROUND(SUM(I$3:I100)/(3600*24),2)</f>
        <v>576.55999999999995</v>
      </c>
      <c r="G101" s="55">
        <f t="shared" si="27"/>
        <v>1360</v>
      </c>
      <c r="H101" s="55">
        <f t="shared" si="21"/>
        <v>134078</v>
      </c>
      <c r="I101" s="55">
        <f t="shared" si="22"/>
        <v>2681560</v>
      </c>
      <c r="J101" s="55">
        <f>SUM(H$3:H101)</f>
        <v>2624796.2999999998</v>
      </c>
      <c r="K101" s="55">
        <f>SUM(I$3:I101)</f>
        <v>52495926</v>
      </c>
      <c r="L101" s="55">
        <v>99</v>
      </c>
      <c r="M101" s="55">
        <f t="shared" si="16"/>
        <v>130247</v>
      </c>
      <c r="N101" s="55">
        <f t="shared" si="23"/>
        <v>1360</v>
      </c>
      <c r="O101" s="55">
        <f t="shared" si="24"/>
        <v>182346080</v>
      </c>
      <c r="P101" s="55">
        <f>SUM(O$3:O101)</f>
        <v>2275184998.5999999</v>
      </c>
    </row>
    <row r="102" spans="1:16" ht="15" thickBot="1">
      <c r="A102" s="55">
        <v>100</v>
      </c>
      <c r="B102" s="55">
        <f t="shared" si="26"/>
        <v>193460310</v>
      </c>
      <c r="C102" s="88">
        <f t="shared" si="19"/>
        <v>100.61734300480089</v>
      </c>
      <c r="D102" s="55">
        <f>SUM(B$3:B101)</f>
        <v>2275185155</v>
      </c>
      <c r="E102" s="55">
        <f>ROUND(SUM(I$3:I101)/3600,2)</f>
        <v>14582.2</v>
      </c>
      <c r="F102" s="55">
        <f>ROUND(SUM(I$3:I101)/(3600*24),2)</f>
        <v>607.59</v>
      </c>
      <c r="G102" s="55">
        <f t="shared" si="27"/>
        <v>1400</v>
      </c>
      <c r="H102" s="55">
        <f t="shared" si="21"/>
        <v>138185.9</v>
      </c>
      <c r="I102" s="55">
        <f t="shared" si="22"/>
        <v>2763718</v>
      </c>
      <c r="J102" s="55">
        <f>SUM(H$3:H102)</f>
        <v>2762982.1999999997</v>
      </c>
      <c r="K102" s="55">
        <f>SUM(I$3:I102)</f>
        <v>55259644</v>
      </c>
      <c r="L102" s="55">
        <v>100</v>
      </c>
      <c r="M102" s="55">
        <f t="shared" si="16"/>
        <v>138186</v>
      </c>
      <c r="N102" s="55">
        <f t="shared" si="23"/>
        <v>1400</v>
      </c>
      <c r="O102" s="55">
        <f t="shared" si="24"/>
        <v>193460260</v>
      </c>
      <c r="P102" s="55">
        <f>SUM(O$3:O102)</f>
        <v>2468645258.5999999</v>
      </c>
    </row>
  </sheetData>
  <mergeCells count="4">
    <mergeCell ref="A1:B1"/>
    <mergeCell ref="S1:T1"/>
    <mergeCell ref="C1:K1"/>
    <mergeCell ref="N1:P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7"/>
  <dimension ref="A1:H71"/>
  <sheetViews>
    <sheetView workbookViewId="0">
      <selection activeCell="G66" sqref="G66"/>
    </sheetView>
  </sheetViews>
  <sheetFormatPr defaultRowHeight="13.5"/>
  <sheetData>
    <row r="1" spans="1:8">
      <c r="A1" s="12" t="s">
        <v>118</v>
      </c>
      <c r="B1" s="12" t="s">
        <v>133</v>
      </c>
      <c r="C1" s="12" t="s">
        <v>197</v>
      </c>
      <c r="D1" s="12" t="s">
        <v>200</v>
      </c>
      <c r="E1" s="12" t="s">
        <v>224</v>
      </c>
      <c r="F1" s="12" t="s">
        <v>225</v>
      </c>
      <c r="G1" s="54" t="s">
        <v>2257</v>
      </c>
      <c r="H1" s="54" t="s">
        <v>2272</v>
      </c>
    </row>
    <row r="2" spans="1:8">
      <c r="A2" s="12">
        <v>1</v>
      </c>
      <c r="B2" s="12">
        <f>E2</f>
        <v>60</v>
      </c>
      <c r="C2" s="12">
        <f>(A2+1)*50</f>
        <v>100</v>
      </c>
      <c r="D2" s="12">
        <f>(A2+1)*50</f>
        <v>100</v>
      </c>
      <c r="E2" s="12">
        <f>3*A2^2+2*A2+55</f>
        <v>60</v>
      </c>
      <c r="F2" s="12"/>
    </row>
    <row r="3" spans="1:8">
      <c r="A3" s="12">
        <v>2</v>
      </c>
      <c r="B3" s="12">
        <f t="shared" ref="B3:B66" si="0">E3</f>
        <v>71</v>
      </c>
      <c r="C3" s="12">
        <f t="shared" ref="C3:C66" si="1">(A3+1)*50</f>
        <v>150</v>
      </c>
      <c r="D3" s="12">
        <f t="shared" ref="D3:D66" si="2">(A3+1)*50</f>
        <v>150</v>
      </c>
      <c r="E3" s="54">
        <f t="shared" ref="E3:E66" si="3">3*A3^2+2*A3+55</f>
        <v>71</v>
      </c>
      <c r="F3" s="12"/>
    </row>
    <row r="4" spans="1:8">
      <c r="A4" s="12">
        <v>3</v>
      </c>
      <c r="B4" s="12">
        <f t="shared" si="0"/>
        <v>88</v>
      </c>
      <c r="C4" s="12">
        <f t="shared" si="1"/>
        <v>200</v>
      </c>
      <c r="D4" s="12">
        <f t="shared" si="2"/>
        <v>200</v>
      </c>
      <c r="E4" s="54">
        <f t="shared" si="3"/>
        <v>88</v>
      </c>
      <c r="F4" s="12"/>
    </row>
    <row r="5" spans="1:8">
      <c r="A5" s="12">
        <v>4</v>
      </c>
      <c r="B5" s="12">
        <f t="shared" si="0"/>
        <v>111</v>
      </c>
      <c r="C5" s="12">
        <f t="shared" si="1"/>
        <v>250</v>
      </c>
      <c r="D5" s="12">
        <f t="shared" si="2"/>
        <v>250</v>
      </c>
      <c r="E5" s="54">
        <f t="shared" si="3"/>
        <v>111</v>
      </c>
      <c r="F5" s="12"/>
    </row>
    <row r="6" spans="1:8">
      <c r="A6" s="12">
        <v>5</v>
      </c>
      <c r="B6" s="12">
        <f t="shared" si="0"/>
        <v>140</v>
      </c>
      <c r="C6" s="12">
        <f t="shared" si="1"/>
        <v>300</v>
      </c>
      <c r="D6" s="12">
        <f t="shared" si="2"/>
        <v>300</v>
      </c>
      <c r="E6" s="54">
        <f t="shared" si="3"/>
        <v>140</v>
      </c>
      <c r="F6" s="12"/>
    </row>
    <row r="7" spans="1:8">
      <c r="A7" s="12">
        <v>6</v>
      </c>
      <c r="B7" s="12">
        <f t="shared" si="0"/>
        <v>175</v>
      </c>
      <c r="C7" s="12">
        <f t="shared" si="1"/>
        <v>350</v>
      </c>
      <c r="D7" s="12">
        <f t="shared" si="2"/>
        <v>350</v>
      </c>
      <c r="E7" s="54">
        <f t="shared" si="3"/>
        <v>175</v>
      </c>
      <c r="F7" s="12"/>
    </row>
    <row r="8" spans="1:8">
      <c r="A8" s="12">
        <v>7</v>
      </c>
      <c r="B8" s="12">
        <f t="shared" si="0"/>
        <v>216</v>
      </c>
      <c r="C8" s="12">
        <f t="shared" si="1"/>
        <v>400</v>
      </c>
      <c r="D8" s="12">
        <f t="shared" si="2"/>
        <v>400</v>
      </c>
      <c r="E8" s="54">
        <f t="shared" si="3"/>
        <v>216</v>
      </c>
      <c r="F8" s="12"/>
    </row>
    <row r="9" spans="1:8">
      <c r="A9" s="12">
        <v>8</v>
      </c>
      <c r="B9" s="12">
        <f t="shared" si="0"/>
        <v>263</v>
      </c>
      <c r="C9" s="12">
        <f t="shared" si="1"/>
        <v>450</v>
      </c>
      <c r="D9" s="12">
        <f t="shared" si="2"/>
        <v>450</v>
      </c>
      <c r="E9" s="54">
        <f t="shared" si="3"/>
        <v>263</v>
      </c>
      <c r="F9" s="12"/>
    </row>
    <row r="10" spans="1:8">
      <c r="A10" s="12">
        <v>9</v>
      </c>
      <c r="B10" s="12">
        <f t="shared" si="0"/>
        <v>316</v>
      </c>
      <c r="C10" s="12">
        <f t="shared" si="1"/>
        <v>500</v>
      </c>
      <c r="D10" s="12">
        <f t="shared" si="2"/>
        <v>500</v>
      </c>
      <c r="E10" s="54">
        <f t="shared" si="3"/>
        <v>316</v>
      </c>
      <c r="F10" s="12"/>
    </row>
    <row r="11" spans="1:8">
      <c r="A11" s="12">
        <v>10</v>
      </c>
      <c r="B11" s="12">
        <f t="shared" si="0"/>
        <v>375</v>
      </c>
      <c r="C11" s="12">
        <f t="shared" si="1"/>
        <v>550</v>
      </c>
      <c r="D11" s="12">
        <f t="shared" si="2"/>
        <v>550</v>
      </c>
      <c r="E11" s="54">
        <f t="shared" si="3"/>
        <v>375</v>
      </c>
      <c r="F11" s="12"/>
    </row>
    <row r="12" spans="1:8">
      <c r="A12" s="12">
        <v>11</v>
      </c>
      <c r="B12" s="12">
        <f t="shared" si="0"/>
        <v>440</v>
      </c>
      <c r="C12" s="12">
        <f t="shared" si="1"/>
        <v>600</v>
      </c>
      <c r="D12" s="12">
        <f t="shared" si="2"/>
        <v>600</v>
      </c>
      <c r="E12" s="54">
        <f t="shared" si="3"/>
        <v>440</v>
      </c>
      <c r="F12" s="12"/>
    </row>
    <row r="13" spans="1:8">
      <c r="A13" s="12">
        <v>12</v>
      </c>
      <c r="B13" s="12">
        <f t="shared" si="0"/>
        <v>511</v>
      </c>
      <c r="C13" s="12">
        <f t="shared" si="1"/>
        <v>650</v>
      </c>
      <c r="D13" s="12">
        <f t="shared" si="2"/>
        <v>650</v>
      </c>
      <c r="E13" s="54">
        <f t="shared" si="3"/>
        <v>511</v>
      </c>
      <c r="F13" s="12"/>
    </row>
    <row r="14" spans="1:8">
      <c r="A14" s="12">
        <v>13</v>
      </c>
      <c r="B14" s="12">
        <f t="shared" si="0"/>
        <v>588</v>
      </c>
      <c r="C14" s="12">
        <f t="shared" si="1"/>
        <v>700</v>
      </c>
      <c r="D14" s="12">
        <f t="shared" si="2"/>
        <v>700</v>
      </c>
      <c r="E14" s="54">
        <f t="shared" si="3"/>
        <v>588</v>
      </c>
      <c r="F14" s="12"/>
    </row>
    <row r="15" spans="1:8">
      <c r="A15" s="12">
        <v>14</v>
      </c>
      <c r="B15" s="12">
        <f t="shared" si="0"/>
        <v>671</v>
      </c>
      <c r="C15" s="12">
        <f t="shared" si="1"/>
        <v>750</v>
      </c>
      <c r="D15" s="12">
        <f t="shared" si="2"/>
        <v>750</v>
      </c>
      <c r="E15" s="54">
        <f t="shared" si="3"/>
        <v>671</v>
      </c>
      <c r="F15" s="12"/>
    </row>
    <row r="16" spans="1:8">
      <c r="A16" s="12">
        <v>15</v>
      </c>
      <c r="B16" s="12">
        <f t="shared" si="0"/>
        <v>760</v>
      </c>
      <c r="C16" s="12">
        <f t="shared" si="1"/>
        <v>800</v>
      </c>
      <c r="D16" s="12">
        <f t="shared" si="2"/>
        <v>800</v>
      </c>
      <c r="E16" s="54">
        <f t="shared" si="3"/>
        <v>760</v>
      </c>
      <c r="F16" s="12"/>
    </row>
    <row r="17" spans="1:6">
      <c r="A17" s="12">
        <v>16</v>
      </c>
      <c r="B17" s="12">
        <f t="shared" si="0"/>
        <v>855</v>
      </c>
      <c r="C17" s="12">
        <f t="shared" si="1"/>
        <v>850</v>
      </c>
      <c r="D17" s="12">
        <f t="shared" si="2"/>
        <v>850</v>
      </c>
      <c r="E17" s="54">
        <f t="shared" si="3"/>
        <v>855</v>
      </c>
      <c r="F17" s="12"/>
    </row>
    <row r="18" spans="1:6">
      <c r="A18" s="12">
        <v>17</v>
      </c>
      <c r="B18" s="12">
        <f t="shared" si="0"/>
        <v>956</v>
      </c>
      <c r="C18" s="12">
        <f t="shared" si="1"/>
        <v>900</v>
      </c>
      <c r="D18" s="12">
        <f t="shared" si="2"/>
        <v>900</v>
      </c>
      <c r="E18" s="54">
        <f t="shared" si="3"/>
        <v>956</v>
      </c>
      <c r="F18" s="12"/>
    </row>
    <row r="19" spans="1:6">
      <c r="A19" s="12">
        <v>18</v>
      </c>
      <c r="B19" s="12">
        <f t="shared" si="0"/>
        <v>1063</v>
      </c>
      <c r="C19" s="12">
        <f t="shared" si="1"/>
        <v>950</v>
      </c>
      <c r="D19" s="12">
        <f t="shared" si="2"/>
        <v>950</v>
      </c>
      <c r="E19" s="54">
        <f t="shared" si="3"/>
        <v>1063</v>
      </c>
      <c r="F19" s="12"/>
    </row>
    <row r="20" spans="1:6">
      <c r="A20" s="12">
        <v>19</v>
      </c>
      <c r="B20" s="12">
        <f t="shared" si="0"/>
        <v>1176</v>
      </c>
      <c r="C20" s="12">
        <f t="shared" si="1"/>
        <v>1000</v>
      </c>
      <c r="D20" s="12">
        <f t="shared" si="2"/>
        <v>1000</v>
      </c>
      <c r="E20" s="54">
        <f t="shared" si="3"/>
        <v>1176</v>
      </c>
      <c r="F20" s="12"/>
    </row>
    <row r="21" spans="1:6">
      <c r="A21" s="12">
        <v>20</v>
      </c>
      <c r="B21" s="12">
        <f t="shared" si="0"/>
        <v>1295</v>
      </c>
      <c r="C21" s="12">
        <f t="shared" si="1"/>
        <v>1050</v>
      </c>
      <c r="D21" s="12">
        <f t="shared" si="2"/>
        <v>1050</v>
      </c>
      <c r="E21" s="54">
        <f t="shared" si="3"/>
        <v>1295</v>
      </c>
      <c r="F21" s="12"/>
    </row>
    <row r="22" spans="1:6">
      <c r="A22" s="12">
        <v>21</v>
      </c>
      <c r="B22" s="12">
        <f t="shared" si="0"/>
        <v>1420</v>
      </c>
      <c r="C22" s="12">
        <f t="shared" si="1"/>
        <v>1100</v>
      </c>
      <c r="D22" s="12">
        <f t="shared" si="2"/>
        <v>1100</v>
      </c>
      <c r="E22" s="54">
        <f t="shared" si="3"/>
        <v>1420</v>
      </c>
      <c r="F22" s="12"/>
    </row>
    <row r="23" spans="1:6">
      <c r="A23" s="12">
        <v>22</v>
      </c>
      <c r="B23" s="12">
        <f t="shared" si="0"/>
        <v>1551</v>
      </c>
      <c r="C23" s="12">
        <f t="shared" si="1"/>
        <v>1150</v>
      </c>
      <c r="D23" s="12">
        <f t="shared" si="2"/>
        <v>1150</v>
      </c>
      <c r="E23" s="54">
        <f t="shared" si="3"/>
        <v>1551</v>
      </c>
      <c r="F23" s="12"/>
    </row>
    <row r="24" spans="1:6">
      <c r="A24" s="12">
        <v>23</v>
      </c>
      <c r="B24" s="12">
        <f t="shared" si="0"/>
        <v>1688</v>
      </c>
      <c r="C24" s="12">
        <f t="shared" si="1"/>
        <v>1200</v>
      </c>
      <c r="D24" s="12">
        <f t="shared" si="2"/>
        <v>1200</v>
      </c>
      <c r="E24" s="54">
        <f t="shared" si="3"/>
        <v>1688</v>
      </c>
      <c r="F24" s="12"/>
    </row>
    <row r="25" spans="1:6">
      <c r="A25" s="12">
        <v>24</v>
      </c>
      <c r="B25" s="12">
        <f t="shared" si="0"/>
        <v>1831</v>
      </c>
      <c r="C25" s="12">
        <f t="shared" si="1"/>
        <v>1250</v>
      </c>
      <c r="D25" s="12">
        <f t="shared" si="2"/>
        <v>1250</v>
      </c>
      <c r="E25" s="54">
        <f t="shared" si="3"/>
        <v>1831</v>
      </c>
      <c r="F25" s="12"/>
    </row>
    <row r="26" spans="1:6">
      <c r="A26" s="12">
        <v>25</v>
      </c>
      <c r="B26" s="12">
        <f t="shared" si="0"/>
        <v>1980</v>
      </c>
      <c r="C26" s="12">
        <f t="shared" si="1"/>
        <v>1300</v>
      </c>
      <c r="D26" s="12">
        <f t="shared" si="2"/>
        <v>1300</v>
      </c>
      <c r="E26" s="54">
        <f t="shared" si="3"/>
        <v>1980</v>
      </c>
      <c r="F26" s="12"/>
    </row>
    <row r="27" spans="1:6">
      <c r="A27" s="12">
        <v>26</v>
      </c>
      <c r="B27" s="12">
        <f t="shared" si="0"/>
        <v>2135</v>
      </c>
      <c r="C27" s="12">
        <f t="shared" si="1"/>
        <v>1350</v>
      </c>
      <c r="D27" s="12">
        <f t="shared" si="2"/>
        <v>1350</v>
      </c>
      <c r="E27" s="54">
        <f t="shared" si="3"/>
        <v>2135</v>
      </c>
      <c r="F27" s="12"/>
    </row>
    <row r="28" spans="1:6">
      <c r="A28" s="12">
        <v>27</v>
      </c>
      <c r="B28" s="12">
        <f t="shared" si="0"/>
        <v>2296</v>
      </c>
      <c r="C28" s="12">
        <f t="shared" si="1"/>
        <v>1400</v>
      </c>
      <c r="D28" s="12">
        <f t="shared" si="2"/>
        <v>1400</v>
      </c>
      <c r="E28" s="54">
        <f t="shared" si="3"/>
        <v>2296</v>
      </c>
      <c r="F28" s="12"/>
    </row>
    <row r="29" spans="1:6">
      <c r="A29" s="12">
        <v>28</v>
      </c>
      <c r="B29" s="12">
        <f t="shared" si="0"/>
        <v>2463</v>
      </c>
      <c r="C29" s="12">
        <f t="shared" si="1"/>
        <v>1450</v>
      </c>
      <c r="D29" s="12">
        <f t="shared" si="2"/>
        <v>1450</v>
      </c>
      <c r="E29" s="54">
        <f t="shared" si="3"/>
        <v>2463</v>
      </c>
      <c r="F29" s="12"/>
    </row>
    <row r="30" spans="1:6">
      <c r="A30" s="12">
        <v>29</v>
      </c>
      <c r="B30" s="12">
        <f t="shared" si="0"/>
        <v>2636</v>
      </c>
      <c r="C30" s="12">
        <f t="shared" si="1"/>
        <v>1500</v>
      </c>
      <c r="D30" s="12">
        <f t="shared" si="2"/>
        <v>1500</v>
      </c>
      <c r="E30" s="54">
        <f t="shared" si="3"/>
        <v>2636</v>
      </c>
      <c r="F30" s="12"/>
    </row>
    <row r="31" spans="1:6">
      <c r="A31" s="12">
        <v>30</v>
      </c>
      <c r="B31" s="12">
        <f t="shared" si="0"/>
        <v>2815</v>
      </c>
      <c r="C31" s="12">
        <f t="shared" si="1"/>
        <v>1550</v>
      </c>
      <c r="D31" s="12">
        <f t="shared" si="2"/>
        <v>1550</v>
      </c>
      <c r="E31" s="54">
        <f t="shared" si="3"/>
        <v>2815</v>
      </c>
      <c r="F31" s="12"/>
    </row>
    <row r="32" spans="1:6">
      <c r="A32" s="12">
        <v>31</v>
      </c>
      <c r="B32" s="12">
        <f t="shared" si="0"/>
        <v>3000</v>
      </c>
      <c r="C32" s="12">
        <f t="shared" si="1"/>
        <v>1600</v>
      </c>
      <c r="D32" s="12">
        <f t="shared" si="2"/>
        <v>1600</v>
      </c>
      <c r="E32" s="54">
        <f t="shared" si="3"/>
        <v>3000</v>
      </c>
      <c r="F32" s="12"/>
    </row>
    <row r="33" spans="1:6">
      <c r="A33" s="12">
        <v>32</v>
      </c>
      <c r="B33" s="12">
        <f t="shared" si="0"/>
        <v>3191</v>
      </c>
      <c r="C33" s="12">
        <f t="shared" si="1"/>
        <v>1650</v>
      </c>
      <c r="D33" s="12">
        <f t="shared" si="2"/>
        <v>1650</v>
      </c>
      <c r="E33" s="54">
        <f t="shared" si="3"/>
        <v>3191</v>
      </c>
      <c r="F33" s="12"/>
    </row>
    <row r="34" spans="1:6">
      <c r="A34" s="12">
        <v>33</v>
      </c>
      <c r="B34" s="12">
        <f t="shared" si="0"/>
        <v>3388</v>
      </c>
      <c r="C34" s="12">
        <f t="shared" si="1"/>
        <v>1700</v>
      </c>
      <c r="D34" s="12">
        <f t="shared" si="2"/>
        <v>1700</v>
      </c>
      <c r="E34" s="54">
        <f t="shared" si="3"/>
        <v>3388</v>
      </c>
      <c r="F34" s="12"/>
    </row>
    <row r="35" spans="1:6">
      <c r="A35" s="12">
        <v>34</v>
      </c>
      <c r="B35" s="12">
        <f t="shared" si="0"/>
        <v>3591</v>
      </c>
      <c r="C35" s="12">
        <f t="shared" si="1"/>
        <v>1750</v>
      </c>
      <c r="D35" s="12">
        <f t="shared" si="2"/>
        <v>1750</v>
      </c>
      <c r="E35" s="54">
        <f t="shared" si="3"/>
        <v>3591</v>
      </c>
      <c r="F35" s="12"/>
    </row>
    <row r="36" spans="1:6">
      <c r="A36" s="12">
        <v>35</v>
      </c>
      <c r="B36" s="12">
        <f t="shared" si="0"/>
        <v>3800</v>
      </c>
      <c r="C36" s="12">
        <f t="shared" si="1"/>
        <v>1800</v>
      </c>
      <c r="D36" s="12">
        <f t="shared" si="2"/>
        <v>1800</v>
      </c>
      <c r="E36" s="54">
        <f t="shared" si="3"/>
        <v>3800</v>
      </c>
      <c r="F36" s="12"/>
    </row>
    <row r="37" spans="1:6">
      <c r="A37" s="12">
        <v>36</v>
      </c>
      <c r="B37" s="12">
        <f t="shared" si="0"/>
        <v>4015</v>
      </c>
      <c r="C37" s="12">
        <f t="shared" si="1"/>
        <v>1850</v>
      </c>
      <c r="D37" s="12">
        <f t="shared" si="2"/>
        <v>1850</v>
      </c>
      <c r="E37" s="54">
        <f t="shared" si="3"/>
        <v>4015</v>
      </c>
      <c r="F37" s="12"/>
    </row>
    <row r="38" spans="1:6">
      <c r="A38" s="12">
        <v>37</v>
      </c>
      <c r="B38" s="12">
        <f t="shared" si="0"/>
        <v>4236</v>
      </c>
      <c r="C38" s="12">
        <f t="shared" si="1"/>
        <v>1900</v>
      </c>
      <c r="D38" s="12">
        <f t="shared" si="2"/>
        <v>1900</v>
      </c>
      <c r="E38" s="54">
        <f t="shared" si="3"/>
        <v>4236</v>
      </c>
      <c r="F38" s="12"/>
    </row>
    <row r="39" spans="1:6">
      <c r="A39" s="12">
        <v>38</v>
      </c>
      <c r="B39" s="12">
        <f t="shared" si="0"/>
        <v>4463</v>
      </c>
      <c r="C39" s="12">
        <f t="shared" si="1"/>
        <v>1950</v>
      </c>
      <c r="D39" s="12">
        <f t="shared" si="2"/>
        <v>1950</v>
      </c>
      <c r="E39" s="54">
        <f t="shared" si="3"/>
        <v>4463</v>
      </c>
      <c r="F39" s="12"/>
    </row>
    <row r="40" spans="1:6">
      <c r="A40" s="12">
        <v>39</v>
      </c>
      <c r="B40" s="12">
        <f t="shared" si="0"/>
        <v>4696</v>
      </c>
      <c r="C40" s="12">
        <f t="shared" si="1"/>
        <v>2000</v>
      </c>
      <c r="D40" s="12">
        <f t="shared" si="2"/>
        <v>2000</v>
      </c>
      <c r="E40" s="54">
        <f t="shared" si="3"/>
        <v>4696</v>
      </c>
      <c r="F40" s="12"/>
    </row>
    <row r="41" spans="1:6">
      <c r="A41" s="12">
        <v>40</v>
      </c>
      <c r="B41" s="12">
        <f t="shared" si="0"/>
        <v>4935</v>
      </c>
      <c r="C41" s="12">
        <f t="shared" si="1"/>
        <v>2050</v>
      </c>
      <c r="D41" s="12">
        <f t="shared" si="2"/>
        <v>2050</v>
      </c>
      <c r="E41" s="54">
        <f t="shared" si="3"/>
        <v>4935</v>
      </c>
      <c r="F41" s="12"/>
    </row>
    <row r="42" spans="1:6">
      <c r="A42" s="12">
        <v>41</v>
      </c>
      <c r="B42" s="12">
        <f t="shared" si="0"/>
        <v>5180</v>
      </c>
      <c r="C42" s="12">
        <f t="shared" si="1"/>
        <v>2100</v>
      </c>
      <c r="D42" s="12">
        <f t="shared" si="2"/>
        <v>2100</v>
      </c>
      <c r="E42" s="54">
        <f t="shared" si="3"/>
        <v>5180</v>
      </c>
      <c r="F42" s="12"/>
    </row>
    <row r="43" spans="1:6">
      <c r="A43" s="12">
        <v>42</v>
      </c>
      <c r="B43" s="12">
        <f t="shared" si="0"/>
        <v>5431</v>
      </c>
      <c r="C43" s="12">
        <f t="shared" si="1"/>
        <v>2150</v>
      </c>
      <c r="D43" s="12">
        <f t="shared" si="2"/>
        <v>2150</v>
      </c>
      <c r="E43" s="54">
        <f t="shared" si="3"/>
        <v>5431</v>
      </c>
      <c r="F43" s="12"/>
    </row>
    <row r="44" spans="1:6">
      <c r="A44" s="12">
        <v>43</v>
      </c>
      <c r="B44" s="12">
        <f t="shared" si="0"/>
        <v>5688</v>
      </c>
      <c r="C44" s="12">
        <f t="shared" si="1"/>
        <v>2200</v>
      </c>
      <c r="D44" s="12">
        <f t="shared" si="2"/>
        <v>2200</v>
      </c>
      <c r="E44" s="54">
        <f t="shared" si="3"/>
        <v>5688</v>
      </c>
      <c r="F44" s="12"/>
    </row>
    <row r="45" spans="1:6">
      <c r="A45" s="12">
        <v>44</v>
      </c>
      <c r="B45" s="12">
        <f t="shared" si="0"/>
        <v>5951</v>
      </c>
      <c r="C45" s="12">
        <f t="shared" si="1"/>
        <v>2250</v>
      </c>
      <c r="D45" s="12">
        <f t="shared" si="2"/>
        <v>2250</v>
      </c>
      <c r="E45" s="54">
        <f t="shared" si="3"/>
        <v>5951</v>
      </c>
      <c r="F45" s="12"/>
    </row>
    <row r="46" spans="1:6">
      <c r="A46" s="12">
        <v>45</v>
      </c>
      <c r="B46" s="12">
        <f t="shared" si="0"/>
        <v>6220</v>
      </c>
      <c r="C46" s="12">
        <f t="shared" si="1"/>
        <v>2300</v>
      </c>
      <c r="D46" s="12">
        <f t="shared" si="2"/>
        <v>2300</v>
      </c>
      <c r="E46" s="54">
        <f t="shared" si="3"/>
        <v>6220</v>
      </c>
      <c r="F46" s="12"/>
    </row>
    <row r="47" spans="1:6">
      <c r="A47" s="12">
        <v>46</v>
      </c>
      <c r="B47" s="12">
        <f t="shared" si="0"/>
        <v>6495</v>
      </c>
      <c r="C47" s="12">
        <f t="shared" si="1"/>
        <v>2350</v>
      </c>
      <c r="D47" s="12">
        <f t="shared" si="2"/>
        <v>2350</v>
      </c>
      <c r="E47" s="54">
        <f t="shared" si="3"/>
        <v>6495</v>
      </c>
      <c r="F47" s="12"/>
    </row>
    <row r="48" spans="1:6">
      <c r="A48" s="12">
        <v>47</v>
      </c>
      <c r="B48" s="12">
        <f t="shared" si="0"/>
        <v>6776</v>
      </c>
      <c r="C48" s="12">
        <f t="shared" si="1"/>
        <v>2400</v>
      </c>
      <c r="D48" s="12">
        <f t="shared" si="2"/>
        <v>2400</v>
      </c>
      <c r="E48" s="54">
        <f t="shared" si="3"/>
        <v>6776</v>
      </c>
      <c r="F48" s="12"/>
    </row>
    <row r="49" spans="1:6">
      <c r="A49" s="12">
        <v>48</v>
      </c>
      <c r="B49" s="12">
        <f t="shared" si="0"/>
        <v>7063</v>
      </c>
      <c r="C49" s="12">
        <f t="shared" si="1"/>
        <v>2450</v>
      </c>
      <c r="D49" s="12">
        <f t="shared" si="2"/>
        <v>2450</v>
      </c>
      <c r="E49" s="54">
        <f t="shared" si="3"/>
        <v>7063</v>
      </c>
      <c r="F49" s="12"/>
    </row>
    <row r="50" spans="1:6">
      <c r="A50" s="12">
        <v>49</v>
      </c>
      <c r="B50" s="12">
        <f t="shared" si="0"/>
        <v>7356</v>
      </c>
      <c r="C50" s="12">
        <f t="shared" si="1"/>
        <v>2500</v>
      </c>
      <c r="D50" s="12">
        <f t="shared" si="2"/>
        <v>2500</v>
      </c>
      <c r="E50" s="54">
        <f t="shared" si="3"/>
        <v>7356</v>
      </c>
      <c r="F50" s="12"/>
    </row>
    <row r="51" spans="1:6">
      <c r="A51" s="12">
        <v>50</v>
      </c>
      <c r="B51" s="12">
        <f t="shared" si="0"/>
        <v>7655</v>
      </c>
      <c r="C51" s="12">
        <f t="shared" si="1"/>
        <v>2550</v>
      </c>
      <c r="D51" s="12">
        <f t="shared" si="2"/>
        <v>2550</v>
      </c>
      <c r="E51" s="54">
        <f t="shared" si="3"/>
        <v>7655</v>
      </c>
      <c r="F51" s="12"/>
    </row>
    <row r="52" spans="1:6">
      <c r="A52" s="12">
        <v>51</v>
      </c>
      <c r="B52" s="12">
        <f t="shared" si="0"/>
        <v>7960</v>
      </c>
      <c r="C52" s="12">
        <f t="shared" si="1"/>
        <v>2600</v>
      </c>
      <c r="D52" s="12">
        <f t="shared" si="2"/>
        <v>2600</v>
      </c>
      <c r="E52" s="54">
        <f t="shared" si="3"/>
        <v>7960</v>
      </c>
      <c r="F52" s="12"/>
    </row>
    <row r="53" spans="1:6">
      <c r="A53" s="12">
        <v>52</v>
      </c>
      <c r="B53" s="12">
        <f t="shared" si="0"/>
        <v>8271</v>
      </c>
      <c r="C53" s="12">
        <f t="shared" si="1"/>
        <v>2650</v>
      </c>
      <c r="D53" s="12">
        <f t="shared" si="2"/>
        <v>2650</v>
      </c>
      <c r="E53" s="54">
        <f t="shared" si="3"/>
        <v>8271</v>
      </c>
      <c r="F53" s="12"/>
    </row>
    <row r="54" spans="1:6">
      <c r="A54" s="12">
        <v>53</v>
      </c>
      <c r="B54" s="12">
        <f t="shared" si="0"/>
        <v>8588</v>
      </c>
      <c r="C54" s="12">
        <f t="shared" si="1"/>
        <v>2700</v>
      </c>
      <c r="D54" s="12">
        <f t="shared" si="2"/>
        <v>2700</v>
      </c>
      <c r="E54" s="54">
        <f t="shared" si="3"/>
        <v>8588</v>
      </c>
      <c r="F54" s="12"/>
    </row>
    <row r="55" spans="1:6">
      <c r="A55" s="12">
        <v>54</v>
      </c>
      <c r="B55" s="12">
        <f t="shared" si="0"/>
        <v>8911</v>
      </c>
      <c r="C55" s="12">
        <f t="shared" si="1"/>
        <v>2750</v>
      </c>
      <c r="D55" s="12">
        <f t="shared" si="2"/>
        <v>2750</v>
      </c>
      <c r="E55" s="54">
        <f t="shared" si="3"/>
        <v>8911</v>
      </c>
      <c r="F55" s="12"/>
    </row>
    <row r="56" spans="1:6">
      <c r="A56" s="12">
        <v>55</v>
      </c>
      <c r="B56" s="12">
        <f t="shared" si="0"/>
        <v>9240</v>
      </c>
      <c r="C56" s="12">
        <f t="shared" si="1"/>
        <v>2800</v>
      </c>
      <c r="D56" s="12">
        <f t="shared" si="2"/>
        <v>2800</v>
      </c>
      <c r="E56" s="54">
        <f t="shared" si="3"/>
        <v>9240</v>
      </c>
      <c r="F56" s="12"/>
    </row>
    <row r="57" spans="1:6">
      <c r="A57" s="12">
        <v>56</v>
      </c>
      <c r="B57" s="12">
        <f t="shared" si="0"/>
        <v>9575</v>
      </c>
      <c r="C57" s="12">
        <f t="shared" si="1"/>
        <v>2850</v>
      </c>
      <c r="D57" s="12">
        <f t="shared" si="2"/>
        <v>2850</v>
      </c>
      <c r="E57" s="54">
        <f t="shared" si="3"/>
        <v>9575</v>
      </c>
      <c r="F57" s="12"/>
    </row>
    <row r="58" spans="1:6">
      <c r="A58" s="12">
        <v>57</v>
      </c>
      <c r="B58" s="12">
        <f t="shared" si="0"/>
        <v>9916</v>
      </c>
      <c r="C58" s="12">
        <f t="shared" si="1"/>
        <v>2900</v>
      </c>
      <c r="D58" s="12">
        <f t="shared" si="2"/>
        <v>2900</v>
      </c>
      <c r="E58" s="54">
        <f t="shared" si="3"/>
        <v>9916</v>
      </c>
      <c r="F58" s="12"/>
    </row>
    <row r="59" spans="1:6">
      <c r="A59" s="12">
        <v>58</v>
      </c>
      <c r="B59" s="12">
        <f t="shared" si="0"/>
        <v>10263</v>
      </c>
      <c r="C59" s="12">
        <f t="shared" si="1"/>
        <v>2950</v>
      </c>
      <c r="D59" s="12">
        <f t="shared" si="2"/>
        <v>2950</v>
      </c>
      <c r="E59" s="54">
        <f t="shared" si="3"/>
        <v>10263</v>
      </c>
      <c r="F59" s="12"/>
    </row>
    <row r="60" spans="1:6">
      <c r="A60" s="12">
        <v>59</v>
      </c>
      <c r="B60" s="12">
        <f t="shared" si="0"/>
        <v>10616</v>
      </c>
      <c r="C60" s="12">
        <f t="shared" si="1"/>
        <v>3000</v>
      </c>
      <c r="D60" s="12">
        <f t="shared" si="2"/>
        <v>3000</v>
      </c>
      <c r="E60" s="54">
        <f t="shared" si="3"/>
        <v>10616</v>
      </c>
      <c r="F60" s="12"/>
    </row>
    <row r="61" spans="1:6">
      <c r="A61" s="12">
        <v>60</v>
      </c>
      <c r="B61" s="12">
        <f t="shared" si="0"/>
        <v>10975</v>
      </c>
      <c r="C61" s="12">
        <f t="shared" si="1"/>
        <v>3050</v>
      </c>
      <c r="D61" s="12">
        <f t="shared" si="2"/>
        <v>3050</v>
      </c>
      <c r="E61" s="54">
        <f t="shared" si="3"/>
        <v>10975</v>
      </c>
      <c r="F61" s="12"/>
    </row>
    <row r="62" spans="1:6">
      <c r="A62" s="12">
        <v>61</v>
      </c>
      <c r="B62" s="12">
        <f t="shared" si="0"/>
        <v>11340</v>
      </c>
      <c r="C62" s="12">
        <f t="shared" si="1"/>
        <v>3100</v>
      </c>
      <c r="D62" s="12">
        <f t="shared" si="2"/>
        <v>3100</v>
      </c>
      <c r="E62" s="54">
        <f t="shared" si="3"/>
        <v>11340</v>
      </c>
      <c r="F62" s="12"/>
    </row>
    <row r="63" spans="1:6">
      <c r="A63" s="12">
        <v>62</v>
      </c>
      <c r="B63" s="12">
        <f t="shared" si="0"/>
        <v>11711</v>
      </c>
      <c r="C63" s="12">
        <f t="shared" si="1"/>
        <v>3150</v>
      </c>
      <c r="D63" s="12">
        <f t="shared" si="2"/>
        <v>3150</v>
      </c>
      <c r="E63" s="54">
        <f t="shared" si="3"/>
        <v>11711</v>
      </c>
      <c r="F63" s="12"/>
    </row>
    <row r="64" spans="1:6">
      <c r="A64" s="12">
        <v>63</v>
      </c>
      <c r="B64" s="12">
        <f t="shared" si="0"/>
        <v>12088</v>
      </c>
      <c r="C64" s="12">
        <f t="shared" si="1"/>
        <v>3200</v>
      </c>
      <c r="D64" s="12">
        <f t="shared" si="2"/>
        <v>3200</v>
      </c>
      <c r="E64" s="54">
        <f t="shared" si="3"/>
        <v>12088</v>
      </c>
      <c r="F64" s="12"/>
    </row>
    <row r="65" spans="1:6">
      <c r="A65" s="12">
        <v>64</v>
      </c>
      <c r="B65" s="12">
        <f t="shared" si="0"/>
        <v>12471</v>
      </c>
      <c r="C65" s="12">
        <f t="shared" si="1"/>
        <v>3250</v>
      </c>
      <c r="D65" s="12">
        <f t="shared" si="2"/>
        <v>3250</v>
      </c>
      <c r="E65" s="54">
        <f t="shared" si="3"/>
        <v>12471</v>
      </c>
      <c r="F65" s="12"/>
    </row>
    <row r="66" spans="1:6">
      <c r="A66" s="12">
        <v>65</v>
      </c>
      <c r="B66" s="12">
        <f t="shared" si="0"/>
        <v>12860</v>
      </c>
      <c r="C66" s="12">
        <f t="shared" si="1"/>
        <v>3300</v>
      </c>
      <c r="D66" s="12">
        <f t="shared" si="2"/>
        <v>3300</v>
      </c>
      <c r="E66" s="54">
        <f t="shared" si="3"/>
        <v>12860</v>
      </c>
      <c r="F66" s="12"/>
    </row>
    <row r="67" spans="1:6">
      <c r="A67" s="12">
        <v>66</v>
      </c>
      <c r="B67" s="12">
        <f t="shared" ref="B67:B71" si="4">E67</f>
        <v>13255</v>
      </c>
      <c r="C67" s="12">
        <f t="shared" ref="C67:C71" si="5">(A67+1)*50</f>
        <v>3350</v>
      </c>
      <c r="D67" s="12">
        <f t="shared" ref="D67:D71" si="6">(A67+1)*50</f>
        <v>3350</v>
      </c>
      <c r="E67" s="54">
        <f t="shared" ref="E67:E71" si="7">3*A67^2+2*A67+55</f>
        <v>13255</v>
      </c>
      <c r="F67" s="12"/>
    </row>
    <row r="68" spans="1:6">
      <c r="A68" s="12">
        <v>67</v>
      </c>
      <c r="B68" s="12">
        <f t="shared" si="4"/>
        <v>13656</v>
      </c>
      <c r="C68" s="12">
        <f t="shared" si="5"/>
        <v>3400</v>
      </c>
      <c r="D68" s="12">
        <f t="shared" si="6"/>
        <v>3400</v>
      </c>
      <c r="E68" s="54">
        <f t="shared" si="7"/>
        <v>13656</v>
      </c>
      <c r="F68" s="12"/>
    </row>
    <row r="69" spans="1:6">
      <c r="A69" s="12">
        <v>68</v>
      </c>
      <c r="B69" s="12">
        <f t="shared" si="4"/>
        <v>14063</v>
      </c>
      <c r="C69" s="12">
        <f t="shared" si="5"/>
        <v>3450</v>
      </c>
      <c r="D69" s="12">
        <f t="shared" si="6"/>
        <v>3450</v>
      </c>
      <c r="E69" s="54">
        <f t="shared" si="7"/>
        <v>14063</v>
      </c>
      <c r="F69" s="12"/>
    </row>
    <row r="70" spans="1:6">
      <c r="A70" s="12">
        <v>69</v>
      </c>
      <c r="B70" s="12">
        <f t="shared" si="4"/>
        <v>14476</v>
      </c>
      <c r="C70" s="12">
        <f t="shared" si="5"/>
        <v>3500</v>
      </c>
      <c r="D70" s="12">
        <f t="shared" si="6"/>
        <v>3500</v>
      </c>
      <c r="E70" s="54">
        <f t="shared" si="7"/>
        <v>14476</v>
      </c>
      <c r="F70" s="12"/>
    </row>
    <row r="71" spans="1:6">
      <c r="A71" s="12">
        <v>70</v>
      </c>
      <c r="B71" s="12">
        <f t="shared" si="4"/>
        <v>14895</v>
      </c>
      <c r="C71" s="12">
        <f t="shared" si="5"/>
        <v>3550</v>
      </c>
      <c r="D71" s="12">
        <f t="shared" si="6"/>
        <v>3550</v>
      </c>
      <c r="E71" s="54">
        <f t="shared" si="7"/>
        <v>14895</v>
      </c>
      <c r="F71" s="1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AX101"/>
  <sheetViews>
    <sheetView topLeftCell="A34" workbookViewId="0">
      <selection activeCell="E75" sqref="E75"/>
    </sheetView>
  </sheetViews>
  <sheetFormatPr defaultRowHeight="13.5"/>
  <cols>
    <col min="1" max="1" width="10.75" customWidth="1"/>
    <col min="18" max="18" width="21.875" bestFit="1" customWidth="1"/>
  </cols>
  <sheetData>
    <row r="1" spans="1:24" ht="14.25" thickBot="1">
      <c r="A1" s="104" t="s">
        <v>153</v>
      </c>
      <c r="B1" s="105"/>
      <c r="C1" s="105"/>
      <c r="D1" s="105"/>
      <c r="E1" s="105"/>
      <c r="F1" s="105"/>
      <c r="G1" s="106"/>
      <c r="J1" s="14" t="s">
        <v>180</v>
      </c>
      <c r="K1" s="14">
        <v>10</v>
      </c>
      <c r="L1" s="19"/>
      <c r="N1" s="14" t="s">
        <v>184</v>
      </c>
      <c r="O1" s="14">
        <v>0</v>
      </c>
      <c r="P1" s="19"/>
      <c r="R1" s="23" t="s">
        <v>194</v>
      </c>
      <c r="S1" s="23">
        <v>1</v>
      </c>
      <c r="X1" s="12" t="s">
        <v>233</v>
      </c>
    </row>
    <row r="2" spans="1:24" ht="14.25" thickBot="1">
      <c r="A2" s="107"/>
      <c r="B2" s="108"/>
      <c r="C2" s="108"/>
      <c r="D2" s="108"/>
      <c r="E2" s="108"/>
      <c r="F2" s="108"/>
      <c r="G2" s="109"/>
      <c r="J2" s="14" t="s">
        <v>161</v>
      </c>
      <c r="K2" s="14">
        <v>1</v>
      </c>
      <c r="L2" s="19"/>
      <c r="N2" s="14" t="s">
        <v>186</v>
      </c>
      <c r="O2" s="14">
        <v>0</v>
      </c>
      <c r="P2" s="19"/>
      <c r="X2" s="12" t="s">
        <v>136</v>
      </c>
    </row>
    <row r="3" spans="1:24" ht="14.25" thickBot="1">
      <c r="A3" s="14"/>
      <c r="B3" s="14" t="s">
        <v>136</v>
      </c>
      <c r="C3" s="14" t="s">
        <v>140</v>
      </c>
      <c r="D3" s="14" t="s">
        <v>138</v>
      </c>
      <c r="E3" s="14" t="s">
        <v>154</v>
      </c>
      <c r="F3" s="14" t="s">
        <v>155</v>
      </c>
      <c r="G3" s="14" t="s">
        <v>156</v>
      </c>
      <c r="J3" s="14" t="s">
        <v>181</v>
      </c>
      <c r="K3" s="14">
        <v>10</v>
      </c>
      <c r="L3" s="19"/>
      <c r="N3" s="14" t="s">
        <v>185</v>
      </c>
      <c r="O3" s="14">
        <v>20</v>
      </c>
      <c r="P3" s="19"/>
      <c r="R3" s="12" t="s">
        <v>248</v>
      </c>
      <c r="X3" s="12" t="s">
        <v>140</v>
      </c>
    </row>
    <row r="4" spans="1:24" ht="14.25" thickBot="1">
      <c r="A4" s="14" t="s">
        <v>180</v>
      </c>
      <c r="B4" s="14">
        <v>1.4</v>
      </c>
      <c r="C4" s="14">
        <v>1</v>
      </c>
      <c r="D4" s="14">
        <v>1</v>
      </c>
      <c r="E4" s="14">
        <f>B4*$S$1</f>
        <v>1.4</v>
      </c>
      <c r="F4" s="14">
        <f>C4*$S$1</f>
        <v>1</v>
      </c>
      <c r="G4" s="14">
        <f>D4*$S$1</f>
        <v>1</v>
      </c>
      <c r="J4" s="14" t="s">
        <v>162</v>
      </c>
      <c r="K4" s="14">
        <v>1</v>
      </c>
      <c r="L4" s="19"/>
      <c r="N4" s="14" t="s">
        <v>187</v>
      </c>
      <c r="O4" s="14">
        <v>20</v>
      </c>
      <c r="P4" s="19"/>
      <c r="R4" s="12" t="s">
        <v>249</v>
      </c>
      <c r="S4" s="12" t="s">
        <v>253</v>
      </c>
      <c r="X4" s="12" t="s">
        <v>138</v>
      </c>
    </row>
    <row r="5" spans="1:24" ht="14.25" thickBot="1">
      <c r="A5" s="14" t="s">
        <v>181</v>
      </c>
      <c r="B5" s="14">
        <v>1</v>
      </c>
      <c r="C5" s="14">
        <v>1.5</v>
      </c>
      <c r="D5" s="14">
        <v>1</v>
      </c>
      <c r="E5" s="14">
        <f t="shared" ref="E5:G19" si="0">B5*$S$1</f>
        <v>1</v>
      </c>
      <c r="F5" s="14">
        <f t="shared" si="0"/>
        <v>1.5</v>
      </c>
      <c r="G5" s="14">
        <f t="shared" si="0"/>
        <v>1</v>
      </c>
      <c r="J5" s="14" t="s">
        <v>183</v>
      </c>
      <c r="K5" s="14">
        <v>10</v>
      </c>
      <c r="L5" s="19"/>
      <c r="N5" s="14" t="s">
        <v>188</v>
      </c>
      <c r="O5" s="14">
        <v>0</v>
      </c>
      <c r="P5" s="19"/>
      <c r="R5" s="12" t="s">
        <v>250</v>
      </c>
    </row>
    <row r="6" spans="1:24" ht="14.25" thickBot="1">
      <c r="A6" s="14" t="s">
        <v>183</v>
      </c>
      <c r="B6" s="14">
        <v>1</v>
      </c>
      <c r="C6" s="14">
        <v>1</v>
      </c>
      <c r="D6" s="14">
        <v>1.5</v>
      </c>
      <c r="E6" s="14">
        <f t="shared" si="0"/>
        <v>1</v>
      </c>
      <c r="F6" s="14">
        <f t="shared" si="0"/>
        <v>1</v>
      </c>
      <c r="G6" s="14">
        <f t="shared" si="0"/>
        <v>1.5</v>
      </c>
      <c r="J6" s="14" t="s">
        <v>163</v>
      </c>
      <c r="K6" s="14">
        <v>1</v>
      </c>
      <c r="L6" s="19"/>
      <c r="N6" s="14" t="s">
        <v>189</v>
      </c>
      <c r="O6" s="14">
        <v>0</v>
      </c>
      <c r="P6" s="21"/>
      <c r="R6" s="12" t="s">
        <v>251</v>
      </c>
    </row>
    <row r="7" spans="1:24" ht="14.25" thickBot="1">
      <c r="A7" s="14" t="s">
        <v>182</v>
      </c>
      <c r="B7" s="14">
        <v>1.3</v>
      </c>
      <c r="C7" s="14">
        <v>1.2</v>
      </c>
      <c r="D7" s="14">
        <v>1.2</v>
      </c>
      <c r="E7" s="14">
        <f t="shared" si="0"/>
        <v>1.3</v>
      </c>
      <c r="F7" s="14">
        <f t="shared" si="0"/>
        <v>1.2</v>
      </c>
      <c r="G7" s="14">
        <f t="shared" si="0"/>
        <v>1.2</v>
      </c>
      <c r="J7" s="14" t="s">
        <v>182</v>
      </c>
      <c r="K7" s="14">
        <v>10</v>
      </c>
      <c r="L7" s="19"/>
      <c r="N7" s="22" t="s">
        <v>191</v>
      </c>
      <c r="O7" s="20">
        <v>5</v>
      </c>
      <c r="P7" s="20"/>
      <c r="R7" s="12" t="s">
        <v>252</v>
      </c>
    </row>
    <row r="8" spans="1:24" ht="14.25" thickBot="1">
      <c r="A8" s="14" t="s">
        <v>161</v>
      </c>
      <c r="B8" s="14">
        <v>3</v>
      </c>
      <c r="C8" s="14">
        <v>1</v>
      </c>
      <c r="D8" s="14">
        <v>1</v>
      </c>
      <c r="E8" s="14">
        <f t="shared" si="0"/>
        <v>3</v>
      </c>
      <c r="F8" s="14">
        <f t="shared" si="0"/>
        <v>1</v>
      </c>
      <c r="G8" s="14">
        <f t="shared" si="0"/>
        <v>1</v>
      </c>
      <c r="J8" s="14" t="s">
        <v>164</v>
      </c>
      <c r="K8" s="14">
        <v>2</v>
      </c>
      <c r="L8" s="19"/>
      <c r="N8" s="22" t="s">
        <v>193</v>
      </c>
      <c r="O8" s="20">
        <v>10</v>
      </c>
      <c r="P8" s="20"/>
    </row>
    <row r="9" spans="1:24" ht="14.25" thickBot="1">
      <c r="A9" s="14" t="s">
        <v>162</v>
      </c>
      <c r="B9" s="14">
        <v>1</v>
      </c>
      <c r="C9" s="14">
        <v>3</v>
      </c>
      <c r="D9" s="14">
        <v>1</v>
      </c>
      <c r="E9" s="14">
        <f t="shared" si="0"/>
        <v>1</v>
      </c>
      <c r="F9" s="14">
        <f t="shared" si="0"/>
        <v>3</v>
      </c>
      <c r="G9" s="14">
        <f t="shared" si="0"/>
        <v>1</v>
      </c>
      <c r="O9" s="20"/>
      <c r="P9" s="20"/>
    </row>
    <row r="10" spans="1:24" ht="14.25" thickBot="1">
      <c r="A10" s="14" t="s">
        <v>163</v>
      </c>
      <c r="B10" s="14">
        <v>1</v>
      </c>
      <c r="C10" s="14">
        <v>1</v>
      </c>
      <c r="D10" s="14">
        <v>3</v>
      </c>
      <c r="E10" s="14">
        <f t="shared" si="0"/>
        <v>1</v>
      </c>
      <c r="F10" s="14">
        <f t="shared" si="0"/>
        <v>1</v>
      </c>
      <c r="G10" s="14">
        <f t="shared" si="0"/>
        <v>3</v>
      </c>
      <c r="J10" s="14">
        <v>1</v>
      </c>
      <c r="K10" s="14" t="s">
        <v>157</v>
      </c>
      <c r="L10" s="14" t="s">
        <v>196</v>
      </c>
      <c r="M10" s="14">
        <f>J10*1</f>
        <v>1</v>
      </c>
      <c r="N10" s="14" t="s">
        <v>197</v>
      </c>
      <c r="O10" s="14" t="s">
        <v>198</v>
      </c>
      <c r="P10" s="14">
        <f>J10*1</f>
        <v>1</v>
      </c>
      <c r="Q10" s="14" t="s">
        <v>199</v>
      </c>
    </row>
    <row r="11" spans="1:24" ht="14.25" thickBot="1">
      <c r="A11" s="14" t="s">
        <v>164</v>
      </c>
      <c r="B11" s="14">
        <v>1</v>
      </c>
      <c r="C11" s="14">
        <v>1</v>
      </c>
      <c r="D11" s="14">
        <v>1</v>
      </c>
      <c r="E11" s="14">
        <f t="shared" si="0"/>
        <v>1</v>
      </c>
      <c r="F11" s="14">
        <f t="shared" si="0"/>
        <v>1</v>
      </c>
      <c r="G11" s="14">
        <f t="shared" si="0"/>
        <v>1</v>
      </c>
      <c r="J11" s="14">
        <v>1</v>
      </c>
      <c r="K11" s="14" t="s">
        <v>158</v>
      </c>
      <c r="L11" s="14" t="s">
        <v>196</v>
      </c>
      <c r="M11" s="14">
        <f>J11*1</f>
        <v>1</v>
      </c>
      <c r="N11" s="14" t="s">
        <v>134</v>
      </c>
      <c r="O11" s="14" t="s">
        <v>198</v>
      </c>
      <c r="P11" s="14">
        <f>J11*0.2</f>
        <v>0.2</v>
      </c>
      <c r="Q11" s="14" t="s">
        <v>141</v>
      </c>
    </row>
    <row r="12" spans="1:24" ht="14.25" thickBot="1">
      <c r="A12" s="14" t="s">
        <v>184</v>
      </c>
      <c r="B12" s="14">
        <v>1</v>
      </c>
      <c r="C12" s="14">
        <v>1</v>
      </c>
      <c r="D12" s="14">
        <v>1</v>
      </c>
      <c r="E12" s="14">
        <f t="shared" si="0"/>
        <v>1</v>
      </c>
      <c r="F12" s="14">
        <f t="shared" si="0"/>
        <v>1</v>
      </c>
      <c r="G12" s="14">
        <f t="shared" si="0"/>
        <v>1</v>
      </c>
      <c r="J12" s="14">
        <v>1</v>
      </c>
      <c r="K12" s="14" t="s">
        <v>159</v>
      </c>
      <c r="L12" s="14" t="s">
        <v>196</v>
      </c>
      <c r="M12" s="14">
        <f>J12*1</f>
        <v>1</v>
      </c>
      <c r="N12" s="14" t="s">
        <v>200</v>
      </c>
      <c r="O12" s="14" t="s">
        <v>198</v>
      </c>
      <c r="P12" s="14">
        <f>ROUNDDOWN(J12^(1/2),0)</f>
        <v>1</v>
      </c>
      <c r="Q12" s="14" t="s">
        <v>201</v>
      </c>
    </row>
    <row r="13" spans="1:24" ht="14.25" thickBot="1">
      <c r="A13" s="14" t="s">
        <v>185</v>
      </c>
      <c r="B13" s="14">
        <v>1</v>
      </c>
      <c r="C13" s="14">
        <v>1</v>
      </c>
      <c r="D13" s="14">
        <v>1</v>
      </c>
      <c r="E13" s="14">
        <f t="shared" si="0"/>
        <v>1</v>
      </c>
      <c r="F13" s="14">
        <f t="shared" si="0"/>
        <v>1</v>
      </c>
      <c r="G13" s="14">
        <f t="shared" si="0"/>
        <v>1</v>
      </c>
      <c r="J13" s="14">
        <v>1</v>
      </c>
      <c r="K13" s="14" t="s">
        <v>160</v>
      </c>
      <c r="L13" s="14" t="s">
        <v>196</v>
      </c>
      <c r="M13" s="14">
        <f>J13*10</f>
        <v>10</v>
      </c>
      <c r="N13" s="14" t="s">
        <v>202</v>
      </c>
      <c r="O13" s="14" t="s">
        <v>198</v>
      </c>
      <c r="P13" s="14">
        <f>J13*1</f>
        <v>1</v>
      </c>
      <c r="Q13" s="14" t="s">
        <v>203</v>
      </c>
    </row>
    <row r="14" spans="1:24" s="12" customFormat="1" ht="14.25" thickBot="1">
      <c r="A14" s="14" t="s">
        <v>188</v>
      </c>
      <c r="B14" s="14">
        <v>1</v>
      </c>
      <c r="C14" s="14">
        <v>1</v>
      </c>
      <c r="D14" s="14">
        <v>1</v>
      </c>
      <c r="E14" s="14">
        <f t="shared" si="0"/>
        <v>1</v>
      </c>
      <c r="F14" s="14">
        <f t="shared" si="0"/>
        <v>1</v>
      </c>
      <c r="G14" s="14">
        <f t="shared" si="0"/>
        <v>1</v>
      </c>
      <c r="J14" s="14"/>
      <c r="K14" s="14"/>
      <c r="L14" s="14"/>
      <c r="M14" s="14"/>
      <c r="N14" s="14"/>
      <c r="O14" s="14"/>
      <c r="P14" s="14"/>
      <c r="Q14" s="14"/>
    </row>
    <row r="15" spans="1:24" s="12" customFormat="1" ht="14.25" thickBot="1">
      <c r="A15" s="14" t="s">
        <v>186</v>
      </c>
      <c r="B15" s="14">
        <v>1</v>
      </c>
      <c r="C15" s="14">
        <v>1</v>
      </c>
      <c r="D15" s="14">
        <v>1</v>
      </c>
      <c r="E15" s="14">
        <f t="shared" si="0"/>
        <v>1</v>
      </c>
      <c r="F15" s="14">
        <f t="shared" si="0"/>
        <v>1</v>
      </c>
      <c r="G15" s="14">
        <f t="shared" si="0"/>
        <v>1</v>
      </c>
      <c r="J15" s="14">
        <v>1</v>
      </c>
      <c r="K15" s="14" t="s">
        <v>204</v>
      </c>
      <c r="L15" s="14" t="s">
        <v>196</v>
      </c>
      <c r="M15" s="14">
        <f>J15/2</f>
        <v>0.5</v>
      </c>
      <c r="N15" s="14" t="s">
        <v>205</v>
      </c>
      <c r="O15" s="14" t="s">
        <v>198</v>
      </c>
      <c r="P15" s="14">
        <f>J15</f>
        <v>1</v>
      </c>
      <c r="Q15" s="14" t="s">
        <v>206</v>
      </c>
    </row>
    <row r="16" spans="1:24" s="12" customFormat="1" ht="14.25" thickBot="1">
      <c r="A16" s="14" t="s">
        <v>187</v>
      </c>
      <c r="B16" s="14">
        <v>1</v>
      </c>
      <c r="C16" s="14">
        <v>1</v>
      </c>
      <c r="D16" s="14">
        <v>1</v>
      </c>
      <c r="E16" s="14">
        <f t="shared" si="0"/>
        <v>1</v>
      </c>
      <c r="F16" s="14">
        <f t="shared" si="0"/>
        <v>1</v>
      </c>
      <c r="G16" s="14">
        <f t="shared" si="0"/>
        <v>1</v>
      </c>
    </row>
    <row r="17" spans="1:50" s="12" customFormat="1" ht="14.25" thickBot="1">
      <c r="A17" s="14" t="s">
        <v>189</v>
      </c>
      <c r="B17" s="14">
        <v>1</v>
      </c>
      <c r="C17" s="14">
        <v>1</v>
      </c>
      <c r="D17" s="14">
        <v>1</v>
      </c>
      <c r="E17" s="14">
        <f t="shared" si="0"/>
        <v>1</v>
      </c>
      <c r="F17" s="14">
        <f t="shared" si="0"/>
        <v>1</v>
      </c>
      <c r="G17" s="14">
        <f t="shared" si="0"/>
        <v>1</v>
      </c>
    </row>
    <row r="18" spans="1:50" s="12" customFormat="1" ht="14.25" thickBot="1">
      <c r="A18" s="24" t="s">
        <v>190</v>
      </c>
      <c r="B18" s="23">
        <v>1</v>
      </c>
      <c r="C18" s="23">
        <v>1</v>
      </c>
      <c r="D18" s="23">
        <v>1</v>
      </c>
      <c r="E18" s="14">
        <f t="shared" si="0"/>
        <v>1</v>
      </c>
      <c r="F18" s="14">
        <f t="shared" si="0"/>
        <v>1</v>
      </c>
      <c r="G18" s="14">
        <f t="shared" si="0"/>
        <v>1</v>
      </c>
    </row>
    <row r="19" spans="1:50" s="12" customFormat="1" ht="14.25" thickBot="1">
      <c r="A19" s="24" t="s">
        <v>192</v>
      </c>
      <c r="B19" s="23">
        <v>1</v>
      </c>
      <c r="C19" s="23">
        <v>1</v>
      </c>
      <c r="D19" s="23">
        <v>1</v>
      </c>
      <c r="E19" s="14">
        <f t="shared" si="0"/>
        <v>1</v>
      </c>
      <c r="F19" s="14">
        <f t="shared" si="0"/>
        <v>1</v>
      </c>
      <c r="G19" s="14">
        <f t="shared" si="0"/>
        <v>1</v>
      </c>
    </row>
    <row r="20" spans="1:50" s="12" customFormat="1">
      <c r="A20" s="24"/>
      <c r="B20" s="23"/>
      <c r="C20" s="23"/>
      <c r="D20" s="23"/>
      <c r="E20" s="23"/>
      <c r="F20" s="23"/>
      <c r="G20" s="23"/>
    </row>
    <row r="21" spans="1:50">
      <c r="A21" s="110" t="s">
        <v>136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R21" s="110" t="s">
        <v>140</v>
      </c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I21" s="110" t="s">
        <v>138</v>
      </c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</row>
    <row r="22" spans="1:50">
      <c r="A22" s="12" t="s">
        <v>118</v>
      </c>
      <c r="B22" s="12" t="s">
        <v>165</v>
      </c>
      <c r="C22" s="12" t="s">
        <v>166</v>
      </c>
      <c r="D22" s="12" t="s">
        <v>167</v>
      </c>
      <c r="E22" s="12" t="s">
        <v>168</v>
      </c>
      <c r="F22" s="12" t="s">
        <v>169</v>
      </c>
      <c r="G22" s="12" t="s">
        <v>170</v>
      </c>
      <c r="H22" s="12" t="s">
        <v>171</v>
      </c>
      <c r="I22" s="12" t="s">
        <v>172</v>
      </c>
      <c r="J22" s="12" t="s">
        <v>173</v>
      </c>
      <c r="K22" s="12" t="s">
        <v>174</v>
      </c>
      <c r="L22" s="12" t="s">
        <v>175</v>
      </c>
      <c r="M22" s="12" t="s">
        <v>176</v>
      </c>
      <c r="N22" s="12" t="s">
        <v>177</v>
      </c>
      <c r="O22" s="12" t="s">
        <v>178</v>
      </c>
      <c r="P22" s="12" t="s">
        <v>179</v>
      </c>
      <c r="R22" s="12" t="s">
        <v>118</v>
      </c>
      <c r="S22" s="12" t="s">
        <v>165</v>
      </c>
      <c r="T22" s="12" t="s">
        <v>166</v>
      </c>
      <c r="U22" s="12" t="s">
        <v>167</v>
      </c>
      <c r="V22" s="12" t="s">
        <v>168</v>
      </c>
      <c r="W22" s="12" t="s">
        <v>169</v>
      </c>
      <c r="X22" s="12" t="s">
        <v>170</v>
      </c>
      <c r="Y22" s="12" t="s">
        <v>171</v>
      </c>
      <c r="Z22" s="12" t="s">
        <v>172</v>
      </c>
      <c r="AA22" s="12" t="s">
        <v>173</v>
      </c>
      <c r="AB22" s="12" t="s">
        <v>174</v>
      </c>
      <c r="AC22" s="12" t="s">
        <v>175</v>
      </c>
      <c r="AD22" s="12" t="s">
        <v>176</v>
      </c>
      <c r="AE22" s="12" t="s">
        <v>177</v>
      </c>
      <c r="AF22" s="12" t="s">
        <v>178</v>
      </c>
      <c r="AG22" s="12" t="s">
        <v>179</v>
      </c>
      <c r="AI22" s="12" t="s">
        <v>118</v>
      </c>
      <c r="AJ22" s="12" t="s">
        <v>165</v>
      </c>
      <c r="AK22" s="12" t="s">
        <v>166</v>
      </c>
      <c r="AL22" s="12" t="s">
        <v>167</v>
      </c>
      <c r="AM22" s="12" t="s">
        <v>168</v>
      </c>
      <c r="AN22" s="12" t="s">
        <v>169</v>
      </c>
      <c r="AO22" s="12" t="s">
        <v>170</v>
      </c>
      <c r="AP22" s="12" t="s">
        <v>171</v>
      </c>
      <c r="AQ22" s="12" t="s">
        <v>172</v>
      </c>
      <c r="AR22" s="12" t="s">
        <v>173</v>
      </c>
      <c r="AS22" s="12" t="s">
        <v>174</v>
      </c>
      <c r="AT22" s="12" t="s">
        <v>175</v>
      </c>
      <c r="AU22" s="12" t="s">
        <v>176</v>
      </c>
      <c r="AV22" s="12" t="s">
        <v>177</v>
      </c>
      <c r="AW22" s="12" t="s">
        <v>178</v>
      </c>
      <c r="AX22" s="12" t="s">
        <v>179</v>
      </c>
    </row>
    <row r="23" spans="1:50">
      <c r="A23">
        <v>1</v>
      </c>
      <c r="B23">
        <f>$K$1*INDEX($A$3:$G$19,2,MATCH($A$21,$A$3:$G$3,0))+(A23-1)*$K$2*INDEX($A$3:$G$19,6,MATCH($A$21,$A$3:$G$3,0))</f>
        <v>14</v>
      </c>
      <c r="C23" s="12">
        <f>$K$3*INDEX($A$3:$G$19,3,MATCH($A$21,$A$3:$G$3,0))+(A23-1)*$K$4*INDEX($A$3:$G$19,7,MATCH($A$21,$A$3:$G$3,0))</f>
        <v>10</v>
      </c>
      <c r="D23" s="12">
        <f>$K$5*INDEX($A$3:$G$19,4,MATCH($A$21,$A$3:$G$3,0))+(A23-1)*$K$6*INDEX($A$3:$G$19,8,MATCH($A$21,$A$3:$G$3,0))</f>
        <v>10</v>
      </c>
      <c r="E23" s="12">
        <f>$K$7*INDEX($A$3:$G$19,5,MATCH($A$21,$A$3:$G$3,0))+(A23-1)*$K$8*INDEX($A$3:$G$19,9,MATCH($A$21,$A$3:$G$3,0))</f>
        <v>13</v>
      </c>
      <c r="F23">
        <f>$O$1*INDEX($A$3:$G$19,10,MATCH($A$21,$A$3:$G$3,0))+(A23-1)*$O$2*INDEX($A$3:$G$19,13,MATCH($A$21,$A$3:$G$3,0))+E23*$M$13</f>
        <v>130</v>
      </c>
      <c r="G23" s="12">
        <f>$O$3*INDEX($A$3:$G$19,11,MATCH($A$21,$A$3:$G$3,0))+(A23-1)*$O$4*INDEX($A$3:$G$19,14,MATCH($A$21,$A$3:$G$3,0))</f>
        <v>20</v>
      </c>
      <c r="H23">
        <f>$O$7*INDEX($A$3:$G$19,16,MATCH($A$21,$A$3:$G$3,0))+$M$15*IF(OR($A$21="战士",$A$21="佣兵战士"),B23,IF(OR($A$21="猎人",$A$21="佣兵猎人"),C23,D23))</f>
        <v>12</v>
      </c>
      <c r="I23">
        <f>$O$8*INDEX($A$3:$G$19,17,MATCH($A$21,$A$3:$G$3,0))+$P$15*IF(OR($A$21="战士",$A$21="佣兵战士"),B23,IF(OR($A$21="猎人",$A$21="佣兵猎人"),C23,D23))</f>
        <v>24</v>
      </c>
      <c r="J23">
        <f>$O$5*INDEX($A$3:$G$19,12,MATCH($A$21,$A$3:$G$3,0))+(A23-1)*$O$6*INDEX($A$3:$G$19,15,MATCH($A$21,$A$3:$G$3,0))</f>
        <v>0</v>
      </c>
      <c r="K23">
        <f>B23*$M$10</f>
        <v>14</v>
      </c>
      <c r="L23">
        <f>D23*$M$12</f>
        <v>10</v>
      </c>
      <c r="M23">
        <f>C23*$M$11</f>
        <v>10</v>
      </c>
      <c r="N23">
        <f>B23*$P$10</f>
        <v>14</v>
      </c>
      <c r="O23">
        <f>C23*$P$11</f>
        <v>2</v>
      </c>
      <c r="P23">
        <f>E23*$P$13</f>
        <v>13</v>
      </c>
      <c r="R23" s="12">
        <v>1</v>
      </c>
      <c r="S23" s="12">
        <f>$K$1*INDEX($A$3:$G$19,2,MATCH($R$21,$A$3:$G$3,0))+(R23-1)*$K$2*INDEX($A$3:$G$19,6,MATCH($R$21,$A$3:$G$3,0))</f>
        <v>10</v>
      </c>
      <c r="T23" s="12">
        <f>$K$3*INDEX($A$3:$G$19,3,MATCH($R$21,$A$3:$G$3,0))+(R23-1)*$K$4*INDEX($A$3:$G$19,7,MATCH($R$21,$A$3:$G$3,0))</f>
        <v>15</v>
      </c>
      <c r="U23" s="12">
        <f>$K$5*INDEX($A$3:$G$19,4,MATCH($R$21,$A$3:$G$3,0))+(R23-1)*$K$6*INDEX($A$3:$G$19,8,MATCH($R$21,$A$3:$G$3,0))</f>
        <v>10</v>
      </c>
      <c r="V23" s="12">
        <f>$K$7*INDEX($A$3:$G$19,5,MATCH($R$21,$A$3:$G$3,0))+(R23-1)*$K$8*INDEX($A$3:$G$19,9,MATCH($R$21,$A$3:$G$3,0))</f>
        <v>12</v>
      </c>
      <c r="W23" s="12">
        <f>$O$1*INDEX($A$3:$G$19,10,MATCH($R$21,$A$3:$G$3,0))+(R23-1)*$O$2*INDEX($A$3:$G$19,13,MATCH($R$21,$A$3:$G$3,0))+V23*$M$13</f>
        <v>120</v>
      </c>
      <c r="X23" s="12">
        <f>$O$3*INDEX($A$3:$G$19,11,MATCH($R$21,$A$3:$G$3,0))+(R23-1)*$O$4*INDEX($A$3:$G$19,14,MATCH($R$21,$A$3:$G$3,0))</f>
        <v>20</v>
      </c>
      <c r="Y23" s="12">
        <f>$O$7*INDEX($A$3:$G$19,16,MATCH($R$21,$A$3:$G$3,0))+$M$15*IF(OR($R$21="战士",$R$21="佣兵战士"),S23,IF(OR($R$21="猎人",$R$21="佣兵猎人"),T23,U23))</f>
        <v>12.5</v>
      </c>
      <c r="Z23" s="12">
        <f>$O$8*INDEX($A$3:$G$19,17,MATCH($R$21,$A$3:$G$3,0))+$P$15*IF(OR($R$21="战士",$R$21="佣兵战士"),S23,IF(OR($R$21="猎人",$R$21="佣兵猎人"),T23,U23))</f>
        <v>25</v>
      </c>
      <c r="AA23" s="12">
        <f>$O$5*INDEX($A$3:$G$19,12,MATCH($R$21,$A$3:$G$3,0))+(R23-1)*$O$6*INDEX($A$3:$G$19,15,MATCH($R$21,$A$3:$G$3,0))</f>
        <v>0</v>
      </c>
      <c r="AB23" s="12">
        <f>S23*$M$10</f>
        <v>10</v>
      </c>
      <c r="AC23" s="12">
        <f>U23*$M$12</f>
        <v>10</v>
      </c>
      <c r="AD23" s="12">
        <f>T23*$M$11</f>
        <v>15</v>
      </c>
      <c r="AE23" s="12">
        <f>S23*$P$10</f>
        <v>10</v>
      </c>
      <c r="AF23" s="12">
        <f>T23*$P$11</f>
        <v>3</v>
      </c>
      <c r="AG23" s="12">
        <f>V23*$P$13</f>
        <v>12</v>
      </c>
      <c r="AI23" s="12">
        <v>1</v>
      </c>
      <c r="AJ23" s="12">
        <f>$K$1*INDEX($A$3:$G$19,2,MATCH($AI$21,$A$3:$G$3,0))+(AI23-1)*$K$2*INDEX($A$3:$G$19,6,MATCH($AI$21,$A$3:$G$3,0))</f>
        <v>10</v>
      </c>
      <c r="AK23" s="12">
        <f>$K$3*INDEX($A$3:$G$19,3,MATCH($AI$21,$A$3:$G$3,0))+(AI23-1)*$K$4*INDEX($A$3:$G$19,7,MATCH($AI$21,$A$3:$G$3,0))</f>
        <v>10</v>
      </c>
      <c r="AL23" s="12">
        <f>$K$5*INDEX($A$3:$G$19,4,MATCH($AI$21,$A$3:$G$3,0))+(AI23-1)*$K$6*INDEX($A$3:$G$19,8,MATCH($AI$21,$A$3:$G$3,0))</f>
        <v>15</v>
      </c>
      <c r="AM23" s="12">
        <f>$K$7*INDEX($A$3:$G$19,5,MATCH($AI$21,$A$3:$G$3,0))+(AI23-1)*$K$8*INDEX($A$3:$G$19,9,MATCH($AI$21,$A$3:$G$3,0))</f>
        <v>12</v>
      </c>
      <c r="AN23" s="12">
        <f>$O$1*INDEX($A$3:$G$19,10,MATCH($AI$21,$A$3:$G$3,0))+(AI23-1)*$O$2*INDEX($A$3:$G$19,13,MATCH($AI$21,$A$3:$G$3,0))+AM23*$M$13</f>
        <v>120</v>
      </c>
      <c r="AO23" s="12">
        <f>$O$3*INDEX($A$3:$G$19,11,MATCH($AI$21,$A$3:$G$3,0))+(AI23-1)*$O$4*INDEX($A$3:$G$19,14,MATCH($AI$21,$A$3:$G$3,0))</f>
        <v>20</v>
      </c>
      <c r="AP23" s="12">
        <f>$O$7*INDEX($A$3:$G$19,16,MATCH($AI$21,$A$3:$G$3,0))+$M$15*IF(OR($AI$21="战士",$AI$21="佣兵战士"),AJ23,IF(OR($AI$21="猎人",$AI$21="佣兵猎人"),AK23,AL23))</f>
        <v>12.5</v>
      </c>
      <c r="AQ23" s="12">
        <f>$O$8*INDEX($A$3:$G$19,17,MATCH($AI$21,$A$3:$G$3,0))+$P$15*IF(OR($AI$21="战士",$AI$21="佣兵战士"),AJ23,IF(OR($AI$21="猎人",$AI$21="佣兵猎人"),AK23,AL23))</f>
        <v>25</v>
      </c>
      <c r="AR23" s="12">
        <f>$O$5*INDEX($A$3:$G$19,12,MATCH($AI$21,$A$3:$G$3,0))+(AI23-1)*$O$6*INDEX($A$3:$G$19,15,MATCH($AI$21,$A$3:$G$3,0))</f>
        <v>0</v>
      </c>
      <c r="AS23" s="12">
        <f>AJ23*$M$10</f>
        <v>10</v>
      </c>
      <c r="AT23" s="12">
        <f>AL23*$M$12</f>
        <v>15</v>
      </c>
      <c r="AU23" s="12">
        <f>AK23*$M$11</f>
        <v>10</v>
      </c>
      <c r="AV23" s="12">
        <f>AJ23*$P$10</f>
        <v>10</v>
      </c>
      <c r="AW23" s="12">
        <f>AK23*$P$11</f>
        <v>2</v>
      </c>
      <c r="AX23" s="12">
        <f>AM23*$P$13</f>
        <v>12</v>
      </c>
    </row>
    <row r="24" spans="1:50">
      <c r="A24" s="12">
        <v>2</v>
      </c>
      <c r="B24" s="12">
        <f t="shared" ref="B24:B87" si="1">$K$1*INDEX($A$3:$G$19,2,MATCH($A$21,$A$3:$G$3,0))+(A24-1)*$K$2*INDEX($A$3:$G$19,6,MATCH($A$21,$A$3:$G$3,0))</f>
        <v>17</v>
      </c>
      <c r="C24" s="12">
        <f t="shared" ref="C24:C87" si="2">$K$3*INDEX($A$3:$G$19,3,MATCH($A$21,$A$3:$G$3,0))+(A24-1)*$K$4*INDEX($A$3:$G$19,7,MATCH($A$21,$A$3:$G$3,0))</f>
        <v>11</v>
      </c>
      <c r="D24" s="12">
        <f t="shared" ref="D24:D87" si="3">$K$5*INDEX($A$3:$G$19,4,MATCH($A$21,$A$3:$G$3,0))+(A24-1)*$K$6*INDEX($A$3:$G$19,8,MATCH($A$21,$A$3:$G$3,0))</f>
        <v>11</v>
      </c>
      <c r="E24" s="12">
        <f t="shared" ref="E24:E87" si="4">$K$7*INDEX($A$3:$G$19,5,MATCH($A$21,$A$3:$G$3,0))+(A24-1)*$K$8*INDEX($A$3:$G$19,9,MATCH($A$21,$A$3:$G$3,0))</f>
        <v>15</v>
      </c>
      <c r="F24" s="12">
        <f t="shared" ref="F24:F87" si="5">$O$1*INDEX($A$3:$G$19,10,MATCH($A$21,$A$3:$G$3,0))+(A24-1)*$O$2*INDEX($A$3:$G$19,13,MATCH($A$21,$A$3:$G$3,0))+E24*$M$13</f>
        <v>150</v>
      </c>
      <c r="G24" s="12">
        <f t="shared" ref="G24:G87" si="6">$O$3*INDEX($A$3:$G$19,11,MATCH($A$21,$A$3:$G$3,0))+(A24-1)*$O$4*INDEX($A$3:$G$19,14,MATCH($A$21,$A$3:$G$3,0))</f>
        <v>40</v>
      </c>
      <c r="H24" s="12">
        <f t="shared" ref="H24:H87" si="7">$O$7*INDEX($A$3:$G$19,16,MATCH($A$21,$A$3:$G$3,0))+$M$15*IF(OR($A$21="战士",$A$21="佣兵战士"),B24,IF(OR($A$21="猎人",$A$21="佣兵猎人"),C24,D24))</f>
        <v>13.5</v>
      </c>
      <c r="I24" s="12">
        <f t="shared" ref="I24:I87" si="8">$O$8*INDEX($A$3:$G$19,17,MATCH($A$21,$A$3:$G$3,0))+$P$15*IF(OR($A$21="战士",$A$21="佣兵战士"),B24,IF(OR($A$21="猎人",$A$21="佣兵猎人"),C24,D24))</f>
        <v>27</v>
      </c>
      <c r="J24" s="12">
        <f t="shared" ref="J24:J87" si="9">$O$5*INDEX($A$3:$G$19,12,MATCH($A$21,$A$3:$G$3,0))+(A24-1)*$O$6*INDEX($A$3:$G$19,15,MATCH($A$21,$A$3:$G$3,0))</f>
        <v>0</v>
      </c>
      <c r="K24" s="12">
        <f t="shared" ref="K24:K87" si="10">B24*$M$10</f>
        <v>17</v>
      </c>
      <c r="L24" s="12">
        <f t="shared" ref="L24:L87" si="11">D24*$M$12</f>
        <v>11</v>
      </c>
      <c r="M24" s="12">
        <f t="shared" ref="M24:M87" si="12">C24*$M$11</f>
        <v>11</v>
      </c>
      <c r="N24" s="12">
        <f t="shared" ref="N24:N87" si="13">B24*$P$10</f>
        <v>17</v>
      </c>
      <c r="O24" s="12">
        <f t="shared" ref="O24:O87" si="14">C24*$P$11</f>
        <v>2.2000000000000002</v>
      </c>
      <c r="P24" s="12">
        <f t="shared" ref="P24:P87" si="15">E24*$P$13</f>
        <v>15</v>
      </c>
      <c r="Q24" s="12"/>
      <c r="R24" s="12">
        <v>2</v>
      </c>
      <c r="S24" s="12">
        <f t="shared" ref="S24:S87" si="16">$K$1*INDEX($A$3:$G$19,2,MATCH($R$21,$A$3:$G$3,0))+(R24-1)*$K$2*INDEX($A$3:$G$19,6,MATCH($R$21,$A$3:$G$3,0))</f>
        <v>11</v>
      </c>
      <c r="T24" s="12">
        <f t="shared" ref="T24:T87" si="17">$K$3*INDEX($A$3:$G$19,3,MATCH($R$21,$A$3:$G$3,0))+(R24-1)*$K$4*INDEX($A$3:$G$19,7,MATCH($R$21,$A$3:$G$3,0))</f>
        <v>18</v>
      </c>
      <c r="U24" s="12">
        <f t="shared" ref="U24:U87" si="18">$K$5*INDEX($A$3:$G$19,4,MATCH($R$21,$A$3:$G$3,0))+(R24-1)*$K$6*INDEX($A$3:$G$19,8,MATCH($R$21,$A$3:$G$3,0))</f>
        <v>11</v>
      </c>
      <c r="V24" s="12">
        <f t="shared" ref="V24:V87" si="19">$K$7*INDEX($A$3:$G$19,5,MATCH($R$21,$A$3:$G$3,0))+(R24-1)*$K$8*INDEX($A$3:$G$19,9,MATCH($R$21,$A$3:$G$3,0))</f>
        <v>14</v>
      </c>
      <c r="W24" s="12">
        <f t="shared" ref="W24:W87" si="20">$O$1*INDEX($A$3:$G$19,10,MATCH($R$21,$A$3:$G$3,0))+(R24-1)*$O$2*INDEX($A$3:$G$19,13,MATCH($R$21,$A$3:$G$3,0))+V24*$M$13</f>
        <v>140</v>
      </c>
      <c r="X24" s="12">
        <f t="shared" ref="X24:X87" si="21">$O$3*INDEX($A$3:$G$19,11,MATCH($R$21,$A$3:$G$3,0))+(R24-1)*$O$4*INDEX($A$3:$G$19,14,MATCH($R$21,$A$3:$G$3,0))</f>
        <v>40</v>
      </c>
      <c r="Y24" s="12">
        <f t="shared" ref="Y24:Y87" si="22">$O$7*INDEX($A$3:$G$19,16,MATCH($R$21,$A$3:$G$3,0))+$M$15*IF(OR($R$21="战士",$R$21="佣兵战士"),S24,IF(OR($R$21="猎人",$R$21="佣兵猎人"),T24,U24))</f>
        <v>14</v>
      </c>
      <c r="Z24" s="12">
        <f t="shared" ref="Z24:Z87" si="23">$O$8*INDEX($A$3:$G$19,17,MATCH($R$21,$A$3:$G$3,0))+$P$15*IF(OR($R$21="战士",$R$21="佣兵战士"),S24,IF(OR($R$21="猎人",$R$21="佣兵猎人"),T24,U24))</f>
        <v>28</v>
      </c>
      <c r="AA24" s="12">
        <f t="shared" ref="AA24:AA87" si="24">$O$5*INDEX($A$3:$G$19,12,MATCH($R$21,$A$3:$G$3,0))+(R24-1)*$O$6*INDEX($A$3:$G$19,15,MATCH($R$21,$A$3:$G$3,0))</f>
        <v>0</v>
      </c>
      <c r="AB24" s="12">
        <f t="shared" ref="AB24:AB87" si="25">S24*$M$10</f>
        <v>11</v>
      </c>
      <c r="AC24" s="12">
        <f t="shared" ref="AC24:AC87" si="26">U24*$M$12</f>
        <v>11</v>
      </c>
      <c r="AD24" s="12">
        <f t="shared" ref="AD24:AD87" si="27">T24*$M$11</f>
        <v>18</v>
      </c>
      <c r="AE24" s="12">
        <f t="shared" ref="AE24:AE87" si="28">S24*$P$10</f>
        <v>11</v>
      </c>
      <c r="AF24" s="12">
        <f t="shared" ref="AF24:AF87" si="29">T24*$P$11</f>
        <v>3.6</v>
      </c>
      <c r="AG24" s="12">
        <f t="shared" ref="AG24:AG87" si="30">V24*$P$13</f>
        <v>14</v>
      </c>
      <c r="AI24" s="12">
        <v>2</v>
      </c>
      <c r="AJ24" s="12">
        <f t="shared" ref="AJ24:AJ87" si="31">$K$1*INDEX($A$3:$G$19,2,MATCH($AI$21,$A$3:$G$3,0))+(AI24-1)*$K$2*INDEX($A$3:$G$19,6,MATCH($AI$21,$A$3:$G$3,0))</f>
        <v>11</v>
      </c>
      <c r="AK24" s="12">
        <f t="shared" ref="AK24:AK87" si="32">$K$3*INDEX($A$3:$G$19,3,MATCH($AI$21,$A$3:$G$3,0))+(AI24-1)*$K$4*INDEX($A$3:$G$19,7,MATCH($AI$21,$A$3:$G$3,0))</f>
        <v>11</v>
      </c>
      <c r="AL24" s="12">
        <f t="shared" ref="AL24:AL87" si="33">$K$5*INDEX($A$3:$G$19,4,MATCH($AI$21,$A$3:$G$3,0))+(AI24-1)*$K$6*INDEX($A$3:$G$19,8,MATCH($AI$21,$A$3:$G$3,0))</f>
        <v>18</v>
      </c>
      <c r="AM24" s="12">
        <f t="shared" ref="AM24:AM87" si="34">$K$7*INDEX($A$3:$G$19,5,MATCH($AI$21,$A$3:$G$3,0))+(AI24-1)*$K$8*INDEX($A$3:$G$19,9,MATCH($AI$21,$A$3:$G$3,0))</f>
        <v>14</v>
      </c>
      <c r="AN24" s="12">
        <f t="shared" ref="AN24:AN87" si="35">$O$1*INDEX($A$3:$G$19,10,MATCH($AI$21,$A$3:$G$3,0))+(AI24-1)*$O$2*INDEX($A$3:$G$19,13,MATCH($AI$21,$A$3:$G$3,0))+AM24*$M$13</f>
        <v>140</v>
      </c>
      <c r="AO24" s="12">
        <f t="shared" ref="AO24:AO87" si="36">$O$3*INDEX($A$3:$G$19,11,MATCH($AI$21,$A$3:$G$3,0))+(AI24-1)*$O$4*INDEX($A$3:$G$19,14,MATCH($AI$21,$A$3:$G$3,0))</f>
        <v>40</v>
      </c>
      <c r="AP24" s="12">
        <f t="shared" ref="AP24:AP87" si="37">$O$7*INDEX($A$3:$G$19,16,MATCH($AI$21,$A$3:$G$3,0))+$M$15*IF(OR($AI$21="战士",$AI$21="佣兵战士"),AJ24,IF(OR($AI$21="猎人",$AI$21="佣兵猎人"),AK24,AL24))</f>
        <v>14</v>
      </c>
      <c r="AQ24" s="12">
        <f t="shared" ref="AQ24:AQ87" si="38">$O$8*INDEX($A$3:$G$19,17,MATCH($AI$21,$A$3:$G$3,0))+$P$15*IF(OR($AI$21="战士",$AI$21="佣兵战士"),AJ24,IF(OR($AI$21="猎人",$AI$21="佣兵猎人"),AK24,AL24))</f>
        <v>28</v>
      </c>
      <c r="AR24" s="12">
        <f t="shared" ref="AR24:AR87" si="39">$O$5*INDEX($A$3:$G$19,12,MATCH($AI$21,$A$3:$G$3,0))+(AI24-1)*$O$6*INDEX($A$3:$G$19,15,MATCH($AI$21,$A$3:$G$3,0))</f>
        <v>0</v>
      </c>
      <c r="AS24" s="12">
        <f t="shared" ref="AS24:AS87" si="40">AJ24*$M$10</f>
        <v>11</v>
      </c>
      <c r="AT24" s="12">
        <f t="shared" ref="AT24:AT87" si="41">AL24*$M$12</f>
        <v>18</v>
      </c>
      <c r="AU24" s="12">
        <f t="shared" ref="AU24:AU87" si="42">AK24*$M$11</f>
        <v>11</v>
      </c>
      <c r="AV24" s="12">
        <f t="shared" ref="AV24:AV87" si="43">AJ24*$P$10</f>
        <v>11</v>
      </c>
      <c r="AW24" s="12">
        <f t="shared" ref="AW24:AW87" si="44">AK24*$P$11</f>
        <v>2.2000000000000002</v>
      </c>
      <c r="AX24" s="12">
        <f t="shared" ref="AX24:AX87" si="45">AM24*$P$13</f>
        <v>14</v>
      </c>
    </row>
    <row r="25" spans="1:50">
      <c r="A25" s="12">
        <v>3</v>
      </c>
      <c r="B25" s="12">
        <f t="shared" si="1"/>
        <v>20</v>
      </c>
      <c r="C25" s="12">
        <f t="shared" si="2"/>
        <v>12</v>
      </c>
      <c r="D25" s="12">
        <f t="shared" si="3"/>
        <v>12</v>
      </c>
      <c r="E25" s="12">
        <f t="shared" si="4"/>
        <v>17</v>
      </c>
      <c r="F25" s="12">
        <f t="shared" si="5"/>
        <v>170</v>
      </c>
      <c r="G25" s="12">
        <f t="shared" si="6"/>
        <v>60</v>
      </c>
      <c r="H25" s="12">
        <f t="shared" si="7"/>
        <v>15</v>
      </c>
      <c r="I25" s="12">
        <f t="shared" si="8"/>
        <v>30</v>
      </c>
      <c r="J25" s="12">
        <f t="shared" si="9"/>
        <v>0</v>
      </c>
      <c r="K25" s="12">
        <f t="shared" si="10"/>
        <v>20</v>
      </c>
      <c r="L25" s="12">
        <f t="shared" si="11"/>
        <v>12</v>
      </c>
      <c r="M25" s="12">
        <f t="shared" si="12"/>
        <v>12</v>
      </c>
      <c r="N25" s="12">
        <f t="shared" si="13"/>
        <v>20</v>
      </c>
      <c r="O25" s="12">
        <f t="shared" si="14"/>
        <v>2.4000000000000004</v>
      </c>
      <c r="P25" s="12">
        <f t="shared" si="15"/>
        <v>17</v>
      </c>
      <c r="Q25" s="12"/>
      <c r="R25" s="12">
        <v>3</v>
      </c>
      <c r="S25" s="12">
        <f t="shared" si="16"/>
        <v>12</v>
      </c>
      <c r="T25" s="12">
        <f t="shared" si="17"/>
        <v>21</v>
      </c>
      <c r="U25" s="12">
        <f t="shared" si="18"/>
        <v>12</v>
      </c>
      <c r="V25" s="12">
        <f t="shared" si="19"/>
        <v>16</v>
      </c>
      <c r="W25" s="12">
        <f t="shared" si="20"/>
        <v>160</v>
      </c>
      <c r="X25" s="12">
        <f t="shared" si="21"/>
        <v>60</v>
      </c>
      <c r="Y25" s="12">
        <f t="shared" si="22"/>
        <v>15.5</v>
      </c>
      <c r="Z25" s="12">
        <f t="shared" si="23"/>
        <v>31</v>
      </c>
      <c r="AA25" s="12">
        <f t="shared" si="24"/>
        <v>0</v>
      </c>
      <c r="AB25" s="12">
        <f t="shared" si="25"/>
        <v>12</v>
      </c>
      <c r="AC25" s="12">
        <f t="shared" si="26"/>
        <v>12</v>
      </c>
      <c r="AD25" s="12">
        <f t="shared" si="27"/>
        <v>21</v>
      </c>
      <c r="AE25" s="12">
        <f t="shared" si="28"/>
        <v>12</v>
      </c>
      <c r="AF25" s="12">
        <f t="shared" si="29"/>
        <v>4.2</v>
      </c>
      <c r="AG25" s="12">
        <f t="shared" si="30"/>
        <v>16</v>
      </c>
      <c r="AI25" s="12">
        <v>3</v>
      </c>
      <c r="AJ25" s="12">
        <f t="shared" si="31"/>
        <v>12</v>
      </c>
      <c r="AK25" s="12">
        <f t="shared" si="32"/>
        <v>12</v>
      </c>
      <c r="AL25" s="12">
        <f t="shared" si="33"/>
        <v>21</v>
      </c>
      <c r="AM25" s="12">
        <f t="shared" si="34"/>
        <v>16</v>
      </c>
      <c r="AN25" s="12">
        <f t="shared" si="35"/>
        <v>160</v>
      </c>
      <c r="AO25" s="12">
        <f t="shared" si="36"/>
        <v>60</v>
      </c>
      <c r="AP25" s="12">
        <f t="shared" si="37"/>
        <v>15.5</v>
      </c>
      <c r="AQ25" s="12">
        <f t="shared" si="38"/>
        <v>31</v>
      </c>
      <c r="AR25" s="12">
        <f t="shared" si="39"/>
        <v>0</v>
      </c>
      <c r="AS25" s="12">
        <f t="shared" si="40"/>
        <v>12</v>
      </c>
      <c r="AT25" s="12">
        <f t="shared" si="41"/>
        <v>21</v>
      </c>
      <c r="AU25" s="12">
        <f t="shared" si="42"/>
        <v>12</v>
      </c>
      <c r="AV25" s="12">
        <f t="shared" si="43"/>
        <v>12</v>
      </c>
      <c r="AW25" s="12">
        <f t="shared" si="44"/>
        <v>2.4000000000000004</v>
      </c>
      <c r="AX25" s="12">
        <f t="shared" si="45"/>
        <v>16</v>
      </c>
    </row>
    <row r="26" spans="1:50">
      <c r="A26" s="12">
        <v>4</v>
      </c>
      <c r="B26" s="12">
        <f t="shared" si="1"/>
        <v>23</v>
      </c>
      <c r="C26" s="12">
        <f t="shared" si="2"/>
        <v>13</v>
      </c>
      <c r="D26" s="12">
        <f t="shared" si="3"/>
        <v>13</v>
      </c>
      <c r="E26" s="12">
        <f t="shared" si="4"/>
        <v>19</v>
      </c>
      <c r="F26" s="12">
        <f t="shared" si="5"/>
        <v>190</v>
      </c>
      <c r="G26" s="12">
        <f t="shared" si="6"/>
        <v>80</v>
      </c>
      <c r="H26" s="12">
        <f t="shared" si="7"/>
        <v>16.5</v>
      </c>
      <c r="I26" s="12">
        <f t="shared" si="8"/>
        <v>33</v>
      </c>
      <c r="J26" s="12">
        <f t="shared" si="9"/>
        <v>0</v>
      </c>
      <c r="K26" s="12">
        <f t="shared" si="10"/>
        <v>23</v>
      </c>
      <c r="L26" s="12">
        <f t="shared" si="11"/>
        <v>13</v>
      </c>
      <c r="M26" s="12">
        <f t="shared" si="12"/>
        <v>13</v>
      </c>
      <c r="N26" s="12">
        <f t="shared" si="13"/>
        <v>23</v>
      </c>
      <c r="O26" s="12">
        <f t="shared" si="14"/>
        <v>2.6</v>
      </c>
      <c r="P26" s="12">
        <f t="shared" si="15"/>
        <v>19</v>
      </c>
      <c r="Q26" s="12"/>
      <c r="R26" s="12">
        <v>4</v>
      </c>
      <c r="S26" s="12">
        <f t="shared" si="16"/>
        <v>13</v>
      </c>
      <c r="T26" s="12">
        <f t="shared" si="17"/>
        <v>24</v>
      </c>
      <c r="U26" s="12">
        <f t="shared" si="18"/>
        <v>13</v>
      </c>
      <c r="V26" s="12">
        <f t="shared" si="19"/>
        <v>18</v>
      </c>
      <c r="W26" s="12">
        <f t="shared" si="20"/>
        <v>180</v>
      </c>
      <c r="X26" s="12">
        <f t="shared" si="21"/>
        <v>80</v>
      </c>
      <c r="Y26" s="12">
        <f t="shared" si="22"/>
        <v>17</v>
      </c>
      <c r="Z26" s="12">
        <f t="shared" si="23"/>
        <v>34</v>
      </c>
      <c r="AA26" s="12">
        <f t="shared" si="24"/>
        <v>0</v>
      </c>
      <c r="AB26" s="12">
        <f t="shared" si="25"/>
        <v>13</v>
      </c>
      <c r="AC26" s="12">
        <f t="shared" si="26"/>
        <v>13</v>
      </c>
      <c r="AD26" s="12">
        <f t="shared" si="27"/>
        <v>24</v>
      </c>
      <c r="AE26" s="12">
        <f t="shared" si="28"/>
        <v>13</v>
      </c>
      <c r="AF26" s="12">
        <f t="shared" si="29"/>
        <v>4.8000000000000007</v>
      </c>
      <c r="AG26" s="12">
        <f t="shared" si="30"/>
        <v>18</v>
      </c>
      <c r="AI26" s="12">
        <v>4</v>
      </c>
      <c r="AJ26" s="12">
        <f t="shared" si="31"/>
        <v>13</v>
      </c>
      <c r="AK26" s="12">
        <f t="shared" si="32"/>
        <v>13</v>
      </c>
      <c r="AL26" s="12">
        <f t="shared" si="33"/>
        <v>24</v>
      </c>
      <c r="AM26" s="12">
        <f t="shared" si="34"/>
        <v>18</v>
      </c>
      <c r="AN26" s="12">
        <f t="shared" si="35"/>
        <v>180</v>
      </c>
      <c r="AO26" s="12">
        <f t="shared" si="36"/>
        <v>80</v>
      </c>
      <c r="AP26" s="12">
        <f t="shared" si="37"/>
        <v>17</v>
      </c>
      <c r="AQ26" s="12">
        <f t="shared" si="38"/>
        <v>34</v>
      </c>
      <c r="AR26" s="12">
        <f t="shared" si="39"/>
        <v>0</v>
      </c>
      <c r="AS26" s="12">
        <f t="shared" si="40"/>
        <v>13</v>
      </c>
      <c r="AT26" s="12">
        <f t="shared" si="41"/>
        <v>24</v>
      </c>
      <c r="AU26" s="12">
        <f t="shared" si="42"/>
        <v>13</v>
      </c>
      <c r="AV26" s="12">
        <f t="shared" si="43"/>
        <v>13</v>
      </c>
      <c r="AW26" s="12">
        <f t="shared" si="44"/>
        <v>2.6</v>
      </c>
      <c r="AX26" s="12">
        <f t="shared" si="45"/>
        <v>18</v>
      </c>
    </row>
    <row r="27" spans="1:50">
      <c r="A27" s="12">
        <v>5</v>
      </c>
      <c r="B27" s="12">
        <f t="shared" si="1"/>
        <v>26</v>
      </c>
      <c r="C27" s="12">
        <f t="shared" si="2"/>
        <v>14</v>
      </c>
      <c r="D27" s="12">
        <f t="shared" si="3"/>
        <v>14</v>
      </c>
      <c r="E27" s="12">
        <f t="shared" si="4"/>
        <v>21</v>
      </c>
      <c r="F27" s="12">
        <f t="shared" si="5"/>
        <v>210</v>
      </c>
      <c r="G27" s="12">
        <f t="shared" si="6"/>
        <v>100</v>
      </c>
      <c r="H27" s="12">
        <f t="shared" si="7"/>
        <v>18</v>
      </c>
      <c r="I27" s="12">
        <f t="shared" si="8"/>
        <v>36</v>
      </c>
      <c r="J27" s="12">
        <f t="shared" si="9"/>
        <v>0</v>
      </c>
      <c r="K27" s="12">
        <f t="shared" si="10"/>
        <v>26</v>
      </c>
      <c r="L27" s="12">
        <f t="shared" si="11"/>
        <v>14</v>
      </c>
      <c r="M27" s="12">
        <f t="shared" si="12"/>
        <v>14</v>
      </c>
      <c r="N27" s="12">
        <f t="shared" si="13"/>
        <v>26</v>
      </c>
      <c r="O27" s="12">
        <f t="shared" si="14"/>
        <v>2.8000000000000003</v>
      </c>
      <c r="P27" s="12">
        <f t="shared" si="15"/>
        <v>21</v>
      </c>
      <c r="Q27" s="12"/>
      <c r="R27" s="12">
        <v>5</v>
      </c>
      <c r="S27" s="12">
        <f t="shared" si="16"/>
        <v>14</v>
      </c>
      <c r="T27" s="12">
        <f t="shared" si="17"/>
        <v>27</v>
      </c>
      <c r="U27" s="12">
        <f t="shared" si="18"/>
        <v>14</v>
      </c>
      <c r="V27" s="12">
        <f t="shared" si="19"/>
        <v>20</v>
      </c>
      <c r="W27" s="12">
        <f t="shared" si="20"/>
        <v>200</v>
      </c>
      <c r="X27" s="12">
        <f t="shared" si="21"/>
        <v>100</v>
      </c>
      <c r="Y27" s="12">
        <f t="shared" si="22"/>
        <v>18.5</v>
      </c>
      <c r="Z27" s="12">
        <f t="shared" si="23"/>
        <v>37</v>
      </c>
      <c r="AA27" s="12">
        <f t="shared" si="24"/>
        <v>0</v>
      </c>
      <c r="AB27" s="12">
        <f t="shared" si="25"/>
        <v>14</v>
      </c>
      <c r="AC27" s="12">
        <f t="shared" si="26"/>
        <v>14</v>
      </c>
      <c r="AD27" s="12">
        <f t="shared" si="27"/>
        <v>27</v>
      </c>
      <c r="AE27" s="12">
        <f t="shared" si="28"/>
        <v>14</v>
      </c>
      <c r="AF27" s="12">
        <f t="shared" si="29"/>
        <v>5.4</v>
      </c>
      <c r="AG27" s="12">
        <f t="shared" si="30"/>
        <v>20</v>
      </c>
      <c r="AI27" s="12">
        <v>5</v>
      </c>
      <c r="AJ27" s="12">
        <f t="shared" si="31"/>
        <v>14</v>
      </c>
      <c r="AK27" s="12">
        <f t="shared" si="32"/>
        <v>14</v>
      </c>
      <c r="AL27" s="12">
        <f t="shared" si="33"/>
        <v>27</v>
      </c>
      <c r="AM27" s="12">
        <f t="shared" si="34"/>
        <v>20</v>
      </c>
      <c r="AN27" s="12">
        <f t="shared" si="35"/>
        <v>200</v>
      </c>
      <c r="AO27" s="12">
        <f t="shared" si="36"/>
        <v>100</v>
      </c>
      <c r="AP27" s="12">
        <f t="shared" si="37"/>
        <v>18.5</v>
      </c>
      <c r="AQ27" s="12">
        <f t="shared" si="38"/>
        <v>37</v>
      </c>
      <c r="AR27" s="12">
        <f t="shared" si="39"/>
        <v>0</v>
      </c>
      <c r="AS27" s="12">
        <f t="shared" si="40"/>
        <v>14</v>
      </c>
      <c r="AT27" s="12">
        <f t="shared" si="41"/>
        <v>27</v>
      </c>
      <c r="AU27" s="12">
        <f t="shared" si="42"/>
        <v>14</v>
      </c>
      <c r="AV27" s="12">
        <f t="shared" si="43"/>
        <v>14</v>
      </c>
      <c r="AW27" s="12">
        <f t="shared" si="44"/>
        <v>2.8000000000000003</v>
      </c>
      <c r="AX27" s="12">
        <f t="shared" si="45"/>
        <v>20</v>
      </c>
    </row>
    <row r="28" spans="1:50">
      <c r="A28" s="12">
        <v>6</v>
      </c>
      <c r="B28" s="12">
        <f t="shared" si="1"/>
        <v>29</v>
      </c>
      <c r="C28" s="12">
        <f t="shared" si="2"/>
        <v>15</v>
      </c>
      <c r="D28" s="12">
        <f t="shared" si="3"/>
        <v>15</v>
      </c>
      <c r="E28" s="12">
        <f t="shared" si="4"/>
        <v>23</v>
      </c>
      <c r="F28" s="12">
        <f t="shared" si="5"/>
        <v>230</v>
      </c>
      <c r="G28" s="12">
        <f t="shared" si="6"/>
        <v>120</v>
      </c>
      <c r="H28" s="12">
        <f t="shared" si="7"/>
        <v>19.5</v>
      </c>
      <c r="I28" s="12">
        <f t="shared" si="8"/>
        <v>39</v>
      </c>
      <c r="J28" s="12">
        <f t="shared" si="9"/>
        <v>0</v>
      </c>
      <c r="K28" s="12">
        <f t="shared" si="10"/>
        <v>29</v>
      </c>
      <c r="L28" s="12">
        <f t="shared" si="11"/>
        <v>15</v>
      </c>
      <c r="M28" s="12">
        <f t="shared" si="12"/>
        <v>15</v>
      </c>
      <c r="N28" s="12">
        <f t="shared" si="13"/>
        <v>29</v>
      </c>
      <c r="O28" s="12">
        <f t="shared" si="14"/>
        <v>3</v>
      </c>
      <c r="P28" s="12">
        <f t="shared" si="15"/>
        <v>23</v>
      </c>
      <c r="Q28" s="12"/>
      <c r="R28" s="12">
        <v>6</v>
      </c>
      <c r="S28" s="12">
        <f t="shared" si="16"/>
        <v>15</v>
      </c>
      <c r="T28" s="12">
        <f t="shared" si="17"/>
        <v>30</v>
      </c>
      <c r="U28" s="12">
        <f t="shared" si="18"/>
        <v>15</v>
      </c>
      <c r="V28" s="12">
        <f t="shared" si="19"/>
        <v>22</v>
      </c>
      <c r="W28" s="12">
        <f t="shared" si="20"/>
        <v>220</v>
      </c>
      <c r="X28" s="12">
        <f t="shared" si="21"/>
        <v>120</v>
      </c>
      <c r="Y28" s="12">
        <f t="shared" si="22"/>
        <v>20</v>
      </c>
      <c r="Z28" s="12">
        <f t="shared" si="23"/>
        <v>40</v>
      </c>
      <c r="AA28" s="12">
        <f t="shared" si="24"/>
        <v>0</v>
      </c>
      <c r="AB28" s="12">
        <f t="shared" si="25"/>
        <v>15</v>
      </c>
      <c r="AC28" s="12">
        <f t="shared" si="26"/>
        <v>15</v>
      </c>
      <c r="AD28" s="12">
        <f t="shared" si="27"/>
        <v>30</v>
      </c>
      <c r="AE28" s="12">
        <f t="shared" si="28"/>
        <v>15</v>
      </c>
      <c r="AF28" s="12">
        <f t="shared" si="29"/>
        <v>6</v>
      </c>
      <c r="AG28" s="12">
        <f t="shared" si="30"/>
        <v>22</v>
      </c>
      <c r="AI28" s="12">
        <v>6</v>
      </c>
      <c r="AJ28" s="12">
        <f t="shared" si="31"/>
        <v>15</v>
      </c>
      <c r="AK28" s="12">
        <f t="shared" si="32"/>
        <v>15</v>
      </c>
      <c r="AL28" s="12">
        <f t="shared" si="33"/>
        <v>30</v>
      </c>
      <c r="AM28" s="12">
        <f t="shared" si="34"/>
        <v>22</v>
      </c>
      <c r="AN28" s="12">
        <f t="shared" si="35"/>
        <v>220</v>
      </c>
      <c r="AO28" s="12">
        <f t="shared" si="36"/>
        <v>120</v>
      </c>
      <c r="AP28" s="12">
        <f t="shared" si="37"/>
        <v>20</v>
      </c>
      <c r="AQ28" s="12">
        <f t="shared" si="38"/>
        <v>40</v>
      </c>
      <c r="AR28" s="12">
        <f t="shared" si="39"/>
        <v>0</v>
      </c>
      <c r="AS28" s="12">
        <f t="shared" si="40"/>
        <v>15</v>
      </c>
      <c r="AT28" s="12">
        <f t="shared" si="41"/>
        <v>30</v>
      </c>
      <c r="AU28" s="12">
        <f t="shared" si="42"/>
        <v>15</v>
      </c>
      <c r="AV28" s="12">
        <f t="shared" si="43"/>
        <v>15</v>
      </c>
      <c r="AW28" s="12">
        <f t="shared" si="44"/>
        <v>3</v>
      </c>
      <c r="AX28" s="12">
        <f t="shared" si="45"/>
        <v>22</v>
      </c>
    </row>
    <row r="29" spans="1:50">
      <c r="A29" s="12">
        <v>7</v>
      </c>
      <c r="B29" s="12">
        <f t="shared" si="1"/>
        <v>32</v>
      </c>
      <c r="C29" s="12">
        <f t="shared" si="2"/>
        <v>16</v>
      </c>
      <c r="D29" s="12">
        <f t="shared" si="3"/>
        <v>16</v>
      </c>
      <c r="E29" s="12">
        <f t="shared" si="4"/>
        <v>25</v>
      </c>
      <c r="F29" s="12">
        <f t="shared" si="5"/>
        <v>250</v>
      </c>
      <c r="G29" s="12">
        <f t="shared" si="6"/>
        <v>140</v>
      </c>
      <c r="H29" s="12">
        <f t="shared" si="7"/>
        <v>21</v>
      </c>
      <c r="I29" s="12">
        <f t="shared" si="8"/>
        <v>42</v>
      </c>
      <c r="J29" s="12">
        <f t="shared" si="9"/>
        <v>0</v>
      </c>
      <c r="K29" s="12">
        <f t="shared" si="10"/>
        <v>32</v>
      </c>
      <c r="L29" s="12">
        <f t="shared" si="11"/>
        <v>16</v>
      </c>
      <c r="M29" s="12">
        <f t="shared" si="12"/>
        <v>16</v>
      </c>
      <c r="N29" s="12">
        <f t="shared" si="13"/>
        <v>32</v>
      </c>
      <c r="O29" s="12">
        <f t="shared" si="14"/>
        <v>3.2</v>
      </c>
      <c r="P29" s="12">
        <f t="shared" si="15"/>
        <v>25</v>
      </c>
      <c r="Q29" s="12"/>
      <c r="R29" s="12">
        <v>7</v>
      </c>
      <c r="S29" s="12">
        <f t="shared" si="16"/>
        <v>16</v>
      </c>
      <c r="T29" s="12">
        <f t="shared" si="17"/>
        <v>33</v>
      </c>
      <c r="U29" s="12">
        <f t="shared" si="18"/>
        <v>16</v>
      </c>
      <c r="V29" s="12">
        <f t="shared" si="19"/>
        <v>24</v>
      </c>
      <c r="W29" s="12">
        <f t="shared" si="20"/>
        <v>240</v>
      </c>
      <c r="X29" s="12">
        <f t="shared" si="21"/>
        <v>140</v>
      </c>
      <c r="Y29" s="12">
        <f t="shared" si="22"/>
        <v>21.5</v>
      </c>
      <c r="Z29" s="12">
        <f t="shared" si="23"/>
        <v>43</v>
      </c>
      <c r="AA29" s="12">
        <f t="shared" si="24"/>
        <v>0</v>
      </c>
      <c r="AB29" s="12">
        <f t="shared" si="25"/>
        <v>16</v>
      </c>
      <c r="AC29" s="12">
        <f t="shared" si="26"/>
        <v>16</v>
      </c>
      <c r="AD29" s="12">
        <f t="shared" si="27"/>
        <v>33</v>
      </c>
      <c r="AE29" s="12">
        <f t="shared" si="28"/>
        <v>16</v>
      </c>
      <c r="AF29" s="12">
        <f t="shared" si="29"/>
        <v>6.6000000000000005</v>
      </c>
      <c r="AG29" s="12">
        <f t="shared" si="30"/>
        <v>24</v>
      </c>
      <c r="AI29" s="12">
        <v>7</v>
      </c>
      <c r="AJ29" s="12">
        <f t="shared" si="31"/>
        <v>16</v>
      </c>
      <c r="AK29" s="12">
        <f t="shared" si="32"/>
        <v>16</v>
      </c>
      <c r="AL29" s="12">
        <f t="shared" si="33"/>
        <v>33</v>
      </c>
      <c r="AM29" s="12">
        <f t="shared" si="34"/>
        <v>24</v>
      </c>
      <c r="AN29" s="12">
        <f t="shared" si="35"/>
        <v>240</v>
      </c>
      <c r="AO29" s="12">
        <f t="shared" si="36"/>
        <v>140</v>
      </c>
      <c r="AP29" s="12">
        <f t="shared" si="37"/>
        <v>21.5</v>
      </c>
      <c r="AQ29" s="12">
        <f t="shared" si="38"/>
        <v>43</v>
      </c>
      <c r="AR29" s="12">
        <f t="shared" si="39"/>
        <v>0</v>
      </c>
      <c r="AS29" s="12">
        <f t="shared" si="40"/>
        <v>16</v>
      </c>
      <c r="AT29" s="12">
        <f t="shared" si="41"/>
        <v>33</v>
      </c>
      <c r="AU29" s="12">
        <f t="shared" si="42"/>
        <v>16</v>
      </c>
      <c r="AV29" s="12">
        <f t="shared" si="43"/>
        <v>16</v>
      </c>
      <c r="AW29" s="12">
        <f t="shared" si="44"/>
        <v>3.2</v>
      </c>
      <c r="AX29" s="12">
        <f t="shared" si="45"/>
        <v>24</v>
      </c>
    </row>
    <row r="30" spans="1:50">
      <c r="A30" s="12">
        <v>8</v>
      </c>
      <c r="B30" s="12">
        <f t="shared" si="1"/>
        <v>35</v>
      </c>
      <c r="C30" s="12">
        <f t="shared" si="2"/>
        <v>17</v>
      </c>
      <c r="D30" s="12">
        <f t="shared" si="3"/>
        <v>17</v>
      </c>
      <c r="E30" s="12">
        <f t="shared" si="4"/>
        <v>27</v>
      </c>
      <c r="F30" s="12">
        <f t="shared" si="5"/>
        <v>270</v>
      </c>
      <c r="G30" s="12">
        <f t="shared" si="6"/>
        <v>160</v>
      </c>
      <c r="H30" s="12">
        <f t="shared" si="7"/>
        <v>22.5</v>
      </c>
      <c r="I30" s="12">
        <f t="shared" si="8"/>
        <v>45</v>
      </c>
      <c r="J30" s="12">
        <f t="shared" si="9"/>
        <v>0</v>
      </c>
      <c r="K30" s="12">
        <f t="shared" si="10"/>
        <v>35</v>
      </c>
      <c r="L30" s="12">
        <f t="shared" si="11"/>
        <v>17</v>
      </c>
      <c r="M30" s="12">
        <f t="shared" si="12"/>
        <v>17</v>
      </c>
      <c r="N30" s="12">
        <f t="shared" si="13"/>
        <v>35</v>
      </c>
      <c r="O30" s="12">
        <f t="shared" si="14"/>
        <v>3.4000000000000004</v>
      </c>
      <c r="P30" s="12">
        <f t="shared" si="15"/>
        <v>27</v>
      </c>
      <c r="Q30" s="12"/>
      <c r="R30" s="12">
        <v>8</v>
      </c>
      <c r="S30" s="12">
        <f t="shared" si="16"/>
        <v>17</v>
      </c>
      <c r="T30" s="12">
        <f t="shared" si="17"/>
        <v>36</v>
      </c>
      <c r="U30" s="12">
        <f t="shared" si="18"/>
        <v>17</v>
      </c>
      <c r="V30" s="12">
        <f t="shared" si="19"/>
        <v>26</v>
      </c>
      <c r="W30" s="12">
        <f t="shared" si="20"/>
        <v>260</v>
      </c>
      <c r="X30" s="12">
        <f t="shared" si="21"/>
        <v>160</v>
      </c>
      <c r="Y30" s="12">
        <f t="shared" si="22"/>
        <v>23</v>
      </c>
      <c r="Z30" s="12">
        <f t="shared" si="23"/>
        <v>46</v>
      </c>
      <c r="AA30" s="12">
        <f t="shared" si="24"/>
        <v>0</v>
      </c>
      <c r="AB30" s="12">
        <f t="shared" si="25"/>
        <v>17</v>
      </c>
      <c r="AC30" s="12">
        <f t="shared" si="26"/>
        <v>17</v>
      </c>
      <c r="AD30" s="12">
        <f t="shared" si="27"/>
        <v>36</v>
      </c>
      <c r="AE30" s="12">
        <f t="shared" si="28"/>
        <v>17</v>
      </c>
      <c r="AF30" s="12">
        <f t="shared" si="29"/>
        <v>7.2</v>
      </c>
      <c r="AG30" s="12">
        <f t="shared" si="30"/>
        <v>26</v>
      </c>
      <c r="AI30" s="12">
        <v>8</v>
      </c>
      <c r="AJ30" s="12">
        <f t="shared" si="31"/>
        <v>17</v>
      </c>
      <c r="AK30" s="12">
        <f t="shared" si="32"/>
        <v>17</v>
      </c>
      <c r="AL30" s="12">
        <f t="shared" si="33"/>
        <v>36</v>
      </c>
      <c r="AM30" s="12">
        <f t="shared" si="34"/>
        <v>26</v>
      </c>
      <c r="AN30" s="12">
        <f t="shared" si="35"/>
        <v>260</v>
      </c>
      <c r="AO30" s="12">
        <f t="shared" si="36"/>
        <v>160</v>
      </c>
      <c r="AP30" s="12">
        <f t="shared" si="37"/>
        <v>23</v>
      </c>
      <c r="AQ30" s="12">
        <f t="shared" si="38"/>
        <v>46</v>
      </c>
      <c r="AR30" s="12">
        <f t="shared" si="39"/>
        <v>0</v>
      </c>
      <c r="AS30" s="12">
        <f t="shared" si="40"/>
        <v>17</v>
      </c>
      <c r="AT30" s="12">
        <f t="shared" si="41"/>
        <v>36</v>
      </c>
      <c r="AU30" s="12">
        <f t="shared" si="42"/>
        <v>17</v>
      </c>
      <c r="AV30" s="12">
        <f t="shared" si="43"/>
        <v>17</v>
      </c>
      <c r="AW30" s="12">
        <f t="shared" si="44"/>
        <v>3.4000000000000004</v>
      </c>
      <c r="AX30" s="12">
        <f t="shared" si="45"/>
        <v>26</v>
      </c>
    </row>
    <row r="31" spans="1:50">
      <c r="A31" s="12">
        <v>9</v>
      </c>
      <c r="B31" s="12">
        <f t="shared" si="1"/>
        <v>38</v>
      </c>
      <c r="C31" s="12">
        <f t="shared" si="2"/>
        <v>18</v>
      </c>
      <c r="D31" s="12">
        <f t="shared" si="3"/>
        <v>18</v>
      </c>
      <c r="E31" s="12">
        <f t="shared" si="4"/>
        <v>29</v>
      </c>
      <c r="F31" s="12">
        <f t="shared" si="5"/>
        <v>290</v>
      </c>
      <c r="G31" s="12">
        <f t="shared" si="6"/>
        <v>180</v>
      </c>
      <c r="H31" s="12">
        <f t="shared" si="7"/>
        <v>24</v>
      </c>
      <c r="I31" s="12">
        <f t="shared" si="8"/>
        <v>48</v>
      </c>
      <c r="J31" s="12">
        <f t="shared" si="9"/>
        <v>0</v>
      </c>
      <c r="K31" s="12">
        <f t="shared" si="10"/>
        <v>38</v>
      </c>
      <c r="L31" s="12">
        <f t="shared" si="11"/>
        <v>18</v>
      </c>
      <c r="M31" s="12">
        <f t="shared" si="12"/>
        <v>18</v>
      </c>
      <c r="N31" s="12">
        <f t="shared" si="13"/>
        <v>38</v>
      </c>
      <c r="O31" s="12">
        <f t="shared" si="14"/>
        <v>3.6</v>
      </c>
      <c r="P31" s="12">
        <f t="shared" si="15"/>
        <v>29</v>
      </c>
      <c r="Q31" s="12"/>
      <c r="R31" s="12">
        <v>9</v>
      </c>
      <c r="S31" s="12">
        <f t="shared" si="16"/>
        <v>18</v>
      </c>
      <c r="T31" s="12">
        <f t="shared" si="17"/>
        <v>39</v>
      </c>
      <c r="U31" s="12">
        <f t="shared" si="18"/>
        <v>18</v>
      </c>
      <c r="V31" s="12">
        <f t="shared" si="19"/>
        <v>28</v>
      </c>
      <c r="W31" s="12">
        <f t="shared" si="20"/>
        <v>280</v>
      </c>
      <c r="X31" s="12">
        <f t="shared" si="21"/>
        <v>180</v>
      </c>
      <c r="Y31" s="12">
        <f t="shared" si="22"/>
        <v>24.5</v>
      </c>
      <c r="Z31" s="12">
        <f t="shared" si="23"/>
        <v>49</v>
      </c>
      <c r="AA31" s="12">
        <f t="shared" si="24"/>
        <v>0</v>
      </c>
      <c r="AB31" s="12">
        <f t="shared" si="25"/>
        <v>18</v>
      </c>
      <c r="AC31" s="12">
        <f t="shared" si="26"/>
        <v>18</v>
      </c>
      <c r="AD31" s="12">
        <f t="shared" si="27"/>
        <v>39</v>
      </c>
      <c r="AE31" s="12">
        <f t="shared" si="28"/>
        <v>18</v>
      </c>
      <c r="AF31" s="12">
        <f t="shared" si="29"/>
        <v>7.8000000000000007</v>
      </c>
      <c r="AG31" s="12">
        <f t="shared" si="30"/>
        <v>28</v>
      </c>
      <c r="AI31" s="12">
        <v>9</v>
      </c>
      <c r="AJ31" s="12">
        <f t="shared" si="31"/>
        <v>18</v>
      </c>
      <c r="AK31" s="12">
        <f t="shared" si="32"/>
        <v>18</v>
      </c>
      <c r="AL31" s="12">
        <f t="shared" si="33"/>
        <v>39</v>
      </c>
      <c r="AM31" s="12">
        <f t="shared" si="34"/>
        <v>28</v>
      </c>
      <c r="AN31" s="12">
        <f t="shared" si="35"/>
        <v>280</v>
      </c>
      <c r="AO31" s="12">
        <f t="shared" si="36"/>
        <v>180</v>
      </c>
      <c r="AP31" s="12">
        <f t="shared" si="37"/>
        <v>24.5</v>
      </c>
      <c r="AQ31" s="12">
        <f t="shared" si="38"/>
        <v>49</v>
      </c>
      <c r="AR31" s="12">
        <f t="shared" si="39"/>
        <v>0</v>
      </c>
      <c r="AS31" s="12">
        <f t="shared" si="40"/>
        <v>18</v>
      </c>
      <c r="AT31" s="12">
        <f t="shared" si="41"/>
        <v>39</v>
      </c>
      <c r="AU31" s="12">
        <f t="shared" si="42"/>
        <v>18</v>
      </c>
      <c r="AV31" s="12">
        <f t="shared" si="43"/>
        <v>18</v>
      </c>
      <c r="AW31" s="12">
        <f t="shared" si="44"/>
        <v>3.6</v>
      </c>
      <c r="AX31" s="12">
        <f t="shared" si="45"/>
        <v>28</v>
      </c>
    </row>
    <row r="32" spans="1:50">
      <c r="A32" s="12">
        <v>10</v>
      </c>
      <c r="B32" s="12">
        <f t="shared" si="1"/>
        <v>41</v>
      </c>
      <c r="C32" s="12">
        <f t="shared" si="2"/>
        <v>19</v>
      </c>
      <c r="D32" s="12">
        <f t="shared" si="3"/>
        <v>19</v>
      </c>
      <c r="E32" s="12">
        <f t="shared" si="4"/>
        <v>31</v>
      </c>
      <c r="F32" s="12">
        <f t="shared" si="5"/>
        <v>310</v>
      </c>
      <c r="G32" s="12">
        <f t="shared" si="6"/>
        <v>200</v>
      </c>
      <c r="H32" s="12">
        <f t="shared" si="7"/>
        <v>25.5</v>
      </c>
      <c r="I32" s="12">
        <f t="shared" si="8"/>
        <v>51</v>
      </c>
      <c r="J32" s="12">
        <f t="shared" si="9"/>
        <v>0</v>
      </c>
      <c r="K32" s="12">
        <f t="shared" si="10"/>
        <v>41</v>
      </c>
      <c r="L32" s="12">
        <f t="shared" si="11"/>
        <v>19</v>
      </c>
      <c r="M32" s="12">
        <f t="shared" si="12"/>
        <v>19</v>
      </c>
      <c r="N32" s="12">
        <f t="shared" si="13"/>
        <v>41</v>
      </c>
      <c r="O32" s="12">
        <f t="shared" si="14"/>
        <v>3.8000000000000003</v>
      </c>
      <c r="P32" s="12">
        <f t="shared" si="15"/>
        <v>31</v>
      </c>
      <c r="Q32" s="12"/>
      <c r="R32" s="12">
        <v>10</v>
      </c>
      <c r="S32" s="12">
        <f t="shared" si="16"/>
        <v>19</v>
      </c>
      <c r="T32" s="12">
        <f t="shared" si="17"/>
        <v>42</v>
      </c>
      <c r="U32" s="12">
        <f t="shared" si="18"/>
        <v>19</v>
      </c>
      <c r="V32" s="12">
        <f t="shared" si="19"/>
        <v>30</v>
      </c>
      <c r="W32" s="12">
        <f t="shared" si="20"/>
        <v>300</v>
      </c>
      <c r="X32" s="12">
        <f t="shared" si="21"/>
        <v>200</v>
      </c>
      <c r="Y32" s="12">
        <f t="shared" si="22"/>
        <v>26</v>
      </c>
      <c r="Z32" s="12">
        <f t="shared" si="23"/>
        <v>52</v>
      </c>
      <c r="AA32" s="12">
        <f t="shared" si="24"/>
        <v>0</v>
      </c>
      <c r="AB32" s="12">
        <f t="shared" si="25"/>
        <v>19</v>
      </c>
      <c r="AC32" s="12">
        <f t="shared" si="26"/>
        <v>19</v>
      </c>
      <c r="AD32" s="12">
        <f t="shared" si="27"/>
        <v>42</v>
      </c>
      <c r="AE32" s="12">
        <f t="shared" si="28"/>
        <v>19</v>
      </c>
      <c r="AF32" s="12">
        <f t="shared" si="29"/>
        <v>8.4</v>
      </c>
      <c r="AG32" s="12">
        <f t="shared" si="30"/>
        <v>30</v>
      </c>
      <c r="AI32" s="12">
        <v>10</v>
      </c>
      <c r="AJ32" s="12">
        <f t="shared" si="31"/>
        <v>19</v>
      </c>
      <c r="AK32" s="12">
        <f t="shared" si="32"/>
        <v>19</v>
      </c>
      <c r="AL32" s="12">
        <f t="shared" si="33"/>
        <v>42</v>
      </c>
      <c r="AM32" s="12">
        <f t="shared" si="34"/>
        <v>30</v>
      </c>
      <c r="AN32" s="12">
        <f t="shared" si="35"/>
        <v>300</v>
      </c>
      <c r="AO32" s="12">
        <f t="shared" si="36"/>
        <v>200</v>
      </c>
      <c r="AP32" s="12">
        <f t="shared" si="37"/>
        <v>26</v>
      </c>
      <c r="AQ32" s="12">
        <f t="shared" si="38"/>
        <v>52</v>
      </c>
      <c r="AR32" s="12">
        <f t="shared" si="39"/>
        <v>0</v>
      </c>
      <c r="AS32" s="12">
        <f t="shared" si="40"/>
        <v>19</v>
      </c>
      <c r="AT32" s="12">
        <f t="shared" si="41"/>
        <v>42</v>
      </c>
      <c r="AU32" s="12">
        <f t="shared" si="42"/>
        <v>19</v>
      </c>
      <c r="AV32" s="12">
        <f t="shared" si="43"/>
        <v>19</v>
      </c>
      <c r="AW32" s="12">
        <f t="shared" si="44"/>
        <v>3.8000000000000003</v>
      </c>
      <c r="AX32" s="12">
        <f t="shared" si="45"/>
        <v>30</v>
      </c>
    </row>
    <row r="33" spans="1:50">
      <c r="A33" s="12">
        <v>11</v>
      </c>
      <c r="B33" s="12">
        <f t="shared" si="1"/>
        <v>44</v>
      </c>
      <c r="C33" s="12">
        <f t="shared" si="2"/>
        <v>20</v>
      </c>
      <c r="D33" s="12">
        <f t="shared" si="3"/>
        <v>20</v>
      </c>
      <c r="E33" s="12">
        <f t="shared" si="4"/>
        <v>33</v>
      </c>
      <c r="F33" s="12">
        <f t="shared" si="5"/>
        <v>330</v>
      </c>
      <c r="G33" s="12">
        <f t="shared" si="6"/>
        <v>220</v>
      </c>
      <c r="H33" s="12">
        <f t="shared" si="7"/>
        <v>27</v>
      </c>
      <c r="I33" s="12">
        <f t="shared" si="8"/>
        <v>54</v>
      </c>
      <c r="J33" s="12">
        <f t="shared" si="9"/>
        <v>0</v>
      </c>
      <c r="K33" s="12">
        <f t="shared" si="10"/>
        <v>44</v>
      </c>
      <c r="L33" s="12">
        <f t="shared" si="11"/>
        <v>20</v>
      </c>
      <c r="M33" s="12">
        <f t="shared" si="12"/>
        <v>20</v>
      </c>
      <c r="N33" s="12">
        <f t="shared" si="13"/>
        <v>44</v>
      </c>
      <c r="O33" s="12">
        <f t="shared" si="14"/>
        <v>4</v>
      </c>
      <c r="P33" s="12">
        <f t="shared" si="15"/>
        <v>33</v>
      </c>
      <c r="Q33" s="12"/>
      <c r="R33" s="12">
        <v>11</v>
      </c>
      <c r="S33" s="12">
        <f t="shared" si="16"/>
        <v>20</v>
      </c>
      <c r="T33" s="12">
        <f t="shared" si="17"/>
        <v>45</v>
      </c>
      <c r="U33" s="12">
        <f t="shared" si="18"/>
        <v>20</v>
      </c>
      <c r="V33" s="12">
        <f t="shared" si="19"/>
        <v>32</v>
      </c>
      <c r="W33" s="12">
        <f t="shared" si="20"/>
        <v>320</v>
      </c>
      <c r="X33" s="12">
        <f t="shared" si="21"/>
        <v>220</v>
      </c>
      <c r="Y33" s="12">
        <f t="shared" si="22"/>
        <v>27.5</v>
      </c>
      <c r="Z33" s="12">
        <f t="shared" si="23"/>
        <v>55</v>
      </c>
      <c r="AA33" s="12">
        <f t="shared" si="24"/>
        <v>0</v>
      </c>
      <c r="AB33" s="12">
        <f t="shared" si="25"/>
        <v>20</v>
      </c>
      <c r="AC33" s="12">
        <f t="shared" si="26"/>
        <v>20</v>
      </c>
      <c r="AD33" s="12">
        <f t="shared" si="27"/>
        <v>45</v>
      </c>
      <c r="AE33" s="12">
        <f t="shared" si="28"/>
        <v>20</v>
      </c>
      <c r="AF33" s="12">
        <f t="shared" si="29"/>
        <v>9</v>
      </c>
      <c r="AG33" s="12">
        <f t="shared" si="30"/>
        <v>32</v>
      </c>
      <c r="AI33" s="12">
        <v>11</v>
      </c>
      <c r="AJ33" s="12">
        <f t="shared" si="31"/>
        <v>20</v>
      </c>
      <c r="AK33" s="12">
        <f t="shared" si="32"/>
        <v>20</v>
      </c>
      <c r="AL33" s="12">
        <f t="shared" si="33"/>
        <v>45</v>
      </c>
      <c r="AM33" s="12">
        <f t="shared" si="34"/>
        <v>32</v>
      </c>
      <c r="AN33" s="12">
        <f t="shared" si="35"/>
        <v>320</v>
      </c>
      <c r="AO33" s="12">
        <f t="shared" si="36"/>
        <v>220</v>
      </c>
      <c r="AP33" s="12">
        <f t="shared" si="37"/>
        <v>27.5</v>
      </c>
      <c r="AQ33" s="12">
        <f t="shared" si="38"/>
        <v>55</v>
      </c>
      <c r="AR33" s="12">
        <f t="shared" si="39"/>
        <v>0</v>
      </c>
      <c r="AS33" s="12">
        <f t="shared" si="40"/>
        <v>20</v>
      </c>
      <c r="AT33" s="12">
        <f t="shared" si="41"/>
        <v>45</v>
      </c>
      <c r="AU33" s="12">
        <f t="shared" si="42"/>
        <v>20</v>
      </c>
      <c r="AV33" s="12">
        <f t="shared" si="43"/>
        <v>20</v>
      </c>
      <c r="AW33" s="12">
        <f t="shared" si="44"/>
        <v>4</v>
      </c>
      <c r="AX33" s="12">
        <f t="shared" si="45"/>
        <v>32</v>
      </c>
    </row>
    <row r="34" spans="1:50">
      <c r="A34" s="12">
        <v>12</v>
      </c>
      <c r="B34" s="12">
        <f t="shared" si="1"/>
        <v>47</v>
      </c>
      <c r="C34" s="12">
        <f t="shared" si="2"/>
        <v>21</v>
      </c>
      <c r="D34" s="12">
        <f t="shared" si="3"/>
        <v>21</v>
      </c>
      <c r="E34" s="12">
        <f t="shared" si="4"/>
        <v>35</v>
      </c>
      <c r="F34" s="12">
        <f t="shared" si="5"/>
        <v>350</v>
      </c>
      <c r="G34" s="12">
        <f t="shared" si="6"/>
        <v>240</v>
      </c>
      <c r="H34" s="12">
        <f t="shared" si="7"/>
        <v>28.5</v>
      </c>
      <c r="I34" s="12">
        <f t="shared" si="8"/>
        <v>57</v>
      </c>
      <c r="J34" s="12">
        <f t="shared" si="9"/>
        <v>0</v>
      </c>
      <c r="K34" s="12">
        <f t="shared" si="10"/>
        <v>47</v>
      </c>
      <c r="L34" s="12">
        <f t="shared" si="11"/>
        <v>21</v>
      </c>
      <c r="M34" s="12">
        <f t="shared" si="12"/>
        <v>21</v>
      </c>
      <c r="N34" s="12">
        <f t="shared" si="13"/>
        <v>47</v>
      </c>
      <c r="O34" s="12">
        <f t="shared" si="14"/>
        <v>4.2</v>
      </c>
      <c r="P34" s="12">
        <f t="shared" si="15"/>
        <v>35</v>
      </c>
      <c r="Q34" s="12"/>
      <c r="R34" s="12">
        <v>12</v>
      </c>
      <c r="S34" s="12">
        <f t="shared" si="16"/>
        <v>21</v>
      </c>
      <c r="T34" s="12">
        <f t="shared" si="17"/>
        <v>48</v>
      </c>
      <c r="U34" s="12">
        <f t="shared" si="18"/>
        <v>21</v>
      </c>
      <c r="V34" s="12">
        <f t="shared" si="19"/>
        <v>34</v>
      </c>
      <c r="W34" s="12">
        <f t="shared" si="20"/>
        <v>340</v>
      </c>
      <c r="X34" s="12">
        <f t="shared" si="21"/>
        <v>240</v>
      </c>
      <c r="Y34" s="12">
        <f t="shared" si="22"/>
        <v>29</v>
      </c>
      <c r="Z34" s="12">
        <f t="shared" si="23"/>
        <v>58</v>
      </c>
      <c r="AA34" s="12">
        <f t="shared" si="24"/>
        <v>0</v>
      </c>
      <c r="AB34" s="12">
        <f t="shared" si="25"/>
        <v>21</v>
      </c>
      <c r="AC34" s="12">
        <f t="shared" si="26"/>
        <v>21</v>
      </c>
      <c r="AD34" s="12">
        <f t="shared" si="27"/>
        <v>48</v>
      </c>
      <c r="AE34" s="12">
        <f t="shared" si="28"/>
        <v>21</v>
      </c>
      <c r="AF34" s="12">
        <f t="shared" si="29"/>
        <v>9.6000000000000014</v>
      </c>
      <c r="AG34" s="12">
        <f t="shared" si="30"/>
        <v>34</v>
      </c>
      <c r="AI34" s="12">
        <v>12</v>
      </c>
      <c r="AJ34" s="12">
        <f t="shared" si="31"/>
        <v>21</v>
      </c>
      <c r="AK34" s="12">
        <f t="shared" si="32"/>
        <v>21</v>
      </c>
      <c r="AL34" s="12">
        <f t="shared" si="33"/>
        <v>48</v>
      </c>
      <c r="AM34" s="12">
        <f t="shared" si="34"/>
        <v>34</v>
      </c>
      <c r="AN34" s="12">
        <f t="shared" si="35"/>
        <v>340</v>
      </c>
      <c r="AO34" s="12">
        <f t="shared" si="36"/>
        <v>240</v>
      </c>
      <c r="AP34" s="12">
        <f t="shared" si="37"/>
        <v>29</v>
      </c>
      <c r="AQ34" s="12">
        <f t="shared" si="38"/>
        <v>58</v>
      </c>
      <c r="AR34" s="12">
        <f t="shared" si="39"/>
        <v>0</v>
      </c>
      <c r="AS34" s="12">
        <f t="shared" si="40"/>
        <v>21</v>
      </c>
      <c r="AT34" s="12">
        <f t="shared" si="41"/>
        <v>48</v>
      </c>
      <c r="AU34" s="12">
        <f t="shared" si="42"/>
        <v>21</v>
      </c>
      <c r="AV34" s="12">
        <f t="shared" si="43"/>
        <v>21</v>
      </c>
      <c r="AW34" s="12">
        <f t="shared" si="44"/>
        <v>4.2</v>
      </c>
      <c r="AX34" s="12">
        <f t="shared" si="45"/>
        <v>34</v>
      </c>
    </row>
    <row r="35" spans="1:50">
      <c r="A35" s="12">
        <v>13</v>
      </c>
      <c r="B35" s="12">
        <f t="shared" si="1"/>
        <v>50</v>
      </c>
      <c r="C35" s="12">
        <f t="shared" si="2"/>
        <v>22</v>
      </c>
      <c r="D35" s="12">
        <f t="shared" si="3"/>
        <v>22</v>
      </c>
      <c r="E35" s="12">
        <f t="shared" si="4"/>
        <v>37</v>
      </c>
      <c r="F35" s="12">
        <f t="shared" si="5"/>
        <v>370</v>
      </c>
      <c r="G35" s="12">
        <f t="shared" si="6"/>
        <v>260</v>
      </c>
      <c r="H35" s="12">
        <f t="shared" si="7"/>
        <v>30</v>
      </c>
      <c r="I35" s="12">
        <f t="shared" si="8"/>
        <v>60</v>
      </c>
      <c r="J35" s="12">
        <f t="shared" si="9"/>
        <v>0</v>
      </c>
      <c r="K35" s="12">
        <f t="shared" si="10"/>
        <v>50</v>
      </c>
      <c r="L35" s="12">
        <f t="shared" si="11"/>
        <v>22</v>
      </c>
      <c r="M35" s="12">
        <f t="shared" si="12"/>
        <v>22</v>
      </c>
      <c r="N35" s="12">
        <f t="shared" si="13"/>
        <v>50</v>
      </c>
      <c r="O35" s="12">
        <f t="shared" si="14"/>
        <v>4.4000000000000004</v>
      </c>
      <c r="P35" s="12">
        <f t="shared" si="15"/>
        <v>37</v>
      </c>
      <c r="Q35" s="12"/>
      <c r="R35" s="12">
        <v>13</v>
      </c>
      <c r="S35" s="12">
        <f t="shared" si="16"/>
        <v>22</v>
      </c>
      <c r="T35" s="12">
        <f t="shared" si="17"/>
        <v>51</v>
      </c>
      <c r="U35" s="12">
        <f t="shared" si="18"/>
        <v>22</v>
      </c>
      <c r="V35" s="12">
        <f t="shared" si="19"/>
        <v>36</v>
      </c>
      <c r="W35" s="12">
        <f t="shared" si="20"/>
        <v>360</v>
      </c>
      <c r="X35" s="12">
        <f t="shared" si="21"/>
        <v>260</v>
      </c>
      <c r="Y35" s="12">
        <f t="shared" si="22"/>
        <v>30.5</v>
      </c>
      <c r="Z35" s="12">
        <f t="shared" si="23"/>
        <v>61</v>
      </c>
      <c r="AA35" s="12">
        <f t="shared" si="24"/>
        <v>0</v>
      </c>
      <c r="AB35" s="12">
        <f t="shared" si="25"/>
        <v>22</v>
      </c>
      <c r="AC35" s="12">
        <f t="shared" si="26"/>
        <v>22</v>
      </c>
      <c r="AD35" s="12">
        <f t="shared" si="27"/>
        <v>51</v>
      </c>
      <c r="AE35" s="12">
        <f t="shared" si="28"/>
        <v>22</v>
      </c>
      <c r="AF35" s="12">
        <f t="shared" si="29"/>
        <v>10.200000000000001</v>
      </c>
      <c r="AG35" s="12">
        <f t="shared" si="30"/>
        <v>36</v>
      </c>
      <c r="AI35" s="12">
        <v>13</v>
      </c>
      <c r="AJ35" s="12">
        <f t="shared" si="31"/>
        <v>22</v>
      </c>
      <c r="AK35" s="12">
        <f t="shared" si="32"/>
        <v>22</v>
      </c>
      <c r="AL35" s="12">
        <f t="shared" si="33"/>
        <v>51</v>
      </c>
      <c r="AM35" s="12">
        <f t="shared" si="34"/>
        <v>36</v>
      </c>
      <c r="AN35" s="12">
        <f t="shared" si="35"/>
        <v>360</v>
      </c>
      <c r="AO35" s="12">
        <f t="shared" si="36"/>
        <v>260</v>
      </c>
      <c r="AP35" s="12">
        <f t="shared" si="37"/>
        <v>30.5</v>
      </c>
      <c r="AQ35" s="12">
        <f t="shared" si="38"/>
        <v>61</v>
      </c>
      <c r="AR35" s="12">
        <f t="shared" si="39"/>
        <v>0</v>
      </c>
      <c r="AS35" s="12">
        <f t="shared" si="40"/>
        <v>22</v>
      </c>
      <c r="AT35" s="12">
        <f t="shared" si="41"/>
        <v>51</v>
      </c>
      <c r="AU35" s="12">
        <f t="shared" si="42"/>
        <v>22</v>
      </c>
      <c r="AV35" s="12">
        <f t="shared" si="43"/>
        <v>22</v>
      </c>
      <c r="AW35" s="12">
        <f t="shared" si="44"/>
        <v>4.4000000000000004</v>
      </c>
      <c r="AX35" s="12">
        <f t="shared" si="45"/>
        <v>36</v>
      </c>
    </row>
    <row r="36" spans="1:50">
      <c r="A36" s="12">
        <v>14</v>
      </c>
      <c r="B36" s="12">
        <f t="shared" si="1"/>
        <v>53</v>
      </c>
      <c r="C36" s="12">
        <f t="shared" si="2"/>
        <v>23</v>
      </c>
      <c r="D36" s="12">
        <f t="shared" si="3"/>
        <v>23</v>
      </c>
      <c r="E36" s="12">
        <f t="shared" si="4"/>
        <v>39</v>
      </c>
      <c r="F36" s="12">
        <f t="shared" si="5"/>
        <v>390</v>
      </c>
      <c r="G36" s="12">
        <f t="shared" si="6"/>
        <v>280</v>
      </c>
      <c r="H36" s="12">
        <f t="shared" si="7"/>
        <v>31.5</v>
      </c>
      <c r="I36" s="12">
        <f t="shared" si="8"/>
        <v>63</v>
      </c>
      <c r="J36" s="12">
        <f t="shared" si="9"/>
        <v>0</v>
      </c>
      <c r="K36" s="12">
        <f t="shared" si="10"/>
        <v>53</v>
      </c>
      <c r="L36" s="12">
        <f t="shared" si="11"/>
        <v>23</v>
      </c>
      <c r="M36" s="12">
        <f t="shared" si="12"/>
        <v>23</v>
      </c>
      <c r="N36" s="12">
        <f t="shared" si="13"/>
        <v>53</v>
      </c>
      <c r="O36" s="12">
        <f t="shared" si="14"/>
        <v>4.6000000000000005</v>
      </c>
      <c r="P36" s="12">
        <f t="shared" si="15"/>
        <v>39</v>
      </c>
      <c r="Q36" s="12"/>
      <c r="R36" s="12">
        <v>14</v>
      </c>
      <c r="S36" s="12">
        <f t="shared" si="16"/>
        <v>23</v>
      </c>
      <c r="T36" s="12">
        <f t="shared" si="17"/>
        <v>54</v>
      </c>
      <c r="U36" s="12">
        <f t="shared" si="18"/>
        <v>23</v>
      </c>
      <c r="V36" s="12">
        <f t="shared" si="19"/>
        <v>38</v>
      </c>
      <c r="W36" s="12">
        <f t="shared" si="20"/>
        <v>380</v>
      </c>
      <c r="X36" s="12">
        <f t="shared" si="21"/>
        <v>280</v>
      </c>
      <c r="Y36" s="12">
        <f t="shared" si="22"/>
        <v>32</v>
      </c>
      <c r="Z36" s="12">
        <f t="shared" si="23"/>
        <v>64</v>
      </c>
      <c r="AA36" s="12">
        <f t="shared" si="24"/>
        <v>0</v>
      </c>
      <c r="AB36" s="12">
        <f t="shared" si="25"/>
        <v>23</v>
      </c>
      <c r="AC36" s="12">
        <f t="shared" si="26"/>
        <v>23</v>
      </c>
      <c r="AD36" s="12">
        <f t="shared" si="27"/>
        <v>54</v>
      </c>
      <c r="AE36" s="12">
        <f t="shared" si="28"/>
        <v>23</v>
      </c>
      <c r="AF36" s="12">
        <f t="shared" si="29"/>
        <v>10.8</v>
      </c>
      <c r="AG36" s="12">
        <f t="shared" si="30"/>
        <v>38</v>
      </c>
      <c r="AI36" s="12">
        <v>14</v>
      </c>
      <c r="AJ36" s="12">
        <f t="shared" si="31"/>
        <v>23</v>
      </c>
      <c r="AK36" s="12">
        <f t="shared" si="32"/>
        <v>23</v>
      </c>
      <c r="AL36" s="12">
        <f t="shared" si="33"/>
        <v>54</v>
      </c>
      <c r="AM36" s="12">
        <f t="shared" si="34"/>
        <v>38</v>
      </c>
      <c r="AN36" s="12">
        <f t="shared" si="35"/>
        <v>380</v>
      </c>
      <c r="AO36" s="12">
        <f t="shared" si="36"/>
        <v>280</v>
      </c>
      <c r="AP36" s="12">
        <f t="shared" si="37"/>
        <v>32</v>
      </c>
      <c r="AQ36" s="12">
        <f t="shared" si="38"/>
        <v>64</v>
      </c>
      <c r="AR36" s="12">
        <f t="shared" si="39"/>
        <v>0</v>
      </c>
      <c r="AS36" s="12">
        <f t="shared" si="40"/>
        <v>23</v>
      </c>
      <c r="AT36" s="12">
        <f t="shared" si="41"/>
        <v>54</v>
      </c>
      <c r="AU36" s="12">
        <f t="shared" si="42"/>
        <v>23</v>
      </c>
      <c r="AV36" s="12">
        <f t="shared" si="43"/>
        <v>23</v>
      </c>
      <c r="AW36" s="12">
        <f t="shared" si="44"/>
        <v>4.6000000000000005</v>
      </c>
      <c r="AX36" s="12">
        <f t="shared" si="45"/>
        <v>38</v>
      </c>
    </row>
    <row r="37" spans="1:50">
      <c r="A37" s="12">
        <v>15</v>
      </c>
      <c r="B37" s="12">
        <f t="shared" si="1"/>
        <v>56</v>
      </c>
      <c r="C37" s="12">
        <f t="shared" si="2"/>
        <v>24</v>
      </c>
      <c r="D37" s="12">
        <f t="shared" si="3"/>
        <v>24</v>
      </c>
      <c r="E37" s="12">
        <f t="shared" si="4"/>
        <v>41</v>
      </c>
      <c r="F37" s="12">
        <f t="shared" si="5"/>
        <v>410</v>
      </c>
      <c r="G37" s="12">
        <f t="shared" si="6"/>
        <v>300</v>
      </c>
      <c r="H37" s="12">
        <f t="shared" si="7"/>
        <v>33</v>
      </c>
      <c r="I37" s="12">
        <f t="shared" si="8"/>
        <v>66</v>
      </c>
      <c r="J37" s="12">
        <f t="shared" si="9"/>
        <v>0</v>
      </c>
      <c r="K37" s="12">
        <f t="shared" si="10"/>
        <v>56</v>
      </c>
      <c r="L37" s="12">
        <f t="shared" si="11"/>
        <v>24</v>
      </c>
      <c r="M37" s="12">
        <f t="shared" si="12"/>
        <v>24</v>
      </c>
      <c r="N37" s="12">
        <f t="shared" si="13"/>
        <v>56</v>
      </c>
      <c r="O37" s="12">
        <f t="shared" si="14"/>
        <v>4.8000000000000007</v>
      </c>
      <c r="P37" s="12">
        <f t="shared" si="15"/>
        <v>41</v>
      </c>
      <c r="Q37" s="12"/>
      <c r="R37" s="12">
        <v>15</v>
      </c>
      <c r="S37" s="12">
        <f t="shared" si="16"/>
        <v>24</v>
      </c>
      <c r="T37" s="12">
        <f t="shared" si="17"/>
        <v>57</v>
      </c>
      <c r="U37" s="12">
        <f t="shared" si="18"/>
        <v>24</v>
      </c>
      <c r="V37" s="12">
        <f t="shared" si="19"/>
        <v>40</v>
      </c>
      <c r="W37" s="12">
        <f t="shared" si="20"/>
        <v>400</v>
      </c>
      <c r="X37" s="12">
        <f t="shared" si="21"/>
        <v>300</v>
      </c>
      <c r="Y37" s="12">
        <f t="shared" si="22"/>
        <v>33.5</v>
      </c>
      <c r="Z37" s="12">
        <f t="shared" si="23"/>
        <v>67</v>
      </c>
      <c r="AA37" s="12">
        <f t="shared" si="24"/>
        <v>0</v>
      </c>
      <c r="AB37" s="12">
        <f t="shared" si="25"/>
        <v>24</v>
      </c>
      <c r="AC37" s="12">
        <f t="shared" si="26"/>
        <v>24</v>
      </c>
      <c r="AD37" s="12">
        <f t="shared" si="27"/>
        <v>57</v>
      </c>
      <c r="AE37" s="12">
        <f t="shared" si="28"/>
        <v>24</v>
      </c>
      <c r="AF37" s="12">
        <f t="shared" si="29"/>
        <v>11.4</v>
      </c>
      <c r="AG37" s="12">
        <f t="shared" si="30"/>
        <v>40</v>
      </c>
      <c r="AI37" s="12">
        <v>15</v>
      </c>
      <c r="AJ37" s="12">
        <f t="shared" si="31"/>
        <v>24</v>
      </c>
      <c r="AK37" s="12">
        <f t="shared" si="32"/>
        <v>24</v>
      </c>
      <c r="AL37" s="12">
        <f t="shared" si="33"/>
        <v>57</v>
      </c>
      <c r="AM37" s="12">
        <f t="shared" si="34"/>
        <v>40</v>
      </c>
      <c r="AN37" s="12">
        <f t="shared" si="35"/>
        <v>400</v>
      </c>
      <c r="AO37" s="12">
        <f t="shared" si="36"/>
        <v>300</v>
      </c>
      <c r="AP37" s="12">
        <f t="shared" si="37"/>
        <v>33.5</v>
      </c>
      <c r="AQ37" s="12">
        <f t="shared" si="38"/>
        <v>67</v>
      </c>
      <c r="AR37" s="12">
        <f t="shared" si="39"/>
        <v>0</v>
      </c>
      <c r="AS37" s="12">
        <f t="shared" si="40"/>
        <v>24</v>
      </c>
      <c r="AT37" s="12">
        <f t="shared" si="41"/>
        <v>57</v>
      </c>
      <c r="AU37" s="12">
        <f t="shared" si="42"/>
        <v>24</v>
      </c>
      <c r="AV37" s="12">
        <f t="shared" si="43"/>
        <v>24</v>
      </c>
      <c r="AW37" s="12">
        <f t="shared" si="44"/>
        <v>4.8000000000000007</v>
      </c>
      <c r="AX37" s="12">
        <f t="shared" si="45"/>
        <v>40</v>
      </c>
    </row>
    <row r="38" spans="1:50">
      <c r="A38" s="12">
        <v>16</v>
      </c>
      <c r="B38" s="12">
        <f t="shared" si="1"/>
        <v>59</v>
      </c>
      <c r="C38" s="12">
        <f t="shared" si="2"/>
        <v>25</v>
      </c>
      <c r="D38" s="12">
        <f t="shared" si="3"/>
        <v>25</v>
      </c>
      <c r="E38" s="12">
        <f t="shared" si="4"/>
        <v>43</v>
      </c>
      <c r="F38" s="12">
        <f t="shared" si="5"/>
        <v>430</v>
      </c>
      <c r="G38" s="12">
        <f t="shared" si="6"/>
        <v>320</v>
      </c>
      <c r="H38" s="12">
        <f t="shared" si="7"/>
        <v>34.5</v>
      </c>
      <c r="I38" s="12">
        <f t="shared" si="8"/>
        <v>69</v>
      </c>
      <c r="J38" s="12">
        <f t="shared" si="9"/>
        <v>0</v>
      </c>
      <c r="K38" s="12">
        <f t="shared" si="10"/>
        <v>59</v>
      </c>
      <c r="L38" s="12">
        <f t="shared" si="11"/>
        <v>25</v>
      </c>
      <c r="M38" s="12">
        <f t="shared" si="12"/>
        <v>25</v>
      </c>
      <c r="N38" s="12">
        <f t="shared" si="13"/>
        <v>59</v>
      </c>
      <c r="O38" s="12">
        <f t="shared" si="14"/>
        <v>5</v>
      </c>
      <c r="P38" s="12">
        <f t="shared" si="15"/>
        <v>43</v>
      </c>
      <c r="Q38" s="12"/>
      <c r="R38" s="12">
        <v>16</v>
      </c>
      <c r="S38" s="12">
        <f t="shared" si="16"/>
        <v>25</v>
      </c>
      <c r="T38" s="12">
        <f t="shared" si="17"/>
        <v>60</v>
      </c>
      <c r="U38" s="12">
        <f t="shared" si="18"/>
        <v>25</v>
      </c>
      <c r="V38" s="12">
        <f t="shared" si="19"/>
        <v>42</v>
      </c>
      <c r="W38" s="12">
        <f t="shared" si="20"/>
        <v>420</v>
      </c>
      <c r="X38" s="12">
        <f t="shared" si="21"/>
        <v>320</v>
      </c>
      <c r="Y38" s="12">
        <f t="shared" si="22"/>
        <v>35</v>
      </c>
      <c r="Z38" s="12">
        <f t="shared" si="23"/>
        <v>70</v>
      </c>
      <c r="AA38" s="12">
        <f t="shared" si="24"/>
        <v>0</v>
      </c>
      <c r="AB38" s="12">
        <f t="shared" si="25"/>
        <v>25</v>
      </c>
      <c r="AC38" s="12">
        <f t="shared" si="26"/>
        <v>25</v>
      </c>
      <c r="AD38" s="12">
        <f t="shared" si="27"/>
        <v>60</v>
      </c>
      <c r="AE38" s="12">
        <f t="shared" si="28"/>
        <v>25</v>
      </c>
      <c r="AF38" s="12">
        <f t="shared" si="29"/>
        <v>12</v>
      </c>
      <c r="AG38" s="12">
        <f t="shared" si="30"/>
        <v>42</v>
      </c>
      <c r="AI38" s="12">
        <v>16</v>
      </c>
      <c r="AJ38" s="12">
        <f t="shared" si="31"/>
        <v>25</v>
      </c>
      <c r="AK38" s="12">
        <f t="shared" si="32"/>
        <v>25</v>
      </c>
      <c r="AL38" s="12">
        <f t="shared" si="33"/>
        <v>60</v>
      </c>
      <c r="AM38" s="12">
        <f t="shared" si="34"/>
        <v>42</v>
      </c>
      <c r="AN38" s="12">
        <f t="shared" si="35"/>
        <v>420</v>
      </c>
      <c r="AO38" s="12">
        <f t="shared" si="36"/>
        <v>320</v>
      </c>
      <c r="AP38" s="12">
        <f t="shared" si="37"/>
        <v>35</v>
      </c>
      <c r="AQ38" s="12">
        <f t="shared" si="38"/>
        <v>70</v>
      </c>
      <c r="AR38" s="12">
        <f t="shared" si="39"/>
        <v>0</v>
      </c>
      <c r="AS38" s="12">
        <f t="shared" si="40"/>
        <v>25</v>
      </c>
      <c r="AT38" s="12">
        <f t="shared" si="41"/>
        <v>60</v>
      </c>
      <c r="AU38" s="12">
        <f t="shared" si="42"/>
        <v>25</v>
      </c>
      <c r="AV38" s="12">
        <f t="shared" si="43"/>
        <v>25</v>
      </c>
      <c r="AW38" s="12">
        <f t="shared" si="44"/>
        <v>5</v>
      </c>
      <c r="AX38" s="12">
        <f t="shared" si="45"/>
        <v>42</v>
      </c>
    </row>
    <row r="39" spans="1:50">
      <c r="A39" s="12">
        <v>17</v>
      </c>
      <c r="B39" s="12">
        <f t="shared" si="1"/>
        <v>62</v>
      </c>
      <c r="C39" s="12">
        <f t="shared" si="2"/>
        <v>26</v>
      </c>
      <c r="D39" s="12">
        <f t="shared" si="3"/>
        <v>26</v>
      </c>
      <c r="E39" s="12">
        <f t="shared" si="4"/>
        <v>45</v>
      </c>
      <c r="F39" s="12">
        <f t="shared" si="5"/>
        <v>450</v>
      </c>
      <c r="G39" s="12">
        <f t="shared" si="6"/>
        <v>340</v>
      </c>
      <c r="H39" s="12">
        <f t="shared" si="7"/>
        <v>36</v>
      </c>
      <c r="I39" s="12">
        <f t="shared" si="8"/>
        <v>72</v>
      </c>
      <c r="J39" s="12">
        <f t="shared" si="9"/>
        <v>0</v>
      </c>
      <c r="K39" s="12">
        <f t="shared" si="10"/>
        <v>62</v>
      </c>
      <c r="L39" s="12">
        <f t="shared" si="11"/>
        <v>26</v>
      </c>
      <c r="M39" s="12">
        <f t="shared" si="12"/>
        <v>26</v>
      </c>
      <c r="N39" s="12">
        <f t="shared" si="13"/>
        <v>62</v>
      </c>
      <c r="O39" s="12">
        <f t="shared" si="14"/>
        <v>5.2</v>
      </c>
      <c r="P39" s="12">
        <f t="shared" si="15"/>
        <v>45</v>
      </c>
      <c r="Q39" s="12"/>
      <c r="R39" s="12">
        <v>17</v>
      </c>
      <c r="S39" s="12">
        <f t="shared" si="16"/>
        <v>26</v>
      </c>
      <c r="T39" s="12">
        <f t="shared" si="17"/>
        <v>63</v>
      </c>
      <c r="U39" s="12">
        <f t="shared" si="18"/>
        <v>26</v>
      </c>
      <c r="V39" s="12">
        <f t="shared" si="19"/>
        <v>44</v>
      </c>
      <c r="W39" s="12">
        <f t="shared" si="20"/>
        <v>440</v>
      </c>
      <c r="X39" s="12">
        <f t="shared" si="21"/>
        <v>340</v>
      </c>
      <c r="Y39" s="12">
        <f t="shared" si="22"/>
        <v>36.5</v>
      </c>
      <c r="Z39" s="12">
        <f t="shared" si="23"/>
        <v>73</v>
      </c>
      <c r="AA39" s="12">
        <f t="shared" si="24"/>
        <v>0</v>
      </c>
      <c r="AB39" s="12">
        <f t="shared" si="25"/>
        <v>26</v>
      </c>
      <c r="AC39" s="12">
        <f t="shared" si="26"/>
        <v>26</v>
      </c>
      <c r="AD39" s="12">
        <f t="shared" si="27"/>
        <v>63</v>
      </c>
      <c r="AE39" s="12">
        <f t="shared" si="28"/>
        <v>26</v>
      </c>
      <c r="AF39" s="12">
        <f t="shared" si="29"/>
        <v>12.600000000000001</v>
      </c>
      <c r="AG39" s="12">
        <f t="shared" si="30"/>
        <v>44</v>
      </c>
      <c r="AI39" s="12">
        <v>17</v>
      </c>
      <c r="AJ39" s="12">
        <f t="shared" si="31"/>
        <v>26</v>
      </c>
      <c r="AK39" s="12">
        <f t="shared" si="32"/>
        <v>26</v>
      </c>
      <c r="AL39" s="12">
        <f t="shared" si="33"/>
        <v>63</v>
      </c>
      <c r="AM39" s="12">
        <f t="shared" si="34"/>
        <v>44</v>
      </c>
      <c r="AN39" s="12">
        <f t="shared" si="35"/>
        <v>440</v>
      </c>
      <c r="AO39" s="12">
        <f t="shared" si="36"/>
        <v>340</v>
      </c>
      <c r="AP39" s="12">
        <f t="shared" si="37"/>
        <v>36.5</v>
      </c>
      <c r="AQ39" s="12">
        <f t="shared" si="38"/>
        <v>73</v>
      </c>
      <c r="AR39" s="12">
        <f t="shared" si="39"/>
        <v>0</v>
      </c>
      <c r="AS39" s="12">
        <f t="shared" si="40"/>
        <v>26</v>
      </c>
      <c r="AT39" s="12">
        <f t="shared" si="41"/>
        <v>63</v>
      </c>
      <c r="AU39" s="12">
        <f t="shared" si="42"/>
        <v>26</v>
      </c>
      <c r="AV39" s="12">
        <f t="shared" si="43"/>
        <v>26</v>
      </c>
      <c r="AW39" s="12">
        <f t="shared" si="44"/>
        <v>5.2</v>
      </c>
      <c r="AX39" s="12">
        <f t="shared" si="45"/>
        <v>44</v>
      </c>
    </row>
    <row r="40" spans="1:50">
      <c r="A40" s="12">
        <v>18</v>
      </c>
      <c r="B40" s="12">
        <f t="shared" si="1"/>
        <v>65</v>
      </c>
      <c r="C40" s="12">
        <f t="shared" si="2"/>
        <v>27</v>
      </c>
      <c r="D40" s="12">
        <f t="shared" si="3"/>
        <v>27</v>
      </c>
      <c r="E40" s="12">
        <f t="shared" si="4"/>
        <v>47</v>
      </c>
      <c r="F40" s="12">
        <f t="shared" si="5"/>
        <v>470</v>
      </c>
      <c r="G40" s="12">
        <f t="shared" si="6"/>
        <v>360</v>
      </c>
      <c r="H40" s="12">
        <f t="shared" si="7"/>
        <v>37.5</v>
      </c>
      <c r="I40" s="12">
        <f t="shared" si="8"/>
        <v>75</v>
      </c>
      <c r="J40" s="12">
        <f t="shared" si="9"/>
        <v>0</v>
      </c>
      <c r="K40" s="12">
        <f t="shared" si="10"/>
        <v>65</v>
      </c>
      <c r="L40" s="12">
        <f t="shared" si="11"/>
        <v>27</v>
      </c>
      <c r="M40" s="12">
        <f t="shared" si="12"/>
        <v>27</v>
      </c>
      <c r="N40" s="12">
        <f t="shared" si="13"/>
        <v>65</v>
      </c>
      <c r="O40" s="12">
        <f t="shared" si="14"/>
        <v>5.4</v>
      </c>
      <c r="P40" s="12">
        <f t="shared" si="15"/>
        <v>47</v>
      </c>
      <c r="Q40" s="12"/>
      <c r="R40" s="12">
        <v>18</v>
      </c>
      <c r="S40" s="12">
        <f t="shared" si="16"/>
        <v>27</v>
      </c>
      <c r="T40" s="12">
        <f t="shared" si="17"/>
        <v>66</v>
      </c>
      <c r="U40" s="12">
        <f t="shared" si="18"/>
        <v>27</v>
      </c>
      <c r="V40" s="12">
        <f t="shared" si="19"/>
        <v>46</v>
      </c>
      <c r="W40" s="12">
        <f t="shared" si="20"/>
        <v>460</v>
      </c>
      <c r="X40" s="12">
        <f t="shared" si="21"/>
        <v>360</v>
      </c>
      <c r="Y40" s="12">
        <f t="shared" si="22"/>
        <v>38</v>
      </c>
      <c r="Z40" s="12">
        <f t="shared" si="23"/>
        <v>76</v>
      </c>
      <c r="AA40" s="12">
        <f t="shared" si="24"/>
        <v>0</v>
      </c>
      <c r="AB40" s="12">
        <f t="shared" si="25"/>
        <v>27</v>
      </c>
      <c r="AC40" s="12">
        <f t="shared" si="26"/>
        <v>27</v>
      </c>
      <c r="AD40" s="12">
        <f t="shared" si="27"/>
        <v>66</v>
      </c>
      <c r="AE40" s="12">
        <f t="shared" si="28"/>
        <v>27</v>
      </c>
      <c r="AF40" s="12">
        <f t="shared" si="29"/>
        <v>13.200000000000001</v>
      </c>
      <c r="AG40" s="12">
        <f t="shared" si="30"/>
        <v>46</v>
      </c>
      <c r="AI40" s="12">
        <v>18</v>
      </c>
      <c r="AJ40" s="12">
        <f t="shared" si="31"/>
        <v>27</v>
      </c>
      <c r="AK40" s="12">
        <f t="shared" si="32"/>
        <v>27</v>
      </c>
      <c r="AL40" s="12">
        <f t="shared" si="33"/>
        <v>66</v>
      </c>
      <c r="AM40" s="12">
        <f t="shared" si="34"/>
        <v>46</v>
      </c>
      <c r="AN40" s="12">
        <f t="shared" si="35"/>
        <v>460</v>
      </c>
      <c r="AO40" s="12">
        <f t="shared" si="36"/>
        <v>360</v>
      </c>
      <c r="AP40" s="12">
        <f t="shared" si="37"/>
        <v>38</v>
      </c>
      <c r="AQ40" s="12">
        <f t="shared" si="38"/>
        <v>76</v>
      </c>
      <c r="AR40" s="12">
        <f t="shared" si="39"/>
        <v>0</v>
      </c>
      <c r="AS40" s="12">
        <f t="shared" si="40"/>
        <v>27</v>
      </c>
      <c r="AT40" s="12">
        <f t="shared" si="41"/>
        <v>66</v>
      </c>
      <c r="AU40" s="12">
        <f t="shared" si="42"/>
        <v>27</v>
      </c>
      <c r="AV40" s="12">
        <f t="shared" si="43"/>
        <v>27</v>
      </c>
      <c r="AW40" s="12">
        <f t="shared" si="44"/>
        <v>5.4</v>
      </c>
      <c r="AX40" s="12">
        <f t="shared" si="45"/>
        <v>46</v>
      </c>
    </row>
    <row r="41" spans="1:50">
      <c r="A41" s="12">
        <v>19</v>
      </c>
      <c r="B41" s="12">
        <f t="shared" si="1"/>
        <v>68</v>
      </c>
      <c r="C41" s="12">
        <f t="shared" si="2"/>
        <v>28</v>
      </c>
      <c r="D41" s="12">
        <f t="shared" si="3"/>
        <v>28</v>
      </c>
      <c r="E41" s="12">
        <f t="shared" si="4"/>
        <v>49</v>
      </c>
      <c r="F41" s="12">
        <f t="shared" si="5"/>
        <v>490</v>
      </c>
      <c r="G41" s="12">
        <f t="shared" si="6"/>
        <v>380</v>
      </c>
      <c r="H41" s="12">
        <f t="shared" si="7"/>
        <v>39</v>
      </c>
      <c r="I41" s="12">
        <f t="shared" si="8"/>
        <v>78</v>
      </c>
      <c r="J41" s="12">
        <f t="shared" si="9"/>
        <v>0</v>
      </c>
      <c r="K41" s="12">
        <f t="shared" si="10"/>
        <v>68</v>
      </c>
      <c r="L41" s="12">
        <f t="shared" si="11"/>
        <v>28</v>
      </c>
      <c r="M41" s="12">
        <f t="shared" si="12"/>
        <v>28</v>
      </c>
      <c r="N41" s="12">
        <f t="shared" si="13"/>
        <v>68</v>
      </c>
      <c r="O41" s="12">
        <f t="shared" si="14"/>
        <v>5.6000000000000005</v>
      </c>
      <c r="P41" s="12">
        <f t="shared" si="15"/>
        <v>49</v>
      </c>
      <c r="Q41" s="12"/>
      <c r="R41" s="12">
        <v>19</v>
      </c>
      <c r="S41" s="12">
        <f t="shared" si="16"/>
        <v>28</v>
      </c>
      <c r="T41" s="12">
        <f t="shared" si="17"/>
        <v>69</v>
      </c>
      <c r="U41" s="12">
        <f t="shared" si="18"/>
        <v>28</v>
      </c>
      <c r="V41" s="12">
        <f t="shared" si="19"/>
        <v>48</v>
      </c>
      <c r="W41" s="12">
        <f t="shared" si="20"/>
        <v>480</v>
      </c>
      <c r="X41" s="12">
        <f t="shared" si="21"/>
        <v>380</v>
      </c>
      <c r="Y41" s="12">
        <f t="shared" si="22"/>
        <v>39.5</v>
      </c>
      <c r="Z41" s="12">
        <f t="shared" si="23"/>
        <v>79</v>
      </c>
      <c r="AA41" s="12">
        <f t="shared" si="24"/>
        <v>0</v>
      </c>
      <c r="AB41" s="12">
        <f t="shared" si="25"/>
        <v>28</v>
      </c>
      <c r="AC41" s="12">
        <f t="shared" si="26"/>
        <v>28</v>
      </c>
      <c r="AD41" s="12">
        <f t="shared" si="27"/>
        <v>69</v>
      </c>
      <c r="AE41" s="12">
        <f t="shared" si="28"/>
        <v>28</v>
      </c>
      <c r="AF41" s="12">
        <f t="shared" si="29"/>
        <v>13.8</v>
      </c>
      <c r="AG41" s="12">
        <f t="shared" si="30"/>
        <v>48</v>
      </c>
      <c r="AI41" s="12">
        <v>19</v>
      </c>
      <c r="AJ41" s="12">
        <f t="shared" si="31"/>
        <v>28</v>
      </c>
      <c r="AK41" s="12">
        <f t="shared" si="32"/>
        <v>28</v>
      </c>
      <c r="AL41" s="12">
        <f t="shared" si="33"/>
        <v>69</v>
      </c>
      <c r="AM41" s="12">
        <f t="shared" si="34"/>
        <v>48</v>
      </c>
      <c r="AN41" s="12">
        <f t="shared" si="35"/>
        <v>480</v>
      </c>
      <c r="AO41" s="12">
        <f t="shared" si="36"/>
        <v>380</v>
      </c>
      <c r="AP41" s="12">
        <f t="shared" si="37"/>
        <v>39.5</v>
      </c>
      <c r="AQ41" s="12">
        <f t="shared" si="38"/>
        <v>79</v>
      </c>
      <c r="AR41" s="12">
        <f t="shared" si="39"/>
        <v>0</v>
      </c>
      <c r="AS41" s="12">
        <f t="shared" si="40"/>
        <v>28</v>
      </c>
      <c r="AT41" s="12">
        <f t="shared" si="41"/>
        <v>69</v>
      </c>
      <c r="AU41" s="12">
        <f t="shared" si="42"/>
        <v>28</v>
      </c>
      <c r="AV41" s="12">
        <f t="shared" si="43"/>
        <v>28</v>
      </c>
      <c r="AW41" s="12">
        <f t="shared" si="44"/>
        <v>5.6000000000000005</v>
      </c>
      <c r="AX41" s="12">
        <f t="shared" si="45"/>
        <v>48</v>
      </c>
    </row>
    <row r="42" spans="1:50">
      <c r="A42" s="12">
        <v>20</v>
      </c>
      <c r="B42" s="12">
        <f t="shared" si="1"/>
        <v>71</v>
      </c>
      <c r="C42" s="12">
        <f t="shared" si="2"/>
        <v>29</v>
      </c>
      <c r="D42" s="12">
        <f t="shared" si="3"/>
        <v>29</v>
      </c>
      <c r="E42" s="12">
        <f t="shared" si="4"/>
        <v>51</v>
      </c>
      <c r="F42" s="12">
        <f t="shared" si="5"/>
        <v>510</v>
      </c>
      <c r="G42" s="12">
        <f t="shared" si="6"/>
        <v>400</v>
      </c>
      <c r="H42" s="12">
        <f t="shared" si="7"/>
        <v>40.5</v>
      </c>
      <c r="I42" s="12">
        <f t="shared" si="8"/>
        <v>81</v>
      </c>
      <c r="J42" s="12">
        <f t="shared" si="9"/>
        <v>0</v>
      </c>
      <c r="K42" s="12">
        <f t="shared" si="10"/>
        <v>71</v>
      </c>
      <c r="L42" s="12">
        <f t="shared" si="11"/>
        <v>29</v>
      </c>
      <c r="M42" s="12">
        <f t="shared" si="12"/>
        <v>29</v>
      </c>
      <c r="N42" s="12">
        <f t="shared" si="13"/>
        <v>71</v>
      </c>
      <c r="O42" s="12">
        <f t="shared" si="14"/>
        <v>5.8000000000000007</v>
      </c>
      <c r="P42" s="12">
        <f t="shared" si="15"/>
        <v>51</v>
      </c>
      <c r="Q42" s="12"/>
      <c r="R42" s="12">
        <v>20</v>
      </c>
      <c r="S42" s="12">
        <f t="shared" si="16"/>
        <v>29</v>
      </c>
      <c r="T42" s="12">
        <f t="shared" si="17"/>
        <v>72</v>
      </c>
      <c r="U42" s="12">
        <f t="shared" si="18"/>
        <v>29</v>
      </c>
      <c r="V42" s="12">
        <f t="shared" si="19"/>
        <v>50</v>
      </c>
      <c r="W42" s="12">
        <f t="shared" si="20"/>
        <v>500</v>
      </c>
      <c r="X42" s="12">
        <f t="shared" si="21"/>
        <v>400</v>
      </c>
      <c r="Y42" s="12">
        <f t="shared" si="22"/>
        <v>41</v>
      </c>
      <c r="Z42" s="12">
        <f t="shared" si="23"/>
        <v>82</v>
      </c>
      <c r="AA42" s="12">
        <f t="shared" si="24"/>
        <v>0</v>
      </c>
      <c r="AB42" s="12">
        <f t="shared" si="25"/>
        <v>29</v>
      </c>
      <c r="AC42" s="12">
        <f t="shared" si="26"/>
        <v>29</v>
      </c>
      <c r="AD42" s="12">
        <f t="shared" si="27"/>
        <v>72</v>
      </c>
      <c r="AE42" s="12">
        <f t="shared" si="28"/>
        <v>29</v>
      </c>
      <c r="AF42" s="12">
        <f t="shared" si="29"/>
        <v>14.4</v>
      </c>
      <c r="AG42" s="12">
        <f t="shared" si="30"/>
        <v>50</v>
      </c>
      <c r="AI42" s="12">
        <v>20</v>
      </c>
      <c r="AJ42" s="12">
        <f t="shared" si="31"/>
        <v>29</v>
      </c>
      <c r="AK42" s="12">
        <f t="shared" si="32"/>
        <v>29</v>
      </c>
      <c r="AL42" s="12">
        <f t="shared" si="33"/>
        <v>72</v>
      </c>
      <c r="AM42" s="12">
        <f t="shared" si="34"/>
        <v>50</v>
      </c>
      <c r="AN42" s="12">
        <f t="shared" si="35"/>
        <v>500</v>
      </c>
      <c r="AO42" s="12">
        <f t="shared" si="36"/>
        <v>400</v>
      </c>
      <c r="AP42" s="12">
        <f t="shared" si="37"/>
        <v>41</v>
      </c>
      <c r="AQ42" s="12">
        <f t="shared" si="38"/>
        <v>82</v>
      </c>
      <c r="AR42" s="12">
        <f t="shared" si="39"/>
        <v>0</v>
      </c>
      <c r="AS42" s="12">
        <f t="shared" si="40"/>
        <v>29</v>
      </c>
      <c r="AT42" s="12">
        <f t="shared" si="41"/>
        <v>72</v>
      </c>
      <c r="AU42" s="12">
        <f t="shared" si="42"/>
        <v>29</v>
      </c>
      <c r="AV42" s="12">
        <f t="shared" si="43"/>
        <v>29</v>
      </c>
      <c r="AW42" s="12">
        <f t="shared" si="44"/>
        <v>5.8000000000000007</v>
      </c>
      <c r="AX42" s="12">
        <f t="shared" si="45"/>
        <v>50</v>
      </c>
    </row>
    <row r="43" spans="1:50">
      <c r="A43" s="12">
        <v>21</v>
      </c>
      <c r="B43" s="12">
        <f t="shared" si="1"/>
        <v>74</v>
      </c>
      <c r="C43" s="12">
        <f t="shared" si="2"/>
        <v>30</v>
      </c>
      <c r="D43" s="12">
        <f t="shared" si="3"/>
        <v>30</v>
      </c>
      <c r="E43" s="12">
        <f t="shared" si="4"/>
        <v>53</v>
      </c>
      <c r="F43" s="12">
        <f t="shared" si="5"/>
        <v>530</v>
      </c>
      <c r="G43" s="12">
        <f t="shared" si="6"/>
        <v>420</v>
      </c>
      <c r="H43" s="12">
        <f t="shared" si="7"/>
        <v>42</v>
      </c>
      <c r="I43" s="12">
        <f t="shared" si="8"/>
        <v>84</v>
      </c>
      <c r="J43" s="12">
        <f t="shared" si="9"/>
        <v>0</v>
      </c>
      <c r="K43" s="12">
        <f t="shared" si="10"/>
        <v>74</v>
      </c>
      <c r="L43" s="12">
        <f t="shared" si="11"/>
        <v>30</v>
      </c>
      <c r="M43" s="12">
        <f t="shared" si="12"/>
        <v>30</v>
      </c>
      <c r="N43" s="12">
        <f t="shared" si="13"/>
        <v>74</v>
      </c>
      <c r="O43" s="12">
        <f t="shared" si="14"/>
        <v>6</v>
      </c>
      <c r="P43" s="12">
        <f t="shared" si="15"/>
        <v>53</v>
      </c>
      <c r="Q43" s="12"/>
      <c r="R43" s="12">
        <v>21</v>
      </c>
      <c r="S43" s="12">
        <f t="shared" si="16"/>
        <v>30</v>
      </c>
      <c r="T43" s="12">
        <f t="shared" si="17"/>
        <v>75</v>
      </c>
      <c r="U43" s="12">
        <f t="shared" si="18"/>
        <v>30</v>
      </c>
      <c r="V43" s="12">
        <f t="shared" si="19"/>
        <v>52</v>
      </c>
      <c r="W43" s="12">
        <f t="shared" si="20"/>
        <v>520</v>
      </c>
      <c r="X43" s="12">
        <f t="shared" si="21"/>
        <v>420</v>
      </c>
      <c r="Y43" s="12">
        <f t="shared" si="22"/>
        <v>42.5</v>
      </c>
      <c r="Z43" s="12">
        <f t="shared" si="23"/>
        <v>85</v>
      </c>
      <c r="AA43" s="12">
        <f t="shared" si="24"/>
        <v>0</v>
      </c>
      <c r="AB43" s="12">
        <f t="shared" si="25"/>
        <v>30</v>
      </c>
      <c r="AC43" s="12">
        <f t="shared" si="26"/>
        <v>30</v>
      </c>
      <c r="AD43" s="12">
        <f t="shared" si="27"/>
        <v>75</v>
      </c>
      <c r="AE43" s="12">
        <f t="shared" si="28"/>
        <v>30</v>
      </c>
      <c r="AF43" s="12">
        <f t="shared" si="29"/>
        <v>15</v>
      </c>
      <c r="AG43" s="12">
        <f t="shared" si="30"/>
        <v>52</v>
      </c>
      <c r="AI43" s="12">
        <v>21</v>
      </c>
      <c r="AJ43" s="12">
        <f t="shared" si="31"/>
        <v>30</v>
      </c>
      <c r="AK43" s="12">
        <f t="shared" si="32"/>
        <v>30</v>
      </c>
      <c r="AL43" s="12">
        <f t="shared" si="33"/>
        <v>75</v>
      </c>
      <c r="AM43" s="12">
        <f t="shared" si="34"/>
        <v>52</v>
      </c>
      <c r="AN43" s="12">
        <f t="shared" si="35"/>
        <v>520</v>
      </c>
      <c r="AO43" s="12">
        <f t="shared" si="36"/>
        <v>420</v>
      </c>
      <c r="AP43" s="12">
        <f t="shared" si="37"/>
        <v>42.5</v>
      </c>
      <c r="AQ43" s="12">
        <f t="shared" si="38"/>
        <v>85</v>
      </c>
      <c r="AR43" s="12">
        <f t="shared" si="39"/>
        <v>0</v>
      </c>
      <c r="AS43" s="12">
        <f t="shared" si="40"/>
        <v>30</v>
      </c>
      <c r="AT43" s="12">
        <f t="shared" si="41"/>
        <v>75</v>
      </c>
      <c r="AU43" s="12">
        <f t="shared" si="42"/>
        <v>30</v>
      </c>
      <c r="AV43" s="12">
        <f t="shared" si="43"/>
        <v>30</v>
      </c>
      <c r="AW43" s="12">
        <f t="shared" si="44"/>
        <v>6</v>
      </c>
      <c r="AX43" s="12">
        <f t="shared" si="45"/>
        <v>52</v>
      </c>
    </row>
    <row r="44" spans="1:50">
      <c r="A44" s="12">
        <v>22</v>
      </c>
      <c r="B44" s="12">
        <f t="shared" si="1"/>
        <v>77</v>
      </c>
      <c r="C44" s="12">
        <f t="shared" si="2"/>
        <v>31</v>
      </c>
      <c r="D44" s="12">
        <f t="shared" si="3"/>
        <v>31</v>
      </c>
      <c r="E44" s="12">
        <f t="shared" si="4"/>
        <v>55</v>
      </c>
      <c r="F44" s="12">
        <f t="shared" si="5"/>
        <v>550</v>
      </c>
      <c r="G44" s="12">
        <f t="shared" si="6"/>
        <v>440</v>
      </c>
      <c r="H44" s="12">
        <f t="shared" si="7"/>
        <v>43.5</v>
      </c>
      <c r="I44" s="12">
        <f t="shared" si="8"/>
        <v>87</v>
      </c>
      <c r="J44" s="12">
        <f t="shared" si="9"/>
        <v>0</v>
      </c>
      <c r="K44" s="12">
        <f t="shared" si="10"/>
        <v>77</v>
      </c>
      <c r="L44" s="12">
        <f t="shared" si="11"/>
        <v>31</v>
      </c>
      <c r="M44" s="12">
        <f t="shared" si="12"/>
        <v>31</v>
      </c>
      <c r="N44" s="12">
        <f t="shared" si="13"/>
        <v>77</v>
      </c>
      <c r="O44" s="12">
        <f t="shared" si="14"/>
        <v>6.2</v>
      </c>
      <c r="P44" s="12">
        <f t="shared" si="15"/>
        <v>55</v>
      </c>
      <c r="Q44" s="12"/>
      <c r="R44" s="12">
        <v>22</v>
      </c>
      <c r="S44" s="12">
        <f t="shared" si="16"/>
        <v>31</v>
      </c>
      <c r="T44" s="12">
        <f t="shared" si="17"/>
        <v>78</v>
      </c>
      <c r="U44" s="12">
        <f t="shared" si="18"/>
        <v>31</v>
      </c>
      <c r="V44" s="12">
        <f t="shared" si="19"/>
        <v>54</v>
      </c>
      <c r="W44" s="12">
        <f t="shared" si="20"/>
        <v>540</v>
      </c>
      <c r="X44" s="12">
        <f t="shared" si="21"/>
        <v>440</v>
      </c>
      <c r="Y44" s="12">
        <f t="shared" si="22"/>
        <v>44</v>
      </c>
      <c r="Z44" s="12">
        <f t="shared" si="23"/>
        <v>88</v>
      </c>
      <c r="AA44" s="12">
        <f t="shared" si="24"/>
        <v>0</v>
      </c>
      <c r="AB44" s="12">
        <f t="shared" si="25"/>
        <v>31</v>
      </c>
      <c r="AC44" s="12">
        <f t="shared" si="26"/>
        <v>31</v>
      </c>
      <c r="AD44" s="12">
        <f t="shared" si="27"/>
        <v>78</v>
      </c>
      <c r="AE44" s="12">
        <f t="shared" si="28"/>
        <v>31</v>
      </c>
      <c r="AF44" s="12">
        <f t="shared" si="29"/>
        <v>15.600000000000001</v>
      </c>
      <c r="AG44" s="12">
        <f t="shared" si="30"/>
        <v>54</v>
      </c>
      <c r="AI44" s="12">
        <v>22</v>
      </c>
      <c r="AJ44" s="12">
        <f t="shared" si="31"/>
        <v>31</v>
      </c>
      <c r="AK44" s="12">
        <f t="shared" si="32"/>
        <v>31</v>
      </c>
      <c r="AL44" s="12">
        <f t="shared" si="33"/>
        <v>78</v>
      </c>
      <c r="AM44" s="12">
        <f t="shared" si="34"/>
        <v>54</v>
      </c>
      <c r="AN44" s="12">
        <f t="shared" si="35"/>
        <v>540</v>
      </c>
      <c r="AO44" s="12">
        <f t="shared" si="36"/>
        <v>440</v>
      </c>
      <c r="AP44" s="12">
        <f t="shared" si="37"/>
        <v>44</v>
      </c>
      <c r="AQ44" s="12">
        <f t="shared" si="38"/>
        <v>88</v>
      </c>
      <c r="AR44" s="12">
        <f t="shared" si="39"/>
        <v>0</v>
      </c>
      <c r="AS44" s="12">
        <f t="shared" si="40"/>
        <v>31</v>
      </c>
      <c r="AT44" s="12">
        <f t="shared" si="41"/>
        <v>78</v>
      </c>
      <c r="AU44" s="12">
        <f t="shared" si="42"/>
        <v>31</v>
      </c>
      <c r="AV44" s="12">
        <f t="shared" si="43"/>
        <v>31</v>
      </c>
      <c r="AW44" s="12">
        <f t="shared" si="44"/>
        <v>6.2</v>
      </c>
      <c r="AX44" s="12">
        <f t="shared" si="45"/>
        <v>54</v>
      </c>
    </row>
    <row r="45" spans="1:50">
      <c r="A45" s="12">
        <v>23</v>
      </c>
      <c r="B45" s="12">
        <f t="shared" si="1"/>
        <v>80</v>
      </c>
      <c r="C45" s="12">
        <f t="shared" si="2"/>
        <v>32</v>
      </c>
      <c r="D45" s="12">
        <f t="shared" si="3"/>
        <v>32</v>
      </c>
      <c r="E45" s="12">
        <f t="shared" si="4"/>
        <v>57</v>
      </c>
      <c r="F45" s="12">
        <f t="shared" si="5"/>
        <v>570</v>
      </c>
      <c r="G45" s="12">
        <f t="shared" si="6"/>
        <v>460</v>
      </c>
      <c r="H45" s="12">
        <f t="shared" si="7"/>
        <v>45</v>
      </c>
      <c r="I45" s="12">
        <f t="shared" si="8"/>
        <v>90</v>
      </c>
      <c r="J45" s="12">
        <f t="shared" si="9"/>
        <v>0</v>
      </c>
      <c r="K45" s="12">
        <f t="shared" si="10"/>
        <v>80</v>
      </c>
      <c r="L45" s="12">
        <f t="shared" si="11"/>
        <v>32</v>
      </c>
      <c r="M45" s="12">
        <f t="shared" si="12"/>
        <v>32</v>
      </c>
      <c r="N45" s="12">
        <f t="shared" si="13"/>
        <v>80</v>
      </c>
      <c r="O45" s="12">
        <f t="shared" si="14"/>
        <v>6.4</v>
      </c>
      <c r="P45" s="12">
        <f t="shared" si="15"/>
        <v>57</v>
      </c>
      <c r="Q45" s="12"/>
      <c r="R45" s="12">
        <v>23</v>
      </c>
      <c r="S45" s="12">
        <f t="shared" si="16"/>
        <v>32</v>
      </c>
      <c r="T45" s="12">
        <f t="shared" si="17"/>
        <v>81</v>
      </c>
      <c r="U45" s="12">
        <f t="shared" si="18"/>
        <v>32</v>
      </c>
      <c r="V45" s="12">
        <f t="shared" si="19"/>
        <v>56</v>
      </c>
      <c r="W45" s="12">
        <f t="shared" si="20"/>
        <v>560</v>
      </c>
      <c r="X45" s="12">
        <f t="shared" si="21"/>
        <v>460</v>
      </c>
      <c r="Y45" s="12">
        <f t="shared" si="22"/>
        <v>45.5</v>
      </c>
      <c r="Z45" s="12">
        <f t="shared" si="23"/>
        <v>91</v>
      </c>
      <c r="AA45" s="12">
        <f t="shared" si="24"/>
        <v>0</v>
      </c>
      <c r="AB45" s="12">
        <f t="shared" si="25"/>
        <v>32</v>
      </c>
      <c r="AC45" s="12">
        <f t="shared" si="26"/>
        <v>32</v>
      </c>
      <c r="AD45" s="12">
        <f t="shared" si="27"/>
        <v>81</v>
      </c>
      <c r="AE45" s="12">
        <f t="shared" si="28"/>
        <v>32</v>
      </c>
      <c r="AF45" s="12">
        <f t="shared" si="29"/>
        <v>16.2</v>
      </c>
      <c r="AG45" s="12">
        <f t="shared" si="30"/>
        <v>56</v>
      </c>
      <c r="AI45" s="12">
        <v>23</v>
      </c>
      <c r="AJ45" s="12">
        <f t="shared" si="31"/>
        <v>32</v>
      </c>
      <c r="AK45" s="12">
        <f t="shared" si="32"/>
        <v>32</v>
      </c>
      <c r="AL45" s="12">
        <f t="shared" si="33"/>
        <v>81</v>
      </c>
      <c r="AM45" s="12">
        <f t="shared" si="34"/>
        <v>56</v>
      </c>
      <c r="AN45" s="12">
        <f t="shared" si="35"/>
        <v>560</v>
      </c>
      <c r="AO45" s="12">
        <f t="shared" si="36"/>
        <v>460</v>
      </c>
      <c r="AP45" s="12">
        <f t="shared" si="37"/>
        <v>45.5</v>
      </c>
      <c r="AQ45" s="12">
        <f t="shared" si="38"/>
        <v>91</v>
      </c>
      <c r="AR45" s="12">
        <f t="shared" si="39"/>
        <v>0</v>
      </c>
      <c r="AS45" s="12">
        <f t="shared" si="40"/>
        <v>32</v>
      </c>
      <c r="AT45" s="12">
        <f t="shared" si="41"/>
        <v>81</v>
      </c>
      <c r="AU45" s="12">
        <f t="shared" si="42"/>
        <v>32</v>
      </c>
      <c r="AV45" s="12">
        <f t="shared" si="43"/>
        <v>32</v>
      </c>
      <c r="AW45" s="12">
        <f t="shared" si="44"/>
        <v>6.4</v>
      </c>
      <c r="AX45" s="12">
        <f t="shared" si="45"/>
        <v>56</v>
      </c>
    </row>
    <row r="46" spans="1:50">
      <c r="A46" s="12">
        <v>24</v>
      </c>
      <c r="B46" s="12">
        <f t="shared" si="1"/>
        <v>83</v>
      </c>
      <c r="C46" s="12">
        <f t="shared" si="2"/>
        <v>33</v>
      </c>
      <c r="D46" s="12">
        <f t="shared" si="3"/>
        <v>33</v>
      </c>
      <c r="E46" s="12">
        <f t="shared" si="4"/>
        <v>59</v>
      </c>
      <c r="F46" s="12">
        <f t="shared" si="5"/>
        <v>590</v>
      </c>
      <c r="G46" s="12">
        <f t="shared" si="6"/>
        <v>480</v>
      </c>
      <c r="H46" s="12">
        <f t="shared" si="7"/>
        <v>46.5</v>
      </c>
      <c r="I46" s="12">
        <f t="shared" si="8"/>
        <v>93</v>
      </c>
      <c r="J46" s="12">
        <f t="shared" si="9"/>
        <v>0</v>
      </c>
      <c r="K46" s="12">
        <f t="shared" si="10"/>
        <v>83</v>
      </c>
      <c r="L46" s="12">
        <f t="shared" si="11"/>
        <v>33</v>
      </c>
      <c r="M46" s="12">
        <f t="shared" si="12"/>
        <v>33</v>
      </c>
      <c r="N46" s="12">
        <f t="shared" si="13"/>
        <v>83</v>
      </c>
      <c r="O46" s="12">
        <f t="shared" si="14"/>
        <v>6.6000000000000005</v>
      </c>
      <c r="P46" s="12">
        <f t="shared" si="15"/>
        <v>59</v>
      </c>
      <c r="Q46" s="12"/>
      <c r="R46" s="12">
        <v>24</v>
      </c>
      <c r="S46" s="12">
        <f t="shared" si="16"/>
        <v>33</v>
      </c>
      <c r="T46" s="12">
        <f t="shared" si="17"/>
        <v>84</v>
      </c>
      <c r="U46" s="12">
        <f t="shared" si="18"/>
        <v>33</v>
      </c>
      <c r="V46" s="12">
        <f t="shared" si="19"/>
        <v>58</v>
      </c>
      <c r="W46" s="12">
        <f t="shared" si="20"/>
        <v>580</v>
      </c>
      <c r="X46" s="12">
        <f t="shared" si="21"/>
        <v>480</v>
      </c>
      <c r="Y46" s="12">
        <f t="shared" si="22"/>
        <v>47</v>
      </c>
      <c r="Z46" s="12">
        <f t="shared" si="23"/>
        <v>94</v>
      </c>
      <c r="AA46" s="12">
        <f t="shared" si="24"/>
        <v>0</v>
      </c>
      <c r="AB46" s="12">
        <f t="shared" si="25"/>
        <v>33</v>
      </c>
      <c r="AC46" s="12">
        <f t="shared" si="26"/>
        <v>33</v>
      </c>
      <c r="AD46" s="12">
        <f t="shared" si="27"/>
        <v>84</v>
      </c>
      <c r="AE46" s="12">
        <f t="shared" si="28"/>
        <v>33</v>
      </c>
      <c r="AF46" s="12">
        <f t="shared" si="29"/>
        <v>16.8</v>
      </c>
      <c r="AG46" s="12">
        <f t="shared" si="30"/>
        <v>58</v>
      </c>
      <c r="AI46" s="12">
        <v>24</v>
      </c>
      <c r="AJ46" s="12">
        <f t="shared" si="31"/>
        <v>33</v>
      </c>
      <c r="AK46" s="12">
        <f t="shared" si="32"/>
        <v>33</v>
      </c>
      <c r="AL46" s="12">
        <f t="shared" si="33"/>
        <v>84</v>
      </c>
      <c r="AM46" s="12">
        <f t="shared" si="34"/>
        <v>58</v>
      </c>
      <c r="AN46" s="12">
        <f t="shared" si="35"/>
        <v>580</v>
      </c>
      <c r="AO46" s="12">
        <f t="shared" si="36"/>
        <v>480</v>
      </c>
      <c r="AP46" s="12">
        <f t="shared" si="37"/>
        <v>47</v>
      </c>
      <c r="AQ46" s="12">
        <f t="shared" si="38"/>
        <v>94</v>
      </c>
      <c r="AR46" s="12">
        <f t="shared" si="39"/>
        <v>0</v>
      </c>
      <c r="AS46" s="12">
        <f t="shared" si="40"/>
        <v>33</v>
      </c>
      <c r="AT46" s="12">
        <f t="shared" si="41"/>
        <v>84</v>
      </c>
      <c r="AU46" s="12">
        <f t="shared" si="42"/>
        <v>33</v>
      </c>
      <c r="AV46" s="12">
        <f t="shared" si="43"/>
        <v>33</v>
      </c>
      <c r="AW46" s="12">
        <f t="shared" si="44"/>
        <v>6.6000000000000005</v>
      </c>
      <c r="AX46" s="12">
        <f t="shared" si="45"/>
        <v>58</v>
      </c>
    </row>
    <row r="47" spans="1:50">
      <c r="A47" s="12">
        <v>25</v>
      </c>
      <c r="B47" s="12">
        <f t="shared" si="1"/>
        <v>86</v>
      </c>
      <c r="C47" s="12">
        <f t="shared" si="2"/>
        <v>34</v>
      </c>
      <c r="D47" s="12">
        <f t="shared" si="3"/>
        <v>34</v>
      </c>
      <c r="E47" s="12">
        <f t="shared" si="4"/>
        <v>61</v>
      </c>
      <c r="F47" s="12">
        <f t="shared" si="5"/>
        <v>610</v>
      </c>
      <c r="G47" s="12">
        <f t="shared" si="6"/>
        <v>500</v>
      </c>
      <c r="H47" s="12">
        <f t="shared" si="7"/>
        <v>48</v>
      </c>
      <c r="I47" s="12">
        <f t="shared" si="8"/>
        <v>96</v>
      </c>
      <c r="J47" s="12">
        <f t="shared" si="9"/>
        <v>0</v>
      </c>
      <c r="K47" s="12">
        <f t="shared" si="10"/>
        <v>86</v>
      </c>
      <c r="L47" s="12">
        <f t="shared" si="11"/>
        <v>34</v>
      </c>
      <c r="M47" s="12">
        <f t="shared" si="12"/>
        <v>34</v>
      </c>
      <c r="N47" s="12">
        <f t="shared" si="13"/>
        <v>86</v>
      </c>
      <c r="O47" s="12">
        <f t="shared" si="14"/>
        <v>6.8000000000000007</v>
      </c>
      <c r="P47" s="12">
        <f t="shared" si="15"/>
        <v>61</v>
      </c>
      <c r="Q47" s="12"/>
      <c r="R47" s="12">
        <v>25</v>
      </c>
      <c r="S47" s="12">
        <f t="shared" si="16"/>
        <v>34</v>
      </c>
      <c r="T47" s="12">
        <f t="shared" si="17"/>
        <v>87</v>
      </c>
      <c r="U47" s="12">
        <f t="shared" si="18"/>
        <v>34</v>
      </c>
      <c r="V47" s="12">
        <f t="shared" si="19"/>
        <v>60</v>
      </c>
      <c r="W47" s="12">
        <f t="shared" si="20"/>
        <v>600</v>
      </c>
      <c r="X47" s="12">
        <f t="shared" si="21"/>
        <v>500</v>
      </c>
      <c r="Y47" s="12">
        <f t="shared" si="22"/>
        <v>48.5</v>
      </c>
      <c r="Z47" s="12">
        <f t="shared" si="23"/>
        <v>97</v>
      </c>
      <c r="AA47" s="12">
        <f t="shared" si="24"/>
        <v>0</v>
      </c>
      <c r="AB47" s="12">
        <f t="shared" si="25"/>
        <v>34</v>
      </c>
      <c r="AC47" s="12">
        <f t="shared" si="26"/>
        <v>34</v>
      </c>
      <c r="AD47" s="12">
        <f t="shared" si="27"/>
        <v>87</v>
      </c>
      <c r="AE47" s="12">
        <f t="shared" si="28"/>
        <v>34</v>
      </c>
      <c r="AF47" s="12">
        <f t="shared" si="29"/>
        <v>17.400000000000002</v>
      </c>
      <c r="AG47" s="12">
        <f t="shared" si="30"/>
        <v>60</v>
      </c>
      <c r="AI47" s="12">
        <v>25</v>
      </c>
      <c r="AJ47" s="12">
        <f t="shared" si="31"/>
        <v>34</v>
      </c>
      <c r="AK47" s="12">
        <f t="shared" si="32"/>
        <v>34</v>
      </c>
      <c r="AL47" s="12">
        <f t="shared" si="33"/>
        <v>87</v>
      </c>
      <c r="AM47" s="12">
        <f t="shared" si="34"/>
        <v>60</v>
      </c>
      <c r="AN47" s="12">
        <f t="shared" si="35"/>
        <v>600</v>
      </c>
      <c r="AO47" s="12">
        <f t="shared" si="36"/>
        <v>500</v>
      </c>
      <c r="AP47" s="12">
        <f t="shared" si="37"/>
        <v>48.5</v>
      </c>
      <c r="AQ47" s="12">
        <f t="shared" si="38"/>
        <v>97</v>
      </c>
      <c r="AR47" s="12">
        <f t="shared" si="39"/>
        <v>0</v>
      </c>
      <c r="AS47" s="12">
        <f t="shared" si="40"/>
        <v>34</v>
      </c>
      <c r="AT47" s="12">
        <f t="shared" si="41"/>
        <v>87</v>
      </c>
      <c r="AU47" s="12">
        <f t="shared" si="42"/>
        <v>34</v>
      </c>
      <c r="AV47" s="12">
        <f t="shared" si="43"/>
        <v>34</v>
      </c>
      <c r="AW47" s="12">
        <f t="shared" si="44"/>
        <v>6.8000000000000007</v>
      </c>
      <c r="AX47" s="12">
        <f t="shared" si="45"/>
        <v>60</v>
      </c>
    </row>
    <row r="48" spans="1:50">
      <c r="A48" s="12">
        <v>26</v>
      </c>
      <c r="B48" s="12">
        <f t="shared" si="1"/>
        <v>89</v>
      </c>
      <c r="C48" s="12">
        <f t="shared" si="2"/>
        <v>35</v>
      </c>
      <c r="D48" s="12">
        <f t="shared" si="3"/>
        <v>35</v>
      </c>
      <c r="E48" s="12">
        <f t="shared" si="4"/>
        <v>63</v>
      </c>
      <c r="F48" s="12">
        <f t="shared" si="5"/>
        <v>630</v>
      </c>
      <c r="G48" s="12">
        <f t="shared" si="6"/>
        <v>520</v>
      </c>
      <c r="H48" s="12">
        <f t="shared" si="7"/>
        <v>49.5</v>
      </c>
      <c r="I48" s="12">
        <f t="shared" si="8"/>
        <v>99</v>
      </c>
      <c r="J48" s="12">
        <f t="shared" si="9"/>
        <v>0</v>
      </c>
      <c r="K48" s="12">
        <f t="shared" si="10"/>
        <v>89</v>
      </c>
      <c r="L48" s="12">
        <f t="shared" si="11"/>
        <v>35</v>
      </c>
      <c r="M48" s="12">
        <f t="shared" si="12"/>
        <v>35</v>
      </c>
      <c r="N48" s="12">
        <f t="shared" si="13"/>
        <v>89</v>
      </c>
      <c r="O48" s="12">
        <f t="shared" si="14"/>
        <v>7</v>
      </c>
      <c r="P48" s="12">
        <f t="shared" si="15"/>
        <v>63</v>
      </c>
      <c r="Q48" s="12"/>
      <c r="R48" s="12">
        <v>26</v>
      </c>
      <c r="S48" s="12">
        <f t="shared" si="16"/>
        <v>35</v>
      </c>
      <c r="T48" s="12">
        <f t="shared" si="17"/>
        <v>90</v>
      </c>
      <c r="U48" s="12">
        <f t="shared" si="18"/>
        <v>35</v>
      </c>
      <c r="V48" s="12">
        <f t="shared" si="19"/>
        <v>62</v>
      </c>
      <c r="W48" s="12">
        <f t="shared" si="20"/>
        <v>620</v>
      </c>
      <c r="X48" s="12">
        <f t="shared" si="21"/>
        <v>520</v>
      </c>
      <c r="Y48" s="12">
        <f t="shared" si="22"/>
        <v>50</v>
      </c>
      <c r="Z48" s="12">
        <f t="shared" si="23"/>
        <v>100</v>
      </c>
      <c r="AA48" s="12">
        <f t="shared" si="24"/>
        <v>0</v>
      </c>
      <c r="AB48" s="12">
        <f t="shared" si="25"/>
        <v>35</v>
      </c>
      <c r="AC48" s="12">
        <f t="shared" si="26"/>
        <v>35</v>
      </c>
      <c r="AD48" s="12">
        <f t="shared" si="27"/>
        <v>90</v>
      </c>
      <c r="AE48" s="12">
        <f t="shared" si="28"/>
        <v>35</v>
      </c>
      <c r="AF48" s="12">
        <f t="shared" si="29"/>
        <v>18</v>
      </c>
      <c r="AG48" s="12">
        <f t="shared" si="30"/>
        <v>62</v>
      </c>
      <c r="AI48" s="12">
        <v>26</v>
      </c>
      <c r="AJ48" s="12">
        <f t="shared" si="31"/>
        <v>35</v>
      </c>
      <c r="AK48" s="12">
        <f t="shared" si="32"/>
        <v>35</v>
      </c>
      <c r="AL48" s="12">
        <f t="shared" si="33"/>
        <v>90</v>
      </c>
      <c r="AM48" s="12">
        <f t="shared" si="34"/>
        <v>62</v>
      </c>
      <c r="AN48" s="12">
        <f t="shared" si="35"/>
        <v>620</v>
      </c>
      <c r="AO48" s="12">
        <f t="shared" si="36"/>
        <v>520</v>
      </c>
      <c r="AP48" s="12">
        <f t="shared" si="37"/>
        <v>50</v>
      </c>
      <c r="AQ48" s="12">
        <f t="shared" si="38"/>
        <v>100</v>
      </c>
      <c r="AR48" s="12">
        <f t="shared" si="39"/>
        <v>0</v>
      </c>
      <c r="AS48" s="12">
        <f t="shared" si="40"/>
        <v>35</v>
      </c>
      <c r="AT48" s="12">
        <f t="shared" si="41"/>
        <v>90</v>
      </c>
      <c r="AU48" s="12">
        <f t="shared" si="42"/>
        <v>35</v>
      </c>
      <c r="AV48" s="12">
        <f t="shared" si="43"/>
        <v>35</v>
      </c>
      <c r="AW48" s="12">
        <f t="shared" si="44"/>
        <v>7</v>
      </c>
      <c r="AX48" s="12">
        <f t="shared" si="45"/>
        <v>62</v>
      </c>
    </row>
    <row r="49" spans="1:50">
      <c r="A49" s="12">
        <v>27</v>
      </c>
      <c r="B49" s="12">
        <f t="shared" si="1"/>
        <v>92</v>
      </c>
      <c r="C49" s="12">
        <f t="shared" si="2"/>
        <v>36</v>
      </c>
      <c r="D49" s="12">
        <f t="shared" si="3"/>
        <v>36</v>
      </c>
      <c r="E49" s="12">
        <f t="shared" si="4"/>
        <v>65</v>
      </c>
      <c r="F49" s="12">
        <f t="shared" si="5"/>
        <v>650</v>
      </c>
      <c r="G49" s="12">
        <f t="shared" si="6"/>
        <v>540</v>
      </c>
      <c r="H49" s="12">
        <f t="shared" si="7"/>
        <v>51</v>
      </c>
      <c r="I49" s="12">
        <f t="shared" si="8"/>
        <v>102</v>
      </c>
      <c r="J49" s="12">
        <f t="shared" si="9"/>
        <v>0</v>
      </c>
      <c r="K49" s="12">
        <f t="shared" si="10"/>
        <v>92</v>
      </c>
      <c r="L49" s="12">
        <f t="shared" si="11"/>
        <v>36</v>
      </c>
      <c r="M49" s="12">
        <f t="shared" si="12"/>
        <v>36</v>
      </c>
      <c r="N49" s="12">
        <f t="shared" si="13"/>
        <v>92</v>
      </c>
      <c r="O49" s="12">
        <f t="shared" si="14"/>
        <v>7.2</v>
      </c>
      <c r="P49" s="12">
        <f t="shared" si="15"/>
        <v>65</v>
      </c>
      <c r="Q49" s="12"/>
      <c r="R49" s="12">
        <v>27</v>
      </c>
      <c r="S49" s="12">
        <f t="shared" si="16"/>
        <v>36</v>
      </c>
      <c r="T49" s="12">
        <f t="shared" si="17"/>
        <v>93</v>
      </c>
      <c r="U49" s="12">
        <f t="shared" si="18"/>
        <v>36</v>
      </c>
      <c r="V49" s="12">
        <f t="shared" si="19"/>
        <v>64</v>
      </c>
      <c r="W49" s="12">
        <f t="shared" si="20"/>
        <v>640</v>
      </c>
      <c r="X49" s="12">
        <f t="shared" si="21"/>
        <v>540</v>
      </c>
      <c r="Y49" s="12">
        <f t="shared" si="22"/>
        <v>51.5</v>
      </c>
      <c r="Z49" s="12">
        <f t="shared" si="23"/>
        <v>103</v>
      </c>
      <c r="AA49" s="12">
        <f t="shared" si="24"/>
        <v>0</v>
      </c>
      <c r="AB49" s="12">
        <f t="shared" si="25"/>
        <v>36</v>
      </c>
      <c r="AC49" s="12">
        <f t="shared" si="26"/>
        <v>36</v>
      </c>
      <c r="AD49" s="12">
        <f t="shared" si="27"/>
        <v>93</v>
      </c>
      <c r="AE49" s="12">
        <f t="shared" si="28"/>
        <v>36</v>
      </c>
      <c r="AF49" s="12">
        <f t="shared" si="29"/>
        <v>18.600000000000001</v>
      </c>
      <c r="AG49" s="12">
        <f t="shared" si="30"/>
        <v>64</v>
      </c>
      <c r="AI49" s="12">
        <v>27</v>
      </c>
      <c r="AJ49" s="12">
        <f t="shared" si="31"/>
        <v>36</v>
      </c>
      <c r="AK49" s="12">
        <f t="shared" si="32"/>
        <v>36</v>
      </c>
      <c r="AL49" s="12">
        <f t="shared" si="33"/>
        <v>93</v>
      </c>
      <c r="AM49" s="12">
        <f t="shared" si="34"/>
        <v>64</v>
      </c>
      <c r="AN49" s="12">
        <f t="shared" si="35"/>
        <v>640</v>
      </c>
      <c r="AO49" s="12">
        <f t="shared" si="36"/>
        <v>540</v>
      </c>
      <c r="AP49" s="12">
        <f t="shared" si="37"/>
        <v>51.5</v>
      </c>
      <c r="AQ49" s="12">
        <f t="shared" si="38"/>
        <v>103</v>
      </c>
      <c r="AR49" s="12">
        <f t="shared" si="39"/>
        <v>0</v>
      </c>
      <c r="AS49" s="12">
        <f t="shared" si="40"/>
        <v>36</v>
      </c>
      <c r="AT49" s="12">
        <f t="shared" si="41"/>
        <v>93</v>
      </c>
      <c r="AU49" s="12">
        <f t="shared" si="42"/>
        <v>36</v>
      </c>
      <c r="AV49" s="12">
        <f t="shared" si="43"/>
        <v>36</v>
      </c>
      <c r="AW49" s="12">
        <f t="shared" si="44"/>
        <v>7.2</v>
      </c>
      <c r="AX49" s="12">
        <f t="shared" si="45"/>
        <v>64</v>
      </c>
    </row>
    <row r="50" spans="1:50">
      <c r="A50" s="12">
        <v>28</v>
      </c>
      <c r="B50" s="12">
        <f t="shared" si="1"/>
        <v>95</v>
      </c>
      <c r="C50" s="12">
        <f t="shared" si="2"/>
        <v>37</v>
      </c>
      <c r="D50" s="12">
        <f t="shared" si="3"/>
        <v>37</v>
      </c>
      <c r="E50" s="12">
        <f t="shared" si="4"/>
        <v>67</v>
      </c>
      <c r="F50" s="12">
        <f t="shared" si="5"/>
        <v>670</v>
      </c>
      <c r="G50" s="12">
        <f t="shared" si="6"/>
        <v>560</v>
      </c>
      <c r="H50" s="12">
        <f t="shared" si="7"/>
        <v>52.5</v>
      </c>
      <c r="I50" s="12">
        <f t="shared" si="8"/>
        <v>105</v>
      </c>
      <c r="J50" s="12">
        <f t="shared" si="9"/>
        <v>0</v>
      </c>
      <c r="K50" s="12">
        <f t="shared" si="10"/>
        <v>95</v>
      </c>
      <c r="L50" s="12">
        <f t="shared" si="11"/>
        <v>37</v>
      </c>
      <c r="M50" s="12">
        <f t="shared" si="12"/>
        <v>37</v>
      </c>
      <c r="N50" s="12">
        <f t="shared" si="13"/>
        <v>95</v>
      </c>
      <c r="O50" s="12">
        <f t="shared" si="14"/>
        <v>7.4</v>
      </c>
      <c r="P50" s="12">
        <f t="shared" si="15"/>
        <v>67</v>
      </c>
      <c r="Q50" s="12"/>
      <c r="R50" s="12">
        <v>28</v>
      </c>
      <c r="S50" s="12">
        <f t="shared" si="16"/>
        <v>37</v>
      </c>
      <c r="T50" s="12">
        <f t="shared" si="17"/>
        <v>96</v>
      </c>
      <c r="U50" s="12">
        <f t="shared" si="18"/>
        <v>37</v>
      </c>
      <c r="V50" s="12">
        <f t="shared" si="19"/>
        <v>66</v>
      </c>
      <c r="W50" s="12">
        <f t="shared" si="20"/>
        <v>660</v>
      </c>
      <c r="X50" s="12">
        <f t="shared" si="21"/>
        <v>560</v>
      </c>
      <c r="Y50" s="12">
        <f t="shared" si="22"/>
        <v>53</v>
      </c>
      <c r="Z50" s="12">
        <f t="shared" si="23"/>
        <v>106</v>
      </c>
      <c r="AA50" s="12">
        <f t="shared" si="24"/>
        <v>0</v>
      </c>
      <c r="AB50" s="12">
        <f t="shared" si="25"/>
        <v>37</v>
      </c>
      <c r="AC50" s="12">
        <f t="shared" si="26"/>
        <v>37</v>
      </c>
      <c r="AD50" s="12">
        <f t="shared" si="27"/>
        <v>96</v>
      </c>
      <c r="AE50" s="12">
        <f t="shared" si="28"/>
        <v>37</v>
      </c>
      <c r="AF50" s="12">
        <f t="shared" si="29"/>
        <v>19.200000000000003</v>
      </c>
      <c r="AG50" s="12">
        <f t="shared" si="30"/>
        <v>66</v>
      </c>
      <c r="AI50" s="12">
        <v>28</v>
      </c>
      <c r="AJ50" s="12">
        <f t="shared" si="31"/>
        <v>37</v>
      </c>
      <c r="AK50" s="12">
        <f t="shared" si="32"/>
        <v>37</v>
      </c>
      <c r="AL50" s="12">
        <f t="shared" si="33"/>
        <v>96</v>
      </c>
      <c r="AM50" s="12">
        <f t="shared" si="34"/>
        <v>66</v>
      </c>
      <c r="AN50" s="12">
        <f t="shared" si="35"/>
        <v>660</v>
      </c>
      <c r="AO50" s="12">
        <f t="shared" si="36"/>
        <v>560</v>
      </c>
      <c r="AP50" s="12">
        <f t="shared" si="37"/>
        <v>53</v>
      </c>
      <c r="AQ50" s="12">
        <f t="shared" si="38"/>
        <v>106</v>
      </c>
      <c r="AR50" s="12">
        <f t="shared" si="39"/>
        <v>0</v>
      </c>
      <c r="AS50" s="12">
        <f t="shared" si="40"/>
        <v>37</v>
      </c>
      <c r="AT50" s="12">
        <f t="shared" si="41"/>
        <v>96</v>
      </c>
      <c r="AU50" s="12">
        <f t="shared" si="42"/>
        <v>37</v>
      </c>
      <c r="AV50" s="12">
        <f t="shared" si="43"/>
        <v>37</v>
      </c>
      <c r="AW50" s="12">
        <f t="shared" si="44"/>
        <v>7.4</v>
      </c>
      <c r="AX50" s="12">
        <f t="shared" si="45"/>
        <v>66</v>
      </c>
    </row>
    <row r="51" spans="1:50">
      <c r="A51" s="12">
        <v>29</v>
      </c>
      <c r="B51" s="12">
        <f t="shared" si="1"/>
        <v>98</v>
      </c>
      <c r="C51" s="12">
        <f t="shared" si="2"/>
        <v>38</v>
      </c>
      <c r="D51" s="12">
        <f t="shared" si="3"/>
        <v>38</v>
      </c>
      <c r="E51" s="12">
        <f t="shared" si="4"/>
        <v>69</v>
      </c>
      <c r="F51" s="12">
        <f t="shared" si="5"/>
        <v>690</v>
      </c>
      <c r="G51" s="12">
        <f t="shared" si="6"/>
        <v>580</v>
      </c>
      <c r="H51" s="12">
        <f t="shared" si="7"/>
        <v>54</v>
      </c>
      <c r="I51" s="12">
        <f t="shared" si="8"/>
        <v>108</v>
      </c>
      <c r="J51" s="12">
        <f t="shared" si="9"/>
        <v>0</v>
      </c>
      <c r="K51" s="12">
        <f t="shared" si="10"/>
        <v>98</v>
      </c>
      <c r="L51" s="12">
        <f t="shared" si="11"/>
        <v>38</v>
      </c>
      <c r="M51" s="12">
        <f t="shared" si="12"/>
        <v>38</v>
      </c>
      <c r="N51" s="12">
        <f t="shared" si="13"/>
        <v>98</v>
      </c>
      <c r="O51" s="12">
        <f t="shared" si="14"/>
        <v>7.6000000000000005</v>
      </c>
      <c r="P51" s="12">
        <f t="shared" si="15"/>
        <v>69</v>
      </c>
      <c r="Q51" s="12"/>
      <c r="R51" s="12">
        <v>29</v>
      </c>
      <c r="S51" s="12">
        <f t="shared" si="16"/>
        <v>38</v>
      </c>
      <c r="T51" s="12">
        <f t="shared" si="17"/>
        <v>99</v>
      </c>
      <c r="U51" s="12">
        <f t="shared" si="18"/>
        <v>38</v>
      </c>
      <c r="V51" s="12">
        <f t="shared" si="19"/>
        <v>68</v>
      </c>
      <c r="W51" s="12">
        <f t="shared" si="20"/>
        <v>680</v>
      </c>
      <c r="X51" s="12">
        <f t="shared" si="21"/>
        <v>580</v>
      </c>
      <c r="Y51" s="12">
        <f t="shared" si="22"/>
        <v>54.5</v>
      </c>
      <c r="Z51" s="12">
        <f t="shared" si="23"/>
        <v>109</v>
      </c>
      <c r="AA51" s="12">
        <f t="shared" si="24"/>
        <v>0</v>
      </c>
      <c r="AB51" s="12">
        <f t="shared" si="25"/>
        <v>38</v>
      </c>
      <c r="AC51" s="12">
        <f t="shared" si="26"/>
        <v>38</v>
      </c>
      <c r="AD51" s="12">
        <f t="shared" si="27"/>
        <v>99</v>
      </c>
      <c r="AE51" s="12">
        <f t="shared" si="28"/>
        <v>38</v>
      </c>
      <c r="AF51" s="12">
        <f t="shared" si="29"/>
        <v>19.8</v>
      </c>
      <c r="AG51" s="12">
        <f t="shared" si="30"/>
        <v>68</v>
      </c>
      <c r="AI51" s="12">
        <v>29</v>
      </c>
      <c r="AJ51" s="12">
        <f t="shared" si="31"/>
        <v>38</v>
      </c>
      <c r="AK51" s="12">
        <f t="shared" si="32"/>
        <v>38</v>
      </c>
      <c r="AL51" s="12">
        <f t="shared" si="33"/>
        <v>99</v>
      </c>
      <c r="AM51" s="12">
        <f t="shared" si="34"/>
        <v>68</v>
      </c>
      <c r="AN51" s="12">
        <f t="shared" si="35"/>
        <v>680</v>
      </c>
      <c r="AO51" s="12">
        <f t="shared" si="36"/>
        <v>580</v>
      </c>
      <c r="AP51" s="12">
        <f t="shared" si="37"/>
        <v>54.5</v>
      </c>
      <c r="AQ51" s="12">
        <f t="shared" si="38"/>
        <v>109</v>
      </c>
      <c r="AR51" s="12">
        <f t="shared" si="39"/>
        <v>0</v>
      </c>
      <c r="AS51" s="12">
        <f t="shared" si="40"/>
        <v>38</v>
      </c>
      <c r="AT51" s="12">
        <f t="shared" si="41"/>
        <v>99</v>
      </c>
      <c r="AU51" s="12">
        <f t="shared" si="42"/>
        <v>38</v>
      </c>
      <c r="AV51" s="12">
        <f t="shared" si="43"/>
        <v>38</v>
      </c>
      <c r="AW51" s="12">
        <f t="shared" si="44"/>
        <v>7.6000000000000005</v>
      </c>
      <c r="AX51" s="12">
        <f t="shared" si="45"/>
        <v>68</v>
      </c>
    </row>
    <row r="52" spans="1:50">
      <c r="A52" s="12">
        <v>30</v>
      </c>
      <c r="B52" s="12">
        <f t="shared" si="1"/>
        <v>101</v>
      </c>
      <c r="C52" s="12">
        <f t="shared" si="2"/>
        <v>39</v>
      </c>
      <c r="D52" s="12">
        <f t="shared" si="3"/>
        <v>39</v>
      </c>
      <c r="E52" s="12">
        <f t="shared" si="4"/>
        <v>71</v>
      </c>
      <c r="F52" s="12">
        <f t="shared" si="5"/>
        <v>710</v>
      </c>
      <c r="G52" s="12">
        <f t="shared" si="6"/>
        <v>600</v>
      </c>
      <c r="H52" s="12">
        <f t="shared" si="7"/>
        <v>55.5</v>
      </c>
      <c r="I52" s="12">
        <f t="shared" si="8"/>
        <v>111</v>
      </c>
      <c r="J52" s="12">
        <f t="shared" si="9"/>
        <v>0</v>
      </c>
      <c r="K52" s="12">
        <f t="shared" si="10"/>
        <v>101</v>
      </c>
      <c r="L52" s="12">
        <f t="shared" si="11"/>
        <v>39</v>
      </c>
      <c r="M52" s="12">
        <f t="shared" si="12"/>
        <v>39</v>
      </c>
      <c r="N52" s="12">
        <f t="shared" si="13"/>
        <v>101</v>
      </c>
      <c r="O52" s="12">
        <f t="shared" si="14"/>
        <v>7.8000000000000007</v>
      </c>
      <c r="P52" s="12">
        <f t="shared" si="15"/>
        <v>71</v>
      </c>
      <c r="Q52" s="12"/>
      <c r="R52" s="12">
        <v>30</v>
      </c>
      <c r="S52" s="12">
        <f t="shared" si="16"/>
        <v>39</v>
      </c>
      <c r="T52" s="12">
        <f t="shared" si="17"/>
        <v>102</v>
      </c>
      <c r="U52" s="12">
        <f t="shared" si="18"/>
        <v>39</v>
      </c>
      <c r="V52" s="12">
        <f t="shared" si="19"/>
        <v>70</v>
      </c>
      <c r="W52" s="12">
        <f t="shared" si="20"/>
        <v>700</v>
      </c>
      <c r="X52" s="12">
        <f t="shared" si="21"/>
        <v>600</v>
      </c>
      <c r="Y52" s="12">
        <f t="shared" si="22"/>
        <v>56</v>
      </c>
      <c r="Z52" s="12">
        <f t="shared" si="23"/>
        <v>112</v>
      </c>
      <c r="AA52" s="12">
        <f t="shared" si="24"/>
        <v>0</v>
      </c>
      <c r="AB52" s="12">
        <f t="shared" si="25"/>
        <v>39</v>
      </c>
      <c r="AC52" s="12">
        <f t="shared" si="26"/>
        <v>39</v>
      </c>
      <c r="AD52" s="12">
        <f t="shared" si="27"/>
        <v>102</v>
      </c>
      <c r="AE52" s="12">
        <f t="shared" si="28"/>
        <v>39</v>
      </c>
      <c r="AF52" s="12">
        <f t="shared" si="29"/>
        <v>20.400000000000002</v>
      </c>
      <c r="AG52" s="12">
        <f t="shared" si="30"/>
        <v>70</v>
      </c>
      <c r="AI52" s="12">
        <v>30</v>
      </c>
      <c r="AJ52" s="12">
        <f t="shared" si="31"/>
        <v>39</v>
      </c>
      <c r="AK52" s="12">
        <f t="shared" si="32"/>
        <v>39</v>
      </c>
      <c r="AL52" s="12">
        <f t="shared" si="33"/>
        <v>102</v>
      </c>
      <c r="AM52" s="12">
        <f t="shared" si="34"/>
        <v>70</v>
      </c>
      <c r="AN52" s="12">
        <f t="shared" si="35"/>
        <v>700</v>
      </c>
      <c r="AO52" s="12">
        <f t="shared" si="36"/>
        <v>600</v>
      </c>
      <c r="AP52" s="12">
        <f t="shared" si="37"/>
        <v>56</v>
      </c>
      <c r="AQ52" s="12">
        <f t="shared" si="38"/>
        <v>112</v>
      </c>
      <c r="AR52" s="12">
        <f t="shared" si="39"/>
        <v>0</v>
      </c>
      <c r="AS52" s="12">
        <f t="shared" si="40"/>
        <v>39</v>
      </c>
      <c r="AT52" s="12">
        <f t="shared" si="41"/>
        <v>102</v>
      </c>
      <c r="AU52" s="12">
        <f t="shared" si="42"/>
        <v>39</v>
      </c>
      <c r="AV52" s="12">
        <f t="shared" si="43"/>
        <v>39</v>
      </c>
      <c r="AW52" s="12">
        <f t="shared" si="44"/>
        <v>7.8000000000000007</v>
      </c>
      <c r="AX52" s="12">
        <f t="shared" si="45"/>
        <v>70</v>
      </c>
    </row>
    <row r="53" spans="1:50">
      <c r="A53" s="12">
        <v>31</v>
      </c>
      <c r="B53" s="12">
        <f t="shared" si="1"/>
        <v>104</v>
      </c>
      <c r="C53" s="12">
        <f t="shared" si="2"/>
        <v>40</v>
      </c>
      <c r="D53" s="12">
        <f t="shared" si="3"/>
        <v>40</v>
      </c>
      <c r="E53" s="12">
        <f t="shared" si="4"/>
        <v>73</v>
      </c>
      <c r="F53" s="12">
        <f t="shared" si="5"/>
        <v>730</v>
      </c>
      <c r="G53" s="12">
        <f t="shared" si="6"/>
        <v>620</v>
      </c>
      <c r="H53" s="12">
        <f t="shared" si="7"/>
        <v>57</v>
      </c>
      <c r="I53" s="12">
        <f t="shared" si="8"/>
        <v>114</v>
      </c>
      <c r="J53" s="12">
        <f t="shared" si="9"/>
        <v>0</v>
      </c>
      <c r="K53" s="12">
        <f t="shared" si="10"/>
        <v>104</v>
      </c>
      <c r="L53" s="12">
        <f t="shared" si="11"/>
        <v>40</v>
      </c>
      <c r="M53" s="12">
        <f t="shared" si="12"/>
        <v>40</v>
      </c>
      <c r="N53" s="12">
        <f t="shared" si="13"/>
        <v>104</v>
      </c>
      <c r="O53" s="12">
        <f t="shared" si="14"/>
        <v>8</v>
      </c>
      <c r="P53" s="12">
        <f t="shared" si="15"/>
        <v>73</v>
      </c>
      <c r="Q53" s="12"/>
      <c r="R53" s="12">
        <v>31</v>
      </c>
      <c r="S53" s="12">
        <f t="shared" si="16"/>
        <v>40</v>
      </c>
      <c r="T53" s="12">
        <f t="shared" si="17"/>
        <v>105</v>
      </c>
      <c r="U53" s="12">
        <f t="shared" si="18"/>
        <v>40</v>
      </c>
      <c r="V53" s="12">
        <f t="shared" si="19"/>
        <v>72</v>
      </c>
      <c r="W53" s="12">
        <f t="shared" si="20"/>
        <v>720</v>
      </c>
      <c r="X53" s="12">
        <f t="shared" si="21"/>
        <v>620</v>
      </c>
      <c r="Y53" s="12">
        <f t="shared" si="22"/>
        <v>57.5</v>
      </c>
      <c r="Z53" s="12">
        <f t="shared" si="23"/>
        <v>115</v>
      </c>
      <c r="AA53" s="12">
        <f t="shared" si="24"/>
        <v>0</v>
      </c>
      <c r="AB53" s="12">
        <f t="shared" si="25"/>
        <v>40</v>
      </c>
      <c r="AC53" s="12">
        <f t="shared" si="26"/>
        <v>40</v>
      </c>
      <c r="AD53" s="12">
        <f t="shared" si="27"/>
        <v>105</v>
      </c>
      <c r="AE53" s="12">
        <f t="shared" si="28"/>
        <v>40</v>
      </c>
      <c r="AF53" s="12">
        <f t="shared" si="29"/>
        <v>21</v>
      </c>
      <c r="AG53" s="12">
        <f t="shared" si="30"/>
        <v>72</v>
      </c>
      <c r="AI53" s="12">
        <v>31</v>
      </c>
      <c r="AJ53" s="12">
        <f t="shared" si="31"/>
        <v>40</v>
      </c>
      <c r="AK53" s="12">
        <f t="shared" si="32"/>
        <v>40</v>
      </c>
      <c r="AL53" s="12">
        <f t="shared" si="33"/>
        <v>105</v>
      </c>
      <c r="AM53" s="12">
        <f t="shared" si="34"/>
        <v>72</v>
      </c>
      <c r="AN53" s="12">
        <f t="shared" si="35"/>
        <v>720</v>
      </c>
      <c r="AO53" s="12">
        <f t="shared" si="36"/>
        <v>620</v>
      </c>
      <c r="AP53" s="12">
        <f t="shared" si="37"/>
        <v>57.5</v>
      </c>
      <c r="AQ53" s="12">
        <f t="shared" si="38"/>
        <v>115</v>
      </c>
      <c r="AR53" s="12">
        <f t="shared" si="39"/>
        <v>0</v>
      </c>
      <c r="AS53" s="12">
        <f t="shared" si="40"/>
        <v>40</v>
      </c>
      <c r="AT53" s="12">
        <f t="shared" si="41"/>
        <v>105</v>
      </c>
      <c r="AU53" s="12">
        <f t="shared" si="42"/>
        <v>40</v>
      </c>
      <c r="AV53" s="12">
        <f t="shared" si="43"/>
        <v>40</v>
      </c>
      <c r="AW53" s="12">
        <f t="shared" si="44"/>
        <v>8</v>
      </c>
      <c r="AX53" s="12">
        <f t="shared" si="45"/>
        <v>72</v>
      </c>
    </row>
    <row r="54" spans="1:50">
      <c r="A54" s="12">
        <v>32</v>
      </c>
      <c r="B54" s="12">
        <f t="shared" si="1"/>
        <v>107</v>
      </c>
      <c r="C54" s="12">
        <f t="shared" si="2"/>
        <v>41</v>
      </c>
      <c r="D54" s="12">
        <f t="shared" si="3"/>
        <v>41</v>
      </c>
      <c r="E54" s="12">
        <f t="shared" si="4"/>
        <v>75</v>
      </c>
      <c r="F54" s="12">
        <f t="shared" si="5"/>
        <v>750</v>
      </c>
      <c r="G54" s="12">
        <f t="shared" si="6"/>
        <v>640</v>
      </c>
      <c r="H54" s="12">
        <f t="shared" si="7"/>
        <v>58.5</v>
      </c>
      <c r="I54" s="12">
        <f t="shared" si="8"/>
        <v>117</v>
      </c>
      <c r="J54" s="12">
        <f t="shared" si="9"/>
        <v>0</v>
      </c>
      <c r="K54" s="12">
        <f t="shared" si="10"/>
        <v>107</v>
      </c>
      <c r="L54" s="12">
        <f t="shared" si="11"/>
        <v>41</v>
      </c>
      <c r="M54" s="12">
        <f t="shared" si="12"/>
        <v>41</v>
      </c>
      <c r="N54" s="12">
        <f t="shared" si="13"/>
        <v>107</v>
      </c>
      <c r="O54" s="12">
        <f t="shared" si="14"/>
        <v>8.2000000000000011</v>
      </c>
      <c r="P54" s="12">
        <f t="shared" si="15"/>
        <v>75</v>
      </c>
      <c r="Q54" s="12"/>
      <c r="R54" s="12">
        <v>32</v>
      </c>
      <c r="S54" s="12">
        <f t="shared" si="16"/>
        <v>41</v>
      </c>
      <c r="T54" s="12">
        <f t="shared" si="17"/>
        <v>108</v>
      </c>
      <c r="U54" s="12">
        <f t="shared" si="18"/>
        <v>41</v>
      </c>
      <c r="V54" s="12">
        <f t="shared" si="19"/>
        <v>74</v>
      </c>
      <c r="W54" s="12">
        <f t="shared" si="20"/>
        <v>740</v>
      </c>
      <c r="X54" s="12">
        <f t="shared" si="21"/>
        <v>640</v>
      </c>
      <c r="Y54" s="12">
        <f t="shared" si="22"/>
        <v>59</v>
      </c>
      <c r="Z54" s="12">
        <f t="shared" si="23"/>
        <v>118</v>
      </c>
      <c r="AA54" s="12">
        <f t="shared" si="24"/>
        <v>0</v>
      </c>
      <c r="AB54" s="12">
        <f t="shared" si="25"/>
        <v>41</v>
      </c>
      <c r="AC54" s="12">
        <f t="shared" si="26"/>
        <v>41</v>
      </c>
      <c r="AD54" s="12">
        <f t="shared" si="27"/>
        <v>108</v>
      </c>
      <c r="AE54" s="12">
        <f t="shared" si="28"/>
        <v>41</v>
      </c>
      <c r="AF54" s="12">
        <f t="shared" si="29"/>
        <v>21.6</v>
      </c>
      <c r="AG54" s="12">
        <f t="shared" si="30"/>
        <v>74</v>
      </c>
      <c r="AI54" s="12">
        <v>32</v>
      </c>
      <c r="AJ54" s="12">
        <f t="shared" si="31"/>
        <v>41</v>
      </c>
      <c r="AK54" s="12">
        <f t="shared" si="32"/>
        <v>41</v>
      </c>
      <c r="AL54" s="12">
        <f t="shared" si="33"/>
        <v>108</v>
      </c>
      <c r="AM54" s="12">
        <f t="shared" si="34"/>
        <v>74</v>
      </c>
      <c r="AN54" s="12">
        <f t="shared" si="35"/>
        <v>740</v>
      </c>
      <c r="AO54" s="12">
        <f t="shared" si="36"/>
        <v>640</v>
      </c>
      <c r="AP54" s="12">
        <f t="shared" si="37"/>
        <v>59</v>
      </c>
      <c r="AQ54" s="12">
        <f t="shared" si="38"/>
        <v>118</v>
      </c>
      <c r="AR54" s="12">
        <f t="shared" si="39"/>
        <v>0</v>
      </c>
      <c r="AS54" s="12">
        <f t="shared" si="40"/>
        <v>41</v>
      </c>
      <c r="AT54" s="12">
        <f t="shared" si="41"/>
        <v>108</v>
      </c>
      <c r="AU54" s="12">
        <f t="shared" si="42"/>
        <v>41</v>
      </c>
      <c r="AV54" s="12">
        <f t="shared" si="43"/>
        <v>41</v>
      </c>
      <c r="AW54" s="12">
        <f t="shared" si="44"/>
        <v>8.2000000000000011</v>
      </c>
      <c r="AX54" s="12">
        <f t="shared" si="45"/>
        <v>74</v>
      </c>
    </row>
    <row r="55" spans="1:50">
      <c r="A55" s="12">
        <v>33</v>
      </c>
      <c r="B55" s="12">
        <f t="shared" si="1"/>
        <v>110</v>
      </c>
      <c r="C55" s="12">
        <f t="shared" si="2"/>
        <v>42</v>
      </c>
      <c r="D55" s="12">
        <f t="shared" si="3"/>
        <v>42</v>
      </c>
      <c r="E55" s="12">
        <f t="shared" si="4"/>
        <v>77</v>
      </c>
      <c r="F55" s="12">
        <f t="shared" si="5"/>
        <v>770</v>
      </c>
      <c r="G55" s="12">
        <f t="shared" si="6"/>
        <v>660</v>
      </c>
      <c r="H55" s="12">
        <f t="shared" si="7"/>
        <v>60</v>
      </c>
      <c r="I55" s="12">
        <f t="shared" si="8"/>
        <v>120</v>
      </c>
      <c r="J55" s="12">
        <f t="shared" si="9"/>
        <v>0</v>
      </c>
      <c r="K55" s="12">
        <f t="shared" si="10"/>
        <v>110</v>
      </c>
      <c r="L55" s="12">
        <f t="shared" si="11"/>
        <v>42</v>
      </c>
      <c r="M55" s="12">
        <f t="shared" si="12"/>
        <v>42</v>
      </c>
      <c r="N55" s="12">
        <f t="shared" si="13"/>
        <v>110</v>
      </c>
      <c r="O55" s="12">
        <f t="shared" si="14"/>
        <v>8.4</v>
      </c>
      <c r="P55" s="12">
        <f t="shared" si="15"/>
        <v>77</v>
      </c>
      <c r="Q55" s="12"/>
      <c r="R55" s="12">
        <v>33</v>
      </c>
      <c r="S55" s="12">
        <f t="shared" si="16"/>
        <v>42</v>
      </c>
      <c r="T55" s="12">
        <f t="shared" si="17"/>
        <v>111</v>
      </c>
      <c r="U55" s="12">
        <f t="shared" si="18"/>
        <v>42</v>
      </c>
      <c r="V55" s="12">
        <f t="shared" si="19"/>
        <v>76</v>
      </c>
      <c r="W55" s="12">
        <f t="shared" si="20"/>
        <v>760</v>
      </c>
      <c r="X55" s="12">
        <f t="shared" si="21"/>
        <v>660</v>
      </c>
      <c r="Y55" s="12">
        <f t="shared" si="22"/>
        <v>60.5</v>
      </c>
      <c r="Z55" s="12">
        <f t="shared" si="23"/>
        <v>121</v>
      </c>
      <c r="AA55" s="12">
        <f t="shared" si="24"/>
        <v>0</v>
      </c>
      <c r="AB55" s="12">
        <f t="shared" si="25"/>
        <v>42</v>
      </c>
      <c r="AC55" s="12">
        <f t="shared" si="26"/>
        <v>42</v>
      </c>
      <c r="AD55" s="12">
        <f t="shared" si="27"/>
        <v>111</v>
      </c>
      <c r="AE55" s="12">
        <f t="shared" si="28"/>
        <v>42</v>
      </c>
      <c r="AF55" s="12">
        <f t="shared" si="29"/>
        <v>22.200000000000003</v>
      </c>
      <c r="AG55" s="12">
        <f t="shared" si="30"/>
        <v>76</v>
      </c>
      <c r="AI55" s="12">
        <v>33</v>
      </c>
      <c r="AJ55" s="12">
        <f t="shared" si="31"/>
        <v>42</v>
      </c>
      <c r="AK55" s="12">
        <f t="shared" si="32"/>
        <v>42</v>
      </c>
      <c r="AL55" s="12">
        <f t="shared" si="33"/>
        <v>111</v>
      </c>
      <c r="AM55" s="12">
        <f t="shared" si="34"/>
        <v>76</v>
      </c>
      <c r="AN55" s="12">
        <f t="shared" si="35"/>
        <v>760</v>
      </c>
      <c r="AO55" s="12">
        <f t="shared" si="36"/>
        <v>660</v>
      </c>
      <c r="AP55" s="12">
        <f t="shared" si="37"/>
        <v>60.5</v>
      </c>
      <c r="AQ55" s="12">
        <f t="shared" si="38"/>
        <v>121</v>
      </c>
      <c r="AR55" s="12">
        <f t="shared" si="39"/>
        <v>0</v>
      </c>
      <c r="AS55" s="12">
        <f t="shared" si="40"/>
        <v>42</v>
      </c>
      <c r="AT55" s="12">
        <f t="shared" si="41"/>
        <v>111</v>
      </c>
      <c r="AU55" s="12">
        <f t="shared" si="42"/>
        <v>42</v>
      </c>
      <c r="AV55" s="12">
        <f t="shared" si="43"/>
        <v>42</v>
      </c>
      <c r="AW55" s="12">
        <f t="shared" si="44"/>
        <v>8.4</v>
      </c>
      <c r="AX55" s="12">
        <f t="shared" si="45"/>
        <v>76</v>
      </c>
    </row>
    <row r="56" spans="1:50">
      <c r="A56" s="12">
        <v>34</v>
      </c>
      <c r="B56" s="12">
        <f t="shared" si="1"/>
        <v>113</v>
      </c>
      <c r="C56" s="12">
        <f t="shared" si="2"/>
        <v>43</v>
      </c>
      <c r="D56" s="12">
        <f t="shared" si="3"/>
        <v>43</v>
      </c>
      <c r="E56" s="12">
        <f t="shared" si="4"/>
        <v>79</v>
      </c>
      <c r="F56" s="12">
        <f t="shared" si="5"/>
        <v>790</v>
      </c>
      <c r="G56" s="12">
        <f t="shared" si="6"/>
        <v>680</v>
      </c>
      <c r="H56" s="12">
        <f t="shared" si="7"/>
        <v>61.5</v>
      </c>
      <c r="I56" s="12">
        <f t="shared" si="8"/>
        <v>123</v>
      </c>
      <c r="J56" s="12">
        <f t="shared" si="9"/>
        <v>0</v>
      </c>
      <c r="K56" s="12">
        <f t="shared" si="10"/>
        <v>113</v>
      </c>
      <c r="L56" s="12">
        <f t="shared" si="11"/>
        <v>43</v>
      </c>
      <c r="M56" s="12">
        <f t="shared" si="12"/>
        <v>43</v>
      </c>
      <c r="N56" s="12">
        <f t="shared" si="13"/>
        <v>113</v>
      </c>
      <c r="O56" s="12">
        <f t="shared" si="14"/>
        <v>8.6</v>
      </c>
      <c r="P56" s="12">
        <f t="shared" si="15"/>
        <v>79</v>
      </c>
      <c r="Q56" s="12"/>
      <c r="R56" s="12">
        <v>34</v>
      </c>
      <c r="S56" s="12">
        <f t="shared" si="16"/>
        <v>43</v>
      </c>
      <c r="T56" s="12">
        <f t="shared" si="17"/>
        <v>114</v>
      </c>
      <c r="U56" s="12">
        <f t="shared" si="18"/>
        <v>43</v>
      </c>
      <c r="V56" s="12">
        <f t="shared" si="19"/>
        <v>78</v>
      </c>
      <c r="W56" s="12">
        <f t="shared" si="20"/>
        <v>780</v>
      </c>
      <c r="X56" s="12">
        <f t="shared" si="21"/>
        <v>680</v>
      </c>
      <c r="Y56" s="12">
        <f t="shared" si="22"/>
        <v>62</v>
      </c>
      <c r="Z56" s="12">
        <f t="shared" si="23"/>
        <v>124</v>
      </c>
      <c r="AA56" s="12">
        <f t="shared" si="24"/>
        <v>0</v>
      </c>
      <c r="AB56" s="12">
        <f t="shared" si="25"/>
        <v>43</v>
      </c>
      <c r="AC56" s="12">
        <f t="shared" si="26"/>
        <v>43</v>
      </c>
      <c r="AD56" s="12">
        <f t="shared" si="27"/>
        <v>114</v>
      </c>
      <c r="AE56" s="12">
        <f t="shared" si="28"/>
        <v>43</v>
      </c>
      <c r="AF56" s="12">
        <f t="shared" si="29"/>
        <v>22.8</v>
      </c>
      <c r="AG56" s="12">
        <f t="shared" si="30"/>
        <v>78</v>
      </c>
      <c r="AI56" s="12">
        <v>34</v>
      </c>
      <c r="AJ56" s="12">
        <f t="shared" si="31"/>
        <v>43</v>
      </c>
      <c r="AK56" s="12">
        <f t="shared" si="32"/>
        <v>43</v>
      </c>
      <c r="AL56" s="12">
        <f t="shared" si="33"/>
        <v>114</v>
      </c>
      <c r="AM56" s="12">
        <f t="shared" si="34"/>
        <v>78</v>
      </c>
      <c r="AN56" s="12">
        <f t="shared" si="35"/>
        <v>780</v>
      </c>
      <c r="AO56" s="12">
        <f t="shared" si="36"/>
        <v>680</v>
      </c>
      <c r="AP56" s="12">
        <f t="shared" si="37"/>
        <v>62</v>
      </c>
      <c r="AQ56" s="12">
        <f t="shared" si="38"/>
        <v>124</v>
      </c>
      <c r="AR56" s="12">
        <f t="shared" si="39"/>
        <v>0</v>
      </c>
      <c r="AS56" s="12">
        <f t="shared" si="40"/>
        <v>43</v>
      </c>
      <c r="AT56" s="12">
        <f t="shared" si="41"/>
        <v>114</v>
      </c>
      <c r="AU56" s="12">
        <f t="shared" si="42"/>
        <v>43</v>
      </c>
      <c r="AV56" s="12">
        <f t="shared" si="43"/>
        <v>43</v>
      </c>
      <c r="AW56" s="12">
        <f t="shared" si="44"/>
        <v>8.6</v>
      </c>
      <c r="AX56" s="12">
        <f t="shared" si="45"/>
        <v>78</v>
      </c>
    </row>
    <row r="57" spans="1:50">
      <c r="A57" s="12">
        <v>35</v>
      </c>
      <c r="B57" s="12">
        <f t="shared" si="1"/>
        <v>116</v>
      </c>
      <c r="C57" s="12">
        <f t="shared" si="2"/>
        <v>44</v>
      </c>
      <c r="D57" s="12">
        <f t="shared" si="3"/>
        <v>44</v>
      </c>
      <c r="E57" s="12">
        <f t="shared" si="4"/>
        <v>81</v>
      </c>
      <c r="F57" s="12">
        <f t="shared" si="5"/>
        <v>810</v>
      </c>
      <c r="G57" s="12">
        <f t="shared" si="6"/>
        <v>700</v>
      </c>
      <c r="H57" s="12">
        <f t="shared" si="7"/>
        <v>63</v>
      </c>
      <c r="I57" s="12">
        <f t="shared" si="8"/>
        <v>126</v>
      </c>
      <c r="J57" s="12">
        <f t="shared" si="9"/>
        <v>0</v>
      </c>
      <c r="K57" s="12">
        <f t="shared" si="10"/>
        <v>116</v>
      </c>
      <c r="L57" s="12">
        <f t="shared" si="11"/>
        <v>44</v>
      </c>
      <c r="M57" s="12">
        <f t="shared" si="12"/>
        <v>44</v>
      </c>
      <c r="N57" s="12">
        <f t="shared" si="13"/>
        <v>116</v>
      </c>
      <c r="O57" s="12">
        <f t="shared" si="14"/>
        <v>8.8000000000000007</v>
      </c>
      <c r="P57" s="12">
        <f t="shared" si="15"/>
        <v>81</v>
      </c>
      <c r="Q57" s="12"/>
      <c r="R57" s="12">
        <v>35</v>
      </c>
      <c r="S57" s="12">
        <f t="shared" si="16"/>
        <v>44</v>
      </c>
      <c r="T57" s="12">
        <f t="shared" si="17"/>
        <v>117</v>
      </c>
      <c r="U57" s="12">
        <f t="shared" si="18"/>
        <v>44</v>
      </c>
      <c r="V57" s="12">
        <f t="shared" si="19"/>
        <v>80</v>
      </c>
      <c r="W57" s="12">
        <f t="shared" si="20"/>
        <v>800</v>
      </c>
      <c r="X57" s="12">
        <f t="shared" si="21"/>
        <v>700</v>
      </c>
      <c r="Y57" s="12">
        <f t="shared" si="22"/>
        <v>63.5</v>
      </c>
      <c r="Z57" s="12">
        <f t="shared" si="23"/>
        <v>127</v>
      </c>
      <c r="AA57" s="12">
        <f t="shared" si="24"/>
        <v>0</v>
      </c>
      <c r="AB57" s="12">
        <f t="shared" si="25"/>
        <v>44</v>
      </c>
      <c r="AC57" s="12">
        <f t="shared" si="26"/>
        <v>44</v>
      </c>
      <c r="AD57" s="12">
        <f t="shared" si="27"/>
        <v>117</v>
      </c>
      <c r="AE57" s="12">
        <f t="shared" si="28"/>
        <v>44</v>
      </c>
      <c r="AF57" s="12">
        <f t="shared" si="29"/>
        <v>23.400000000000002</v>
      </c>
      <c r="AG57" s="12">
        <f t="shared" si="30"/>
        <v>80</v>
      </c>
      <c r="AI57" s="12">
        <v>35</v>
      </c>
      <c r="AJ57" s="12">
        <f t="shared" si="31"/>
        <v>44</v>
      </c>
      <c r="AK57" s="12">
        <f t="shared" si="32"/>
        <v>44</v>
      </c>
      <c r="AL57" s="12">
        <f t="shared" si="33"/>
        <v>117</v>
      </c>
      <c r="AM57" s="12">
        <f t="shared" si="34"/>
        <v>80</v>
      </c>
      <c r="AN57" s="12">
        <f t="shared" si="35"/>
        <v>800</v>
      </c>
      <c r="AO57" s="12">
        <f t="shared" si="36"/>
        <v>700</v>
      </c>
      <c r="AP57" s="12">
        <f t="shared" si="37"/>
        <v>63.5</v>
      </c>
      <c r="AQ57" s="12">
        <f t="shared" si="38"/>
        <v>127</v>
      </c>
      <c r="AR57" s="12">
        <f t="shared" si="39"/>
        <v>0</v>
      </c>
      <c r="AS57" s="12">
        <f t="shared" si="40"/>
        <v>44</v>
      </c>
      <c r="AT57" s="12">
        <f t="shared" si="41"/>
        <v>117</v>
      </c>
      <c r="AU57" s="12">
        <f t="shared" si="42"/>
        <v>44</v>
      </c>
      <c r="AV57" s="12">
        <f t="shared" si="43"/>
        <v>44</v>
      </c>
      <c r="AW57" s="12">
        <f t="shared" si="44"/>
        <v>8.8000000000000007</v>
      </c>
      <c r="AX57" s="12">
        <f t="shared" si="45"/>
        <v>80</v>
      </c>
    </row>
    <row r="58" spans="1:50">
      <c r="A58" s="12">
        <v>36</v>
      </c>
      <c r="B58" s="12">
        <f t="shared" si="1"/>
        <v>119</v>
      </c>
      <c r="C58" s="12">
        <f t="shared" si="2"/>
        <v>45</v>
      </c>
      <c r="D58" s="12">
        <f t="shared" si="3"/>
        <v>45</v>
      </c>
      <c r="E58" s="12">
        <f t="shared" si="4"/>
        <v>83</v>
      </c>
      <c r="F58" s="12">
        <f t="shared" si="5"/>
        <v>830</v>
      </c>
      <c r="G58" s="12">
        <f t="shared" si="6"/>
        <v>720</v>
      </c>
      <c r="H58" s="12">
        <f t="shared" si="7"/>
        <v>64.5</v>
      </c>
      <c r="I58" s="12">
        <f t="shared" si="8"/>
        <v>129</v>
      </c>
      <c r="J58" s="12">
        <f t="shared" si="9"/>
        <v>0</v>
      </c>
      <c r="K58" s="12">
        <f t="shared" si="10"/>
        <v>119</v>
      </c>
      <c r="L58" s="12">
        <f t="shared" si="11"/>
        <v>45</v>
      </c>
      <c r="M58" s="12">
        <f t="shared" si="12"/>
        <v>45</v>
      </c>
      <c r="N58" s="12">
        <f t="shared" si="13"/>
        <v>119</v>
      </c>
      <c r="O58" s="12">
        <f t="shared" si="14"/>
        <v>9</v>
      </c>
      <c r="P58" s="12">
        <f t="shared" si="15"/>
        <v>83</v>
      </c>
      <c r="Q58" s="12"/>
      <c r="R58" s="12">
        <v>36</v>
      </c>
      <c r="S58" s="12">
        <f t="shared" si="16"/>
        <v>45</v>
      </c>
      <c r="T58" s="12">
        <f t="shared" si="17"/>
        <v>120</v>
      </c>
      <c r="U58" s="12">
        <f t="shared" si="18"/>
        <v>45</v>
      </c>
      <c r="V58" s="12">
        <f t="shared" si="19"/>
        <v>82</v>
      </c>
      <c r="W58" s="12">
        <f t="shared" si="20"/>
        <v>820</v>
      </c>
      <c r="X58" s="12">
        <f t="shared" si="21"/>
        <v>720</v>
      </c>
      <c r="Y58" s="12">
        <f t="shared" si="22"/>
        <v>65</v>
      </c>
      <c r="Z58" s="12">
        <f t="shared" si="23"/>
        <v>130</v>
      </c>
      <c r="AA58" s="12">
        <f t="shared" si="24"/>
        <v>0</v>
      </c>
      <c r="AB58" s="12">
        <f t="shared" si="25"/>
        <v>45</v>
      </c>
      <c r="AC58" s="12">
        <f t="shared" si="26"/>
        <v>45</v>
      </c>
      <c r="AD58" s="12">
        <f t="shared" si="27"/>
        <v>120</v>
      </c>
      <c r="AE58" s="12">
        <f t="shared" si="28"/>
        <v>45</v>
      </c>
      <c r="AF58" s="12">
        <f t="shared" si="29"/>
        <v>24</v>
      </c>
      <c r="AG58" s="12">
        <f t="shared" si="30"/>
        <v>82</v>
      </c>
      <c r="AI58" s="12">
        <v>36</v>
      </c>
      <c r="AJ58" s="12">
        <f t="shared" si="31"/>
        <v>45</v>
      </c>
      <c r="AK58" s="12">
        <f t="shared" si="32"/>
        <v>45</v>
      </c>
      <c r="AL58" s="12">
        <f t="shared" si="33"/>
        <v>120</v>
      </c>
      <c r="AM58" s="12">
        <f t="shared" si="34"/>
        <v>82</v>
      </c>
      <c r="AN58" s="12">
        <f t="shared" si="35"/>
        <v>820</v>
      </c>
      <c r="AO58" s="12">
        <f t="shared" si="36"/>
        <v>720</v>
      </c>
      <c r="AP58" s="12">
        <f t="shared" si="37"/>
        <v>65</v>
      </c>
      <c r="AQ58" s="12">
        <f t="shared" si="38"/>
        <v>130</v>
      </c>
      <c r="AR58" s="12">
        <f t="shared" si="39"/>
        <v>0</v>
      </c>
      <c r="AS58" s="12">
        <f t="shared" si="40"/>
        <v>45</v>
      </c>
      <c r="AT58" s="12">
        <f t="shared" si="41"/>
        <v>120</v>
      </c>
      <c r="AU58" s="12">
        <f t="shared" si="42"/>
        <v>45</v>
      </c>
      <c r="AV58" s="12">
        <f t="shared" si="43"/>
        <v>45</v>
      </c>
      <c r="AW58" s="12">
        <f t="shared" si="44"/>
        <v>9</v>
      </c>
      <c r="AX58" s="12">
        <f t="shared" si="45"/>
        <v>82</v>
      </c>
    </row>
    <row r="59" spans="1:50">
      <c r="A59" s="12">
        <v>37</v>
      </c>
      <c r="B59" s="12">
        <f t="shared" si="1"/>
        <v>122</v>
      </c>
      <c r="C59" s="12">
        <f t="shared" si="2"/>
        <v>46</v>
      </c>
      <c r="D59" s="12">
        <f t="shared" si="3"/>
        <v>46</v>
      </c>
      <c r="E59" s="12">
        <f t="shared" si="4"/>
        <v>85</v>
      </c>
      <c r="F59" s="12">
        <f t="shared" si="5"/>
        <v>850</v>
      </c>
      <c r="G59" s="12">
        <f t="shared" si="6"/>
        <v>740</v>
      </c>
      <c r="H59" s="12">
        <f t="shared" si="7"/>
        <v>66</v>
      </c>
      <c r="I59" s="12">
        <f t="shared" si="8"/>
        <v>132</v>
      </c>
      <c r="J59" s="12">
        <f t="shared" si="9"/>
        <v>0</v>
      </c>
      <c r="K59" s="12">
        <f t="shared" si="10"/>
        <v>122</v>
      </c>
      <c r="L59" s="12">
        <f t="shared" si="11"/>
        <v>46</v>
      </c>
      <c r="M59" s="12">
        <f t="shared" si="12"/>
        <v>46</v>
      </c>
      <c r="N59" s="12">
        <f t="shared" si="13"/>
        <v>122</v>
      </c>
      <c r="O59" s="12">
        <f t="shared" si="14"/>
        <v>9.2000000000000011</v>
      </c>
      <c r="P59" s="12">
        <f t="shared" si="15"/>
        <v>85</v>
      </c>
      <c r="Q59" s="12"/>
      <c r="R59" s="12">
        <v>37</v>
      </c>
      <c r="S59" s="12">
        <f t="shared" si="16"/>
        <v>46</v>
      </c>
      <c r="T59" s="12">
        <f t="shared" si="17"/>
        <v>123</v>
      </c>
      <c r="U59" s="12">
        <f t="shared" si="18"/>
        <v>46</v>
      </c>
      <c r="V59" s="12">
        <f t="shared" si="19"/>
        <v>84</v>
      </c>
      <c r="W59" s="12">
        <f t="shared" si="20"/>
        <v>840</v>
      </c>
      <c r="X59" s="12">
        <f t="shared" si="21"/>
        <v>740</v>
      </c>
      <c r="Y59" s="12">
        <f t="shared" si="22"/>
        <v>66.5</v>
      </c>
      <c r="Z59" s="12">
        <f t="shared" si="23"/>
        <v>133</v>
      </c>
      <c r="AA59" s="12">
        <f t="shared" si="24"/>
        <v>0</v>
      </c>
      <c r="AB59" s="12">
        <f t="shared" si="25"/>
        <v>46</v>
      </c>
      <c r="AC59" s="12">
        <f t="shared" si="26"/>
        <v>46</v>
      </c>
      <c r="AD59" s="12">
        <f t="shared" si="27"/>
        <v>123</v>
      </c>
      <c r="AE59" s="12">
        <f t="shared" si="28"/>
        <v>46</v>
      </c>
      <c r="AF59" s="12">
        <f t="shared" si="29"/>
        <v>24.6</v>
      </c>
      <c r="AG59" s="12">
        <f t="shared" si="30"/>
        <v>84</v>
      </c>
      <c r="AI59" s="12">
        <v>37</v>
      </c>
      <c r="AJ59" s="12">
        <f t="shared" si="31"/>
        <v>46</v>
      </c>
      <c r="AK59" s="12">
        <f t="shared" si="32"/>
        <v>46</v>
      </c>
      <c r="AL59" s="12">
        <f t="shared" si="33"/>
        <v>123</v>
      </c>
      <c r="AM59" s="12">
        <f t="shared" si="34"/>
        <v>84</v>
      </c>
      <c r="AN59" s="12">
        <f t="shared" si="35"/>
        <v>840</v>
      </c>
      <c r="AO59" s="12">
        <f t="shared" si="36"/>
        <v>740</v>
      </c>
      <c r="AP59" s="12">
        <f t="shared" si="37"/>
        <v>66.5</v>
      </c>
      <c r="AQ59" s="12">
        <f t="shared" si="38"/>
        <v>133</v>
      </c>
      <c r="AR59" s="12">
        <f t="shared" si="39"/>
        <v>0</v>
      </c>
      <c r="AS59" s="12">
        <f t="shared" si="40"/>
        <v>46</v>
      </c>
      <c r="AT59" s="12">
        <f t="shared" si="41"/>
        <v>123</v>
      </c>
      <c r="AU59" s="12">
        <f t="shared" si="42"/>
        <v>46</v>
      </c>
      <c r="AV59" s="12">
        <f t="shared" si="43"/>
        <v>46</v>
      </c>
      <c r="AW59" s="12">
        <f t="shared" si="44"/>
        <v>9.2000000000000011</v>
      </c>
      <c r="AX59" s="12">
        <f t="shared" si="45"/>
        <v>84</v>
      </c>
    </row>
    <row r="60" spans="1:50">
      <c r="A60" s="12">
        <v>38</v>
      </c>
      <c r="B60" s="12">
        <f t="shared" si="1"/>
        <v>125</v>
      </c>
      <c r="C60" s="12">
        <f t="shared" si="2"/>
        <v>47</v>
      </c>
      <c r="D60" s="12">
        <f t="shared" si="3"/>
        <v>47</v>
      </c>
      <c r="E60" s="12">
        <f t="shared" si="4"/>
        <v>87</v>
      </c>
      <c r="F60" s="12">
        <f t="shared" si="5"/>
        <v>870</v>
      </c>
      <c r="G60" s="12">
        <f t="shared" si="6"/>
        <v>760</v>
      </c>
      <c r="H60" s="12">
        <f t="shared" si="7"/>
        <v>67.5</v>
      </c>
      <c r="I60" s="12">
        <f t="shared" si="8"/>
        <v>135</v>
      </c>
      <c r="J60" s="12">
        <f t="shared" si="9"/>
        <v>0</v>
      </c>
      <c r="K60" s="12">
        <f t="shared" si="10"/>
        <v>125</v>
      </c>
      <c r="L60" s="12">
        <f t="shared" si="11"/>
        <v>47</v>
      </c>
      <c r="M60" s="12">
        <f t="shared" si="12"/>
        <v>47</v>
      </c>
      <c r="N60" s="12">
        <f t="shared" si="13"/>
        <v>125</v>
      </c>
      <c r="O60" s="12">
        <f t="shared" si="14"/>
        <v>9.4</v>
      </c>
      <c r="P60" s="12">
        <f t="shared" si="15"/>
        <v>87</v>
      </c>
      <c r="Q60" s="12"/>
      <c r="R60" s="12">
        <v>38</v>
      </c>
      <c r="S60" s="12">
        <f t="shared" si="16"/>
        <v>47</v>
      </c>
      <c r="T60" s="12">
        <f t="shared" si="17"/>
        <v>126</v>
      </c>
      <c r="U60" s="12">
        <f t="shared" si="18"/>
        <v>47</v>
      </c>
      <c r="V60" s="12">
        <f t="shared" si="19"/>
        <v>86</v>
      </c>
      <c r="W60" s="12">
        <f t="shared" si="20"/>
        <v>860</v>
      </c>
      <c r="X60" s="12">
        <f t="shared" si="21"/>
        <v>760</v>
      </c>
      <c r="Y60" s="12">
        <f t="shared" si="22"/>
        <v>68</v>
      </c>
      <c r="Z60" s="12">
        <f t="shared" si="23"/>
        <v>136</v>
      </c>
      <c r="AA60" s="12">
        <f t="shared" si="24"/>
        <v>0</v>
      </c>
      <c r="AB60" s="12">
        <f t="shared" si="25"/>
        <v>47</v>
      </c>
      <c r="AC60" s="12">
        <f t="shared" si="26"/>
        <v>47</v>
      </c>
      <c r="AD60" s="12">
        <f t="shared" si="27"/>
        <v>126</v>
      </c>
      <c r="AE60" s="12">
        <f t="shared" si="28"/>
        <v>47</v>
      </c>
      <c r="AF60" s="12">
        <f t="shared" si="29"/>
        <v>25.200000000000003</v>
      </c>
      <c r="AG60" s="12">
        <f t="shared" si="30"/>
        <v>86</v>
      </c>
      <c r="AI60" s="12">
        <v>38</v>
      </c>
      <c r="AJ60" s="12">
        <f t="shared" si="31"/>
        <v>47</v>
      </c>
      <c r="AK60" s="12">
        <f t="shared" si="32"/>
        <v>47</v>
      </c>
      <c r="AL60" s="12">
        <f t="shared" si="33"/>
        <v>126</v>
      </c>
      <c r="AM60" s="12">
        <f t="shared" si="34"/>
        <v>86</v>
      </c>
      <c r="AN60" s="12">
        <f t="shared" si="35"/>
        <v>860</v>
      </c>
      <c r="AO60" s="12">
        <f t="shared" si="36"/>
        <v>760</v>
      </c>
      <c r="AP60" s="12">
        <f t="shared" si="37"/>
        <v>68</v>
      </c>
      <c r="AQ60" s="12">
        <f t="shared" si="38"/>
        <v>136</v>
      </c>
      <c r="AR60" s="12">
        <f t="shared" si="39"/>
        <v>0</v>
      </c>
      <c r="AS60" s="12">
        <f t="shared" si="40"/>
        <v>47</v>
      </c>
      <c r="AT60" s="12">
        <f t="shared" si="41"/>
        <v>126</v>
      </c>
      <c r="AU60" s="12">
        <f t="shared" si="42"/>
        <v>47</v>
      </c>
      <c r="AV60" s="12">
        <f t="shared" si="43"/>
        <v>47</v>
      </c>
      <c r="AW60" s="12">
        <f t="shared" si="44"/>
        <v>9.4</v>
      </c>
      <c r="AX60" s="12">
        <f t="shared" si="45"/>
        <v>86</v>
      </c>
    </row>
    <row r="61" spans="1:50">
      <c r="A61" s="12">
        <v>39</v>
      </c>
      <c r="B61" s="12">
        <f t="shared" si="1"/>
        <v>128</v>
      </c>
      <c r="C61" s="12">
        <f t="shared" si="2"/>
        <v>48</v>
      </c>
      <c r="D61" s="12">
        <f t="shared" si="3"/>
        <v>48</v>
      </c>
      <c r="E61" s="12">
        <f t="shared" si="4"/>
        <v>89</v>
      </c>
      <c r="F61" s="12">
        <f t="shared" si="5"/>
        <v>890</v>
      </c>
      <c r="G61" s="12">
        <f t="shared" si="6"/>
        <v>780</v>
      </c>
      <c r="H61" s="12">
        <f t="shared" si="7"/>
        <v>69</v>
      </c>
      <c r="I61" s="12">
        <f t="shared" si="8"/>
        <v>138</v>
      </c>
      <c r="J61" s="12">
        <f t="shared" si="9"/>
        <v>0</v>
      </c>
      <c r="K61" s="12">
        <f t="shared" si="10"/>
        <v>128</v>
      </c>
      <c r="L61" s="12">
        <f t="shared" si="11"/>
        <v>48</v>
      </c>
      <c r="M61" s="12">
        <f t="shared" si="12"/>
        <v>48</v>
      </c>
      <c r="N61" s="12">
        <f t="shared" si="13"/>
        <v>128</v>
      </c>
      <c r="O61" s="12">
        <f t="shared" si="14"/>
        <v>9.6000000000000014</v>
      </c>
      <c r="P61" s="12">
        <f t="shared" si="15"/>
        <v>89</v>
      </c>
      <c r="Q61" s="12"/>
      <c r="R61" s="12">
        <v>39</v>
      </c>
      <c r="S61" s="12">
        <f t="shared" si="16"/>
        <v>48</v>
      </c>
      <c r="T61" s="12">
        <f t="shared" si="17"/>
        <v>129</v>
      </c>
      <c r="U61" s="12">
        <f t="shared" si="18"/>
        <v>48</v>
      </c>
      <c r="V61" s="12">
        <f t="shared" si="19"/>
        <v>88</v>
      </c>
      <c r="W61" s="12">
        <f t="shared" si="20"/>
        <v>880</v>
      </c>
      <c r="X61" s="12">
        <f t="shared" si="21"/>
        <v>780</v>
      </c>
      <c r="Y61" s="12">
        <f t="shared" si="22"/>
        <v>69.5</v>
      </c>
      <c r="Z61" s="12">
        <f t="shared" si="23"/>
        <v>139</v>
      </c>
      <c r="AA61" s="12">
        <f t="shared" si="24"/>
        <v>0</v>
      </c>
      <c r="AB61" s="12">
        <f t="shared" si="25"/>
        <v>48</v>
      </c>
      <c r="AC61" s="12">
        <f t="shared" si="26"/>
        <v>48</v>
      </c>
      <c r="AD61" s="12">
        <f t="shared" si="27"/>
        <v>129</v>
      </c>
      <c r="AE61" s="12">
        <f t="shared" si="28"/>
        <v>48</v>
      </c>
      <c r="AF61" s="12">
        <f t="shared" si="29"/>
        <v>25.8</v>
      </c>
      <c r="AG61" s="12">
        <f t="shared" si="30"/>
        <v>88</v>
      </c>
      <c r="AI61" s="12">
        <v>39</v>
      </c>
      <c r="AJ61" s="12">
        <f t="shared" si="31"/>
        <v>48</v>
      </c>
      <c r="AK61" s="12">
        <f t="shared" si="32"/>
        <v>48</v>
      </c>
      <c r="AL61" s="12">
        <f t="shared" si="33"/>
        <v>129</v>
      </c>
      <c r="AM61" s="12">
        <f t="shared" si="34"/>
        <v>88</v>
      </c>
      <c r="AN61" s="12">
        <f t="shared" si="35"/>
        <v>880</v>
      </c>
      <c r="AO61" s="12">
        <f t="shared" si="36"/>
        <v>780</v>
      </c>
      <c r="AP61" s="12">
        <f t="shared" si="37"/>
        <v>69.5</v>
      </c>
      <c r="AQ61" s="12">
        <f t="shared" si="38"/>
        <v>139</v>
      </c>
      <c r="AR61" s="12">
        <f t="shared" si="39"/>
        <v>0</v>
      </c>
      <c r="AS61" s="12">
        <f t="shared" si="40"/>
        <v>48</v>
      </c>
      <c r="AT61" s="12">
        <f t="shared" si="41"/>
        <v>129</v>
      </c>
      <c r="AU61" s="12">
        <f t="shared" si="42"/>
        <v>48</v>
      </c>
      <c r="AV61" s="12">
        <f t="shared" si="43"/>
        <v>48</v>
      </c>
      <c r="AW61" s="12">
        <f t="shared" si="44"/>
        <v>9.6000000000000014</v>
      </c>
      <c r="AX61" s="12">
        <f t="shared" si="45"/>
        <v>88</v>
      </c>
    </row>
    <row r="62" spans="1:50">
      <c r="A62" s="12">
        <v>40</v>
      </c>
      <c r="B62" s="12">
        <f t="shared" si="1"/>
        <v>131</v>
      </c>
      <c r="C62" s="12">
        <f t="shared" si="2"/>
        <v>49</v>
      </c>
      <c r="D62" s="12">
        <f t="shared" si="3"/>
        <v>49</v>
      </c>
      <c r="E62" s="12">
        <f t="shared" si="4"/>
        <v>91</v>
      </c>
      <c r="F62" s="12">
        <f t="shared" si="5"/>
        <v>910</v>
      </c>
      <c r="G62" s="12">
        <f t="shared" si="6"/>
        <v>800</v>
      </c>
      <c r="H62" s="12">
        <f t="shared" si="7"/>
        <v>70.5</v>
      </c>
      <c r="I62" s="12">
        <f t="shared" si="8"/>
        <v>141</v>
      </c>
      <c r="J62" s="12">
        <f t="shared" si="9"/>
        <v>0</v>
      </c>
      <c r="K62" s="12">
        <f t="shared" si="10"/>
        <v>131</v>
      </c>
      <c r="L62" s="12">
        <f t="shared" si="11"/>
        <v>49</v>
      </c>
      <c r="M62" s="12">
        <f t="shared" si="12"/>
        <v>49</v>
      </c>
      <c r="N62" s="12">
        <f t="shared" si="13"/>
        <v>131</v>
      </c>
      <c r="O62" s="12">
        <f t="shared" si="14"/>
        <v>9.8000000000000007</v>
      </c>
      <c r="P62" s="12">
        <f t="shared" si="15"/>
        <v>91</v>
      </c>
      <c r="Q62" s="12"/>
      <c r="R62" s="12">
        <v>40</v>
      </c>
      <c r="S62" s="12">
        <f t="shared" si="16"/>
        <v>49</v>
      </c>
      <c r="T62" s="12">
        <f t="shared" si="17"/>
        <v>132</v>
      </c>
      <c r="U62" s="12">
        <f t="shared" si="18"/>
        <v>49</v>
      </c>
      <c r="V62" s="12">
        <f t="shared" si="19"/>
        <v>90</v>
      </c>
      <c r="W62" s="12">
        <f t="shared" si="20"/>
        <v>900</v>
      </c>
      <c r="X62" s="12">
        <f t="shared" si="21"/>
        <v>800</v>
      </c>
      <c r="Y62" s="12">
        <f t="shared" si="22"/>
        <v>71</v>
      </c>
      <c r="Z62" s="12">
        <f t="shared" si="23"/>
        <v>142</v>
      </c>
      <c r="AA62" s="12">
        <f t="shared" si="24"/>
        <v>0</v>
      </c>
      <c r="AB62" s="12">
        <f t="shared" si="25"/>
        <v>49</v>
      </c>
      <c r="AC62" s="12">
        <f t="shared" si="26"/>
        <v>49</v>
      </c>
      <c r="AD62" s="12">
        <f t="shared" si="27"/>
        <v>132</v>
      </c>
      <c r="AE62" s="12">
        <f t="shared" si="28"/>
        <v>49</v>
      </c>
      <c r="AF62" s="12">
        <f t="shared" si="29"/>
        <v>26.400000000000002</v>
      </c>
      <c r="AG62" s="12">
        <f t="shared" si="30"/>
        <v>90</v>
      </c>
      <c r="AI62" s="12">
        <v>40</v>
      </c>
      <c r="AJ62" s="12">
        <f t="shared" si="31"/>
        <v>49</v>
      </c>
      <c r="AK62" s="12">
        <f t="shared" si="32"/>
        <v>49</v>
      </c>
      <c r="AL62" s="12">
        <f t="shared" si="33"/>
        <v>132</v>
      </c>
      <c r="AM62" s="12">
        <f t="shared" si="34"/>
        <v>90</v>
      </c>
      <c r="AN62" s="12">
        <f t="shared" si="35"/>
        <v>900</v>
      </c>
      <c r="AO62" s="12">
        <f t="shared" si="36"/>
        <v>800</v>
      </c>
      <c r="AP62" s="12">
        <f t="shared" si="37"/>
        <v>71</v>
      </c>
      <c r="AQ62" s="12">
        <f t="shared" si="38"/>
        <v>142</v>
      </c>
      <c r="AR62" s="12">
        <f t="shared" si="39"/>
        <v>0</v>
      </c>
      <c r="AS62" s="12">
        <f t="shared" si="40"/>
        <v>49</v>
      </c>
      <c r="AT62" s="12">
        <f t="shared" si="41"/>
        <v>132</v>
      </c>
      <c r="AU62" s="12">
        <f t="shared" si="42"/>
        <v>49</v>
      </c>
      <c r="AV62" s="12">
        <f t="shared" si="43"/>
        <v>49</v>
      </c>
      <c r="AW62" s="12">
        <f t="shared" si="44"/>
        <v>9.8000000000000007</v>
      </c>
      <c r="AX62" s="12">
        <f t="shared" si="45"/>
        <v>90</v>
      </c>
    </row>
    <row r="63" spans="1:50">
      <c r="A63" s="12">
        <v>41</v>
      </c>
      <c r="B63" s="12">
        <f t="shared" si="1"/>
        <v>134</v>
      </c>
      <c r="C63" s="12">
        <f t="shared" si="2"/>
        <v>50</v>
      </c>
      <c r="D63" s="12">
        <f t="shared" si="3"/>
        <v>50</v>
      </c>
      <c r="E63" s="12">
        <f t="shared" si="4"/>
        <v>93</v>
      </c>
      <c r="F63" s="12">
        <f t="shared" si="5"/>
        <v>930</v>
      </c>
      <c r="G63" s="12">
        <f t="shared" si="6"/>
        <v>820</v>
      </c>
      <c r="H63" s="12">
        <f t="shared" si="7"/>
        <v>72</v>
      </c>
      <c r="I63" s="12">
        <f t="shared" si="8"/>
        <v>144</v>
      </c>
      <c r="J63" s="12">
        <f t="shared" si="9"/>
        <v>0</v>
      </c>
      <c r="K63" s="12">
        <f t="shared" si="10"/>
        <v>134</v>
      </c>
      <c r="L63" s="12">
        <f t="shared" si="11"/>
        <v>50</v>
      </c>
      <c r="M63" s="12">
        <f t="shared" si="12"/>
        <v>50</v>
      </c>
      <c r="N63" s="12">
        <f t="shared" si="13"/>
        <v>134</v>
      </c>
      <c r="O63" s="12">
        <f t="shared" si="14"/>
        <v>10</v>
      </c>
      <c r="P63" s="12">
        <f t="shared" si="15"/>
        <v>93</v>
      </c>
      <c r="Q63" s="12"/>
      <c r="R63" s="12">
        <v>41</v>
      </c>
      <c r="S63" s="12">
        <f t="shared" si="16"/>
        <v>50</v>
      </c>
      <c r="T63" s="12">
        <f t="shared" si="17"/>
        <v>135</v>
      </c>
      <c r="U63" s="12">
        <f t="shared" si="18"/>
        <v>50</v>
      </c>
      <c r="V63" s="12">
        <f t="shared" si="19"/>
        <v>92</v>
      </c>
      <c r="W63" s="12">
        <f t="shared" si="20"/>
        <v>920</v>
      </c>
      <c r="X63" s="12">
        <f t="shared" si="21"/>
        <v>820</v>
      </c>
      <c r="Y63" s="12">
        <f t="shared" si="22"/>
        <v>72.5</v>
      </c>
      <c r="Z63" s="12">
        <f t="shared" si="23"/>
        <v>145</v>
      </c>
      <c r="AA63" s="12">
        <f t="shared" si="24"/>
        <v>0</v>
      </c>
      <c r="AB63" s="12">
        <f t="shared" si="25"/>
        <v>50</v>
      </c>
      <c r="AC63" s="12">
        <f t="shared" si="26"/>
        <v>50</v>
      </c>
      <c r="AD63" s="12">
        <f t="shared" si="27"/>
        <v>135</v>
      </c>
      <c r="AE63" s="12">
        <f t="shared" si="28"/>
        <v>50</v>
      </c>
      <c r="AF63" s="12">
        <f t="shared" si="29"/>
        <v>27</v>
      </c>
      <c r="AG63" s="12">
        <f t="shared" si="30"/>
        <v>92</v>
      </c>
      <c r="AI63" s="12">
        <v>41</v>
      </c>
      <c r="AJ63" s="12">
        <f t="shared" si="31"/>
        <v>50</v>
      </c>
      <c r="AK63" s="12">
        <f t="shared" si="32"/>
        <v>50</v>
      </c>
      <c r="AL63" s="12">
        <f t="shared" si="33"/>
        <v>135</v>
      </c>
      <c r="AM63" s="12">
        <f t="shared" si="34"/>
        <v>92</v>
      </c>
      <c r="AN63" s="12">
        <f t="shared" si="35"/>
        <v>920</v>
      </c>
      <c r="AO63" s="12">
        <f t="shared" si="36"/>
        <v>820</v>
      </c>
      <c r="AP63" s="12">
        <f t="shared" si="37"/>
        <v>72.5</v>
      </c>
      <c r="AQ63" s="12">
        <f t="shared" si="38"/>
        <v>145</v>
      </c>
      <c r="AR63" s="12">
        <f t="shared" si="39"/>
        <v>0</v>
      </c>
      <c r="AS63" s="12">
        <f t="shared" si="40"/>
        <v>50</v>
      </c>
      <c r="AT63" s="12">
        <f t="shared" si="41"/>
        <v>135</v>
      </c>
      <c r="AU63" s="12">
        <f t="shared" si="42"/>
        <v>50</v>
      </c>
      <c r="AV63" s="12">
        <f t="shared" si="43"/>
        <v>50</v>
      </c>
      <c r="AW63" s="12">
        <f t="shared" si="44"/>
        <v>10</v>
      </c>
      <c r="AX63" s="12">
        <f t="shared" si="45"/>
        <v>92</v>
      </c>
    </row>
    <row r="64" spans="1:50">
      <c r="A64" s="12">
        <v>42</v>
      </c>
      <c r="B64" s="12">
        <f t="shared" si="1"/>
        <v>137</v>
      </c>
      <c r="C64" s="12">
        <f t="shared" si="2"/>
        <v>51</v>
      </c>
      <c r="D64" s="12">
        <f t="shared" si="3"/>
        <v>51</v>
      </c>
      <c r="E64" s="12">
        <f t="shared" si="4"/>
        <v>95</v>
      </c>
      <c r="F64" s="12">
        <f t="shared" si="5"/>
        <v>950</v>
      </c>
      <c r="G64" s="12">
        <f t="shared" si="6"/>
        <v>840</v>
      </c>
      <c r="H64" s="12">
        <f t="shared" si="7"/>
        <v>73.5</v>
      </c>
      <c r="I64" s="12">
        <f t="shared" si="8"/>
        <v>147</v>
      </c>
      <c r="J64" s="12">
        <f t="shared" si="9"/>
        <v>0</v>
      </c>
      <c r="K64" s="12">
        <f t="shared" si="10"/>
        <v>137</v>
      </c>
      <c r="L64" s="12">
        <f t="shared" si="11"/>
        <v>51</v>
      </c>
      <c r="M64" s="12">
        <f t="shared" si="12"/>
        <v>51</v>
      </c>
      <c r="N64" s="12">
        <f t="shared" si="13"/>
        <v>137</v>
      </c>
      <c r="O64" s="12">
        <f t="shared" si="14"/>
        <v>10.200000000000001</v>
      </c>
      <c r="P64" s="12">
        <f t="shared" si="15"/>
        <v>95</v>
      </c>
      <c r="Q64" s="12"/>
      <c r="R64" s="12">
        <v>42</v>
      </c>
      <c r="S64" s="12">
        <f t="shared" si="16"/>
        <v>51</v>
      </c>
      <c r="T64" s="12">
        <f t="shared" si="17"/>
        <v>138</v>
      </c>
      <c r="U64" s="12">
        <f t="shared" si="18"/>
        <v>51</v>
      </c>
      <c r="V64" s="12">
        <f t="shared" si="19"/>
        <v>94</v>
      </c>
      <c r="W64" s="12">
        <f t="shared" si="20"/>
        <v>940</v>
      </c>
      <c r="X64" s="12">
        <f t="shared" si="21"/>
        <v>840</v>
      </c>
      <c r="Y64" s="12">
        <f t="shared" si="22"/>
        <v>74</v>
      </c>
      <c r="Z64" s="12">
        <f t="shared" si="23"/>
        <v>148</v>
      </c>
      <c r="AA64" s="12">
        <f t="shared" si="24"/>
        <v>0</v>
      </c>
      <c r="AB64" s="12">
        <f t="shared" si="25"/>
        <v>51</v>
      </c>
      <c r="AC64" s="12">
        <f t="shared" si="26"/>
        <v>51</v>
      </c>
      <c r="AD64" s="12">
        <f t="shared" si="27"/>
        <v>138</v>
      </c>
      <c r="AE64" s="12">
        <f t="shared" si="28"/>
        <v>51</v>
      </c>
      <c r="AF64" s="12">
        <f t="shared" si="29"/>
        <v>27.6</v>
      </c>
      <c r="AG64" s="12">
        <f t="shared" si="30"/>
        <v>94</v>
      </c>
      <c r="AI64" s="12">
        <v>42</v>
      </c>
      <c r="AJ64" s="12">
        <f t="shared" si="31"/>
        <v>51</v>
      </c>
      <c r="AK64" s="12">
        <f t="shared" si="32"/>
        <v>51</v>
      </c>
      <c r="AL64" s="12">
        <f t="shared" si="33"/>
        <v>138</v>
      </c>
      <c r="AM64" s="12">
        <f t="shared" si="34"/>
        <v>94</v>
      </c>
      <c r="AN64" s="12">
        <f t="shared" si="35"/>
        <v>940</v>
      </c>
      <c r="AO64" s="12">
        <f t="shared" si="36"/>
        <v>840</v>
      </c>
      <c r="AP64" s="12">
        <f t="shared" si="37"/>
        <v>74</v>
      </c>
      <c r="AQ64" s="12">
        <f t="shared" si="38"/>
        <v>148</v>
      </c>
      <c r="AR64" s="12">
        <f t="shared" si="39"/>
        <v>0</v>
      </c>
      <c r="AS64" s="12">
        <f t="shared" si="40"/>
        <v>51</v>
      </c>
      <c r="AT64" s="12">
        <f t="shared" si="41"/>
        <v>138</v>
      </c>
      <c r="AU64" s="12">
        <f t="shared" si="42"/>
        <v>51</v>
      </c>
      <c r="AV64" s="12">
        <f t="shared" si="43"/>
        <v>51</v>
      </c>
      <c r="AW64" s="12">
        <f t="shared" si="44"/>
        <v>10.200000000000001</v>
      </c>
      <c r="AX64" s="12">
        <f t="shared" si="45"/>
        <v>94</v>
      </c>
    </row>
    <row r="65" spans="1:50">
      <c r="A65" s="12">
        <v>43</v>
      </c>
      <c r="B65" s="12">
        <f t="shared" si="1"/>
        <v>140</v>
      </c>
      <c r="C65" s="12">
        <f t="shared" si="2"/>
        <v>52</v>
      </c>
      <c r="D65" s="12">
        <f t="shared" si="3"/>
        <v>52</v>
      </c>
      <c r="E65" s="12">
        <f t="shared" si="4"/>
        <v>97</v>
      </c>
      <c r="F65" s="12">
        <f t="shared" si="5"/>
        <v>970</v>
      </c>
      <c r="G65" s="12">
        <f t="shared" si="6"/>
        <v>860</v>
      </c>
      <c r="H65" s="12">
        <f t="shared" si="7"/>
        <v>75</v>
      </c>
      <c r="I65" s="12">
        <f t="shared" si="8"/>
        <v>150</v>
      </c>
      <c r="J65" s="12">
        <f t="shared" si="9"/>
        <v>0</v>
      </c>
      <c r="K65" s="12">
        <f t="shared" si="10"/>
        <v>140</v>
      </c>
      <c r="L65" s="12">
        <f t="shared" si="11"/>
        <v>52</v>
      </c>
      <c r="M65" s="12">
        <f t="shared" si="12"/>
        <v>52</v>
      </c>
      <c r="N65" s="12">
        <f t="shared" si="13"/>
        <v>140</v>
      </c>
      <c r="O65" s="12">
        <f t="shared" si="14"/>
        <v>10.4</v>
      </c>
      <c r="P65" s="12">
        <f t="shared" si="15"/>
        <v>97</v>
      </c>
      <c r="Q65" s="12"/>
      <c r="R65" s="12">
        <v>43</v>
      </c>
      <c r="S65" s="12">
        <f t="shared" si="16"/>
        <v>52</v>
      </c>
      <c r="T65" s="12">
        <f t="shared" si="17"/>
        <v>141</v>
      </c>
      <c r="U65" s="12">
        <f t="shared" si="18"/>
        <v>52</v>
      </c>
      <c r="V65" s="12">
        <f t="shared" si="19"/>
        <v>96</v>
      </c>
      <c r="W65" s="12">
        <f t="shared" si="20"/>
        <v>960</v>
      </c>
      <c r="X65" s="12">
        <f t="shared" si="21"/>
        <v>860</v>
      </c>
      <c r="Y65" s="12">
        <f t="shared" si="22"/>
        <v>75.5</v>
      </c>
      <c r="Z65" s="12">
        <f t="shared" si="23"/>
        <v>151</v>
      </c>
      <c r="AA65" s="12">
        <f t="shared" si="24"/>
        <v>0</v>
      </c>
      <c r="AB65" s="12">
        <f t="shared" si="25"/>
        <v>52</v>
      </c>
      <c r="AC65" s="12">
        <f t="shared" si="26"/>
        <v>52</v>
      </c>
      <c r="AD65" s="12">
        <f t="shared" si="27"/>
        <v>141</v>
      </c>
      <c r="AE65" s="12">
        <f t="shared" si="28"/>
        <v>52</v>
      </c>
      <c r="AF65" s="12">
        <f t="shared" si="29"/>
        <v>28.200000000000003</v>
      </c>
      <c r="AG65" s="12">
        <f t="shared" si="30"/>
        <v>96</v>
      </c>
      <c r="AI65" s="12">
        <v>43</v>
      </c>
      <c r="AJ65" s="12">
        <f t="shared" si="31"/>
        <v>52</v>
      </c>
      <c r="AK65" s="12">
        <f t="shared" si="32"/>
        <v>52</v>
      </c>
      <c r="AL65" s="12">
        <f t="shared" si="33"/>
        <v>141</v>
      </c>
      <c r="AM65" s="12">
        <f t="shared" si="34"/>
        <v>96</v>
      </c>
      <c r="AN65" s="12">
        <f t="shared" si="35"/>
        <v>960</v>
      </c>
      <c r="AO65" s="12">
        <f t="shared" si="36"/>
        <v>860</v>
      </c>
      <c r="AP65" s="12">
        <f t="shared" si="37"/>
        <v>75.5</v>
      </c>
      <c r="AQ65" s="12">
        <f t="shared" si="38"/>
        <v>151</v>
      </c>
      <c r="AR65" s="12">
        <f t="shared" si="39"/>
        <v>0</v>
      </c>
      <c r="AS65" s="12">
        <f t="shared" si="40"/>
        <v>52</v>
      </c>
      <c r="AT65" s="12">
        <f t="shared" si="41"/>
        <v>141</v>
      </c>
      <c r="AU65" s="12">
        <f t="shared" si="42"/>
        <v>52</v>
      </c>
      <c r="AV65" s="12">
        <f t="shared" si="43"/>
        <v>52</v>
      </c>
      <c r="AW65" s="12">
        <f t="shared" si="44"/>
        <v>10.4</v>
      </c>
      <c r="AX65" s="12">
        <f t="shared" si="45"/>
        <v>96</v>
      </c>
    </row>
    <row r="66" spans="1:50">
      <c r="A66" s="12">
        <v>44</v>
      </c>
      <c r="B66" s="12">
        <f t="shared" si="1"/>
        <v>143</v>
      </c>
      <c r="C66" s="12">
        <f t="shared" si="2"/>
        <v>53</v>
      </c>
      <c r="D66" s="12">
        <f t="shared" si="3"/>
        <v>53</v>
      </c>
      <c r="E66" s="12">
        <f t="shared" si="4"/>
        <v>99</v>
      </c>
      <c r="F66" s="12">
        <f t="shared" si="5"/>
        <v>990</v>
      </c>
      <c r="G66" s="12">
        <f t="shared" si="6"/>
        <v>880</v>
      </c>
      <c r="H66" s="12">
        <f t="shared" si="7"/>
        <v>76.5</v>
      </c>
      <c r="I66" s="12">
        <f t="shared" si="8"/>
        <v>153</v>
      </c>
      <c r="J66" s="12">
        <f t="shared" si="9"/>
        <v>0</v>
      </c>
      <c r="K66" s="12">
        <f t="shared" si="10"/>
        <v>143</v>
      </c>
      <c r="L66" s="12">
        <f t="shared" si="11"/>
        <v>53</v>
      </c>
      <c r="M66" s="12">
        <f t="shared" si="12"/>
        <v>53</v>
      </c>
      <c r="N66" s="12">
        <f t="shared" si="13"/>
        <v>143</v>
      </c>
      <c r="O66" s="12">
        <f t="shared" si="14"/>
        <v>10.600000000000001</v>
      </c>
      <c r="P66" s="12">
        <f t="shared" si="15"/>
        <v>99</v>
      </c>
      <c r="Q66" s="12"/>
      <c r="R66" s="12">
        <v>44</v>
      </c>
      <c r="S66" s="12">
        <f t="shared" si="16"/>
        <v>53</v>
      </c>
      <c r="T66" s="12">
        <f t="shared" si="17"/>
        <v>144</v>
      </c>
      <c r="U66" s="12">
        <f t="shared" si="18"/>
        <v>53</v>
      </c>
      <c r="V66" s="12">
        <f t="shared" si="19"/>
        <v>98</v>
      </c>
      <c r="W66" s="12">
        <f t="shared" si="20"/>
        <v>980</v>
      </c>
      <c r="X66" s="12">
        <f t="shared" si="21"/>
        <v>880</v>
      </c>
      <c r="Y66" s="12">
        <f t="shared" si="22"/>
        <v>77</v>
      </c>
      <c r="Z66" s="12">
        <f t="shared" si="23"/>
        <v>154</v>
      </c>
      <c r="AA66" s="12">
        <f t="shared" si="24"/>
        <v>0</v>
      </c>
      <c r="AB66" s="12">
        <f t="shared" si="25"/>
        <v>53</v>
      </c>
      <c r="AC66" s="12">
        <f t="shared" si="26"/>
        <v>53</v>
      </c>
      <c r="AD66" s="12">
        <f t="shared" si="27"/>
        <v>144</v>
      </c>
      <c r="AE66" s="12">
        <f t="shared" si="28"/>
        <v>53</v>
      </c>
      <c r="AF66" s="12">
        <f t="shared" si="29"/>
        <v>28.8</v>
      </c>
      <c r="AG66" s="12">
        <f t="shared" si="30"/>
        <v>98</v>
      </c>
      <c r="AI66" s="12">
        <v>44</v>
      </c>
      <c r="AJ66" s="12">
        <f t="shared" si="31"/>
        <v>53</v>
      </c>
      <c r="AK66" s="12">
        <f t="shared" si="32"/>
        <v>53</v>
      </c>
      <c r="AL66" s="12">
        <f t="shared" si="33"/>
        <v>144</v>
      </c>
      <c r="AM66" s="12">
        <f t="shared" si="34"/>
        <v>98</v>
      </c>
      <c r="AN66" s="12">
        <f t="shared" si="35"/>
        <v>980</v>
      </c>
      <c r="AO66" s="12">
        <f t="shared" si="36"/>
        <v>880</v>
      </c>
      <c r="AP66" s="12">
        <f t="shared" si="37"/>
        <v>77</v>
      </c>
      <c r="AQ66" s="12">
        <f t="shared" si="38"/>
        <v>154</v>
      </c>
      <c r="AR66" s="12">
        <f t="shared" si="39"/>
        <v>0</v>
      </c>
      <c r="AS66" s="12">
        <f t="shared" si="40"/>
        <v>53</v>
      </c>
      <c r="AT66" s="12">
        <f t="shared" si="41"/>
        <v>144</v>
      </c>
      <c r="AU66" s="12">
        <f t="shared" si="42"/>
        <v>53</v>
      </c>
      <c r="AV66" s="12">
        <f t="shared" si="43"/>
        <v>53</v>
      </c>
      <c r="AW66" s="12">
        <f t="shared" si="44"/>
        <v>10.600000000000001</v>
      </c>
      <c r="AX66" s="12">
        <f t="shared" si="45"/>
        <v>98</v>
      </c>
    </row>
    <row r="67" spans="1:50">
      <c r="A67" s="12">
        <v>45</v>
      </c>
      <c r="B67" s="12">
        <f t="shared" si="1"/>
        <v>146</v>
      </c>
      <c r="C67" s="12">
        <f t="shared" si="2"/>
        <v>54</v>
      </c>
      <c r="D67" s="12">
        <f t="shared" si="3"/>
        <v>54</v>
      </c>
      <c r="E67" s="12">
        <f t="shared" si="4"/>
        <v>101</v>
      </c>
      <c r="F67" s="12">
        <f t="shared" si="5"/>
        <v>1010</v>
      </c>
      <c r="G67" s="12">
        <f t="shared" si="6"/>
        <v>900</v>
      </c>
      <c r="H67" s="12">
        <f t="shared" si="7"/>
        <v>78</v>
      </c>
      <c r="I67" s="12">
        <f t="shared" si="8"/>
        <v>156</v>
      </c>
      <c r="J67" s="12">
        <f t="shared" si="9"/>
        <v>0</v>
      </c>
      <c r="K67" s="12">
        <f t="shared" si="10"/>
        <v>146</v>
      </c>
      <c r="L67" s="12">
        <f t="shared" si="11"/>
        <v>54</v>
      </c>
      <c r="M67" s="12">
        <f t="shared" si="12"/>
        <v>54</v>
      </c>
      <c r="N67" s="12">
        <f t="shared" si="13"/>
        <v>146</v>
      </c>
      <c r="O67" s="12">
        <f t="shared" si="14"/>
        <v>10.8</v>
      </c>
      <c r="P67" s="12">
        <f t="shared" si="15"/>
        <v>101</v>
      </c>
      <c r="Q67" s="12"/>
      <c r="R67" s="12">
        <v>45</v>
      </c>
      <c r="S67" s="12">
        <f t="shared" si="16"/>
        <v>54</v>
      </c>
      <c r="T67" s="12">
        <f t="shared" si="17"/>
        <v>147</v>
      </c>
      <c r="U67" s="12">
        <f t="shared" si="18"/>
        <v>54</v>
      </c>
      <c r="V67" s="12">
        <f t="shared" si="19"/>
        <v>100</v>
      </c>
      <c r="W67" s="12">
        <f t="shared" si="20"/>
        <v>1000</v>
      </c>
      <c r="X67" s="12">
        <f t="shared" si="21"/>
        <v>900</v>
      </c>
      <c r="Y67" s="12">
        <f t="shared" si="22"/>
        <v>78.5</v>
      </c>
      <c r="Z67" s="12">
        <f t="shared" si="23"/>
        <v>157</v>
      </c>
      <c r="AA67" s="12">
        <f t="shared" si="24"/>
        <v>0</v>
      </c>
      <c r="AB67" s="12">
        <f t="shared" si="25"/>
        <v>54</v>
      </c>
      <c r="AC67" s="12">
        <f t="shared" si="26"/>
        <v>54</v>
      </c>
      <c r="AD67" s="12">
        <f t="shared" si="27"/>
        <v>147</v>
      </c>
      <c r="AE67" s="12">
        <f t="shared" si="28"/>
        <v>54</v>
      </c>
      <c r="AF67" s="12">
        <f t="shared" si="29"/>
        <v>29.400000000000002</v>
      </c>
      <c r="AG67" s="12">
        <f t="shared" si="30"/>
        <v>100</v>
      </c>
      <c r="AI67" s="12">
        <v>45</v>
      </c>
      <c r="AJ67" s="12">
        <f t="shared" si="31"/>
        <v>54</v>
      </c>
      <c r="AK67" s="12">
        <f t="shared" si="32"/>
        <v>54</v>
      </c>
      <c r="AL67" s="12">
        <f t="shared" si="33"/>
        <v>147</v>
      </c>
      <c r="AM67" s="12">
        <f t="shared" si="34"/>
        <v>100</v>
      </c>
      <c r="AN67" s="12">
        <f t="shared" si="35"/>
        <v>1000</v>
      </c>
      <c r="AO67" s="12">
        <f t="shared" si="36"/>
        <v>900</v>
      </c>
      <c r="AP67" s="12">
        <f t="shared" si="37"/>
        <v>78.5</v>
      </c>
      <c r="AQ67" s="12">
        <f t="shared" si="38"/>
        <v>157</v>
      </c>
      <c r="AR67" s="12">
        <f t="shared" si="39"/>
        <v>0</v>
      </c>
      <c r="AS67" s="12">
        <f t="shared" si="40"/>
        <v>54</v>
      </c>
      <c r="AT67" s="12">
        <f t="shared" si="41"/>
        <v>147</v>
      </c>
      <c r="AU67" s="12">
        <f t="shared" si="42"/>
        <v>54</v>
      </c>
      <c r="AV67" s="12">
        <f t="shared" si="43"/>
        <v>54</v>
      </c>
      <c r="AW67" s="12">
        <f t="shared" si="44"/>
        <v>10.8</v>
      </c>
      <c r="AX67" s="12">
        <f t="shared" si="45"/>
        <v>100</v>
      </c>
    </row>
    <row r="68" spans="1:50">
      <c r="A68" s="12">
        <v>46</v>
      </c>
      <c r="B68" s="12">
        <f t="shared" si="1"/>
        <v>149</v>
      </c>
      <c r="C68" s="12">
        <f t="shared" si="2"/>
        <v>55</v>
      </c>
      <c r="D68" s="12">
        <f t="shared" si="3"/>
        <v>55</v>
      </c>
      <c r="E68" s="12">
        <f t="shared" si="4"/>
        <v>103</v>
      </c>
      <c r="F68" s="12">
        <f t="shared" si="5"/>
        <v>1030</v>
      </c>
      <c r="G68" s="12">
        <f t="shared" si="6"/>
        <v>920</v>
      </c>
      <c r="H68" s="12">
        <f t="shared" si="7"/>
        <v>79.5</v>
      </c>
      <c r="I68" s="12">
        <f t="shared" si="8"/>
        <v>159</v>
      </c>
      <c r="J68" s="12">
        <f t="shared" si="9"/>
        <v>0</v>
      </c>
      <c r="K68" s="12">
        <f t="shared" si="10"/>
        <v>149</v>
      </c>
      <c r="L68" s="12">
        <f t="shared" si="11"/>
        <v>55</v>
      </c>
      <c r="M68" s="12">
        <f t="shared" si="12"/>
        <v>55</v>
      </c>
      <c r="N68" s="12">
        <f t="shared" si="13"/>
        <v>149</v>
      </c>
      <c r="O68" s="12">
        <f t="shared" si="14"/>
        <v>11</v>
      </c>
      <c r="P68" s="12">
        <f t="shared" si="15"/>
        <v>103</v>
      </c>
      <c r="Q68" s="12"/>
      <c r="R68" s="12">
        <v>46</v>
      </c>
      <c r="S68" s="12">
        <f t="shared" si="16"/>
        <v>55</v>
      </c>
      <c r="T68" s="12">
        <f t="shared" si="17"/>
        <v>150</v>
      </c>
      <c r="U68" s="12">
        <f t="shared" si="18"/>
        <v>55</v>
      </c>
      <c r="V68" s="12">
        <f t="shared" si="19"/>
        <v>102</v>
      </c>
      <c r="W68" s="12">
        <f t="shared" si="20"/>
        <v>1020</v>
      </c>
      <c r="X68" s="12">
        <f t="shared" si="21"/>
        <v>920</v>
      </c>
      <c r="Y68" s="12">
        <f t="shared" si="22"/>
        <v>80</v>
      </c>
      <c r="Z68" s="12">
        <f t="shared" si="23"/>
        <v>160</v>
      </c>
      <c r="AA68" s="12">
        <f t="shared" si="24"/>
        <v>0</v>
      </c>
      <c r="AB68" s="12">
        <f t="shared" si="25"/>
        <v>55</v>
      </c>
      <c r="AC68" s="12">
        <f t="shared" si="26"/>
        <v>55</v>
      </c>
      <c r="AD68" s="12">
        <f t="shared" si="27"/>
        <v>150</v>
      </c>
      <c r="AE68" s="12">
        <f t="shared" si="28"/>
        <v>55</v>
      </c>
      <c r="AF68" s="12">
        <f t="shared" si="29"/>
        <v>30</v>
      </c>
      <c r="AG68" s="12">
        <f t="shared" si="30"/>
        <v>102</v>
      </c>
      <c r="AI68" s="12">
        <v>46</v>
      </c>
      <c r="AJ68" s="12">
        <f t="shared" si="31"/>
        <v>55</v>
      </c>
      <c r="AK68" s="12">
        <f t="shared" si="32"/>
        <v>55</v>
      </c>
      <c r="AL68" s="12">
        <f t="shared" si="33"/>
        <v>150</v>
      </c>
      <c r="AM68" s="12">
        <f t="shared" si="34"/>
        <v>102</v>
      </c>
      <c r="AN68" s="12">
        <f t="shared" si="35"/>
        <v>1020</v>
      </c>
      <c r="AO68" s="12">
        <f t="shared" si="36"/>
        <v>920</v>
      </c>
      <c r="AP68" s="12">
        <f t="shared" si="37"/>
        <v>80</v>
      </c>
      <c r="AQ68" s="12">
        <f t="shared" si="38"/>
        <v>160</v>
      </c>
      <c r="AR68" s="12">
        <f t="shared" si="39"/>
        <v>0</v>
      </c>
      <c r="AS68" s="12">
        <f t="shared" si="40"/>
        <v>55</v>
      </c>
      <c r="AT68" s="12">
        <f t="shared" si="41"/>
        <v>150</v>
      </c>
      <c r="AU68" s="12">
        <f t="shared" si="42"/>
        <v>55</v>
      </c>
      <c r="AV68" s="12">
        <f t="shared" si="43"/>
        <v>55</v>
      </c>
      <c r="AW68" s="12">
        <f t="shared" si="44"/>
        <v>11</v>
      </c>
      <c r="AX68" s="12">
        <f t="shared" si="45"/>
        <v>102</v>
      </c>
    </row>
    <row r="69" spans="1:50">
      <c r="A69" s="12">
        <v>47</v>
      </c>
      <c r="B69" s="12">
        <f t="shared" si="1"/>
        <v>152</v>
      </c>
      <c r="C69" s="12">
        <f t="shared" si="2"/>
        <v>56</v>
      </c>
      <c r="D69" s="12">
        <f t="shared" si="3"/>
        <v>56</v>
      </c>
      <c r="E69" s="12">
        <f t="shared" si="4"/>
        <v>105</v>
      </c>
      <c r="F69" s="12">
        <f t="shared" si="5"/>
        <v>1050</v>
      </c>
      <c r="G69" s="12">
        <f t="shared" si="6"/>
        <v>940</v>
      </c>
      <c r="H69" s="12">
        <f t="shared" si="7"/>
        <v>81</v>
      </c>
      <c r="I69" s="12">
        <f t="shared" si="8"/>
        <v>162</v>
      </c>
      <c r="J69" s="12">
        <f t="shared" si="9"/>
        <v>0</v>
      </c>
      <c r="K69" s="12">
        <f t="shared" si="10"/>
        <v>152</v>
      </c>
      <c r="L69" s="12">
        <f t="shared" si="11"/>
        <v>56</v>
      </c>
      <c r="M69" s="12">
        <f t="shared" si="12"/>
        <v>56</v>
      </c>
      <c r="N69" s="12">
        <f t="shared" si="13"/>
        <v>152</v>
      </c>
      <c r="O69" s="12">
        <f t="shared" si="14"/>
        <v>11.200000000000001</v>
      </c>
      <c r="P69" s="12">
        <f t="shared" si="15"/>
        <v>105</v>
      </c>
      <c r="Q69" s="12"/>
      <c r="R69" s="12">
        <v>47</v>
      </c>
      <c r="S69" s="12">
        <f t="shared" si="16"/>
        <v>56</v>
      </c>
      <c r="T69" s="12">
        <f t="shared" si="17"/>
        <v>153</v>
      </c>
      <c r="U69" s="12">
        <f t="shared" si="18"/>
        <v>56</v>
      </c>
      <c r="V69" s="12">
        <f t="shared" si="19"/>
        <v>104</v>
      </c>
      <c r="W69" s="12">
        <f t="shared" si="20"/>
        <v>1040</v>
      </c>
      <c r="X69" s="12">
        <f t="shared" si="21"/>
        <v>940</v>
      </c>
      <c r="Y69" s="12">
        <f t="shared" si="22"/>
        <v>81.5</v>
      </c>
      <c r="Z69" s="12">
        <f t="shared" si="23"/>
        <v>163</v>
      </c>
      <c r="AA69" s="12">
        <f t="shared" si="24"/>
        <v>0</v>
      </c>
      <c r="AB69" s="12">
        <f t="shared" si="25"/>
        <v>56</v>
      </c>
      <c r="AC69" s="12">
        <f t="shared" si="26"/>
        <v>56</v>
      </c>
      <c r="AD69" s="12">
        <f t="shared" si="27"/>
        <v>153</v>
      </c>
      <c r="AE69" s="12">
        <f t="shared" si="28"/>
        <v>56</v>
      </c>
      <c r="AF69" s="12">
        <f t="shared" si="29"/>
        <v>30.6</v>
      </c>
      <c r="AG69" s="12">
        <f t="shared" si="30"/>
        <v>104</v>
      </c>
      <c r="AI69" s="12">
        <v>47</v>
      </c>
      <c r="AJ69" s="12">
        <f t="shared" si="31"/>
        <v>56</v>
      </c>
      <c r="AK69" s="12">
        <f t="shared" si="32"/>
        <v>56</v>
      </c>
      <c r="AL69" s="12">
        <f t="shared" si="33"/>
        <v>153</v>
      </c>
      <c r="AM69" s="12">
        <f t="shared" si="34"/>
        <v>104</v>
      </c>
      <c r="AN69" s="12">
        <f t="shared" si="35"/>
        <v>1040</v>
      </c>
      <c r="AO69" s="12">
        <f t="shared" si="36"/>
        <v>940</v>
      </c>
      <c r="AP69" s="12">
        <f t="shared" si="37"/>
        <v>81.5</v>
      </c>
      <c r="AQ69" s="12">
        <f t="shared" si="38"/>
        <v>163</v>
      </c>
      <c r="AR69" s="12">
        <f t="shared" si="39"/>
        <v>0</v>
      </c>
      <c r="AS69" s="12">
        <f t="shared" si="40"/>
        <v>56</v>
      </c>
      <c r="AT69" s="12">
        <f t="shared" si="41"/>
        <v>153</v>
      </c>
      <c r="AU69" s="12">
        <f t="shared" si="42"/>
        <v>56</v>
      </c>
      <c r="AV69" s="12">
        <f t="shared" si="43"/>
        <v>56</v>
      </c>
      <c r="AW69" s="12">
        <f t="shared" si="44"/>
        <v>11.200000000000001</v>
      </c>
      <c r="AX69" s="12">
        <f t="shared" si="45"/>
        <v>104</v>
      </c>
    </row>
    <row r="70" spans="1:50">
      <c r="A70" s="12">
        <v>48</v>
      </c>
      <c r="B70" s="12">
        <f t="shared" si="1"/>
        <v>155</v>
      </c>
      <c r="C70" s="12">
        <f t="shared" si="2"/>
        <v>57</v>
      </c>
      <c r="D70" s="12">
        <f t="shared" si="3"/>
        <v>57</v>
      </c>
      <c r="E70" s="12">
        <f t="shared" si="4"/>
        <v>107</v>
      </c>
      <c r="F70" s="12">
        <f t="shared" si="5"/>
        <v>1070</v>
      </c>
      <c r="G70" s="12">
        <f t="shared" si="6"/>
        <v>960</v>
      </c>
      <c r="H70" s="12">
        <f t="shared" si="7"/>
        <v>82.5</v>
      </c>
      <c r="I70" s="12">
        <f t="shared" si="8"/>
        <v>165</v>
      </c>
      <c r="J70" s="12">
        <f t="shared" si="9"/>
        <v>0</v>
      </c>
      <c r="K70" s="12">
        <f t="shared" si="10"/>
        <v>155</v>
      </c>
      <c r="L70" s="12">
        <f t="shared" si="11"/>
        <v>57</v>
      </c>
      <c r="M70" s="12">
        <f t="shared" si="12"/>
        <v>57</v>
      </c>
      <c r="N70" s="12">
        <f t="shared" si="13"/>
        <v>155</v>
      </c>
      <c r="O70" s="12">
        <f t="shared" si="14"/>
        <v>11.4</v>
      </c>
      <c r="P70" s="12">
        <f t="shared" si="15"/>
        <v>107</v>
      </c>
      <c r="Q70" s="12"/>
      <c r="R70" s="12">
        <v>48</v>
      </c>
      <c r="S70" s="12">
        <f t="shared" si="16"/>
        <v>57</v>
      </c>
      <c r="T70" s="12">
        <f t="shared" si="17"/>
        <v>156</v>
      </c>
      <c r="U70" s="12">
        <f t="shared" si="18"/>
        <v>57</v>
      </c>
      <c r="V70" s="12">
        <f t="shared" si="19"/>
        <v>106</v>
      </c>
      <c r="W70" s="12">
        <f t="shared" si="20"/>
        <v>1060</v>
      </c>
      <c r="X70" s="12">
        <f t="shared" si="21"/>
        <v>960</v>
      </c>
      <c r="Y70" s="12">
        <f t="shared" si="22"/>
        <v>83</v>
      </c>
      <c r="Z70" s="12">
        <f t="shared" si="23"/>
        <v>166</v>
      </c>
      <c r="AA70" s="12">
        <f t="shared" si="24"/>
        <v>0</v>
      </c>
      <c r="AB70" s="12">
        <f t="shared" si="25"/>
        <v>57</v>
      </c>
      <c r="AC70" s="12">
        <f t="shared" si="26"/>
        <v>57</v>
      </c>
      <c r="AD70" s="12">
        <f t="shared" si="27"/>
        <v>156</v>
      </c>
      <c r="AE70" s="12">
        <f t="shared" si="28"/>
        <v>57</v>
      </c>
      <c r="AF70" s="12">
        <f t="shared" si="29"/>
        <v>31.200000000000003</v>
      </c>
      <c r="AG70" s="12">
        <f t="shared" si="30"/>
        <v>106</v>
      </c>
      <c r="AI70" s="12">
        <v>48</v>
      </c>
      <c r="AJ70" s="12">
        <f t="shared" si="31"/>
        <v>57</v>
      </c>
      <c r="AK70" s="12">
        <f t="shared" si="32"/>
        <v>57</v>
      </c>
      <c r="AL70" s="12">
        <f t="shared" si="33"/>
        <v>156</v>
      </c>
      <c r="AM70" s="12">
        <f t="shared" si="34"/>
        <v>106</v>
      </c>
      <c r="AN70" s="12">
        <f t="shared" si="35"/>
        <v>1060</v>
      </c>
      <c r="AO70" s="12">
        <f t="shared" si="36"/>
        <v>960</v>
      </c>
      <c r="AP70" s="12">
        <f t="shared" si="37"/>
        <v>83</v>
      </c>
      <c r="AQ70" s="12">
        <f t="shared" si="38"/>
        <v>166</v>
      </c>
      <c r="AR70" s="12">
        <f t="shared" si="39"/>
        <v>0</v>
      </c>
      <c r="AS70" s="12">
        <f t="shared" si="40"/>
        <v>57</v>
      </c>
      <c r="AT70" s="12">
        <f t="shared" si="41"/>
        <v>156</v>
      </c>
      <c r="AU70" s="12">
        <f t="shared" si="42"/>
        <v>57</v>
      </c>
      <c r="AV70" s="12">
        <f t="shared" si="43"/>
        <v>57</v>
      </c>
      <c r="AW70" s="12">
        <f t="shared" si="44"/>
        <v>11.4</v>
      </c>
      <c r="AX70" s="12">
        <f t="shared" si="45"/>
        <v>106</v>
      </c>
    </row>
    <row r="71" spans="1:50">
      <c r="A71" s="12">
        <v>49</v>
      </c>
      <c r="B71" s="12">
        <f t="shared" si="1"/>
        <v>158</v>
      </c>
      <c r="C71" s="12">
        <f t="shared" si="2"/>
        <v>58</v>
      </c>
      <c r="D71" s="12">
        <f t="shared" si="3"/>
        <v>58</v>
      </c>
      <c r="E71" s="12">
        <f t="shared" si="4"/>
        <v>109</v>
      </c>
      <c r="F71" s="12">
        <f t="shared" si="5"/>
        <v>1090</v>
      </c>
      <c r="G71" s="12">
        <f t="shared" si="6"/>
        <v>980</v>
      </c>
      <c r="H71" s="12">
        <f t="shared" si="7"/>
        <v>84</v>
      </c>
      <c r="I71" s="12">
        <f t="shared" si="8"/>
        <v>168</v>
      </c>
      <c r="J71" s="12">
        <f t="shared" si="9"/>
        <v>0</v>
      </c>
      <c r="K71" s="12">
        <f t="shared" si="10"/>
        <v>158</v>
      </c>
      <c r="L71" s="12">
        <f t="shared" si="11"/>
        <v>58</v>
      </c>
      <c r="M71" s="12">
        <f t="shared" si="12"/>
        <v>58</v>
      </c>
      <c r="N71" s="12">
        <f t="shared" si="13"/>
        <v>158</v>
      </c>
      <c r="O71" s="12">
        <f t="shared" si="14"/>
        <v>11.600000000000001</v>
      </c>
      <c r="P71" s="12">
        <f t="shared" si="15"/>
        <v>109</v>
      </c>
      <c r="Q71" s="12"/>
      <c r="R71" s="12">
        <v>49</v>
      </c>
      <c r="S71" s="12">
        <f t="shared" si="16"/>
        <v>58</v>
      </c>
      <c r="T71" s="12">
        <f t="shared" si="17"/>
        <v>159</v>
      </c>
      <c r="U71" s="12">
        <f t="shared" si="18"/>
        <v>58</v>
      </c>
      <c r="V71" s="12">
        <f t="shared" si="19"/>
        <v>108</v>
      </c>
      <c r="W71" s="12">
        <f t="shared" si="20"/>
        <v>1080</v>
      </c>
      <c r="X71" s="12">
        <f t="shared" si="21"/>
        <v>980</v>
      </c>
      <c r="Y71" s="12">
        <f t="shared" si="22"/>
        <v>84.5</v>
      </c>
      <c r="Z71" s="12">
        <f t="shared" si="23"/>
        <v>169</v>
      </c>
      <c r="AA71" s="12">
        <f t="shared" si="24"/>
        <v>0</v>
      </c>
      <c r="AB71" s="12">
        <f t="shared" si="25"/>
        <v>58</v>
      </c>
      <c r="AC71" s="12">
        <f t="shared" si="26"/>
        <v>58</v>
      </c>
      <c r="AD71" s="12">
        <f t="shared" si="27"/>
        <v>159</v>
      </c>
      <c r="AE71" s="12">
        <f t="shared" si="28"/>
        <v>58</v>
      </c>
      <c r="AF71" s="12">
        <f t="shared" si="29"/>
        <v>31.8</v>
      </c>
      <c r="AG71" s="12">
        <f t="shared" si="30"/>
        <v>108</v>
      </c>
      <c r="AI71" s="12">
        <v>49</v>
      </c>
      <c r="AJ71" s="12">
        <f t="shared" si="31"/>
        <v>58</v>
      </c>
      <c r="AK71" s="12">
        <f t="shared" si="32"/>
        <v>58</v>
      </c>
      <c r="AL71" s="12">
        <f t="shared" si="33"/>
        <v>159</v>
      </c>
      <c r="AM71" s="12">
        <f t="shared" si="34"/>
        <v>108</v>
      </c>
      <c r="AN71" s="12">
        <f t="shared" si="35"/>
        <v>1080</v>
      </c>
      <c r="AO71" s="12">
        <f t="shared" si="36"/>
        <v>980</v>
      </c>
      <c r="AP71" s="12">
        <f t="shared" si="37"/>
        <v>84.5</v>
      </c>
      <c r="AQ71" s="12">
        <f t="shared" si="38"/>
        <v>169</v>
      </c>
      <c r="AR71" s="12">
        <f t="shared" si="39"/>
        <v>0</v>
      </c>
      <c r="AS71" s="12">
        <f t="shared" si="40"/>
        <v>58</v>
      </c>
      <c r="AT71" s="12">
        <f t="shared" si="41"/>
        <v>159</v>
      </c>
      <c r="AU71" s="12">
        <f t="shared" si="42"/>
        <v>58</v>
      </c>
      <c r="AV71" s="12">
        <f t="shared" si="43"/>
        <v>58</v>
      </c>
      <c r="AW71" s="12">
        <f t="shared" si="44"/>
        <v>11.600000000000001</v>
      </c>
      <c r="AX71" s="12">
        <f t="shared" si="45"/>
        <v>108</v>
      </c>
    </row>
    <row r="72" spans="1:50">
      <c r="A72" s="12">
        <v>50</v>
      </c>
      <c r="B72" s="12">
        <f t="shared" si="1"/>
        <v>161</v>
      </c>
      <c r="C72" s="12">
        <f t="shared" si="2"/>
        <v>59</v>
      </c>
      <c r="D72" s="12">
        <f t="shared" si="3"/>
        <v>59</v>
      </c>
      <c r="E72" s="12">
        <f t="shared" si="4"/>
        <v>111</v>
      </c>
      <c r="F72" s="12">
        <f t="shared" si="5"/>
        <v>1110</v>
      </c>
      <c r="G72" s="12">
        <f t="shared" si="6"/>
        <v>1000</v>
      </c>
      <c r="H72" s="12">
        <f t="shared" si="7"/>
        <v>85.5</v>
      </c>
      <c r="I72" s="12">
        <f t="shared" si="8"/>
        <v>171</v>
      </c>
      <c r="J72" s="12">
        <f t="shared" si="9"/>
        <v>0</v>
      </c>
      <c r="K72" s="12">
        <f t="shared" si="10"/>
        <v>161</v>
      </c>
      <c r="L72" s="12">
        <f t="shared" si="11"/>
        <v>59</v>
      </c>
      <c r="M72" s="12">
        <f t="shared" si="12"/>
        <v>59</v>
      </c>
      <c r="N72" s="12">
        <f t="shared" si="13"/>
        <v>161</v>
      </c>
      <c r="O72" s="12">
        <f t="shared" si="14"/>
        <v>11.8</v>
      </c>
      <c r="P72" s="12">
        <f t="shared" si="15"/>
        <v>111</v>
      </c>
      <c r="Q72" s="12"/>
      <c r="R72" s="12">
        <v>50</v>
      </c>
      <c r="S72" s="12">
        <f t="shared" si="16"/>
        <v>59</v>
      </c>
      <c r="T72" s="12">
        <f t="shared" si="17"/>
        <v>162</v>
      </c>
      <c r="U72" s="12">
        <f t="shared" si="18"/>
        <v>59</v>
      </c>
      <c r="V72" s="12">
        <f t="shared" si="19"/>
        <v>110</v>
      </c>
      <c r="W72" s="12">
        <f t="shared" si="20"/>
        <v>1100</v>
      </c>
      <c r="X72" s="12">
        <f t="shared" si="21"/>
        <v>1000</v>
      </c>
      <c r="Y72" s="12">
        <f t="shared" si="22"/>
        <v>86</v>
      </c>
      <c r="Z72" s="12">
        <f t="shared" si="23"/>
        <v>172</v>
      </c>
      <c r="AA72" s="12">
        <f t="shared" si="24"/>
        <v>0</v>
      </c>
      <c r="AB72" s="12">
        <f t="shared" si="25"/>
        <v>59</v>
      </c>
      <c r="AC72" s="12">
        <f t="shared" si="26"/>
        <v>59</v>
      </c>
      <c r="AD72" s="12">
        <f t="shared" si="27"/>
        <v>162</v>
      </c>
      <c r="AE72" s="12">
        <f t="shared" si="28"/>
        <v>59</v>
      </c>
      <c r="AF72" s="12">
        <f t="shared" si="29"/>
        <v>32.4</v>
      </c>
      <c r="AG72" s="12">
        <f t="shared" si="30"/>
        <v>110</v>
      </c>
      <c r="AI72" s="12">
        <v>50</v>
      </c>
      <c r="AJ72" s="12">
        <f t="shared" si="31"/>
        <v>59</v>
      </c>
      <c r="AK72" s="12">
        <f t="shared" si="32"/>
        <v>59</v>
      </c>
      <c r="AL72" s="12">
        <f t="shared" si="33"/>
        <v>162</v>
      </c>
      <c r="AM72" s="12">
        <f t="shared" si="34"/>
        <v>110</v>
      </c>
      <c r="AN72" s="12">
        <f t="shared" si="35"/>
        <v>1100</v>
      </c>
      <c r="AO72" s="12">
        <f t="shared" si="36"/>
        <v>1000</v>
      </c>
      <c r="AP72" s="12">
        <f t="shared" si="37"/>
        <v>86</v>
      </c>
      <c r="AQ72" s="12">
        <f t="shared" si="38"/>
        <v>172</v>
      </c>
      <c r="AR72" s="12">
        <f t="shared" si="39"/>
        <v>0</v>
      </c>
      <c r="AS72" s="12">
        <f t="shared" si="40"/>
        <v>59</v>
      </c>
      <c r="AT72" s="12">
        <f t="shared" si="41"/>
        <v>162</v>
      </c>
      <c r="AU72" s="12">
        <f t="shared" si="42"/>
        <v>59</v>
      </c>
      <c r="AV72" s="12">
        <f t="shared" si="43"/>
        <v>59</v>
      </c>
      <c r="AW72" s="12">
        <f t="shared" si="44"/>
        <v>11.8</v>
      </c>
      <c r="AX72" s="12">
        <f t="shared" si="45"/>
        <v>110</v>
      </c>
    </row>
    <row r="73" spans="1:50">
      <c r="A73" s="12">
        <v>51</v>
      </c>
      <c r="B73" s="12">
        <f t="shared" si="1"/>
        <v>164</v>
      </c>
      <c r="C73" s="12">
        <f t="shared" si="2"/>
        <v>60</v>
      </c>
      <c r="D73" s="12">
        <f t="shared" si="3"/>
        <v>60</v>
      </c>
      <c r="E73" s="12">
        <f t="shared" si="4"/>
        <v>113</v>
      </c>
      <c r="F73" s="12">
        <f t="shared" si="5"/>
        <v>1130</v>
      </c>
      <c r="G73" s="12">
        <f t="shared" si="6"/>
        <v>1020</v>
      </c>
      <c r="H73" s="12">
        <f t="shared" si="7"/>
        <v>87</v>
      </c>
      <c r="I73" s="12">
        <f t="shared" si="8"/>
        <v>174</v>
      </c>
      <c r="J73" s="12">
        <f t="shared" si="9"/>
        <v>0</v>
      </c>
      <c r="K73" s="12">
        <f t="shared" si="10"/>
        <v>164</v>
      </c>
      <c r="L73" s="12">
        <f t="shared" si="11"/>
        <v>60</v>
      </c>
      <c r="M73" s="12">
        <f t="shared" si="12"/>
        <v>60</v>
      </c>
      <c r="N73" s="12">
        <f t="shared" si="13"/>
        <v>164</v>
      </c>
      <c r="O73" s="12">
        <f t="shared" si="14"/>
        <v>12</v>
      </c>
      <c r="P73" s="12">
        <f t="shared" si="15"/>
        <v>113</v>
      </c>
      <c r="Q73" s="12"/>
      <c r="R73" s="12">
        <v>51</v>
      </c>
      <c r="S73" s="12">
        <f t="shared" si="16"/>
        <v>60</v>
      </c>
      <c r="T73" s="12">
        <f t="shared" si="17"/>
        <v>165</v>
      </c>
      <c r="U73" s="12">
        <f t="shared" si="18"/>
        <v>60</v>
      </c>
      <c r="V73" s="12">
        <f t="shared" si="19"/>
        <v>112</v>
      </c>
      <c r="W73" s="12">
        <f t="shared" si="20"/>
        <v>1120</v>
      </c>
      <c r="X73" s="12">
        <f t="shared" si="21"/>
        <v>1020</v>
      </c>
      <c r="Y73" s="12">
        <f t="shared" si="22"/>
        <v>87.5</v>
      </c>
      <c r="Z73" s="12">
        <f t="shared" si="23"/>
        <v>175</v>
      </c>
      <c r="AA73" s="12">
        <f t="shared" si="24"/>
        <v>0</v>
      </c>
      <c r="AB73" s="12">
        <f t="shared" si="25"/>
        <v>60</v>
      </c>
      <c r="AC73" s="12">
        <f t="shared" si="26"/>
        <v>60</v>
      </c>
      <c r="AD73" s="12">
        <f t="shared" si="27"/>
        <v>165</v>
      </c>
      <c r="AE73" s="12">
        <f t="shared" si="28"/>
        <v>60</v>
      </c>
      <c r="AF73" s="12">
        <f t="shared" si="29"/>
        <v>33</v>
      </c>
      <c r="AG73" s="12">
        <f t="shared" si="30"/>
        <v>112</v>
      </c>
      <c r="AI73" s="12">
        <v>51</v>
      </c>
      <c r="AJ73" s="12">
        <f t="shared" si="31"/>
        <v>60</v>
      </c>
      <c r="AK73" s="12">
        <f t="shared" si="32"/>
        <v>60</v>
      </c>
      <c r="AL73" s="12">
        <f t="shared" si="33"/>
        <v>165</v>
      </c>
      <c r="AM73" s="12">
        <f t="shared" si="34"/>
        <v>112</v>
      </c>
      <c r="AN73" s="12">
        <f t="shared" si="35"/>
        <v>1120</v>
      </c>
      <c r="AO73" s="12">
        <f t="shared" si="36"/>
        <v>1020</v>
      </c>
      <c r="AP73" s="12">
        <f t="shared" si="37"/>
        <v>87.5</v>
      </c>
      <c r="AQ73" s="12">
        <f t="shared" si="38"/>
        <v>175</v>
      </c>
      <c r="AR73" s="12">
        <f t="shared" si="39"/>
        <v>0</v>
      </c>
      <c r="AS73" s="12">
        <f t="shared" si="40"/>
        <v>60</v>
      </c>
      <c r="AT73" s="12">
        <f t="shared" si="41"/>
        <v>165</v>
      </c>
      <c r="AU73" s="12">
        <f t="shared" si="42"/>
        <v>60</v>
      </c>
      <c r="AV73" s="12">
        <f t="shared" si="43"/>
        <v>60</v>
      </c>
      <c r="AW73" s="12">
        <f t="shared" si="44"/>
        <v>12</v>
      </c>
      <c r="AX73" s="12">
        <f t="shared" si="45"/>
        <v>112</v>
      </c>
    </row>
    <row r="74" spans="1:50">
      <c r="A74" s="12">
        <v>52</v>
      </c>
      <c r="B74" s="12">
        <f t="shared" si="1"/>
        <v>167</v>
      </c>
      <c r="C74" s="12">
        <f t="shared" si="2"/>
        <v>61</v>
      </c>
      <c r="D74" s="12">
        <f t="shared" si="3"/>
        <v>61</v>
      </c>
      <c r="E74" s="12">
        <f t="shared" si="4"/>
        <v>115</v>
      </c>
      <c r="F74" s="12">
        <f t="shared" si="5"/>
        <v>1150</v>
      </c>
      <c r="G74" s="12">
        <f t="shared" si="6"/>
        <v>1040</v>
      </c>
      <c r="H74" s="12">
        <f t="shared" si="7"/>
        <v>88.5</v>
      </c>
      <c r="I74" s="12">
        <f t="shared" si="8"/>
        <v>177</v>
      </c>
      <c r="J74" s="12">
        <f t="shared" si="9"/>
        <v>0</v>
      </c>
      <c r="K74" s="12">
        <f t="shared" si="10"/>
        <v>167</v>
      </c>
      <c r="L74" s="12">
        <f t="shared" si="11"/>
        <v>61</v>
      </c>
      <c r="M74" s="12">
        <f t="shared" si="12"/>
        <v>61</v>
      </c>
      <c r="N74" s="12">
        <f t="shared" si="13"/>
        <v>167</v>
      </c>
      <c r="O74" s="12">
        <f t="shared" si="14"/>
        <v>12.200000000000001</v>
      </c>
      <c r="P74" s="12">
        <f t="shared" si="15"/>
        <v>115</v>
      </c>
      <c r="Q74" s="12"/>
      <c r="R74" s="12">
        <v>52</v>
      </c>
      <c r="S74" s="12">
        <f t="shared" si="16"/>
        <v>61</v>
      </c>
      <c r="T74" s="12">
        <f t="shared" si="17"/>
        <v>168</v>
      </c>
      <c r="U74" s="12">
        <f t="shared" si="18"/>
        <v>61</v>
      </c>
      <c r="V74" s="12">
        <f t="shared" si="19"/>
        <v>114</v>
      </c>
      <c r="W74" s="12">
        <f t="shared" si="20"/>
        <v>1140</v>
      </c>
      <c r="X74" s="12">
        <f t="shared" si="21"/>
        <v>1040</v>
      </c>
      <c r="Y74" s="12">
        <f t="shared" si="22"/>
        <v>89</v>
      </c>
      <c r="Z74" s="12">
        <f t="shared" si="23"/>
        <v>178</v>
      </c>
      <c r="AA74" s="12">
        <f t="shared" si="24"/>
        <v>0</v>
      </c>
      <c r="AB74" s="12">
        <f t="shared" si="25"/>
        <v>61</v>
      </c>
      <c r="AC74" s="12">
        <f t="shared" si="26"/>
        <v>61</v>
      </c>
      <c r="AD74" s="12">
        <f t="shared" si="27"/>
        <v>168</v>
      </c>
      <c r="AE74" s="12">
        <f t="shared" si="28"/>
        <v>61</v>
      </c>
      <c r="AF74" s="12">
        <f t="shared" si="29"/>
        <v>33.6</v>
      </c>
      <c r="AG74" s="12">
        <f t="shared" si="30"/>
        <v>114</v>
      </c>
      <c r="AI74" s="12">
        <v>52</v>
      </c>
      <c r="AJ74" s="12">
        <f t="shared" si="31"/>
        <v>61</v>
      </c>
      <c r="AK74" s="12">
        <f t="shared" si="32"/>
        <v>61</v>
      </c>
      <c r="AL74" s="12">
        <f t="shared" si="33"/>
        <v>168</v>
      </c>
      <c r="AM74" s="12">
        <f t="shared" si="34"/>
        <v>114</v>
      </c>
      <c r="AN74" s="12">
        <f t="shared" si="35"/>
        <v>1140</v>
      </c>
      <c r="AO74" s="12">
        <f t="shared" si="36"/>
        <v>1040</v>
      </c>
      <c r="AP74" s="12">
        <f t="shared" si="37"/>
        <v>89</v>
      </c>
      <c r="AQ74" s="12">
        <f t="shared" si="38"/>
        <v>178</v>
      </c>
      <c r="AR74" s="12">
        <f t="shared" si="39"/>
        <v>0</v>
      </c>
      <c r="AS74" s="12">
        <f t="shared" si="40"/>
        <v>61</v>
      </c>
      <c r="AT74" s="12">
        <f t="shared" si="41"/>
        <v>168</v>
      </c>
      <c r="AU74" s="12">
        <f t="shared" si="42"/>
        <v>61</v>
      </c>
      <c r="AV74" s="12">
        <f t="shared" si="43"/>
        <v>61</v>
      </c>
      <c r="AW74" s="12">
        <f t="shared" si="44"/>
        <v>12.200000000000001</v>
      </c>
      <c r="AX74" s="12">
        <f t="shared" si="45"/>
        <v>114</v>
      </c>
    </row>
    <row r="75" spans="1:50">
      <c r="A75" s="12">
        <v>53</v>
      </c>
      <c r="B75" s="12">
        <f t="shared" si="1"/>
        <v>170</v>
      </c>
      <c r="C75" s="12">
        <f t="shared" si="2"/>
        <v>62</v>
      </c>
      <c r="D75" s="12">
        <f t="shared" si="3"/>
        <v>62</v>
      </c>
      <c r="E75" s="12">
        <f t="shared" si="4"/>
        <v>117</v>
      </c>
      <c r="F75" s="12">
        <f t="shared" si="5"/>
        <v>1170</v>
      </c>
      <c r="G75" s="12">
        <f t="shared" si="6"/>
        <v>1060</v>
      </c>
      <c r="H75" s="12">
        <f t="shared" si="7"/>
        <v>90</v>
      </c>
      <c r="I75" s="12">
        <f t="shared" si="8"/>
        <v>180</v>
      </c>
      <c r="J75" s="12">
        <f t="shared" si="9"/>
        <v>0</v>
      </c>
      <c r="K75" s="12">
        <f t="shared" si="10"/>
        <v>170</v>
      </c>
      <c r="L75" s="12">
        <f t="shared" si="11"/>
        <v>62</v>
      </c>
      <c r="M75" s="12">
        <f t="shared" si="12"/>
        <v>62</v>
      </c>
      <c r="N75" s="12">
        <f t="shared" si="13"/>
        <v>170</v>
      </c>
      <c r="O75" s="12">
        <f t="shared" si="14"/>
        <v>12.4</v>
      </c>
      <c r="P75" s="12">
        <f t="shared" si="15"/>
        <v>117</v>
      </c>
      <c r="Q75" s="12"/>
      <c r="R75" s="12">
        <v>53</v>
      </c>
      <c r="S75" s="12">
        <f t="shared" si="16"/>
        <v>62</v>
      </c>
      <c r="T75" s="12">
        <f t="shared" si="17"/>
        <v>171</v>
      </c>
      <c r="U75" s="12">
        <f t="shared" si="18"/>
        <v>62</v>
      </c>
      <c r="V75" s="12">
        <f t="shared" si="19"/>
        <v>116</v>
      </c>
      <c r="W75" s="12">
        <f t="shared" si="20"/>
        <v>1160</v>
      </c>
      <c r="X75" s="12">
        <f t="shared" si="21"/>
        <v>1060</v>
      </c>
      <c r="Y75" s="12">
        <f t="shared" si="22"/>
        <v>90.5</v>
      </c>
      <c r="Z75" s="12">
        <f t="shared" si="23"/>
        <v>181</v>
      </c>
      <c r="AA75" s="12">
        <f t="shared" si="24"/>
        <v>0</v>
      </c>
      <c r="AB75" s="12">
        <f t="shared" si="25"/>
        <v>62</v>
      </c>
      <c r="AC75" s="12">
        <f t="shared" si="26"/>
        <v>62</v>
      </c>
      <c r="AD75" s="12">
        <f t="shared" si="27"/>
        <v>171</v>
      </c>
      <c r="AE75" s="12">
        <f t="shared" si="28"/>
        <v>62</v>
      </c>
      <c r="AF75" s="12">
        <f t="shared" si="29"/>
        <v>34.200000000000003</v>
      </c>
      <c r="AG75" s="12">
        <f t="shared" si="30"/>
        <v>116</v>
      </c>
      <c r="AI75" s="12">
        <v>53</v>
      </c>
      <c r="AJ75" s="12">
        <f t="shared" si="31"/>
        <v>62</v>
      </c>
      <c r="AK75" s="12">
        <f t="shared" si="32"/>
        <v>62</v>
      </c>
      <c r="AL75" s="12">
        <f t="shared" si="33"/>
        <v>171</v>
      </c>
      <c r="AM75" s="12">
        <f t="shared" si="34"/>
        <v>116</v>
      </c>
      <c r="AN75" s="12">
        <f t="shared" si="35"/>
        <v>1160</v>
      </c>
      <c r="AO75" s="12">
        <f t="shared" si="36"/>
        <v>1060</v>
      </c>
      <c r="AP75" s="12">
        <f t="shared" si="37"/>
        <v>90.5</v>
      </c>
      <c r="AQ75" s="12">
        <f t="shared" si="38"/>
        <v>181</v>
      </c>
      <c r="AR75" s="12">
        <f t="shared" si="39"/>
        <v>0</v>
      </c>
      <c r="AS75" s="12">
        <f t="shared" si="40"/>
        <v>62</v>
      </c>
      <c r="AT75" s="12">
        <f t="shared" si="41"/>
        <v>171</v>
      </c>
      <c r="AU75" s="12">
        <f t="shared" si="42"/>
        <v>62</v>
      </c>
      <c r="AV75" s="12">
        <f t="shared" si="43"/>
        <v>62</v>
      </c>
      <c r="AW75" s="12">
        <f t="shared" si="44"/>
        <v>12.4</v>
      </c>
      <c r="AX75" s="12">
        <f t="shared" si="45"/>
        <v>116</v>
      </c>
    </row>
    <row r="76" spans="1:50">
      <c r="A76" s="12">
        <v>54</v>
      </c>
      <c r="B76" s="12">
        <f t="shared" si="1"/>
        <v>173</v>
      </c>
      <c r="C76" s="12">
        <f t="shared" si="2"/>
        <v>63</v>
      </c>
      <c r="D76" s="12">
        <f t="shared" si="3"/>
        <v>63</v>
      </c>
      <c r="E76" s="12">
        <f t="shared" si="4"/>
        <v>119</v>
      </c>
      <c r="F76" s="12">
        <f t="shared" si="5"/>
        <v>1190</v>
      </c>
      <c r="G76" s="12">
        <f t="shared" si="6"/>
        <v>1080</v>
      </c>
      <c r="H76" s="12">
        <f t="shared" si="7"/>
        <v>91.5</v>
      </c>
      <c r="I76" s="12">
        <f t="shared" si="8"/>
        <v>183</v>
      </c>
      <c r="J76" s="12">
        <f t="shared" si="9"/>
        <v>0</v>
      </c>
      <c r="K76" s="12">
        <f t="shared" si="10"/>
        <v>173</v>
      </c>
      <c r="L76" s="12">
        <f t="shared" si="11"/>
        <v>63</v>
      </c>
      <c r="M76" s="12">
        <f t="shared" si="12"/>
        <v>63</v>
      </c>
      <c r="N76" s="12">
        <f t="shared" si="13"/>
        <v>173</v>
      </c>
      <c r="O76" s="12">
        <f t="shared" si="14"/>
        <v>12.600000000000001</v>
      </c>
      <c r="P76" s="12">
        <f t="shared" si="15"/>
        <v>119</v>
      </c>
      <c r="Q76" s="12"/>
      <c r="R76" s="12">
        <v>54</v>
      </c>
      <c r="S76" s="12">
        <f t="shared" si="16"/>
        <v>63</v>
      </c>
      <c r="T76" s="12">
        <f t="shared" si="17"/>
        <v>174</v>
      </c>
      <c r="U76" s="12">
        <f t="shared" si="18"/>
        <v>63</v>
      </c>
      <c r="V76" s="12">
        <f t="shared" si="19"/>
        <v>118</v>
      </c>
      <c r="W76" s="12">
        <f t="shared" si="20"/>
        <v>1180</v>
      </c>
      <c r="X76" s="12">
        <f t="shared" si="21"/>
        <v>1080</v>
      </c>
      <c r="Y76" s="12">
        <f t="shared" si="22"/>
        <v>92</v>
      </c>
      <c r="Z76" s="12">
        <f t="shared" si="23"/>
        <v>184</v>
      </c>
      <c r="AA76" s="12">
        <f t="shared" si="24"/>
        <v>0</v>
      </c>
      <c r="AB76" s="12">
        <f t="shared" si="25"/>
        <v>63</v>
      </c>
      <c r="AC76" s="12">
        <f t="shared" si="26"/>
        <v>63</v>
      </c>
      <c r="AD76" s="12">
        <f t="shared" si="27"/>
        <v>174</v>
      </c>
      <c r="AE76" s="12">
        <f t="shared" si="28"/>
        <v>63</v>
      </c>
      <c r="AF76" s="12">
        <f t="shared" si="29"/>
        <v>34.800000000000004</v>
      </c>
      <c r="AG76" s="12">
        <f t="shared" si="30"/>
        <v>118</v>
      </c>
      <c r="AI76" s="12">
        <v>54</v>
      </c>
      <c r="AJ76" s="12">
        <f t="shared" si="31"/>
        <v>63</v>
      </c>
      <c r="AK76" s="12">
        <f t="shared" si="32"/>
        <v>63</v>
      </c>
      <c r="AL76" s="12">
        <f t="shared" si="33"/>
        <v>174</v>
      </c>
      <c r="AM76" s="12">
        <f t="shared" si="34"/>
        <v>118</v>
      </c>
      <c r="AN76" s="12">
        <f t="shared" si="35"/>
        <v>1180</v>
      </c>
      <c r="AO76" s="12">
        <f t="shared" si="36"/>
        <v>1080</v>
      </c>
      <c r="AP76" s="12">
        <f t="shared" si="37"/>
        <v>92</v>
      </c>
      <c r="AQ76" s="12">
        <f t="shared" si="38"/>
        <v>184</v>
      </c>
      <c r="AR76" s="12">
        <f t="shared" si="39"/>
        <v>0</v>
      </c>
      <c r="AS76" s="12">
        <f t="shared" si="40"/>
        <v>63</v>
      </c>
      <c r="AT76" s="12">
        <f t="shared" si="41"/>
        <v>174</v>
      </c>
      <c r="AU76" s="12">
        <f t="shared" si="42"/>
        <v>63</v>
      </c>
      <c r="AV76" s="12">
        <f t="shared" si="43"/>
        <v>63</v>
      </c>
      <c r="AW76" s="12">
        <f t="shared" si="44"/>
        <v>12.600000000000001</v>
      </c>
      <c r="AX76" s="12">
        <f t="shared" si="45"/>
        <v>118</v>
      </c>
    </row>
    <row r="77" spans="1:50">
      <c r="A77" s="12">
        <v>55</v>
      </c>
      <c r="B77" s="12">
        <f t="shared" si="1"/>
        <v>176</v>
      </c>
      <c r="C77" s="12">
        <f t="shared" si="2"/>
        <v>64</v>
      </c>
      <c r="D77" s="12">
        <f t="shared" si="3"/>
        <v>64</v>
      </c>
      <c r="E77" s="12">
        <f t="shared" si="4"/>
        <v>121</v>
      </c>
      <c r="F77" s="12">
        <f t="shared" si="5"/>
        <v>1210</v>
      </c>
      <c r="G77" s="12">
        <f t="shared" si="6"/>
        <v>1100</v>
      </c>
      <c r="H77" s="12">
        <f t="shared" si="7"/>
        <v>93</v>
      </c>
      <c r="I77" s="12">
        <f t="shared" si="8"/>
        <v>186</v>
      </c>
      <c r="J77" s="12">
        <f t="shared" si="9"/>
        <v>0</v>
      </c>
      <c r="K77" s="12">
        <f t="shared" si="10"/>
        <v>176</v>
      </c>
      <c r="L77" s="12">
        <f t="shared" si="11"/>
        <v>64</v>
      </c>
      <c r="M77" s="12">
        <f t="shared" si="12"/>
        <v>64</v>
      </c>
      <c r="N77" s="12">
        <f t="shared" si="13"/>
        <v>176</v>
      </c>
      <c r="O77" s="12">
        <f t="shared" si="14"/>
        <v>12.8</v>
      </c>
      <c r="P77" s="12">
        <f t="shared" si="15"/>
        <v>121</v>
      </c>
      <c r="Q77" s="12"/>
      <c r="R77" s="12">
        <v>55</v>
      </c>
      <c r="S77" s="12">
        <f t="shared" si="16"/>
        <v>64</v>
      </c>
      <c r="T77" s="12">
        <f t="shared" si="17"/>
        <v>177</v>
      </c>
      <c r="U77" s="12">
        <f t="shared" si="18"/>
        <v>64</v>
      </c>
      <c r="V77" s="12">
        <f t="shared" si="19"/>
        <v>120</v>
      </c>
      <c r="W77" s="12">
        <f t="shared" si="20"/>
        <v>1200</v>
      </c>
      <c r="X77" s="12">
        <f t="shared" si="21"/>
        <v>1100</v>
      </c>
      <c r="Y77" s="12">
        <f t="shared" si="22"/>
        <v>93.5</v>
      </c>
      <c r="Z77" s="12">
        <f t="shared" si="23"/>
        <v>187</v>
      </c>
      <c r="AA77" s="12">
        <f t="shared" si="24"/>
        <v>0</v>
      </c>
      <c r="AB77" s="12">
        <f t="shared" si="25"/>
        <v>64</v>
      </c>
      <c r="AC77" s="12">
        <f t="shared" si="26"/>
        <v>64</v>
      </c>
      <c r="AD77" s="12">
        <f t="shared" si="27"/>
        <v>177</v>
      </c>
      <c r="AE77" s="12">
        <f t="shared" si="28"/>
        <v>64</v>
      </c>
      <c r="AF77" s="12">
        <f t="shared" si="29"/>
        <v>35.4</v>
      </c>
      <c r="AG77" s="12">
        <f t="shared" si="30"/>
        <v>120</v>
      </c>
      <c r="AI77" s="12">
        <v>55</v>
      </c>
      <c r="AJ77" s="12">
        <f t="shared" si="31"/>
        <v>64</v>
      </c>
      <c r="AK77" s="12">
        <f t="shared" si="32"/>
        <v>64</v>
      </c>
      <c r="AL77" s="12">
        <f t="shared" si="33"/>
        <v>177</v>
      </c>
      <c r="AM77" s="12">
        <f t="shared" si="34"/>
        <v>120</v>
      </c>
      <c r="AN77" s="12">
        <f t="shared" si="35"/>
        <v>1200</v>
      </c>
      <c r="AO77" s="12">
        <f t="shared" si="36"/>
        <v>1100</v>
      </c>
      <c r="AP77" s="12">
        <f t="shared" si="37"/>
        <v>93.5</v>
      </c>
      <c r="AQ77" s="12">
        <f t="shared" si="38"/>
        <v>187</v>
      </c>
      <c r="AR77" s="12">
        <f t="shared" si="39"/>
        <v>0</v>
      </c>
      <c r="AS77" s="12">
        <f t="shared" si="40"/>
        <v>64</v>
      </c>
      <c r="AT77" s="12">
        <f t="shared" si="41"/>
        <v>177</v>
      </c>
      <c r="AU77" s="12">
        <f t="shared" si="42"/>
        <v>64</v>
      </c>
      <c r="AV77" s="12">
        <f t="shared" si="43"/>
        <v>64</v>
      </c>
      <c r="AW77" s="12">
        <f t="shared" si="44"/>
        <v>12.8</v>
      </c>
      <c r="AX77" s="12">
        <f t="shared" si="45"/>
        <v>120</v>
      </c>
    </row>
    <row r="78" spans="1:50">
      <c r="A78" s="12">
        <v>56</v>
      </c>
      <c r="B78" s="12">
        <f t="shared" si="1"/>
        <v>179</v>
      </c>
      <c r="C78" s="12">
        <f t="shared" si="2"/>
        <v>65</v>
      </c>
      <c r="D78" s="12">
        <f t="shared" si="3"/>
        <v>65</v>
      </c>
      <c r="E78" s="12">
        <f t="shared" si="4"/>
        <v>123</v>
      </c>
      <c r="F78" s="12">
        <f t="shared" si="5"/>
        <v>1230</v>
      </c>
      <c r="G78" s="12">
        <f t="shared" si="6"/>
        <v>1120</v>
      </c>
      <c r="H78" s="12">
        <f t="shared" si="7"/>
        <v>94.5</v>
      </c>
      <c r="I78" s="12">
        <f t="shared" si="8"/>
        <v>189</v>
      </c>
      <c r="J78" s="12">
        <f t="shared" si="9"/>
        <v>0</v>
      </c>
      <c r="K78" s="12">
        <f t="shared" si="10"/>
        <v>179</v>
      </c>
      <c r="L78" s="12">
        <f t="shared" si="11"/>
        <v>65</v>
      </c>
      <c r="M78" s="12">
        <f t="shared" si="12"/>
        <v>65</v>
      </c>
      <c r="N78" s="12">
        <f t="shared" si="13"/>
        <v>179</v>
      </c>
      <c r="O78" s="12">
        <f t="shared" si="14"/>
        <v>13</v>
      </c>
      <c r="P78" s="12">
        <f t="shared" si="15"/>
        <v>123</v>
      </c>
      <c r="Q78" s="12"/>
      <c r="R78" s="12">
        <v>56</v>
      </c>
      <c r="S78" s="12">
        <f t="shared" si="16"/>
        <v>65</v>
      </c>
      <c r="T78" s="12">
        <f t="shared" si="17"/>
        <v>180</v>
      </c>
      <c r="U78" s="12">
        <f t="shared" si="18"/>
        <v>65</v>
      </c>
      <c r="V78" s="12">
        <f t="shared" si="19"/>
        <v>122</v>
      </c>
      <c r="W78" s="12">
        <f t="shared" si="20"/>
        <v>1220</v>
      </c>
      <c r="X78" s="12">
        <f t="shared" si="21"/>
        <v>1120</v>
      </c>
      <c r="Y78" s="12">
        <f t="shared" si="22"/>
        <v>95</v>
      </c>
      <c r="Z78" s="12">
        <f t="shared" si="23"/>
        <v>190</v>
      </c>
      <c r="AA78" s="12">
        <f t="shared" si="24"/>
        <v>0</v>
      </c>
      <c r="AB78" s="12">
        <f t="shared" si="25"/>
        <v>65</v>
      </c>
      <c r="AC78" s="12">
        <f t="shared" si="26"/>
        <v>65</v>
      </c>
      <c r="AD78" s="12">
        <f t="shared" si="27"/>
        <v>180</v>
      </c>
      <c r="AE78" s="12">
        <f t="shared" si="28"/>
        <v>65</v>
      </c>
      <c r="AF78" s="12">
        <f t="shared" si="29"/>
        <v>36</v>
      </c>
      <c r="AG78" s="12">
        <f t="shared" si="30"/>
        <v>122</v>
      </c>
      <c r="AI78" s="12">
        <v>56</v>
      </c>
      <c r="AJ78" s="12">
        <f t="shared" si="31"/>
        <v>65</v>
      </c>
      <c r="AK78" s="12">
        <f t="shared" si="32"/>
        <v>65</v>
      </c>
      <c r="AL78" s="12">
        <f t="shared" si="33"/>
        <v>180</v>
      </c>
      <c r="AM78" s="12">
        <f t="shared" si="34"/>
        <v>122</v>
      </c>
      <c r="AN78" s="12">
        <f t="shared" si="35"/>
        <v>1220</v>
      </c>
      <c r="AO78" s="12">
        <f t="shared" si="36"/>
        <v>1120</v>
      </c>
      <c r="AP78" s="12">
        <f t="shared" si="37"/>
        <v>95</v>
      </c>
      <c r="AQ78" s="12">
        <f t="shared" si="38"/>
        <v>190</v>
      </c>
      <c r="AR78" s="12">
        <f t="shared" si="39"/>
        <v>0</v>
      </c>
      <c r="AS78" s="12">
        <f t="shared" si="40"/>
        <v>65</v>
      </c>
      <c r="AT78" s="12">
        <f t="shared" si="41"/>
        <v>180</v>
      </c>
      <c r="AU78" s="12">
        <f t="shared" si="42"/>
        <v>65</v>
      </c>
      <c r="AV78" s="12">
        <f t="shared" si="43"/>
        <v>65</v>
      </c>
      <c r="AW78" s="12">
        <f t="shared" si="44"/>
        <v>13</v>
      </c>
      <c r="AX78" s="12">
        <f t="shared" si="45"/>
        <v>122</v>
      </c>
    </row>
    <row r="79" spans="1:50">
      <c r="A79" s="12">
        <v>57</v>
      </c>
      <c r="B79" s="12">
        <f t="shared" si="1"/>
        <v>182</v>
      </c>
      <c r="C79" s="12">
        <f t="shared" si="2"/>
        <v>66</v>
      </c>
      <c r="D79" s="12">
        <f t="shared" si="3"/>
        <v>66</v>
      </c>
      <c r="E79" s="12">
        <f t="shared" si="4"/>
        <v>125</v>
      </c>
      <c r="F79" s="12">
        <f t="shared" si="5"/>
        <v>1250</v>
      </c>
      <c r="G79" s="12">
        <f t="shared" si="6"/>
        <v>1140</v>
      </c>
      <c r="H79" s="12">
        <f t="shared" si="7"/>
        <v>96</v>
      </c>
      <c r="I79" s="12">
        <f t="shared" si="8"/>
        <v>192</v>
      </c>
      <c r="J79" s="12">
        <f t="shared" si="9"/>
        <v>0</v>
      </c>
      <c r="K79" s="12">
        <f t="shared" si="10"/>
        <v>182</v>
      </c>
      <c r="L79" s="12">
        <f t="shared" si="11"/>
        <v>66</v>
      </c>
      <c r="M79" s="12">
        <f t="shared" si="12"/>
        <v>66</v>
      </c>
      <c r="N79" s="12">
        <f t="shared" si="13"/>
        <v>182</v>
      </c>
      <c r="O79" s="12">
        <f t="shared" si="14"/>
        <v>13.200000000000001</v>
      </c>
      <c r="P79" s="12">
        <f t="shared" si="15"/>
        <v>125</v>
      </c>
      <c r="Q79" s="12"/>
      <c r="R79" s="12">
        <v>57</v>
      </c>
      <c r="S79" s="12">
        <f t="shared" si="16"/>
        <v>66</v>
      </c>
      <c r="T79" s="12">
        <f t="shared" si="17"/>
        <v>183</v>
      </c>
      <c r="U79" s="12">
        <f t="shared" si="18"/>
        <v>66</v>
      </c>
      <c r="V79" s="12">
        <f t="shared" si="19"/>
        <v>124</v>
      </c>
      <c r="W79" s="12">
        <f t="shared" si="20"/>
        <v>1240</v>
      </c>
      <c r="X79" s="12">
        <f t="shared" si="21"/>
        <v>1140</v>
      </c>
      <c r="Y79" s="12">
        <f t="shared" si="22"/>
        <v>96.5</v>
      </c>
      <c r="Z79" s="12">
        <f t="shared" si="23"/>
        <v>193</v>
      </c>
      <c r="AA79" s="12">
        <f t="shared" si="24"/>
        <v>0</v>
      </c>
      <c r="AB79" s="12">
        <f t="shared" si="25"/>
        <v>66</v>
      </c>
      <c r="AC79" s="12">
        <f t="shared" si="26"/>
        <v>66</v>
      </c>
      <c r="AD79" s="12">
        <f t="shared" si="27"/>
        <v>183</v>
      </c>
      <c r="AE79" s="12">
        <f t="shared" si="28"/>
        <v>66</v>
      </c>
      <c r="AF79" s="12">
        <f t="shared" si="29"/>
        <v>36.6</v>
      </c>
      <c r="AG79" s="12">
        <f t="shared" si="30"/>
        <v>124</v>
      </c>
      <c r="AI79" s="12">
        <v>57</v>
      </c>
      <c r="AJ79" s="12">
        <f t="shared" si="31"/>
        <v>66</v>
      </c>
      <c r="AK79" s="12">
        <f t="shared" si="32"/>
        <v>66</v>
      </c>
      <c r="AL79" s="12">
        <f t="shared" si="33"/>
        <v>183</v>
      </c>
      <c r="AM79" s="12">
        <f t="shared" si="34"/>
        <v>124</v>
      </c>
      <c r="AN79" s="12">
        <f t="shared" si="35"/>
        <v>1240</v>
      </c>
      <c r="AO79" s="12">
        <f t="shared" si="36"/>
        <v>1140</v>
      </c>
      <c r="AP79" s="12">
        <f t="shared" si="37"/>
        <v>96.5</v>
      </c>
      <c r="AQ79" s="12">
        <f t="shared" si="38"/>
        <v>193</v>
      </c>
      <c r="AR79" s="12">
        <f t="shared" si="39"/>
        <v>0</v>
      </c>
      <c r="AS79" s="12">
        <f t="shared" si="40"/>
        <v>66</v>
      </c>
      <c r="AT79" s="12">
        <f t="shared" si="41"/>
        <v>183</v>
      </c>
      <c r="AU79" s="12">
        <f t="shared" si="42"/>
        <v>66</v>
      </c>
      <c r="AV79" s="12">
        <f t="shared" si="43"/>
        <v>66</v>
      </c>
      <c r="AW79" s="12">
        <f t="shared" si="44"/>
        <v>13.200000000000001</v>
      </c>
      <c r="AX79" s="12">
        <f t="shared" si="45"/>
        <v>124</v>
      </c>
    </row>
    <row r="80" spans="1:50">
      <c r="A80" s="12">
        <v>58</v>
      </c>
      <c r="B80" s="12">
        <f t="shared" si="1"/>
        <v>185</v>
      </c>
      <c r="C80" s="12">
        <f t="shared" si="2"/>
        <v>67</v>
      </c>
      <c r="D80" s="12">
        <f t="shared" si="3"/>
        <v>67</v>
      </c>
      <c r="E80" s="12">
        <f t="shared" si="4"/>
        <v>127</v>
      </c>
      <c r="F80" s="12">
        <f t="shared" si="5"/>
        <v>1270</v>
      </c>
      <c r="G80" s="12">
        <f t="shared" si="6"/>
        <v>1160</v>
      </c>
      <c r="H80" s="12">
        <f t="shared" si="7"/>
        <v>97.5</v>
      </c>
      <c r="I80" s="12">
        <f t="shared" si="8"/>
        <v>195</v>
      </c>
      <c r="J80" s="12">
        <f t="shared" si="9"/>
        <v>0</v>
      </c>
      <c r="K80" s="12">
        <f t="shared" si="10"/>
        <v>185</v>
      </c>
      <c r="L80" s="12">
        <f t="shared" si="11"/>
        <v>67</v>
      </c>
      <c r="M80" s="12">
        <f t="shared" si="12"/>
        <v>67</v>
      </c>
      <c r="N80" s="12">
        <f t="shared" si="13"/>
        <v>185</v>
      </c>
      <c r="O80" s="12">
        <f t="shared" si="14"/>
        <v>13.4</v>
      </c>
      <c r="P80" s="12">
        <f t="shared" si="15"/>
        <v>127</v>
      </c>
      <c r="Q80" s="12"/>
      <c r="R80" s="12">
        <v>58</v>
      </c>
      <c r="S80" s="12">
        <f t="shared" si="16"/>
        <v>67</v>
      </c>
      <c r="T80" s="12">
        <f t="shared" si="17"/>
        <v>186</v>
      </c>
      <c r="U80" s="12">
        <f t="shared" si="18"/>
        <v>67</v>
      </c>
      <c r="V80" s="12">
        <f t="shared" si="19"/>
        <v>126</v>
      </c>
      <c r="W80" s="12">
        <f t="shared" si="20"/>
        <v>1260</v>
      </c>
      <c r="X80" s="12">
        <f t="shared" si="21"/>
        <v>1160</v>
      </c>
      <c r="Y80" s="12">
        <f t="shared" si="22"/>
        <v>98</v>
      </c>
      <c r="Z80" s="12">
        <f t="shared" si="23"/>
        <v>196</v>
      </c>
      <c r="AA80" s="12">
        <f t="shared" si="24"/>
        <v>0</v>
      </c>
      <c r="AB80" s="12">
        <f t="shared" si="25"/>
        <v>67</v>
      </c>
      <c r="AC80" s="12">
        <f t="shared" si="26"/>
        <v>67</v>
      </c>
      <c r="AD80" s="12">
        <f t="shared" si="27"/>
        <v>186</v>
      </c>
      <c r="AE80" s="12">
        <f t="shared" si="28"/>
        <v>67</v>
      </c>
      <c r="AF80" s="12">
        <f t="shared" si="29"/>
        <v>37.200000000000003</v>
      </c>
      <c r="AG80" s="12">
        <f t="shared" si="30"/>
        <v>126</v>
      </c>
      <c r="AI80" s="12">
        <v>58</v>
      </c>
      <c r="AJ80" s="12">
        <f t="shared" si="31"/>
        <v>67</v>
      </c>
      <c r="AK80" s="12">
        <f t="shared" si="32"/>
        <v>67</v>
      </c>
      <c r="AL80" s="12">
        <f t="shared" si="33"/>
        <v>186</v>
      </c>
      <c r="AM80" s="12">
        <f t="shared" si="34"/>
        <v>126</v>
      </c>
      <c r="AN80" s="12">
        <f t="shared" si="35"/>
        <v>1260</v>
      </c>
      <c r="AO80" s="12">
        <f t="shared" si="36"/>
        <v>1160</v>
      </c>
      <c r="AP80" s="12">
        <f t="shared" si="37"/>
        <v>98</v>
      </c>
      <c r="AQ80" s="12">
        <f t="shared" si="38"/>
        <v>196</v>
      </c>
      <c r="AR80" s="12">
        <f t="shared" si="39"/>
        <v>0</v>
      </c>
      <c r="AS80" s="12">
        <f t="shared" si="40"/>
        <v>67</v>
      </c>
      <c r="AT80" s="12">
        <f t="shared" si="41"/>
        <v>186</v>
      </c>
      <c r="AU80" s="12">
        <f t="shared" si="42"/>
        <v>67</v>
      </c>
      <c r="AV80" s="12">
        <f t="shared" si="43"/>
        <v>67</v>
      </c>
      <c r="AW80" s="12">
        <f t="shared" si="44"/>
        <v>13.4</v>
      </c>
      <c r="AX80" s="12">
        <f t="shared" si="45"/>
        <v>126</v>
      </c>
    </row>
    <row r="81" spans="1:50">
      <c r="A81" s="12">
        <v>59</v>
      </c>
      <c r="B81" s="12">
        <f t="shared" si="1"/>
        <v>188</v>
      </c>
      <c r="C81" s="12">
        <f t="shared" si="2"/>
        <v>68</v>
      </c>
      <c r="D81" s="12">
        <f t="shared" si="3"/>
        <v>68</v>
      </c>
      <c r="E81" s="12">
        <f t="shared" si="4"/>
        <v>129</v>
      </c>
      <c r="F81" s="12">
        <f t="shared" si="5"/>
        <v>1290</v>
      </c>
      <c r="G81" s="12">
        <f t="shared" si="6"/>
        <v>1180</v>
      </c>
      <c r="H81" s="12">
        <f t="shared" si="7"/>
        <v>99</v>
      </c>
      <c r="I81" s="12">
        <f t="shared" si="8"/>
        <v>198</v>
      </c>
      <c r="J81" s="12">
        <f t="shared" si="9"/>
        <v>0</v>
      </c>
      <c r="K81" s="12">
        <f t="shared" si="10"/>
        <v>188</v>
      </c>
      <c r="L81" s="12">
        <f t="shared" si="11"/>
        <v>68</v>
      </c>
      <c r="M81" s="12">
        <f t="shared" si="12"/>
        <v>68</v>
      </c>
      <c r="N81" s="12">
        <f t="shared" si="13"/>
        <v>188</v>
      </c>
      <c r="O81" s="12">
        <f t="shared" si="14"/>
        <v>13.600000000000001</v>
      </c>
      <c r="P81" s="12">
        <f t="shared" si="15"/>
        <v>129</v>
      </c>
      <c r="Q81" s="12"/>
      <c r="R81" s="12">
        <v>59</v>
      </c>
      <c r="S81" s="12">
        <f t="shared" si="16"/>
        <v>68</v>
      </c>
      <c r="T81" s="12">
        <f t="shared" si="17"/>
        <v>189</v>
      </c>
      <c r="U81" s="12">
        <f t="shared" si="18"/>
        <v>68</v>
      </c>
      <c r="V81" s="12">
        <f t="shared" si="19"/>
        <v>128</v>
      </c>
      <c r="W81" s="12">
        <f t="shared" si="20"/>
        <v>1280</v>
      </c>
      <c r="X81" s="12">
        <f t="shared" si="21"/>
        <v>1180</v>
      </c>
      <c r="Y81" s="12">
        <f t="shared" si="22"/>
        <v>99.5</v>
      </c>
      <c r="Z81" s="12">
        <f t="shared" si="23"/>
        <v>199</v>
      </c>
      <c r="AA81" s="12">
        <f t="shared" si="24"/>
        <v>0</v>
      </c>
      <c r="AB81" s="12">
        <f t="shared" si="25"/>
        <v>68</v>
      </c>
      <c r="AC81" s="12">
        <f t="shared" si="26"/>
        <v>68</v>
      </c>
      <c r="AD81" s="12">
        <f t="shared" si="27"/>
        <v>189</v>
      </c>
      <c r="AE81" s="12">
        <f t="shared" si="28"/>
        <v>68</v>
      </c>
      <c r="AF81" s="12">
        <f t="shared" si="29"/>
        <v>37.800000000000004</v>
      </c>
      <c r="AG81" s="12">
        <f t="shared" si="30"/>
        <v>128</v>
      </c>
      <c r="AI81" s="12">
        <v>59</v>
      </c>
      <c r="AJ81" s="12">
        <f t="shared" si="31"/>
        <v>68</v>
      </c>
      <c r="AK81" s="12">
        <f t="shared" si="32"/>
        <v>68</v>
      </c>
      <c r="AL81" s="12">
        <f t="shared" si="33"/>
        <v>189</v>
      </c>
      <c r="AM81" s="12">
        <f t="shared" si="34"/>
        <v>128</v>
      </c>
      <c r="AN81" s="12">
        <f t="shared" si="35"/>
        <v>1280</v>
      </c>
      <c r="AO81" s="12">
        <f t="shared" si="36"/>
        <v>1180</v>
      </c>
      <c r="AP81" s="12">
        <f t="shared" si="37"/>
        <v>99.5</v>
      </c>
      <c r="AQ81" s="12">
        <f t="shared" si="38"/>
        <v>199</v>
      </c>
      <c r="AR81" s="12">
        <f t="shared" si="39"/>
        <v>0</v>
      </c>
      <c r="AS81" s="12">
        <f t="shared" si="40"/>
        <v>68</v>
      </c>
      <c r="AT81" s="12">
        <f t="shared" si="41"/>
        <v>189</v>
      </c>
      <c r="AU81" s="12">
        <f t="shared" si="42"/>
        <v>68</v>
      </c>
      <c r="AV81" s="12">
        <f t="shared" si="43"/>
        <v>68</v>
      </c>
      <c r="AW81" s="12">
        <f t="shared" si="44"/>
        <v>13.600000000000001</v>
      </c>
      <c r="AX81" s="12">
        <f t="shared" si="45"/>
        <v>128</v>
      </c>
    </row>
    <row r="82" spans="1:50">
      <c r="A82" s="12">
        <v>60</v>
      </c>
      <c r="B82" s="12">
        <f t="shared" si="1"/>
        <v>191</v>
      </c>
      <c r="C82" s="12">
        <f t="shared" si="2"/>
        <v>69</v>
      </c>
      <c r="D82" s="12">
        <f t="shared" si="3"/>
        <v>69</v>
      </c>
      <c r="E82" s="12">
        <f t="shared" si="4"/>
        <v>131</v>
      </c>
      <c r="F82" s="12">
        <f t="shared" si="5"/>
        <v>1310</v>
      </c>
      <c r="G82" s="12">
        <f t="shared" si="6"/>
        <v>1200</v>
      </c>
      <c r="H82" s="12">
        <f t="shared" si="7"/>
        <v>100.5</v>
      </c>
      <c r="I82" s="12">
        <f t="shared" si="8"/>
        <v>201</v>
      </c>
      <c r="J82" s="12">
        <f t="shared" si="9"/>
        <v>0</v>
      </c>
      <c r="K82" s="12">
        <f t="shared" si="10"/>
        <v>191</v>
      </c>
      <c r="L82" s="12">
        <f t="shared" si="11"/>
        <v>69</v>
      </c>
      <c r="M82" s="12">
        <f t="shared" si="12"/>
        <v>69</v>
      </c>
      <c r="N82" s="12">
        <f t="shared" si="13"/>
        <v>191</v>
      </c>
      <c r="O82" s="12">
        <f t="shared" si="14"/>
        <v>13.8</v>
      </c>
      <c r="P82" s="12">
        <f t="shared" si="15"/>
        <v>131</v>
      </c>
      <c r="Q82" s="12"/>
      <c r="R82" s="12">
        <v>60</v>
      </c>
      <c r="S82" s="12">
        <f t="shared" si="16"/>
        <v>69</v>
      </c>
      <c r="T82" s="12">
        <f t="shared" si="17"/>
        <v>192</v>
      </c>
      <c r="U82" s="12">
        <f t="shared" si="18"/>
        <v>69</v>
      </c>
      <c r="V82" s="12">
        <f t="shared" si="19"/>
        <v>130</v>
      </c>
      <c r="W82" s="12">
        <f t="shared" si="20"/>
        <v>1300</v>
      </c>
      <c r="X82" s="12">
        <f t="shared" si="21"/>
        <v>1200</v>
      </c>
      <c r="Y82" s="12">
        <f t="shared" si="22"/>
        <v>101</v>
      </c>
      <c r="Z82" s="12">
        <f t="shared" si="23"/>
        <v>202</v>
      </c>
      <c r="AA82" s="12">
        <f t="shared" si="24"/>
        <v>0</v>
      </c>
      <c r="AB82" s="12">
        <f t="shared" si="25"/>
        <v>69</v>
      </c>
      <c r="AC82" s="12">
        <f t="shared" si="26"/>
        <v>69</v>
      </c>
      <c r="AD82" s="12">
        <f t="shared" si="27"/>
        <v>192</v>
      </c>
      <c r="AE82" s="12">
        <f t="shared" si="28"/>
        <v>69</v>
      </c>
      <c r="AF82" s="12">
        <f t="shared" si="29"/>
        <v>38.400000000000006</v>
      </c>
      <c r="AG82" s="12">
        <f t="shared" si="30"/>
        <v>130</v>
      </c>
      <c r="AI82" s="12">
        <v>60</v>
      </c>
      <c r="AJ82" s="12">
        <f t="shared" si="31"/>
        <v>69</v>
      </c>
      <c r="AK82" s="12">
        <f t="shared" si="32"/>
        <v>69</v>
      </c>
      <c r="AL82" s="12">
        <f t="shared" si="33"/>
        <v>192</v>
      </c>
      <c r="AM82" s="12">
        <f t="shared" si="34"/>
        <v>130</v>
      </c>
      <c r="AN82" s="12">
        <f t="shared" si="35"/>
        <v>1300</v>
      </c>
      <c r="AO82" s="12">
        <f t="shared" si="36"/>
        <v>1200</v>
      </c>
      <c r="AP82" s="12">
        <f t="shared" si="37"/>
        <v>101</v>
      </c>
      <c r="AQ82" s="12">
        <f t="shared" si="38"/>
        <v>202</v>
      </c>
      <c r="AR82" s="12">
        <f t="shared" si="39"/>
        <v>0</v>
      </c>
      <c r="AS82" s="12">
        <f t="shared" si="40"/>
        <v>69</v>
      </c>
      <c r="AT82" s="12">
        <f t="shared" si="41"/>
        <v>192</v>
      </c>
      <c r="AU82" s="12">
        <f t="shared" si="42"/>
        <v>69</v>
      </c>
      <c r="AV82" s="12">
        <f t="shared" si="43"/>
        <v>69</v>
      </c>
      <c r="AW82" s="12">
        <f t="shared" si="44"/>
        <v>13.8</v>
      </c>
      <c r="AX82" s="12">
        <f t="shared" si="45"/>
        <v>130</v>
      </c>
    </row>
    <row r="83" spans="1:50">
      <c r="A83" s="12">
        <v>61</v>
      </c>
      <c r="B83" s="12">
        <f t="shared" si="1"/>
        <v>194</v>
      </c>
      <c r="C83" s="12">
        <f t="shared" si="2"/>
        <v>70</v>
      </c>
      <c r="D83" s="12">
        <f t="shared" si="3"/>
        <v>70</v>
      </c>
      <c r="E83" s="12">
        <f t="shared" si="4"/>
        <v>133</v>
      </c>
      <c r="F83" s="12">
        <f t="shared" si="5"/>
        <v>1330</v>
      </c>
      <c r="G83" s="12">
        <f t="shared" si="6"/>
        <v>1220</v>
      </c>
      <c r="H83" s="12">
        <f t="shared" si="7"/>
        <v>102</v>
      </c>
      <c r="I83" s="12">
        <f t="shared" si="8"/>
        <v>204</v>
      </c>
      <c r="J83" s="12">
        <f t="shared" si="9"/>
        <v>0</v>
      </c>
      <c r="K83" s="12">
        <f t="shared" si="10"/>
        <v>194</v>
      </c>
      <c r="L83" s="12">
        <f t="shared" si="11"/>
        <v>70</v>
      </c>
      <c r="M83" s="12">
        <f t="shared" si="12"/>
        <v>70</v>
      </c>
      <c r="N83" s="12">
        <f t="shared" si="13"/>
        <v>194</v>
      </c>
      <c r="O83" s="12">
        <f t="shared" si="14"/>
        <v>14</v>
      </c>
      <c r="P83" s="12">
        <f t="shared" si="15"/>
        <v>133</v>
      </c>
      <c r="Q83" s="12"/>
      <c r="R83" s="12">
        <v>61</v>
      </c>
      <c r="S83" s="12">
        <f t="shared" si="16"/>
        <v>70</v>
      </c>
      <c r="T83" s="12">
        <f t="shared" si="17"/>
        <v>195</v>
      </c>
      <c r="U83" s="12">
        <f t="shared" si="18"/>
        <v>70</v>
      </c>
      <c r="V83" s="12">
        <f t="shared" si="19"/>
        <v>132</v>
      </c>
      <c r="W83" s="12">
        <f t="shared" si="20"/>
        <v>1320</v>
      </c>
      <c r="X83" s="12">
        <f t="shared" si="21"/>
        <v>1220</v>
      </c>
      <c r="Y83" s="12">
        <f t="shared" si="22"/>
        <v>102.5</v>
      </c>
      <c r="Z83" s="12">
        <f t="shared" si="23"/>
        <v>205</v>
      </c>
      <c r="AA83" s="12">
        <f t="shared" si="24"/>
        <v>0</v>
      </c>
      <c r="AB83" s="12">
        <f t="shared" si="25"/>
        <v>70</v>
      </c>
      <c r="AC83" s="12">
        <f t="shared" si="26"/>
        <v>70</v>
      </c>
      <c r="AD83" s="12">
        <f t="shared" si="27"/>
        <v>195</v>
      </c>
      <c r="AE83" s="12">
        <f t="shared" si="28"/>
        <v>70</v>
      </c>
      <c r="AF83" s="12">
        <f t="shared" si="29"/>
        <v>39</v>
      </c>
      <c r="AG83" s="12">
        <f t="shared" si="30"/>
        <v>132</v>
      </c>
      <c r="AI83" s="12">
        <v>61</v>
      </c>
      <c r="AJ83" s="12">
        <f t="shared" si="31"/>
        <v>70</v>
      </c>
      <c r="AK83" s="12">
        <f t="shared" si="32"/>
        <v>70</v>
      </c>
      <c r="AL83" s="12">
        <f t="shared" si="33"/>
        <v>195</v>
      </c>
      <c r="AM83" s="12">
        <f t="shared" si="34"/>
        <v>132</v>
      </c>
      <c r="AN83" s="12">
        <f t="shared" si="35"/>
        <v>1320</v>
      </c>
      <c r="AO83" s="12">
        <f t="shared" si="36"/>
        <v>1220</v>
      </c>
      <c r="AP83" s="12">
        <f t="shared" si="37"/>
        <v>102.5</v>
      </c>
      <c r="AQ83" s="12">
        <f t="shared" si="38"/>
        <v>205</v>
      </c>
      <c r="AR83" s="12">
        <f t="shared" si="39"/>
        <v>0</v>
      </c>
      <c r="AS83" s="12">
        <f t="shared" si="40"/>
        <v>70</v>
      </c>
      <c r="AT83" s="12">
        <f t="shared" si="41"/>
        <v>195</v>
      </c>
      <c r="AU83" s="12">
        <f t="shared" si="42"/>
        <v>70</v>
      </c>
      <c r="AV83" s="12">
        <f t="shared" si="43"/>
        <v>70</v>
      </c>
      <c r="AW83" s="12">
        <f t="shared" si="44"/>
        <v>14</v>
      </c>
      <c r="AX83" s="12">
        <f t="shared" si="45"/>
        <v>132</v>
      </c>
    </row>
    <row r="84" spans="1:50">
      <c r="A84" s="12">
        <v>62</v>
      </c>
      <c r="B84" s="12">
        <f t="shared" si="1"/>
        <v>197</v>
      </c>
      <c r="C84" s="12">
        <f t="shared" si="2"/>
        <v>71</v>
      </c>
      <c r="D84" s="12">
        <f t="shared" si="3"/>
        <v>71</v>
      </c>
      <c r="E84" s="12">
        <f t="shared" si="4"/>
        <v>135</v>
      </c>
      <c r="F84" s="12">
        <f t="shared" si="5"/>
        <v>1350</v>
      </c>
      <c r="G84" s="12">
        <f t="shared" si="6"/>
        <v>1240</v>
      </c>
      <c r="H84" s="12">
        <f t="shared" si="7"/>
        <v>103.5</v>
      </c>
      <c r="I84" s="12">
        <f t="shared" si="8"/>
        <v>207</v>
      </c>
      <c r="J84" s="12">
        <f t="shared" si="9"/>
        <v>0</v>
      </c>
      <c r="K84" s="12">
        <f t="shared" si="10"/>
        <v>197</v>
      </c>
      <c r="L84" s="12">
        <f t="shared" si="11"/>
        <v>71</v>
      </c>
      <c r="M84" s="12">
        <f t="shared" si="12"/>
        <v>71</v>
      </c>
      <c r="N84" s="12">
        <f t="shared" si="13"/>
        <v>197</v>
      </c>
      <c r="O84" s="12">
        <f t="shared" si="14"/>
        <v>14.200000000000001</v>
      </c>
      <c r="P84" s="12">
        <f t="shared" si="15"/>
        <v>135</v>
      </c>
      <c r="Q84" s="12"/>
      <c r="R84" s="12">
        <v>62</v>
      </c>
      <c r="S84" s="12">
        <f t="shared" si="16"/>
        <v>71</v>
      </c>
      <c r="T84" s="12">
        <f t="shared" si="17"/>
        <v>198</v>
      </c>
      <c r="U84" s="12">
        <f t="shared" si="18"/>
        <v>71</v>
      </c>
      <c r="V84" s="12">
        <f t="shared" si="19"/>
        <v>134</v>
      </c>
      <c r="W84" s="12">
        <f t="shared" si="20"/>
        <v>1340</v>
      </c>
      <c r="X84" s="12">
        <f t="shared" si="21"/>
        <v>1240</v>
      </c>
      <c r="Y84" s="12">
        <f t="shared" si="22"/>
        <v>104</v>
      </c>
      <c r="Z84" s="12">
        <f t="shared" si="23"/>
        <v>208</v>
      </c>
      <c r="AA84" s="12">
        <f t="shared" si="24"/>
        <v>0</v>
      </c>
      <c r="AB84" s="12">
        <f t="shared" si="25"/>
        <v>71</v>
      </c>
      <c r="AC84" s="12">
        <f t="shared" si="26"/>
        <v>71</v>
      </c>
      <c r="AD84" s="12">
        <f t="shared" si="27"/>
        <v>198</v>
      </c>
      <c r="AE84" s="12">
        <f t="shared" si="28"/>
        <v>71</v>
      </c>
      <c r="AF84" s="12">
        <f t="shared" si="29"/>
        <v>39.6</v>
      </c>
      <c r="AG84" s="12">
        <f t="shared" si="30"/>
        <v>134</v>
      </c>
      <c r="AI84" s="12">
        <v>62</v>
      </c>
      <c r="AJ84" s="12">
        <f t="shared" si="31"/>
        <v>71</v>
      </c>
      <c r="AK84" s="12">
        <f t="shared" si="32"/>
        <v>71</v>
      </c>
      <c r="AL84" s="12">
        <f t="shared" si="33"/>
        <v>198</v>
      </c>
      <c r="AM84" s="12">
        <f t="shared" si="34"/>
        <v>134</v>
      </c>
      <c r="AN84" s="12">
        <f t="shared" si="35"/>
        <v>1340</v>
      </c>
      <c r="AO84" s="12">
        <f t="shared" si="36"/>
        <v>1240</v>
      </c>
      <c r="AP84" s="12">
        <f t="shared" si="37"/>
        <v>104</v>
      </c>
      <c r="AQ84" s="12">
        <f t="shared" si="38"/>
        <v>208</v>
      </c>
      <c r="AR84" s="12">
        <f t="shared" si="39"/>
        <v>0</v>
      </c>
      <c r="AS84" s="12">
        <f t="shared" si="40"/>
        <v>71</v>
      </c>
      <c r="AT84" s="12">
        <f t="shared" si="41"/>
        <v>198</v>
      </c>
      <c r="AU84" s="12">
        <f t="shared" si="42"/>
        <v>71</v>
      </c>
      <c r="AV84" s="12">
        <f t="shared" si="43"/>
        <v>71</v>
      </c>
      <c r="AW84" s="12">
        <f t="shared" si="44"/>
        <v>14.200000000000001</v>
      </c>
      <c r="AX84" s="12">
        <f t="shared" si="45"/>
        <v>134</v>
      </c>
    </row>
    <row r="85" spans="1:50">
      <c r="A85" s="12">
        <v>63</v>
      </c>
      <c r="B85" s="12">
        <f t="shared" si="1"/>
        <v>200</v>
      </c>
      <c r="C85" s="12">
        <f t="shared" si="2"/>
        <v>72</v>
      </c>
      <c r="D85" s="12">
        <f t="shared" si="3"/>
        <v>72</v>
      </c>
      <c r="E85" s="12">
        <f t="shared" si="4"/>
        <v>137</v>
      </c>
      <c r="F85" s="12">
        <f t="shared" si="5"/>
        <v>1370</v>
      </c>
      <c r="G85" s="12">
        <f t="shared" si="6"/>
        <v>1260</v>
      </c>
      <c r="H85" s="12">
        <f t="shared" si="7"/>
        <v>105</v>
      </c>
      <c r="I85" s="12">
        <f t="shared" si="8"/>
        <v>210</v>
      </c>
      <c r="J85" s="12">
        <f t="shared" si="9"/>
        <v>0</v>
      </c>
      <c r="K85" s="12">
        <f t="shared" si="10"/>
        <v>200</v>
      </c>
      <c r="L85" s="12">
        <f t="shared" si="11"/>
        <v>72</v>
      </c>
      <c r="M85" s="12">
        <f t="shared" si="12"/>
        <v>72</v>
      </c>
      <c r="N85" s="12">
        <f t="shared" si="13"/>
        <v>200</v>
      </c>
      <c r="O85" s="12">
        <f t="shared" si="14"/>
        <v>14.4</v>
      </c>
      <c r="P85" s="12">
        <f t="shared" si="15"/>
        <v>137</v>
      </c>
      <c r="Q85" s="12"/>
      <c r="R85" s="12">
        <v>63</v>
      </c>
      <c r="S85" s="12">
        <f t="shared" si="16"/>
        <v>72</v>
      </c>
      <c r="T85" s="12">
        <f t="shared" si="17"/>
        <v>201</v>
      </c>
      <c r="U85" s="12">
        <f t="shared" si="18"/>
        <v>72</v>
      </c>
      <c r="V85" s="12">
        <f t="shared" si="19"/>
        <v>136</v>
      </c>
      <c r="W85" s="12">
        <f t="shared" si="20"/>
        <v>1360</v>
      </c>
      <c r="X85" s="12">
        <f t="shared" si="21"/>
        <v>1260</v>
      </c>
      <c r="Y85" s="12">
        <f t="shared" si="22"/>
        <v>105.5</v>
      </c>
      <c r="Z85" s="12">
        <f t="shared" si="23"/>
        <v>211</v>
      </c>
      <c r="AA85" s="12">
        <f t="shared" si="24"/>
        <v>0</v>
      </c>
      <c r="AB85" s="12">
        <f t="shared" si="25"/>
        <v>72</v>
      </c>
      <c r="AC85" s="12">
        <f t="shared" si="26"/>
        <v>72</v>
      </c>
      <c r="AD85" s="12">
        <f t="shared" si="27"/>
        <v>201</v>
      </c>
      <c r="AE85" s="12">
        <f t="shared" si="28"/>
        <v>72</v>
      </c>
      <c r="AF85" s="12">
        <f t="shared" si="29"/>
        <v>40.200000000000003</v>
      </c>
      <c r="AG85" s="12">
        <f t="shared" si="30"/>
        <v>136</v>
      </c>
      <c r="AI85" s="12">
        <v>63</v>
      </c>
      <c r="AJ85" s="12">
        <f t="shared" si="31"/>
        <v>72</v>
      </c>
      <c r="AK85" s="12">
        <f t="shared" si="32"/>
        <v>72</v>
      </c>
      <c r="AL85" s="12">
        <f t="shared" si="33"/>
        <v>201</v>
      </c>
      <c r="AM85" s="12">
        <f t="shared" si="34"/>
        <v>136</v>
      </c>
      <c r="AN85" s="12">
        <f t="shared" si="35"/>
        <v>1360</v>
      </c>
      <c r="AO85" s="12">
        <f t="shared" si="36"/>
        <v>1260</v>
      </c>
      <c r="AP85" s="12">
        <f t="shared" si="37"/>
        <v>105.5</v>
      </c>
      <c r="AQ85" s="12">
        <f t="shared" si="38"/>
        <v>211</v>
      </c>
      <c r="AR85" s="12">
        <f t="shared" si="39"/>
        <v>0</v>
      </c>
      <c r="AS85" s="12">
        <f t="shared" si="40"/>
        <v>72</v>
      </c>
      <c r="AT85" s="12">
        <f t="shared" si="41"/>
        <v>201</v>
      </c>
      <c r="AU85" s="12">
        <f t="shared" si="42"/>
        <v>72</v>
      </c>
      <c r="AV85" s="12">
        <f t="shared" si="43"/>
        <v>72</v>
      </c>
      <c r="AW85" s="12">
        <f t="shared" si="44"/>
        <v>14.4</v>
      </c>
      <c r="AX85" s="12">
        <f t="shared" si="45"/>
        <v>136</v>
      </c>
    </row>
    <row r="86" spans="1:50">
      <c r="A86" s="12">
        <v>64</v>
      </c>
      <c r="B86" s="12">
        <f t="shared" si="1"/>
        <v>203</v>
      </c>
      <c r="C86" s="12">
        <f t="shared" si="2"/>
        <v>73</v>
      </c>
      <c r="D86" s="12">
        <f t="shared" si="3"/>
        <v>73</v>
      </c>
      <c r="E86" s="12">
        <f t="shared" si="4"/>
        <v>139</v>
      </c>
      <c r="F86" s="12">
        <f t="shared" si="5"/>
        <v>1390</v>
      </c>
      <c r="G86" s="12">
        <f t="shared" si="6"/>
        <v>1280</v>
      </c>
      <c r="H86" s="12">
        <f t="shared" si="7"/>
        <v>106.5</v>
      </c>
      <c r="I86" s="12">
        <f t="shared" si="8"/>
        <v>213</v>
      </c>
      <c r="J86" s="12">
        <f t="shared" si="9"/>
        <v>0</v>
      </c>
      <c r="K86" s="12">
        <f t="shared" si="10"/>
        <v>203</v>
      </c>
      <c r="L86" s="12">
        <f t="shared" si="11"/>
        <v>73</v>
      </c>
      <c r="M86" s="12">
        <f t="shared" si="12"/>
        <v>73</v>
      </c>
      <c r="N86" s="12">
        <f t="shared" si="13"/>
        <v>203</v>
      </c>
      <c r="O86" s="12">
        <f t="shared" si="14"/>
        <v>14.600000000000001</v>
      </c>
      <c r="P86" s="12">
        <f t="shared" si="15"/>
        <v>139</v>
      </c>
      <c r="Q86" s="12"/>
      <c r="R86" s="12">
        <v>64</v>
      </c>
      <c r="S86" s="12">
        <f t="shared" si="16"/>
        <v>73</v>
      </c>
      <c r="T86" s="12">
        <f t="shared" si="17"/>
        <v>204</v>
      </c>
      <c r="U86" s="12">
        <f t="shared" si="18"/>
        <v>73</v>
      </c>
      <c r="V86" s="12">
        <f t="shared" si="19"/>
        <v>138</v>
      </c>
      <c r="W86" s="12">
        <f t="shared" si="20"/>
        <v>1380</v>
      </c>
      <c r="X86" s="12">
        <f t="shared" si="21"/>
        <v>1280</v>
      </c>
      <c r="Y86" s="12">
        <f t="shared" si="22"/>
        <v>107</v>
      </c>
      <c r="Z86" s="12">
        <f t="shared" si="23"/>
        <v>214</v>
      </c>
      <c r="AA86" s="12">
        <f t="shared" si="24"/>
        <v>0</v>
      </c>
      <c r="AB86" s="12">
        <f t="shared" si="25"/>
        <v>73</v>
      </c>
      <c r="AC86" s="12">
        <f t="shared" si="26"/>
        <v>73</v>
      </c>
      <c r="AD86" s="12">
        <f t="shared" si="27"/>
        <v>204</v>
      </c>
      <c r="AE86" s="12">
        <f t="shared" si="28"/>
        <v>73</v>
      </c>
      <c r="AF86" s="12">
        <f t="shared" si="29"/>
        <v>40.800000000000004</v>
      </c>
      <c r="AG86" s="12">
        <f t="shared" si="30"/>
        <v>138</v>
      </c>
      <c r="AI86" s="12">
        <v>64</v>
      </c>
      <c r="AJ86" s="12">
        <f t="shared" si="31"/>
        <v>73</v>
      </c>
      <c r="AK86" s="12">
        <f t="shared" si="32"/>
        <v>73</v>
      </c>
      <c r="AL86" s="12">
        <f t="shared" si="33"/>
        <v>204</v>
      </c>
      <c r="AM86" s="12">
        <f t="shared" si="34"/>
        <v>138</v>
      </c>
      <c r="AN86" s="12">
        <f t="shared" si="35"/>
        <v>1380</v>
      </c>
      <c r="AO86" s="12">
        <f t="shared" si="36"/>
        <v>1280</v>
      </c>
      <c r="AP86" s="12">
        <f t="shared" si="37"/>
        <v>107</v>
      </c>
      <c r="AQ86" s="12">
        <f t="shared" si="38"/>
        <v>214</v>
      </c>
      <c r="AR86" s="12">
        <f t="shared" si="39"/>
        <v>0</v>
      </c>
      <c r="AS86" s="12">
        <f t="shared" si="40"/>
        <v>73</v>
      </c>
      <c r="AT86" s="12">
        <f t="shared" si="41"/>
        <v>204</v>
      </c>
      <c r="AU86" s="12">
        <f t="shared" si="42"/>
        <v>73</v>
      </c>
      <c r="AV86" s="12">
        <f t="shared" si="43"/>
        <v>73</v>
      </c>
      <c r="AW86" s="12">
        <f t="shared" si="44"/>
        <v>14.600000000000001</v>
      </c>
      <c r="AX86" s="12">
        <f t="shared" si="45"/>
        <v>138</v>
      </c>
    </row>
    <row r="87" spans="1:50">
      <c r="A87" s="12">
        <v>65</v>
      </c>
      <c r="B87" s="12">
        <f t="shared" si="1"/>
        <v>206</v>
      </c>
      <c r="C87" s="12">
        <f t="shared" si="2"/>
        <v>74</v>
      </c>
      <c r="D87" s="12">
        <f t="shared" si="3"/>
        <v>74</v>
      </c>
      <c r="E87" s="12">
        <f t="shared" si="4"/>
        <v>141</v>
      </c>
      <c r="F87" s="12">
        <f t="shared" si="5"/>
        <v>1410</v>
      </c>
      <c r="G87" s="12">
        <f t="shared" si="6"/>
        <v>1300</v>
      </c>
      <c r="H87" s="12">
        <f t="shared" si="7"/>
        <v>108</v>
      </c>
      <c r="I87" s="12">
        <f t="shared" si="8"/>
        <v>216</v>
      </c>
      <c r="J87" s="12">
        <f t="shared" si="9"/>
        <v>0</v>
      </c>
      <c r="K87" s="12">
        <f t="shared" si="10"/>
        <v>206</v>
      </c>
      <c r="L87" s="12">
        <f t="shared" si="11"/>
        <v>74</v>
      </c>
      <c r="M87" s="12">
        <f t="shared" si="12"/>
        <v>74</v>
      </c>
      <c r="N87" s="12">
        <f t="shared" si="13"/>
        <v>206</v>
      </c>
      <c r="O87" s="12">
        <f t="shared" si="14"/>
        <v>14.8</v>
      </c>
      <c r="P87" s="12">
        <f t="shared" si="15"/>
        <v>141</v>
      </c>
      <c r="Q87" s="12"/>
      <c r="R87" s="12">
        <v>65</v>
      </c>
      <c r="S87" s="12">
        <f t="shared" si="16"/>
        <v>74</v>
      </c>
      <c r="T87" s="12">
        <f t="shared" si="17"/>
        <v>207</v>
      </c>
      <c r="U87" s="12">
        <f t="shared" si="18"/>
        <v>74</v>
      </c>
      <c r="V87" s="12">
        <f t="shared" si="19"/>
        <v>140</v>
      </c>
      <c r="W87" s="12">
        <f t="shared" si="20"/>
        <v>1400</v>
      </c>
      <c r="X87" s="12">
        <f t="shared" si="21"/>
        <v>1300</v>
      </c>
      <c r="Y87" s="12">
        <f t="shared" si="22"/>
        <v>108.5</v>
      </c>
      <c r="Z87" s="12">
        <f t="shared" si="23"/>
        <v>217</v>
      </c>
      <c r="AA87" s="12">
        <f t="shared" si="24"/>
        <v>0</v>
      </c>
      <c r="AB87" s="12">
        <f t="shared" si="25"/>
        <v>74</v>
      </c>
      <c r="AC87" s="12">
        <f t="shared" si="26"/>
        <v>74</v>
      </c>
      <c r="AD87" s="12">
        <f t="shared" si="27"/>
        <v>207</v>
      </c>
      <c r="AE87" s="12">
        <f t="shared" si="28"/>
        <v>74</v>
      </c>
      <c r="AF87" s="12">
        <f t="shared" si="29"/>
        <v>41.400000000000006</v>
      </c>
      <c r="AG87" s="12">
        <f t="shared" si="30"/>
        <v>140</v>
      </c>
      <c r="AI87" s="12">
        <v>65</v>
      </c>
      <c r="AJ87" s="12">
        <f t="shared" si="31"/>
        <v>74</v>
      </c>
      <c r="AK87" s="12">
        <f t="shared" si="32"/>
        <v>74</v>
      </c>
      <c r="AL87" s="12">
        <f t="shared" si="33"/>
        <v>207</v>
      </c>
      <c r="AM87" s="12">
        <f t="shared" si="34"/>
        <v>140</v>
      </c>
      <c r="AN87" s="12">
        <f t="shared" si="35"/>
        <v>1400</v>
      </c>
      <c r="AO87" s="12">
        <f t="shared" si="36"/>
        <v>1300</v>
      </c>
      <c r="AP87" s="12">
        <f t="shared" si="37"/>
        <v>108.5</v>
      </c>
      <c r="AQ87" s="12">
        <f t="shared" si="38"/>
        <v>217</v>
      </c>
      <c r="AR87" s="12">
        <f t="shared" si="39"/>
        <v>0</v>
      </c>
      <c r="AS87" s="12">
        <f t="shared" si="40"/>
        <v>74</v>
      </c>
      <c r="AT87" s="12">
        <f t="shared" si="41"/>
        <v>207</v>
      </c>
      <c r="AU87" s="12">
        <f t="shared" si="42"/>
        <v>74</v>
      </c>
      <c r="AV87" s="12">
        <f t="shared" si="43"/>
        <v>74</v>
      </c>
      <c r="AW87" s="12">
        <f t="shared" si="44"/>
        <v>14.8</v>
      </c>
      <c r="AX87" s="12">
        <f t="shared" si="45"/>
        <v>140</v>
      </c>
    </row>
    <row r="88" spans="1:50">
      <c r="A88" s="12">
        <v>66</v>
      </c>
      <c r="B88" s="12">
        <f t="shared" ref="B88:B92" si="46">$K$1*INDEX($A$3:$G$19,2,MATCH($A$21,$A$3:$G$3,0))+(A88-1)*$K$2*INDEX($A$3:$G$19,6,MATCH($A$21,$A$3:$G$3,0))</f>
        <v>209</v>
      </c>
      <c r="C88" s="12">
        <f t="shared" ref="C88:C92" si="47">$K$3*INDEX($A$3:$G$19,3,MATCH($A$21,$A$3:$G$3,0))+(A88-1)*$K$4*INDEX($A$3:$G$19,7,MATCH($A$21,$A$3:$G$3,0))</f>
        <v>75</v>
      </c>
      <c r="D88" s="12">
        <f t="shared" ref="D88:D92" si="48">$K$5*INDEX($A$3:$G$19,4,MATCH($A$21,$A$3:$G$3,0))+(A88-1)*$K$6*INDEX($A$3:$G$19,8,MATCH($A$21,$A$3:$G$3,0))</f>
        <v>75</v>
      </c>
      <c r="E88" s="12">
        <f t="shared" ref="E88:E92" si="49">$K$7*INDEX($A$3:$G$19,5,MATCH($A$21,$A$3:$G$3,0))+(A88-1)*$K$8*INDEX($A$3:$G$19,9,MATCH($A$21,$A$3:$G$3,0))</f>
        <v>143</v>
      </c>
      <c r="F88" s="12">
        <f t="shared" ref="F88:F92" si="50">$O$1*INDEX($A$3:$G$19,10,MATCH($A$21,$A$3:$G$3,0))+(A88-1)*$O$2*INDEX($A$3:$G$19,13,MATCH($A$21,$A$3:$G$3,0))+E88*$M$13</f>
        <v>1430</v>
      </c>
      <c r="G88" s="12">
        <f t="shared" ref="G88:G92" si="51">$O$3*INDEX($A$3:$G$19,11,MATCH($A$21,$A$3:$G$3,0))+(A88-1)*$O$4*INDEX($A$3:$G$19,14,MATCH($A$21,$A$3:$G$3,0))</f>
        <v>1320</v>
      </c>
      <c r="H88" s="12">
        <f t="shared" ref="H88:H92" si="52">$O$7*INDEX($A$3:$G$19,16,MATCH($A$21,$A$3:$G$3,0))+$M$15*IF(OR($A$21="战士",$A$21="佣兵战士"),B88,IF(OR($A$21="猎人",$A$21="佣兵猎人"),C88,D88))</f>
        <v>109.5</v>
      </c>
      <c r="I88" s="12">
        <f t="shared" ref="I88:I92" si="53">$O$8*INDEX($A$3:$G$19,17,MATCH($A$21,$A$3:$G$3,0))+$P$15*IF(OR($A$21="战士",$A$21="佣兵战士"),B88,IF(OR($A$21="猎人",$A$21="佣兵猎人"),C88,D88))</f>
        <v>219</v>
      </c>
      <c r="J88" s="12">
        <f t="shared" ref="J88:J92" si="54">$O$5*INDEX($A$3:$G$19,12,MATCH($A$21,$A$3:$G$3,0))+(A88-1)*$O$6*INDEX($A$3:$G$19,15,MATCH($A$21,$A$3:$G$3,0))</f>
        <v>0</v>
      </c>
      <c r="K88" s="12">
        <f t="shared" ref="K88:K92" si="55">B88*$M$10</f>
        <v>209</v>
      </c>
      <c r="L88" s="12">
        <f t="shared" ref="L88:L92" si="56">D88*$M$12</f>
        <v>75</v>
      </c>
      <c r="M88" s="12">
        <f t="shared" ref="M88:M92" si="57">C88*$M$11</f>
        <v>75</v>
      </c>
      <c r="N88" s="12">
        <f t="shared" ref="N88:N92" si="58">B88*$P$10</f>
        <v>209</v>
      </c>
      <c r="O88" s="12">
        <f t="shared" ref="O88:O92" si="59">C88*$P$11</f>
        <v>15</v>
      </c>
      <c r="P88" s="12">
        <f t="shared" ref="P88:P92" si="60">E88*$P$13</f>
        <v>143</v>
      </c>
      <c r="Q88" s="12"/>
      <c r="R88" s="12">
        <v>66</v>
      </c>
      <c r="S88" s="12">
        <f t="shared" ref="S88:S92" si="61">$K$1*INDEX($A$3:$G$19,2,MATCH($R$21,$A$3:$G$3,0))+(R88-1)*$K$2*INDEX($A$3:$G$19,6,MATCH($R$21,$A$3:$G$3,0))</f>
        <v>75</v>
      </c>
      <c r="T88" s="12">
        <f t="shared" ref="T88:T92" si="62">$K$3*INDEX($A$3:$G$19,3,MATCH($R$21,$A$3:$G$3,0))+(R88-1)*$K$4*INDEX($A$3:$G$19,7,MATCH($R$21,$A$3:$G$3,0))</f>
        <v>210</v>
      </c>
      <c r="U88" s="12">
        <f t="shared" ref="U88:U92" si="63">$K$5*INDEX($A$3:$G$19,4,MATCH($R$21,$A$3:$G$3,0))+(R88-1)*$K$6*INDEX($A$3:$G$19,8,MATCH($R$21,$A$3:$G$3,0))</f>
        <v>75</v>
      </c>
      <c r="V88" s="12">
        <f t="shared" ref="V88:V92" si="64">$K$7*INDEX($A$3:$G$19,5,MATCH($R$21,$A$3:$G$3,0))+(R88-1)*$K$8*INDEX($A$3:$G$19,9,MATCH($R$21,$A$3:$G$3,0))</f>
        <v>142</v>
      </c>
      <c r="W88" s="12">
        <f t="shared" ref="W88:W92" si="65">$O$1*INDEX($A$3:$G$19,10,MATCH($R$21,$A$3:$G$3,0))+(R88-1)*$O$2*INDEX($A$3:$G$19,13,MATCH($R$21,$A$3:$G$3,0))+V88*$M$13</f>
        <v>1420</v>
      </c>
      <c r="X88" s="12">
        <f t="shared" ref="X88:X92" si="66">$O$3*INDEX($A$3:$G$19,11,MATCH($R$21,$A$3:$G$3,0))+(R88-1)*$O$4*INDEX($A$3:$G$19,14,MATCH($R$21,$A$3:$G$3,0))</f>
        <v>1320</v>
      </c>
      <c r="Y88" s="12">
        <f t="shared" ref="Y88:Y92" si="67">$O$7*INDEX($A$3:$G$19,16,MATCH($R$21,$A$3:$G$3,0))+$M$15*IF(OR($R$21="战士",$R$21="佣兵战士"),S88,IF(OR($R$21="猎人",$R$21="佣兵猎人"),T88,U88))</f>
        <v>110</v>
      </c>
      <c r="Z88" s="12">
        <f t="shared" ref="Z88:Z92" si="68">$O$8*INDEX($A$3:$G$19,17,MATCH($R$21,$A$3:$G$3,0))+$P$15*IF(OR($R$21="战士",$R$21="佣兵战士"),S88,IF(OR($R$21="猎人",$R$21="佣兵猎人"),T88,U88))</f>
        <v>220</v>
      </c>
      <c r="AA88" s="12">
        <f t="shared" ref="AA88:AA92" si="69">$O$5*INDEX($A$3:$G$19,12,MATCH($R$21,$A$3:$G$3,0))+(R88-1)*$O$6*INDEX($A$3:$G$19,15,MATCH($R$21,$A$3:$G$3,0))</f>
        <v>0</v>
      </c>
      <c r="AB88" s="12">
        <f t="shared" ref="AB88:AB92" si="70">S88*$M$10</f>
        <v>75</v>
      </c>
      <c r="AC88" s="12">
        <f t="shared" ref="AC88:AC92" si="71">U88*$M$12</f>
        <v>75</v>
      </c>
      <c r="AD88" s="12">
        <f t="shared" ref="AD88:AD92" si="72">T88*$M$11</f>
        <v>210</v>
      </c>
      <c r="AE88" s="12">
        <f t="shared" ref="AE88:AE92" si="73">S88*$P$10</f>
        <v>75</v>
      </c>
      <c r="AF88" s="12">
        <f t="shared" ref="AF88:AF92" si="74">T88*$P$11</f>
        <v>42</v>
      </c>
      <c r="AG88" s="12">
        <f t="shared" ref="AG88:AG92" si="75">V88*$P$13</f>
        <v>142</v>
      </c>
      <c r="AI88" s="12">
        <v>66</v>
      </c>
      <c r="AJ88" s="12">
        <f t="shared" ref="AJ88:AJ92" si="76">$K$1*INDEX($A$3:$G$19,2,MATCH($AI$21,$A$3:$G$3,0))+(AI88-1)*$K$2*INDEX($A$3:$G$19,6,MATCH($AI$21,$A$3:$G$3,0))</f>
        <v>75</v>
      </c>
      <c r="AK88" s="12">
        <f t="shared" ref="AK88:AK92" si="77">$K$3*INDEX($A$3:$G$19,3,MATCH($AI$21,$A$3:$G$3,0))+(AI88-1)*$K$4*INDEX($A$3:$G$19,7,MATCH($AI$21,$A$3:$G$3,0))</f>
        <v>75</v>
      </c>
      <c r="AL88" s="12">
        <f t="shared" ref="AL88:AL92" si="78">$K$5*INDEX($A$3:$G$19,4,MATCH($AI$21,$A$3:$G$3,0))+(AI88-1)*$K$6*INDEX($A$3:$G$19,8,MATCH($AI$21,$A$3:$G$3,0))</f>
        <v>210</v>
      </c>
      <c r="AM88" s="12">
        <f t="shared" ref="AM88:AM92" si="79">$K$7*INDEX($A$3:$G$19,5,MATCH($AI$21,$A$3:$G$3,0))+(AI88-1)*$K$8*INDEX($A$3:$G$19,9,MATCH($AI$21,$A$3:$G$3,0))</f>
        <v>142</v>
      </c>
      <c r="AN88" s="12">
        <f t="shared" ref="AN88:AN92" si="80">$O$1*INDEX($A$3:$G$19,10,MATCH($AI$21,$A$3:$G$3,0))+(AI88-1)*$O$2*INDEX($A$3:$G$19,13,MATCH($AI$21,$A$3:$G$3,0))+AM88*$M$13</f>
        <v>1420</v>
      </c>
      <c r="AO88" s="12">
        <f t="shared" ref="AO88:AO92" si="81">$O$3*INDEX($A$3:$G$19,11,MATCH($AI$21,$A$3:$G$3,0))+(AI88-1)*$O$4*INDEX($A$3:$G$19,14,MATCH($AI$21,$A$3:$G$3,0))</f>
        <v>1320</v>
      </c>
      <c r="AP88" s="12">
        <f t="shared" ref="AP88:AP92" si="82">$O$7*INDEX($A$3:$G$19,16,MATCH($AI$21,$A$3:$G$3,0))+$M$15*IF(OR($AI$21="战士",$AI$21="佣兵战士"),AJ88,IF(OR($AI$21="猎人",$AI$21="佣兵猎人"),AK88,AL88))</f>
        <v>110</v>
      </c>
      <c r="AQ88" s="12">
        <f t="shared" ref="AQ88:AQ92" si="83">$O$8*INDEX($A$3:$G$19,17,MATCH($AI$21,$A$3:$G$3,0))+$P$15*IF(OR($AI$21="战士",$AI$21="佣兵战士"),AJ88,IF(OR($AI$21="猎人",$AI$21="佣兵猎人"),AK88,AL88))</f>
        <v>220</v>
      </c>
      <c r="AR88" s="12">
        <f t="shared" ref="AR88:AR92" si="84">$O$5*INDEX($A$3:$G$19,12,MATCH($AI$21,$A$3:$G$3,0))+(AI88-1)*$O$6*INDEX($A$3:$G$19,15,MATCH($AI$21,$A$3:$G$3,0))</f>
        <v>0</v>
      </c>
      <c r="AS88" s="12">
        <f t="shared" ref="AS88:AS92" si="85">AJ88*$M$10</f>
        <v>75</v>
      </c>
      <c r="AT88" s="12">
        <f t="shared" ref="AT88:AT92" si="86">AL88*$M$12</f>
        <v>210</v>
      </c>
      <c r="AU88" s="12">
        <f t="shared" ref="AU88:AU92" si="87">AK88*$M$11</f>
        <v>75</v>
      </c>
      <c r="AV88" s="12">
        <f t="shared" ref="AV88:AV92" si="88">AJ88*$P$10</f>
        <v>75</v>
      </c>
      <c r="AW88" s="12">
        <f t="shared" ref="AW88:AW92" si="89">AK88*$P$11</f>
        <v>15</v>
      </c>
      <c r="AX88" s="12">
        <f t="shared" ref="AX88:AX92" si="90">AM88*$P$13</f>
        <v>142</v>
      </c>
    </row>
    <row r="89" spans="1:50">
      <c r="A89" s="12">
        <v>67</v>
      </c>
      <c r="B89" s="12">
        <f t="shared" si="46"/>
        <v>212</v>
      </c>
      <c r="C89" s="12">
        <f t="shared" si="47"/>
        <v>76</v>
      </c>
      <c r="D89" s="12">
        <f t="shared" si="48"/>
        <v>76</v>
      </c>
      <c r="E89" s="12">
        <f t="shared" si="49"/>
        <v>145</v>
      </c>
      <c r="F89" s="12">
        <f t="shared" si="50"/>
        <v>1450</v>
      </c>
      <c r="G89" s="12">
        <f t="shared" si="51"/>
        <v>1340</v>
      </c>
      <c r="H89" s="12">
        <f t="shared" si="52"/>
        <v>111</v>
      </c>
      <c r="I89" s="12">
        <f t="shared" si="53"/>
        <v>222</v>
      </c>
      <c r="J89" s="12">
        <f t="shared" si="54"/>
        <v>0</v>
      </c>
      <c r="K89" s="12">
        <f t="shared" si="55"/>
        <v>212</v>
      </c>
      <c r="L89" s="12">
        <f t="shared" si="56"/>
        <v>76</v>
      </c>
      <c r="M89" s="12">
        <f t="shared" si="57"/>
        <v>76</v>
      </c>
      <c r="N89" s="12">
        <f t="shared" si="58"/>
        <v>212</v>
      </c>
      <c r="O89" s="12">
        <f t="shared" si="59"/>
        <v>15.200000000000001</v>
      </c>
      <c r="P89" s="12">
        <f t="shared" si="60"/>
        <v>145</v>
      </c>
      <c r="Q89" s="12"/>
      <c r="R89" s="12">
        <v>67</v>
      </c>
      <c r="S89" s="12">
        <f t="shared" si="61"/>
        <v>76</v>
      </c>
      <c r="T89" s="12">
        <f t="shared" si="62"/>
        <v>213</v>
      </c>
      <c r="U89" s="12">
        <f t="shared" si="63"/>
        <v>76</v>
      </c>
      <c r="V89" s="12">
        <f t="shared" si="64"/>
        <v>144</v>
      </c>
      <c r="W89" s="12">
        <f t="shared" si="65"/>
        <v>1440</v>
      </c>
      <c r="X89" s="12">
        <f t="shared" si="66"/>
        <v>1340</v>
      </c>
      <c r="Y89" s="12">
        <f t="shared" si="67"/>
        <v>111.5</v>
      </c>
      <c r="Z89" s="12">
        <f t="shared" si="68"/>
        <v>223</v>
      </c>
      <c r="AA89" s="12">
        <f t="shared" si="69"/>
        <v>0</v>
      </c>
      <c r="AB89" s="12">
        <f t="shared" si="70"/>
        <v>76</v>
      </c>
      <c r="AC89" s="12">
        <f t="shared" si="71"/>
        <v>76</v>
      </c>
      <c r="AD89" s="12">
        <f t="shared" si="72"/>
        <v>213</v>
      </c>
      <c r="AE89" s="12">
        <f t="shared" si="73"/>
        <v>76</v>
      </c>
      <c r="AF89" s="12">
        <f t="shared" si="74"/>
        <v>42.6</v>
      </c>
      <c r="AG89" s="12">
        <f t="shared" si="75"/>
        <v>144</v>
      </c>
      <c r="AI89" s="12">
        <v>67</v>
      </c>
      <c r="AJ89" s="12">
        <f t="shared" si="76"/>
        <v>76</v>
      </c>
      <c r="AK89" s="12">
        <f t="shared" si="77"/>
        <v>76</v>
      </c>
      <c r="AL89" s="12">
        <f t="shared" si="78"/>
        <v>213</v>
      </c>
      <c r="AM89" s="12">
        <f t="shared" si="79"/>
        <v>144</v>
      </c>
      <c r="AN89" s="12">
        <f t="shared" si="80"/>
        <v>1440</v>
      </c>
      <c r="AO89" s="12">
        <f t="shared" si="81"/>
        <v>1340</v>
      </c>
      <c r="AP89" s="12">
        <f t="shared" si="82"/>
        <v>111.5</v>
      </c>
      <c r="AQ89" s="12">
        <f t="shared" si="83"/>
        <v>223</v>
      </c>
      <c r="AR89" s="12">
        <f t="shared" si="84"/>
        <v>0</v>
      </c>
      <c r="AS89" s="12">
        <f t="shared" si="85"/>
        <v>76</v>
      </c>
      <c r="AT89" s="12">
        <f t="shared" si="86"/>
        <v>213</v>
      </c>
      <c r="AU89" s="12">
        <f t="shared" si="87"/>
        <v>76</v>
      </c>
      <c r="AV89" s="12">
        <f t="shared" si="88"/>
        <v>76</v>
      </c>
      <c r="AW89" s="12">
        <f t="shared" si="89"/>
        <v>15.200000000000001</v>
      </c>
      <c r="AX89" s="12">
        <f t="shared" si="90"/>
        <v>144</v>
      </c>
    </row>
    <row r="90" spans="1:50">
      <c r="A90" s="12">
        <v>68</v>
      </c>
      <c r="B90" s="12">
        <f t="shared" si="46"/>
        <v>215</v>
      </c>
      <c r="C90" s="12">
        <f t="shared" si="47"/>
        <v>77</v>
      </c>
      <c r="D90" s="12">
        <f t="shared" si="48"/>
        <v>77</v>
      </c>
      <c r="E90" s="12">
        <f t="shared" si="49"/>
        <v>147</v>
      </c>
      <c r="F90" s="12">
        <f t="shared" si="50"/>
        <v>1470</v>
      </c>
      <c r="G90" s="12">
        <f t="shared" si="51"/>
        <v>1360</v>
      </c>
      <c r="H90" s="12">
        <f t="shared" si="52"/>
        <v>112.5</v>
      </c>
      <c r="I90" s="12">
        <f t="shared" si="53"/>
        <v>225</v>
      </c>
      <c r="J90" s="12">
        <f t="shared" si="54"/>
        <v>0</v>
      </c>
      <c r="K90" s="12">
        <f t="shared" si="55"/>
        <v>215</v>
      </c>
      <c r="L90" s="12">
        <f t="shared" si="56"/>
        <v>77</v>
      </c>
      <c r="M90" s="12">
        <f t="shared" si="57"/>
        <v>77</v>
      </c>
      <c r="N90" s="12">
        <f t="shared" si="58"/>
        <v>215</v>
      </c>
      <c r="O90" s="12">
        <f t="shared" si="59"/>
        <v>15.4</v>
      </c>
      <c r="P90" s="12">
        <f t="shared" si="60"/>
        <v>147</v>
      </c>
      <c r="Q90" s="12"/>
      <c r="R90" s="12">
        <v>68</v>
      </c>
      <c r="S90" s="12">
        <f t="shared" si="61"/>
        <v>77</v>
      </c>
      <c r="T90" s="12">
        <f t="shared" si="62"/>
        <v>216</v>
      </c>
      <c r="U90" s="12">
        <f t="shared" si="63"/>
        <v>77</v>
      </c>
      <c r="V90" s="12">
        <f t="shared" si="64"/>
        <v>146</v>
      </c>
      <c r="W90" s="12">
        <f t="shared" si="65"/>
        <v>1460</v>
      </c>
      <c r="X90" s="12">
        <f t="shared" si="66"/>
        <v>1360</v>
      </c>
      <c r="Y90" s="12">
        <f t="shared" si="67"/>
        <v>113</v>
      </c>
      <c r="Z90" s="12">
        <f t="shared" si="68"/>
        <v>226</v>
      </c>
      <c r="AA90" s="12">
        <f t="shared" si="69"/>
        <v>0</v>
      </c>
      <c r="AB90" s="12">
        <f t="shared" si="70"/>
        <v>77</v>
      </c>
      <c r="AC90" s="12">
        <f t="shared" si="71"/>
        <v>77</v>
      </c>
      <c r="AD90" s="12">
        <f t="shared" si="72"/>
        <v>216</v>
      </c>
      <c r="AE90" s="12">
        <f t="shared" si="73"/>
        <v>77</v>
      </c>
      <c r="AF90" s="12">
        <f t="shared" si="74"/>
        <v>43.2</v>
      </c>
      <c r="AG90" s="12">
        <f t="shared" si="75"/>
        <v>146</v>
      </c>
      <c r="AI90" s="12">
        <v>68</v>
      </c>
      <c r="AJ90" s="12">
        <f t="shared" si="76"/>
        <v>77</v>
      </c>
      <c r="AK90" s="12">
        <f t="shared" si="77"/>
        <v>77</v>
      </c>
      <c r="AL90" s="12">
        <f t="shared" si="78"/>
        <v>216</v>
      </c>
      <c r="AM90" s="12">
        <f t="shared" si="79"/>
        <v>146</v>
      </c>
      <c r="AN90" s="12">
        <f t="shared" si="80"/>
        <v>1460</v>
      </c>
      <c r="AO90" s="12">
        <f t="shared" si="81"/>
        <v>1360</v>
      </c>
      <c r="AP90" s="12">
        <f t="shared" si="82"/>
        <v>113</v>
      </c>
      <c r="AQ90" s="12">
        <f t="shared" si="83"/>
        <v>226</v>
      </c>
      <c r="AR90" s="12">
        <f t="shared" si="84"/>
        <v>0</v>
      </c>
      <c r="AS90" s="12">
        <f t="shared" si="85"/>
        <v>77</v>
      </c>
      <c r="AT90" s="12">
        <f t="shared" si="86"/>
        <v>216</v>
      </c>
      <c r="AU90" s="12">
        <f t="shared" si="87"/>
        <v>77</v>
      </c>
      <c r="AV90" s="12">
        <f t="shared" si="88"/>
        <v>77</v>
      </c>
      <c r="AW90" s="12">
        <f t="shared" si="89"/>
        <v>15.4</v>
      </c>
      <c r="AX90" s="12">
        <f t="shared" si="90"/>
        <v>146</v>
      </c>
    </row>
    <row r="91" spans="1:50">
      <c r="A91" s="12">
        <v>69</v>
      </c>
      <c r="B91" s="12">
        <f t="shared" si="46"/>
        <v>218</v>
      </c>
      <c r="C91" s="12">
        <f t="shared" si="47"/>
        <v>78</v>
      </c>
      <c r="D91" s="12">
        <f t="shared" si="48"/>
        <v>78</v>
      </c>
      <c r="E91" s="12">
        <f t="shared" si="49"/>
        <v>149</v>
      </c>
      <c r="F91" s="12">
        <f t="shared" si="50"/>
        <v>1490</v>
      </c>
      <c r="G91" s="12">
        <f t="shared" si="51"/>
        <v>1380</v>
      </c>
      <c r="H91" s="12">
        <f t="shared" si="52"/>
        <v>114</v>
      </c>
      <c r="I91" s="12">
        <f t="shared" si="53"/>
        <v>228</v>
      </c>
      <c r="J91" s="12">
        <f t="shared" si="54"/>
        <v>0</v>
      </c>
      <c r="K91" s="12">
        <f t="shared" si="55"/>
        <v>218</v>
      </c>
      <c r="L91" s="12">
        <f t="shared" si="56"/>
        <v>78</v>
      </c>
      <c r="M91" s="12">
        <f t="shared" si="57"/>
        <v>78</v>
      </c>
      <c r="N91" s="12">
        <f t="shared" si="58"/>
        <v>218</v>
      </c>
      <c r="O91" s="12">
        <f t="shared" si="59"/>
        <v>15.600000000000001</v>
      </c>
      <c r="P91" s="12">
        <f t="shared" si="60"/>
        <v>149</v>
      </c>
      <c r="Q91" s="12"/>
      <c r="R91" s="12">
        <v>69</v>
      </c>
      <c r="S91" s="12">
        <f t="shared" si="61"/>
        <v>78</v>
      </c>
      <c r="T91" s="12">
        <f t="shared" si="62"/>
        <v>219</v>
      </c>
      <c r="U91" s="12">
        <f t="shared" si="63"/>
        <v>78</v>
      </c>
      <c r="V91" s="12">
        <f t="shared" si="64"/>
        <v>148</v>
      </c>
      <c r="W91" s="12">
        <f t="shared" si="65"/>
        <v>1480</v>
      </c>
      <c r="X91" s="12">
        <f t="shared" si="66"/>
        <v>1380</v>
      </c>
      <c r="Y91" s="12">
        <f t="shared" si="67"/>
        <v>114.5</v>
      </c>
      <c r="Z91" s="12">
        <f t="shared" si="68"/>
        <v>229</v>
      </c>
      <c r="AA91" s="12">
        <f t="shared" si="69"/>
        <v>0</v>
      </c>
      <c r="AB91" s="12">
        <f t="shared" si="70"/>
        <v>78</v>
      </c>
      <c r="AC91" s="12">
        <f t="shared" si="71"/>
        <v>78</v>
      </c>
      <c r="AD91" s="12">
        <f t="shared" si="72"/>
        <v>219</v>
      </c>
      <c r="AE91" s="12">
        <f t="shared" si="73"/>
        <v>78</v>
      </c>
      <c r="AF91" s="12">
        <f t="shared" si="74"/>
        <v>43.800000000000004</v>
      </c>
      <c r="AG91" s="12">
        <f t="shared" si="75"/>
        <v>148</v>
      </c>
      <c r="AI91" s="12">
        <v>69</v>
      </c>
      <c r="AJ91" s="12">
        <f t="shared" si="76"/>
        <v>78</v>
      </c>
      <c r="AK91" s="12">
        <f t="shared" si="77"/>
        <v>78</v>
      </c>
      <c r="AL91" s="12">
        <f t="shared" si="78"/>
        <v>219</v>
      </c>
      <c r="AM91" s="12">
        <f t="shared" si="79"/>
        <v>148</v>
      </c>
      <c r="AN91" s="12">
        <f t="shared" si="80"/>
        <v>1480</v>
      </c>
      <c r="AO91" s="12">
        <f t="shared" si="81"/>
        <v>1380</v>
      </c>
      <c r="AP91" s="12">
        <f t="shared" si="82"/>
        <v>114.5</v>
      </c>
      <c r="AQ91" s="12">
        <f t="shared" si="83"/>
        <v>229</v>
      </c>
      <c r="AR91" s="12">
        <f t="shared" si="84"/>
        <v>0</v>
      </c>
      <c r="AS91" s="12">
        <f t="shared" si="85"/>
        <v>78</v>
      </c>
      <c r="AT91" s="12">
        <f t="shared" si="86"/>
        <v>219</v>
      </c>
      <c r="AU91" s="12">
        <f t="shared" si="87"/>
        <v>78</v>
      </c>
      <c r="AV91" s="12">
        <f t="shared" si="88"/>
        <v>78</v>
      </c>
      <c r="AW91" s="12">
        <f t="shared" si="89"/>
        <v>15.600000000000001</v>
      </c>
      <c r="AX91" s="12">
        <f t="shared" si="90"/>
        <v>148</v>
      </c>
    </row>
    <row r="92" spans="1:50">
      <c r="A92" s="12">
        <v>70</v>
      </c>
      <c r="B92" s="12">
        <f t="shared" si="46"/>
        <v>221</v>
      </c>
      <c r="C92" s="12">
        <f t="shared" si="47"/>
        <v>79</v>
      </c>
      <c r="D92" s="12">
        <f t="shared" si="48"/>
        <v>79</v>
      </c>
      <c r="E92" s="12">
        <f t="shared" si="49"/>
        <v>151</v>
      </c>
      <c r="F92" s="12">
        <f t="shared" si="50"/>
        <v>1510</v>
      </c>
      <c r="G92" s="12">
        <f t="shared" si="51"/>
        <v>1400</v>
      </c>
      <c r="H92" s="12">
        <f t="shared" si="52"/>
        <v>115.5</v>
      </c>
      <c r="I92" s="12">
        <f t="shared" si="53"/>
        <v>231</v>
      </c>
      <c r="J92" s="12">
        <f t="shared" si="54"/>
        <v>0</v>
      </c>
      <c r="K92" s="12">
        <f t="shared" si="55"/>
        <v>221</v>
      </c>
      <c r="L92" s="12">
        <f t="shared" si="56"/>
        <v>79</v>
      </c>
      <c r="M92" s="12">
        <f t="shared" si="57"/>
        <v>79</v>
      </c>
      <c r="N92" s="12">
        <f t="shared" si="58"/>
        <v>221</v>
      </c>
      <c r="O92" s="12">
        <f t="shared" si="59"/>
        <v>15.8</v>
      </c>
      <c r="P92" s="12">
        <f t="shared" si="60"/>
        <v>151</v>
      </c>
      <c r="Q92" s="12"/>
      <c r="R92" s="12">
        <v>70</v>
      </c>
      <c r="S92" s="12">
        <f t="shared" si="61"/>
        <v>79</v>
      </c>
      <c r="T92" s="12">
        <f t="shared" si="62"/>
        <v>222</v>
      </c>
      <c r="U92" s="12">
        <f t="shared" si="63"/>
        <v>79</v>
      </c>
      <c r="V92" s="12">
        <f t="shared" si="64"/>
        <v>150</v>
      </c>
      <c r="W92" s="12">
        <f t="shared" si="65"/>
        <v>1500</v>
      </c>
      <c r="X92" s="12">
        <f t="shared" si="66"/>
        <v>1400</v>
      </c>
      <c r="Y92" s="12">
        <f t="shared" si="67"/>
        <v>116</v>
      </c>
      <c r="Z92" s="12">
        <f t="shared" si="68"/>
        <v>232</v>
      </c>
      <c r="AA92" s="12">
        <f t="shared" si="69"/>
        <v>0</v>
      </c>
      <c r="AB92" s="12">
        <f t="shared" si="70"/>
        <v>79</v>
      </c>
      <c r="AC92" s="12">
        <f t="shared" si="71"/>
        <v>79</v>
      </c>
      <c r="AD92" s="12">
        <f t="shared" si="72"/>
        <v>222</v>
      </c>
      <c r="AE92" s="12">
        <f t="shared" si="73"/>
        <v>79</v>
      </c>
      <c r="AF92" s="12">
        <f t="shared" si="74"/>
        <v>44.400000000000006</v>
      </c>
      <c r="AG92" s="12">
        <f t="shared" si="75"/>
        <v>150</v>
      </c>
      <c r="AI92" s="12">
        <v>70</v>
      </c>
      <c r="AJ92" s="12">
        <f t="shared" si="76"/>
        <v>79</v>
      </c>
      <c r="AK92" s="12">
        <f t="shared" si="77"/>
        <v>79</v>
      </c>
      <c r="AL92" s="12">
        <f t="shared" si="78"/>
        <v>222</v>
      </c>
      <c r="AM92" s="12">
        <f t="shared" si="79"/>
        <v>150</v>
      </c>
      <c r="AN92" s="12">
        <f t="shared" si="80"/>
        <v>1500</v>
      </c>
      <c r="AO92" s="12">
        <f t="shared" si="81"/>
        <v>1400</v>
      </c>
      <c r="AP92" s="12">
        <f t="shared" si="82"/>
        <v>116</v>
      </c>
      <c r="AQ92" s="12">
        <f t="shared" si="83"/>
        <v>232</v>
      </c>
      <c r="AR92" s="12">
        <f t="shared" si="84"/>
        <v>0</v>
      </c>
      <c r="AS92" s="12">
        <f t="shared" si="85"/>
        <v>79</v>
      </c>
      <c r="AT92" s="12">
        <f t="shared" si="86"/>
        <v>222</v>
      </c>
      <c r="AU92" s="12">
        <f t="shared" si="87"/>
        <v>79</v>
      </c>
      <c r="AV92" s="12">
        <f t="shared" si="88"/>
        <v>79</v>
      </c>
      <c r="AW92" s="12">
        <f t="shared" si="89"/>
        <v>15.8</v>
      </c>
      <c r="AX92" s="12">
        <f t="shared" si="90"/>
        <v>150</v>
      </c>
    </row>
    <row r="93" spans="1:50">
      <c r="A93" s="12"/>
    </row>
    <row r="94" spans="1:50">
      <c r="A94" s="12"/>
    </row>
    <row r="95" spans="1:50">
      <c r="A95" s="12"/>
    </row>
    <row r="96" spans="1:50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</sheetData>
  <mergeCells count="4">
    <mergeCell ref="A1:G2"/>
    <mergeCell ref="A21:P21"/>
    <mergeCell ref="R21:AG21"/>
    <mergeCell ref="AI21:AX21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/>
  <dimension ref="A1:Q211"/>
  <sheetViews>
    <sheetView topLeftCell="C115" workbookViewId="0">
      <selection activeCell="A2" sqref="A2:Q211"/>
    </sheetView>
  </sheetViews>
  <sheetFormatPr defaultRowHeight="13.5"/>
  <cols>
    <col min="1" max="1" width="9" style="12"/>
  </cols>
  <sheetData>
    <row r="1" spans="1:17">
      <c r="A1" s="12" t="s">
        <v>195</v>
      </c>
      <c r="B1" s="12" t="s">
        <v>118</v>
      </c>
      <c r="C1" s="12" t="s">
        <v>165</v>
      </c>
      <c r="D1" s="12" t="s">
        <v>166</v>
      </c>
      <c r="E1" s="12" t="s">
        <v>167</v>
      </c>
      <c r="F1" s="12" t="s">
        <v>168</v>
      </c>
      <c r="G1" s="12" t="s">
        <v>169</v>
      </c>
      <c r="H1" s="12" t="s">
        <v>170</v>
      </c>
      <c r="I1" s="12" t="s">
        <v>171</v>
      </c>
      <c r="J1" s="12" t="s">
        <v>172</v>
      </c>
      <c r="K1" s="12" t="s">
        <v>173</v>
      </c>
      <c r="L1" s="12" t="s">
        <v>174</v>
      </c>
      <c r="M1" s="12" t="s">
        <v>175</v>
      </c>
      <c r="N1" s="12" t="s">
        <v>176</v>
      </c>
      <c r="O1" s="12" t="s">
        <v>177</v>
      </c>
      <c r="P1" s="12" t="s">
        <v>178</v>
      </c>
      <c r="Q1" s="12" t="s">
        <v>179</v>
      </c>
    </row>
    <row r="2" spans="1:17">
      <c r="A2" s="12">
        <v>1</v>
      </c>
      <c r="B2">
        <v>1</v>
      </c>
      <c r="C2">
        <v>14</v>
      </c>
      <c r="D2">
        <v>10</v>
      </c>
      <c r="E2">
        <v>10</v>
      </c>
      <c r="F2">
        <v>13</v>
      </c>
      <c r="G2">
        <v>0</v>
      </c>
      <c r="H2">
        <v>20</v>
      </c>
      <c r="I2">
        <v>5</v>
      </c>
      <c r="J2">
        <v>10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12">
        <v>1</v>
      </c>
      <c r="B3" s="12">
        <v>2</v>
      </c>
      <c r="C3">
        <v>17</v>
      </c>
      <c r="D3">
        <v>11</v>
      </c>
      <c r="E3">
        <v>11</v>
      </c>
      <c r="F3">
        <v>15</v>
      </c>
      <c r="G3" s="12">
        <v>0</v>
      </c>
      <c r="H3">
        <v>40</v>
      </c>
      <c r="I3" s="12">
        <v>5</v>
      </c>
      <c r="J3" s="12">
        <v>10</v>
      </c>
      <c r="K3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</row>
    <row r="4" spans="1:17">
      <c r="A4" s="12">
        <v>1</v>
      </c>
      <c r="B4" s="12">
        <v>3</v>
      </c>
      <c r="C4">
        <v>20</v>
      </c>
      <c r="D4">
        <v>12</v>
      </c>
      <c r="E4">
        <v>12</v>
      </c>
      <c r="F4">
        <v>17</v>
      </c>
      <c r="G4" s="12">
        <v>0</v>
      </c>
      <c r="H4">
        <v>60</v>
      </c>
      <c r="I4" s="12">
        <v>5</v>
      </c>
      <c r="J4" s="12">
        <v>10</v>
      </c>
      <c r="K4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</row>
    <row r="5" spans="1:17">
      <c r="A5" s="12">
        <v>1</v>
      </c>
      <c r="B5" s="12">
        <v>4</v>
      </c>
      <c r="C5">
        <v>23</v>
      </c>
      <c r="D5">
        <v>13</v>
      </c>
      <c r="E5">
        <v>13</v>
      </c>
      <c r="F5">
        <v>19</v>
      </c>
      <c r="G5" s="12">
        <v>0</v>
      </c>
      <c r="H5">
        <v>80</v>
      </c>
      <c r="I5" s="12">
        <v>5</v>
      </c>
      <c r="J5" s="12">
        <v>10</v>
      </c>
      <c r="K5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</row>
    <row r="6" spans="1:17">
      <c r="A6" s="12">
        <v>1</v>
      </c>
      <c r="B6" s="12">
        <v>5</v>
      </c>
      <c r="C6">
        <v>26</v>
      </c>
      <c r="D6">
        <v>14</v>
      </c>
      <c r="E6">
        <v>14</v>
      </c>
      <c r="F6">
        <v>21</v>
      </c>
      <c r="G6" s="12">
        <v>0</v>
      </c>
      <c r="H6">
        <v>100</v>
      </c>
      <c r="I6" s="12">
        <v>5</v>
      </c>
      <c r="J6" s="12">
        <v>10</v>
      </c>
      <c r="K6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</row>
    <row r="7" spans="1:17">
      <c r="A7" s="12">
        <v>1</v>
      </c>
      <c r="B7" s="12">
        <v>6</v>
      </c>
      <c r="C7">
        <v>29</v>
      </c>
      <c r="D7">
        <v>15</v>
      </c>
      <c r="E7">
        <v>15</v>
      </c>
      <c r="F7">
        <v>23</v>
      </c>
      <c r="G7" s="12">
        <v>0</v>
      </c>
      <c r="H7">
        <v>120</v>
      </c>
      <c r="I7" s="12">
        <v>5</v>
      </c>
      <c r="J7" s="12">
        <v>10</v>
      </c>
      <c r="K7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</row>
    <row r="8" spans="1:17">
      <c r="A8" s="12">
        <v>1</v>
      </c>
      <c r="B8" s="12">
        <v>7</v>
      </c>
      <c r="C8">
        <v>32</v>
      </c>
      <c r="D8">
        <v>16</v>
      </c>
      <c r="E8">
        <v>16</v>
      </c>
      <c r="F8">
        <v>25</v>
      </c>
      <c r="G8" s="12">
        <v>0</v>
      </c>
      <c r="H8">
        <v>140</v>
      </c>
      <c r="I8" s="12">
        <v>5</v>
      </c>
      <c r="J8" s="12">
        <v>10</v>
      </c>
      <c r="K8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</row>
    <row r="9" spans="1:17">
      <c r="A9" s="12">
        <v>1</v>
      </c>
      <c r="B9" s="12">
        <v>8</v>
      </c>
      <c r="C9">
        <v>35</v>
      </c>
      <c r="D9">
        <v>17</v>
      </c>
      <c r="E9">
        <v>17</v>
      </c>
      <c r="F9">
        <v>27</v>
      </c>
      <c r="G9" s="12">
        <v>0</v>
      </c>
      <c r="H9">
        <v>160</v>
      </c>
      <c r="I9" s="12">
        <v>5</v>
      </c>
      <c r="J9" s="12">
        <v>10</v>
      </c>
      <c r="K9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</row>
    <row r="10" spans="1:17">
      <c r="A10" s="12">
        <v>1</v>
      </c>
      <c r="B10" s="12">
        <v>9</v>
      </c>
      <c r="C10">
        <v>38</v>
      </c>
      <c r="D10">
        <v>18</v>
      </c>
      <c r="E10">
        <v>18</v>
      </c>
      <c r="F10">
        <v>29</v>
      </c>
      <c r="G10" s="12">
        <v>0</v>
      </c>
      <c r="H10">
        <v>180</v>
      </c>
      <c r="I10" s="12">
        <v>5</v>
      </c>
      <c r="J10" s="12">
        <v>10</v>
      </c>
      <c r="K10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</row>
    <row r="11" spans="1:17">
      <c r="A11" s="12">
        <v>1</v>
      </c>
      <c r="B11" s="12">
        <v>10</v>
      </c>
      <c r="C11">
        <v>41</v>
      </c>
      <c r="D11">
        <v>19</v>
      </c>
      <c r="E11">
        <v>19</v>
      </c>
      <c r="F11">
        <v>31</v>
      </c>
      <c r="G11" s="12">
        <v>0</v>
      </c>
      <c r="H11">
        <v>200</v>
      </c>
      <c r="I11" s="12">
        <v>5</v>
      </c>
      <c r="J11" s="12">
        <v>10</v>
      </c>
      <c r="K11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</row>
    <row r="12" spans="1:17">
      <c r="A12" s="12">
        <v>1</v>
      </c>
      <c r="B12" s="12">
        <v>11</v>
      </c>
      <c r="C12">
        <v>44</v>
      </c>
      <c r="D12">
        <v>20</v>
      </c>
      <c r="E12">
        <v>20</v>
      </c>
      <c r="F12">
        <v>33</v>
      </c>
      <c r="G12" s="12">
        <v>0</v>
      </c>
      <c r="H12">
        <v>220</v>
      </c>
      <c r="I12" s="12">
        <v>5</v>
      </c>
      <c r="J12" s="12">
        <v>10</v>
      </c>
      <c r="K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</row>
    <row r="13" spans="1:17">
      <c r="A13" s="12">
        <v>1</v>
      </c>
      <c r="B13" s="12">
        <v>12</v>
      </c>
      <c r="C13">
        <v>47</v>
      </c>
      <c r="D13">
        <v>21</v>
      </c>
      <c r="E13">
        <v>21</v>
      </c>
      <c r="F13">
        <v>35</v>
      </c>
      <c r="G13" s="12">
        <v>0</v>
      </c>
      <c r="H13">
        <v>240</v>
      </c>
      <c r="I13" s="12">
        <v>5</v>
      </c>
      <c r="J13" s="12">
        <v>10</v>
      </c>
      <c r="K13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>
      <c r="A14" s="12">
        <v>1</v>
      </c>
      <c r="B14" s="12">
        <v>13</v>
      </c>
      <c r="C14">
        <v>50</v>
      </c>
      <c r="D14">
        <v>22</v>
      </c>
      <c r="E14">
        <v>22</v>
      </c>
      <c r="F14">
        <v>37</v>
      </c>
      <c r="G14" s="12">
        <v>0</v>
      </c>
      <c r="H14">
        <v>260</v>
      </c>
      <c r="I14" s="12">
        <v>5</v>
      </c>
      <c r="J14" s="12">
        <v>10</v>
      </c>
      <c r="K14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</row>
    <row r="15" spans="1:17">
      <c r="A15" s="12">
        <v>1</v>
      </c>
      <c r="B15" s="12">
        <v>14</v>
      </c>
      <c r="C15">
        <v>53</v>
      </c>
      <c r="D15">
        <v>23</v>
      </c>
      <c r="E15">
        <v>23</v>
      </c>
      <c r="F15">
        <v>39</v>
      </c>
      <c r="G15" s="12">
        <v>0</v>
      </c>
      <c r="H15">
        <v>280</v>
      </c>
      <c r="I15" s="12">
        <v>5</v>
      </c>
      <c r="J15" s="12">
        <v>10</v>
      </c>
      <c r="K15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spans="1:17">
      <c r="A16" s="12">
        <v>1</v>
      </c>
      <c r="B16" s="12">
        <v>15</v>
      </c>
      <c r="C16">
        <v>56</v>
      </c>
      <c r="D16">
        <v>24</v>
      </c>
      <c r="E16">
        <v>24</v>
      </c>
      <c r="F16">
        <v>41</v>
      </c>
      <c r="G16" s="12">
        <v>0</v>
      </c>
      <c r="H16">
        <v>300</v>
      </c>
      <c r="I16" s="12">
        <v>5</v>
      </c>
      <c r="J16" s="12">
        <v>10</v>
      </c>
      <c r="K16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</row>
    <row r="17" spans="1:17">
      <c r="A17" s="12">
        <v>1</v>
      </c>
      <c r="B17" s="12">
        <v>16</v>
      </c>
      <c r="C17">
        <v>59</v>
      </c>
      <c r="D17">
        <v>25</v>
      </c>
      <c r="E17">
        <v>25</v>
      </c>
      <c r="F17">
        <v>43</v>
      </c>
      <c r="G17" s="12">
        <v>0</v>
      </c>
      <c r="H17">
        <v>320</v>
      </c>
      <c r="I17" s="12">
        <v>5</v>
      </c>
      <c r="J17" s="12">
        <v>10</v>
      </c>
      <c r="K17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</row>
    <row r="18" spans="1:17">
      <c r="A18" s="12">
        <v>1</v>
      </c>
      <c r="B18" s="12">
        <v>17</v>
      </c>
      <c r="C18">
        <v>62</v>
      </c>
      <c r="D18">
        <v>26</v>
      </c>
      <c r="E18">
        <v>26</v>
      </c>
      <c r="F18">
        <v>45</v>
      </c>
      <c r="G18" s="12">
        <v>0</v>
      </c>
      <c r="H18">
        <v>340</v>
      </c>
      <c r="I18" s="12">
        <v>5</v>
      </c>
      <c r="J18" s="12">
        <v>10</v>
      </c>
      <c r="K18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</row>
    <row r="19" spans="1:17">
      <c r="A19" s="12">
        <v>1</v>
      </c>
      <c r="B19" s="12">
        <v>18</v>
      </c>
      <c r="C19">
        <v>65</v>
      </c>
      <c r="D19">
        <v>27</v>
      </c>
      <c r="E19">
        <v>27</v>
      </c>
      <c r="F19">
        <v>47</v>
      </c>
      <c r="G19" s="12">
        <v>0</v>
      </c>
      <c r="H19">
        <v>360</v>
      </c>
      <c r="I19" s="12">
        <v>5</v>
      </c>
      <c r="J19" s="12">
        <v>10</v>
      </c>
      <c r="K19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</row>
    <row r="20" spans="1:17">
      <c r="A20" s="12">
        <v>1</v>
      </c>
      <c r="B20" s="12">
        <v>19</v>
      </c>
      <c r="C20">
        <v>68</v>
      </c>
      <c r="D20">
        <v>28</v>
      </c>
      <c r="E20">
        <v>28</v>
      </c>
      <c r="F20">
        <v>49</v>
      </c>
      <c r="G20" s="12">
        <v>0</v>
      </c>
      <c r="H20">
        <v>380</v>
      </c>
      <c r="I20" s="12">
        <v>5</v>
      </c>
      <c r="J20" s="12">
        <v>10</v>
      </c>
      <c r="K20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</row>
    <row r="21" spans="1:17">
      <c r="A21" s="12">
        <v>1</v>
      </c>
      <c r="B21" s="12">
        <v>20</v>
      </c>
      <c r="C21">
        <v>71</v>
      </c>
      <c r="D21">
        <v>29</v>
      </c>
      <c r="E21">
        <v>29</v>
      </c>
      <c r="F21">
        <v>51</v>
      </c>
      <c r="G21" s="12">
        <v>0</v>
      </c>
      <c r="H21">
        <v>400</v>
      </c>
      <c r="I21" s="12">
        <v>5</v>
      </c>
      <c r="J21" s="12">
        <v>10</v>
      </c>
      <c r="K21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>
      <c r="A22" s="12">
        <v>1</v>
      </c>
      <c r="B22" s="12">
        <v>21</v>
      </c>
      <c r="C22">
        <v>74</v>
      </c>
      <c r="D22">
        <v>30</v>
      </c>
      <c r="E22">
        <v>30</v>
      </c>
      <c r="F22">
        <v>53</v>
      </c>
      <c r="G22" s="12">
        <v>0</v>
      </c>
      <c r="H22">
        <v>420</v>
      </c>
      <c r="I22" s="12">
        <v>5</v>
      </c>
      <c r="J22" s="12">
        <v>10</v>
      </c>
      <c r="K2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</row>
    <row r="23" spans="1:17">
      <c r="A23" s="12">
        <v>1</v>
      </c>
      <c r="B23" s="12">
        <v>22</v>
      </c>
      <c r="C23">
        <v>77</v>
      </c>
      <c r="D23">
        <v>31</v>
      </c>
      <c r="E23">
        <v>31</v>
      </c>
      <c r="F23">
        <v>55</v>
      </c>
      <c r="G23" s="12">
        <v>0</v>
      </c>
      <c r="H23">
        <v>440</v>
      </c>
      <c r="I23" s="12">
        <v>5</v>
      </c>
      <c r="J23" s="12">
        <v>10</v>
      </c>
      <c r="K23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1:17">
      <c r="A24" s="12">
        <v>1</v>
      </c>
      <c r="B24" s="12">
        <v>23</v>
      </c>
      <c r="C24">
        <v>80</v>
      </c>
      <c r="D24">
        <v>32</v>
      </c>
      <c r="E24">
        <v>32</v>
      </c>
      <c r="F24">
        <v>57</v>
      </c>
      <c r="G24" s="12">
        <v>0</v>
      </c>
      <c r="H24">
        <v>460</v>
      </c>
      <c r="I24" s="12">
        <v>5</v>
      </c>
      <c r="J24" s="12">
        <v>10</v>
      </c>
      <c r="K24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</row>
    <row r="25" spans="1:17">
      <c r="A25" s="12">
        <v>1</v>
      </c>
      <c r="B25" s="12">
        <v>24</v>
      </c>
      <c r="C25">
        <v>83</v>
      </c>
      <c r="D25">
        <v>33</v>
      </c>
      <c r="E25">
        <v>33</v>
      </c>
      <c r="F25">
        <v>59</v>
      </c>
      <c r="G25" s="12">
        <v>0</v>
      </c>
      <c r="H25">
        <v>480</v>
      </c>
      <c r="I25" s="12">
        <v>5</v>
      </c>
      <c r="J25" s="12">
        <v>10</v>
      </c>
      <c r="K25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</row>
    <row r="26" spans="1:17">
      <c r="A26" s="12">
        <v>1</v>
      </c>
      <c r="B26" s="12">
        <v>25</v>
      </c>
      <c r="C26">
        <v>86</v>
      </c>
      <c r="D26">
        <v>34</v>
      </c>
      <c r="E26">
        <v>34</v>
      </c>
      <c r="F26">
        <v>61</v>
      </c>
      <c r="G26" s="12">
        <v>0</v>
      </c>
      <c r="H26">
        <v>500</v>
      </c>
      <c r="I26" s="12">
        <v>5</v>
      </c>
      <c r="J26" s="12">
        <v>10</v>
      </c>
      <c r="K26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</row>
    <row r="27" spans="1:17">
      <c r="A27" s="12">
        <v>1</v>
      </c>
      <c r="B27" s="12">
        <v>26</v>
      </c>
      <c r="C27">
        <v>89</v>
      </c>
      <c r="D27">
        <v>35</v>
      </c>
      <c r="E27">
        <v>35</v>
      </c>
      <c r="F27">
        <v>63</v>
      </c>
      <c r="G27" s="12">
        <v>0</v>
      </c>
      <c r="H27">
        <v>520</v>
      </c>
      <c r="I27" s="12">
        <v>5</v>
      </c>
      <c r="J27" s="12">
        <v>10</v>
      </c>
      <c r="K27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1:17">
      <c r="A28" s="12">
        <v>1</v>
      </c>
      <c r="B28" s="12">
        <v>27</v>
      </c>
      <c r="C28">
        <v>92</v>
      </c>
      <c r="D28">
        <v>36</v>
      </c>
      <c r="E28">
        <v>36</v>
      </c>
      <c r="F28">
        <v>65</v>
      </c>
      <c r="G28" s="12">
        <v>0</v>
      </c>
      <c r="H28">
        <v>540</v>
      </c>
      <c r="I28" s="12">
        <v>5</v>
      </c>
      <c r="J28" s="12">
        <v>10</v>
      </c>
      <c r="K28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</row>
    <row r="29" spans="1:17">
      <c r="A29" s="12">
        <v>1</v>
      </c>
      <c r="B29" s="12">
        <v>28</v>
      </c>
      <c r="C29">
        <v>95</v>
      </c>
      <c r="D29">
        <v>37</v>
      </c>
      <c r="E29">
        <v>37</v>
      </c>
      <c r="F29">
        <v>67</v>
      </c>
      <c r="G29" s="12">
        <v>0</v>
      </c>
      <c r="H29">
        <v>560</v>
      </c>
      <c r="I29" s="12">
        <v>5</v>
      </c>
      <c r="J29" s="12">
        <v>10</v>
      </c>
      <c r="K29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</row>
    <row r="30" spans="1:17">
      <c r="A30" s="12">
        <v>1</v>
      </c>
      <c r="B30" s="12">
        <v>29</v>
      </c>
      <c r="C30">
        <v>98</v>
      </c>
      <c r="D30">
        <v>38</v>
      </c>
      <c r="E30">
        <v>38</v>
      </c>
      <c r="F30">
        <v>69</v>
      </c>
      <c r="G30" s="12">
        <v>0</v>
      </c>
      <c r="H30">
        <v>580</v>
      </c>
      <c r="I30" s="12">
        <v>5</v>
      </c>
      <c r="J30" s="12">
        <v>10</v>
      </c>
      <c r="K30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</row>
    <row r="31" spans="1:17">
      <c r="A31" s="12">
        <v>1</v>
      </c>
      <c r="B31" s="12">
        <v>30</v>
      </c>
      <c r="C31">
        <v>101</v>
      </c>
      <c r="D31">
        <v>39</v>
      </c>
      <c r="E31">
        <v>39</v>
      </c>
      <c r="F31">
        <v>71</v>
      </c>
      <c r="G31" s="12">
        <v>0</v>
      </c>
      <c r="H31">
        <v>600</v>
      </c>
      <c r="I31" s="12">
        <v>5</v>
      </c>
      <c r="J31" s="12">
        <v>10</v>
      </c>
      <c r="K31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</row>
    <row r="32" spans="1:17">
      <c r="A32" s="12">
        <v>1</v>
      </c>
      <c r="B32" s="12">
        <v>31</v>
      </c>
      <c r="C32">
        <v>104</v>
      </c>
      <c r="D32">
        <v>40</v>
      </c>
      <c r="E32">
        <v>40</v>
      </c>
      <c r="F32">
        <v>73</v>
      </c>
      <c r="G32" s="12">
        <v>0</v>
      </c>
      <c r="H32">
        <v>620</v>
      </c>
      <c r="I32" s="12">
        <v>5</v>
      </c>
      <c r="J32" s="12">
        <v>10</v>
      </c>
      <c r="K3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</row>
    <row r="33" spans="1:17">
      <c r="A33" s="12">
        <v>1</v>
      </c>
      <c r="B33" s="12">
        <v>32</v>
      </c>
      <c r="C33">
        <v>107</v>
      </c>
      <c r="D33">
        <v>41</v>
      </c>
      <c r="E33">
        <v>41</v>
      </c>
      <c r="F33">
        <v>75</v>
      </c>
      <c r="G33" s="12">
        <v>0</v>
      </c>
      <c r="H33">
        <v>640</v>
      </c>
      <c r="I33" s="12">
        <v>5</v>
      </c>
      <c r="J33" s="12">
        <v>10</v>
      </c>
      <c r="K33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1:17">
      <c r="A34" s="12">
        <v>1</v>
      </c>
      <c r="B34" s="12">
        <v>33</v>
      </c>
      <c r="C34">
        <v>110</v>
      </c>
      <c r="D34">
        <v>42</v>
      </c>
      <c r="E34">
        <v>42</v>
      </c>
      <c r="F34">
        <v>77</v>
      </c>
      <c r="G34" s="12">
        <v>0</v>
      </c>
      <c r="H34">
        <v>660</v>
      </c>
      <c r="I34" s="12">
        <v>5</v>
      </c>
      <c r="J34" s="12">
        <v>10</v>
      </c>
      <c r="K34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</row>
    <row r="35" spans="1:17">
      <c r="A35" s="12">
        <v>1</v>
      </c>
      <c r="B35" s="12">
        <v>34</v>
      </c>
      <c r="C35">
        <v>113</v>
      </c>
      <c r="D35">
        <v>43</v>
      </c>
      <c r="E35">
        <v>43</v>
      </c>
      <c r="F35">
        <v>79</v>
      </c>
      <c r="G35" s="12">
        <v>0</v>
      </c>
      <c r="H35">
        <v>680</v>
      </c>
      <c r="I35" s="12">
        <v>5</v>
      </c>
      <c r="J35" s="12">
        <v>10</v>
      </c>
      <c r="K35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</row>
    <row r="36" spans="1:17">
      <c r="A36" s="12">
        <v>1</v>
      </c>
      <c r="B36" s="12">
        <v>35</v>
      </c>
      <c r="C36">
        <v>116</v>
      </c>
      <c r="D36">
        <v>44</v>
      </c>
      <c r="E36">
        <v>44</v>
      </c>
      <c r="F36">
        <v>81</v>
      </c>
      <c r="G36" s="12">
        <v>0</v>
      </c>
      <c r="H36">
        <v>700</v>
      </c>
      <c r="I36" s="12">
        <v>5</v>
      </c>
      <c r="J36" s="12">
        <v>10</v>
      </c>
      <c r="K36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</row>
    <row r="37" spans="1:17">
      <c r="A37" s="12">
        <v>1</v>
      </c>
      <c r="B37" s="12">
        <v>36</v>
      </c>
      <c r="C37">
        <v>119</v>
      </c>
      <c r="D37">
        <v>45</v>
      </c>
      <c r="E37">
        <v>45</v>
      </c>
      <c r="F37">
        <v>83</v>
      </c>
      <c r="G37" s="12">
        <v>0</v>
      </c>
      <c r="H37">
        <v>720</v>
      </c>
      <c r="I37" s="12">
        <v>5</v>
      </c>
      <c r="J37" s="12">
        <v>10</v>
      </c>
      <c r="K37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</row>
    <row r="38" spans="1:17">
      <c r="A38" s="12">
        <v>1</v>
      </c>
      <c r="B38" s="12">
        <v>37</v>
      </c>
      <c r="C38">
        <v>122</v>
      </c>
      <c r="D38">
        <v>46</v>
      </c>
      <c r="E38">
        <v>46</v>
      </c>
      <c r="F38">
        <v>85</v>
      </c>
      <c r="G38" s="12">
        <v>0</v>
      </c>
      <c r="H38">
        <v>740</v>
      </c>
      <c r="I38" s="12">
        <v>5</v>
      </c>
      <c r="J38" s="12">
        <v>10</v>
      </c>
      <c r="K38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</row>
    <row r="39" spans="1:17">
      <c r="A39" s="12">
        <v>1</v>
      </c>
      <c r="B39" s="12">
        <v>38</v>
      </c>
      <c r="C39">
        <v>125</v>
      </c>
      <c r="D39">
        <v>47</v>
      </c>
      <c r="E39">
        <v>47</v>
      </c>
      <c r="F39">
        <v>87</v>
      </c>
      <c r="G39" s="12">
        <v>0</v>
      </c>
      <c r="H39">
        <v>760</v>
      </c>
      <c r="I39" s="12">
        <v>5</v>
      </c>
      <c r="J39" s="12">
        <v>10</v>
      </c>
      <c r="K39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</row>
    <row r="40" spans="1:17">
      <c r="A40" s="12">
        <v>1</v>
      </c>
      <c r="B40" s="12">
        <v>39</v>
      </c>
      <c r="C40">
        <v>128</v>
      </c>
      <c r="D40">
        <v>48</v>
      </c>
      <c r="E40">
        <v>48</v>
      </c>
      <c r="F40">
        <v>89</v>
      </c>
      <c r="G40" s="12">
        <v>0</v>
      </c>
      <c r="H40">
        <v>780</v>
      </c>
      <c r="I40" s="12">
        <v>5</v>
      </c>
      <c r="J40" s="12">
        <v>10</v>
      </c>
      <c r="K40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</row>
    <row r="41" spans="1:17">
      <c r="A41" s="12">
        <v>1</v>
      </c>
      <c r="B41" s="12">
        <v>40</v>
      </c>
      <c r="C41">
        <v>131</v>
      </c>
      <c r="D41">
        <v>49</v>
      </c>
      <c r="E41">
        <v>49</v>
      </c>
      <c r="F41">
        <v>91</v>
      </c>
      <c r="G41" s="12">
        <v>0</v>
      </c>
      <c r="H41">
        <v>800</v>
      </c>
      <c r="I41" s="12">
        <v>5</v>
      </c>
      <c r="J41" s="12">
        <v>10</v>
      </c>
      <c r="K41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</row>
    <row r="42" spans="1:17">
      <c r="A42" s="12">
        <v>1</v>
      </c>
      <c r="B42" s="12">
        <v>41</v>
      </c>
      <c r="C42">
        <v>134</v>
      </c>
      <c r="D42">
        <v>50</v>
      </c>
      <c r="E42">
        <v>50</v>
      </c>
      <c r="F42">
        <v>93</v>
      </c>
      <c r="G42" s="12">
        <v>0</v>
      </c>
      <c r="H42">
        <v>820</v>
      </c>
      <c r="I42" s="12">
        <v>5</v>
      </c>
      <c r="J42" s="12">
        <v>10</v>
      </c>
      <c r="K4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</row>
    <row r="43" spans="1:17">
      <c r="A43" s="12">
        <v>1</v>
      </c>
      <c r="B43" s="12">
        <v>42</v>
      </c>
      <c r="C43">
        <v>137</v>
      </c>
      <c r="D43">
        <v>51</v>
      </c>
      <c r="E43">
        <v>51</v>
      </c>
      <c r="F43">
        <v>95</v>
      </c>
      <c r="G43" s="12">
        <v>0</v>
      </c>
      <c r="H43">
        <v>840</v>
      </c>
      <c r="I43" s="12">
        <v>5</v>
      </c>
      <c r="J43" s="12">
        <v>10</v>
      </c>
      <c r="K43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1:17">
      <c r="A44" s="12">
        <v>1</v>
      </c>
      <c r="B44" s="12">
        <v>43</v>
      </c>
      <c r="C44">
        <v>140</v>
      </c>
      <c r="D44">
        <v>52</v>
      </c>
      <c r="E44">
        <v>52</v>
      </c>
      <c r="F44">
        <v>97</v>
      </c>
      <c r="G44" s="12">
        <v>0</v>
      </c>
      <c r="H44">
        <v>860</v>
      </c>
      <c r="I44" s="12">
        <v>5</v>
      </c>
      <c r="J44" s="12">
        <v>10</v>
      </c>
      <c r="K44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</row>
    <row r="45" spans="1:17">
      <c r="A45" s="12">
        <v>1</v>
      </c>
      <c r="B45" s="12">
        <v>44</v>
      </c>
      <c r="C45">
        <v>143</v>
      </c>
      <c r="D45">
        <v>53</v>
      </c>
      <c r="E45">
        <v>53</v>
      </c>
      <c r="F45">
        <v>99</v>
      </c>
      <c r="G45" s="12">
        <v>0</v>
      </c>
      <c r="H45">
        <v>880</v>
      </c>
      <c r="I45" s="12">
        <v>5</v>
      </c>
      <c r="J45" s="12">
        <v>10</v>
      </c>
      <c r="K45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</row>
    <row r="46" spans="1:17">
      <c r="A46" s="12">
        <v>1</v>
      </c>
      <c r="B46" s="12">
        <v>45</v>
      </c>
      <c r="C46">
        <v>146</v>
      </c>
      <c r="D46">
        <v>54</v>
      </c>
      <c r="E46">
        <v>54</v>
      </c>
      <c r="F46">
        <v>101</v>
      </c>
      <c r="G46" s="12">
        <v>0</v>
      </c>
      <c r="H46">
        <v>900</v>
      </c>
      <c r="I46" s="12">
        <v>5</v>
      </c>
      <c r="J46" s="12">
        <v>10</v>
      </c>
      <c r="K46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</row>
    <row r="47" spans="1:17">
      <c r="A47" s="12">
        <v>1</v>
      </c>
      <c r="B47" s="12">
        <v>46</v>
      </c>
      <c r="C47">
        <v>149</v>
      </c>
      <c r="D47">
        <v>55</v>
      </c>
      <c r="E47">
        <v>55</v>
      </c>
      <c r="F47">
        <v>103</v>
      </c>
      <c r="G47" s="12">
        <v>0</v>
      </c>
      <c r="H47">
        <v>920</v>
      </c>
      <c r="I47" s="12">
        <v>5</v>
      </c>
      <c r="J47" s="12">
        <v>10</v>
      </c>
      <c r="K47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</row>
    <row r="48" spans="1:17">
      <c r="A48" s="12">
        <v>1</v>
      </c>
      <c r="B48" s="12">
        <v>47</v>
      </c>
      <c r="C48">
        <v>152</v>
      </c>
      <c r="D48">
        <v>56</v>
      </c>
      <c r="E48">
        <v>56</v>
      </c>
      <c r="F48">
        <v>105</v>
      </c>
      <c r="G48" s="12">
        <v>0</v>
      </c>
      <c r="H48">
        <v>940</v>
      </c>
      <c r="I48" s="12">
        <v>5</v>
      </c>
      <c r="J48" s="12">
        <v>10</v>
      </c>
      <c r="K48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</row>
    <row r="49" spans="1:17">
      <c r="A49" s="12">
        <v>1</v>
      </c>
      <c r="B49" s="12">
        <v>48</v>
      </c>
      <c r="C49">
        <v>155</v>
      </c>
      <c r="D49">
        <v>57</v>
      </c>
      <c r="E49">
        <v>57</v>
      </c>
      <c r="F49">
        <v>107</v>
      </c>
      <c r="G49" s="12">
        <v>0</v>
      </c>
      <c r="H49">
        <v>960</v>
      </c>
      <c r="I49" s="12">
        <v>5</v>
      </c>
      <c r="J49" s="12">
        <v>10</v>
      </c>
      <c r="K49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</row>
    <row r="50" spans="1:17">
      <c r="A50" s="12">
        <v>1</v>
      </c>
      <c r="B50" s="12">
        <v>49</v>
      </c>
      <c r="C50">
        <v>158</v>
      </c>
      <c r="D50">
        <v>58</v>
      </c>
      <c r="E50">
        <v>58</v>
      </c>
      <c r="F50">
        <v>109</v>
      </c>
      <c r="G50" s="12">
        <v>0</v>
      </c>
      <c r="H50">
        <v>980</v>
      </c>
      <c r="I50" s="12">
        <v>5</v>
      </c>
      <c r="J50" s="12">
        <v>10</v>
      </c>
      <c r="K50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</row>
    <row r="51" spans="1:17">
      <c r="A51" s="12">
        <v>1</v>
      </c>
      <c r="B51" s="12">
        <v>50</v>
      </c>
      <c r="C51">
        <v>161</v>
      </c>
      <c r="D51">
        <v>59</v>
      </c>
      <c r="E51">
        <v>59</v>
      </c>
      <c r="F51">
        <v>111</v>
      </c>
      <c r="G51" s="12">
        <v>0</v>
      </c>
      <c r="H51">
        <v>1000</v>
      </c>
      <c r="I51" s="12">
        <v>5</v>
      </c>
      <c r="J51" s="12">
        <v>10</v>
      </c>
      <c r="K51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</row>
    <row r="52" spans="1:17">
      <c r="A52" s="12">
        <v>1</v>
      </c>
      <c r="B52" s="12">
        <v>51</v>
      </c>
      <c r="C52">
        <v>164</v>
      </c>
      <c r="D52">
        <v>60</v>
      </c>
      <c r="E52">
        <v>60</v>
      </c>
      <c r="F52">
        <v>113</v>
      </c>
      <c r="G52" s="12">
        <v>0</v>
      </c>
      <c r="H52">
        <v>1020</v>
      </c>
      <c r="I52" s="12">
        <v>5</v>
      </c>
      <c r="J52" s="12">
        <v>10</v>
      </c>
      <c r="K5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</row>
    <row r="53" spans="1:17">
      <c r="A53" s="12">
        <v>1</v>
      </c>
      <c r="B53" s="12">
        <v>52</v>
      </c>
      <c r="C53">
        <v>167</v>
      </c>
      <c r="D53">
        <v>61</v>
      </c>
      <c r="E53">
        <v>61</v>
      </c>
      <c r="F53">
        <v>115</v>
      </c>
      <c r="G53" s="12">
        <v>0</v>
      </c>
      <c r="H53">
        <v>1040</v>
      </c>
      <c r="I53" s="12">
        <v>5</v>
      </c>
      <c r="J53" s="12">
        <v>10</v>
      </c>
      <c r="K53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</row>
    <row r="54" spans="1:17">
      <c r="A54" s="12">
        <v>1</v>
      </c>
      <c r="B54" s="12">
        <v>53</v>
      </c>
      <c r="C54">
        <v>170</v>
      </c>
      <c r="D54">
        <v>62</v>
      </c>
      <c r="E54">
        <v>62</v>
      </c>
      <c r="F54">
        <v>117</v>
      </c>
      <c r="G54" s="12">
        <v>0</v>
      </c>
      <c r="H54">
        <v>1060</v>
      </c>
      <c r="I54" s="12">
        <v>5</v>
      </c>
      <c r="J54" s="12">
        <v>10</v>
      </c>
      <c r="K54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</row>
    <row r="55" spans="1:17">
      <c r="A55" s="12">
        <v>1</v>
      </c>
      <c r="B55" s="12">
        <v>54</v>
      </c>
      <c r="C55">
        <v>173</v>
      </c>
      <c r="D55">
        <v>63</v>
      </c>
      <c r="E55">
        <v>63</v>
      </c>
      <c r="F55">
        <v>119</v>
      </c>
      <c r="G55" s="12">
        <v>0</v>
      </c>
      <c r="H55">
        <v>1080</v>
      </c>
      <c r="I55" s="12">
        <v>5</v>
      </c>
      <c r="J55" s="12">
        <v>10</v>
      </c>
      <c r="K55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</row>
    <row r="56" spans="1:17">
      <c r="A56" s="12">
        <v>1</v>
      </c>
      <c r="B56" s="12">
        <v>55</v>
      </c>
      <c r="C56">
        <v>176</v>
      </c>
      <c r="D56">
        <v>64</v>
      </c>
      <c r="E56">
        <v>64</v>
      </c>
      <c r="F56">
        <v>121</v>
      </c>
      <c r="G56" s="12">
        <v>0</v>
      </c>
      <c r="H56">
        <v>1100</v>
      </c>
      <c r="I56" s="12">
        <v>5</v>
      </c>
      <c r="J56" s="12">
        <v>10</v>
      </c>
      <c r="K56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</row>
    <row r="57" spans="1:17">
      <c r="A57" s="12">
        <v>1</v>
      </c>
      <c r="B57" s="12">
        <v>56</v>
      </c>
      <c r="C57">
        <v>179</v>
      </c>
      <c r="D57">
        <v>65</v>
      </c>
      <c r="E57">
        <v>65</v>
      </c>
      <c r="F57">
        <v>123</v>
      </c>
      <c r="G57" s="12">
        <v>0</v>
      </c>
      <c r="H57">
        <v>1120</v>
      </c>
      <c r="I57" s="12">
        <v>5</v>
      </c>
      <c r="J57" s="12">
        <v>10</v>
      </c>
      <c r="K57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1:17">
      <c r="A58" s="12">
        <v>1</v>
      </c>
      <c r="B58" s="12">
        <v>57</v>
      </c>
      <c r="C58">
        <v>182</v>
      </c>
      <c r="D58">
        <v>66</v>
      </c>
      <c r="E58">
        <v>66</v>
      </c>
      <c r="F58">
        <v>125</v>
      </c>
      <c r="G58" s="12">
        <v>0</v>
      </c>
      <c r="H58">
        <v>1140</v>
      </c>
      <c r="I58" s="12">
        <v>5</v>
      </c>
      <c r="J58" s="12">
        <v>10</v>
      </c>
      <c r="K58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</row>
    <row r="59" spans="1:17">
      <c r="A59" s="12">
        <v>1</v>
      </c>
      <c r="B59" s="12">
        <v>58</v>
      </c>
      <c r="C59">
        <v>185</v>
      </c>
      <c r="D59">
        <v>67</v>
      </c>
      <c r="E59">
        <v>67</v>
      </c>
      <c r="F59">
        <v>127</v>
      </c>
      <c r="G59" s="12">
        <v>0</v>
      </c>
      <c r="H59">
        <v>1160</v>
      </c>
      <c r="I59" s="12">
        <v>5</v>
      </c>
      <c r="J59" s="12">
        <v>10</v>
      </c>
      <c r="K59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</row>
    <row r="60" spans="1:17">
      <c r="A60" s="12">
        <v>1</v>
      </c>
      <c r="B60" s="12">
        <v>59</v>
      </c>
      <c r="C60">
        <v>188</v>
      </c>
      <c r="D60">
        <v>68</v>
      </c>
      <c r="E60">
        <v>68</v>
      </c>
      <c r="F60">
        <v>129</v>
      </c>
      <c r="G60" s="12">
        <v>0</v>
      </c>
      <c r="H60">
        <v>1180</v>
      </c>
      <c r="I60" s="12">
        <v>5</v>
      </c>
      <c r="J60" s="12">
        <v>10</v>
      </c>
      <c r="K60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</row>
    <row r="61" spans="1:17">
      <c r="A61" s="12">
        <v>1</v>
      </c>
      <c r="B61" s="12">
        <v>60</v>
      </c>
      <c r="C61">
        <v>191</v>
      </c>
      <c r="D61">
        <v>69</v>
      </c>
      <c r="E61">
        <v>69</v>
      </c>
      <c r="F61">
        <v>131</v>
      </c>
      <c r="G61" s="12">
        <v>0</v>
      </c>
      <c r="H61">
        <v>1200</v>
      </c>
      <c r="I61" s="12">
        <v>5</v>
      </c>
      <c r="J61" s="12">
        <v>10</v>
      </c>
      <c r="K61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1:17">
      <c r="A62" s="12">
        <v>1</v>
      </c>
      <c r="B62" s="12">
        <v>61</v>
      </c>
      <c r="C62">
        <v>194</v>
      </c>
      <c r="D62">
        <v>70</v>
      </c>
      <c r="E62">
        <v>70</v>
      </c>
      <c r="F62">
        <v>133</v>
      </c>
      <c r="G62" s="12">
        <v>0</v>
      </c>
      <c r="H62">
        <v>1220</v>
      </c>
      <c r="I62" s="12">
        <v>5</v>
      </c>
      <c r="J62" s="12">
        <v>10</v>
      </c>
      <c r="K6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</row>
    <row r="63" spans="1:17">
      <c r="A63" s="12">
        <v>1</v>
      </c>
      <c r="B63" s="12">
        <v>62</v>
      </c>
      <c r="C63">
        <v>197</v>
      </c>
      <c r="D63">
        <v>71</v>
      </c>
      <c r="E63">
        <v>71</v>
      </c>
      <c r="F63">
        <v>135</v>
      </c>
      <c r="G63" s="12">
        <v>0</v>
      </c>
      <c r="H63">
        <v>1240</v>
      </c>
      <c r="I63" s="12">
        <v>5</v>
      </c>
      <c r="J63" s="12">
        <v>10</v>
      </c>
      <c r="K63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</row>
    <row r="64" spans="1:17">
      <c r="A64" s="12">
        <v>1</v>
      </c>
      <c r="B64" s="12">
        <v>63</v>
      </c>
      <c r="C64">
        <v>200</v>
      </c>
      <c r="D64">
        <v>72</v>
      </c>
      <c r="E64">
        <v>72</v>
      </c>
      <c r="F64">
        <v>137</v>
      </c>
      <c r="G64" s="12">
        <v>0</v>
      </c>
      <c r="H64">
        <v>1260</v>
      </c>
      <c r="I64" s="12">
        <v>5</v>
      </c>
      <c r="J64" s="12">
        <v>10</v>
      </c>
      <c r="K64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</row>
    <row r="65" spans="1:17">
      <c r="A65" s="12">
        <v>1</v>
      </c>
      <c r="B65" s="12">
        <v>64</v>
      </c>
      <c r="C65">
        <v>203</v>
      </c>
      <c r="D65">
        <v>73</v>
      </c>
      <c r="E65">
        <v>73</v>
      </c>
      <c r="F65">
        <v>139</v>
      </c>
      <c r="G65" s="12">
        <v>0</v>
      </c>
      <c r="H65">
        <v>1280</v>
      </c>
      <c r="I65" s="12">
        <v>5</v>
      </c>
      <c r="J65" s="12">
        <v>10</v>
      </c>
      <c r="K65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</row>
    <row r="66" spans="1:17">
      <c r="A66" s="12">
        <v>1</v>
      </c>
      <c r="B66" s="12">
        <v>65</v>
      </c>
      <c r="C66">
        <v>206</v>
      </c>
      <c r="D66">
        <v>74</v>
      </c>
      <c r="E66">
        <v>74</v>
      </c>
      <c r="F66">
        <v>141</v>
      </c>
      <c r="G66" s="12">
        <v>0</v>
      </c>
      <c r="H66">
        <v>1300</v>
      </c>
      <c r="I66" s="12">
        <v>5</v>
      </c>
      <c r="J66" s="12">
        <v>10</v>
      </c>
      <c r="K66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</row>
    <row r="67" spans="1:17">
      <c r="A67" s="12">
        <v>1</v>
      </c>
      <c r="B67" s="12">
        <v>66</v>
      </c>
      <c r="C67">
        <v>209</v>
      </c>
      <c r="D67">
        <v>75</v>
      </c>
      <c r="E67">
        <v>75</v>
      </c>
      <c r="F67">
        <v>143</v>
      </c>
      <c r="G67" s="12">
        <v>0</v>
      </c>
      <c r="H67">
        <v>1320</v>
      </c>
      <c r="I67" s="12">
        <v>5</v>
      </c>
      <c r="J67" s="12">
        <v>10</v>
      </c>
      <c r="K67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</row>
    <row r="68" spans="1:17">
      <c r="A68" s="12">
        <v>1</v>
      </c>
      <c r="B68" s="12">
        <v>67</v>
      </c>
      <c r="C68">
        <v>212</v>
      </c>
      <c r="D68">
        <v>76</v>
      </c>
      <c r="E68">
        <v>76</v>
      </c>
      <c r="F68">
        <v>145</v>
      </c>
      <c r="G68" s="12">
        <v>0</v>
      </c>
      <c r="H68">
        <v>1340</v>
      </c>
      <c r="I68" s="12">
        <v>5</v>
      </c>
      <c r="J68" s="12">
        <v>10</v>
      </c>
      <c r="K68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</row>
    <row r="69" spans="1:17">
      <c r="A69" s="12">
        <v>1</v>
      </c>
      <c r="B69" s="12">
        <v>68</v>
      </c>
      <c r="C69">
        <v>215</v>
      </c>
      <c r="D69">
        <v>77</v>
      </c>
      <c r="E69">
        <v>77</v>
      </c>
      <c r="F69">
        <v>147</v>
      </c>
      <c r="G69" s="12">
        <v>0</v>
      </c>
      <c r="H69">
        <v>1360</v>
      </c>
      <c r="I69" s="12">
        <v>5</v>
      </c>
      <c r="J69" s="12">
        <v>10</v>
      </c>
      <c r="K69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</row>
    <row r="70" spans="1:17">
      <c r="A70" s="12">
        <v>1</v>
      </c>
      <c r="B70" s="12">
        <v>69</v>
      </c>
      <c r="C70">
        <v>218</v>
      </c>
      <c r="D70">
        <v>78</v>
      </c>
      <c r="E70">
        <v>78</v>
      </c>
      <c r="F70">
        <v>149</v>
      </c>
      <c r="G70" s="12">
        <v>0</v>
      </c>
      <c r="H70">
        <v>1380</v>
      </c>
      <c r="I70" s="12">
        <v>5</v>
      </c>
      <c r="J70" s="12">
        <v>10</v>
      </c>
      <c r="K70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</row>
    <row r="71" spans="1:17">
      <c r="A71" s="12">
        <v>1</v>
      </c>
      <c r="B71" s="12">
        <v>70</v>
      </c>
      <c r="C71">
        <v>221</v>
      </c>
      <c r="D71">
        <v>79</v>
      </c>
      <c r="E71">
        <v>79</v>
      </c>
      <c r="F71">
        <v>151</v>
      </c>
      <c r="G71" s="12">
        <v>0</v>
      </c>
      <c r="H71">
        <v>1400</v>
      </c>
      <c r="I71" s="12">
        <v>5</v>
      </c>
      <c r="J71" s="12">
        <v>10</v>
      </c>
      <c r="K71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</row>
    <row r="72" spans="1:17">
      <c r="A72" s="12">
        <v>2</v>
      </c>
      <c r="B72">
        <v>1</v>
      </c>
      <c r="C72">
        <v>10</v>
      </c>
      <c r="D72">
        <v>15</v>
      </c>
      <c r="E72">
        <v>10</v>
      </c>
      <c r="F72">
        <v>12</v>
      </c>
      <c r="G72" s="12">
        <v>0</v>
      </c>
      <c r="H72">
        <v>20</v>
      </c>
      <c r="I72" s="12">
        <v>5</v>
      </c>
      <c r="J72" s="12">
        <v>10</v>
      </c>
      <c r="K7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</row>
    <row r="73" spans="1:17">
      <c r="A73" s="12">
        <v>2</v>
      </c>
      <c r="B73">
        <v>2</v>
      </c>
      <c r="C73">
        <v>11</v>
      </c>
      <c r="D73">
        <v>18</v>
      </c>
      <c r="E73">
        <v>11</v>
      </c>
      <c r="F73">
        <v>14</v>
      </c>
      <c r="G73" s="12">
        <v>0</v>
      </c>
      <c r="H73">
        <v>40</v>
      </c>
      <c r="I73" s="12">
        <v>5</v>
      </c>
      <c r="J73" s="12">
        <v>10</v>
      </c>
      <c r="K73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</row>
    <row r="74" spans="1:17">
      <c r="A74" s="12">
        <v>2</v>
      </c>
      <c r="B74">
        <v>3</v>
      </c>
      <c r="C74">
        <v>12</v>
      </c>
      <c r="D74">
        <v>21</v>
      </c>
      <c r="E74">
        <v>12</v>
      </c>
      <c r="F74">
        <v>16</v>
      </c>
      <c r="G74" s="12">
        <v>0</v>
      </c>
      <c r="H74">
        <v>60</v>
      </c>
      <c r="I74" s="12">
        <v>5</v>
      </c>
      <c r="J74" s="12">
        <v>10</v>
      </c>
      <c r="K74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</row>
    <row r="75" spans="1:17">
      <c r="A75" s="12">
        <v>2</v>
      </c>
      <c r="B75">
        <v>4</v>
      </c>
      <c r="C75">
        <v>13</v>
      </c>
      <c r="D75">
        <v>24</v>
      </c>
      <c r="E75">
        <v>13</v>
      </c>
      <c r="F75">
        <v>18</v>
      </c>
      <c r="G75" s="12">
        <v>0</v>
      </c>
      <c r="H75">
        <v>80</v>
      </c>
      <c r="I75" s="12">
        <v>5</v>
      </c>
      <c r="J75" s="12">
        <v>10</v>
      </c>
      <c r="K75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</row>
    <row r="76" spans="1:17">
      <c r="A76" s="12">
        <v>2</v>
      </c>
      <c r="B76">
        <v>5</v>
      </c>
      <c r="C76">
        <v>14</v>
      </c>
      <c r="D76">
        <v>27</v>
      </c>
      <c r="E76">
        <v>14</v>
      </c>
      <c r="F76">
        <v>20</v>
      </c>
      <c r="G76" s="12">
        <v>0</v>
      </c>
      <c r="H76">
        <v>100</v>
      </c>
      <c r="I76" s="12">
        <v>5</v>
      </c>
      <c r="J76" s="12">
        <v>10</v>
      </c>
      <c r="K76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</row>
    <row r="77" spans="1:17">
      <c r="A77" s="12">
        <v>2</v>
      </c>
      <c r="B77">
        <v>6</v>
      </c>
      <c r="C77">
        <v>15</v>
      </c>
      <c r="D77">
        <v>30</v>
      </c>
      <c r="E77">
        <v>15</v>
      </c>
      <c r="F77">
        <v>22</v>
      </c>
      <c r="G77" s="12">
        <v>0</v>
      </c>
      <c r="H77">
        <v>120</v>
      </c>
      <c r="I77" s="12">
        <v>5</v>
      </c>
      <c r="J77" s="12">
        <v>10</v>
      </c>
      <c r="K77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</row>
    <row r="78" spans="1:17">
      <c r="A78" s="12">
        <v>2</v>
      </c>
      <c r="B78">
        <v>7</v>
      </c>
      <c r="C78">
        <v>16</v>
      </c>
      <c r="D78">
        <v>33</v>
      </c>
      <c r="E78">
        <v>16</v>
      </c>
      <c r="F78">
        <v>24</v>
      </c>
      <c r="G78" s="12">
        <v>0</v>
      </c>
      <c r="H78">
        <v>140</v>
      </c>
      <c r="I78" s="12">
        <v>5</v>
      </c>
      <c r="J78" s="12">
        <v>10</v>
      </c>
      <c r="K78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</row>
    <row r="79" spans="1:17">
      <c r="A79" s="12">
        <v>2</v>
      </c>
      <c r="B79">
        <v>8</v>
      </c>
      <c r="C79">
        <v>17</v>
      </c>
      <c r="D79">
        <v>36</v>
      </c>
      <c r="E79">
        <v>17</v>
      </c>
      <c r="F79">
        <v>26</v>
      </c>
      <c r="G79" s="12">
        <v>0</v>
      </c>
      <c r="H79">
        <v>160</v>
      </c>
      <c r="I79" s="12">
        <v>5</v>
      </c>
      <c r="J79" s="12">
        <v>10</v>
      </c>
      <c r="K79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</row>
    <row r="80" spans="1:17">
      <c r="A80" s="12">
        <v>2</v>
      </c>
      <c r="B80">
        <v>9</v>
      </c>
      <c r="C80">
        <v>18</v>
      </c>
      <c r="D80">
        <v>39</v>
      </c>
      <c r="E80">
        <v>18</v>
      </c>
      <c r="F80">
        <v>28</v>
      </c>
      <c r="G80" s="12">
        <v>0</v>
      </c>
      <c r="H80">
        <v>180</v>
      </c>
      <c r="I80" s="12">
        <v>5</v>
      </c>
      <c r="J80" s="12">
        <v>10</v>
      </c>
      <c r="K80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</row>
    <row r="81" spans="1:17">
      <c r="A81" s="12">
        <v>2</v>
      </c>
      <c r="B81">
        <v>10</v>
      </c>
      <c r="C81">
        <v>19</v>
      </c>
      <c r="D81">
        <v>42</v>
      </c>
      <c r="E81">
        <v>19</v>
      </c>
      <c r="F81">
        <v>30</v>
      </c>
      <c r="G81" s="12">
        <v>0</v>
      </c>
      <c r="H81">
        <v>200</v>
      </c>
      <c r="I81" s="12">
        <v>5</v>
      </c>
      <c r="J81" s="12">
        <v>10</v>
      </c>
      <c r="K81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</row>
    <row r="82" spans="1:17">
      <c r="A82" s="12">
        <v>2</v>
      </c>
      <c r="B82">
        <v>11</v>
      </c>
      <c r="C82">
        <v>20</v>
      </c>
      <c r="D82">
        <v>45</v>
      </c>
      <c r="E82">
        <v>20</v>
      </c>
      <c r="F82">
        <v>32</v>
      </c>
      <c r="G82" s="12">
        <v>0</v>
      </c>
      <c r="H82">
        <v>220</v>
      </c>
      <c r="I82" s="12">
        <v>5</v>
      </c>
      <c r="J82" s="12">
        <v>10</v>
      </c>
      <c r="K8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</row>
    <row r="83" spans="1:17">
      <c r="A83" s="12">
        <v>2</v>
      </c>
      <c r="B83">
        <v>12</v>
      </c>
      <c r="C83">
        <v>21</v>
      </c>
      <c r="D83">
        <v>48</v>
      </c>
      <c r="E83">
        <v>21</v>
      </c>
      <c r="F83">
        <v>34</v>
      </c>
      <c r="G83" s="12">
        <v>0</v>
      </c>
      <c r="H83">
        <v>240</v>
      </c>
      <c r="I83" s="12">
        <v>5</v>
      </c>
      <c r="J83" s="12">
        <v>10</v>
      </c>
      <c r="K83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</row>
    <row r="84" spans="1:17">
      <c r="A84" s="12">
        <v>2</v>
      </c>
      <c r="B84">
        <v>13</v>
      </c>
      <c r="C84">
        <v>22</v>
      </c>
      <c r="D84">
        <v>51</v>
      </c>
      <c r="E84">
        <v>22</v>
      </c>
      <c r="F84">
        <v>36</v>
      </c>
      <c r="G84" s="12">
        <v>0</v>
      </c>
      <c r="H84">
        <v>260</v>
      </c>
      <c r="I84" s="12">
        <v>5</v>
      </c>
      <c r="J84" s="12">
        <v>10</v>
      </c>
      <c r="K84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</row>
    <row r="85" spans="1:17">
      <c r="A85" s="12">
        <v>2</v>
      </c>
      <c r="B85">
        <v>14</v>
      </c>
      <c r="C85">
        <v>23</v>
      </c>
      <c r="D85">
        <v>54</v>
      </c>
      <c r="E85">
        <v>23</v>
      </c>
      <c r="F85">
        <v>38</v>
      </c>
      <c r="G85" s="12">
        <v>0</v>
      </c>
      <c r="H85">
        <v>280</v>
      </c>
      <c r="I85" s="12">
        <v>5</v>
      </c>
      <c r="J85" s="12">
        <v>10</v>
      </c>
      <c r="K85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>
      <c r="A86" s="12">
        <v>2</v>
      </c>
      <c r="B86">
        <v>15</v>
      </c>
      <c r="C86">
        <v>24</v>
      </c>
      <c r="D86">
        <v>57</v>
      </c>
      <c r="E86">
        <v>24</v>
      </c>
      <c r="F86">
        <v>40</v>
      </c>
      <c r="G86" s="12">
        <v>0</v>
      </c>
      <c r="H86">
        <v>300</v>
      </c>
      <c r="I86" s="12">
        <v>5</v>
      </c>
      <c r="J86" s="12">
        <v>10</v>
      </c>
      <c r="K86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</row>
    <row r="87" spans="1:17">
      <c r="A87" s="12">
        <v>2</v>
      </c>
      <c r="B87">
        <v>16</v>
      </c>
      <c r="C87">
        <v>25</v>
      </c>
      <c r="D87">
        <v>60</v>
      </c>
      <c r="E87">
        <v>25</v>
      </c>
      <c r="F87">
        <v>42</v>
      </c>
      <c r="G87" s="12">
        <v>0</v>
      </c>
      <c r="H87">
        <v>320</v>
      </c>
      <c r="I87" s="12">
        <v>5</v>
      </c>
      <c r="J87" s="12">
        <v>10</v>
      </c>
      <c r="K87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</row>
    <row r="88" spans="1:17">
      <c r="A88" s="12">
        <v>2</v>
      </c>
      <c r="B88">
        <v>17</v>
      </c>
      <c r="C88">
        <v>26</v>
      </c>
      <c r="D88">
        <v>63</v>
      </c>
      <c r="E88">
        <v>26</v>
      </c>
      <c r="F88">
        <v>44</v>
      </c>
      <c r="G88" s="12">
        <v>0</v>
      </c>
      <c r="H88">
        <v>340</v>
      </c>
      <c r="I88" s="12">
        <v>5</v>
      </c>
      <c r="J88" s="12">
        <v>10</v>
      </c>
      <c r="K88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</row>
    <row r="89" spans="1:17">
      <c r="A89" s="12">
        <v>2</v>
      </c>
      <c r="B89">
        <v>18</v>
      </c>
      <c r="C89">
        <v>27</v>
      </c>
      <c r="D89">
        <v>66</v>
      </c>
      <c r="E89">
        <v>27</v>
      </c>
      <c r="F89">
        <v>46</v>
      </c>
      <c r="G89" s="12">
        <v>0</v>
      </c>
      <c r="H89">
        <v>360</v>
      </c>
      <c r="I89" s="12">
        <v>5</v>
      </c>
      <c r="J89" s="12">
        <v>10</v>
      </c>
      <c r="K89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</row>
    <row r="90" spans="1:17">
      <c r="A90" s="12">
        <v>2</v>
      </c>
      <c r="B90">
        <v>19</v>
      </c>
      <c r="C90">
        <v>28</v>
      </c>
      <c r="D90">
        <v>69</v>
      </c>
      <c r="E90">
        <v>28</v>
      </c>
      <c r="F90">
        <v>48</v>
      </c>
      <c r="G90" s="12">
        <v>0</v>
      </c>
      <c r="H90">
        <v>380</v>
      </c>
      <c r="I90" s="12">
        <v>5</v>
      </c>
      <c r="J90" s="12">
        <v>10</v>
      </c>
      <c r="K90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</row>
    <row r="91" spans="1:17">
      <c r="A91" s="12">
        <v>2</v>
      </c>
      <c r="B91">
        <v>20</v>
      </c>
      <c r="C91">
        <v>29</v>
      </c>
      <c r="D91">
        <v>72</v>
      </c>
      <c r="E91">
        <v>29</v>
      </c>
      <c r="F91">
        <v>50</v>
      </c>
      <c r="G91" s="12">
        <v>0</v>
      </c>
      <c r="H91">
        <v>400</v>
      </c>
      <c r="I91" s="12">
        <v>5</v>
      </c>
      <c r="J91" s="12">
        <v>10</v>
      </c>
      <c r="K91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</row>
    <row r="92" spans="1:17">
      <c r="A92" s="12">
        <v>2</v>
      </c>
      <c r="B92">
        <v>21</v>
      </c>
      <c r="C92">
        <v>30</v>
      </c>
      <c r="D92">
        <v>75</v>
      </c>
      <c r="E92">
        <v>30</v>
      </c>
      <c r="F92">
        <v>52</v>
      </c>
      <c r="G92" s="12">
        <v>0</v>
      </c>
      <c r="H92">
        <v>420</v>
      </c>
      <c r="I92" s="12">
        <v>5</v>
      </c>
      <c r="J92" s="12">
        <v>10</v>
      </c>
      <c r="K9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</row>
    <row r="93" spans="1:17">
      <c r="A93" s="12">
        <v>2</v>
      </c>
      <c r="B93">
        <v>22</v>
      </c>
      <c r="C93">
        <v>31</v>
      </c>
      <c r="D93">
        <v>78</v>
      </c>
      <c r="E93">
        <v>31</v>
      </c>
      <c r="F93">
        <v>54</v>
      </c>
      <c r="G93" s="12">
        <v>0</v>
      </c>
      <c r="H93">
        <v>440</v>
      </c>
      <c r="I93" s="12">
        <v>5</v>
      </c>
      <c r="J93" s="12">
        <v>10</v>
      </c>
      <c r="K93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</row>
    <row r="94" spans="1:17">
      <c r="A94" s="12">
        <v>2</v>
      </c>
      <c r="B94">
        <v>23</v>
      </c>
      <c r="C94">
        <v>32</v>
      </c>
      <c r="D94">
        <v>81</v>
      </c>
      <c r="E94">
        <v>32</v>
      </c>
      <c r="F94">
        <v>56</v>
      </c>
      <c r="G94" s="12">
        <v>0</v>
      </c>
      <c r="H94">
        <v>460</v>
      </c>
      <c r="I94" s="12">
        <v>5</v>
      </c>
      <c r="J94" s="12">
        <v>10</v>
      </c>
      <c r="K94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</row>
    <row r="95" spans="1:17">
      <c r="A95" s="12">
        <v>2</v>
      </c>
      <c r="B95">
        <v>24</v>
      </c>
      <c r="C95">
        <v>33</v>
      </c>
      <c r="D95">
        <v>84</v>
      </c>
      <c r="E95">
        <v>33</v>
      </c>
      <c r="F95">
        <v>58</v>
      </c>
      <c r="G95" s="12">
        <v>0</v>
      </c>
      <c r="H95">
        <v>480</v>
      </c>
      <c r="I95" s="12">
        <v>5</v>
      </c>
      <c r="J95" s="12">
        <v>10</v>
      </c>
      <c r="K95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</row>
    <row r="96" spans="1:17">
      <c r="A96" s="12">
        <v>2</v>
      </c>
      <c r="B96">
        <v>25</v>
      </c>
      <c r="C96">
        <v>34</v>
      </c>
      <c r="D96">
        <v>87</v>
      </c>
      <c r="E96">
        <v>34</v>
      </c>
      <c r="F96">
        <v>60</v>
      </c>
      <c r="G96" s="12">
        <v>0</v>
      </c>
      <c r="H96">
        <v>500</v>
      </c>
      <c r="I96" s="12">
        <v>5</v>
      </c>
      <c r="J96" s="12">
        <v>10</v>
      </c>
      <c r="K96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</row>
    <row r="97" spans="1:17">
      <c r="A97" s="12">
        <v>2</v>
      </c>
      <c r="B97">
        <v>26</v>
      </c>
      <c r="C97">
        <v>35</v>
      </c>
      <c r="D97">
        <v>90</v>
      </c>
      <c r="E97">
        <v>35</v>
      </c>
      <c r="F97">
        <v>62</v>
      </c>
      <c r="G97" s="12">
        <v>0</v>
      </c>
      <c r="H97">
        <v>520</v>
      </c>
      <c r="I97" s="12">
        <v>5</v>
      </c>
      <c r="J97" s="12">
        <v>10</v>
      </c>
      <c r="K97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</row>
    <row r="98" spans="1:17">
      <c r="A98" s="12">
        <v>2</v>
      </c>
      <c r="B98">
        <v>27</v>
      </c>
      <c r="C98">
        <v>36</v>
      </c>
      <c r="D98">
        <v>93</v>
      </c>
      <c r="E98">
        <v>36</v>
      </c>
      <c r="F98">
        <v>64</v>
      </c>
      <c r="G98" s="12">
        <v>0</v>
      </c>
      <c r="H98">
        <v>540</v>
      </c>
      <c r="I98" s="12">
        <v>5</v>
      </c>
      <c r="J98" s="12">
        <v>10</v>
      </c>
      <c r="K98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</row>
    <row r="99" spans="1:17">
      <c r="A99" s="12">
        <v>2</v>
      </c>
      <c r="B99">
        <v>28</v>
      </c>
      <c r="C99">
        <v>37</v>
      </c>
      <c r="D99">
        <v>96</v>
      </c>
      <c r="E99">
        <v>37</v>
      </c>
      <c r="F99">
        <v>66</v>
      </c>
      <c r="G99" s="12">
        <v>0</v>
      </c>
      <c r="H99">
        <v>560</v>
      </c>
      <c r="I99" s="12">
        <v>5</v>
      </c>
      <c r="J99" s="12">
        <v>10</v>
      </c>
      <c r="K99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</row>
    <row r="100" spans="1:17">
      <c r="A100" s="12">
        <v>2</v>
      </c>
      <c r="B100">
        <v>29</v>
      </c>
      <c r="C100">
        <v>38</v>
      </c>
      <c r="D100">
        <v>99</v>
      </c>
      <c r="E100">
        <v>38</v>
      </c>
      <c r="F100">
        <v>68</v>
      </c>
      <c r="G100" s="12">
        <v>0</v>
      </c>
      <c r="H100">
        <v>580</v>
      </c>
      <c r="I100" s="12">
        <v>5</v>
      </c>
      <c r="J100" s="12">
        <v>10</v>
      </c>
      <c r="K100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</row>
    <row r="101" spans="1:17">
      <c r="A101" s="12">
        <v>2</v>
      </c>
      <c r="B101">
        <v>30</v>
      </c>
      <c r="C101">
        <v>39</v>
      </c>
      <c r="D101">
        <v>102</v>
      </c>
      <c r="E101">
        <v>39</v>
      </c>
      <c r="F101">
        <v>70</v>
      </c>
      <c r="G101" s="12">
        <v>0</v>
      </c>
      <c r="H101">
        <v>600</v>
      </c>
      <c r="I101" s="12">
        <v>5</v>
      </c>
      <c r="J101" s="12">
        <v>10</v>
      </c>
      <c r="K101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</row>
    <row r="102" spans="1:17">
      <c r="A102" s="12">
        <v>2</v>
      </c>
      <c r="B102">
        <v>31</v>
      </c>
      <c r="C102">
        <v>40</v>
      </c>
      <c r="D102">
        <v>105</v>
      </c>
      <c r="E102">
        <v>40</v>
      </c>
      <c r="F102">
        <v>72</v>
      </c>
      <c r="G102" s="12">
        <v>0</v>
      </c>
      <c r="H102">
        <v>620</v>
      </c>
      <c r="I102" s="12">
        <v>5</v>
      </c>
      <c r="J102" s="12">
        <v>10</v>
      </c>
      <c r="K10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</row>
    <row r="103" spans="1:17">
      <c r="A103" s="12">
        <v>2</v>
      </c>
      <c r="B103">
        <v>32</v>
      </c>
      <c r="C103">
        <v>41</v>
      </c>
      <c r="D103">
        <v>108</v>
      </c>
      <c r="E103">
        <v>41</v>
      </c>
      <c r="F103">
        <v>74</v>
      </c>
      <c r="G103" s="12">
        <v>0</v>
      </c>
      <c r="H103">
        <v>640</v>
      </c>
      <c r="I103" s="12">
        <v>5</v>
      </c>
      <c r="J103" s="12">
        <v>10</v>
      </c>
      <c r="K103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</row>
    <row r="104" spans="1:17">
      <c r="A104" s="12">
        <v>2</v>
      </c>
      <c r="B104">
        <v>33</v>
      </c>
      <c r="C104">
        <v>42</v>
      </c>
      <c r="D104">
        <v>111</v>
      </c>
      <c r="E104">
        <v>42</v>
      </c>
      <c r="F104">
        <v>76</v>
      </c>
      <c r="G104" s="12">
        <v>0</v>
      </c>
      <c r="H104">
        <v>660</v>
      </c>
      <c r="I104" s="12">
        <v>5</v>
      </c>
      <c r="J104" s="12">
        <v>10</v>
      </c>
      <c r="K104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</row>
    <row r="105" spans="1:17">
      <c r="A105" s="12">
        <v>2</v>
      </c>
      <c r="B105">
        <v>34</v>
      </c>
      <c r="C105">
        <v>43</v>
      </c>
      <c r="D105">
        <v>114</v>
      </c>
      <c r="E105">
        <v>43</v>
      </c>
      <c r="F105">
        <v>78</v>
      </c>
      <c r="G105" s="12">
        <v>0</v>
      </c>
      <c r="H105">
        <v>680</v>
      </c>
      <c r="I105" s="12">
        <v>5</v>
      </c>
      <c r="J105" s="12">
        <v>10</v>
      </c>
      <c r="K105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</row>
    <row r="106" spans="1:17">
      <c r="A106" s="12">
        <v>2</v>
      </c>
      <c r="B106">
        <v>35</v>
      </c>
      <c r="C106">
        <v>44</v>
      </c>
      <c r="D106">
        <v>117</v>
      </c>
      <c r="E106">
        <v>44</v>
      </c>
      <c r="F106">
        <v>80</v>
      </c>
      <c r="G106" s="12">
        <v>0</v>
      </c>
      <c r="H106">
        <v>700</v>
      </c>
      <c r="I106" s="12">
        <v>5</v>
      </c>
      <c r="J106" s="12">
        <v>10</v>
      </c>
      <c r="K106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</row>
    <row r="107" spans="1:17">
      <c r="A107" s="12">
        <v>2</v>
      </c>
      <c r="B107">
        <v>36</v>
      </c>
      <c r="C107">
        <v>45</v>
      </c>
      <c r="D107">
        <v>120</v>
      </c>
      <c r="E107">
        <v>45</v>
      </c>
      <c r="F107">
        <v>82</v>
      </c>
      <c r="G107" s="12">
        <v>0</v>
      </c>
      <c r="H107">
        <v>720</v>
      </c>
      <c r="I107" s="12">
        <v>5</v>
      </c>
      <c r="J107" s="12">
        <v>10</v>
      </c>
      <c r="K107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</row>
    <row r="108" spans="1:17">
      <c r="A108" s="12">
        <v>2</v>
      </c>
      <c r="B108">
        <v>37</v>
      </c>
      <c r="C108">
        <v>46</v>
      </c>
      <c r="D108">
        <v>123</v>
      </c>
      <c r="E108">
        <v>46</v>
      </c>
      <c r="F108">
        <v>84</v>
      </c>
      <c r="G108" s="12">
        <v>0</v>
      </c>
      <c r="H108">
        <v>740</v>
      </c>
      <c r="I108" s="12">
        <v>5</v>
      </c>
      <c r="J108" s="12">
        <v>10</v>
      </c>
      <c r="K108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</row>
    <row r="109" spans="1:17">
      <c r="A109" s="12">
        <v>2</v>
      </c>
      <c r="B109">
        <v>38</v>
      </c>
      <c r="C109">
        <v>47</v>
      </c>
      <c r="D109">
        <v>126</v>
      </c>
      <c r="E109">
        <v>47</v>
      </c>
      <c r="F109">
        <v>86</v>
      </c>
      <c r="G109" s="12">
        <v>0</v>
      </c>
      <c r="H109">
        <v>760</v>
      </c>
      <c r="I109" s="12">
        <v>5</v>
      </c>
      <c r="J109" s="12">
        <v>10</v>
      </c>
      <c r="K109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</row>
    <row r="110" spans="1:17">
      <c r="A110" s="12">
        <v>2</v>
      </c>
      <c r="B110">
        <v>39</v>
      </c>
      <c r="C110">
        <v>48</v>
      </c>
      <c r="D110">
        <v>129</v>
      </c>
      <c r="E110">
        <v>48</v>
      </c>
      <c r="F110">
        <v>88</v>
      </c>
      <c r="G110" s="12">
        <v>0</v>
      </c>
      <c r="H110">
        <v>780</v>
      </c>
      <c r="I110" s="12">
        <v>5</v>
      </c>
      <c r="J110" s="12">
        <v>10</v>
      </c>
      <c r="K110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</row>
    <row r="111" spans="1:17">
      <c r="A111" s="12">
        <v>2</v>
      </c>
      <c r="B111">
        <v>40</v>
      </c>
      <c r="C111">
        <v>49</v>
      </c>
      <c r="D111">
        <v>132</v>
      </c>
      <c r="E111">
        <v>49</v>
      </c>
      <c r="F111">
        <v>90</v>
      </c>
      <c r="G111" s="12">
        <v>0</v>
      </c>
      <c r="H111">
        <v>800</v>
      </c>
      <c r="I111" s="12">
        <v>5</v>
      </c>
      <c r="J111" s="12">
        <v>10</v>
      </c>
      <c r="K111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</row>
    <row r="112" spans="1:17">
      <c r="A112" s="12">
        <v>2</v>
      </c>
      <c r="B112">
        <v>41</v>
      </c>
      <c r="C112">
        <v>50</v>
      </c>
      <c r="D112">
        <v>135</v>
      </c>
      <c r="E112">
        <v>50</v>
      </c>
      <c r="F112">
        <v>92</v>
      </c>
      <c r="G112" s="12">
        <v>0</v>
      </c>
      <c r="H112">
        <v>820</v>
      </c>
      <c r="I112" s="12">
        <v>5</v>
      </c>
      <c r="J112" s="12">
        <v>10</v>
      </c>
      <c r="K1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</row>
    <row r="113" spans="1:17">
      <c r="A113" s="12">
        <v>2</v>
      </c>
      <c r="B113">
        <v>42</v>
      </c>
      <c r="C113">
        <v>51</v>
      </c>
      <c r="D113">
        <v>138</v>
      </c>
      <c r="E113">
        <v>51</v>
      </c>
      <c r="F113">
        <v>94</v>
      </c>
      <c r="G113" s="12">
        <v>0</v>
      </c>
      <c r="H113">
        <v>840</v>
      </c>
      <c r="I113" s="12">
        <v>5</v>
      </c>
      <c r="J113" s="12">
        <v>10</v>
      </c>
      <c r="K113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</row>
    <row r="114" spans="1:17">
      <c r="A114" s="12">
        <v>2</v>
      </c>
      <c r="B114">
        <v>43</v>
      </c>
      <c r="C114">
        <v>52</v>
      </c>
      <c r="D114">
        <v>141</v>
      </c>
      <c r="E114">
        <v>52</v>
      </c>
      <c r="F114">
        <v>96</v>
      </c>
      <c r="G114" s="12">
        <v>0</v>
      </c>
      <c r="H114">
        <v>860</v>
      </c>
      <c r="I114" s="12">
        <v>5</v>
      </c>
      <c r="J114" s="12">
        <v>10</v>
      </c>
      <c r="K114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</row>
    <row r="115" spans="1:17">
      <c r="A115" s="12">
        <v>2</v>
      </c>
      <c r="B115">
        <v>44</v>
      </c>
      <c r="C115">
        <v>53</v>
      </c>
      <c r="D115">
        <v>144</v>
      </c>
      <c r="E115">
        <v>53</v>
      </c>
      <c r="F115">
        <v>98</v>
      </c>
      <c r="G115" s="12">
        <v>0</v>
      </c>
      <c r="H115">
        <v>880</v>
      </c>
      <c r="I115" s="12">
        <v>5</v>
      </c>
      <c r="J115" s="12">
        <v>10</v>
      </c>
      <c r="K115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</row>
    <row r="116" spans="1:17">
      <c r="A116" s="12">
        <v>2</v>
      </c>
      <c r="B116">
        <v>45</v>
      </c>
      <c r="C116">
        <v>54</v>
      </c>
      <c r="D116">
        <v>147</v>
      </c>
      <c r="E116">
        <v>54</v>
      </c>
      <c r="F116">
        <v>100</v>
      </c>
      <c r="G116" s="12">
        <v>0</v>
      </c>
      <c r="H116">
        <v>900</v>
      </c>
      <c r="I116" s="12">
        <v>5</v>
      </c>
      <c r="J116" s="12">
        <v>10</v>
      </c>
      <c r="K116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</row>
    <row r="117" spans="1:17">
      <c r="A117" s="12">
        <v>2</v>
      </c>
      <c r="B117">
        <v>46</v>
      </c>
      <c r="C117">
        <v>55</v>
      </c>
      <c r="D117">
        <v>150</v>
      </c>
      <c r="E117">
        <v>55</v>
      </c>
      <c r="F117">
        <v>102</v>
      </c>
      <c r="G117" s="12">
        <v>0</v>
      </c>
      <c r="H117">
        <v>920</v>
      </c>
      <c r="I117" s="12">
        <v>5</v>
      </c>
      <c r="J117" s="12">
        <v>10</v>
      </c>
      <c r="K117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</row>
    <row r="118" spans="1:17">
      <c r="A118" s="12">
        <v>2</v>
      </c>
      <c r="B118">
        <v>47</v>
      </c>
      <c r="C118">
        <v>56</v>
      </c>
      <c r="D118">
        <v>153</v>
      </c>
      <c r="E118">
        <v>56</v>
      </c>
      <c r="F118">
        <v>104</v>
      </c>
      <c r="G118" s="12">
        <v>0</v>
      </c>
      <c r="H118">
        <v>940</v>
      </c>
      <c r="I118" s="12">
        <v>5</v>
      </c>
      <c r="J118" s="12">
        <v>10</v>
      </c>
      <c r="K118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</row>
    <row r="119" spans="1:17">
      <c r="A119" s="12">
        <v>2</v>
      </c>
      <c r="B119">
        <v>48</v>
      </c>
      <c r="C119">
        <v>57</v>
      </c>
      <c r="D119">
        <v>156</v>
      </c>
      <c r="E119">
        <v>57</v>
      </c>
      <c r="F119">
        <v>106</v>
      </c>
      <c r="G119" s="12">
        <v>0</v>
      </c>
      <c r="H119">
        <v>960</v>
      </c>
      <c r="I119" s="12">
        <v>5</v>
      </c>
      <c r="J119" s="12">
        <v>10</v>
      </c>
      <c r="K119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</row>
    <row r="120" spans="1:17">
      <c r="A120" s="12">
        <v>2</v>
      </c>
      <c r="B120">
        <v>49</v>
      </c>
      <c r="C120">
        <v>58</v>
      </c>
      <c r="D120">
        <v>159</v>
      </c>
      <c r="E120">
        <v>58</v>
      </c>
      <c r="F120">
        <v>108</v>
      </c>
      <c r="G120" s="12">
        <v>0</v>
      </c>
      <c r="H120">
        <v>980</v>
      </c>
      <c r="I120" s="12">
        <v>5</v>
      </c>
      <c r="J120" s="12">
        <v>10</v>
      </c>
      <c r="K120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</row>
    <row r="121" spans="1:17">
      <c r="A121" s="12">
        <v>2</v>
      </c>
      <c r="B121">
        <v>50</v>
      </c>
      <c r="C121">
        <v>59</v>
      </c>
      <c r="D121">
        <v>162</v>
      </c>
      <c r="E121">
        <v>59</v>
      </c>
      <c r="F121">
        <v>110</v>
      </c>
      <c r="G121" s="12">
        <v>0</v>
      </c>
      <c r="H121">
        <v>1000</v>
      </c>
      <c r="I121" s="12">
        <v>5</v>
      </c>
      <c r="J121" s="12">
        <v>10</v>
      </c>
      <c r="K121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</row>
    <row r="122" spans="1:17">
      <c r="A122" s="12">
        <v>2</v>
      </c>
      <c r="B122">
        <v>51</v>
      </c>
      <c r="C122">
        <v>60</v>
      </c>
      <c r="D122">
        <v>165</v>
      </c>
      <c r="E122">
        <v>60</v>
      </c>
      <c r="F122">
        <v>112</v>
      </c>
      <c r="G122" s="12">
        <v>0</v>
      </c>
      <c r="H122">
        <v>1020</v>
      </c>
      <c r="I122" s="12">
        <v>5</v>
      </c>
      <c r="J122" s="12">
        <v>10</v>
      </c>
      <c r="K12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</row>
    <row r="123" spans="1:17">
      <c r="A123" s="12">
        <v>2</v>
      </c>
      <c r="B123">
        <v>52</v>
      </c>
      <c r="C123">
        <v>61</v>
      </c>
      <c r="D123">
        <v>168</v>
      </c>
      <c r="E123">
        <v>61</v>
      </c>
      <c r="F123">
        <v>114</v>
      </c>
      <c r="G123" s="12">
        <v>0</v>
      </c>
      <c r="H123">
        <v>1040</v>
      </c>
      <c r="I123" s="12">
        <v>5</v>
      </c>
      <c r="J123" s="12">
        <v>10</v>
      </c>
      <c r="K123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</row>
    <row r="124" spans="1:17">
      <c r="A124" s="12">
        <v>2</v>
      </c>
      <c r="B124">
        <v>53</v>
      </c>
      <c r="C124">
        <v>62</v>
      </c>
      <c r="D124">
        <v>171</v>
      </c>
      <c r="E124">
        <v>62</v>
      </c>
      <c r="F124">
        <v>116</v>
      </c>
      <c r="G124" s="12">
        <v>0</v>
      </c>
      <c r="H124">
        <v>1060</v>
      </c>
      <c r="I124" s="12">
        <v>5</v>
      </c>
      <c r="J124" s="12">
        <v>10</v>
      </c>
      <c r="K124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</row>
    <row r="125" spans="1:17">
      <c r="A125" s="12">
        <v>2</v>
      </c>
      <c r="B125">
        <v>54</v>
      </c>
      <c r="C125">
        <v>63</v>
      </c>
      <c r="D125">
        <v>174</v>
      </c>
      <c r="E125">
        <v>63</v>
      </c>
      <c r="F125">
        <v>118</v>
      </c>
      <c r="G125" s="12">
        <v>0</v>
      </c>
      <c r="H125">
        <v>1080</v>
      </c>
      <c r="I125" s="12">
        <v>5</v>
      </c>
      <c r="J125" s="12">
        <v>10</v>
      </c>
      <c r="K125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</row>
    <row r="126" spans="1:17">
      <c r="A126" s="12">
        <v>2</v>
      </c>
      <c r="B126">
        <v>55</v>
      </c>
      <c r="C126">
        <v>64</v>
      </c>
      <c r="D126">
        <v>177</v>
      </c>
      <c r="E126">
        <v>64</v>
      </c>
      <c r="F126">
        <v>120</v>
      </c>
      <c r="G126" s="12">
        <v>0</v>
      </c>
      <c r="H126">
        <v>1100</v>
      </c>
      <c r="I126" s="12">
        <v>5</v>
      </c>
      <c r="J126" s="12">
        <v>10</v>
      </c>
      <c r="K126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</row>
    <row r="127" spans="1:17">
      <c r="A127" s="12">
        <v>2</v>
      </c>
      <c r="B127">
        <v>56</v>
      </c>
      <c r="C127">
        <v>65</v>
      </c>
      <c r="D127">
        <v>180</v>
      </c>
      <c r="E127">
        <v>65</v>
      </c>
      <c r="F127">
        <v>122</v>
      </c>
      <c r="G127" s="12">
        <v>0</v>
      </c>
      <c r="H127">
        <v>1120</v>
      </c>
      <c r="I127" s="12">
        <v>5</v>
      </c>
      <c r="J127" s="12">
        <v>10</v>
      </c>
      <c r="K127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</row>
    <row r="128" spans="1:17">
      <c r="A128" s="12">
        <v>2</v>
      </c>
      <c r="B128">
        <v>57</v>
      </c>
      <c r="C128">
        <v>66</v>
      </c>
      <c r="D128">
        <v>183</v>
      </c>
      <c r="E128">
        <v>66</v>
      </c>
      <c r="F128">
        <v>124</v>
      </c>
      <c r="G128" s="12">
        <v>0</v>
      </c>
      <c r="H128">
        <v>1140</v>
      </c>
      <c r="I128" s="12">
        <v>5</v>
      </c>
      <c r="J128" s="12">
        <v>10</v>
      </c>
      <c r="K128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</row>
    <row r="129" spans="1:17">
      <c r="A129" s="12">
        <v>2</v>
      </c>
      <c r="B129">
        <v>58</v>
      </c>
      <c r="C129">
        <v>67</v>
      </c>
      <c r="D129">
        <v>186</v>
      </c>
      <c r="E129">
        <v>67</v>
      </c>
      <c r="F129">
        <v>126</v>
      </c>
      <c r="G129" s="12">
        <v>0</v>
      </c>
      <c r="H129">
        <v>1160</v>
      </c>
      <c r="I129" s="12">
        <v>5</v>
      </c>
      <c r="J129" s="12">
        <v>10</v>
      </c>
      <c r="K129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</row>
    <row r="130" spans="1:17">
      <c r="A130" s="12">
        <v>2</v>
      </c>
      <c r="B130">
        <v>59</v>
      </c>
      <c r="C130">
        <v>68</v>
      </c>
      <c r="D130">
        <v>189</v>
      </c>
      <c r="E130">
        <v>68</v>
      </c>
      <c r="F130">
        <v>128</v>
      </c>
      <c r="G130" s="12">
        <v>0</v>
      </c>
      <c r="H130">
        <v>1180</v>
      </c>
      <c r="I130" s="12">
        <v>5</v>
      </c>
      <c r="J130" s="12">
        <v>10</v>
      </c>
      <c r="K130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</row>
    <row r="131" spans="1:17">
      <c r="A131" s="12">
        <v>2</v>
      </c>
      <c r="B131">
        <v>60</v>
      </c>
      <c r="C131">
        <v>69</v>
      </c>
      <c r="D131">
        <v>192</v>
      </c>
      <c r="E131">
        <v>69</v>
      </c>
      <c r="F131">
        <v>130</v>
      </c>
      <c r="G131" s="12">
        <v>0</v>
      </c>
      <c r="H131">
        <v>1200</v>
      </c>
      <c r="I131" s="12">
        <v>5</v>
      </c>
      <c r="J131" s="12">
        <v>10</v>
      </c>
      <c r="K131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</row>
    <row r="132" spans="1:17">
      <c r="A132" s="12">
        <v>2</v>
      </c>
      <c r="B132">
        <v>61</v>
      </c>
      <c r="C132">
        <v>70</v>
      </c>
      <c r="D132">
        <v>195</v>
      </c>
      <c r="E132">
        <v>70</v>
      </c>
      <c r="F132">
        <v>132</v>
      </c>
      <c r="G132" s="12">
        <v>0</v>
      </c>
      <c r="H132">
        <v>1220</v>
      </c>
      <c r="I132" s="12">
        <v>5</v>
      </c>
      <c r="J132" s="12">
        <v>10</v>
      </c>
      <c r="K13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</row>
    <row r="133" spans="1:17">
      <c r="A133" s="12">
        <v>2</v>
      </c>
      <c r="B133">
        <v>62</v>
      </c>
      <c r="C133">
        <v>71</v>
      </c>
      <c r="D133">
        <v>198</v>
      </c>
      <c r="E133">
        <v>71</v>
      </c>
      <c r="F133">
        <v>134</v>
      </c>
      <c r="G133" s="12">
        <v>0</v>
      </c>
      <c r="H133">
        <v>1240</v>
      </c>
      <c r="I133" s="12">
        <v>5</v>
      </c>
      <c r="J133" s="12">
        <v>10</v>
      </c>
      <c r="K133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</row>
    <row r="134" spans="1:17">
      <c r="A134" s="12">
        <v>2</v>
      </c>
      <c r="B134">
        <v>63</v>
      </c>
      <c r="C134">
        <v>72</v>
      </c>
      <c r="D134">
        <v>201</v>
      </c>
      <c r="E134">
        <v>72</v>
      </c>
      <c r="F134">
        <v>136</v>
      </c>
      <c r="G134" s="12">
        <v>0</v>
      </c>
      <c r="H134">
        <v>1260</v>
      </c>
      <c r="I134" s="12">
        <v>5</v>
      </c>
      <c r="J134" s="12">
        <v>10</v>
      </c>
      <c r="K134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</row>
    <row r="135" spans="1:17">
      <c r="A135" s="12">
        <v>2</v>
      </c>
      <c r="B135">
        <v>64</v>
      </c>
      <c r="C135">
        <v>73</v>
      </c>
      <c r="D135">
        <v>204</v>
      </c>
      <c r="E135">
        <v>73</v>
      </c>
      <c r="F135">
        <v>138</v>
      </c>
      <c r="G135" s="12">
        <v>0</v>
      </c>
      <c r="H135">
        <v>1280</v>
      </c>
      <c r="I135" s="12">
        <v>5</v>
      </c>
      <c r="J135" s="12">
        <v>10</v>
      </c>
      <c r="K135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</row>
    <row r="136" spans="1:17">
      <c r="A136" s="12">
        <v>2</v>
      </c>
      <c r="B136">
        <v>65</v>
      </c>
      <c r="C136">
        <v>74</v>
      </c>
      <c r="D136">
        <v>207</v>
      </c>
      <c r="E136">
        <v>74</v>
      </c>
      <c r="F136">
        <v>140</v>
      </c>
      <c r="G136" s="12">
        <v>0</v>
      </c>
      <c r="H136">
        <v>1300</v>
      </c>
      <c r="I136" s="12">
        <v>5</v>
      </c>
      <c r="J136" s="12">
        <v>10</v>
      </c>
      <c r="K136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</row>
    <row r="137" spans="1:17">
      <c r="A137" s="12">
        <v>2</v>
      </c>
      <c r="B137">
        <v>66</v>
      </c>
      <c r="C137">
        <v>75</v>
      </c>
      <c r="D137">
        <v>210</v>
      </c>
      <c r="E137">
        <v>75</v>
      </c>
      <c r="F137">
        <v>142</v>
      </c>
      <c r="G137" s="12">
        <v>0</v>
      </c>
      <c r="H137">
        <v>1320</v>
      </c>
      <c r="I137" s="12">
        <v>5</v>
      </c>
      <c r="J137" s="12">
        <v>10</v>
      </c>
      <c r="K137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</row>
    <row r="138" spans="1:17">
      <c r="A138" s="12">
        <v>2</v>
      </c>
      <c r="B138">
        <v>67</v>
      </c>
      <c r="C138">
        <v>76</v>
      </c>
      <c r="D138">
        <v>213</v>
      </c>
      <c r="E138">
        <v>76</v>
      </c>
      <c r="F138">
        <v>144</v>
      </c>
      <c r="G138" s="12">
        <v>0</v>
      </c>
      <c r="H138">
        <v>1340</v>
      </c>
      <c r="I138" s="12">
        <v>5</v>
      </c>
      <c r="J138" s="12">
        <v>10</v>
      </c>
      <c r="K138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</row>
    <row r="139" spans="1:17">
      <c r="A139" s="12">
        <v>2</v>
      </c>
      <c r="B139">
        <v>68</v>
      </c>
      <c r="C139">
        <v>77</v>
      </c>
      <c r="D139">
        <v>216</v>
      </c>
      <c r="E139">
        <v>77</v>
      </c>
      <c r="F139">
        <v>146</v>
      </c>
      <c r="G139" s="12">
        <v>0</v>
      </c>
      <c r="H139">
        <v>1360</v>
      </c>
      <c r="I139" s="12">
        <v>5</v>
      </c>
      <c r="J139" s="12">
        <v>10</v>
      </c>
      <c r="K139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</row>
    <row r="140" spans="1:17">
      <c r="A140" s="12">
        <v>2</v>
      </c>
      <c r="B140">
        <v>69</v>
      </c>
      <c r="C140">
        <v>78</v>
      </c>
      <c r="D140">
        <v>219</v>
      </c>
      <c r="E140">
        <v>78</v>
      </c>
      <c r="F140">
        <v>148</v>
      </c>
      <c r="G140" s="12">
        <v>0</v>
      </c>
      <c r="H140">
        <v>1380</v>
      </c>
      <c r="I140" s="12">
        <v>5</v>
      </c>
      <c r="J140" s="12">
        <v>10</v>
      </c>
      <c r="K140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</row>
    <row r="141" spans="1:17">
      <c r="A141" s="12">
        <v>2</v>
      </c>
      <c r="B141">
        <v>70</v>
      </c>
      <c r="C141">
        <v>79</v>
      </c>
      <c r="D141">
        <v>222</v>
      </c>
      <c r="E141">
        <v>79</v>
      </c>
      <c r="F141">
        <v>150</v>
      </c>
      <c r="G141" s="12">
        <v>0</v>
      </c>
      <c r="H141">
        <v>1400</v>
      </c>
      <c r="I141" s="12">
        <v>5</v>
      </c>
      <c r="J141" s="12">
        <v>10</v>
      </c>
      <c r="K141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</row>
    <row r="142" spans="1:17">
      <c r="A142" s="12">
        <v>3</v>
      </c>
      <c r="B142">
        <v>1</v>
      </c>
      <c r="C142">
        <v>10</v>
      </c>
      <c r="D142">
        <v>10</v>
      </c>
      <c r="E142">
        <v>15</v>
      </c>
      <c r="F142">
        <v>12</v>
      </c>
      <c r="G142">
        <v>120</v>
      </c>
      <c r="H142">
        <v>20</v>
      </c>
      <c r="I142" s="54">
        <v>5</v>
      </c>
      <c r="J142" s="54">
        <v>10</v>
      </c>
      <c r="K142">
        <v>0</v>
      </c>
      <c r="L142" s="54">
        <v>0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</row>
    <row r="143" spans="1:17">
      <c r="A143" s="54">
        <v>3</v>
      </c>
      <c r="B143">
        <v>2</v>
      </c>
      <c r="C143">
        <v>11</v>
      </c>
      <c r="D143">
        <v>11</v>
      </c>
      <c r="E143">
        <v>18</v>
      </c>
      <c r="F143">
        <v>14</v>
      </c>
      <c r="G143">
        <v>140</v>
      </c>
      <c r="H143">
        <v>40</v>
      </c>
      <c r="I143" s="54">
        <v>5</v>
      </c>
      <c r="J143" s="54">
        <v>10</v>
      </c>
      <c r="K143">
        <v>0</v>
      </c>
      <c r="L143" s="54">
        <v>0</v>
      </c>
      <c r="M143" s="54">
        <v>0</v>
      </c>
      <c r="N143" s="54">
        <v>0</v>
      </c>
      <c r="O143" s="54">
        <v>0</v>
      </c>
      <c r="P143" s="54">
        <v>0</v>
      </c>
      <c r="Q143" s="54">
        <v>0</v>
      </c>
    </row>
    <row r="144" spans="1:17">
      <c r="A144" s="54">
        <v>3</v>
      </c>
      <c r="B144">
        <v>3</v>
      </c>
      <c r="C144">
        <v>12</v>
      </c>
      <c r="D144">
        <v>12</v>
      </c>
      <c r="E144">
        <v>21</v>
      </c>
      <c r="F144">
        <v>16</v>
      </c>
      <c r="G144">
        <v>160</v>
      </c>
      <c r="H144">
        <v>60</v>
      </c>
      <c r="I144" s="54">
        <v>5</v>
      </c>
      <c r="J144" s="54">
        <v>10</v>
      </c>
      <c r="K144">
        <v>0</v>
      </c>
      <c r="L144" s="54">
        <v>0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</row>
    <row r="145" spans="1:17">
      <c r="A145" s="54">
        <v>3</v>
      </c>
      <c r="B145">
        <v>4</v>
      </c>
      <c r="C145">
        <v>13</v>
      </c>
      <c r="D145">
        <v>13</v>
      </c>
      <c r="E145">
        <v>24</v>
      </c>
      <c r="F145">
        <v>18</v>
      </c>
      <c r="G145">
        <v>180</v>
      </c>
      <c r="H145">
        <v>80</v>
      </c>
      <c r="I145" s="54">
        <v>5</v>
      </c>
      <c r="J145" s="54">
        <v>10</v>
      </c>
      <c r="K145">
        <v>0</v>
      </c>
      <c r="L145" s="54">
        <v>0</v>
      </c>
      <c r="M145" s="54">
        <v>0</v>
      </c>
      <c r="N145" s="54">
        <v>0</v>
      </c>
      <c r="O145" s="54">
        <v>0</v>
      </c>
      <c r="P145" s="54">
        <v>0</v>
      </c>
      <c r="Q145" s="54">
        <v>0</v>
      </c>
    </row>
    <row r="146" spans="1:17">
      <c r="A146" s="54">
        <v>3</v>
      </c>
      <c r="B146">
        <v>5</v>
      </c>
      <c r="C146">
        <v>14</v>
      </c>
      <c r="D146">
        <v>14</v>
      </c>
      <c r="E146">
        <v>27</v>
      </c>
      <c r="F146">
        <v>20</v>
      </c>
      <c r="G146">
        <v>200</v>
      </c>
      <c r="H146">
        <v>100</v>
      </c>
      <c r="I146" s="54">
        <v>5</v>
      </c>
      <c r="J146" s="54">
        <v>10</v>
      </c>
      <c r="K146">
        <v>0</v>
      </c>
      <c r="L146" s="54">
        <v>0</v>
      </c>
      <c r="M146" s="54">
        <v>0</v>
      </c>
      <c r="N146" s="54">
        <v>0</v>
      </c>
      <c r="O146" s="54">
        <v>0</v>
      </c>
      <c r="P146" s="54">
        <v>0</v>
      </c>
      <c r="Q146" s="54">
        <v>0</v>
      </c>
    </row>
    <row r="147" spans="1:17">
      <c r="A147" s="54">
        <v>3</v>
      </c>
      <c r="B147">
        <v>6</v>
      </c>
      <c r="C147">
        <v>15</v>
      </c>
      <c r="D147">
        <v>15</v>
      </c>
      <c r="E147">
        <v>30</v>
      </c>
      <c r="F147">
        <v>22</v>
      </c>
      <c r="G147">
        <v>220</v>
      </c>
      <c r="H147">
        <v>120</v>
      </c>
      <c r="I147" s="54">
        <v>5</v>
      </c>
      <c r="J147" s="54">
        <v>10</v>
      </c>
      <c r="K147">
        <v>0</v>
      </c>
      <c r="L147" s="54">
        <v>0</v>
      </c>
      <c r="M147" s="54">
        <v>0</v>
      </c>
      <c r="N147" s="54">
        <v>0</v>
      </c>
      <c r="O147" s="54">
        <v>0</v>
      </c>
      <c r="P147" s="54">
        <v>0</v>
      </c>
      <c r="Q147" s="54">
        <v>0</v>
      </c>
    </row>
    <row r="148" spans="1:17">
      <c r="A148" s="54">
        <v>3</v>
      </c>
      <c r="B148">
        <v>7</v>
      </c>
      <c r="C148">
        <v>16</v>
      </c>
      <c r="D148">
        <v>16</v>
      </c>
      <c r="E148">
        <v>33</v>
      </c>
      <c r="F148">
        <v>24</v>
      </c>
      <c r="G148">
        <v>240</v>
      </c>
      <c r="H148">
        <v>140</v>
      </c>
      <c r="I148" s="54">
        <v>5</v>
      </c>
      <c r="J148" s="54">
        <v>10</v>
      </c>
      <c r="K148">
        <v>0</v>
      </c>
      <c r="L148" s="54">
        <v>0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</row>
    <row r="149" spans="1:17">
      <c r="A149" s="54">
        <v>3</v>
      </c>
      <c r="B149">
        <v>8</v>
      </c>
      <c r="C149">
        <v>17</v>
      </c>
      <c r="D149">
        <v>17</v>
      </c>
      <c r="E149">
        <v>36</v>
      </c>
      <c r="F149">
        <v>26</v>
      </c>
      <c r="G149">
        <v>260</v>
      </c>
      <c r="H149">
        <v>160</v>
      </c>
      <c r="I149" s="54">
        <v>5</v>
      </c>
      <c r="J149" s="54">
        <v>10</v>
      </c>
      <c r="K149">
        <v>0</v>
      </c>
      <c r="L149" s="54">
        <v>0</v>
      </c>
      <c r="M149" s="54">
        <v>0</v>
      </c>
      <c r="N149" s="54">
        <v>0</v>
      </c>
      <c r="O149" s="54">
        <v>0</v>
      </c>
      <c r="P149" s="54">
        <v>0</v>
      </c>
      <c r="Q149" s="54">
        <v>0</v>
      </c>
    </row>
    <row r="150" spans="1:17">
      <c r="A150" s="54">
        <v>3</v>
      </c>
      <c r="B150">
        <v>9</v>
      </c>
      <c r="C150">
        <v>18</v>
      </c>
      <c r="D150">
        <v>18</v>
      </c>
      <c r="E150">
        <v>39</v>
      </c>
      <c r="F150">
        <v>28</v>
      </c>
      <c r="G150">
        <v>280</v>
      </c>
      <c r="H150">
        <v>180</v>
      </c>
      <c r="I150" s="54">
        <v>5</v>
      </c>
      <c r="J150" s="54">
        <v>10</v>
      </c>
      <c r="K150">
        <v>0</v>
      </c>
      <c r="L150" s="54">
        <v>0</v>
      </c>
      <c r="M150" s="54">
        <v>0</v>
      </c>
      <c r="N150" s="54">
        <v>0</v>
      </c>
      <c r="O150" s="54">
        <v>0</v>
      </c>
      <c r="P150" s="54">
        <v>0</v>
      </c>
      <c r="Q150" s="54">
        <v>0</v>
      </c>
    </row>
    <row r="151" spans="1:17">
      <c r="A151" s="54">
        <v>3</v>
      </c>
      <c r="B151">
        <v>10</v>
      </c>
      <c r="C151">
        <v>19</v>
      </c>
      <c r="D151">
        <v>19</v>
      </c>
      <c r="E151">
        <v>42</v>
      </c>
      <c r="F151">
        <v>30</v>
      </c>
      <c r="G151">
        <v>300</v>
      </c>
      <c r="H151">
        <v>200</v>
      </c>
      <c r="I151" s="54">
        <v>5</v>
      </c>
      <c r="J151" s="54">
        <v>10</v>
      </c>
      <c r="K151">
        <v>0</v>
      </c>
      <c r="L151" s="54">
        <v>0</v>
      </c>
      <c r="M151" s="54">
        <v>0</v>
      </c>
      <c r="N151" s="54">
        <v>0</v>
      </c>
      <c r="O151" s="54">
        <v>0</v>
      </c>
      <c r="P151" s="54">
        <v>0</v>
      </c>
      <c r="Q151" s="54">
        <v>0</v>
      </c>
    </row>
    <row r="152" spans="1:17">
      <c r="A152" s="54">
        <v>3</v>
      </c>
      <c r="B152">
        <v>11</v>
      </c>
      <c r="C152">
        <v>20</v>
      </c>
      <c r="D152">
        <v>20</v>
      </c>
      <c r="E152">
        <v>45</v>
      </c>
      <c r="F152">
        <v>32</v>
      </c>
      <c r="G152">
        <v>320</v>
      </c>
      <c r="H152">
        <v>220</v>
      </c>
      <c r="I152" s="54">
        <v>5</v>
      </c>
      <c r="J152" s="54">
        <v>10</v>
      </c>
      <c r="K152">
        <v>0</v>
      </c>
      <c r="L152" s="54">
        <v>0</v>
      </c>
      <c r="M152" s="54">
        <v>0</v>
      </c>
      <c r="N152" s="54">
        <v>0</v>
      </c>
      <c r="O152" s="54">
        <v>0</v>
      </c>
      <c r="P152" s="54">
        <v>0</v>
      </c>
      <c r="Q152" s="54">
        <v>0</v>
      </c>
    </row>
    <row r="153" spans="1:17">
      <c r="A153" s="54">
        <v>3</v>
      </c>
      <c r="B153">
        <v>12</v>
      </c>
      <c r="C153">
        <v>21</v>
      </c>
      <c r="D153">
        <v>21</v>
      </c>
      <c r="E153">
        <v>48</v>
      </c>
      <c r="F153">
        <v>34</v>
      </c>
      <c r="G153">
        <v>340</v>
      </c>
      <c r="H153">
        <v>240</v>
      </c>
      <c r="I153" s="54">
        <v>5</v>
      </c>
      <c r="J153" s="54">
        <v>10</v>
      </c>
      <c r="K153">
        <v>0</v>
      </c>
      <c r="L153" s="54">
        <v>0</v>
      </c>
      <c r="M153" s="54">
        <v>0</v>
      </c>
      <c r="N153" s="54">
        <v>0</v>
      </c>
      <c r="O153" s="54">
        <v>0</v>
      </c>
      <c r="P153" s="54">
        <v>0</v>
      </c>
      <c r="Q153" s="54">
        <v>0</v>
      </c>
    </row>
    <row r="154" spans="1:17">
      <c r="A154" s="54">
        <v>3</v>
      </c>
      <c r="B154">
        <v>13</v>
      </c>
      <c r="C154">
        <v>22</v>
      </c>
      <c r="D154">
        <v>22</v>
      </c>
      <c r="E154">
        <v>51</v>
      </c>
      <c r="F154">
        <v>36</v>
      </c>
      <c r="G154">
        <v>360</v>
      </c>
      <c r="H154">
        <v>260</v>
      </c>
      <c r="I154" s="54">
        <v>5</v>
      </c>
      <c r="J154" s="54">
        <v>10</v>
      </c>
      <c r="K154">
        <v>0</v>
      </c>
      <c r="L154" s="54">
        <v>0</v>
      </c>
      <c r="M154" s="54">
        <v>0</v>
      </c>
      <c r="N154" s="54">
        <v>0</v>
      </c>
      <c r="O154" s="54">
        <v>0</v>
      </c>
      <c r="P154" s="54">
        <v>0</v>
      </c>
      <c r="Q154" s="54">
        <v>0</v>
      </c>
    </row>
    <row r="155" spans="1:17">
      <c r="A155" s="54">
        <v>3</v>
      </c>
      <c r="B155">
        <v>14</v>
      </c>
      <c r="C155">
        <v>23</v>
      </c>
      <c r="D155">
        <v>23</v>
      </c>
      <c r="E155">
        <v>54</v>
      </c>
      <c r="F155">
        <v>38</v>
      </c>
      <c r="G155">
        <v>380</v>
      </c>
      <c r="H155">
        <v>280</v>
      </c>
      <c r="I155" s="54">
        <v>5</v>
      </c>
      <c r="J155" s="54">
        <v>10</v>
      </c>
      <c r="K155">
        <v>0</v>
      </c>
      <c r="L155" s="54">
        <v>0</v>
      </c>
      <c r="M155" s="54">
        <v>0</v>
      </c>
      <c r="N155" s="54">
        <v>0</v>
      </c>
      <c r="O155" s="54">
        <v>0</v>
      </c>
      <c r="P155" s="54">
        <v>0</v>
      </c>
      <c r="Q155" s="54">
        <v>0</v>
      </c>
    </row>
    <row r="156" spans="1:17">
      <c r="A156" s="54">
        <v>3</v>
      </c>
      <c r="B156">
        <v>15</v>
      </c>
      <c r="C156">
        <v>24</v>
      </c>
      <c r="D156">
        <v>24</v>
      </c>
      <c r="E156">
        <v>57</v>
      </c>
      <c r="F156">
        <v>40</v>
      </c>
      <c r="G156">
        <v>400</v>
      </c>
      <c r="H156">
        <v>300</v>
      </c>
      <c r="I156" s="54">
        <v>5</v>
      </c>
      <c r="J156" s="54">
        <v>10</v>
      </c>
      <c r="K156">
        <v>0</v>
      </c>
      <c r="L156" s="54">
        <v>0</v>
      </c>
      <c r="M156" s="54">
        <v>0</v>
      </c>
      <c r="N156" s="54">
        <v>0</v>
      </c>
      <c r="O156" s="54">
        <v>0</v>
      </c>
      <c r="P156" s="54">
        <v>0</v>
      </c>
      <c r="Q156" s="54">
        <v>0</v>
      </c>
    </row>
    <row r="157" spans="1:17">
      <c r="A157" s="54">
        <v>3</v>
      </c>
      <c r="B157">
        <v>16</v>
      </c>
      <c r="C157">
        <v>25</v>
      </c>
      <c r="D157">
        <v>25</v>
      </c>
      <c r="E157">
        <v>60</v>
      </c>
      <c r="F157">
        <v>42</v>
      </c>
      <c r="G157">
        <v>420</v>
      </c>
      <c r="H157">
        <v>320</v>
      </c>
      <c r="I157" s="54">
        <v>5</v>
      </c>
      <c r="J157" s="54">
        <v>10</v>
      </c>
      <c r="K157">
        <v>0</v>
      </c>
      <c r="L157" s="54">
        <v>0</v>
      </c>
      <c r="M157" s="54">
        <v>0</v>
      </c>
      <c r="N157" s="54">
        <v>0</v>
      </c>
      <c r="O157" s="54">
        <v>0</v>
      </c>
      <c r="P157" s="54">
        <v>0</v>
      </c>
      <c r="Q157" s="54">
        <v>0</v>
      </c>
    </row>
    <row r="158" spans="1:17">
      <c r="A158" s="54">
        <v>3</v>
      </c>
      <c r="B158">
        <v>17</v>
      </c>
      <c r="C158">
        <v>26</v>
      </c>
      <c r="D158">
        <v>26</v>
      </c>
      <c r="E158">
        <v>63</v>
      </c>
      <c r="F158">
        <v>44</v>
      </c>
      <c r="G158">
        <v>440</v>
      </c>
      <c r="H158">
        <v>340</v>
      </c>
      <c r="I158" s="54">
        <v>5</v>
      </c>
      <c r="J158" s="54">
        <v>10</v>
      </c>
      <c r="K158">
        <v>0</v>
      </c>
      <c r="L158" s="54">
        <v>0</v>
      </c>
      <c r="M158" s="54">
        <v>0</v>
      </c>
      <c r="N158" s="54">
        <v>0</v>
      </c>
      <c r="O158" s="54">
        <v>0</v>
      </c>
      <c r="P158" s="54">
        <v>0</v>
      </c>
      <c r="Q158" s="54">
        <v>0</v>
      </c>
    </row>
    <row r="159" spans="1:17">
      <c r="A159" s="54">
        <v>3</v>
      </c>
      <c r="B159">
        <v>18</v>
      </c>
      <c r="C159">
        <v>27</v>
      </c>
      <c r="D159">
        <v>27</v>
      </c>
      <c r="E159">
        <v>66</v>
      </c>
      <c r="F159">
        <v>46</v>
      </c>
      <c r="G159">
        <v>460</v>
      </c>
      <c r="H159">
        <v>360</v>
      </c>
      <c r="I159" s="54">
        <v>5</v>
      </c>
      <c r="J159" s="54">
        <v>10</v>
      </c>
      <c r="K159">
        <v>0</v>
      </c>
      <c r="L159" s="54">
        <v>0</v>
      </c>
      <c r="M159" s="54">
        <v>0</v>
      </c>
      <c r="N159" s="54">
        <v>0</v>
      </c>
      <c r="O159" s="54">
        <v>0</v>
      </c>
      <c r="P159" s="54">
        <v>0</v>
      </c>
      <c r="Q159" s="54">
        <v>0</v>
      </c>
    </row>
    <row r="160" spans="1:17">
      <c r="A160" s="54">
        <v>3</v>
      </c>
      <c r="B160">
        <v>19</v>
      </c>
      <c r="C160">
        <v>28</v>
      </c>
      <c r="D160">
        <v>28</v>
      </c>
      <c r="E160">
        <v>69</v>
      </c>
      <c r="F160">
        <v>48</v>
      </c>
      <c r="G160">
        <v>480</v>
      </c>
      <c r="H160">
        <v>380</v>
      </c>
      <c r="I160" s="54">
        <v>5</v>
      </c>
      <c r="J160" s="54">
        <v>10</v>
      </c>
      <c r="K160">
        <v>0</v>
      </c>
      <c r="L160" s="54">
        <v>0</v>
      </c>
      <c r="M160" s="54">
        <v>0</v>
      </c>
      <c r="N160" s="54">
        <v>0</v>
      </c>
      <c r="O160" s="54">
        <v>0</v>
      </c>
      <c r="P160" s="54">
        <v>0</v>
      </c>
      <c r="Q160" s="54">
        <v>0</v>
      </c>
    </row>
    <row r="161" spans="1:17">
      <c r="A161" s="54">
        <v>3</v>
      </c>
      <c r="B161">
        <v>20</v>
      </c>
      <c r="C161">
        <v>29</v>
      </c>
      <c r="D161">
        <v>29</v>
      </c>
      <c r="E161">
        <v>72</v>
      </c>
      <c r="F161">
        <v>50</v>
      </c>
      <c r="G161">
        <v>500</v>
      </c>
      <c r="H161">
        <v>400</v>
      </c>
      <c r="I161" s="54">
        <v>5</v>
      </c>
      <c r="J161" s="54">
        <v>10</v>
      </c>
      <c r="K161">
        <v>0</v>
      </c>
      <c r="L161" s="54">
        <v>0</v>
      </c>
      <c r="M161" s="54">
        <v>0</v>
      </c>
      <c r="N161" s="54">
        <v>0</v>
      </c>
      <c r="O161" s="54">
        <v>0</v>
      </c>
      <c r="P161" s="54">
        <v>0</v>
      </c>
      <c r="Q161" s="54">
        <v>0</v>
      </c>
    </row>
    <row r="162" spans="1:17">
      <c r="A162" s="54">
        <v>3</v>
      </c>
      <c r="B162">
        <v>21</v>
      </c>
      <c r="C162">
        <v>30</v>
      </c>
      <c r="D162">
        <v>30</v>
      </c>
      <c r="E162">
        <v>75</v>
      </c>
      <c r="F162">
        <v>52</v>
      </c>
      <c r="G162">
        <v>520</v>
      </c>
      <c r="H162">
        <v>420</v>
      </c>
      <c r="I162" s="54">
        <v>5</v>
      </c>
      <c r="J162" s="54">
        <v>10</v>
      </c>
      <c r="K162">
        <v>0</v>
      </c>
      <c r="L162" s="54">
        <v>0</v>
      </c>
      <c r="M162" s="54">
        <v>0</v>
      </c>
      <c r="N162" s="54">
        <v>0</v>
      </c>
      <c r="O162" s="54">
        <v>0</v>
      </c>
      <c r="P162" s="54">
        <v>0</v>
      </c>
      <c r="Q162" s="54">
        <v>0</v>
      </c>
    </row>
    <row r="163" spans="1:17">
      <c r="A163" s="54">
        <v>3</v>
      </c>
      <c r="B163">
        <v>22</v>
      </c>
      <c r="C163">
        <v>31</v>
      </c>
      <c r="D163">
        <v>31</v>
      </c>
      <c r="E163">
        <v>78</v>
      </c>
      <c r="F163">
        <v>54</v>
      </c>
      <c r="G163">
        <v>540</v>
      </c>
      <c r="H163">
        <v>440</v>
      </c>
      <c r="I163" s="54">
        <v>5</v>
      </c>
      <c r="J163" s="54">
        <v>10</v>
      </c>
      <c r="K163">
        <v>0</v>
      </c>
      <c r="L163" s="54">
        <v>0</v>
      </c>
      <c r="M163" s="54">
        <v>0</v>
      </c>
      <c r="N163" s="54">
        <v>0</v>
      </c>
      <c r="O163" s="54">
        <v>0</v>
      </c>
      <c r="P163" s="54">
        <v>0</v>
      </c>
      <c r="Q163" s="54">
        <v>0</v>
      </c>
    </row>
    <row r="164" spans="1:17">
      <c r="A164" s="54">
        <v>3</v>
      </c>
      <c r="B164">
        <v>23</v>
      </c>
      <c r="C164">
        <v>32</v>
      </c>
      <c r="D164">
        <v>32</v>
      </c>
      <c r="E164">
        <v>81</v>
      </c>
      <c r="F164">
        <v>56</v>
      </c>
      <c r="G164">
        <v>560</v>
      </c>
      <c r="H164">
        <v>460</v>
      </c>
      <c r="I164" s="54">
        <v>5</v>
      </c>
      <c r="J164" s="54">
        <v>10</v>
      </c>
      <c r="K164">
        <v>0</v>
      </c>
      <c r="L164" s="54">
        <v>0</v>
      </c>
      <c r="M164" s="54">
        <v>0</v>
      </c>
      <c r="N164" s="54">
        <v>0</v>
      </c>
      <c r="O164" s="54">
        <v>0</v>
      </c>
      <c r="P164" s="54">
        <v>0</v>
      </c>
      <c r="Q164" s="54">
        <v>0</v>
      </c>
    </row>
    <row r="165" spans="1:17">
      <c r="A165" s="54">
        <v>3</v>
      </c>
      <c r="B165">
        <v>24</v>
      </c>
      <c r="C165">
        <v>33</v>
      </c>
      <c r="D165">
        <v>33</v>
      </c>
      <c r="E165">
        <v>84</v>
      </c>
      <c r="F165">
        <v>58</v>
      </c>
      <c r="G165">
        <v>580</v>
      </c>
      <c r="H165">
        <v>480</v>
      </c>
      <c r="I165" s="54">
        <v>5</v>
      </c>
      <c r="J165" s="54">
        <v>10</v>
      </c>
      <c r="K165">
        <v>0</v>
      </c>
      <c r="L165" s="54">
        <v>0</v>
      </c>
      <c r="M165" s="54">
        <v>0</v>
      </c>
      <c r="N165" s="54">
        <v>0</v>
      </c>
      <c r="O165" s="54">
        <v>0</v>
      </c>
      <c r="P165" s="54">
        <v>0</v>
      </c>
      <c r="Q165" s="54">
        <v>0</v>
      </c>
    </row>
    <row r="166" spans="1:17">
      <c r="A166" s="54">
        <v>3</v>
      </c>
      <c r="B166">
        <v>25</v>
      </c>
      <c r="C166">
        <v>34</v>
      </c>
      <c r="D166">
        <v>34</v>
      </c>
      <c r="E166">
        <v>87</v>
      </c>
      <c r="F166">
        <v>60</v>
      </c>
      <c r="G166">
        <v>600</v>
      </c>
      <c r="H166">
        <v>500</v>
      </c>
      <c r="I166" s="54">
        <v>5</v>
      </c>
      <c r="J166" s="54">
        <v>10</v>
      </c>
      <c r="K166">
        <v>0</v>
      </c>
      <c r="L166" s="54">
        <v>0</v>
      </c>
      <c r="M166" s="54">
        <v>0</v>
      </c>
      <c r="N166" s="54">
        <v>0</v>
      </c>
      <c r="O166" s="54">
        <v>0</v>
      </c>
      <c r="P166" s="54">
        <v>0</v>
      </c>
      <c r="Q166" s="54">
        <v>0</v>
      </c>
    </row>
    <row r="167" spans="1:17">
      <c r="A167" s="54">
        <v>3</v>
      </c>
      <c r="B167">
        <v>26</v>
      </c>
      <c r="C167">
        <v>35</v>
      </c>
      <c r="D167">
        <v>35</v>
      </c>
      <c r="E167">
        <v>90</v>
      </c>
      <c r="F167">
        <v>62</v>
      </c>
      <c r="G167">
        <v>620</v>
      </c>
      <c r="H167">
        <v>520</v>
      </c>
      <c r="I167" s="54">
        <v>5</v>
      </c>
      <c r="J167" s="54">
        <v>10</v>
      </c>
      <c r="K167">
        <v>0</v>
      </c>
      <c r="L167" s="54">
        <v>0</v>
      </c>
      <c r="M167" s="54">
        <v>0</v>
      </c>
      <c r="N167" s="54">
        <v>0</v>
      </c>
      <c r="O167" s="54">
        <v>0</v>
      </c>
      <c r="P167" s="54">
        <v>0</v>
      </c>
      <c r="Q167" s="54">
        <v>0</v>
      </c>
    </row>
    <row r="168" spans="1:17">
      <c r="A168" s="54">
        <v>3</v>
      </c>
      <c r="B168">
        <v>27</v>
      </c>
      <c r="C168">
        <v>36</v>
      </c>
      <c r="D168">
        <v>36</v>
      </c>
      <c r="E168">
        <v>93</v>
      </c>
      <c r="F168">
        <v>64</v>
      </c>
      <c r="G168">
        <v>640</v>
      </c>
      <c r="H168">
        <v>540</v>
      </c>
      <c r="I168" s="54">
        <v>5</v>
      </c>
      <c r="J168" s="54">
        <v>10</v>
      </c>
      <c r="K168">
        <v>0</v>
      </c>
      <c r="L168" s="54">
        <v>0</v>
      </c>
      <c r="M168" s="54">
        <v>0</v>
      </c>
      <c r="N168" s="54">
        <v>0</v>
      </c>
      <c r="O168" s="54">
        <v>0</v>
      </c>
      <c r="P168" s="54">
        <v>0</v>
      </c>
      <c r="Q168" s="54">
        <v>0</v>
      </c>
    </row>
    <row r="169" spans="1:17">
      <c r="A169" s="54">
        <v>3</v>
      </c>
      <c r="B169">
        <v>28</v>
      </c>
      <c r="C169">
        <v>37</v>
      </c>
      <c r="D169">
        <v>37</v>
      </c>
      <c r="E169">
        <v>96</v>
      </c>
      <c r="F169">
        <v>66</v>
      </c>
      <c r="G169">
        <v>660</v>
      </c>
      <c r="H169">
        <v>560</v>
      </c>
      <c r="I169" s="54">
        <v>5</v>
      </c>
      <c r="J169" s="54">
        <v>10</v>
      </c>
      <c r="K169">
        <v>0</v>
      </c>
      <c r="L169" s="54">
        <v>0</v>
      </c>
      <c r="M169" s="54">
        <v>0</v>
      </c>
      <c r="N169" s="54">
        <v>0</v>
      </c>
      <c r="O169" s="54">
        <v>0</v>
      </c>
      <c r="P169" s="54">
        <v>0</v>
      </c>
      <c r="Q169" s="54">
        <v>0</v>
      </c>
    </row>
    <row r="170" spans="1:17">
      <c r="A170" s="54">
        <v>3</v>
      </c>
      <c r="B170">
        <v>29</v>
      </c>
      <c r="C170">
        <v>38</v>
      </c>
      <c r="D170">
        <v>38</v>
      </c>
      <c r="E170">
        <v>99</v>
      </c>
      <c r="F170">
        <v>68</v>
      </c>
      <c r="G170">
        <v>680</v>
      </c>
      <c r="H170">
        <v>580</v>
      </c>
      <c r="I170" s="54">
        <v>5</v>
      </c>
      <c r="J170" s="54">
        <v>10</v>
      </c>
      <c r="K170">
        <v>0</v>
      </c>
      <c r="L170" s="54">
        <v>0</v>
      </c>
      <c r="M170" s="54">
        <v>0</v>
      </c>
      <c r="N170" s="54">
        <v>0</v>
      </c>
      <c r="O170" s="54">
        <v>0</v>
      </c>
      <c r="P170" s="54">
        <v>0</v>
      </c>
      <c r="Q170" s="54">
        <v>0</v>
      </c>
    </row>
    <row r="171" spans="1:17">
      <c r="A171" s="54">
        <v>3</v>
      </c>
      <c r="B171">
        <v>30</v>
      </c>
      <c r="C171">
        <v>39</v>
      </c>
      <c r="D171">
        <v>39</v>
      </c>
      <c r="E171">
        <v>102</v>
      </c>
      <c r="F171">
        <v>70</v>
      </c>
      <c r="G171">
        <v>700</v>
      </c>
      <c r="H171">
        <v>600</v>
      </c>
      <c r="I171" s="54">
        <v>5</v>
      </c>
      <c r="J171" s="54">
        <v>10</v>
      </c>
      <c r="K171">
        <v>0</v>
      </c>
      <c r="L171" s="54">
        <v>0</v>
      </c>
      <c r="M171" s="54">
        <v>0</v>
      </c>
      <c r="N171" s="54">
        <v>0</v>
      </c>
      <c r="O171" s="54">
        <v>0</v>
      </c>
      <c r="P171" s="54">
        <v>0</v>
      </c>
      <c r="Q171" s="54">
        <v>0</v>
      </c>
    </row>
    <row r="172" spans="1:17">
      <c r="A172" s="54">
        <v>3</v>
      </c>
      <c r="B172">
        <v>31</v>
      </c>
      <c r="C172">
        <v>40</v>
      </c>
      <c r="D172">
        <v>40</v>
      </c>
      <c r="E172">
        <v>105</v>
      </c>
      <c r="F172">
        <v>72</v>
      </c>
      <c r="G172">
        <v>720</v>
      </c>
      <c r="H172">
        <v>620</v>
      </c>
      <c r="I172" s="54">
        <v>5</v>
      </c>
      <c r="J172" s="54">
        <v>10</v>
      </c>
      <c r="K172">
        <v>0</v>
      </c>
      <c r="L172" s="54">
        <v>0</v>
      </c>
      <c r="M172" s="54">
        <v>0</v>
      </c>
      <c r="N172" s="54">
        <v>0</v>
      </c>
      <c r="O172" s="54">
        <v>0</v>
      </c>
      <c r="P172" s="54">
        <v>0</v>
      </c>
      <c r="Q172" s="54">
        <v>0</v>
      </c>
    </row>
    <row r="173" spans="1:17">
      <c r="A173" s="54">
        <v>3</v>
      </c>
      <c r="B173">
        <v>32</v>
      </c>
      <c r="C173">
        <v>41</v>
      </c>
      <c r="D173">
        <v>41</v>
      </c>
      <c r="E173">
        <v>108</v>
      </c>
      <c r="F173">
        <v>74</v>
      </c>
      <c r="G173">
        <v>740</v>
      </c>
      <c r="H173">
        <v>640</v>
      </c>
      <c r="I173" s="54">
        <v>5</v>
      </c>
      <c r="J173" s="54">
        <v>10</v>
      </c>
      <c r="K173">
        <v>0</v>
      </c>
      <c r="L173" s="54">
        <v>0</v>
      </c>
      <c r="M173" s="54">
        <v>0</v>
      </c>
      <c r="N173" s="54">
        <v>0</v>
      </c>
      <c r="O173" s="54">
        <v>0</v>
      </c>
      <c r="P173" s="54">
        <v>0</v>
      </c>
      <c r="Q173" s="54">
        <v>0</v>
      </c>
    </row>
    <row r="174" spans="1:17">
      <c r="A174" s="54">
        <v>3</v>
      </c>
      <c r="B174">
        <v>33</v>
      </c>
      <c r="C174">
        <v>42</v>
      </c>
      <c r="D174">
        <v>42</v>
      </c>
      <c r="E174">
        <v>111</v>
      </c>
      <c r="F174">
        <v>76</v>
      </c>
      <c r="G174">
        <v>760</v>
      </c>
      <c r="H174">
        <v>660</v>
      </c>
      <c r="I174" s="54">
        <v>5</v>
      </c>
      <c r="J174" s="54">
        <v>10</v>
      </c>
      <c r="K174">
        <v>0</v>
      </c>
      <c r="L174" s="54">
        <v>0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</row>
    <row r="175" spans="1:17">
      <c r="A175" s="54">
        <v>3</v>
      </c>
      <c r="B175">
        <v>34</v>
      </c>
      <c r="C175">
        <v>43</v>
      </c>
      <c r="D175">
        <v>43</v>
      </c>
      <c r="E175">
        <v>114</v>
      </c>
      <c r="F175">
        <v>78</v>
      </c>
      <c r="G175">
        <v>780</v>
      </c>
      <c r="H175">
        <v>680</v>
      </c>
      <c r="I175" s="54">
        <v>5</v>
      </c>
      <c r="J175" s="54">
        <v>10</v>
      </c>
      <c r="K175">
        <v>0</v>
      </c>
      <c r="L175" s="54">
        <v>0</v>
      </c>
      <c r="M175" s="54">
        <v>0</v>
      </c>
      <c r="N175" s="54">
        <v>0</v>
      </c>
      <c r="O175" s="54">
        <v>0</v>
      </c>
      <c r="P175" s="54">
        <v>0</v>
      </c>
      <c r="Q175" s="54">
        <v>0</v>
      </c>
    </row>
    <row r="176" spans="1:17">
      <c r="A176" s="54">
        <v>3</v>
      </c>
      <c r="B176">
        <v>35</v>
      </c>
      <c r="C176">
        <v>44</v>
      </c>
      <c r="D176">
        <v>44</v>
      </c>
      <c r="E176">
        <v>117</v>
      </c>
      <c r="F176">
        <v>80</v>
      </c>
      <c r="G176">
        <v>800</v>
      </c>
      <c r="H176">
        <v>700</v>
      </c>
      <c r="I176" s="54">
        <v>5</v>
      </c>
      <c r="J176" s="54">
        <v>10</v>
      </c>
      <c r="K176">
        <v>0</v>
      </c>
      <c r="L176" s="54">
        <v>0</v>
      </c>
      <c r="M176" s="54">
        <v>0</v>
      </c>
      <c r="N176" s="54">
        <v>0</v>
      </c>
      <c r="O176" s="54">
        <v>0</v>
      </c>
      <c r="P176" s="54">
        <v>0</v>
      </c>
      <c r="Q176" s="54">
        <v>0</v>
      </c>
    </row>
    <row r="177" spans="1:17">
      <c r="A177" s="54">
        <v>3</v>
      </c>
      <c r="B177">
        <v>36</v>
      </c>
      <c r="C177">
        <v>45</v>
      </c>
      <c r="D177">
        <v>45</v>
      </c>
      <c r="E177">
        <v>120</v>
      </c>
      <c r="F177">
        <v>82</v>
      </c>
      <c r="G177">
        <v>820</v>
      </c>
      <c r="H177">
        <v>720</v>
      </c>
      <c r="I177" s="54">
        <v>5</v>
      </c>
      <c r="J177" s="54">
        <v>10</v>
      </c>
      <c r="K177">
        <v>0</v>
      </c>
      <c r="L177" s="54">
        <v>0</v>
      </c>
      <c r="M177" s="54">
        <v>0</v>
      </c>
      <c r="N177" s="54">
        <v>0</v>
      </c>
      <c r="O177" s="54">
        <v>0</v>
      </c>
      <c r="P177" s="54">
        <v>0</v>
      </c>
      <c r="Q177" s="54">
        <v>0</v>
      </c>
    </row>
    <row r="178" spans="1:17">
      <c r="A178" s="54">
        <v>3</v>
      </c>
      <c r="B178">
        <v>37</v>
      </c>
      <c r="C178">
        <v>46</v>
      </c>
      <c r="D178">
        <v>46</v>
      </c>
      <c r="E178">
        <v>123</v>
      </c>
      <c r="F178">
        <v>84</v>
      </c>
      <c r="G178">
        <v>840</v>
      </c>
      <c r="H178">
        <v>740</v>
      </c>
      <c r="I178" s="54">
        <v>5</v>
      </c>
      <c r="J178" s="54">
        <v>10</v>
      </c>
      <c r="K178">
        <v>0</v>
      </c>
      <c r="L178" s="54">
        <v>0</v>
      </c>
      <c r="M178" s="54">
        <v>0</v>
      </c>
      <c r="N178" s="54">
        <v>0</v>
      </c>
      <c r="O178" s="54">
        <v>0</v>
      </c>
      <c r="P178" s="54">
        <v>0</v>
      </c>
      <c r="Q178" s="54">
        <v>0</v>
      </c>
    </row>
    <row r="179" spans="1:17">
      <c r="A179" s="54">
        <v>3</v>
      </c>
      <c r="B179">
        <v>38</v>
      </c>
      <c r="C179">
        <v>47</v>
      </c>
      <c r="D179">
        <v>47</v>
      </c>
      <c r="E179">
        <v>126</v>
      </c>
      <c r="F179">
        <v>86</v>
      </c>
      <c r="G179">
        <v>860</v>
      </c>
      <c r="H179">
        <v>760</v>
      </c>
      <c r="I179" s="54">
        <v>5</v>
      </c>
      <c r="J179" s="54">
        <v>10</v>
      </c>
      <c r="K179">
        <v>0</v>
      </c>
      <c r="L179" s="54">
        <v>0</v>
      </c>
      <c r="M179" s="54">
        <v>0</v>
      </c>
      <c r="N179" s="54">
        <v>0</v>
      </c>
      <c r="O179" s="54">
        <v>0</v>
      </c>
      <c r="P179" s="54">
        <v>0</v>
      </c>
      <c r="Q179" s="54">
        <v>0</v>
      </c>
    </row>
    <row r="180" spans="1:17">
      <c r="A180" s="54">
        <v>3</v>
      </c>
      <c r="B180">
        <v>39</v>
      </c>
      <c r="C180">
        <v>48</v>
      </c>
      <c r="D180">
        <v>48</v>
      </c>
      <c r="E180">
        <v>129</v>
      </c>
      <c r="F180">
        <v>88</v>
      </c>
      <c r="G180">
        <v>880</v>
      </c>
      <c r="H180">
        <v>780</v>
      </c>
      <c r="I180" s="54">
        <v>5</v>
      </c>
      <c r="J180" s="54">
        <v>10</v>
      </c>
      <c r="K180">
        <v>0</v>
      </c>
      <c r="L180" s="54">
        <v>0</v>
      </c>
      <c r="M180" s="54">
        <v>0</v>
      </c>
      <c r="N180" s="54">
        <v>0</v>
      </c>
      <c r="O180" s="54">
        <v>0</v>
      </c>
      <c r="P180" s="54">
        <v>0</v>
      </c>
      <c r="Q180" s="54">
        <v>0</v>
      </c>
    </row>
    <row r="181" spans="1:17">
      <c r="A181" s="54">
        <v>3</v>
      </c>
      <c r="B181">
        <v>40</v>
      </c>
      <c r="C181">
        <v>49</v>
      </c>
      <c r="D181">
        <v>49</v>
      </c>
      <c r="E181">
        <v>132</v>
      </c>
      <c r="F181">
        <v>90</v>
      </c>
      <c r="G181">
        <v>900</v>
      </c>
      <c r="H181">
        <v>800</v>
      </c>
      <c r="I181" s="54">
        <v>5</v>
      </c>
      <c r="J181" s="54">
        <v>10</v>
      </c>
      <c r="K181">
        <v>0</v>
      </c>
      <c r="L181" s="54">
        <v>0</v>
      </c>
      <c r="M181" s="54">
        <v>0</v>
      </c>
      <c r="N181" s="54">
        <v>0</v>
      </c>
      <c r="O181" s="54">
        <v>0</v>
      </c>
      <c r="P181" s="54">
        <v>0</v>
      </c>
      <c r="Q181" s="54">
        <v>0</v>
      </c>
    </row>
    <row r="182" spans="1:17">
      <c r="A182" s="54">
        <v>3</v>
      </c>
      <c r="B182">
        <v>41</v>
      </c>
      <c r="C182">
        <v>50</v>
      </c>
      <c r="D182">
        <v>50</v>
      </c>
      <c r="E182">
        <v>135</v>
      </c>
      <c r="F182">
        <v>92</v>
      </c>
      <c r="G182">
        <v>920</v>
      </c>
      <c r="H182">
        <v>820</v>
      </c>
      <c r="I182" s="54">
        <v>5</v>
      </c>
      <c r="J182" s="54">
        <v>10</v>
      </c>
      <c r="K182">
        <v>0</v>
      </c>
      <c r="L182" s="54">
        <v>0</v>
      </c>
      <c r="M182" s="54">
        <v>0</v>
      </c>
      <c r="N182" s="54">
        <v>0</v>
      </c>
      <c r="O182" s="54">
        <v>0</v>
      </c>
      <c r="P182" s="54">
        <v>0</v>
      </c>
      <c r="Q182" s="54">
        <v>0</v>
      </c>
    </row>
    <row r="183" spans="1:17">
      <c r="A183" s="54">
        <v>3</v>
      </c>
      <c r="B183">
        <v>42</v>
      </c>
      <c r="C183">
        <v>51</v>
      </c>
      <c r="D183">
        <v>51</v>
      </c>
      <c r="E183">
        <v>138</v>
      </c>
      <c r="F183">
        <v>94</v>
      </c>
      <c r="G183">
        <v>940</v>
      </c>
      <c r="H183">
        <v>840</v>
      </c>
      <c r="I183" s="54">
        <v>5</v>
      </c>
      <c r="J183" s="54">
        <v>10</v>
      </c>
      <c r="K183">
        <v>0</v>
      </c>
      <c r="L183" s="54">
        <v>0</v>
      </c>
      <c r="M183" s="54">
        <v>0</v>
      </c>
      <c r="N183" s="54">
        <v>0</v>
      </c>
      <c r="O183" s="54">
        <v>0</v>
      </c>
      <c r="P183" s="54">
        <v>0</v>
      </c>
      <c r="Q183" s="54">
        <v>0</v>
      </c>
    </row>
    <row r="184" spans="1:17">
      <c r="A184" s="54">
        <v>3</v>
      </c>
      <c r="B184">
        <v>43</v>
      </c>
      <c r="C184">
        <v>52</v>
      </c>
      <c r="D184">
        <v>52</v>
      </c>
      <c r="E184">
        <v>141</v>
      </c>
      <c r="F184">
        <v>96</v>
      </c>
      <c r="G184">
        <v>960</v>
      </c>
      <c r="H184">
        <v>860</v>
      </c>
      <c r="I184" s="54">
        <v>5</v>
      </c>
      <c r="J184" s="54">
        <v>10</v>
      </c>
      <c r="K184">
        <v>0</v>
      </c>
      <c r="L184" s="54">
        <v>0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</row>
    <row r="185" spans="1:17">
      <c r="A185" s="54">
        <v>3</v>
      </c>
      <c r="B185">
        <v>44</v>
      </c>
      <c r="C185">
        <v>53</v>
      </c>
      <c r="D185">
        <v>53</v>
      </c>
      <c r="E185">
        <v>144</v>
      </c>
      <c r="F185">
        <v>98</v>
      </c>
      <c r="G185">
        <v>980</v>
      </c>
      <c r="H185">
        <v>880</v>
      </c>
      <c r="I185" s="54">
        <v>5</v>
      </c>
      <c r="J185" s="54">
        <v>10</v>
      </c>
      <c r="K185">
        <v>0</v>
      </c>
      <c r="L185" s="54">
        <v>0</v>
      </c>
      <c r="M185" s="54">
        <v>0</v>
      </c>
      <c r="N185" s="54">
        <v>0</v>
      </c>
      <c r="O185" s="54">
        <v>0</v>
      </c>
      <c r="P185" s="54">
        <v>0</v>
      </c>
      <c r="Q185" s="54">
        <v>0</v>
      </c>
    </row>
    <row r="186" spans="1:17">
      <c r="A186" s="54">
        <v>3</v>
      </c>
      <c r="B186">
        <v>45</v>
      </c>
      <c r="C186">
        <v>54</v>
      </c>
      <c r="D186">
        <v>54</v>
      </c>
      <c r="E186">
        <v>147</v>
      </c>
      <c r="F186">
        <v>100</v>
      </c>
      <c r="G186">
        <v>1000</v>
      </c>
      <c r="H186">
        <v>900</v>
      </c>
      <c r="I186" s="54">
        <v>5</v>
      </c>
      <c r="J186" s="54">
        <v>10</v>
      </c>
      <c r="K186">
        <v>0</v>
      </c>
      <c r="L186" s="54">
        <v>0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</row>
    <row r="187" spans="1:17">
      <c r="A187" s="54">
        <v>3</v>
      </c>
      <c r="B187">
        <v>46</v>
      </c>
      <c r="C187">
        <v>55</v>
      </c>
      <c r="D187">
        <v>55</v>
      </c>
      <c r="E187">
        <v>150</v>
      </c>
      <c r="F187">
        <v>102</v>
      </c>
      <c r="G187">
        <v>1020</v>
      </c>
      <c r="H187">
        <v>920</v>
      </c>
      <c r="I187" s="54">
        <v>5</v>
      </c>
      <c r="J187" s="54">
        <v>10</v>
      </c>
      <c r="K187">
        <v>0</v>
      </c>
      <c r="L187" s="54">
        <v>0</v>
      </c>
      <c r="M187" s="54">
        <v>0</v>
      </c>
      <c r="N187" s="54">
        <v>0</v>
      </c>
      <c r="O187" s="54">
        <v>0</v>
      </c>
      <c r="P187" s="54">
        <v>0</v>
      </c>
      <c r="Q187" s="54">
        <v>0</v>
      </c>
    </row>
    <row r="188" spans="1:17">
      <c r="A188" s="54">
        <v>3</v>
      </c>
      <c r="B188">
        <v>47</v>
      </c>
      <c r="C188">
        <v>56</v>
      </c>
      <c r="D188">
        <v>56</v>
      </c>
      <c r="E188">
        <v>153</v>
      </c>
      <c r="F188">
        <v>104</v>
      </c>
      <c r="G188">
        <v>1040</v>
      </c>
      <c r="H188">
        <v>940</v>
      </c>
      <c r="I188" s="54">
        <v>5</v>
      </c>
      <c r="J188" s="54">
        <v>10</v>
      </c>
      <c r="K188">
        <v>0</v>
      </c>
      <c r="L188" s="54">
        <v>0</v>
      </c>
      <c r="M188" s="54">
        <v>0</v>
      </c>
      <c r="N188" s="54">
        <v>0</v>
      </c>
      <c r="O188" s="54">
        <v>0</v>
      </c>
      <c r="P188" s="54">
        <v>0</v>
      </c>
      <c r="Q188" s="54">
        <v>0</v>
      </c>
    </row>
    <row r="189" spans="1:17">
      <c r="A189" s="54">
        <v>3</v>
      </c>
      <c r="B189">
        <v>48</v>
      </c>
      <c r="C189">
        <v>57</v>
      </c>
      <c r="D189">
        <v>57</v>
      </c>
      <c r="E189">
        <v>156</v>
      </c>
      <c r="F189">
        <v>106</v>
      </c>
      <c r="G189">
        <v>1060</v>
      </c>
      <c r="H189">
        <v>960</v>
      </c>
      <c r="I189" s="54">
        <v>5</v>
      </c>
      <c r="J189" s="54">
        <v>10</v>
      </c>
      <c r="K189">
        <v>0</v>
      </c>
      <c r="L189" s="54">
        <v>0</v>
      </c>
      <c r="M189" s="54">
        <v>0</v>
      </c>
      <c r="N189" s="54">
        <v>0</v>
      </c>
      <c r="O189" s="54">
        <v>0</v>
      </c>
      <c r="P189" s="54">
        <v>0</v>
      </c>
      <c r="Q189" s="54">
        <v>0</v>
      </c>
    </row>
    <row r="190" spans="1:17">
      <c r="A190" s="54">
        <v>3</v>
      </c>
      <c r="B190">
        <v>49</v>
      </c>
      <c r="C190">
        <v>58</v>
      </c>
      <c r="D190">
        <v>58</v>
      </c>
      <c r="E190">
        <v>159</v>
      </c>
      <c r="F190">
        <v>108</v>
      </c>
      <c r="G190">
        <v>1080</v>
      </c>
      <c r="H190">
        <v>980</v>
      </c>
      <c r="I190" s="54">
        <v>5</v>
      </c>
      <c r="J190" s="54">
        <v>10</v>
      </c>
      <c r="K190">
        <v>0</v>
      </c>
      <c r="L190" s="54">
        <v>0</v>
      </c>
      <c r="M190" s="54">
        <v>0</v>
      </c>
      <c r="N190" s="54">
        <v>0</v>
      </c>
      <c r="O190" s="54">
        <v>0</v>
      </c>
      <c r="P190" s="54">
        <v>0</v>
      </c>
      <c r="Q190" s="54">
        <v>0</v>
      </c>
    </row>
    <row r="191" spans="1:17">
      <c r="A191" s="54">
        <v>3</v>
      </c>
      <c r="B191">
        <v>50</v>
      </c>
      <c r="C191">
        <v>59</v>
      </c>
      <c r="D191">
        <v>59</v>
      </c>
      <c r="E191">
        <v>162</v>
      </c>
      <c r="F191">
        <v>110</v>
      </c>
      <c r="G191">
        <v>1100</v>
      </c>
      <c r="H191">
        <v>1000</v>
      </c>
      <c r="I191" s="54">
        <v>5</v>
      </c>
      <c r="J191" s="54">
        <v>10</v>
      </c>
      <c r="K191">
        <v>0</v>
      </c>
      <c r="L191" s="54">
        <v>0</v>
      </c>
      <c r="M191" s="54">
        <v>0</v>
      </c>
      <c r="N191" s="54">
        <v>0</v>
      </c>
      <c r="O191" s="54">
        <v>0</v>
      </c>
      <c r="P191" s="54">
        <v>0</v>
      </c>
      <c r="Q191" s="54">
        <v>0</v>
      </c>
    </row>
    <row r="192" spans="1:17">
      <c r="A192" s="54">
        <v>3</v>
      </c>
      <c r="B192">
        <v>51</v>
      </c>
      <c r="C192">
        <v>60</v>
      </c>
      <c r="D192">
        <v>60</v>
      </c>
      <c r="E192">
        <v>165</v>
      </c>
      <c r="F192">
        <v>112</v>
      </c>
      <c r="G192">
        <v>1120</v>
      </c>
      <c r="H192">
        <v>1020</v>
      </c>
      <c r="I192" s="54">
        <v>5</v>
      </c>
      <c r="J192" s="54">
        <v>10</v>
      </c>
      <c r="K192">
        <v>0</v>
      </c>
      <c r="L192" s="54">
        <v>0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</row>
    <row r="193" spans="1:17">
      <c r="A193" s="54">
        <v>3</v>
      </c>
      <c r="B193">
        <v>52</v>
      </c>
      <c r="C193">
        <v>61</v>
      </c>
      <c r="D193">
        <v>61</v>
      </c>
      <c r="E193">
        <v>168</v>
      </c>
      <c r="F193">
        <v>114</v>
      </c>
      <c r="G193">
        <v>1140</v>
      </c>
      <c r="H193">
        <v>1040</v>
      </c>
      <c r="I193" s="54">
        <v>5</v>
      </c>
      <c r="J193" s="54">
        <v>10</v>
      </c>
      <c r="K193">
        <v>0</v>
      </c>
      <c r="L193" s="54">
        <v>0</v>
      </c>
      <c r="M193" s="54">
        <v>0</v>
      </c>
      <c r="N193" s="54">
        <v>0</v>
      </c>
      <c r="O193" s="54">
        <v>0</v>
      </c>
      <c r="P193" s="54">
        <v>0</v>
      </c>
      <c r="Q193" s="54">
        <v>0</v>
      </c>
    </row>
    <row r="194" spans="1:17">
      <c r="A194" s="54">
        <v>3</v>
      </c>
      <c r="B194">
        <v>53</v>
      </c>
      <c r="C194">
        <v>62</v>
      </c>
      <c r="D194">
        <v>62</v>
      </c>
      <c r="E194">
        <v>171</v>
      </c>
      <c r="F194">
        <v>116</v>
      </c>
      <c r="G194">
        <v>1160</v>
      </c>
      <c r="H194">
        <v>1060</v>
      </c>
      <c r="I194" s="54">
        <v>5</v>
      </c>
      <c r="J194" s="54">
        <v>10</v>
      </c>
      <c r="K194">
        <v>0</v>
      </c>
      <c r="L194" s="54">
        <v>0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</row>
    <row r="195" spans="1:17">
      <c r="A195" s="54">
        <v>3</v>
      </c>
      <c r="B195">
        <v>54</v>
      </c>
      <c r="C195">
        <v>63</v>
      </c>
      <c r="D195">
        <v>63</v>
      </c>
      <c r="E195">
        <v>174</v>
      </c>
      <c r="F195">
        <v>118</v>
      </c>
      <c r="G195">
        <v>1180</v>
      </c>
      <c r="H195">
        <v>1080</v>
      </c>
      <c r="I195" s="54">
        <v>5</v>
      </c>
      <c r="J195" s="54">
        <v>10</v>
      </c>
      <c r="K195">
        <v>0</v>
      </c>
      <c r="L195" s="54">
        <v>0</v>
      </c>
      <c r="M195" s="54">
        <v>0</v>
      </c>
      <c r="N195" s="54">
        <v>0</v>
      </c>
      <c r="O195" s="54">
        <v>0</v>
      </c>
      <c r="P195" s="54">
        <v>0</v>
      </c>
      <c r="Q195" s="54">
        <v>0</v>
      </c>
    </row>
    <row r="196" spans="1:17">
      <c r="A196" s="54">
        <v>3</v>
      </c>
      <c r="B196">
        <v>55</v>
      </c>
      <c r="C196">
        <v>64</v>
      </c>
      <c r="D196">
        <v>64</v>
      </c>
      <c r="E196">
        <v>177</v>
      </c>
      <c r="F196">
        <v>120</v>
      </c>
      <c r="G196">
        <v>1200</v>
      </c>
      <c r="H196">
        <v>1100</v>
      </c>
      <c r="I196" s="54">
        <v>5</v>
      </c>
      <c r="J196" s="54">
        <v>10</v>
      </c>
      <c r="K196">
        <v>0</v>
      </c>
      <c r="L196" s="54">
        <v>0</v>
      </c>
      <c r="M196" s="54">
        <v>0</v>
      </c>
      <c r="N196" s="54">
        <v>0</v>
      </c>
      <c r="O196" s="54">
        <v>0</v>
      </c>
      <c r="P196" s="54">
        <v>0</v>
      </c>
      <c r="Q196" s="54">
        <v>0</v>
      </c>
    </row>
    <row r="197" spans="1:17">
      <c r="A197" s="54">
        <v>3</v>
      </c>
      <c r="B197">
        <v>56</v>
      </c>
      <c r="C197">
        <v>65</v>
      </c>
      <c r="D197">
        <v>65</v>
      </c>
      <c r="E197">
        <v>180</v>
      </c>
      <c r="F197">
        <v>122</v>
      </c>
      <c r="G197">
        <v>1220</v>
      </c>
      <c r="H197">
        <v>1120</v>
      </c>
      <c r="I197" s="54">
        <v>5</v>
      </c>
      <c r="J197" s="54">
        <v>10</v>
      </c>
      <c r="K197">
        <v>0</v>
      </c>
      <c r="L197" s="54">
        <v>0</v>
      </c>
      <c r="M197" s="54">
        <v>0</v>
      </c>
      <c r="N197" s="54">
        <v>0</v>
      </c>
      <c r="O197" s="54">
        <v>0</v>
      </c>
      <c r="P197" s="54">
        <v>0</v>
      </c>
      <c r="Q197" s="54">
        <v>0</v>
      </c>
    </row>
    <row r="198" spans="1:17">
      <c r="A198" s="54">
        <v>3</v>
      </c>
      <c r="B198">
        <v>57</v>
      </c>
      <c r="C198">
        <v>66</v>
      </c>
      <c r="D198">
        <v>66</v>
      </c>
      <c r="E198">
        <v>183</v>
      </c>
      <c r="F198">
        <v>124</v>
      </c>
      <c r="G198">
        <v>1240</v>
      </c>
      <c r="H198">
        <v>1140</v>
      </c>
      <c r="I198" s="54">
        <v>5</v>
      </c>
      <c r="J198" s="54">
        <v>10</v>
      </c>
      <c r="K198">
        <v>0</v>
      </c>
      <c r="L198" s="54">
        <v>0</v>
      </c>
      <c r="M198" s="54">
        <v>0</v>
      </c>
      <c r="N198" s="54">
        <v>0</v>
      </c>
      <c r="O198" s="54">
        <v>0</v>
      </c>
      <c r="P198" s="54">
        <v>0</v>
      </c>
      <c r="Q198" s="54">
        <v>0</v>
      </c>
    </row>
    <row r="199" spans="1:17">
      <c r="A199" s="54">
        <v>3</v>
      </c>
      <c r="B199">
        <v>58</v>
      </c>
      <c r="C199">
        <v>67</v>
      </c>
      <c r="D199">
        <v>67</v>
      </c>
      <c r="E199">
        <v>186</v>
      </c>
      <c r="F199">
        <v>126</v>
      </c>
      <c r="G199">
        <v>1260</v>
      </c>
      <c r="H199">
        <v>1160</v>
      </c>
      <c r="I199" s="54">
        <v>5</v>
      </c>
      <c r="J199" s="54">
        <v>10</v>
      </c>
      <c r="K199">
        <v>0</v>
      </c>
      <c r="L199" s="54">
        <v>0</v>
      </c>
      <c r="M199" s="54">
        <v>0</v>
      </c>
      <c r="N199" s="54">
        <v>0</v>
      </c>
      <c r="O199" s="54">
        <v>0</v>
      </c>
      <c r="P199" s="54">
        <v>0</v>
      </c>
      <c r="Q199" s="54">
        <v>0</v>
      </c>
    </row>
    <row r="200" spans="1:17">
      <c r="A200" s="54">
        <v>3</v>
      </c>
      <c r="B200">
        <v>59</v>
      </c>
      <c r="C200">
        <v>68</v>
      </c>
      <c r="D200">
        <v>68</v>
      </c>
      <c r="E200">
        <v>189</v>
      </c>
      <c r="F200">
        <v>128</v>
      </c>
      <c r="G200">
        <v>1280</v>
      </c>
      <c r="H200">
        <v>1180</v>
      </c>
      <c r="I200" s="54">
        <v>5</v>
      </c>
      <c r="J200" s="54">
        <v>10</v>
      </c>
      <c r="K200">
        <v>0</v>
      </c>
      <c r="L200" s="54">
        <v>0</v>
      </c>
      <c r="M200" s="54">
        <v>0</v>
      </c>
      <c r="N200" s="54">
        <v>0</v>
      </c>
      <c r="O200" s="54">
        <v>0</v>
      </c>
      <c r="P200" s="54">
        <v>0</v>
      </c>
      <c r="Q200" s="54">
        <v>0</v>
      </c>
    </row>
    <row r="201" spans="1:17">
      <c r="A201" s="54">
        <v>3</v>
      </c>
      <c r="B201">
        <v>60</v>
      </c>
      <c r="C201">
        <v>69</v>
      </c>
      <c r="D201">
        <v>69</v>
      </c>
      <c r="E201">
        <v>192</v>
      </c>
      <c r="F201">
        <v>130</v>
      </c>
      <c r="G201">
        <v>1300</v>
      </c>
      <c r="H201">
        <v>1200</v>
      </c>
      <c r="I201" s="54">
        <v>5</v>
      </c>
      <c r="J201" s="54">
        <v>10</v>
      </c>
      <c r="K201">
        <v>0</v>
      </c>
      <c r="L201" s="54">
        <v>0</v>
      </c>
      <c r="M201" s="54">
        <v>0</v>
      </c>
      <c r="N201" s="54">
        <v>0</v>
      </c>
      <c r="O201" s="54">
        <v>0</v>
      </c>
      <c r="P201" s="54">
        <v>0</v>
      </c>
      <c r="Q201" s="54">
        <v>0</v>
      </c>
    </row>
    <row r="202" spans="1:17">
      <c r="A202" s="54">
        <v>3</v>
      </c>
      <c r="B202">
        <v>61</v>
      </c>
      <c r="C202">
        <v>70</v>
      </c>
      <c r="D202">
        <v>70</v>
      </c>
      <c r="E202">
        <v>195</v>
      </c>
      <c r="F202">
        <v>132</v>
      </c>
      <c r="G202">
        <v>1320</v>
      </c>
      <c r="H202">
        <v>1220</v>
      </c>
      <c r="I202" s="54">
        <v>5</v>
      </c>
      <c r="J202" s="54">
        <v>10</v>
      </c>
      <c r="K202">
        <v>0</v>
      </c>
      <c r="L202" s="54">
        <v>0</v>
      </c>
      <c r="M202" s="54">
        <v>0</v>
      </c>
      <c r="N202" s="54">
        <v>0</v>
      </c>
      <c r="O202" s="54">
        <v>0</v>
      </c>
      <c r="P202" s="54">
        <v>0</v>
      </c>
      <c r="Q202" s="54">
        <v>0</v>
      </c>
    </row>
    <row r="203" spans="1:17">
      <c r="A203" s="54">
        <v>3</v>
      </c>
      <c r="B203">
        <v>62</v>
      </c>
      <c r="C203">
        <v>71</v>
      </c>
      <c r="D203">
        <v>71</v>
      </c>
      <c r="E203">
        <v>198</v>
      </c>
      <c r="F203">
        <v>134</v>
      </c>
      <c r="G203">
        <v>1340</v>
      </c>
      <c r="H203">
        <v>1240</v>
      </c>
      <c r="I203" s="54">
        <v>5</v>
      </c>
      <c r="J203" s="54">
        <v>10</v>
      </c>
      <c r="K203">
        <v>0</v>
      </c>
      <c r="L203" s="54">
        <v>0</v>
      </c>
      <c r="M203" s="54">
        <v>0</v>
      </c>
      <c r="N203" s="54">
        <v>0</v>
      </c>
      <c r="O203" s="54">
        <v>0</v>
      </c>
      <c r="P203" s="54">
        <v>0</v>
      </c>
      <c r="Q203" s="54">
        <v>0</v>
      </c>
    </row>
    <row r="204" spans="1:17">
      <c r="A204" s="54">
        <v>3</v>
      </c>
      <c r="B204">
        <v>63</v>
      </c>
      <c r="C204">
        <v>72</v>
      </c>
      <c r="D204">
        <v>72</v>
      </c>
      <c r="E204">
        <v>201</v>
      </c>
      <c r="F204">
        <v>136</v>
      </c>
      <c r="G204">
        <v>1360</v>
      </c>
      <c r="H204">
        <v>1260</v>
      </c>
      <c r="I204" s="54">
        <v>5</v>
      </c>
      <c r="J204" s="54">
        <v>10</v>
      </c>
      <c r="K204">
        <v>0</v>
      </c>
      <c r="L204" s="54">
        <v>0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</row>
    <row r="205" spans="1:17">
      <c r="A205" s="54">
        <v>3</v>
      </c>
      <c r="B205">
        <v>64</v>
      </c>
      <c r="C205">
        <v>73</v>
      </c>
      <c r="D205">
        <v>73</v>
      </c>
      <c r="E205">
        <v>204</v>
      </c>
      <c r="F205">
        <v>138</v>
      </c>
      <c r="G205">
        <v>1380</v>
      </c>
      <c r="H205">
        <v>1280</v>
      </c>
      <c r="I205" s="54">
        <v>5</v>
      </c>
      <c r="J205" s="54">
        <v>10</v>
      </c>
      <c r="K205">
        <v>0</v>
      </c>
      <c r="L205" s="54">
        <v>0</v>
      </c>
      <c r="M205" s="54">
        <v>0</v>
      </c>
      <c r="N205" s="54">
        <v>0</v>
      </c>
      <c r="O205" s="54">
        <v>0</v>
      </c>
      <c r="P205" s="54">
        <v>0</v>
      </c>
      <c r="Q205" s="54">
        <v>0</v>
      </c>
    </row>
    <row r="206" spans="1:17">
      <c r="A206" s="54">
        <v>3</v>
      </c>
      <c r="B206">
        <v>65</v>
      </c>
      <c r="C206">
        <v>74</v>
      </c>
      <c r="D206">
        <v>74</v>
      </c>
      <c r="E206">
        <v>207</v>
      </c>
      <c r="F206">
        <v>140</v>
      </c>
      <c r="G206">
        <v>1400</v>
      </c>
      <c r="H206">
        <v>1300</v>
      </c>
      <c r="I206" s="54">
        <v>5</v>
      </c>
      <c r="J206" s="54">
        <v>10</v>
      </c>
      <c r="K206">
        <v>0</v>
      </c>
      <c r="L206" s="54">
        <v>0</v>
      </c>
      <c r="M206" s="54">
        <v>0</v>
      </c>
      <c r="N206" s="54">
        <v>0</v>
      </c>
      <c r="O206" s="54">
        <v>0</v>
      </c>
      <c r="P206" s="54">
        <v>0</v>
      </c>
      <c r="Q206" s="54">
        <v>0</v>
      </c>
    </row>
    <row r="207" spans="1:17">
      <c r="A207" s="54">
        <v>3</v>
      </c>
      <c r="B207">
        <v>66</v>
      </c>
      <c r="C207">
        <v>75</v>
      </c>
      <c r="D207">
        <v>75</v>
      </c>
      <c r="E207">
        <v>210</v>
      </c>
      <c r="F207">
        <v>142</v>
      </c>
      <c r="G207">
        <v>1420</v>
      </c>
      <c r="H207">
        <v>1320</v>
      </c>
      <c r="I207" s="54">
        <v>5</v>
      </c>
      <c r="J207" s="54">
        <v>10</v>
      </c>
      <c r="K207">
        <v>0</v>
      </c>
      <c r="L207" s="54">
        <v>0</v>
      </c>
      <c r="M207" s="54">
        <v>0</v>
      </c>
      <c r="N207" s="54">
        <v>0</v>
      </c>
      <c r="O207" s="54">
        <v>0</v>
      </c>
      <c r="P207" s="54">
        <v>0</v>
      </c>
      <c r="Q207" s="54">
        <v>0</v>
      </c>
    </row>
    <row r="208" spans="1:17">
      <c r="A208" s="54">
        <v>3</v>
      </c>
      <c r="B208">
        <v>67</v>
      </c>
      <c r="C208">
        <v>76</v>
      </c>
      <c r="D208">
        <v>76</v>
      </c>
      <c r="E208">
        <v>213</v>
      </c>
      <c r="F208">
        <v>144</v>
      </c>
      <c r="G208">
        <v>1440</v>
      </c>
      <c r="H208">
        <v>1340</v>
      </c>
      <c r="I208" s="54">
        <v>5</v>
      </c>
      <c r="J208" s="54">
        <v>10</v>
      </c>
      <c r="K208">
        <v>0</v>
      </c>
      <c r="L208" s="54">
        <v>0</v>
      </c>
      <c r="M208" s="54">
        <v>0</v>
      </c>
      <c r="N208" s="54">
        <v>0</v>
      </c>
      <c r="O208" s="54">
        <v>0</v>
      </c>
      <c r="P208" s="54">
        <v>0</v>
      </c>
      <c r="Q208" s="54">
        <v>0</v>
      </c>
    </row>
    <row r="209" spans="1:17">
      <c r="A209" s="54">
        <v>3</v>
      </c>
      <c r="B209">
        <v>68</v>
      </c>
      <c r="C209">
        <v>77</v>
      </c>
      <c r="D209">
        <v>77</v>
      </c>
      <c r="E209">
        <v>216</v>
      </c>
      <c r="F209">
        <v>146</v>
      </c>
      <c r="G209">
        <v>1460</v>
      </c>
      <c r="H209">
        <v>1360</v>
      </c>
      <c r="I209" s="54">
        <v>5</v>
      </c>
      <c r="J209" s="54">
        <v>10</v>
      </c>
      <c r="K209">
        <v>0</v>
      </c>
      <c r="L209" s="54">
        <v>0</v>
      </c>
      <c r="M209" s="54">
        <v>0</v>
      </c>
      <c r="N209" s="54">
        <v>0</v>
      </c>
      <c r="O209" s="54">
        <v>0</v>
      </c>
      <c r="P209" s="54">
        <v>0</v>
      </c>
      <c r="Q209" s="54">
        <v>0</v>
      </c>
    </row>
    <row r="210" spans="1:17">
      <c r="A210" s="54">
        <v>3</v>
      </c>
      <c r="B210">
        <v>69</v>
      </c>
      <c r="C210">
        <v>78</v>
      </c>
      <c r="D210">
        <v>78</v>
      </c>
      <c r="E210">
        <v>219</v>
      </c>
      <c r="F210">
        <v>148</v>
      </c>
      <c r="G210">
        <v>1480</v>
      </c>
      <c r="H210">
        <v>1380</v>
      </c>
      <c r="I210" s="54">
        <v>5</v>
      </c>
      <c r="J210" s="54">
        <v>10</v>
      </c>
      <c r="K210">
        <v>0</v>
      </c>
      <c r="L210" s="54">
        <v>0</v>
      </c>
      <c r="M210" s="54">
        <v>0</v>
      </c>
      <c r="N210" s="54">
        <v>0</v>
      </c>
      <c r="O210" s="54">
        <v>0</v>
      </c>
      <c r="P210" s="54">
        <v>0</v>
      </c>
      <c r="Q210" s="54">
        <v>0</v>
      </c>
    </row>
    <row r="211" spans="1:17">
      <c r="A211" s="54">
        <v>3</v>
      </c>
      <c r="B211">
        <v>70</v>
      </c>
      <c r="C211">
        <v>79</v>
      </c>
      <c r="D211">
        <v>79</v>
      </c>
      <c r="E211">
        <v>222</v>
      </c>
      <c r="F211">
        <v>150</v>
      </c>
      <c r="G211">
        <v>1500</v>
      </c>
      <c r="H211">
        <v>1400</v>
      </c>
      <c r="I211" s="54">
        <v>5</v>
      </c>
      <c r="J211" s="54">
        <v>10</v>
      </c>
      <c r="K211">
        <v>0</v>
      </c>
      <c r="L211" s="54">
        <v>0</v>
      </c>
      <c r="M211" s="54">
        <v>0</v>
      </c>
      <c r="N211" s="54">
        <v>0</v>
      </c>
      <c r="O211" s="54">
        <v>0</v>
      </c>
      <c r="P211" s="54">
        <v>0</v>
      </c>
      <c r="Q211" s="54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/>
  <dimension ref="A1:AC295"/>
  <sheetViews>
    <sheetView workbookViewId="0">
      <selection activeCell="A3" sqref="A3:XFD3"/>
    </sheetView>
  </sheetViews>
  <sheetFormatPr defaultRowHeight="13.5"/>
  <cols>
    <col min="1" max="1" width="18.375" bestFit="1" customWidth="1"/>
    <col min="2" max="2" width="14.75" bestFit="1" customWidth="1"/>
    <col min="3" max="3" width="12.5" bestFit="1" customWidth="1"/>
    <col min="4" max="4" width="18" bestFit="1" customWidth="1"/>
    <col min="5" max="5" width="23.125" bestFit="1" customWidth="1"/>
    <col min="6" max="6" width="15.5" customWidth="1"/>
    <col min="7" max="7" width="11.75" customWidth="1"/>
    <col min="8" max="8" width="11" bestFit="1" customWidth="1"/>
    <col min="9" max="9" width="14.375" bestFit="1" customWidth="1"/>
  </cols>
  <sheetData>
    <row r="1" spans="1:13" s="12" customFormat="1" ht="14.25" thickBot="1">
      <c r="A1" s="111" t="s">
        <v>142</v>
      </c>
      <c r="B1" s="112"/>
      <c r="C1" s="112"/>
      <c r="D1" s="113"/>
      <c r="F1" s="111" t="s">
        <v>226</v>
      </c>
      <c r="G1" s="112"/>
      <c r="H1" s="112"/>
      <c r="I1" s="113"/>
    </row>
    <row r="2" spans="1:13" ht="14.25" thickBot="1">
      <c r="A2" s="18"/>
      <c r="B2" s="18" t="s">
        <v>143</v>
      </c>
      <c r="C2" s="18" t="s">
        <v>144</v>
      </c>
      <c r="D2" s="18" t="s">
        <v>138</v>
      </c>
      <c r="E2" s="73" t="s">
        <v>2254</v>
      </c>
      <c r="F2" s="18" t="s">
        <v>227</v>
      </c>
      <c r="G2" s="18" t="s">
        <v>228</v>
      </c>
      <c r="H2" s="18" t="s">
        <v>229</v>
      </c>
      <c r="I2" s="18" t="s">
        <v>230</v>
      </c>
    </row>
    <row r="3" spans="1:13" ht="14.25" thickBot="1">
      <c r="A3" s="18" t="s">
        <v>123</v>
      </c>
      <c r="B3" s="18" t="s">
        <v>145</v>
      </c>
      <c r="C3" s="18" t="s">
        <v>145</v>
      </c>
      <c r="D3" s="18" t="s">
        <v>145</v>
      </c>
      <c r="E3" s="56" t="s">
        <v>145</v>
      </c>
      <c r="F3" s="56" t="s">
        <v>231</v>
      </c>
      <c r="G3" s="18">
        <v>5</v>
      </c>
      <c r="H3" s="18">
        <v>0</v>
      </c>
      <c r="I3" s="18">
        <v>0.2</v>
      </c>
    </row>
    <row r="4" spans="1:13" ht="14.25" thickBot="1">
      <c r="A4" s="18" t="s">
        <v>124</v>
      </c>
      <c r="B4" s="18" t="s">
        <v>146</v>
      </c>
      <c r="C4" s="18" t="s">
        <v>146</v>
      </c>
      <c r="D4" s="18" t="s">
        <v>146</v>
      </c>
      <c r="E4" s="56" t="s">
        <v>52</v>
      </c>
      <c r="F4" s="56" t="s">
        <v>234</v>
      </c>
      <c r="G4" s="18">
        <v>10</v>
      </c>
      <c r="H4" s="18">
        <v>0</v>
      </c>
      <c r="I4" s="18">
        <v>0.3</v>
      </c>
    </row>
    <row r="5" spans="1:13" ht="14.25" thickBot="1">
      <c r="A5" s="18" t="s">
        <v>125</v>
      </c>
      <c r="B5" s="18" t="s">
        <v>147</v>
      </c>
      <c r="C5" s="18" t="s">
        <v>147</v>
      </c>
      <c r="D5" s="18" t="s">
        <v>147</v>
      </c>
      <c r="E5" s="56" t="s">
        <v>51</v>
      </c>
      <c r="F5" s="56" t="s">
        <v>242</v>
      </c>
      <c r="G5" s="18">
        <v>20</v>
      </c>
      <c r="H5" s="18">
        <v>0</v>
      </c>
      <c r="I5" s="18">
        <v>0.15</v>
      </c>
    </row>
    <row r="6" spans="1:13" ht="14.25" thickBot="1">
      <c r="A6" s="18" t="s">
        <v>126</v>
      </c>
      <c r="B6" s="18" t="s">
        <v>148</v>
      </c>
      <c r="C6" s="18" t="s">
        <v>148</v>
      </c>
      <c r="D6" s="18" t="s">
        <v>148</v>
      </c>
      <c r="E6" s="56" t="s">
        <v>55</v>
      </c>
      <c r="F6" s="56" t="s">
        <v>243</v>
      </c>
      <c r="G6" s="18">
        <v>50</v>
      </c>
      <c r="H6" s="18">
        <v>500</v>
      </c>
      <c r="I6" s="18">
        <v>0.1</v>
      </c>
    </row>
    <row r="7" spans="1:13" ht="14.25" thickBot="1">
      <c r="A7" s="56" t="s">
        <v>2253</v>
      </c>
      <c r="B7" s="18" t="s">
        <v>149</v>
      </c>
      <c r="C7" s="18" t="s">
        <v>149</v>
      </c>
      <c r="D7" s="18" t="s">
        <v>149</v>
      </c>
      <c r="E7" s="56" t="s">
        <v>149</v>
      </c>
      <c r="F7" s="56" t="s">
        <v>244</v>
      </c>
      <c r="G7" s="18">
        <v>150</v>
      </c>
      <c r="H7" s="18">
        <v>1500</v>
      </c>
      <c r="I7" s="18">
        <v>0</v>
      </c>
    </row>
    <row r="8" spans="1:13" ht="14.25" thickBot="1">
      <c r="A8" s="56" t="s">
        <v>27</v>
      </c>
      <c r="B8" s="18" t="s">
        <v>148</v>
      </c>
      <c r="C8" s="18" t="s">
        <v>150</v>
      </c>
      <c r="D8" s="18" t="s">
        <v>146</v>
      </c>
      <c r="E8" s="56" t="s">
        <v>52</v>
      </c>
    </row>
    <row r="9" spans="1:13" ht="14.25" thickBot="1">
      <c r="A9" s="18" t="s">
        <v>129</v>
      </c>
      <c r="B9" s="18" t="s">
        <v>148</v>
      </c>
      <c r="C9" s="18" t="s">
        <v>148</v>
      </c>
      <c r="D9" s="18" t="s">
        <v>148</v>
      </c>
      <c r="E9" s="56" t="s">
        <v>55</v>
      </c>
    </row>
    <row r="10" spans="1:13" ht="14.25" thickBot="1">
      <c r="A10" s="18" t="s">
        <v>130</v>
      </c>
      <c r="B10" s="18" t="s">
        <v>151</v>
      </c>
      <c r="C10" s="18" t="s">
        <v>151</v>
      </c>
      <c r="D10" s="18" t="s">
        <v>151</v>
      </c>
      <c r="E10" s="56" t="s">
        <v>58</v>
      </c>
    </row>
    <row r="11" spans="1:13" ht="14.25" thickBot="1">
      <c r="A11" s="18" t="s">
        <v>131</v>
      </c>
      <c r="B11" s="18" t="s">
        <v>150</v>
      </c>
      <c r="C11" s="18" t="s">
        <v>150</v>
      </c>
      <c r="D11" s="18" t="s">
        <v>150</v>
      </c>
      <c r="E11" s="56" t="s">
        <v>56</v>
      </c>
    </row>
    <row r="12" spans="1:13" ht="14.25" thickBot="1">
      <c r="A12" s="18" t="s">
        <v>132</v>
      </c>
      <c r="B12" s="18" t="s">
        <v>152</v>
      </c>
      <c r="C12" s="18" t="s">
        <v>152</v>
      </c>
      <c r="D12" s="18" t="s">
        <v>152</v>
      </c>
      <c r="E12" s="56" t="s">
        <v>152</v>
      </c>
    </row>
    <row r="15" spans="1:13">
      <c r="A15" s="43" t="s">
        <v>2003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 s="45" customFormat="1" ht="14.25" thickBot="1">
      <c r="A16" s="43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s="48" customFormat="1" ht="14.25" thickBot="1">
      <c r="A17" s="51" t="s">
        <v>2009</v>
      </c>
      <c r="B17" s="51" t="s">
        <v>2008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</row>
    <row r="18" spans="1:13" ht="14.25" thickBot="1">
      <c r="A18" s="46">
        <v>1</v>
      </c>
      <c r="B18" s="47">
        <v>3</v>
      </c>
      <c r="C18" s="46">
        <v>20</v>
      </c>
      <c r="D18" s="46" t="s">
        <v>2006</v>
      </c>
      <c r="E18" s="46">
        <v>100</v>
      </c>
      <c r="F18" s="46" t="s">
        <v>2008</v>
      </c>
      <c r="G18" s="46">
        <v>3</v>
      </c>
      <c r="H18" s="46" t="s">
        <v>2008</v>
      </c>
      <c r="I18" s="46"/>
      <c r="J18" s="46" t="s">
        <v>2008</v>
      </c>
      <c r="K18" s="46"/>
      <c r="L18" s="46" t="s">
        <v>2008</v>
      </c>
      <c r="M18" s="46"/>
    </row>
    <row r="19" spans="1:13" ht="14.25" thickBot="1">
      <c r="A19" s="46">
        <v>2</v>
      </c>
      <c r="B19" s="47">
        <v>9</v>
      </c>
      <c r="C19" s="46">
        <v>80</v>
      </c>
      <c r="D19" s="46" t="s">
        <v>2006</v>
      </c>
      <c r="E19" s="46">
        <v>240</v>
      </c>
      <c r="F19" s="46" t="s">
        <v>2008</v>
      </c>
      <c r="G19" s="46">
        <v>9</v>
      </c>
      <c r="H19" s="46" t="s">
        <v>2008</v>
      </c>
      <c r="I19" s="46"/>
      <c r="J19" s="46" t="s">
        <v>2008</v>
      </c>
      <c r="K19" s="47">
        <v>3</v>
      </c>
      <c r="L19" s="46" t="s">
        <v>2008</v>
      </c>
      <c r="M19" s="46"/>
    </row>
    <row r="20" spans="1:13" ht="14.25" thickBot="1">
      <c r="A20" s="46">
        <v>3</v>
      </c>
      <c r="B20" s="47">
        <v>20</v>
      </c>
      <c r="C20" s="46">
        <v>150</v>
      </c>
      <c r="D20" s="46" t="s">
        <v>2006</v>
      </c>
      <c r="E20" s="46">
        <v>480</v>
      </c>
      <c r="F20" s="46" t="s">
        <v>2008</v>
      </c>
      <c r="G20" s="46">
        <v>20</v>
      </c>
      <c r="H20" s="46" t="s">
        <v>2008</v>
      </c>
      <c r="I20" s="46">
        <v>27.6</v>
      </c>
      <c r="J20" s="46" t="s">
        <v>2008</v>
      </c>
      <c r="K20" s="47">
        <v>20</v>
      </c>
      <c r="L20" s="46" t="s">
        <v>2008</v>
      </c>
      <c r="M20" s="46">
        <v>27.6</v>
      </c>
    </row>
    <row r="21" spans="1:13" ht="14.25" thickBot="1">
      <c r="A21" s="46">
        <v>4</v>
      </c>
      <c r="B21" s="47">
        <v>39</v>
      </c>
      <c r="C21" s="46">
        <v>185</v>
      </c>
      <c r="D21" s="46" t="s">
        <v>2006</v>
      </c>
      <c r="E21" s="46">
        <v>1160</v>
      </c>
      <c r="F21" s="46" t="s">
        <v>2008</v>
      </c>
      <c r="G21" s="46">
        <v>39</v>
      </c>
      <c r="H21" s="46" t="s">
        <v>2008</v>
      </c>
      <c r="I21" s="46">
        <v>64.2</v>
      </c>
      <c r="J21" s="46" t="s">
        <v>2008</v>
      </c>
      <c r="K21" s="47">
        <v>39</v>
      </c>
      <c r="L21" s="46" t="s">
        <v>2008</v>
      </c>
      <c r="M21" s="46">
        <v>64.2</v>
      </c>
    </row>
    <row r="22" spans="1:13" ht="14.25" thickBot="1">
      <c r="A22" s="46">
        <v>5</v>
      </c>
      <c r="B22" s="47">
        <v>102</v>
      </c>
      <c r="C22" s="46">
        <v>240</v>
      </c>
      <c r="D22" s="46" t="s">
        <v>2006</v>
      </c>
      <c r="E22" s="46">
        <v>2120</v>
      </c>
      <c r="F22" s="46" t="s">
        <v>2008</v>
      </c>
      <c r="G22" s="46">
        <v>102</v>
      </c>
      <c r="H22" s="46" t="s">
        <v>2008</v>
      </c>
      <c r="I22" s="46">
        <v>122.4</v>
      </c>
      <c r="J22" s="46" t="s">
        <v>2008</v>
      </c>
      <c r="K22" s="47">
        <v>66</v>
      </c>
      <c r="L22" s="46" t="s">
        <v>2008</v>
      </c>
      <c r="M22" s="46">
        <v>122.4</v>
      </c>
    </row>
    <row r="23" spans="1:13" ht="14.25" thickBot="1">
      <c r="A23" s="46">
        <v>6</v>
      </c>
      <c r="B23" s="47">
        <v>153</v>
      </c>
      <c r="C23" s="46">
        <v>330</v>
      </c>
      <c r="D23" s="46" t="s">
        <v>2006</v>
      </c>
      <c r="E23" s="46">
        <v>3360</v>
      </c>
      <c r="F23" s="46" t="s">
        <v>2008</v>
      </c>
      <c r="G23" s="46">
        <v>153</v>
      </c>
      <c r="H23" s="46" t="s">
        <v>2008</v>
      </c>
      <c r="I23" s="46">
        <v>178.2</v>
      </c>
      <c r="J23" s="46" t="s">
        <v>2008</v>
      </c>
      <c r="K23" s="47">
        <v>104</v>
      </c>
      <c r="L23" s="46" t="s">
        <v>2008</v>
      </c>
      <c r="M23" s="46">
        <v>178.2</v>
      </c>
    </row>
    <row r="24" spans="1:13" ht="14.25" thickBot="1">
      <c r="A24" s="46">
        <v>7</v>
      </c>
      <c r="B24" s="47">
        <v>216</v>
      </c>
      <c r="C24" s="46">
        <v>460</v>
      </c>
      <c r="D24" s="46" t="s">
        <v>2006</v>
      </c>
      <c r="E24" s="46">
        <f>E25*0.4+E23*0.6</f>
        <v>3976</v>
      </c>
      <c r="F24" s="46" t="s">
        <v>2008</v>
      </c>
      <c r="G24" s="46">
        <v>216</v>
      </c>
      <c r="H24" s="46" t="s">
        <v>2008</v>
      </c>
      <c r="I24" s="46">
        <v>246.8</v>
      </c>
      <c r="J24" s="46" t="s">
        <v>2008</v>
      </c>
      <c r="K24" s="47">
        <v>216</v>
      </c>
      <c r="L24" s="46" t="s">
        <v>2008</v>
      </c>
      <c r="M24" s="46">
        <v>246.8</v>
      </c>
    </row>
    <row r="25" spans="1:13" ht="14.25" thickBot="1">
      <c r="A25" s="46">
        <v>8</v>
      </c>
      <c r="B25" s="47">
        <v>293</v>
      </c>
      <c r="C25" s="46">
        <v>590</v>
      </c>
      <c r="D25" s="46" t="s">
        <v>2006</v>
      </c>
      <c r="E25" s="46">
        <v>4900</v>
      </c>
      <c r="F25" s="46" t="s">
        <v>2008</v>
      </c>
      <c r="G25" s="46">
        <v>293</v>
      </c>
      <c r="H25" s="46" t="s">
        <v>2008</v>
      </c>
      <c r="I25" s="46">
        <v>374.6</v>
      </c>
      <c r="J25" s="46" t="s">
        <v>2008</v>
      </c>
      <c r="K25" s="47">
        <v>293</v>
      </c>
      <c r="L25" s="46" t="s">
        <v>2008</v>
      </c>
      <c r="M25" s="46">
        <v>374.6</v>
      </c>
    </row>
    <row r="26" spans="1:13" ht="14.25" thickBot="1">
      <c r="A26" s="46">
        <v>9</v>
      </c>
      <c r="B26" s="47">
        <v>497</v>
      </c>
      <c r="C26" s="46">
        <v>740</v>
      </c>
      <c r="D26" s="46" t="s">
        <v>2006</v>
      </c>
      <c r="E26" s="46">
        <v>6720</v>
      </c>
      <c r="F26" s="46" t="s">
        <v>2008</v>
      </c>
      <c r="G26" s="46">
        <v>497</v>
      </c>
      <c r="H26" s="46" t="s">
        <v>2008</v>
      </c>
      <c r="I26" s="46">
        <v>549.4</v>
      </c>
      <c r="J26" s="46" t="s">
        <v>2008</v>
      </c>
      <c r="K26" s="47">
        <v>387</v>
      </c>
      <c r="L26" s="46" t="s">
        <v>2008</v>
      </c>
      <c r="M26" s="46">
        <v>549.4</v>
      </c>
    </row>
    <row r="27" spans="1:13" ht="14.25" thickBot="1">
      <c r="A27" s="46">
        <v>10</v>
      </c>
      <c r="B27" s="47">
        <v>628</v>
      </c>
      <c r="C27" s="46">
        <f>C28*0.4+C26*0.6</f>
        <v>834</v>
      </c>
      <c r="D27" s="46" t="s">
        <v>2006</v>
      </c>
      <c r="E27" s="46">
        <v>8840</v>
      </c>
      <c r="F27" s="46" t="s">
        <v>2008</v>
      </c>
      <c r="G27" s="46">
        <v>628</v>
      </c>
      <c r="H27" s="46" t="s">
        <v>2008</v>
      </c>
      <c r="I27" s="46">
        <v>688.8</v>
      </c>
      <c r="J27" s="46" t="s">
        <v>2008</v>
      </c>
      <c r="K27" s="47">
        <v>497</v>
      </c>
      <c r="L27" s="46" t="s">
        <v>2008</v>
      </c>
      <c r="M27" s="46">
        <v>688.8</v>
      </c>
    </row>
    <row r="28" spans="1:13" ht="14.25" thickBot="1">
      <c r="A28" s="46">
        <v>11</v>
      </c>
      <c r="B28" s="47">
        <v>780</v>
      </c>
      <c r="C28" s="46">
        <v>975</v>
      </c>
      <c r="D28" s="46" t="s">
        <v>2006</v>
      </c>
      <c r="E28" s="46">
        <v>11560</v>
      </c>
      <c r="F28" s="46" t="s">
        <v>2008</v>
      </c>
      <c r="G28" s="46">
        <v>780</v>
      </c>
      <c r="H28" s="46" t="s">
        <v>2008</v>
      </c>
      <c r="I28" s="46">
        <v>929.2</v>
      </c>
      <c r="J28" s="46" t="s">
        <v>2008</v>
      </c>
      <c r="K28" s="47">
        <v>628</v>
      </c>
      <c r="L28" s="46" t="s">
        <v>2008</v>
      </c>
      <c r="M28" s="46">
        <v>929.2</v>
      </c>
    </row>
    <row r="29" spans="1:13" ht="14.25" thickBot="1">
      <c r="A29" s="46">
        <v>12</v>
      </c>
      <c r="B29" s="47">
        <v>1153</v>
      </c>
      <c r="C29" s="46">
        <v>1080</v>
      </c>
      <c r="D29" s="46" t="s">
        <v>2006</v>
      </c>
      <c r="E29" s="46">
        <v>13920</v>
      </c>
      <c r="F29" s="46" t="s">
        <v>2008</v>
      </c>
      <c r="G29" s="46">
        <v>1153</v>
      </c>
      <c r="H29" s="46" t="s">
        <v>2008</v>
      </c>
      <c r="I29" s="46">
        <v>1242.5999999999999</v>
      </c>
      <c r="J29" s="46" t="s">
        <v>2008</v>
      </c>
      <c r="K29" s="47">
        <v>780</v>
      </c>
      <c r="L29" s="46" t="s">
        <v>2008</v>
      </c>
      <c r="M29" s="46">
        <v>1242.5999999999999</v>
      </c>
    </row>
    <row r="30" spans="1:13" ht="14.25" thickBot="1">
      <c r="A30" s="46">
        <v>13</v>
      </c>
      <c r="B30" s="47">
        <v>1377</v>
      </c>
      <c r="C30" s="46">
        <v>1260</v>
      </c>
      <c r="D30" s="46" t="s">
        <v>2006</v>
      </c>
      <c r="E30" s="46">
        <f>E31*0.4+E29*0.6</f>
        <v>15112</v>
      </c>
      <c r="F30" s="46" t="s">
        <v>2008</v>
      </c>
      <c r="G30" s="46">
        <v>1377</v>
      </c>
      <c r="H30" s="46" t="s">
        <v>2008</v>
      </c>
      <c r="I30" s="46">
        <v>1477.4</v>
      </c>
      <c r="J30" s="46" t="s">
        <v>2008</v>
      </c>
      <c r="K30" s="47">
        <v>1152</v>
      </c>
      <c r="L30" s="46" t="s">
        <v>2008</v>
      </c>
      <c r="M30" s="46">
        <v>1477.4</v>
      </c>
    </row>
    <row r="31" spans="1:13" ht="14.25" thickBot="1">
      <c r="A31" s="46">
        <v>14</v>
      </c>
      <c r="B31" s="47">
        <v>1628</v>
      </c>
      <c r="C31" s="46">
        <v>1470</v>
      </c>
      <c r="D31" s="46" t="s">
        <v>2006</v>
      </c>
      <c r="E31" s="46">
        <v>16900</v>
      </c>
      <c r="F31" s="46" t="s">
        <v>2008</v>
      </c>
      <c r="G31" s="46">
        <v>1628</v>
      </c>
      <c r="H31" s="46" t="s">
        <v>2008</v>
      </c>
      <c r="I31" s="46">
        <v>1714.4</v>
      </c>
      <c r="J31" s="46" t="s">
        <v>2008</v>
      </c>
      <c r="K31" s="47">
        <v>1627</v>
      </c>
      <c r="L31" s="46" t="s">
        <v>2008</v>
      </c>
      <c r="M31" s="46">
        <v>1714.4</v>
      </c>
    </row>
    <row r="32" spans="1:13" ht="14.25" thickBot="1">
      <c r="A32" s="46">
        <v>15</v>
      </c>
      <c r="B32" s="47">
        <v>1844</v>
      </c>
      <c r="C32" s="46"/>
      <c r="D32" s="46" t="s">
        <v>2006</v>
      </c>
      <c r="E32" s="46"/>
      <c r="F32" s="46" t="s">
        <v>2008</v>
      </c>
      <c r="G32" s="46">
        <v>1844</v>
      </c>
      <c r="H32" s="46" t="s">
        <v>2008</v>
      </c>
      <c r="I32" s="46"/>
      <c r="J32" s="46" t="s">
        <v>2008</v>
      </c>
      <c r="K32" s="46">
        <v>1844</v>
      </c>
      <c r="L32" s="46" t="s">
        <v>2008</v>
      </c>
      <c r="M32" s="46"/>
    </row>
    <row r="33" spans="1:29">
      <c r="C33" s="45"/>
    </row>
    <row r="41" spans="1:29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 spans="1:29">
      <c r="A42" s="45"/>
      <c r="B42" s="47" t="s">
        <v>124</v>
      </c>
      <c r="C42" s="47" t="s">
        <v>1985</v>
      </c>
      <c r="D42" s="47" t="s">
        <v>125</v>
      </c>
      <c r="E42" s="47" t="s">
        <v>1986</v>
      </c>
      <c r="F42" s="47" t="s">
        <v>126</v>
      </c>
      <c r="G42" s="47" t="s">
        <v>1987</v>
      </c>
      <c r="H42" s="47" t="s">
        <v>1988</v>
      </c>
      <c r="I42" s="47" t="s">
        <v>129</v>
      </c>
      <c r="J42" s="47" t="s">
        <v>1989</v>
      </c>
      <c r="K42" s="47" t="s">
        <v>1990</v>
      </c>
      <c r="L42" s="45" t="s">
        <v>208</v>
      </c>
      <c r="M42" s="45" t="s">
        <v>1991</v>
      </c>
      <c r="N42" s="45" t="s">
        <v>1992</v>
      </c>
      <c r="O42" s="45" t="s">
        <v>1993</v>
      </c>
      <c r="P42" s="45" t="s">
        <v>1994</v>
      </c>
      <c r="Q42" s="45" t="s">
        <v>1995</v>
      </c>
      <c r="R42" s="45" t="s">
        <v>1996</v>
      </c>
      <c r="S42" s="45" t="s">
        <v>1997</v>
      </c>
      <c r="T42" s="45" t="s">
        <v>132</v>
      </c>
      <c r="U42" s="45" t="s">
        <v>1998</v>
      </c>
      <c r="V42" s="45" t="s">
        <v>123</v>
      </c>
      <c r="W42" s="45" t="s">
        <v>1999</v>
      </c>
      <c r="X42" s="45" t="s">
        <v>130</v>
      </c>
      <c r="Y42" s="45" t="s">
        <v>2000</v>
      </c>
      <c r="Z42" s="45" t="s">
        <v>131</v>
      </c>
      <c r="AA42" s="45" t="s">
        <v>2001</v>
      </c>
    </row>
    <row r="43" spans="1:29">
      <c r="A43" s="45" t="s">
        <v>209</v>
      </c>
      <c r="B43" s="47">
        <v>20</v>
      </c>
      <c r="C43" s="47">
        <v>7</v>
      </c>
      <c r="D43" s="47">
        <v>100</v>
      </c>
      <c r="E43" s="47">
        <v>8</v>
      </c>
      <c r="F43" s="47">
        <v>3</v>
      </c>
      <c r="G43" s="47"/>
      <c r="H43" s="47">
        <v>8</v>
      </c>
      <c r="I43" s="47"/>
      <c r="J43" s="47"/>
      <c r="K43" s="47">
        <v>8</v>
      </c>
      <c r="L43" s="45">
        <v>4</v>
      </c>
      <c r="M43" s="45"/>
      <c r="N43" s="45">
        <v>30</v>
      </c>
      <c r="O43" s="45"/>
      <c r="P43" s="45">
        <v>11</v>
      </c>
      <c r="Q43" s="45">
        <v>8</v>
      </c>
      <c r="R43" s="45"/>
      <c r="S43" s="45">
        <v>11</v>
      </c>
      <c r="T43" s="45"/>
      <c r="U43" s="45">
        <v>8</v>
      </c>
      <c r="V43" s="45"/>
      <c r="W43" s="45">
        <v>8</v>
      </c>
      <c r="X43" s="45">
        <v>4</v>
      </c>
      <c r="Y43" s="45">
        <v>8</v>
      </c>
      <c r="Z43" s="45">
        <v>9</v>
      </c>
      <c r="AA43" s="45">
        <v>8</v>
      </c>
    </row>
    <row r="44" spans="1:29">
      <c r="A44" s="45" t="s">
        <v>210</v>
      </c>
      <c r="B44" s="47">
        <v>80</v>
      </c>
      <c r="C44" s="47">
        <v>30</v>
      </c>
      <c r="D44" s="47">
        <v>240</v>
      </c>
      <c r="E44" s="47">
        <v>30</v>
      </c>
      <c r="F44" s="47">
        <v>9</v>
      </c>
      <c r="G44" s="47"/>
      <c r="H44" s="47">
        <v>30</v>
      </c>
      <c r="I44" s="47">
        <v>3</v>
      </c>
      <c r="J44" s="47"/>
      <c r="K44" s="47">
        <v>30</v>
      </c>
      <c r="L44" s="45">
        <v>12</v>
      </c>
      <c r="M44" s="45">
        <v>19.2</v>
      </c>
      <c r="N44" s="45">
        <v>110</v>
      </c>
      <c r="O44" s="45">
        <v>162</v>
      </c>
      <c r="P44" s="45">
        <v>40</v>
      </c>
      <c r="Q44" s="45">
        <v>30</v>
      </c>
      <c r="R44" s="45">
        <v>56.400000000000006</v>
      </c>
      <c r="S44" s="45">
        <v>40</v>
      </c>
      <c r="T44" s="45">
        <v>20</v>
      </c>
      <c r="U44" s="45">
        <v>30</v>
      </c>
      <c r="V44" s="45">
        <v>20</v>
      </c>
      <c r="W44" s="45">
        <v>30</v>
      </c>
      <c r="X44" s="45">
        <v>3</v>
      </c>
      <c r="Y44" s="45">
        <v>30</v>
      </c>
      <c r="Z44" s="45">
        <v>23</v>
      </c>
      <c r="AA44" s="45">
        <v>30</v>
      </c>
    </row>
    <row r="45" spans="1:29">
      <c r="A45" s="45" t="s">
        <v>211</v>
      </c>
      <c r="B45" s="47">
        <v>150</v>
      </c>
      <c r="C45" s="47">
        <v>60</v>
      </c>
      <c r="D45" s="47">
        <v>480</v>
      </c>
      <c r="E45" s="47">
        <v>64</v>
      </c>
      <c r="F45" s="47">
        <v>20</v>
      </c>
      <c r="G45" s="47">
        <v>27.6</v>
      </c>
      <c r="H45" s="47">
        <v>64</v>
      </c>
      <c r="I45" s="47">
        <v>20</v>
      </c>
      <c r="J45" s="47">
        <v>27.6</v>
      </c>
      <c r="K45" s="47">
        <v>64</v>
      </c>
      <c r="L45" s="45">
        <v>30</v>
      </c>
      <c r="M45" s="45">
        <v>59.2</v>
      </c>
      <c r="N45" s="45">
        <v>240</v>
      </c>
      <c r="O45" s="45">
        <v>312</v>
      </c>
      <c r="P45" s="45">
        <v>80</v>
      </c>
      <c r="Q45" s="45">
        <v>96</v>
      </c>
      <c r="R45" s="45">
        <v>120</v>
      </c>
      <c r="S45" s="45">
        <v>80</v>
      </c>
      <c r="T45" s="45"/>
      <c r="U45" s="45">
        <v>60</v>
      </c>
      <c r="V45" s="45">
        <v>64</v>
      </c>
      <c r="W45" s="45">
        <v>64</v>
      </c>
      <c r="X45" s="45">
        <v>12</v>
      </c>
      <c r="Y45" s="45">
        <v>60</v>
      </c>
      <c r="Z45" s="45">
        <v>43</v>
      </c>
      <c r="AA45" s="45">
        <v>60</v>
      </c>
    </row>
    <row r="46" spans="1:29">
      <c r="A46" s="45" t="s">
        <v>212</v>
      </c>
      <c r="B46" s="47">
        <v>185</v>
      </c>
      <c r="C46" s="47">
        <v>108</v>
      </c>
      <c r="D46" s="47">
        <v>1160</v>
      </c>
      <c r="E46" s="47">
        <v>108</v>
      </c>
      <c r="F46" s="47">
        <v>39</v>
      </c>
      <c r="G46" s="47">
        <v>64.2</v>
      </c>
      <c r="H46" s="47">
        <v>108</v>
      </c>
      <c r="I46" s="47">
        <v>39</v>
      </c>
      <c r="J46" s="47">
        <v>49.8</v>
      </c>
      <c r="K46" s="47">
        <v>108</v>
      </c>
      <c r="L46" s="45">
        <v>103</v>
      </c>
      <c r="M46" s="45">
        <v>130.19999999999999</v>
      </c>
      <c r="N46" s="45">
        <v>420</v>
      </c>
      <c r="O46" s="45">
        <v>472</v>
      </c>
      <c r="P46" s="45">
        <v>136</v>
      </c>
      <c r="Q46" s="45">
        <v>156</v>
      </c>
      <c r="R46" s="45">
        <v>228.8</v>
      </c>
      <c r="S46" s="45">
        <v>136</v>
      </c>
      <c r="T46" s="45">
        <v>64</v>
      </c>
      <c r="U46" s="45">
        <v>108</v>
      </c>
      <c r="V46" s="45"/>
      <c r="W46" s="45">
        <v>108</v>
      </c>
      <c r="X46" s="45"/>
      <c r="Y46" s="45">
        <v>108</v>
      </c>
      <c r="Z46" s="45">
        <v>106</v>
      </c>
      <c r="AA46" s="45">
        <v>108</v>
      </c>
    </row>
    <row r="47" spans="1:29">
      <c r="A47" s="45" t="s">
        <v>213</v>
      </c>
      <c r="B47" s="47">
        <v>240</v>
      </c>
      <c r="C47" s="47">
        <v>140</v>
      </c>
      <c r="D47" s="47">
        <v>2120</v>
      </c>
      <c r="E47" s="47">
        <v>140</v>
      </c>
      <c r="F47" s="47">
        <v>102</v>
      </c>
      <c r="G47" s="47">
        <v>122.4</v>
      </c>
      <c r="H47" s="47">
        <v>140</v>
      </c>
      <c r="I47" s="47">
        <v>66</v>
      </c>
      <c r="J47" s="47">
        <v>81.2</v>
      </c>
      <c r="K47" s="47">
        <v>140</v>
      </c>
      <c r="L47" s="45">
        <v>171</v>
      </c>
      <c r="M47" s="45">
        <v>205</v>
      </c>
      <c r="N47" s="45">
        <v>550</v>
      </c>
      <c r="O47" s="45">
        <v>606</v>
      </c>
      <c r="P47" s="45">
        <v>180</v>
      </c>
      <c r="Q47" s="45">
        <v>338</v>
      </c>
      <c r="R47" s="45">
        <v>415.2</v>
      </c>
      <c r="S47" s="45">
        <v>180</v>
      </c>
      <c r="T47" s="45">
        <v>136</v>
      </c>
      <c r="U47" s="45">
        <v>140</v>
      </c>
      <c r="V47" s="45">
        <v>136</v>
      </c>
      <c r="W47" s="45">
        <v>140</v>
      </c>
      <c r="X47" s="45">
        <v>40</v>
      </c>
      <c r="Y47" s="45">
        <v>140</v>
      </c>
      <c r="Z47" s="45">
        <v>211</v>
      </c>
      <c r="AA47" s="45">
        <v>140</v>
      </c>
    </row>
    <row r="48" spans="1:29">
      <c r="A48" s="45" t="s">
        <v>214</v>
      </c>
      <c r="B48" s="47">
        <v>330</v>
      </c>
      <c r="C48" s="47">
        <v>160</v>
      </c>
      <c r="D48" s="47">
        <v>3360</v>
      </c>
      <c r="E48" s="47">
        <v>168</v>
      </c>
      <c r="F48" s="47">
        <v>153</v>
      </c>
      <c r="G48" s="47">
        <v>178.2</v>
      </c>
      <c r="H48" s="47">
        <v>168</v>
      </c>
      <c r="I48" s="47">
        <v>104</v>
      </c>
      <c r="J48" s="47">
        <v>148.80000000000001</v>
      </c>
      <c r="K48" s="47">
        <v>168</v>
      </c>
      <c r="L48" s="45">
        <v>256</v>
      </c>
      <c r="M48" s="45">
        <v>300.8</v>
      </c>
      <c r="N48" s="45">
        <v>690</v>
      </c>
      <c r="O48" s="45">
        <v>766</v>
      </c>
      <c r="P48" s="45">
        <v>216</v>
      </c>
      <c r="Q48" s="45">
        <v>531</v>
      </c>
      <c r="R48" s="45">
        <v>648.59999999999991</v>
      </c>
      <c r="S48" s="45">
        <v>216</v>
      </c>
      <c r="T48" s="45">
        <v>237</v>
      </c>
      <c r="U48" s="45">
        <v>160</v>
      </c>
      <c r="V48" s="45">
        <v>237</v>
      </c>
      <c r="W48" s="45">
        <v>168</v>
      </c>
      <c r="X48" s="45"/>
      <c r="Y48" s="45">
        <v>164</v>
      </c>
      <c r="Z48" s="45">
        <v>286</v>
      </c>
      <c r="AA48" s="45">
        <v>164</v>
      </c>
    </row>
    <row r="49" spans="1:27">
      <c r="A49" s="45" t="s">
        <v>215</v>
      </c>
      <c r="B49" s="47">
        <v>460</v>
      </c>
      <c r="C49" s="47">
        <v>220</v>
      </c>
      <c r="D49" s="47"/>
      <c r="E49" s="47">
        <v>232</v>
      </c>
      <c r="F49" s="47">
        <v>216</v>
      </c>
      <c r="G49" s="47">
        <v>246.8</v>
      </c>
      <c r="H49" s="47">
        <v>232</v>
      </c>
      <c r="I49" s="47">
        <v>216</v>
      </c>
      <c r="J49" s="47">
        <v>246.8</v>
      </c>
      <c r="K49" s="47">
        <v>232</v>
      </c>
      <c r="L49" s="45">
        <v>368</v>
      </c>
      <c r="M49" s="45">
        <v>491.20000000000005</v>
      </c>
      <c r="N49" s="45">
        <v>880</v>
      </c>
      <c r="O49" s="45">
        <v>944</v>
      </c>
      <c r="P49" s="45">
        <v>300</v>
      </c>
      <c r="Q49" s="45">
        <v>825</v>
      </c>
      <c r="R49" s="45">
        <v>1026.5999999999999</v>
      </c>
      <c r="S49" s="45">
        <v>300</v>
      </c>
      <c r="T49" s="45">
        <v>372</v>
      </c>
      <c r="U49" s="45">
        <v>220</v>
      </c>
      <c r="V49" s="45">
        <v>372</v>
      </c>
      <c r="W49" s="45">
        <v>232</v>
      </c>
      <c r="X49" s="45"/>
      <c r="Y49" s="45">
        <v>224</v>
      </c>
      <c r="Z49" s="45">
        <v>367</v>
      </c>
      <c r="AA49" s="45">
        <v>224</v>
      </c>
    </row>
    <row r="50" spans="1:27">
      <c r="A50" s="45" t="s">
        <v>216</v>
      </c>
      <c r="B50" s="47">
        <v>590</v>
      </c>
      <c r="C50" s="47">
        <v>292</v>
      </c>
      <c r="D50" s="47">
        <v>4900</v>
      </c>
      <c r="E50" s="47">
        <v>292</v>
      </c>
      <c r="F50" s="47">
        <v>293</v>
      </c>
      <c r="G50" s="47">
        <v>374.6</v>
      </c>
      <c r="H50" s="47">
        <v>292</v>
      </c>
      <c r="I50" s="47">
        <v>293</v>
      </c>
      <c r="J50" s="47">
        <v>330.6</v>
      </c>
      <c r="K50" s="47">
        <v>292</v>
      </c>
      <c r="L50" s="45">
        <v>676</v>
      </c>
      <c r="M50" s="45">
        <v>757.59999999999991</v>
      </c>
      <c r="N50" s="45">
        <v>1040</v>
      </c>
      <c r="O50" s="45">
        <v>1120</v>
      </c>
      <c r="P50" s="45">
        <v>416</v>
      </c>
      <c r="Q50" s="45">
        <v>1329</v>
      </c>
      <c r="R50" s="45">
        <v>1601.4</v>
      </c>
      <c r="S50" s="45">
        <v>416</v>
      </c>
      <c r="T50" s="45">
        <v>542</v>
      </c>
      <c r="U50" s="45">
        <v>292</v>
      </c>
      <c r="V50" s="45">
        <v>596</v>
      </c>
      <c r="W50" s="45">
        <v>292</v>
      </c>
      <c r="X50" s="45">
        <v>82</v>
      </c>
      <c r="Y50" s="45">
        <v>292</v>
      </c>
      <c r="Z50" s="45">
        <v>588</v>
      </c>
      <c r="AA50" s="45">
        <v>292</v>
      </c>
    </row>
    <row r="51" spans="1:27">
      <c r="A51" s="45" t="s">
        <v>217</v>
      </c>
      <c r="B51" s="47">
        <v>740</v>
      </c>
      <c r="C51" s="47">
        <v>368</v>
      </c>
      <c r="D51" s="47">
        <v>6720</v>
      </c>
      <c r="E51" s="47">
        <v>368</v>
      </c>
      <c r="F51" s="47">
        <v>497</v>
      </c>
      <c r="G51" s="47">
        <v>549.4</v>
      </c>
      <c r="H51" s="47">
        <v>368</v>
      </c>
      <c r="I51" s="47">
        <v>387</v>
      </c>
      <c r="J51" s="47">
        <v>431</v>
      </c>
      <c r="K51" s="47">
        <v>368</v>
      </c>
      <c r="L51" s="45">
        <v>880</v>
      </c>
      <c r="M51" s="45">
        <v>1029.2</v>
      </c>
      <c r="N51" s="45">
        <v>1240</v>
      </c>
      <c r="O51" s="45">
        <v>1272</v>
      </c>
      <c r="P51" s="45">
        <v>460</v>
      </c>
      <c r="Q51" s="45">
        <v>2010</v>
      </c>
      <c r="R51" s="45">
        <v>2231.1999999999998</v>
      </c>
      <c r="S51" s="45">
        <v>460</v>
      </c>
      <c r="T51" s="45"/>
      <c r="U51" s="45">
        <v>368</v>
      </c>
      <c r="V51" s="45">
        <v>751</v>
      </c>
      <c r="W51" s="45">
        <v>368</v>
      </c>
      <c r="X51" s="45">
        <v>108</v>
      </c>
      <c r="Y51" s="45">
        <v>368</v>
      </c>
      <c r="Z51" s="45">
        <v>880</v>
      </c>
      <c r="AA51" s="45">
        <v>368</v>
      </c>
    </row>
    <row r="52" spans="1:27">
      <c r="A52" s="45" t="s">
        <v>218</v>
      </c>
      <c r="B52" s="47"/>
      <c r="C52" s="47">
        <v>496</v>
      </c>
      <c r="D52" s="47">
        <v>8840</v>
      </c>
      <c r="E52" s="47">
        <v>496</v>
      </c>
      <c r="F52" s="47">
        <v>628</v>
      </c>
      <c r="G52" s="47">
        <v>688.8</v>
      </c>
      <c r="H52" s="47">
        <v>496</v>
      </c>
      <c r="I52" s="47">
        <v>497</v>
      </c>
      <c r="J52" s="47">
        <v>549.4</v>
      </c>
      <c r="K52" s="47">
        <v>496</v>
      </c>
      <c r="L52" s="45">
        <v>1253</v>
      </c>
      <c r="M52" s="45">
        <v>1312.1999999999998</v>
      </c>
      <c r="N52" s="45">
        <v>1320</v>
      </c>
      <c r="O52" s="45">
        <v>1368</v>
      </c>
      <c r="P52" s="45">
        <v>560</v>
      </c>
      <c r="Q52" s="45">
        <v>2563</v>
      </c>
      <c r="R52" s="45">
        <v>2854.2</v>
      </c>
      <c r="S52" s="45">
        <v>560</v>
      </c>
      <c r="T52" s="45">
        <v>751</v>
      </c>
      <c r="U52" s="45">
        <v>496</v>
      </c>
      <c r="V52" s="45"/>
      <c r="W52" s="45">
        <v>496</v>
      </c>
      <c r="X52" s="45">
        <v>137</v>
      </c>
      <c r="Y52" s="45">
        <v>496</v>
      </c>
      <c r="Z52" s="45">
        <v>1255</v>
      </c>
      <c r="AA52" s="45">
        <v>496</v>
      </c>
    </row>
    <row r="53" spans="1:27">
      <c r="A53" s="45" t="s">
        <v>219</v>
      </c>
      <c r="B53" s="47">
        <v>975</v>
      </c>
      <c r="C53" s="47">
        <v>560</v>
      </c>
      <c r="D53" s="47">
        <v>11560</v>
      </c>
      <c r="E53" s="47">
        <v>560</v>
      </c>
      <c r="F53" s="47">
        <v>780</v>
      </c>
      <c r="G53" s="47">
        <v>929.2</v>
      </c>
      <c r="H53" s="47">
        <v>560</v>
      </c>
      <c r="I53" s="47">
        <v>628</v>
      </c>
      <c r="J53" s="47">
        <v>688.8</v>
      </c>
      <c r="K53" s="47">
        <v>560</v>
      </c>
      <c r="L53" s="45">
        <v>1401</v>
      </c>
      <c r="M53" s="45">
        <v>1633</v>
      </c>
      <c r="N53" s="45">
        <v>1440</v>
      </c>
      <c r="O53" s="45">
        <v>1576</v>
      </c>
      <c r="P53" s="45">
        <v>880</v>
      </c>
      <c r="Q53" s="45">
        <v>3291</v>
      </c>
      <c r="R53" s="45">
        <v>3665.8</v>
      </c>
      <c r="S53" s="45">
        <v>880</v>
      </c>
      <c r="T53" s="45">
        <v>1000</v>
      </c>
      <c r="U53" s="45">
        <v>560</v>
      </c>
      <c r="V53" s="45">
        <v>1000</v>
      </c>
      <c r="W53" s="45">
        <v>560</v>
      </c>
      <c r="X53" s="45"/>
      <c r="Y53" s="45">
        <v>560</v>
      </c>
      <c r="Z53" s="45"/>
      <c r="AA53" s="45">
        <v>560</v>
      </c>
    </row>
    <row r="54" spans="1:27">
      <c r="A54" s="45" t="s">
        <v>220</v>
      </c>
      <c r="B54" s="47">
        <v>1080</v>
      </c>
      <c r="C54" s="47">
        <v>680</v>
      </c>
      <c r="D54" s="47">
        <v>13920</v>
      </c>
      <c r="E54" s="47">
        <v>680</v>
      </c>
      <c r="F54" s="47">
        <v>1153</v>
      </c>
      <c r="G54" s="47">
        <v>1242.5999999999999</v>
      </c>
      <c r="H54" s="47">
        <v>680</v>
      </c>
      <c r="I54" s="47">
        <v>780</v>
      </c>
      <c r="J54" s="47">
        <v>928.8</v>
      </c>
      <c r="K54" s="47">
        <v>680</v>
      </c>
      <c r="L54" s="45">
        <v>1981</v>
      </c>
      <c r="M54" s="45">
        <v>2194.6</v>
      </c>
      <c r="N54" s="45">
        <v>1780</v>
      </c>
      <c r="O54" s="45">
        <v>1972</v>
      </c>
      <c r="P54" s="45">
        <v>680</v>
      </c>
      <c r="Q54" s="45">
        <v>4228</v>
      </c>
      <c r="R54" s="45">
        <v>4945.2</v>
      </c>
      <c r="S54" s="45">
        <v>680</v>
      </c>
      <c r="T54" s="45">
        <v>1291</v>
      </c>
      <c r="U54" s="45">
        <v>680</v>
      </c>
      <c r="V54" s="45">
        <v>1291</v>
      </c>
      <c r="W54" s="45">
        <v>680</v>
      </c>
      <c r="X54" s="45"/>
      <c r="Y54" s="45">
        <v>680</v>
      </c>
      <c r="Z54" s="45"/>
      <c r="AA54" s="45">
        <v>680</v>
      </c>
    </row>
    <row r="55" spans="1:27">
      <c r="A55" s="45" t="s">
        <v>221</v>
      </c>
      <c r="B55" s="47">
        <v>1260</v>
      </c>
      <c r="C55" s="47">
        <v>880</v>
      </c>
      <c r="D55" s="47"/>
      <c r="E55" s="47">
        <v>880</v>
      </c>
      <c r="F55" s="47">
        <v>1377</v>
      </c>
      <c r="G55" s="47">
        <v>1477.4</v>
      </c>
      <c r="H55" s="47">
        <v>880</v>
      </c>
      <c r="I55" s="47">
        <v>1152</v>
      </c>
      <c r="J55" s="47">
        <v>1342</v>
      </c>
      <c r="K55" s="47">
        <v>880</v>
      </c>
      <c r="L55" s="45">
        <v>2515</v>
      </c>
      <c r="M55" s="45">
        <v>2704.2</v>
      </c>
      <c r="N55" s="45">
        <v>2260</v>
      </c>
      <c r="O55" s="45">
        <v>2404</v>
      </c>
      <c r="P55" s="45">
        <v>880</v>
      </c>
      <c r="Q55" s="45">
        <v>6021</v>
      </c>
      <c r="R55" s="45">
        <v>6756.2000000000007</v>
      </c>
      <c r="S55" s="45">
        <v>880</v>
      </c>
      <c r="T55" s="45">
        <v>1628</v>
      </c>
      <c r="U55" s="45">
        <v>880</v>
      </c>
      <c r="V55" s="45">
        <v>1628</v>
      </c>
      <c r="W55" s="45">
        <v>880</v>
      </c>
      <c r="X55" s="45">
        <v>352</v>
      </c>
      <c r="Y55" s="45">
        <v>880</v>
      </c>
      <c r="Z55" s="45">
        <v>2300</v>
      </c>
      <c r="AA55" s="45">
        <v>880</v>
      </c>
    </row>
    <row r="56" spans="1:27">
      <c r="A56" s="45" t="s">
        <v>222</v>
      </c>
      <c r="B56" s="47">
        <v>1470</v>
      </c>
      <c r="C56" s="47">
        <v>1060</v>
      </c>
      <c r="D56" s="47">
        <v>16900</v>
      </c>
      <c r="E56" s="47">
        <v>1060</v>
      </c>
      <c r="F56" s="47">
        <v>1628</v>
      </c>
      <c r="G56" s="47">
        <v>1714.4</v>
      </c>
      <c r="H56" s="47">
        <v>1060</v>
      </c>
      <c r="I56" s="47">
        <v>1627</v>
      </c>
      <c r="J56" s="47"/>
      <c r="K56" s="47">
        <v>1060</v>
      </c>
      <c r="L56" s="45">
        <v>2988</v>
      </c>
      <c r="M56" s="45">
        <v>3201.6000000000004</v>
      </c>
      <c r="N56" s="45">
        <v>2620</v>
      </c>
      <c r="O56" s="45">
        <v>2804</v>
      </c>
      <c r="P56" s="45">
        <v>1450</v>
      </c>
      <c r="Q56" s="45">
        <v>7859</v>
      </c>
      <c r="R56" s="45">
        <v>8638.6</v>
      </c>
      <c r="S56" s="45">
        <v>1450</v>
      </c>
      <c r="T56" s="45">
        <v>2015</v>
      </c>
      <c r="U56" s="45">
        <v>1060</v>
      </c>
      <c r="V56" s="45">
        <v>2015</v>
      </c>
      <c r="W56" s="45">
        <v>1060</v>
      </c>
      <c r="X56" s="45">
        <v>271</v>
      </c>
      <c r="Y56" s="45">
        <v>1060</v>
      </c>
      <c r="Z56" s="45">
        <v>3884</v>
      </c>
      <c r="AA56" s="45">
        <v>1060</v>
      </c>
    </row>
    <row r="57" spans="1:27">
      <c r="A57" s="45" t="s">
        <v>223</v>
      </c>
      <c r="B57" s="47"/>
      <c r="C57" s="47">
        <v>1280</v>
      </c>
      <c r="D57" s="47"/>
      <c r="E57" s="47">
        <v>1280</v>
      </c>
      <c r="F57" s="47">
        <v>1844</v>
      </c>
      <c r="G57" s="47"/>
      <c r="H57" s="47">
        <v>1280</v>
      </c>
      <c r="I57" s="47"/>
      <c r="J57" s="47"/>
      <c r="K57" s="47">
        <v>1280</v>
      </c>
      <c r="L57" s="45">
        <v>3522</v>
      </c>
      <c r="M57" s="45"/>
      <c r="N57" s="45">
        <v>3080</v>
      </c>
      <c r="O57" s="45"/>
      <c r="P57" s="45">
        <v>1720</v>
      </c>
      <c r="Q57" s="45">
        <v>9808</v>
      </c>
      <c r="R57" s="45"/>
      <c r="S57" s="45">
        <v>1720</v>
      </c>
      <c r="T57" s="45"/>
      <c r="U57" s="45">
        <v>1280</v>
      </c>
      <c r="V57" s="45"/>
      <c r="W57" s="45">
        <v>1280</v>
      </c>
      <c r="X57" s="45"/>
      <c r="Y57" s="45">
        <v>1280</v>
      </c>
      <c r="Z57" s="45"/>
      <c r="AA57" s="45">
        <v>1280</v>
      </c>
    </row>
    <row r="58" spans="1:27">
      <c r="A58" s="45" t="s">
        <v>2002</v>
      </c>
      <c r="B58" s="47"/>
      <c r="C58" s="47">
        <v>1440</v>
      </c>
      <c r="D58" s="47"/>
      <c r="E58" s="47">
        <v>1440</v>
      </c>
      <c r="F58" s="47"/>
      <c r="G58" s="47"/>
      <c r="H58" s="47">
        <v>1440</v>
      </c>
      <c r="I58" s="47"/>
      <c r="J58" s="47"/>
      <c r="K58" s="47">
        <v>1440</v>
      </c>
      <c r="L58" s="45"/>
      <c r="M58" s="45"/>
      <c r="N58" s="45"/>
      <c r="O58" s="45"/>
      <c r="P58" s="45">
        <v>1960</v>
      </c>
      <c r="Q58" s="45"/>
      <c r="R58" s="45"/>
      <c r="S58" s="45">
        <v>1960</v>
      </c>
      <c r="T58" s="45"/>
      <c r="U58" s="45">
        <v>1440</v>
      </c>
      <c r="V58" s="45"/>
      <c r="W58" s="45">
        <v>1440</v>
      </c>
      <c r="X58" s="45"/>
      <c r="Y58" s="45">
        <v>1440</v>
      </c>
      <c r="Z58" s="45"/>
      <c r="AA58" s="45">
        <v>1440</v>
      </c>
    </row>
    <row r="59" spans="1:27">
      <c r="A59" s="12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12"/>
    </row>
    <row r="60" spans="1:27">
      <c r="E60" s="47">
        <v>1</v>
      </c>
      <c r="F60" s="45">
        <v>8</v>
      </c>
      <c r="G60" s="52"/>
      <c r="H60" s="52"/>
    </row>
    <row r="61" spans="1:27">
      <c r="E61" s="53">
        <v>5</v>
      </c>
      <c r="F61" s="45">
        <v>30</v>
      </c>
      <c r="G61" s="52"/>
      <c r="H61" s="52"/>
    </row>
    <row r="62" spans="1:27">
      <c r="E62" s="53">
        <v>10</v>
      </c>
      <c r="F62" s="45">
        <v>96</v>
      </c>
      <c r="G62" s="52"/>
      <c r="H62" s="52"/>
    </row>
    <row r="63" spans="1:27">
      <c r="E63" s="53">
        <v>15</v>
      </c>
      <c r="F63" s="45">
        <v>156</v>
      </c>
      <c r="G63" s="52"/>
      <c r="H63" s="52"/>
    </row>
    <row r="64" spans="1:27">
      <c r="E64" s="53">
        <v>20</v>
      </c>
      <c r="F64" s="45">
        <v>338</v>
      </c>
      <c r="G64" s="52"/>
      <c r="H64" s="52"/>
    </row>
    <row r="65" spans="2:18">
      <c r="E65" s="53">
        <v>25</v>
      </c>
      <c r="F65" s="45">
        <v>531</v>
      </c>
      <c r="G65" s="52"/>
      <c r="H65" s="52"/>
    </row>
    <row r="66" spans="2:18">
      <c r="E66" s="53">
        <v>30</v>
      </c>
      <c r="F66" s="45">
        <v>825</v>
      </c>
      <c r="G66" s="52"/>
      <c r="H66" s="52"/>
    </row>
    <row r="67" spans="2:18">
      <c r="E67" s="53">
        <v>35</v>
      </c>
      <c r="F67" s="45">
        <v>1329</v>
      </c>
      <c r="G67" s="52"/>
      <c r="H67" s="52"/>
    </row>
    <row r="68" spans="2:18">
      <c r="E68" s="53">
        <v>40</v>
      </c>
      <c r="F68" s="45">
        <v>2010</v>
      </c>
      <c r="G68" s="52"/>
      <c r="H68" s="52"/>
    </row>
    <row r="69" spans="2:18">
      <c r="E69" s="53">
        <v>45</v>
      </c>
      <c r="F69" s="45">
        <v>2563</v>
      </c>
      <c r="G69" s="52"/>
      <c r="H69" s="52"/>
    </row>
    <row r="70" spans="2:18">
      <c r="E70" s="53">
        <v>50</v>
      </c>
      <c r="F70" s="45">
        <v>3291</v>
      </c>
      <c r="G70" s="52"/>
      <c r="H70" s="52"/>
    </row>
    <row r="71" spans="2:18">
      <c r="E71" s="53">
        <v>55</v>
      </c>
      <c r="F71" s="45">
        <v>4228</v>
      </c>
      <c r="G71" s="52"/>
      <c r="H71" s="52"/>
    </row>
    <row r="72" spans="2:18">
      <c r="E72" s="53">
        <v>60</v>
      </c>
      <c r="F72" s="45">
        <v>6021</v>
      </c>
      <c r="G72" s="52"/>
      <c r="H72" s="52"/>
    </row>
    <row r="73" spans="2:18">
      <c r="E73" s="53">
        <v>65</v>
      </c>
      <c r="F73" s="45">
        <v>7859</v>
      </c>
      <c r="G73" s="52"/>
      <c r="H73" s="52"/>
    </row>
    <row r="74" spans="2:18">
      <c r="E74" s="53">
        <v>70</v>
      </c>
      <c r="F74" s="45">
        <v>9808</v>
      </c>
      <c r="G74" s="52"/>
      <c r="H74" s="52"/>
    </row>
    <row r="80" spans="2:18">
      <c r="B80" s="54" t="s">
        <v>2005</v>
      </c>
      <c r="C80" s="54" t="s">
        <v>2004</v>
      </c>
      <c r="D80" s="54" t="s">
        <v>2011</v>
      </c>
      <c r="E80" s="54" t="s">
        <v>2010</v>
      </c>
      <c r="F80" s="54" t="s">
        <v>2007</v>
      </c>
      <c r="G80" s="54" t="s">
        <v>2012</v>
      </c>
      <c r="H80" s="54" t="s">
        <v>2013</v>
      </c>
      <c r="I80" s="54" t="s">
        <v>2014</v>
      </c>
      <c r="J80" s="54" t="s">
        <v>2015</v>
      </c>
      <c r="K80" s="54" t="s">
        <v>2016</v>
      </c>
      <c r="L80" s="54" t="s">
        <v>2017</v>
      </c>
      <c r="M80" s="45" t="s">
        <v>2018</v>
      </c>
      <c r="O80" s="54" t="s">
        <v>2019</v>
      </c>
      <c r="P80" s="54"/>
      <c r="R80" s="54"/>
    </row>
    <row r="81" spans="1:18">
      <c r="A81">
        <v>1</v>
      </c>
      <c r="B81">
        <f>职业设计!F23</f>
        <v>130</v>
      </c>
      <c r="C81" s="54">
        <f>职业设计!G23</f>
        <v>20</v>
      </c>
      <c r="D81" s="54">
        <f>职业设计!H23</f>
        <v>12</v>
      </c>
      <c r="E81" s="54">
        <f>职业设计!I23</f>
        <v>24</v>
      </c>
      <c r="F81" s="54">
        <f>职业设计!J23</f>
        <v>0</v>
      </c>
      <c r="G81" s="54">
        <f>职业设计!K23</f>
        <v>14</v>
      </c>
      <c r="H81" s="54">
        <f>职业设计!L23</f>
        <v>10</v>
      </c>
      <c r="I81" s="54">
        <f>职业设计!M23</f>
        <v>10</v>
      </c>
      <c r="J81" s="54">
        <f>职业设计!N23</f>
        <v>14</v>
      </c>
      <c r="K81" s="54">
        <f>职业设计!O23</f>
        <v>2</v>
      </c>
      <c r="L81" s="54">
        <f>职业设计!P23</f>
        <v>13</v>
      </c>
      <c r="M81">
        <f>D81+E81</f>
        <v>36</v>
      </c>
      <c r="N81">
        <f>INDEX($F$60:$F$74,MATCH(A81,$E$60:$E$74,0))</f>
        <v>8</v>
      </c>
      <c r="O81" s="54">
        <f>N81/(D81+E81)</f>
        <v>0.22222222222222221</v>
      </c>
      <c r="P81" s="54">
        <f>B81*O81</f>
        <v>28.888888888888886</v>
      </c>
      <c r="R81" s="54"/>
    </row>
    <row r="82" spans="1:18">
      <c r="A82" s="45">
        <v>2</v>
      </c>
      <c r="B82" s="54">
        <f>职业设计!F24</f>
        <v>150</v>
      </c>
      <c r="C82" s="54">
        <f>职业设计!G24</f>
        <v>40</v>
      </c>
      <c r="D82" s="54">
        <f>职业设计!H24</f>
        <v>13.5</v>
      </c>
      <c r="E82" s="54">
        <f>职业设计!I24</f>
        <v>27</v>
      </c>
      <c r="F82" s="54">
        <f>职业设计!J24</f>
        <v>0</v>
      </c>
      <c r="G82" s="54">
        <f>职业设计!K24</f>
        <v>17</v>
      </c>
      <c r="H82" s="54">
        <f>职业设计!L24</f>
        <v>11</v>
      </c>
      <c r="I82" s="54">
        <f>职业设计!M24</f>
        <v>11</v>
      </c>
      <c r="J82" s="54">
        <f>职业设计!N24</f>
        <v>17</v>
      </c>
      <c r="K82" s="54">
        <f>职业设计!O24</f>
        <v>2.2000000000000002</v>
      </c>
      <c r="L82" s="54">
        <f>职业设计!P24</f>
        <v>15</v>
      </c>
      <c r="M82" s="54">
        <f t="shared" ref="M82:M145" si="0">D82+E82</f>
        <v>40.5</v>
      </c>
      <c r="N82" s="54" t="e">
        <f t="shared" ref="N82:N145" si="1">INDEX($F$60:$F$74,MATCH(A82,$E$60:$E$74,0))</f>
        <v>#N/A</v>
      </c>
      <c r="O82" s="54" t="e">
        <f t="shared" ref="O82:O145" si="2">N82/(D82+E82)</f>
        <v>#N/A</v>
      </c>
      <c r="P82" s="54" t="e">
        <f t="shared" ref="P82:P145" si="3">B82*O82</f>
        <v>#N/A</v>
      </c>
      <c r="R82" s="54"/>
    </row>
    <row r="83" spans="1:18">
      <c r="A83" s="45">
        <v>3</v>
      </c>
      <c r="B83" s="54">
        <f>职业设计!F25</f>
        <v>170</v>
      </c>
      <c r="C83" s="54">
        <f>职业设计!G25</f>
        <v>60</v>
      </c>
      <c r="D83" s="54">
        <f>职业设计!H25</f>
        <v>15</v>
      </c>
      <c r="E83" s="54">
        <f>职业设计!I25</f>
        <v>30</v>
      </c>
      <c r="F83" s="54">
        <f>职业设计!J25</f>
        <v>0</v>
      </c>
      <c r="G83" s="54">
        <f>职业设计!K25</f>
        <v>20</v>
      </c>
      <c r="H83" s="54">
        <f>职业设计!L25</f>
        <v>12</v>
      </c>
      <c r="I83" s="54">
        <f>职业设计!M25</f>
        <v>12</v>
      </c>
      <c r="J83" s="54">
        <f>职业设计!N25</f>
        <v>20</v>
      </c>
      <c r="K83" s="54">
        <f>职业设计!O25</f>
        <v>2.4000000000000004</v>
      </c>
      <c r="L83" s="54">
        <f>职业设计!P25</f>
        <v>17</v>
      </c>
      <c r="M83" s="54">
        <f t="shared" si="0"/>
        <v>45</v>
      </c>
      <c r="N83" s="54" t="e">
        <f t="shared" si="1"/>
        <v>#N/A</v>
      </c>
      <c r="O83" s="54" t="e">
        <f t="shared" si="2"/>
        <v>#N/A</v>
      </c>
      <c r="P83" s="54" t="e">
        <f t="shared" si="3"/>
        <v>#N/A</v>
      </c>
      <c r="R83" s="54"/>
    </row>
    <row r="84" spans="1:18">
      <c r="A84" s="45">
        <v>4</v>
      </c>
      <c r="B84" s="54">
        <f>职业设计!F26</f>
        <v>190</v>
      </c>
      <c r="C84" s="54">
        <f>职业设计!G26</f>
        <v>80</v>
      </c>
      <c r="D84" s="54">
        <f>职业设计!H26</f>
        <v>16.5</v>
      </c>
      <c r="E84" s="54">
        <f>职业设计!I26</f>
        <v>33</v>
      </c>
      <c r="F84" s="54">
        <f>职业设计!J26</f>
        <v>0</v>
      </c>
      <c r="G84" s="54">
        <f>职业设计!K26</f>
        <v>23</v>
      </c>
      <c r="H84" s="54">
        <f>职业设计!L26</f>
        <v>13</v>
      </c>
      <c r="I84" s="54">
        <f>职业设计!M26</f>
        <v>13</v>
      </c>
      <c r="J84" s="54">
        <f>职业设计!N26</f>
        <v>23</v>
      </c>
      <c r="K84" s="54">
        <f>职业设计!O26</f>
        <v>2.6</v>
      </c>
      <c r="L84" s="54">
        <f>职业设计!P26</f>
        <v>19</v>
      </c>
      <c r="M84" s="54">
        <f t="shared" si="0"/>
        <v>49.5</v>
      </c>
      <c r="N84" s="54" t="e">
        <f t="shared" si="1"/>
        <v>#N/A</v>
      </c>
      <c r="O84" s="54" t="e">
        <f t="shared" si="2"/>
        <v>#N/A</v>
      </c>
      <c r="P84" s="54" t="e">
        <f t="shared" si="3"/>
        <v>#N/A</v>
      </c>
      <c r="R84" s="54"/>
    </row>
    <row r="85" spans="1:18">
      <c r="A85" s="45">
        <v>5</v>
      </c>
      <c r="B85" s="54">
        <f>职业设计!F27</f>
        <v>210</v>
      </c>
      <c r="C85" s="54">
        <f>职业设计!G27</f>
        <v>100</v>
      </c>
      <c r="D85" s="54">
        <f>职业设计!H27</f>
        <v>18</v>
      </c>
      <c r="E85" s="54">
        <f>职业设计!I27</f>
        <v>36</v>
      </c>
      <c r="F85" s="54">
        <f>职业设计!J27</f>
        <v>0</v>
      </c>
      <c r="G85" s="54">
        <f>职业设计!K27</f>
        <v>26</v>
      </c>
      <c r="H85" s="54">
        <f>职业设计!L27</f>
        <v>14</v>
      </c>
      <c r="I85" s="54">
        <f>职业设计!M27</f>
        <v>14</v>
      </c>
      <c r="J85" s="54">
        <f>职业设计!N27</f>
        <v>26</v>
      </c>
      <c r="K85" s="54">
        <f>职业设计!O27</f>
        <v>2.8000000000000003</v>
      </c>
      <c r="L85" s="54">
        <f>职业设计!P27</f>
        <v>21</v>
      </c>
      <c r="M85" s="54">
        <f t="shared" si="0"/>
        <v>54</v>
      </c>
      <c r="N85" s="54">
        <f t="shared" si="1"/>
        <v>30</v>
      </c>
      <c r="O85" s="54">
        <f t="shared" si="2"/>
        <v>0.55555555555555558</v>
      </c>
      <c r="P85" s="54">
        <f t="shared" si="3"/>
        <v>116.66666666666667</v>
      </c>
      <c r="R85" s="54"/>
    </row>
    <row r="86" spans="1:18">
      <c r="A86" s="45">
        <v>6</v>
      </c>
      <c r="B86" s="54">
        <f>职业设计!F28</f>
        <v>230</v>
      </c>
      <c r="C86" s="54">
        <f>职业设计!G28</f>
        <v>120</v>
      </c>
      <c r="D86" s="54">
        <f>职业设计!H28</f>
        <v>19.5</v>
      </c>
      <c r="E86" s="54">
        <f>职业设计!I28</f>
        <v>39</v>
      </c>
      <c r="F86" s="54">
        <f>职业设计!J28</f>
        <v>0</v>
      </c>
      <c r="G86" s="54">
        <f>职业设计!K28</f>
        <v>29</v>
      </c>
      <c r="H86" s="54">
        <f>职业设计!L28</f>
        <v>15</v>
      </c>
      <c r="I86" s="54">
        <f>职业设计!M28</f>
        <v>15</v>
      </c>
      <c r="J86" s="54">
        <f>职业设计!N28</f>
        <v>29</v>
      </c>
      <c r="K86" s="54">
        <f>职业设计!O28</f>
        <v>3</v>
      </c>
      <c r="L86" s="54">
        <f>职业设计!P28</f>
        <v>23</v>
      </c>
      <c r="M86" s="54">
        <f t="shared" si="0"/>
        <v>58.5</v>
      </c>
      <c r="N86" s="54" t="e">
        <f t="shared" si="1"/>
        <v>#N/A</v>
      </c>
      <c r="O86" s="54" t="e">
        <f t="shared" si="2"/>
        <v>#N/A</v>
      </c>
      <c r="P86" s="54" t="e">
        <f t="shared" si="3"/>
        <v>#N/A</v>
      </c>
      <c r="R86" s="54"/>
    </row>
    <row r="87" spans="1:18">
      <c r="A87" s="45">
        <v>7</v>
      </c>
      <c r="B87" s="54">
        <f>职业设计!F29</f>
        <v>250</v>
      </c>
      <c r="C87" s="54">
        <f>职业设计!G29</f>
        <v>140</v>
      </c>
      <c r="D87" s="54">
        <f>职业设计!H29</f>
        <v>21</v>
      </c>
      <c r="E87" s="54">
        <f>职业设计!I29</f>
        <v>42</v>
      </c>
      <c r="F87" s="54">
        <f>职业设计!J29</f>
        <v>0</v>
      </c>
      <c r="G87" s="54">
        <f>职业设计!K29</f>
        <v>32</v>
      </c>
      <c r="H87" s="54">
        <f>职业设计!L29</f>
        <v>16</v>
      </c>
      <c r="I87" s="54">
        <f>职业设计!M29</f>
        <v>16</v>
      </c>
      <c r="J87" s="54">
        <f>职业设计!N29</f>
        <v>32</v>
      </c>
      <c r="K87" s="54">
        <f>职业设计!O29</f>
        <v>3.2</v>
      </c>
      <c r="L87" s="54">
        <f>职业设计!P29</f>
        <v>25</v>
      </c>
      <c r="M87" s="54">
        <f t="shared" si="0"/>
        <v>63</v>
      </c>
      <c r="N87" s="54" t="e">
        <f t="shared" si="1"/>
        <v>#N/A</v>
      </c>
      <c r="O87" s="54" t="e">
        <f t="shared" si="2"/>
        <v>#N/A</v>
      </c>
      <c r="P87" s="54" t="e">
        <f t="shared" si="3"/>
        <v>#N/A</v>
      </c>
      <c r="R87" s="54"/>
    </row>
    <row r="88" spans="1:18">
      <c r="A88" s="45">
        <v>8</v>
      </c>
      <c r="B88" s="54">
        <f>职业设计!F30</f>
        <v>270</v>
      </c>
      <c r="C88" s="54">
        <f>职业设计!G30</f>
        <v>160</v>
      </c>
      <c r="D88" s="54">
        <f>职业设计!H30</f>
        <v>22.5</v>
      </c>
      <c r="E88" s="54">
        <f>职业设计!I30</f>
        <v>45</v>
      </c>
      <c r="F88" s="54">
        <f>职业设计!J30</f>
        <v>0</v>
      </c>
      <c r="G88" s="54">
        <f>职业设计!K30</f>
        <v>35</v>
      </c>
      <c r="H88" s="54">
        <f>职业设计!L30</f>
        <v>17</v>
      </c>
      <c r="I88" s="54">
        <f>职业设计!M30</f>
        <v>17</v>
      </c>
      <c r="J88" s="54">
        <f>职业设计!N30</f>
        <v>35</v>
      </c>
      <c r="K88" s="54">
        <f>职业设计!O30</f>
        <v>3.4000000000000004</v>
      </c>
      <c r="L88" s="54">
        <f>职业设计!P30</f>
        <v>27</v>
      </c>
      <c r="M88" s="54">
        <f t="shared" si="0"/>
        <v>67.5</v>
      </c>
      <c r="N88" s="54" t="e">
        <f t="shared" si="1"/>
        <v>#N/A</v>
      </c>
      <c r="O88" s="54" t="e">
        <f t="shared" si="2"/>
        <v>#N/A</v>
      </c>
      <c r="P88" s="54" t="e">
        <f t="shared" si="3"/>
        <v>#N/A</v>
      </c>
      <c r="R88" s="54"/>
    </row>
    <row r="89" spans="1:18">
      <c r="A89" s="45">
        <v>9</v>
      </c>
      <c r="B89" s="54">
        <f>职业设计!F31</f>
        <v>290</v>
      </c>
      <c r="C89" s="54">
        <f>职业设计!G31</f>
        <v>180</v>
      </c>
      <c r="D89" s="54">
        <f>职业设计!H31</f>
        <v>24</v>
      </c>
      <c r="E89" s="54">
        <f>职业设计!I31</f>
        <v>48</v>
      </c>
      <c r="F89" s="54">
        <f>职业设计!J31</f>
        <v>0</v>
      </c>
      <c r="G89" s="54">
        <f>职业设计!K31</f>
        <v>38</v>
      </c>
      <c r="H89" s="54">
        <f>职业设计!L31</f>
        <v>18</v>
      </c>
      <c r="I89" s="54">
        <f>职业设计!M31</f>
        <v>18</v>
      </c>
      <c r="J89" s="54">
        <f>职业设计!N31</f>
        <v>38</v>
      </c>
      <c r="K89" s="54">
        <f>职业设计!O31</f>
        <v>3.6</v>
      </c>
      <c r="L89" s="54">
        <f>职业设计!P31</f>
        <v>29</v>
      </c>
      <c r="M89" s="54">
        <f t="shared" si="0"/>
        <v>72</v>
      </c>
      <c r="N89" s="54" t="e">
        <f t="shared" si="1"/>
        <v>#N/A</v>
      </c>
      <c r="O89" s="54" t="e">
        <f t="shared" si="2"/>
        <v>#N/A</v>
      </c>
      <c r="P89" s="54" t="e">
        <f t="shared" si="3"/>
        <v>#N/A</v>
      </c>
      <c r="R89" s="54"/>
    </row>
    <row r="90" spans="1:18">
      <c r="A90" s="45">
        <v>10</v>
      </c>
      <c r="B90" s="54">
        <f>职业设计!F32</f>
        <v>310</v>
      </c>
      <c r="C90" s="54">
        <f>职业设计!G32</f>
        <v>200</v>
      </c>
      <c r="D90" s="54">
        <f>职业设计!H32</f>
        <v>25.5</v>
      </c>
      <c r="E90" s="54">
        <f>职业设计!I32</f>
        <v>51</v>
      </c>
      <c r="F90" s="54">
        <f>职业设计!J32</f>
        <v>0</v>
      </c>
      <c r="G90" s="54">
        <f>职业设计!K32</f>
        <v>41</v>
      </c>
      <c r="H90" s="54">
        <f>职业设计!L32</f>
        <v>19</v>
      </c>
      <c r="I90" s="54">
        <f>职业设计!M32</f>
        <v>19</v>
      </c>
      <c r="J90" s="54">
        <f>职业设计!N32</f>
        <v>41</v>
      </c>
      <c r="K90" s="54">
        <f>职业设计!O32</f>
        <v>3.8000000000000003</v>
      </c>
      <c r="L90" s="54">
        <f>职业设计!P32</f>
        <v>31</v>
      </c>
      <c r="M90" s="54">
        <f t="shared" si="0"/>
        <v>76.5</v>
      </c>
      <c r="N90" s="54">
        <f t="shared" si="1"/>
        <v>96</v>
      </c>
      <c r="O90" s="54">
        <f t="shared" si="2"/>
        <v>1.2549019607843137</v>
      </c>
      <c r="P90" s="54">
        <f t="shared" si="3"/>
        <v>389.01960784313724</v>
      </c>
      <c r="R90" s="54"/>
    </row>
    <row r="91" spans="1:18">
      <c r="A91" s="45">
        <v>11</v>
      </c>
      <c r="B91" s="54">
        <f>职业设计!F33</f>
        <v>330</v>
      </c>
      <c r="C91" s="54">
        <f>职业设计!G33</f>
        <v>220</v>
      </c>
      <c r="D91" s="54">
        <f>职业设计!H33</f>
        <v>27</v>
      </c>
      <c r="E91" s="54">
        <f>职业设计!I33</f>
        <v>54</v>
      </c>
      <c r="F91" s="54">
        <f>职业设计!J33</f>
        <v>0</v>
      </c>
      <c r="G91" s="54">
        <f>职业设计!K33</f>
        <v>44</v>
      </c>
      <c r="H91" s="54">
        <f>职业设计!L33</f>
        <v>20</v>
      </c>
      <c r="I91" s="54">
        <f>职业设计!M33</f>
        <v>20</v>
      </c>
      <c r="J91" s="54">
        <f>职业设计!N33</f>
        <v>44</v>
      </c>
      <c r="K91" s="54">
        <f>职业设计!O33</f>
        <v>4</v>
      </c>
      <c r="L91" s="54">
        <f>职业设计!P33</f>
        <v>33</v>
      </c>
      <c r="M91" s="54">
        <f t="shared" si="0"/>
        <v>81</v>
      </c>
      <c r="N91" s="54" t="e">
        <f t="shared" si="1"/>
        <v>#N/A</v>
      </c>
      <c r="O91" s="54" t="e">
        <f t="shared" si="2"/>
        <v>#N/A</v>
      </c>
      <c r="P91" s="54" t="e">
        <f t="shared" si="3"/>
        <v>#N/A</v>
      </c>
      <c r="R91" s="54"/>
    </row>
    <row r="92" spans="1:18">
      <c r="A92" s="45">
        <v>12</v>
      </c>
      <c r="B92" s="54">
        <f>职业设计!F34</f>
        <v>350</v>
      </c>
      <c r="C92" s="54">
        <f>职业设计!G34</f>
        <v>240</v>
      </c>
      <c r="D92" s="54">
        <f>职业设计!H34</f>
        <v>28.5</v>
      </c>
      <c r="E92" s="54">
        <f>职业设计!I34</f>
        <v>57</v>
      </c>
      <c r="F92" s="54">
        <f>职业设计!J34</f>
        <v>0</v>
      </c>
      <c r="G92" s="54">
        <f>职业设计!K34</f>
        <v>47</v>
      </c>
      <c r="H92" s="54">
        <f>职业设计!L34</f>
        <v>21</v>
      </c>
      <c r="I92" s="54">
        <f>职业设计!M34</f>
        <v>21</v>
      </c>
      <c r="J92" s="54">
        <f>职业设计!N34</f>
        <v>47</v>
      </c>
      <c r="K92" s="54">
        <f>职业设计!O34</f>
        <v>4.2</v>
      </c>
      <c r="L92" s="54">
        <f>职业设计!P34</f>
        <v>35</v>
      </c>
      <c r="M92" s="54">
        <f t="shared" si="0"/>
        <v>85.5</v>
      </c>
      <c r="N92" s="54" t="e">
        <f t="shared" si="1"/>
        <v>#N/A</v>
      </c>
      <c r="O92" s="54" t="e">
        <f t="shared" si="2"/>
        <v>#N/A</v>
      </c>
      <c r="P92" s="54" t="e">
        <f t="shared" si="3"/>
        <v>#N/A</v>
      </c>
      <c r="R92" s="54"/>
    </row>
    <row r="93" spans="1:18">
      <c r="A93" s="45">
        <v>13</v>
      </c>
      <c r="B93" s="54">
        <f>职业设计!F35</f>
        <v>370</v>
      </c>
      <c r="C93" s="54">
        <f>职业设计!G35</f>
        <v>260</v>
      </c>
      <c r="D93" s="54">
        <f>职业设计!H35</f>
        <v>30</v>
      </c>
      <c r="E93" s="54">
        <f>职业设计!I35</f>
        <v>60</v>
      </c>
      <c r="F93" s="54">
        <f>职业设计!J35</f>
        <v>0</v>
      </c>
      <c r="G93" s="54">
        <f>职业设计!K35</f>
        <v>50</v>
      </c>
      <c r="H93" s="54">
        <f>职业设计!L35</f>
        <v>22</v>
      </c>
      <c r="I93" s="54">
        <f>职业设计!M35</f>
        <v>22</v>
      </c>
      <c r="J93" s="54">
        <f>职业设计!N35</f>
        <v>50</v>
      </c>
      <c r="K93" s="54">
        <f>职业设计!O35</f>
        <v>4.4000000000000004</v>
      </c>
      <c r="L93" s="54">
        <f>职业设计!P35</f>
        <v>37</v>
      </c>
      <c r="M93" s="54">
        <f t="shared" si="0"/>
        <v>90</v>
      </c>
      <c r="N93" s="54" t="e">
        <f t="shared" si="1"/>
        <v>#N/A</v>
      </c>
      <c r="O93" s="54" t="e">
        <f t="shared" si="2"/>
        <v>#N/A</v>
      </c>
      <c r="P93" s="54" t="e">
        <f t="shared" si="3"/>
        <v>#N/A</v>
      </c>
      <c r="R93" s="54"/>
    </row>
    <row r="94" spans="1:18">
      <c r="A94" s="45">
        <v>14</v>
      </c>
      <c r="B94" s="54">
        <f>职业设计!F36</f>
        <v>390</v>
      </c>
      <c r="C94" s="54">
        <f>职业设计!G36</f>
        <v>280</v>
      </c>
      <c r="D94" s="54">
        <f>职业设计!H36</f>
        <v>31.5</v>
      </c>
      <c r="E94" s="54">
        <f>职业设计!I36</f>
        <v>63</v>
      </c>
      <c r="F94" s="54">
        <f>职业设计!J36</f>
        <v>0</v>
      </c>
      <c r="G94" s="54">
        <f>职业设计!K36</f>
        <v>53</v>
      </c>
      <c r="H94" s="54">
        <f>职业设计!L36</f>
        <v>23</v>
      </c>
      <c r="I94" s="54">
        <f>职业设计!M36</f>
        <v>23</v>
      </c>
      <c r="J94" s="54">
        <f>职业设计!N36</f>
        <v>53</v>
      </c>
      <c r="K94" s="54">
        <f>职业设计!O36</f>
        <v>4.6000000000000005</v>
      </c>
      <c r="L94" s="54">
        <f>职业设计!P36</f>
        <v>39</v>
      </c>
      <c r="M94" s="54">
        <f t="shared" si="0"/>
        <v>94.5</v>
      </c>
      <c r="N94" s="54" t="e">
        <f t="shared" si="1"/>
        <v>#N/A</v>
      </c>
      <c r="O94" s="54" t="e">
        <f t="shared" si="2"/>
        <v>#N/A</v>
      </c>
      <c r="P94" s="54" t="e">
        <f t="shared" si="3"/>
        <v>#N/A</v>
      </c>
      <c r="R94" s="54"/>
    </row>
    <row r="95" spans="1:18">
      <c r="A95" s="45">
        <v>15</v>
      </c>
      <c r="B95" s="54">
        <f>职业设计!F37</f>
        <v>410</v>
      </c>
      <c r="C95" s="54">
        <f>职业设计!G37</f>
        <v>300</v>
      </c>
      <c r="D95" s="54">
        <f>职业设计!H37</f>
        <v>33</v>
      </c>
      <c r="E95" s="54">
        <f>职业设计!I37</f>
        <v>66</v>
      </c>
      <c r="F95" s="54">
        <f>职业设计!J37</f>
        <v>0</v>
      </c>
      <c r="G95" s="54">
        <f>职业设计!K37</f>
        <v>56</v>
      </c>
      <c r="H95" s="54">
        <f>职业设计!L37</f>
        <v>24</v>
      </c>
      <c r="I95" s="54">
        <f>职业设计!M37</f>
        <v>24</v>
      </c>
      <c r="J95" s="54">
        <f>职业设计!N37</f>
        <v>56</v>
      </c>
      <c r="K95" s="54">
        <f>职业设计!O37</f>
        <v>4.8000000000000007</v>
      </c>
      <c r="L95" s="54">
        <f>职业设计!P37</f>
        <v>41</v>
      </c>
      <c r="M95" s="54">
        <f t="shared" si="0"/>
        <v>99</v>
      </c>
      <c r="N95" s="54">
        <f t="shared" si="1"/>
        <v>156</v>
      </c>
      <c r="O95" s="54">
        <f t="shared" si="2"/>
        <v>1.5757575757575757</v>
      </c>
      <c r="P95" s="54">
        <f t="shared" si="3"/>
        <v>646.06060606060601</v>
      </c>
    </row>
    <row r="96" spans="1:18">
      <c r="A96" s="45">
        <v>16</v>
      </c>
      <c r="B96" s="54">
        <f>职业设计!F38</f>
        <v>430</v>
      </c>
      <c r="C96" s="54">
        <f>职业设计!G38</f>
        <v>320</v>
      </c>
      <c r="D96" s="54">
        <f>职业设计!H38</f>
        <v>34.5</v>
      </c>
      <c r="E96" s="54">
        <f>职业设计!I38</f>
        <v>69</v>
      </c>
      <c r="F96" s="54">
        <f>职业设计!J38</f>
        <v>0</v>
      </c>
      <c r="G96" s="54">
        <f>职业设计!K38</f>
        <v>59</v>
      </c>
      <c r="H96" s="54">
        <f>职业设计!L38</f>
        <v>25</v>
      </c>
      <c r="I96" s="54">
        <f>职业设计!M38</f>
        <v>25</v>
      </c>
      <c r="J96" s="54">
        <f>职业设计!N38</f>
        <v>59</v>
      </c>
      <c r="K96" s="54">
        <f>职业设计!O38</f>
        <v>5</v>
      </c>
      <c r="L96" s="54">
        <f>职业设计!P38</f>
        <v>43</v>
      </c>
      <c r="M96" s="54">
        <f t="shared" si="0"/>
        <v>103.5</v>
      </c>
      <c r="N96" s="54" t="e">
        <f t="shared" si="1"/>
        <v>#N/A</v>
      </c>
      <c r="O96" s="54" t="e">
        <f t="shared" si="2"/>
        <v>#N/A</v>
      </c>
      <c r="P96" s="54" t="e">
        <f t="shared" si="3"/>
        <v>#N/A</v>
      </c>
    </row>
    <row r="97" spans="1:16">
      <c r="A97" s="45">
        <v>17</v>
      </c>
      <c r="B97" s="54">
        <f>职业设计!F39</f>
        <v>450</v>
      </c>
      <c r="C97" s="54">
        <f>职业设计!G39</f>
        <v>340</v>
      </c>
      <c r="D97" s="54">
        <f>职业设计!H39</f>
        <v>36</v>
      </c>
      <c r="E97" s="54">
        <f>职业设计!I39</f>
        <v>72</v>
      </c>
      <c r="F97" s="54">
        <f>职业设计!J39</f>
        <v>0</v>
      </c>
      <c r="G97" s="54">
        <f>职业设计!K39</f>
        <v>62</v>
      </c>
      <c r="H97" s="54">
        <f>职业设计!L39</f>
        <v>26</v>
      </c>
      <c r="I97" s="54">
        <f>职业设计!M39</f>
        <v>26</v>
      </c>
      <c r="J97" s="54">
        <f>职业设计!N39</f>
        <v>62</v>
      </c>
      <c r="K97" s="54">
        <f>职业设计!O39</f>
        <v>5.2</v>
      </c>
      <c r="L97" s="54">
        <f>职业设计!P39</f>
        <v>45</v>
      </c>
      <c r="M97" s="54">
        <f t="shared" si="0"/>
        <v>108</v>
      </c>
      <c r="N97" s="54" t="e">
        <f t="shared" si="1"/>
        <v>#N/A</v>
      </c>
      <c r="O97" s="54" t="e">
        <f t="shared" si="2"/>
        <v>#N/A</v>
      </c>
      <c r="P97" s="54" t="e">
        <f t="shared" si="3"/>
        <v>#N/A</v>
      </c>
    </row>
    <row r="98" spans="1:16">
      <c r="A98" s="45">
        <v>18</v>
      </c>
      <c r="B98" s="54">
        <f>职业设计!F40</f>
        <v>470</v>
      </c>
      <c r="C98" s="54">
        <f>职业设计!G40</f>
        <v>360</v>
      </c>
      <c r="D98" s="54">
        <f>职业设计!H40</f>
        <v>37.5</v>
      </c>
      <c r="E98" s="54">
        <f>职业设计!I40</f>
        <v>75</v>
      </c>
      <c r="F98" s="54">
        <f>职业设计!J40</f>
        <v>0</v>
      </c>
      <c r="G98" s="54">
        <f>职业设计!K40</f>
        <v>65</v>
      </c>
      <c r="H98" s="54">
        <f>职业设计!L40</f>
        <v>27</v>
      </c>
      <c r="I98" s="54">
        <f>职业设计!M40</f>
        <v>27</v>
      </c>
      <c r="J98" s="54">
        <f>职业设计!N40</f>
        <v>65</v>
      </c>
      <c r="K98" s="54">
        <f>职业设计!O40</f>
        <v>5.4</v>
      </c>
      <c r="L98" s="54">
        <f>职业设计!P40</f>
        <v>47</v>
      </c>
      <c r="M98" s="54">
        <f t="shared" si="0"/>
        <v>112.5</v>
      </c>
      <c r="N98" s="54" t="e">
        <f t="shared" si="1"/>
        <v>#N/A</v>
      </c>
      <c r="O98" s="54" t="e">
        <f t="shared" si="2"/>
        <v>#N/A</v>
      </c>
      <c r="P98" s="54" t="e">
        <f t="shared" si="3"/>
        <v>#N/A</v>
      </c>
    </row>
    <row r="99" spans="1:16">
      <c r="A99" s="45">
        <v>19</v>
      </c>
      <c r="B99" s="54">
        <f>职业设计!F41</f>
        <v>490</v>
      </c>
      <c r="C99" s="54">
        <f>职业设计!G41</f>
        <v>380</v>
      </c>
      <c r="D99" s="54">
        <f>职业设计!H41</f>
        <v>39</v>
      </c>
      <c r="E99" s="54">
        <f>职业设计!I41</f>
        <v>78</v>
      </c>
      <c r="F99" s="54">
        <f>职业设计!J41</f>
        <v>0</v>
      </c>
      <c r="G99" s="54">
        <f>职业设计!K41</f>
        <v>68</v>
      </c>
      <c r="H99" s="54">
        <f>职业设计!L41</f>
        <v>28</v>
      </c>
      <c r="I99" s="54">
        <f>职业设计!M41</f>
        <v>28</v>
      </c>
      <c r="J99" s="54">
        <f>职业设计!N41</f>
        <v>68</v>
      </c>
      <c r="K99" s="54">
        <f>职业设计!O41</f>
        <v>5.6000000000000005</v>
      </c>
      <c r="L99" s="54">
        <f>职业设计!P41</f>
        <v>49</v>
      </c>
      <c r="M99" s="54">
        <f t="shared" si="0"/>
        <v>117</v>
      </c>
      <c r="N99" s="54" t="e">
        <f t="shared" si="1"/>
        <v>#N/A</v>
      </c>
      <c r="O99" s="54" t="e">
        <f t="shared" si="2"/>
        <v>#N/A</v>
      </c>
      <c r="P99" s="54" t="e">
        <f t="shared" si="3"/>
        <v>#N/A</v>
      </c>
    </row>
    <row r="100" spans="1:16">
      <c r="A100" s="45">
        <v>20</v>
      </c>
      <c r="B100" s="54">
        <f>职业设计!F42</f>
        <v>510</v>
      </c>
      <c r="C100" s="54">
        <f>职业设计!G42</f>
        <v>400</v>
      </c>
      <c r="D100" s="54">
        <f>职业设计!H42</f>
        <v>40.5</v>
      </c>
      <c r="E100" s="54">
        <f>职业设计!I42</f>
        <v>81</v>
      </c>
      <c r="F100" s="54">
        <f>职业设计!J42</f>
        <v>0</v>
      </c>
      <c r="G100" s="54">
        <f>职业设计!K42</f>
        <v>71</v>
      </c>
      <c r="H100" s="54">
        <f>职业设计!L42</f>
        <v>29</v>
      </c>
      <c r="I100" s="54">
        <f>职业设计!M42</f>
        <v>29</v>
      </c>
      <c r="J100" s="54">
        <f>职业设计!N42</f>
        <v>71</v>
      </c>
      <c r="K100" s="54">
        <f>职业设计!O42</f>
        <v>5.8000000000000007</v>
      </c>
      <c r="L100" s="54">
        <f>职业设计!P42</f>
        <v>51</v>
      </c>
      <c r="M100" s="54">
        <f t="shared" si="0"/>
        <v>121.5</v>
      </c>
      <c r="N100" s="54">
        <f t="shared" si="1"/>
        <v>338</v>
      </c>
      <c r="O100" s="54">
        <f t="shared" si="2"/>
        <v>2.7818930041152266</v>
      </c>
      <c r="P100" s="54">
        <f t="shared" si="3"/>
        <v>1418.7654320987656</v>
      </c>
    </row>
    <row r="101" spans="1:16">
      <c r="A101" s="45">
        <v>21</v>
      </c>
      <c r="B101" s="54">
        <f>职业设计!F43</f>
        <v>530</v>
      </c>
      <c r="C101" s="54">
        <f>职业设计!G43</f>
        <v>420</v>
      </c>
      <c r="D101" s="54">
        <f>职业设计!H43</f>
        <v>42</v>
      </c>
      <c r="E101" s="54">
        <f>职业设计!I43</f>
        <v>84</v>
      </c>
      <c r="F101" s="54">
        <f>职业设计!J43</f>
        <v>0</v>
      </c>
      <c r="G101" s="54">
        <f>职业设计!K43</f>
        <v>74</v>
      </c>
      <c r="H101" s="54">
        <f>职业设计!L43</f>
        <v>30</v>
      </c>
      <c r="I101" s="54">
        <f>职业设计!M43</f>
        <v>30</v>
      </c>
      <c r="J101" s="54">
        <f>职业设计!N43</f>
        <v>74</v>
      </c>
      <c r="K101" s="54">
        <f>职业设计!O43</f>
        <v>6</v>
      </c>
      <c r="L101" s="54">
        <f>职业设计!P43</f>
        <v>53</v>
      </c>
      <c r="M101" s="54">
        <f t="shared" si="0"/>
        <v>126</v>
      </c>
      <c r="N101" s="54" t="e">
        <f t="shared" si="1"/>
        <v>#N/A</v>
      </c>
      <c r="O101" s="54" t="e">
        <f t="shared" si="2"/>
        <v>#N/A</v>
      </c>
      <c r="P101" s="54" t="e">
        <f t="shared" si="3"/>
        <v>#N/A</v>
      </c>
    </row>
    <row r="102" spans="1:16">
      <c r="A102" s="45">
        <v>22</v>
      </c>
      <c r="B102" s="54">
        <f>职业设计!F44</f>
        <v>550</v>
      </c>
      <c r="C102" s="54">
        <f>职业设计!G44</f>
        <v>440</v>
      </c>
      <c r="D102" s="54">
        <f>职业设计!H44</f>
        <v>43.5</v>
      </c>
      <c r="E102" s="54">
        <f>职业设计!I44</f>
        <v>87</v>
      </c>
      <c r="F102" s="54">
        <f>职业设计!J44</f>
        <v>0</v>
      </c>
      <c r="G102" s="54">
        <f>职业设计!K44</f>
        <v>77</v>
      </c>
      <c r="H102" s="54">
        <f>职业设计!L44</f>
        <v>31</v>
      </c>
      <c r="I102" s="54">
        <f>职业设计!M44</f>
        <v>31</v>
      </c>
      <c r="J102" s="54">
        <f>职业设计!N44</f>
        <v>77</v>
      </c>
      <c r="K102" s="54">
        <f>职业设计!O44</f>
        <v>6.2</v>
      </c>
      <c r="L102" s="54">
        <f>职业设计!P44</f>
        <v>55</v>
      </c>
      <c r="M102" s="54">
        <f t="shared" si="0"/>
        <v>130.5</v>
      </c>
      <c r="N102" s="54" t="e">
        <f t="shared" si="1"/>
        <v>#N/A</v>
      </c>
      <c r="O102" s="54" t="e">
        <f t="shared" si="2"/>
        <v>#N/A</v>
      </c>
      <c r="P102" s="54" t="e">
        <f t="shared" si="3"/>
        <v>#N/A</v>
      </c>
    </row>
    <row r="103" spans="1:16">
      <c r="A103" s="45">
        <v>23</v>
      </c>
      <c r="B103" s="54">
        <f>职业设计!F45</f>
        <v>570</v>
      </c>
      <c r="C103" s="54">
        <f>职业设计!G45</f>
        <v>460</v>
      </c>
      <c r="D103" s="54">
        <f>职业设计!H45</f>
        <v>45</v>
      </c>
      <c r="E103" s="54">
        <f>职业设计!I45</f>
        <v>90</v>
      </c>
      <c r="F103" s="54">
        <f>职业设计!J45</f>
        <v>0</v>
      </c>
      <c r="G103" s="54">
        <f>职业设计!K45</f>
        <v>80</v>
      </c>
      <c r="H103" s="54">
        <f>职业设计!L45</f>
        <v>32</v>
      </c>
      <c r="I103" s="54">
        <f>职业设计!M45</f>
        <v>32</v>
      </c>
      <c r="J103" s="54">
        <f>职业设计!N45</f>
        <v>80</v>
      </c>
      <c r="K103" s="54">
        <f>职业设计!O45</f>
        <v>6.4</v>
      </c>
      <c r="L103" s="54">
        <f>职业设计!P45</f>
        <v>57</v>
      </c>
      <c r="M103" s="54">
        <f t="shared" si="0"/>
        <v>135</v>
      </c>
      <c r="N103" s="54" t="e">
        <f t="shared" si="1"/>
        <v>#N/A</v>
      </c>
      <c r="O103" s="54" t="e">
        <f t="shared" si="2"/>
        <v>#N/A</v>
      </c>
      <c r="P103" s="54" t="e">
        <f t="shared" si="3"/>
        <v>#N/A</v>
      </c>
    </row>
    <row r="104" spans="1:16">
      <c r="A104" s="45">
        <v>24</v>
      </c>
      <c r="B104" s="54">
        <f>职业设计!F46</f>
        <v>590</v>
      </c>
      <c r="C104" s="54">
        <f>职业设计!G46</f>
        <v>480</v>
      </c>
      <c r="D104" s="54">
        <f>职业设计!H46</f>
        <v>46.5</v>
      </c>
      <c r="E104" s="54">
        <f>职业设计!I46</f>
        <v>93</v>
      </c>
      <c r="F104" s="54">
        <f>职业设计!J46</f>
        <v>0</v>
      </c>
      <c r="G104" s="54">
        <f>职业设计!K46</f>
        <v>83</v>
      </c>
      <c r="H104" s="54">
        <f>职业设计!L46</f>
        <v>33</v>
      </c>
      <c r="I104" s="54">
        <f>职业设计!M46</f>
        <v>33</v>
      </c>
      <c r="J104" s="54">
        <f>职业设计!N46</f>
        <v>83</v>
      </c>
      <c r="K104" s="54">
        <f>职业设计!O46</f>
        <v>6.6000000000000005</v>
      </c>
      <c r="L104" s="54">
        <f>职业设计!P46</f>
        <v>59</v>
      </c>
      <c r="M104" s="54">
        <f t="shared" si="0"/>
        <v>139.5</v>
      </c>
      <c r="N104" s="54" t="e">
        <f t="shared" si="1"/>
        <v>#N/A</v>
      </c>
      <c r="O104" s="54" t="e">
        <f t="shared" si="2"/>
        <v>#N/A</v>
      </c>
      <c r="P104" s="54" t="e">
        <f t="shared" si="3"/>
        <v>#N/A</v>
      </c>
    </row>
    <row r="105" spans="1:16">
      <c r="A105" s="45">
        <v>25</v>
      </c>
      <c r="B105" s="54">
        <f>职业设计!F47</f>
        <v>610</v>
      </c>
      <c r="C105" s="54">
        <f>职业设计!G47</f>
        <v>500</v>
      </c>
      <c r="D105" s="54">
        <f>职业设计!H47</f>
        <v>48</v>
      </c>
      <c r="E105" s="54">
        <f>职业设计!I47</f>
        <v>96</v>
      </c>
      <c r="F105" s="54">
        <f>职业设计!J47</f>
        <v>0</v>
      </c>
      <c r="G105" s="54">
        <f>职业设计!K47</f>
        <v>86</v>
      </c>
      <c r="H105" s="54">
        <f>职业设计!L47</f>
        <v>34</v>
      </c>
      <c r="I105" s="54">
        <f>职业设计!M47</f>
        <v>34</v>
      </c>
      <c r="J105" s="54">
        <f>职业设计!N47</f>
        <v>86</v>
      </c>
      <c r="K105" s="54">
        <f>职业设计!O47</f>
        <v>6.8000000000000007</v>
      </c>
      <c r="L105" s="54">
        <f>职业设计!P47</f>
        <v>61</v>
      </c>
      <c r="M105" s="54">
        <f t="shared" si="0"/>
        <v>144</v>
      </c>
      <c r="N105" s="54">
        <f t="shared" si="1"/>
        <v>531</v>
      </c>
      <c r="O105" s="54">
        <f t="shared" si="2"/>
        <v>3.6875</v>
      </c>
      <c r="P105" s="54">
        <f t="shared" si="3"/>
        <v>2249.375</v>
      </c>
    </row>
    <row r="106" spans="1:16">
      <c r="A106" s="45">
        <v>26</v>
      </c>
      <c r="B106" s="54">
        <f>职业设计!F48</f>
        <v>630</v>
      </c>
      <c r="C106" s="54">
        <f>职业设计!G48</f>
        <v>520</v>
      </c>
      <c r="D106" s="54">
        <f>职业设计!H48</f>
        <v>49.5</v>
      </c>
      <c r="E106" s="54">
        <f>职业设计!I48</f>
        <v>99</v>
      </c>
      <c r="F106" s="54">
        <f>职业设计!J48</f>
        <v>0</v>
      </c>
      <c r="G106" s="54">
        <f>职业设计!K48</f>
        <v>89</v>
      </c>
      <c r="H106" s="54">
        <f>职业设计!L48</f>
        <v>35</v>
      </c>
      <c r="I106" s="54">
        <f>职业设计!M48</f>
        <v>35</v>
      </c>
      <c r="J106" s="54">
        <f>职业设计!N48</f>
        <v>89</v>
      </c>
      <c r="K106" s="54">
        <f>职业设计!O48</f>
        <v>7</v>
      </c>
      <c r="L106" s="54">
        <f>职业设计!P48</f>
        <v>63</v>
      </c>
      <c r="M106" s="54">
        <f t="shared" si="0"/>
        <v>148.5</v>
      </c>
      <c r="N106" s="54" t="e">
        <f t="shared" si="1"/>
        <v>#N/A</v>
      </c>
      <c r="O106" s="54" t="e">
        <f t="shared" si="2"/>
        <v>#N/A</v>
      </c>
      <c r="P106" s="54" t="e">
        <f t="shared" si="3"/>
        <v>#N/A</v>
      </c>
    </row>
    <row r="107" spans="1:16">
      <c r="A107" s="45">
        <v>27</v>
      </c>
      <c r="B107" s="54">
        <f>职业设计!F49</f>
        <v>650</v>
      </c>
      <c r="C107" s="54">
        <f>职业设计!G49</f>
        <v>540</v>
      </c>
      <c r="D107" s="54">
        <f>职业设计!H49</f>
        <v>51</v>
      </c>
      <c r="E107" s="54">
        <f>职业设计!I49</f>
        <v>102</v>
      </c>
      <c r="F107" s="54">
        <f>职业设计!J49</f>
        <v>0</v>
      </c>
      <c r="G107" s="54">
        <f>职业设计!K49</f>
        <v>92</v>
      </c>
      <c r="H107" s="54">
        <f>职业设计!L49</f>
        <v>36</v>
      </c>
      <c r="I107" s="54">
        <f>职业设计!M49</f>
        <v>36</v>
      </c>
      <c r="J107" s="54">
        <f>职业设计!N49</f>
        <v>92</v>
      </c>
      <c r="K107" s="54">
        <f>职业设计!O49</f>
        <v>7.2</v>
      </c>
      <c r="L107" s="54">
        <f>职业设计!P49</f>
        <v>65</v>
      </c>
      <c r="M107" s="54">
        <f t="shared" si="0"/>
        <v>153</v>
      </c>
      <c r="N107" s="54" t="e">
        <f t="shared" si="1"/>
        <v>#N/A</v>
      </c>
      <c r="O107" s="54" t="e">
        <f t="shared" si="2"/>
        <v>#N/A</v>
      </c>
      <c r="P107" s="54" t="e">
        <f t="shared" si="3"/>
        <v>#N/A</v>
      </c>
    </row>
    <row r="108" spans="1:16">
      <c r="A108" s="45">
        <v>28</v>
      </c>
      <c r="B108" s="54">
        <f>职业设计!F50</f>
        <v>670</v>
      </c>
      <c r="C108" s="54">
        <f>职业设计!G50</f>
        <v>560</v>
      </c>
      <c r="D108" s="54">
        <f>职业设计!H50</f>
        <v>52.5</v>
      </c>
      <c r="E108" s="54">
        <f>职业设计!I50</f>
        <v>105</v>
      </c>
      <c r="F108" s="54">
        <f>职业设计!J50</f>
        <v>0</v>
      </c>
      <c r="G108" s="54">
        <f>职业设计!K50</f>
        <v>95</v>
      </c>
      <c r="H108" s="54">
        <f>职业设计!L50</f>
        <v>37</v>
      </c>
      <c r="I108" s="54">
        <f>职业设计!M50</f>
        <v>37</v>
      </c>
      <c r="J108" s="54">
        <f>职业设计!N50</f>
        <v>95</v>
      </c>
      <c r="K108" s="54">
        <f>职业设计!O50</f>
        <v>7.4</v>
      </c>
      <c r="L108" s="54">
        <f>职业设计!P50</f>
        <v>67</v>
      </c>
      <c r="M108" s="54">
        <f t="shared" si="0"/>
        <v>157.5</v>
      </c>
      <c r="N108" s="54" t="e">
        <f t="shared" si="1"/>
        <v>#N/A</v>
      </c>
      <c r="O108" s="54" t="e">
        <f t="shared" si="2"/>
        <v>#N/A</v>
      </c>
      <c r="P108" s="54" t="e">
        <f t="shared" si="3"/>
        <v>#N/A</v>
      </c>
    </row>
    <row r="109" spans="1:16">
      <c r="A109" s="45">
        <v>29</v>
      </c>
      <c r="B109" s="54">
        <f>职业设计!F51</f>
        <v>690</v>
      </c>
      <c r="C109" s="54">
        <f>职业设计!G51</f>
        <v>580</v>
      </c>
      <c r="D109" s="54">
        <f>职业设计!H51</f>
        <v>54</v>
      </c>
      <c r="E109" s="54">
        <f>职业设计!I51</f>
        <v>108</v>
      </c>
      <c r="F109" s="54">
        <f>职业设计!J51</f>
        <v>0</v>
      </c>
      <c r="G109" s="54">
        <f>职业设计!K51</f>
        <v>98</v>
      </c>
      <c r="H109" s="54">
        <f>职业设计!L51</f>
        <v>38</v>
      </c>
      <c r="I109" s="54">
        <f>职业设计!M51</f>
        <v>38</v>
      </c>
      <c r="J109" s="54">
        <f>职业设计!N51</f>
        <v>98</v>
      </c>
      <c r="K109" s="54">
        <f>职业设计!O51</f>
        <v>7.6000000000000005</v>
      </c>
      <c r="L109" s="54">
        <f>职业设计!P51</f>
        <v>69</v>
      </c>
      <c r="M109" s="54">
        <f t="shared" si="0"/>
        <v>162</v>
      </c>
      <c r="N109" s="54" t="e">
        <f t="shared" si="1"/>
        <v>#N/A</v>
      </c>
      <c r="O109" s="54" t="e">
        <f t="shared" si="2"/>
        <v>#N/A</v>
      </c>
      <c r="P109" s="54" t="e">
        <f t="shared" si="3"/>
        <v>#N/A</v>
      </c>
    </row>
    <row r="110" spans="1:16">
      <c r="A110" s="45">
        <v>30</v>
      </c>
      <c r="B110" s="54">
        <f>职业设计!F52</f>
        <v>710</v>
      </c>
      <c r="C110" s="54">
        <f>职业设计!G52</f>
        <v>600</v>
      </c>
      <c r="D110" s="54">
        <f>职业设计!H52</f>
        <v>55.5</v>
      </c>
      <c r="E110" s="54">
        <f>职业设计!I52</f>
        <v>111</v>
      </c>
      <c r="F110" s="54">
        <f>职业设计!J52</f>
        <v>0</v>
      </c>
      <c r="G110" s="54">
        <f>职业设计!K52</f>
        <v>101</v>
      </c>
      <c r="H110" s="54">
        <f>职业设计!L52</f>
        <v>39</v>
      </c>
      <c r="I110" s="54">
        <f>职业设计!M52</f>
        <v>39</v>
      </c>
      <c r="J110" s="54">
        <f>职业设计!N52</f>
        <v>101</v>
      </c>
      <c r="K110" s="54">
        <f>职业设计!O52</f>
        <v>7.8000000000000007</v>
      </c>
      <c r="L110" s="54">
        <f>职业设计!P52</f>
        <v>71</v>
      </c>
      <c r="M110" s="54">
        <f t="shared" si="0"/>
        <v>166.5</v>
      </c>
      <c r="N110" s="54">
        <f t="shared" si="1"/>
        <v>825</v>
      </c>
      <c r="O110" s="54">
        <f t="shared" si="2"/>
        <v>4.954954954954955</v>
      </c>
      <c r="P110" s="54">
        <f t="shared" si="3"/>
        <v>3518.0180180180182</v>
      </c>
    </row>
    <row r="111" spans="1:16">
      <c r="A111" s="45">
        <v>31</v>
      </c>
      <c r="B111" s="54">
        <f>职业设计!F53</f>
        <v>730</v>
      </c>
      <c r="C111" s="54">
        <f>职业设计!G53</f>
        <v>620</v>
      </c>
      <c r="D111" s="54">
        <f>职业设计!H53</f>
        <v>57</v>
      </c>
      <c r="E111" s="54">
        <f>职业设计!I53</f>
        <v>114</v>
      </c>
      <c r="F111" s="54">
        <f>职业设计!J53</f>
        <v>0</v>
      </c>
      <c r="G111" s="54">
        <f>职业设计!K53</f>
        <v>104</v>
      </c>
      <c r="H111" s="54">
        <f>职业设计!L53</f>
        <v>40</v>
      </c>
      <c r="I111" s="54">
        <f>职业设计!M53</f>
        <v>40</v>
      </c>
      <c r="J111" s="54">
        <f>职业设计!N53</f>
        <v>104</v>
      </c>
      <c r="K111" s="54">
        <f>职业设计!O53</f>
        <v>8</v>
      </c>
      <c r="L111" s="54">
        <f>职业设计!P53</f>
        <v>73</v>
      </c>
      <c r="M111" s="54">
        <f t="shared" si="0"/>
        <v>171</v>
      </c>
      <c r="N111" s="54" t="e">
        <f t="shared" si="1"/>
        <v>#N/A</v>
      </c>
      <c r="O111" s="54" t="e">
        <f t="shared" si="2"/>
        <v>#N/A</v>
      </c>
      <c r="P111" s="54" t="e">
        <f t="shared" si="3"/>
        <v>#N/A</v>
      </c>
    </row>
    <row r="112" spans="1:16">
      <c r="A112" s="45">
        <v>32</v>
      </c>
      <c r="B112" s="54">
        <f>职业设计!F54</f>
        <v>750</v>
      </c>
      <c r="C112" s="54">
        <f>职业设计!G54</f>
        <v>640</v>
      </c>
      <c r="D112" s="54">
        <f>职业设计!H54</f>
        <v>58.5</v>
      </c>
      <c r="E112" s="54">
        <f>职业设计!I54</f>
        <v>117</v>
      </c>
      <c r="F112" s="54">
        <f>职业设计!J54</f>
        <v>0</v>
      </c>
      <c r="G112" s="54">
        <f>职业设计!K54</f>
        <v>107</v>
      </c>
      <c r="H112" s="54">
        <f>职业设计!L54</f>
        <v>41</v>
      </c>
      <c r="I112" s="54">
        <f>职业设计!M54</f>
        <v>41</v>
      </c>
      <c r="J112" s="54">
        <f>职业设计!N54</f>
        <v>107</v>
      </c>
      <c r="K112" s="54">
        <f>职业设计!O54</f>
        <v>8.2000000000000011</v>
      </c>
      <c r="L112" s="54">
        <f>职业设计!P54</f>
        <v>75</v>
      </c>
      <c r="M112" s="54">
        <f t="shared" si="0"/>
        <v>175.5</v>
      </c>
      <c r="N112" s="54" t="e">
        <f t="shared" si="1"/>
        <v>#N/A</v>
      </c>
      <c r="O112" s="54" t="e">
        <f t="shared" si="2"/>
        <v>#N/A</v>
      </c>
      <c r="P112" s="54" t="e">
        <f t="shared" si="3"/>
        <v>#N/A</v>
      </c>
    </row>
    <row r="113" spans="1:16">
      <c r="A113" s="45">
        <v>33</v>
      </c>
      <c r="B113" s="54">
        <f>职业设计!F55</f>
        <v>770</v>
      </c>
      <c r="C113" s="54">
        <f>职业设计!G55</f>
        <v>660</v>
      </c>
      <c r="D113" s="54">
        <f>职业设计!H55</f>
        <v>60</v>
      </c>
      <c r="E113" s="54">
        <f>职业设计!I55</f>
        <v>120</v>
      </c>
      <c r="F113" s="54">
        <f>职业设计!J55</f>
        <v>0</v>
      </c>
      <c r="G113" s="54">
        <f>职业设计!K55</f>
        <v>110</v>
      </c>
      <c r="H113" s="54">
        <f>职业设计!L55</f>
        <v>42</v>
      </c>
      <c r="I113" s="54">
        <f>职业设计!M55</f>
        <v>42</v>
      </c>
      <c r="J113" s="54">
        <f>职业设计!N55</f>
        <v>110</v>
      </c>
      <c r="K113" s="54">
        <f>职业设计!O55</f>
        <v>8.4</v>
      </c>
      <c r="L113" s="54">
        <f>职业设计!P55</f>
        <v>77</v>
      </c>
      <c r="M113" s="54">
        <f t="shared" si="0"/>
        <v>180</v>
      </c>
      <c r="N113" s="54" t="e">
        <f t="shared" si="1"/>
        <v>#N/A</v>
      </c>
      <c r="O113" s="54" t="e">
        <f t="shared" si="2"/>
        <v>#N/A</v>
      </c>
      <c r="P113" s="54" t="e">
        <f t="shared" si="3"/>
        <v>#N/A</v>
      </c>
    </row>
    <row r="114" spans="1:16">
      <c r="A114" s="45">
        <v>34</v>
      </c>
      <c r="B114" s="54">
        <f>职业设计!F56</f>
        <v>790</v>
      </c>
      <c r="C114" s="54">
        <f>职业设计!G56</f>
        <v>680</v>
      </c>
      <c r="D114" s="54">
        <f>职业设计!H56</f>
        <v>61.5</v>
      </c>
      <c r="E114" s="54">
        <f>职业设计!I56</f>
        <v>123</v>
      </c>
      <c r="F114" s="54">
        <f>职业设计!J56</f>
        <v>0</v>
      </c>
      <c r="G114" s="54">
        <f>职业设计!K56</f>
        <v>113</v>
      </c>
      <c r="H114" s="54">
        <f>职业设计!L56</f>
        <v>43</v>
      </c>
      <c r="I114" s="54">
        <f>职业设计!M56</f>
        <v>43</v>
      </c>
      <c r="J114" s="54">
        <f>职业设计!N56</f>
        <v>113</v>
      </c>
      <c r="K114" s="54">
        <f>职业设计!O56</f>
        <v>8.6</v>
      </c>
      <c r="L114" s="54">
        <f>职业设计!P56</f>
        <v>79</v>
      </c>
      <c r="M114" s="54">
        <f t="shared" si="0"/>
        <v>184.5</v>
      </c>
      <c r="N114" s="54" t="e">
        <f t="shared" si="1"/>
        <v>#N/A</v>
      </c>
      <c r="O114" s="54" t="e">
        <f t="shared" si="2"/>
        <v>#N/A</v>
      </c>
      <c r="P114" s="54" t="e">
        <f t="shared" si="3"/>
        <v>#N/A</v>
      </c>
    </row>
    <row r="115" spans="1:16">
      <c r="A115" s="45">
        <v>35</v>
      </c>
      <c r="B115" s="54">
        <f>职业设计!F57</f>
        <v>810</v>
      </c>
      <c r="C115" s="54">
        <f>职业设计!G57</f>
        <v>700</v>
      </c>
      <c r="D115" s="54">
        <f>职业设计!H57</f>
        <v>63</v>
      </c>
      <c r="E115" s="54">
        <f>职业设计!I57</f>
        <v>126</v>
      </c>
      <c r="F115" s="54">
        <f>职业设计!J57</f>
        <v>0</v>
      </c>
      <c r="G115" s="54">
        <f>职业设计!K57</f>
        <v>116</v>
      </c>
      <c r="H115" s="54">
        <f>职业设计!L57</f>
        <v>44</v>
      </c>
      <c r="I115" s="54">
        <f>职业设计!M57</f>
        <v>44</v>
      </c>
      <c r="J115" s="54">
        <f>职业设计!N57</f>
        <v>116</v>
      </c>
      <c r="K115" s="54">
        <f>职业设计!O57</f>
        <v>8.8000000000000007</v>
      </c>
      <c r="L115" s="54">
        <f>职业设计!P57</f>
        <v>81</v>
      </c>
      <c r="M115" s="54">
        <f t="shared" si="0"/>
        <v>189</v>
      </c>
      <c r="N115" s="54">
        <f t="shared" si="1"/>
        <v>1329</v>
      </c>
      <c r="O115" s="54">
        <f t="shared" si="2"/>
        <v>7.0317460317460316</v>
      </c>
      <c r="P115" s="54">
        <f t="shared" si="3"/>
        <v>5695.7142857142853</v>
      </c>
    </row>
    <row r="116" spans="1:16">
      <c r="A116" s="45">
        <v>36</v>
      </c>
      <c r="B116" s="54">
        <f>职业设计!F58</f>
        <v>830</v>
      </c>
      <c r="C116" s="54">
        <f>职业设计!G58</f>
        <v>720</v>
      </c>
      <c r="D116" s="54">
        <f>职业设计!H58</f>
        <v>64.5</v>
      </c>
      <c r="E116" s="54">
        <f>职业设计!I58</f>
        <v>129</v>
      </c>
      <c r="F116" s="54">
        <f>职业设计!J58</f>
        <v>0</v>
      </c>
      <c r="G116" s="54">
        <f>职业设计!K58</f>
        <v>119</v>
      </c>
      <c r="H116" s="54">
        <f>职业设计!L58</f>
        <v>45</v>
      </c>
      <c r="I116" s="54">
        <f>职业设计!M58</f>
        <v>45</v>
      </c>
      <c r="J116" s="54">
        <f>职业设计!N58</f>
        <v>119</v>
      </c>
      <c r="K116" s="54">
        <f>职业设计!O58</f>
        <v>9</v>
      </c>
      <c r="L116" s="54">
        <f>职业设计!P58</f>
        <v>83</v>
      </c>
      <c r="M116" s="54">
        <f t="shared" si="0"/>
        <v>193.5</v>
      </c>
      <c r="N116" s="54" t="e">
        <f t="shared" si="1"/>
        <v>#N/A</v>
      </c>
      <c r="O116" s="54" t="e">
        <f t="shared" si="2"/>
        <v>#N/A</v>
      </c>
      <c r="P116" s="54" t="e">
        <f t="shared" si="3"/>
        <v>#N/A</v>
      </c>
    </row>
    <row r="117" spans="1:16">
      <c r="A117" s="45">
        <v>37</v>
      </c>
      <c r="B117" s="54">
        <f>职业设计!F59</f>
        <v>850</v>
      </c>
      <c r="C117" s="54">
        <f>职业设计!G59</f>
        <v>740</v>
      </c>
      <c r="D117" s="54">
        <f>职业设计!H59</f>
        <v>66</v>
      </c>
      <c r="E117" s="54">
        <f>职业设计!I59</f>
        <v>132</v>
      </c>
      <c r="F117" s="54">
        <f>职业设计!J59</f>
        <v>0</v>
      </c>
      <c r="G117" s="54">
        <f>职业设计!K59</f>
        <v>122</v>
      </c>
      <c r="H117" s="54">
        <f>职业设计!L59</f>
        <v>46</v>
      </c>
      <c r="I117" s="54">
        <f>职业设计!M59</f>
        <v>46</v>
      </c>
      <c r="J117" s="54">
        <f>职业设计!N59</f>
        <v>122</v>
      </c>
      <c r="K117" s="54">
        <f>职业设计!O59</f>
        <v>9.2000000000000011</v>
      </c>
      <c r="L117" s="54">
        <f>职业设计!P59</f>
        <v>85</v>
      </c>
      <c r="M117" s="54">
        <f t="shared" si="0"/>
        <v>198</v>
      </c>
      <c r="N117" s="54" t="e">
        <f t="shared" si="1"/>
        <v>#N/A</v>
      </c>
      <c r="O117" s="54" t="e">
        <f t="shared" si="2"/>
        <v>#N/A</v>
      </c>
      <c r="P117" s="54" t="e">
        <f t="shared" si="3"/>
        <v>#N/A</v>
      </c>
    </row>
    <row r="118" spans="1:16">
      <c r="A118" s="45">
        <v>38</v>
      </c>
      <c r="B118" s="54">
        <f>职业设计!F60</f>
        <v>870</v>
      </c>
      <c r="C118" s="54">
        <f>职业设计!G60</f>
        <v>760</v>
      </c>
      <c r="D118" s="54">
        <f>职业设计!H60</f>
        <v>67.5</v>
      </c>
      <c r="E118" s="54">
        <f>职业设计!I60</f>
        <v>135</v>
      </c>
      <c r="F118" s="54">
        <f>职业设计!J60</f>
        <v>0</v>
      </c>
      <c r="G118" s="54">
        <f>职业设计!K60</f>
        <v>125</v>
      </c>
      <c r="H118" s="54">
        <f>职业设计!L60</f>
        <v>47</v>
      </c>
      <c r="I118" s="54">
        <f>职业设计!M60</f>
        <v>47</v>
      </c>
      <c r="J118" s="54">
        <f>职业设计!N60</f>
        <v>125</v>
      </c>
      <c r="K118" s="54">
        <f>职业设计!O60</f>
        <v>9.4</v>
      </c>
      <c r="L118" s="54">
        <f>职业设计!P60</f>
        <v>87</v>
      </c>
      <c r="M118" s="54">
        <f t="shared" si="0"/>
        <v>202.5</v>
      </c>
      <c r="N118" s="54" t="e">
        <f t="shared" si="1"/>
        <v>#N/A</v>
      </c>
      <c r="O118" s="54" t="e">
        <f t="shared" si="2"/>
        <v>#N/A</v>
      </c>
      <c r="P118" s="54" t="e">
        <f t="shared" si="3"/>
        <v>#N/A</v>
      </c>
    </row>
    <row r="119" spans="1:16">
      <c r="A119" s="45">
        <v>39</v>
      </c>
      <c r="B119" s="54">
        <f>职业设计!F61</f>
        <v>890</v>
      </c>
      <c r="C119" s="54">
        <f>职业设计!G61</f>
        <v>780</v>
      </c>
      <c r="D119" s="54">
        <f>职业设计!H61</f>
        <v>69</v>
      </c>
      <c r="E119" s="54">
        <f>职业设计!I61</f>
        <v>138</v>
      </c>
      <c r="F119" s="54">
        <f>职业设计!J61</f>
        <v>0</v>
      </c>
      <c r="G119" s="54">
        <f>职业设计!K61</f>
        <v>128</v>
      </c>
      <c r="H119" s="54">
        <f>职业设计!L61</f>
        <v>48</v>
      </c>
      <c r="I119" s="54">
        <f>职业设计!M61</f>
        <v>48</v>
      </c>
      <c r="J119" s="54">
        <f>职业设计!N61</f>
        <v>128</v>
      </c>
      <c r="K119" s="54">
        <f>职业设计!O61</f>
        <v>9.6000000000000014</v>
      </c>
      <c r="L119" s="54">
        <f>职业设计!P61</f>
        <v>89</v>
      </c>
      <c r="M119" s="54">
        <f t="shared" si="0"/>
        <v>207</v>
      </c>
      <c r="N119" s="54" t="e">
        <f t="shared" si="1"/>
        <v>#N/A</v>
      </c>
      <c r="O119" s="54" t="e">
        <f t="shared" si="2"/>
        <v>#N/A</v>
      </c>
      <c r="P119" s="54" t="e">
        <f t="shared" si="3"/>
        <v>#N/A</v>
      </c>
    </row>
    <row r="120" spans="1:16">
      <c r="A120" s="45">
        <v>40</v>
      </c>
      <c r="B120" s="54">
        <f>职业设计!F62</f>
        <v>910</v>
      </c>
      <c r="C120" s="54">
        <f>职业设计!G62</f>
        <v>800</v>
      </c>
      <c r="D120" s="54">
        <f>职业设计!H62</f>
        <v>70.5</v>
      </c>
      <c r="E120" s="54">
        <f>职业设计!I62</f>
        <v>141</v>
      </c>
      <c r="F120" s="54">
        <f>职业设计!J62</f>
        <v>0</v>
      </c>
      <c r="G120" s="54">
        <f>职业设计!K62</f>
        <v>131</v>
      </c>
      <c r="H120" s="54">
        <f>职业设计!L62</f>
        <v>49</v>
      </c>
      <c r="I120" s="54">
        <f>职业设计!M62</f>
        <v>49</v>
      </c>
      <c r="J120" s="54">
        <f>职业设计!N62</f>
        <v>131</v>
      </c>
      <c r="K120" s="54">
        <f>职业设计!O62</f>
        <v>9.8000000000000007</v>
      </c>
      <c r="L120" s="54">
        <f>职业设计!P62</f>
        <v>91</v>
      </c>
      <c r="M120" s="54">
        <f t="shared" si="0"/>
        <v>211.5</v>
      </c>
      <c r="N120" s="54">
        <f t="shared" si="1"/>
        <v>2010</v>
      </c>
      <c r="O120" s="54">
        <f t="shared" si="2"/>
        <v>9.5035460992907801</v>
      </c>
      <c r="P120" s="54">
        <f t="shared" si="3"/>
        <v>8648.2269503546104</v>
      </c>
    </row>
    <row r="121" spans="1:16">
      <c r="A121" s="45">
        <v>41</v>
      </c>
      <c r="B121" s="54">
        <f>职业设计!F63</f>
        <v>930</v>
      </c>
      <c r="C121" s="54">
        <f>职业设计!G63</f>
        <v>820</v>
      </c>
      <c r="D121" s="54">
        <f>职业设计!H63</f>
        <v>72</v>
      </c>
      <c r="E121" s="54">
        <f>职业设计!I63</f>
        <v>144</v>
      </c>
      <c r="F121" s="54">
        <f>职业设计!J63</f>
        <v>0</v>
      </c>
      <c r="G121" s="54">
        <f>职业设计!K63</f>
        <v>134</v>
      </c>
      <c r="H121" s="54">
        <f>职业设计!L63</f>
        <v>50</v>
      </c>
      <c r="I121" s="54">
        <f>职业设计!M63</f>
        <v>50</v>
      </c>
      <c r="J121" s="54">
        <f>职业设计!N63</f>
        <v>134</v>
      </c>
      <c r="K121" s="54">
        <f>职业设计!O63</f>
        <v>10</v>
      </c>
      <c r="L121" s="54">
        <f>职业设计!P63</f>
        <v>93</v>
      </c>
      <c r="M121" s="54">
        <f t="shared" si="0"/>
        <v>216</v>
      </c>
      <c r="N121" s="54" t="e">
        <f t="shared" si="1"/>
        <v>#N/A</v>
      </c>
      <c r="O121" s="54" t="e">
        <f t="shared" si="2"/>
        <v>#N/A</v>
      </c>
      <c r="P121" s="54" t="e">
        <f t="shared" si="3"/>
        <v>#N/A</v>
      </c>
    </row>
    <row r="122" spans="1:16">
      <c r="A122" s="45">
        <v>42</v>
      </c>
      <c r="B122" s="54">
        <f>职业设计!F64</f>
        <v>950</v>
      </c>
      <c r="C122" s="54">
        <f>职业设计!G64</f>
        <v>840</v>
      </c>
      <c r="D122" s="54">
        <f>职业设计!H64</f>
        <v>73.5</v>
      </c>
      <c r="E122" s="54">
        <f>职业设计!I64</f>
        <v>147</v>
      </c>
      <c r="F122" s="54">
        <f>职业设计!J64</f>
        <v>0</v>
      </c>
      <c r="G122" s="54">
        <f>职业设计!K64</f>
        <v>137</v>
      </c>
      <c r="H122" s="54">
        <f>职业设计!L64</f>
        <v>51</v>
      </c>
      <c r="I122" s="54">
        <f>职业设计!M64</f>
        <v>51</v>
      </c>
      <c r="J122" s="54">
        <f>职业设计!N64</f>
        <v>137</v>
      </c>
      <c r="K122" s="54">
        <f>职业设计!O64</f>
        <v>10.200000000000001</v>
      </c>
      <c r="L122" s="54">
        <f>职业设计!P64</f>
        <v>95</v>
      </c>
      <c r="M122" s="54">
        <f t="shared" si="0"/>
        <v>220.5</v>
      </c>
      <c r="N122" s="54" t="e">
        <f t="shared" si="1"/>
        <v>#N/A</v>
      </c>
      <c r="O122" s="54" t="e">
        <f t="shared" si="2"/>
        <v>#N/A</v>
      </c>
      <c r="P122" s="54" t="e">
        <f t="shared" si="3"/>
        <v>#N/A</v>
      </c>
    </row>
    <row r="123" spans="1:16">
      <c r="A123" s="45">
        <v>43</v>
      </c>
      <c r="B123" s="54">
        <f>职业设计!F65</f>
        <v>970</v>
      </c>
      <c r="C123" s="54">
        <f>职业设计!G65</f>
        <v>860</v>
      </c>
      <c r="D123" s="54">
        <f>职业设计!H65</f>
        <v>75</v>
      </c>
      <c r="E123" s="54">
        <f>职业设计!I65</f>
        <v>150</v>
      </c>
      <c r="F123" s="54">
        <f>职业设计!J65</f>
        <v>0</v>
      </c>
      <c r="G123" s="54">
        <f>职业设计!K65</f>
        <v>140</v>
      </c>
      <c r="H123" s="54">
        <f>职业设计!L65</f>
        <v>52</v>
      </c>
      <c r="I123" s="54">
        <f>职业设计!M65</f>
        <v>52</v>
      </c>
      <c r="J123" s="54">
        <f>职业设计!N65</f>
        <v>140</v>
      </c>
      <c r="K123" s="54">
        <f>职业设计!O65</f>
        <v>10.4</v>
      </c>
      <c r="L123" s="54">
        <f>职业设计!P65</f>
        <v>97</v>
      </c>
      <c r="M123" s="54">
        <f t="shared" si="0"/>
        <v>225</v>
      </c>
      <c r="N123" s="54" t="e">
        <f t="shared" si="1"/>
        <v>#N/A</v>
      </c>
      <c r="O123" s="54" t="e">
        <f t="shared" si="2"/>
        <v>#N/A</v>
      </c>
      <c r="P123" s="54" t="e">
        <f t="shared" si="3"/>
        <v>#N/A</v>
      </c>
    </row>
    <row r="124" spans="1:16">
      <c r="A124" s="45">
        <v>44</v>
      </c>
      <c r="B124" s="54">
        <f>职业设计!F66</f>
        <v>990</v>
      </c>
      <c r="C124" s="54">
        <f>职业设计!G66</f>
        <v>880</v>
      </c>
      <c r="D124" s="54">
        <f>职业设计!H66</f>
        <v>76.5</v>
      </c>
      <c r="E124" s="54">
        <f>职业设计!I66</f>
        <v>153</v>
      </c>
      <c r="F124" s="54">
        <f>职业设计!J66</f>
        <v>0</v>
      </c>
      <c r="G124" s="54">
        <f>职业设计!K66</f>
        <v>143</v>
      </c>
      <c r="H124" s="54">
        <f>职业设计!L66</f>
        <v>53</v>
      </c>
      <c r="I124" s="54">
        <f>职业设计!M66</f>
        <v>53</v>
      </c>
      <c r="J124" s="54">
        <f>职业设计!N66</f>
        <v>143</v>
      </c>
      <c r="K124" s="54">
        <f>职业设计!O66</f>
        <v>10.600000000000001</v>
      </c>
      <c r="L124" s="54">
        <f>职业设计!P66</f>
        <v>99</v>
      </c>
      <c r="M124" s="54">
        <f t="shared" si="0"/>
        <v>229.5</v>
      </c>
      <c r="N124" s="54" t="e">
        <f t="shared" si="1"/>
        <v>#N/A</v>
      </c>
      <c r="O124" s="54" t="e">
        <f t="shared" si="2"/>
        <v>#N/A</v>
      </c>
      <c r="P124" s="54" t="e">
        <f t="shared" si="3"/>
        <v>#N/A</v>
      </c>
    </row>
    <row r="125" spans="1:16">
      <c r="A125" s="45">
        <v>45</v>
      </c>
      <c r="B125" s="54">
        <f>职业设计!F67</f>
        <v>1010</v>
      </c>
      <c r="C125" s="54">
        <f>职业设计!G67</f>
        <v>900</v>
      </c>
      <c r="D125" s="54">
        <f>职业设计!H67</f>
        <v>78</v>
      </c>
      <c r="E125" s="54">
        <f>职业设计!I67</f>
        <v>156</v>
      </c>
      <c r="F125" s="54">
        <f>职业设计!J67</f>
        <v>0</v>
      </c>
      <c r="G125" s="54">
        <f>职业设计!K67</f>
        <v>146</v>
      </c>
      <c r="H125" s="54">
        <f>职业设计!L67</f>
        <v>54</v>
      </c>
      <c r="I125" s="54">
        <f>职业设计!M67</f>
        <v>54</v>
      </c>
      <c r="J125" s="54">
        <f>职业设计!N67</f>
        <v>146</v>
      </c>
      <c r="K125" s="54">
        <f>职业设计!O67</f>
        <v>10.8</v>
      </c>
      <c r="L125" s="54">
        <f>职业设计!P67</f>
        <v>101</v>
      </c>
      <c r="M125" s="54">
        <f t="shared" si="0"/>
        <v>234</v>
      </c>
      <c r="N125" s="54">
        <f t="shared" si="1"/>
        <v>2563</v>
      </c>
      <c r="O125" s="54">
        <f t="shared" si="2"/>
        <v>10.952991452991453</v>
      </c>
      <c r="P125" s="54">
        <f t="shared" si="3"/>
        <v>11062.521367521367</v>
      </c>
    </row>
    <row r="126" spans="1:16">
      <c r="A126" s="45">
        <v>46</v>
      </c>
      <c r="B126" s="54">
        <f>职业设计!F68</f>
        <v>1030</v>
      </c>
      <c r="C126" s="54">
        <f>职业设计!G68</f>
        <v>920</v>
      </c>
      <c r="D126" s="54">
        <f>职业设计!H68</f>
        <v>79.5</v>
      </c>
      <c r="E126" s="54">
        <f>职业设计!I68</f>
        <v>159</v>
      </c>
      <c r="F126" s="54">
        <f>职业设计!J68</f>
        <v>0</v>
      </c>
      <c r="G126" s="54">
        <f>职业设计!K68</f>
        <v>149</v>
      </c>
      <c r="H126" s="54">
        <f>职业设计!L68</f>
        <v>55</v>
      </c>
      <c r="I126" s="54">
        <f>职业设计!M68</f>
        <v>55</v>
      </c>
      <c r="J126" s="54">
        <f>职业设计!N68</f>
        <v>149</v>
      </c>
      <c r="K126" s="54">
        <f>职业设计!O68</f>
        <v>11</v>
      </c>
      <c r="L126" s="54">
        <f>职业设计!P68</f>
        <v>103</v>
      </c>
      <c r="M126" s="54">
        <f t="shared" si="0"/>
        <v>238.5</v>
      </c>
      <c r="N126" s="54" t="e">
        <f t="shared" si="1"/>
        <v>#N/A</v>
      </c>
      <c r="O126" s="54" t="e">
        <f t="shared" si="2"/>
        <v>#N/A</v>
      </c>
      <c r="P126" s="54" t="e">
        <f t="shared" si="3"/>
        <v>#N/A</v>
      </c>
    </row>
    <row r="127" spans="1:16">
      <c r="A127" s="45">
        <v>47</v>
      </c>
      <c r="B127" s="54">
        <f>职业设计!F69</f>
        <v>1050</v>
      </c>
      <c r="C127" s="54">
        <f>职业设计!G69</f>
        <v>940</v>
      </c>
      <c r="D127" s="54">
        <f>职业设计!H69</f>
        <v>81</v>
      </c>
      <c r="E127" s="54">
        <f>职业设计!I69</f>
        <v>162</v>
      </c>
      <c r="F127" s="54">
        <f>职业设计!J69</f>
        <v>0</v>
      </c>
      <c r="G127" s="54">
        <f>职业设计!K69</f>
        <v>152</v>
      </c>
      <c r="H127" s="54">
        <f>职业设计!L69</f>
        <v>56</v>
      </c>
      <c r="I127" s="54">
        <f>职业设计!M69</f>
        <v>56</v>
      </c>
      <c r="J127" s="54">
        <f>职业设计!N69</f>
        <v>152</v>
      </c>
      <c r="K127" s="54">
        <f>职业设计!O69</f>
        <v>11.200000000000001</v>
      </c>
      <c r="L127" s="54">
        <f>职业设计!P69</f>
        <v>105</v>
      </c>
      <c r="M127" s="54">
        <f t="shared" si="0"/>
        <v>243</v>
      </c>
      <c r="N127" s="54" t="e">
        <f t="shared" si="1"/>
        <v>#N/A</v>
      </c>
      <c r="O127" s="54" t="e">
        <f t="shared" si="2"/>
        <v>#N/A</v>
      </c>
      <c r="P127" s="54" t="e">
        <f t="shared" si="3"/>
        <v>#N/A</v>
      </c>
    </row>
    <row r="128" spans="1:16">
      <c r="A128" s="45">
        <v>48</v>
      </c>
      <c r="B128" s="54">
        <f>职业设计!F70</f>
        <v>1070</v>
      </c>
      <c r="C128" s="54">
        <f>职业设计!G70</f>
        <v>960</v>
      </c>
      <c r="D128" s="54">
        <f>职业设计!H70</f>
        <v>82.5</v>
      </c>
      <c r="E128" s="54">
        <f>职业设计!I70</f>
        <v>165</v>
      </c>
      <c r="F128" s="54">
        <f>职业设计!J70</f>
        <v>0</v>
      </c>
      <c r="G128" s="54">
        <f>职业设计!K70</f>
        <v>155</v>
      </c>
      <c r="H128" s="54">
        <f>职业设计!L70</f>
        <v>57</v>
      </c>
      <c r="I128" s="54">
        <f>职业设计!M70</f>
        <v>57</v>
      </c>
      <c r="J128" s="54">
        <f>职业设计!N70</f>
        <v>155</v>
      </c>
      <c r="K128" s="54">
        <f>职业设计!O70</f>
        <v>11.4</v>
      </c>
      <c r="L128" s="54">
        <f>职业设计!P70</f>
        <v>107</v>
      </c>
      <c r="M128" s="54">
        <f t="shared" si="0"/>
        <v>247.5</v>
      </c>
      <c r="N128" s="54" t="e">
        <f t="shared" si="1"/>
        <v>#N/A</v>
      </c>
      <c r="O128" s="54" t="e">
        <f t="shared" si="2"/>
        <v>#N/A</v>
      </c>
      <c r="P128" s="54" t="e">
        <f t="shared" si="3"/>
        <v>#N/A</v>
      </c>
    </row>
    <row r="129" spans="1:16">
      <c r="A129" s="45">
        <v>49</v>
      </c>
      <c r="B129" s="54">
        <f>职业设计!F71</f>
        <v>1090</v>
      </c>
      <c r="C129" s="54">
        <f>职业设计!G71</f>
        <v>980</v>
      </c>
      <c r="D129" s="54">
        <f>职业设计!H71</f>
        <v>84</v>
      </c>
      <c r="E129" s="54">
        <f>职业设计!I71</f>
        <v>168</v>
      </c>
      <c r="F129" s="54">
        <f>职业设计!J71</f>
        <v>0</v>
      </c>
      <c r="G129" s="54">
        <f>职业设计!K71</f>
        <v>158</v>
      </c>
      <c r="H129" s="54">
        <f>职业设计!L71</f>
        <v>58</v>
      </c>
      <c r="I129" s="54">
        <f>职业设计!M71</f>
        <v>58</v>
      </c>
      <c r="J129" s="54">
        <f>职业设计!N71</f>
        <v>158</v>
      </c>
      <c r="K129" s="54">
        <f>职业设计!O71</f>
        <v>11.600000000000001</v>
      </c>
      <c r="L129" s="54">
        <f>职业设计!P71</f>
        <v>109</v>
      </c>
      <c r="M129" s="54">
        <f t="shared" si="0"/>
        <v>252</v>
      </c>
      <c r="N129" s="54" t="e">
        <f t="shared" si="1"/>
        <v>#N/A</v>
      </c>
      <c r="O129" s="54" t="e">
        <f t="shared" si="2"/>
        <v>#N/A</v>
      </c>
      <c r="P129" s="54" t="e">
        <f t="shared" si="3"/>
        <v>#N/A</v>
      </c>
    </row>
    <row r="130" spans="1:16">
      <c r="A130" s="45">
        <v>50</v>
      </c>
      <c r="B130" s="54">
        <f>职业设计!F72</f>
        <v>1110</v>
      </c>
      <c r="C130" s="54">
        <f>职业设计!G72</f>
        <v>1000</v>
      </c>
      <c r="D130" s="54">
        <f>职业设计!H72</f>
        <v>85.5</v>
      </c>
      <c r="E130" s="54">
        <f>职业设计!I72</f>
        <v>171</v>
      </c>
      <c r="F130" s="54">
        <f>职业设计!J72</f>
        <v>0</v>
      </c>
      <c r="G130" s="54">
        <f>职业设计!K72</f>
        <v>161</v>
      </c>
      <c r="H130" s="54">
        <f>职业设计!L72</f>
        <v>59</v>
      </c>
      <c r="I130" s="54">
        <f>职业设计!M72</f>
        <v>59</v>
      </c>
      <c r="J130" s="54">
        <f>职业设计!N72</f>
        <v>161</v>
      </c>
      <c r="K130" s="54">
        <f>职业设计!O72</f>
        <v>11.8</v>
      </c>
      <c r="L130" s="54">
        <f>职业设计!P72</f>
        <v>111</v>
      </c>
      <c r="M130" s="54">
        <f t="shared" si="0"/>
        <v>256.5</v>
      </c>
      <c r="N130" s="54">
        <f t="shared" si="1"/>
        <v>3291</v>
      </c>
      <c r="O130" s="54">
        <f t="shared" si="2"/>
        <v>12.830409356725147</v>
      </c>
      <c r="P130" s="54">
        <f t="shared" si="3"/>
        <v>14241.754385964912</v>
      </c>
    </row>
    <row r="131" spans="1:16">
      <c r="A131" s="45">
        <v>51</v>
      </c>
      <c r="B131" s="54">
        <f>职业设计!F73</f>
        <v>1130</v>
      </c>
      <c r="C131" s="54">
        <f>职业设计!G73</f>
        <v>1020</v>
      </c>
      <c r="D131" s="54">
        <f>职业设计!H73</f>
        <v>87</v>
      </c>
      <c r="E131" s="54">
        <f>职业设计!I73</f>
        <v>174</v>
      </c>
      <c r="F131" s="54">
        <f>职业设计!J73</f>
        <v>0</v>
      </c>
      <c r="G131" s="54">
        <f>职业设计!K73</f>
        <v>164</v>
      </c>
      <c r="H131" s="54">
        <f>职业设计!L73</f>
        <v>60</v>
      </c>
      <c r="I131" s="54">
        <f>职业设计!M73</f>
        <v>60</v>
      </c>
      <c r="J131" s="54">
        <f>职业设计!N73</f>
        <v>164</v>
      </c>
      <c r="K131" s="54">
        <f>职业设计!O73</f>
        <v>12</v>
      </c>
      <c r="L131" s="54">
        <f>职业设计!P73</f>
        <v>113</v>
      </c>
      <c r="M131" s="54">
        <f t="shared" si="0"/>
        <v>261</v>
      </c>
      <c r="N131" s="54" t="e">
        <f t="shared" si="1"/>
        <v>#N/A</v>
      </c>
      <c r="O131" s="54" t="e">
        <f t="shared" si="2"/>
        <v>#N/A</v>
      </c>
      <c r="P131" s="54" t="e">
        <f t="shared" si="3"/>
        <v>#N/A</v>
      </c>
    </row>
    <row r="132" spans="1:16">
      <c r="A132" s="45">
        <v>52</v>
      </c>
      <c r="B132" s="54">
        <f>职业设计!F74</f>
        <v>1150</v>
      </c>
      <c r="C132" s="54">
        <f>职业设计!G74</f>
        <v>1040</v>
      </c>
      <c r="D132" s="54">
        <f>职业设计!H74</f>
        <v>88.5</v>
      </c>
      <c r="E132" s="54">
        <f>职业设计!I74</f>
        <v>177</v>
      </c>
      <c r="F132" s="54">
        <f>职业设计!J74</f>
        <v>0</v>
      </c>
      <c r="G132" s="54">
        <f>职业设计!K74</f>
        <v>167</v>
      </c>
      <c r="H132" s="54">
        <f>职业设计!L74</f>
        <v>61</v>
      </c>
      <c r="I132" s="54">
        <f>职业设计!M74</f>
        <v>61</v>
      </c>
      <c r="J132" s="54">
        <f>职业设计!N74</f>
        <v>167</v>
      </c>
      <c r="K132" s="54">
        <f>职业设计!O74</f>
        <v>12.200000000000001</v>
      </c>
      <c r="L132" s="54">
        <f>职业设计!P74</f>
        <v>115</v>
      </c>
      <c r="M132" s="54">
        <f t="shared" si="0"/>
        <v>265.5</v>
      </c>
      <c r="N132" s="54" t="e">
        <f t="shared" si="1"/>
        <v>#N/A</v>
      </c>
      <c r="O132" s="54" t="e">
        <f t="shared" si="2"/>
        <v>#N/A</v>
      </c>
      <c r="P132" s="54" t="e">
        <f t="shared" si="3"/>
        <v>#N/A</v>
      </c>
    </row>
    <row r="133" spans="1:16">
      <c r="A133" s="45">
        <v>53</v>
      </c>
      <c r="B133" s="54">
        <f>职业设计!F75</f>
        <v>1170</v>
      </c>
      <c r="C133" s="54">
        <f>职业设计!G75</f>
        <v>1060</v>
      </c>
      <c r="D133" s="54">
        <f>职业设计!H75</f>
        <v>90</v>
      </c>
      <c r="E133" s="54">
        <f>职业设计!I75</f>
        <v>180</v>
      </c>
      <c r="F133" s="54">
        <f>职业设计!J75</f>
        <v>0</v>
      </c>
      <c r="G133" s="54">
        <f>职业设计!K75</f>
        <v>170</v>
      </c>
      <c r="H133" s="54">
        <f>职业设计!L75</f>
        <v>62</v>
      </c>
      <c r="I133" s="54">
        <f>职业设计!M75</f>
        <v>62</v>
      </c>
      <c r="J133" s="54">
        <f>职业设计!N75</f>
        <v>170</v>
      </c>
      <c r="K133" s="54">
        <f>职业设计!O75</f>
        <v>12.4</v>
      </c>
      <c r="L133" s="54">
        <f>职业设计!P75</f>
        <v>117</v>
      </c>
      <c r="M133" s="54">
        <f t="shared" si="0"/>
        <v>270</v>
      </c>
      <c r="N133" s="54" t="e">
        <f t="shared" si="1"/>
        <v>#N/A</v>
      </c>
      <c r="O133" s="54" t="e">
        <f t="shared" si="2"/>
        <v>#N/A</v>
      </c>
      <c r="P133" s="54" t="e">
        <f t="shared" si="3"/>
        <v>#N/A</v>
      </c>
    </row>
    <row r="134" spans="1:16">
      <c r="A134" s="45">
        <v>54</v>
      </c>
      <c r="B134" s="54">
        <f>职业设计!F76</f>
        <v>1190</v>
      </c>
      <c r="C134" s="54">
        <f>职业设计!G76</f>
        <v>1080</v>
      </c>
      <c r="D134" s="54">
        <f>职业设计!H76</f>
        <v>91.5</v>
      </c>
      <c r="E134" s="54">
        <f>职业设计!I76</f>
        <v>183</v>
      </c>
      <c r="F134" s="54">
        <f>职业设计!J76</f>
        <v>0</v>
      </c>
      <c r="G134" s="54">
        <f>职业设计!K76</f>
        <v>173</v>
      </c>
      <c r="H134" s="54">
        <f>职业设计!L76</f>
        <v>63</v>
      </c>
      <c r="I134" s="54">
        <f>职业设计!M76</f>
        <v>63</v>
      </c>
      <c r="J134" s="54">
        <f>职业设计!N76</f>
        <v>173</v>
      </c>
      <c r="K134" s="54">
        <f>职业设计!O76</f>
        <v>12.600000000000001</v>
      </c>
      <c r="L134" s="54">
        <f>职业设计!P76</f>
        <v>119</v>
      </c>
      <c r="M134" s="54">
        <f t="shared" si="0"/>
        <v>274.5</v>
      </c>
      <c r="N134" s="54" t="e">
        <f t="shared" si="1"/>
        <v>#N/A</v>
      </c>
      <c r="O134" s="54" t="e">
        <f t="shared" si="2"/>
        <v>#N/A</v>
      </c>
      <c r="P134" s="54" t="e">
        <f t="shared" si="3"/>
        <v>#N/A</v>
      </c>
    </row>
    <row r="135" spans="1:16">
      <c r="A135" s="45">
        <v>55</v>
      </c>
      <c r="B135" s="54">
        <f>职业设计!F77</f>
        <v>1210</v>
      </c>
      <c r="C135" s="54">
        <f>职业设计!G77</f>
        <v>1100</v>
      </c>
      <c r="D135" s="54">
        <f>职业设计!H77</f>
        <v>93</v>
      </c>
      <c r="E135" s="54">
        <f>职业设计!I77</f>
        <v>186</v>
      </c>
      <c r="F135" s="54">
        <f>职业设计!J77</f>
        <v>0</v>
      </c>
      <c r="G135" s="54">
        <f>职业设计!K77</f>
        <v>176</v>
      </c>
      <c r="H135" s="54">
        <f>职业设计!L77</f>
        <v>64</v>
      </c>
      <c r="I135" s="54">
        <f>职业设计!M77</f>
        <v>64</v>
      </c>
      <c r="J135" s="54">
        <f>职业设计!N77</f>
        <v>176</v>
      </c>
      <c r="K135" s="54">
        <f>职业设计!O77</f>
        <v>12.8</v>
      </c>
      <c r="L135" s="54">
        <f>职业设计!P77</f>
        <v>121</v>
      </c>
      <c r="M135" s="54">
        <f t="shared" si="0"/>
        <v>279</v>
      </c>
      <c r="N135" s="54">
        <f t="shared" si="1"/>
        <v>4228</v>
      </c>
      <c r="O135" s="54">
        <f t="shared" si="2"/>
        <v>15.154121863799283</v>
      </c>
      <c r="P135" s="54">
        <f t="shared" si="3"/>
        <v>18336.487455197133</v>
      </c>
    </row>
    <row r="136" spans="1:16">
      <c r="A136" s="45">
        <v>56</v>
      </c>
      <c r="B136" s="54">
        <f>职业设计!F78</f>
        <v>1230</v>
      </c>
      <c r="C136" s="54">
        <f>职业设计!G78</f>
        <v>1120</v>
      </c>
      <c r="D136" s="54">
        <f>职业设计!H78</f>
        <v>94.5</v>
      </c>
      <c r="E136" s="54">
        <f>职业设计!I78</f>
        <v>189</v>
      </c>
      <c r="F136" s="54">
        <f>职业设计!J78</f>
        <v>0</v>
      </c>
      <c r="G136" s="54">
        <f>职业设计!K78</f>
        <v>179</v>
      </c>
      <c r="H136" s="54">
        <f>职业设计!L78</f>
        <v>65</v>
      </c>
      <c r="I136" s="54">
        <f>职业设计!M78</f>
        <v>65</v>
      </c>
      <c r="J136" s="54">
        <f>职业设计!N78</f>
        <v>179</v>
      </c>
      <c r="K136" s="54">
        <f>职业设计!O78</f>
        <v>13</v>
      </c>
      <c r="L136" s="54">
        <f>职业设计!P78</f>
        <v>123</v>
      </c>
      <c r="M136" s="54">
        <f t="shared" si="0"/>
        <v>283.5</v>
      </c>
      <c r="N136" s="54" t="e">
        <f t="shared" si="1"/>
        <v>#N/A</v>
      </c>
      <c r="O136" s="54" t="e">
        <f t="shared" si="2"/>
        <v>#N/A</v>
      </c>
      <c r="P136" s="54" t="e">
        <f t="shared" si="3"/>
        <v>#N/A</v>
      </c>
    </row>
    <row r="137" spans="1:16">
      <c r="A137" s="45">
        <v>57</v>
      </c>
      <c r="B137" s="54">
        <f>职业设计!F79</f>
        <v>1250</v>
      </c>
      <c r="C137" s="54">
        <f>职业设计!G79</f>
        <v>1140</v>
      </c>
      <c r="D137" s="54">
        <f>职业设计!H79</f>
        <v>96</v>
      </c>
      <c r="E137" s="54">
        <f>职业设计!I79</f>
        <v>192</v>
      </c>
      <c r="F137" s="54">
        <f>职业设计!J79</f>
        <v>0</v>
      </c>
      <c r="G137" s="54">
        <f>职业设计!K79</f>
        <v>182</v>
      </c>
      <c r="H137" s="54">
        <f>职业设计!L79</f>
        <v>66</v>
      </c>
      <c r="I137" s="54">
        <f>职业设计!M79</f>
        <v>66</v>
      </c>
      <c r="J137" s="54">
        <f>职业设计!N79</f>
        <v>182</v>
      </c>
      <c r="K137" s="54">
        <f>职业设计!O79</f>
        <v>13.200000000000001</v>
      </c>
      <c r="L137" s="54">
        <f>职业设计!P79</f>
        <v>125</v>
      </c>
      <c r="M137" s="54">
        <f t="shared" si="0"/>
        <v>288</v>
      </c>
      <c r="N137" s="54" t="e">
        <f t="shared" si="1"/>
        <v>#N/A</v>
      </c>
      <c r="O137" s="54" t="e">
        <f t="shared" si="2"/>
        <v>#N/A</v>
      </c>
      <c r="P137" s="54" t="e">
        <f t="shared" si="3"/>
        <v>#N/A</v>
      </c>
    </row>
    <row r="138" spans="1:16">
      <c r="A138" s="45">
        <v>58</v>
      </c>
      <c r="B138" s="54">
        <f>职业设计!F80</f>
        <v>1270</v>
      </c>
      <c r="C138" s="54">
        <f>职业设计!G80</f>
        <v>1160</v>
      </c>
      <c r="D138" s="54">
        <f>职业设计!H80</f>
        <v>97.5</v>
      </c>
      <c r="E138" s="54">
        <f>职业设计!I80</f>
        <v>195</v>
      </c>
      <c r="F138" s="54">
        <f>职业设计!J80</f>
        <v>0</v>
      </c>
      <c r="G138" s="54">
        <f>职业设计!K80</f>
        <v>185</v>
      </c>
      <c r="H138" s="54">
        <f>职业设计!L80</f>
        <v>67</v>
      </c>
      <c r="I138" s="54">
        <f>职业设计!M80</f>
        <v>67</v>
      </c>
      <c r="J138" s="54">
        <f>职业设计!N80</f>
        <v>185</v>
      </c>
      <c r="K138" s="54">
        <f>职业设计!O80</f>
        <v>13.4</v>
      </c>
      <c r="L138" s="54">
        <f>职业设计!P80</f>
        <v>127</v>
      </c>
      <c r="M138" s="54">
        <f t="shared" si="0"/>
        <v>292.5</v>
      </c>
      <c r="N138" s="54" t="e">
        <f t="shared" si="1"/>
        <v>#N/A</v>
      </c>
      <c r="O138" s="54" t="e">
        <f t="shared" si="2"/>
        <v>#N/A</v>
      </c>
      <c r="P138" s="54" t="e">
        <f t="shared" si="3"/>
        <v>#N/A</v>
      </c>
    </row>
    <row r="139" spans="1:16">
      <c r="A139" s="45">
        <v>59</v>
      </c>
      <c r="B139" s="54">
        <f>职业设计!F81</f>
        <v>1290</v>
      </c>
      <c r="C139" s="54">
        <f>职业设计!G81</f>
        <v>1180</v>
      </c>
      <c r="D139" s="54">
        <f>职业设计!H81</f>
        <v>99</v>
      </c>
      <c r="E139" s="54">
        <f>职业设计!I81</f>
        <v>198</v>
      </c>
      <c r="F139" s="54">
        <f>职业设计!J81</f>
        <v>0</v>
      </c>
      <c r="G139" s="54">
        <f>职业设计!K81</f>
        <v>188</v>
      </c>
      <c r="H139" s="54">
        <f>职业设计!L81</f>
        <v>68</v>
      </c>
      <c r="I139" s="54">
        <f>职业设计!M81</f>
        <v>68</v>
      </c>
      <c r="J139" s="54">
        <f>职业设计!N81</f>
        <v>188</v>
      </c>
      <c r="K139" s="54">
        <f>职业设计!O81</f>
        <v>13.600000000000001</v>
      </c>
      <c r="L139" s="54">
        <f>职业设计!P81</f>
        <v>129</v>
      </c>
      <c r="M139" s="54">
        <f t="shared" si="0"/>
        <v>297</v>
      </c>
      <c r="N139" s="54" t="e">
        <f t="shared" si="1"/>
        <v>#N/A</v>
      </c>
      <c r="O139" s="54" t="e">
        <f t="shared" si="2"/>
        <v>#N/A</v>
      </c>
      <c r="P139" s="54" t="e">
        <f t="shared" si="3"/>
        <v>#N/A</v>
      </c>
    </row>
    <row r="140" spans="1:16">
      <c r="A140" s="45">
        <v>60</v>
      </c>
      <c r="B140" s="54">
        <f>职业设计!F82</f>
        <v>1310</v>
      </c>
      <c r="C140" s="54">
        <f>职业设计!G82</f>
        <v>1200</v>
      </c>
      <c r="D140" s="54">
        <f>职业设计!H82</f>
        <v>100.5</v>
      </c>
      <c r="E140" s="54">
        <f>职业设计!I82</f>
        <v>201</v>
      </c>
      <c r="F140" s="54">
        <f>职业设计!J82</f>
        <v>0</v>
      </c>
      <c r="G140" s="54">
        <f>职业设计!K82</f>
        <v>191</v>
      </c>
      <c r="H140" s="54">
        <f>职业设计!L82</f>
        <v>69</v>
      </c>
      <c r="I140" s="54">
        <f>职业设计!M82</f>
        <v>69</v>
      </c>
      <c r="J140" s="54">
        <f>职业设计!N82</f>
        <v>191</v>
      </c>
      <c r="K140" s="54">
        <f>职业设计!O82</f>
        <v>13.8</v>
      </c>
      <c r="L140" s="54">
        <f>职业设计!P82</f>
        <v>131</v>
      </c>
      <c r="M140" s="54">
        <f t="shared" si="0"/>
        <v>301.5</v>
      </c>
      <c r="N140" s="54">
        <f t="shared" si="1"/>
        <v>6021</v>
      </c>
      <c r="O140" s="54">
        <f t="shared" si="2"/>
        <v>19.970149253731343</v>
      </c>
      <c r="P140" s="54">
        <f t="shared" si="3"/>
        <v>26160.895522388058</v>
      </c>
    </row>
    <row r="141" spans="1:16">
      <c r="A141" s="45">
        <v>61</v>
      </c>
      <c r="B141" s="54">
        <f>职业设计!F83</f>
        <v>1330</v>
      </c>
      <c r="C141" s="54">
        <f>职业设计!G83</f>
        <v>1220</v>
      </c>
      <c r="D141" s="54">
        <f>职业设计!H83</f>
        <v>102</v>
      </c>
      <c r="E141" s="54">
        <f>职业设计!I83</f>
        <v>204</v>
      </c>
      <c r="F141" s="54">
        <f>职业设计!J83</f>
        <v>0</v>
      </c>
      <c r="G141" s="54">
        <f>职业设计!K83</f>
        <v>194</v>
      </c>
      <c r="H141" s="54">
        <f>职业设计!L83</f>
        <v>70</v>
      </c>
      <c r="I141" s="54">
        <f>职业设计!M83</f>
        <v>70</v>
      </c>
      <c r="J141" s="54">
        <f>职业设计!N83</f>
        <v>194</v>
      </c>
      <c r="K141" s="54">
        <f>职业设计!O83</f>
        <v>14</v>
      </c>
      <c r="L141" s="54">
        <f>职业设计!P83</f>
        <v>133</v>
      </c>
      <c r="M141" s="54">
        <f t="shared" si="0"/>
        <v>306</v>
      </c>
      <c r="N141" s="54" t="e">
        <f t="shared" si="1"/>
        <v>#N/A</v>
      </c>
      <c r="O141" s="54" t="e">
        <f t="shared" si="2"/>
        <v>#N/A</v>
      </c>
      <c r="P141" s="54" t="e">
        <f t="shared" si="3"/>
        <v>#N/A</v>
      </c>
    </row>
    <row r="142" spans="1:16">
      <c r="A142" s="45">
        <v>62</v>
      </c>
      <c r="B142" s="54">
        <f>职业设计!F84</f>
        <v>1350</v>
      </c>
      <c r="C142" s="54">
        <f>职业设计!G84</f>
        <v>1240</v>
      </c>
      <c r="D142" s="54">
        <f>职业设计!H84</f>
        <v>103.5</v>
      </c>
      <c r="E142" s="54">
        <f>职业设计!I84</f>
        <v>207</v>
      </c>
      <c r="F142" s="54">
        <f>职业设计!J84</f>
        <v>0</v>
      </c>
      <c r="G142" s="54">
        <f>职业设计!K84</f>
        <v>197</v>
      </c>
      <c r="H142" s="54">
        <f>职业设计!L84</f>
        <v>71</v>
      </c>
      <c r="I142" s="54">
        <f>职业设计!M84</f>
        <v>71</v>
      </c>
      <c r="J142" s="54">
        <f>职业设计!N84</f>
        <v>197</v>
      </c>
      <c r="K142" s="54">
        <f>职业设计!O84</f>
        <v>14.200000000000001</v>
      </c>
      <c r="L142" s="54">
        <f>职业设计!P84</f>
        <v>135</v>
      </c>
      <c r="M142" s="54">
        <f t="shared" si="0"/>
        <v>310.5</v>
      </c>
      <c r="N142" s="54" t="e">
        <f t="shared" si="1"/>
        <v>#N/A</v>
      </c>
      <c r="O142" s="54" t="e">
        <f t="shared" si="2"/>
        <v>#N/A</v>
      </c>
      <c r="P142" s="54" t="e">
        <f t="shared" si="3"/>
        <v>#N/A</v>
      </c>
    </row>
    <row r="143" spans="1:16">
      <c r="A143" s="45">
        <v>63</v>
      </c>
      <c r="B143" s="54">
        <f>职业设计!F85</f>
        <v>1370</v>
      </c>
      <c r="C143" s="54">
        <f>职业设计!G85</f>
        <v>1260</v>
      </c>
      <c r="D143" s="54">
        <f>职业设计!H85</f>
        <v>105</v>
      </c>
      <c r="E143" s="54">
        <f>职业设计!I85</f>
        <v>210</v>
      </c>
      <c r="F143" s="54">
        <f>职业设计!J85</f>
        <v>0</v>
      </c>
      <c r="G143" s="54">
        <f>职业设计!K85</f>
        <v>200</v>
      </c>
      <c r="H143" s="54">
        <f>职业设计!L85</f>
        <v>72</v>
      </c>
      <c r="I143" s="54">
        <f>职业设计!M85</f>
        <v>72</v>
      </c>
      <c r="J143" s="54">
        <f>职业设计!N85</f>
        <v>200</v>
      </c>
      <c r="K143" s="54">
        <f>职业设计!O85</f>
        <v>14.4</v>
      </c>
      <c r="L143" s="54">
        <f>职业设计!P85</f>
        <v>137</v>
      </c>
      <c r="M143" s="54">
        <f t="shared" si="0"/>
        <v>315</v>
      </c>
      <c r="N143" s="54" t="e">
        <f t="shared" si="1"/>
        <v>#N/A</v>
      </c>
      <c r="O143" s="54" t="e">
        <f t="shared" si="2"/>
        <v>#N/A</v>
      </c>
      <c r="P143" s="54" t="e">
        <f t="shared" si="3"/>
        <v>#N/A</v>
      </c>
    </row>
    <row r="144" spans="1:16">
      <c r="A144" s="45">
        <v>64</v>
      </c>
      <c r="B144" s="54">
        <f>职业设计!F86</f>
        <v>1390</v>
      </c>
      <c r="C144" s="54">
        <f>职业设计!G86</f>
        <v>1280</v>
      </c>
      <c r="D144" s="54">
        <f>职业设计!H86</f>
        <v>106.5</v>
      </c>
      <c r="E144" s="54">
        <f>职业设计!I86</f>
        <v>213</v>
      </c>
      <c r="F144" s="54">
        <f>职业设计!J86</f>
        <v>0</v>
      </c>
      <c r="G144" s="54">
        <f>职业设计!K86</f>
        <v>203</v>
      </c>
      <c r="H144" s="54">
        <f>职业设计!L86</f>
        <v>73</v>
      </c>
      <c r="I144" s="54">
        <f>职业设计!M86</f>
        <v>73</v>
      </c>
      <c r="J144" s="54">
        <f>职业设计!N86</f>
        <v>203</v>
      </c>
      <c r="K144" s="54">
        <f>职业设计!O86</f>
        <v>14.600000000000001</v>
      </c>
      <c r="L144" s="54">
        <f>职业设计!P86</f>
        <v>139</v>
      </c>
      <c r="M144" s="54">
        <f t="shared" si="0"/>
        <v>319.5</v>
      </c>
      <c r="N144" s="54" t="e">
        <f t="shared" si="1"/>
        <v>#N/A</v>
      </c>
      <c r="O144" s="54" t="e">
        <f t="shared" si="2"/>
        <v>#N/A</v>
      </c>
      <c r="P144" s="54" t="e">
        <f t="shared" si="3"/>
        <v>#N/A</v>
      </c>
    </row>
    <row r="145" spans="1:16">
      <c r="A145" s="45">
        <v>65</v>
      </c>
      <c r="B145" s="54">
        <f>职业设计!F87</f>
        <v>1410</v>
      </c>
      <c r="C145" s="54">
        <f>职业设计!G87</f>
        <v>1300</v>
      </c>
      <c r="D145" s="54">
        <f>职业设计!H87</f>
        <v>108</v>
      </c>
      <c r="E145" s="54">
        <f>职业设计!I87</f>
        <v>216</v>
      </c>
      <c r="F145" s="54">
        <f>职业设计!J87</f>
        <v>0</v>
      </c>
      <c r="G145" s="54">
        <f>职业设计!K87</f>
        <v>206</v>
      </c>
      <c r="H145" s="54">
        <f>职业设计!L87</f>
        <v>74</v>
      </c>
      <c r="I145" s="54">
        <f>职业设计!M87</f>
        <v>74</v>
      </c>
      <c r="J145" s="54">
        <f>职业设计!N87</f>
        <v>206</v>
      </c>
      <c r="K145" s="54">
        <f>职业设计!O87</f>
        <v>14.8</v>
      </c>
      <c r="L145" s="54">
        <f>职业设计!P87</f>
        <v>141</v>
      </c>
      <c r="M145" s="54">
        <f t="shared" si="0"/>
        <v>324</v>
      </c>
      <c r="N145" s="54">
        <f t="shared" si="1"/>
        <v>7859</v>
      </c>
      <c r="O145" s="54">
        <f t="shared" si="2"/>
        <v>24.256172839506174</v>
      </c>
      <c r="P145" s="54">
        <f t="shared" si="3"/>
        <v>34201.203703703708</v>
      </c>
    </row>
    <row r="146" spans="1:16">
      <c r="A146" s="45">
        <v>66</v>
      </c>
      <c r="B146" s="54">
        <f>职业设计!F88</f>
        <v>1430</v>
      </c>
      <c r="C146" s="54">
        <f>职业设计!G88</f>
        <v>1320</v>
      </c>
      <c r="D146" s="54">
        <f>职业设计!H88</f>
        <v>109.5</v>
      </c>
      <c r="E146" s="54">
        <f>职业设计!I88</f>
        <v>219</v>
      </c>
      <c r="F146" s="54">
        <f>职业设计!J88</f>
        <v>0</v>
      </c>
      <c r="G146" s="54">
        <f>职业设计!K88</f>
        <v>209</v>
      </c>
      <c r="H146" s="54">
        <f>职业设计!L88</f>
        <v>75</v>
      </c>
      <c r="I146" s="54">
        <f>职业设计!M88</f>
        <v>75</v>
      </c>
      <c r="J146" s="54">
        <f>职业设计!N88</f>
        <v>209</v>
      </c>
      <c r="K146" s="54">
        <f>职业设计!O88</f>
        <v>15</v>
      </c>
      <c r="L146" s="54">
        <f>职业设计!P88</f>
        <v>143</v>
      </c>
      <c r="M146" s="54">
        <f t="shared" ref="M146:M150" si="4">D146+E146</f>
        <v>328.5</v>
      </c>
      <c r="N146" s="54" t="e">
        <f t="shared" ref="N146:N150" si="5">INDEX($F$60:$F$74,MATCH(A146,$E$60:$E$74,0))</f>
        <v>#N/A</v>
      </c>
      <c r="O146" s="54" t="e">
        <f t="shared" ref="O146:O150" si="6">N146/(D146+E146)</f>
        <v>#N/A</v>
      </c>
      <c r="P146" s="54" t="e">
        <f t="shared" ref="P146:P150" si="7">B146*O146</f>
        <v>#N/A</v>
      </c>
    </row>
    <row r="147" spans="1:16">
      <c r="A147" s="45">
        <v>67</v>
      </c>
      <c r="B147" s="54">
        <f>职业设计!F89</f>
        <v>1450</v>
      </c>
      <c r="C147" s="54">
        <f>职业设计!G89</f>
        <v>1340</v>
      </c>
      <c r="D147" s="54">
        <f>职业设计!H89</f>
        <v>111</v>
      </c>
      <c r="E147" s="54">
        <f>职业设计!I89</f>
        <v>222</v>
      </c>
      <c r="F147" s="54">
        <f>职业设计!J89</f>
        <v>0</v>
      </c>
      <c r="G147" s="54">
        <f>职业设计!K89</f>
        <v>212</v>
      </c>
      <c r="H147" s="54">
        <f>职业设计!L89</f>
        <v>76</v>
      </c>
      <c r="I147" s="54">
        <f>职业设计!M89</f>
        <v>76</v>
      </c>
      <c r="J147" s="54">
        <f>职业设计!N89</f>
        <v>212</v>
      </c>
      <c r="K147" s="54">
        <f>职业设计!O89</f>
        <v>15.200000000000001</v>
      </c>
      <c r="L147" s="54">
        <f>职业设计!P89</f>
        <v>145</v>
      </c>
      <c r="M147" s="54">
        <f t="shared" si="4"/>
        <v>333</v>
      </c>
      <c r="N147" s="54" t="e">
        <f t="shared" si="5"/>
        <v>#N/A</v>
      </c>
      <c r="O147" s="54" t="e">
        <f t="shared" si="6"/>
        <v>#N/A</v>
      </c>
      <c r="P147" s="54" t="e">
        <f t="shared" si="7"/>
        <v>#N/A</v>
      </c>
    </row>
    <row r="148" spans="1:16">
      <c r="A148" s="45">
        <v>68</v>
      </c>
      <c r="B148" s="54">
        <f>职业设计!F90</f>
        <v>1470</v>
      </c>
      <c r="C148" s="54">
        <f>职业设计!G90</f>
        <v>1360</v>
      </c>
      <c r="D148" s="54">
        <f>职业设计!H90</f>
        <v>112.5</v>
      </c>
      <c r="E148" s="54">
        <f>职业设计!I90</f>
        <v>225</v>
      </c>
      <c r="F148" s="54">
        <f>职业设计!J90</f>
        <v>0</v>
      </c>
      <c r="G148" s="54">
        <f>职业设计!K90</f>
        <v>215</v>
      </c>
      <c r="H148" s="54">
        <f>职业设计!L90</f>
        <v>77</v>
      </c>
      <c r="I148" s="54">
        <f>职业设计!M90</f>
        <v>77</v>
      </c>
      <c r="J148" s="54">
        <f>职业设计!N90</f>
        <v>215</v>
      </c>
      <c r="K148" s="54">
        <f>职业设计!O90</f>
        <v>15.4</v>
      </c>
      <c r="L148" s="54">
        <f>职业设计!P90</f>
        <v>147</v>
      </c>
      <c r="M148" s="54">
        <f t="shared" si="4"/>
        <v>337.5</v>
      </c>
      <c r="N148" s="54" t="e">
        <f t="shared" si="5"/>
        <v>#N/A</v>
      </c>
      <c r="O148" s="54" t="e">
        <f t="shared" si="6"/>
        <v>#N/A</v>
      </c>
      <c r="P148" s="54" t="e">
        <f t="shared" si="7"/>
        <v>#N/A</v>
      </c>
    </row>
    <row r="149" spans="1:16">
      <c r="A149" s="45">
        <v>69</v>
      </c>
      <c r="B149" s="54">
        <f>职业设计!F91</f>
        <v>1490</v>
      </c>
      <c r="C149" s="54">
        <f>职业设计!G91</f>
        <v>1380</v>
      </c>
      <c r="D149" s="54">
        <f>职业设计!H91</f>
        <v>114</v>
      </c>
      <c r="E149" s="54">
        <f>职业设计!I91</f>
        <v>228</v>
      </c>
      <c r="F149" s="54">
        <f>职业设计!J91</f>
        <v>0</v>
      </c>
      <c r="G149" s="54">
        <f>职业设计!K91</f>
        <v>218</v>
      </c>
      <c r="H149" s="54">
        <f>职业设计!L91</f>
        <v>78</v>
      </c>
      <c r="I149" s="54">
        <f>职业设计!M91</f>
        <v>78</v>
      </c>
      <c r="J149" s="54">
        <f>职业设计!N91</f>
        <v>218</v>
      </c>
      <c r="K149" s="54">
        <f>职业设计!O91</f>
        <v>15.600000000000001</v>
      </c>
      <c r="L149" s="54">
        <f>职业设计!P91</f>
        <v>149</v>
      </c>
      <c r="M149" s="54">
        <f t="shared" si="4"/>
        <v>342</v>
      </c>
      <c r="N149" s="54" t="e">
        <f t="shared" si="5"/>
        <v>#N/A</v>
      </c>
      <c r="O149" s="54" t="e">
        <f t="shared" si="6"/>
        <v>#N/A</v>
      </c>
      <c r="P149" s="54" t="e">
        <f t="shared" si="7"/>
        <v>#N/A</v>
      </c>
    </row>
    <row r="150" spans="1:16">
      <c r="A150" s="45">
        <v>70</v>
      </c>
      <c r="B150" s="54">
        <f>职业设计!F92</f>
        <v>1510</v>
      </c>
      <c r="C150" s="54">
        <f>职业设计!G92</f>
        <v>1400</v>
      </c>
      <c r="D150" s="54">
        <f>职业设计!H92</f>
        <v>115.5</v>
      </c>
      <c r="E150" s="54">
        <f>职业设计!I92</f>
        <v>231</v>
      </c>
      <c r="F150" s="54">
        <f>职业设计!J92</f>
        <v>0</v>
      </c>
      <c r="G150" s="54">
        <f>职业设计!K92</f>
        <v>221</v>
      </c>
      <c r="H150" s="54">
        <f>职业设计!L92</f>
        <v>79</v>
      </c>
      <c r="I150" s="54">
        <f>职业设计!M92</f>
        <v>79</v>
      </c>
      <c r="J150" s="54">
        <f>职业设计!N92</f>
        <v>221</v>
      </c>
      <c r="K150" s="54">
        <f>职业设计!O92</f>
        <v>15.8</v>
      </c>
      <c r="L150" s="54">
        <f>职业设计!P92</f>
        <v>151</v>
      </c>
      <c r="M150" s="54">
        <f t="shared" si="4"/>
        <v>346.5</v>
      </c>
      <c r="N150" s="54">
        <f t="shared" si="5"/>
        <v>9808</v>
      </c>
      <c r="O150" s="54">
        <f t="shared" si="6"/>
        <v>28.305916305916305</v>
      </c>
      <c r="P150" s="54">
        <f t="shared" si="7"/>
        <v>42741.933621933618</v>
      </c>
    </row>
    <row r="151" spans="1:16">
      <c r="F151" s="45"/>
    </row>
    <row r="152" spans="1:16">
      <c r="F152" s="45"/>
    </row>
    <row r="153" spans="1:16">
      <c r="F153" s="45"/>
    </row>
    <row r="154" spans="1:16">
      <c r="F154" s="45"/>
    </row>
    <row r="155" spans="1:16">
      <c r="F155" s="45"/>
    </row>
    <row r="156" spans="1:16">
      <c r="F156" s="45"/>
    </row>
    <row r="157" spans="1:16">
      <c r="F157" s="45"/>
    </row>
    <row r="158" spans="1:16">
      <c r="F158" s="45"/>
    </row>
    <row r="159" spans="1:16">
      <c r="F159" s="45"/>
    </row>
    <row r="160" spans="1:16">
      <c r="F160" s="45"/>
    </row>
    <row r="161" spans="6:6">
      <c r="F161" s="45"/>
    </row>
    <row r="162" spans="6:6">
      <c r="F162" s="45"/>
    </row>
    <row r="163" spans="6:6">
      <c r="F163" s="45"/>
    </row>
    <row r="164" spans="6:6">
      <c r="F164" s="45"/>
    </row>
    <row r="165" spans="6:6">
      <c r="F165" s="45"/>
    </row>
    <row r="166" spans="6:6">
      <c r="F166" s="45"/>
    </row>
    <row r="167" spans="6:6">
      <c r="F167" s="45"/>
    </row>
    <row r="168" spans="6:6">
      <c r="F168" s="45"/>
    </row>
    <row r="169" spans="6:6">
      <c r="F169" s="45"/>
    </row>
    <row r="170" spans="6:6">
      <c r="F170" s="45"/>
    </row>
    <row r="171" spans="6:6">
      <c r="F171" s="45"/>
    </row>
    <row r="172" spans="6:6">
      <c r="F172" s="45"/>
    </row>
    <row r="173" spans="6:6">
      <c r="F173" s="45"/>
    </row>
    <row r="174" spans="6:6">
      <c r="F174" s="45"/>
    </row>
    <row r="175" spans="6:6">
      <c r="F175" s="45"/>
    </row>
    <row r="176" spans="6:6">
      <c r="F176" s="45"/>
    </row>
    <row r="177" spans="6:6">
      <c r="F177" s="45"/>
    </row>
    <row r="178" spans="6:6">
      <c r="F178" s="45"/>
    </row>
    <row r="179" spans="6:6">
      <c r="F179" s="45"/>
    </row>
    <row r="180" spans="6:6">
      <c r="F180" s="45"/>
    </row>
    <row r="181" spans="6:6">
      <c r="F181" s="45"/>
    </row>
    <row r="182" spans="6:6">
      <c r="F182" s="45"/>
    </row>
    <row r="183" spans="6:6">
      <c r="F183" s="45"/>
    </row>
    <row r="184" spans="6:6">
      <c r="F184" s="45"/>
    </row>
    <row r="185" spans="6:6">
      <c r="F185" s="45"/>
    </row>
    <row r="186" spans="6:6">
      <c r="F186" s="45"/>
    </row>
    <row r="187" spans="6:6">
      <c r="F187" s="45"/>
    </row>
    <row r="188" spans="6:6">
      <c r="F188" s="45"/>
    </row>
    <row r="189" spans="6:6">
      <c r="F189" s="45"/>
    </row>
    <row r="190" spans="6:6">
      <c r="F190" s="45"/>
    </row>
    <row r="191" spans="6:6">
      <c r="F191" s="45"/>
    </row>
    <row r="192" spans="6:6">
      <c r="F192" s="45"/>
    </row>
    <row r="193" spans="6:6">
      <c r="F193" s="45"/>
    </row>
    <row r="194" spans="6:6">
      <c r="F194" s="45"/>
    </row>
    <row r="195" spans="6:6">
      <c r="F195" s="45"/>
    </row>
    <row r="196" spans="6:6">
      <c r="F196" s="45"/>
    </row>
    <row r="197" spans="6:6">
      <c r="F197" s="45"/>
    </row>
    <row r="198" spans="6:6">
      <c r="F198" s="45"/>
    </row>
    <row r="199" spans="6:6">
      <c r="F199" s="45"/>
    </row>
    <row r="200" spans="6:6">
      <c r="F200" s="45"/>
    </row>
    <row r="201" spans="6:6">
      <c r="F201" s="45"/>
    </row>
    <row r="202" spans="6:6">
      <c r="F202" s="45"/>
    </row>
    <row r="203" spans="6:6">
      <c r="F203" s="45"/>
    </row>
    <row r="204" spans="6:6">
      <c r="F204" s="45"/>
    </row>
    <row r="205" spans="6:6">
      <c r="F205" s="45"/>
    </row>
    <row r="206" spans="6:6">
      <c r="F206" s="45"/>
    </row>
    <row r="207" spans="6:6">
      <c r="F207" s="45"/>
    </row>
    <row r="208" spans="6:6">
      <c r="F208" s="45"/>
    </row>
    <row r="209" spans="6:6">
      <c r="F209" s="45"/>
    </row>
    <row r="210" spans="6:6">
      <c r="F210" s="45"/>
    </row>
    <row r="211" spans="6:6">
      <c r="F211" s="45"/>
    </row>
    <row r="212" spans="6:6">
      <c r="F212" s="45"/>
    </row>
    <row r="213" spans="6:6">
      <c r="F213" s="45"/>
    </row>
    <row r="214" spans="6:6">
      <c r="F214" s="45"/>
    </row>
    <row r="215" spans="6:6">
      <c r="F215" s="45"/>
    </row>
    <row r="216" spans="6:6">
      <c r="F216" s="45"/>
    </row>
    <row r="217" spans="6:6">
      <c r="F217" s="45"/>
    </row>
    <row r="218" spans="6:6">
      <c r="F218" s="45"/>
    </row>
    <row r="219" spans="6:6">
      <c r="F219" s="45"/>
    </row>
    <row r="220" spans="6:6">
      <c r="F220" s="45"/>
    </row>
    <row r="221" spans="6:6">
      <c r="F221" s="45"/>
    </row>
    <row r="222" spans="6:6">
      <c r="F222" s="45"/>
    </row>
    <row r="223" spans="6:6">
      <c r="F223" s="45"/>
    </row>
    <row r="224" spans="6:6">
      <c r="F224" s="45"/>
    </row>
    <row r="225" spans="6:6">
      <c r="F225" s="45"/>
    </row>
    <row r="226" spans="6:6">
      <c r="F226" s="45"/>
    </row>
    <row r="227" spans="6:6">
      <c r="F227" s="45"/>
    </row>
    <row r="228" spans="6:6">
      <c r="F228" s="45"/>
    </row>
    <row r="229" spans="6:6">
      <c r="F229" s="45"/>
    </row>
    <row r="230" spans="6:6">
      <c r="F230" s="45"/>
    </row>
    <row r="231" spans="6:6">
      <c r="F231" s="45"/>
    </row>
    <row r="232" spans="6:6">
      <c r="F232" s="45"/>
    </row>
    <row r="233" spans="6:6">
      <c r="F233" s="45"/>
    </row>
    <row r="234" spans="6:6">
      <c r="F234" s="45"/>
    </row>
    <row r="235" spans="6:6">
      <c r="F235" s="45"/>
    </row>
    <row r="236" spans="6:6">
      <c r="F236" s="45"/>
    </row>
    <row r="237" spans="6:6">
      <c r="F237" s="45"/>
    </row>
    <row r="238" spans="6:6">
      <c r="F238" s="45"/>
    </row>
    <row r="239" spans="6:6">
      <c r="F239" s="45"/>
    </row>
    <row r="240" spans="6:6">
      <c r="F240" s="45"/>
    </row>
    <row r="241" spans="6:6">
      <c r="F241" s="45"/>
    </row>
    <row r="242" spans="6:6">
      <c r="F242" s="45"/>
    </row>
    <row r="243" spans="6:6">
      <c r="F243" s="45"/>
    </row>
    <row r="244" spans="6:6">
      <c r="F244" s="45"/>
    </row>
    <row r="245" spans="6:6">
      <c r="F245" s="45"/>
    </row>
    <row r="246" spans="6:6">
      <c r="F246" s="45"/>
    </row>
    <row r="247" spans="6:6">
      <c r="F247" s="45"/>
    </row>
    <row r="248" spans="6:6">
      <c r="F248" s="45"/>
    </row>
    <row r="249" spans="6:6">
      <c r="F249" s="45"/>
    </row>
    <row r="250" spans="6:6">
      <c r="F250" s="45"/>
    </row>
    <row r="251" spans="6:6">
      <c r="F251" s="45"/>
    </row>
    <row r="252" spans="6:6">
      <c r="F252" s="45"/>
    </row>
    <row r="253" spans="6:6">
      <c r="F253" s="45"/>
    </row>
    <row r="254" spans="6:6">
      <c r="F254" s="45"/>
    </row>
    <row r="255" spans="6:6">
      <c r="F255" s="45"/>
    </row>
    <row r="256" spans="6:6">
      <c r="F256" s="45"/>
    </row>
    <row r="257" spans="6:6">
      <c r="F257" s="45"/>
    </row>
    <row r="258" spans="6:6">
      <c r="F258" s="45"/>
    </row>
    <row r="259" spans="6:6">
      <c r="F259" s="45"/>
    </row>
    <row r="260" spans="6:6">
      <c r="F260" s="45"/>
    </row>
    <row r="261" spans="6:6">
      <c r="F261" s="45"/>
    </row>
    <row r="262" spans="6:6">
      <c r="F262" s="45"/>
    </row>
    <row r="263" spans="6:6">
      <c r="F263" s="45"/>
    </row>
    <row r="264" spans="6:6">
      <c r="F264" s="45"/>
    </row>
    <row r="265" spans="6:6">
      <c r="F265" s="45"/>
    </row>
    <row r="266" spans="6:6">
      <c r="F266" s="45"/>
    </row>
    <row r="267" spans="6:6">
      <c r="F267" s="45"/>
    </row>
    <row r="268" spans="6:6">
      <c r="F268" s="45"/>
    </row>
    <row r="269" spans="6:6">
      <c r="F269" s="45"/>
    </row>
    <row r="270" spans="6:6">
      <c r="F270" s="45"/>
    </row>
    <row r="271" spans="6:6">
      <c r="F271" s="45"/>
    </row>
    <row r="272" spans="6:6">
      <c r="F272" s="45"/>
    </row>
    <row r="273" spans="6:6">
      <c r="F273" s="45"/>
    </row>
    <row r="274" spans="6:6">
      <c r="F274" s="45"/>
    </row>
    <row r="275" spans="6:6">
      <c r="F275" s="45"/>
    </row>
    <row r="276" spans="6:6">
      <c r="F276" s="45"/>
    </row>
    <row r="277" spans="6:6">
      <c r="F277" s="45"/>
    </row>
    <row r="278" spans="6:6">
      <c r="F278" s="45"/>
    </row>
    <row r="279" spans="6:6">
      <c r="F279" s="45"/>
    </row>
    <row r="280" spans="6:6">
      <c r="F280" s="45"/>
    </row>
    <row r="281" spans="6:6">
      <c r="F281" s="45"/>
    </row>
    <row r="282" spans="6:6">
      <c r="F282" s="45"/>
    </row>
    <row r="283" spans="6:6">
      <c r="F283" s="45"/>
    </row>
    <row r="284" spans="6:6">
      <c r="F284" s="45"/>
    </row>
    <row r="285" spans="6:6">
      <c r="F285" s="45"/>
    </row>
    <row r="286" spans="6:6">
      <c r="F286" s="45"/>
    </row>
    <row r="287" spans="6:6">
      <c r="F287" s="45"/>
    </row>
    <row r="288" spans="6:6">
      <c r="F288" s="45"/>
    </row>
    <row r="289" spans="6:6">
      <c r="F289" s="45"/>
    </row>
    <row r="290" spans="6:6">
      <c r="F290" s="45"/>
    </row>
    <row r="291" spans="6:6">
      <c r="F291" s="45"/>
    </row>
    <row r="292" spans="6:6">
      <c r="F292" s="45"/>
    </row>
    <row r="293" spans="6:6">
      <c r="F293" s="45"/>
    </row>
    <row r="294" spans="6:6">
      <c r="F294" s="45"/>
    </row>
    <row r="295" spans="6:6">
      <c r="F295" s="45"/>
    </row>
  </sheetData>
  <mergeCells count="2">
    <mergeCell ref="A1:D1"/>
    <mergeCell ref="F1:I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BV371"/>
  <sheetViews>
    <sheetView topLeftCell="A40" workbookViewId="0">
      <selection activeCell="B7" sqref="B7"/>
    </sheetView>
  </sheetViews>
  <sheetFormatPr defaultRowHeight="13.5"/>
  <cols>
    <col min="1" max="2" width="9" style="54"/>
    <col min="3" max="3" width="9" style="54" bestFit="1" customWidth="1"/>
    <col min="4" max="5" width="5.25" style="54" bestFit="1" customWidth="1"/>
    <col min="6" max="6" width="6.75" style="54" bestFit="1" customWidth="1"/>
    <col min="7" max="7" width="7.125" style="54" bestFit="1" customWidth="1"/>
    <col min="8" max="9" width="15.125" style="54" bestFit="1" customWidth="1"/>
    <col min="10" max="10" width="13" style="54" bestFit="1" customWidth="1"/>
    <col min="11" max="12" width="11" style="54" bestFit="1" customWidth="1"/>
    <col min="13" max="61" width="9" style="54"/>
    <col min="62" max="62" width="13.875" style="54" customWidth="1"/>
    <col min="63" max="16384" width="9" style="54"/>
  </cols>
  <sheetData>
    <row r="1" spans="1:38">
      <c r="A1" s="54" t="s">
        <v>11</v>
      </c>
      <c r="B1" s="68" t="s">
        <v>2100</v>
      </c>
      <c r="C1" s="68" t="s">
        <v>2124</v>
      </c>
      <c r="D1" s="68" t="s">
        <v>2125</v>
      </c>
      <c r="E1" s="68" t="s">
        <v>2126</v>
      </c>
      <c r="F1" s="68" t="s">
        <v>2127</v>
      </c>
      <c r="G1" s="68" t="s">
        <v>2128</v>
      </c>
      <c r="H1" s="68" t="s">
        <v>2129</v>
      </c>
      <c r="I1" s="68" t="s">
        <v>2130</v>
      </c>
      <c r="L1" s="54" t="s">
        <v>2020</v>
      </c>
      <c r="O1" s="54" t="s">
        <v>303</v>
      </c>
      <c r="P1" s="54" t="s">
        <v>304</v>
      </c>
      <c r="Q1" s="54" t="s">
        <v>305</v>
      </c>
      <c r="S1" s="54" t="s">
        <v>306</v>
      </c>
      <c r="T1" s="54" t="s">
        <v>307</v>
      </c>
      <c r="V1" s="54" t="s">
        <v>126</v>
      </c>
      <c r="W1" s="54" t="s">
        <v>125</v>
      </c>
      <c r="X1" s="54" t="s">
        <v>129</v>
      </c>
      <c r="Y1" s="54" t="s">
        <v>124</v>
      </c>
      <c r="Z1" s="54" t="s">
        <v>128</v>
      </c>
      <c r="AA1" s="54" t="s">
        <v>2131</v>
      </c>
      <c r="AB1" s="54" t="s">
        <v>1992</v>
      </c>
      <c r="AC1" s="54" t="s">
        <v>2131</v>
      </c>
      <c r="AD1" s="54" t="s">
        <v>127</v>
      </c>
      <c r="AE1" s="54" t="s">
        <v>2131</v>
      </c>
      <c r="AF1" s="54" t="s">
        <v>132</v>
      </c>
      <c r="AG1" s="54" t="s">
        <v>123</v>
      </c>
      <c r="AH1" s="54" t="s">
        <v>130</v>
      </c>
      <c r="AI1" s="54" t="s">
        <v>131</v>
      </c>
      <c r="AL1" s="54" t="s">
        <v>129</v>
      </c>
    </row>
    <row r="2" spans="1:38">
      <c r="A2" s="54">
        <v>1</v>
      </c>
      <c r="B2" s="68" t="s">
        <v>2132</v>
      </c>
      <c r="C2" s="68" t="s">
        <v>2133</v>
      </c>
      <c r="D2" s="68" t="s">
        <v>2134</v>
      </c>
      <c r="E2" s="68" t="s">
        <v>2132</v>
      </c>
      <c r="F2" s="68" t="s">
        <v>2135</v>
      </c>
      <c r="G2" s="68" t="s">
        <v>2134</v>
      </c>
      <c r="H2" s="68" t="s">
        <v>2136</v>
      </c>
      <c r="I2" s="68" t="s">
        <v>2137</v>
      </c>
      <c r="L2" s="54" t="s">
        <v>2022</v>
      </c>
      <c r="M2" s="54">
        <v>2500</v>
      </c>
      <c r="O2" s="54" t="s">
        <v>308</v>
      </c>
      <c r="P2" s="54">
        <v>1</v>
      </c>
      <c r="Q2" s="54">
        <v>1</v>
      </c>
      <c r="S2" s="54" t="s">
        <v>232</v>
      </c>
      <c r="T2" s="54">
        <v>0</v>
      </c>
      <c r="U2" s="54">
        <v>1</v>
      </c>
      <c r="V2" s="54">
        <v>3</v>
      </c>
      <c r="W2" s="54">
        <v>100</v>
      </c>
      <c r="X2" s="54">
        <v>0</v>
      </c>
      <c r="Y2" s="54">
        <v>20</v>
      </c>
      <c r="Z2" s="54">
        <v>4</v>
      </c>
      <c r="AA2" s="54">
        <v>0</v>
      </c>
      <c r="AB2" s="54">
        <v>30</v>
      </c>
      <c r="AC2" s="54">
        <v>0</v>
      </c>
      <c r="AD2" s="54">
        <v>8</v>
      </c>
      <c r="AE2" s="54">
        <v>0</v>
      </c>
      <c r="AF2" s="69">
        <v>0</v>
      </c>
      <c r="AG2" s="69">
        <v>0</v>
      </c>
      <c r="AH2" s="54">
        <v>4</v>
      </c>
      <c r="AI2" s="54">
        <v>9</v>
      </c>
      <c r="AL2" s="54" t="s">
        <v>126</v>
      </c>
    </row>
    <row r="3" spans="1:38">
      <c r="A3" s="54">
        <v>5</v>
      </c>
      <c r="B3" s="68" t="s">
        <v>2138</v>
      </c>
      <c r="C3" s="68" t="s">
        <v>2139</v>
      </c>
      <c r="D3" s="68" t="s">
        <v>2140</v>
      </c>
      <c r="E3" s="68" t="s">
        <v>2141</v>
      </c>
      <c r="F3" s="68" t="s">
        <v>2142</v>
      </c>
      <c r="G3" s="68" t="s">
        <v>2143</v>
      </c>
      <c r="H3" s="68" t="s">
        <v>2144</v>
      </c>
      <c r="I3" s="68" t="s">
        <v>2145</v>
      </c>
      <c r="L3" s="54" t="s">
        <v>2021</v>
      </c>
      <c r="M3" s="54">
        <v>2500</v>
      </c>
      <c r="O3" s="54" t="s">
        <v>309</v>
      </c>
      <c r="P3" s="54">
        <v>2</v>
      </c>
      <c r="Q3" s="54">
        <v>2</v>
      </c>
      <c r="S3" s="54" t="s">
        <v>135</v>
      </c>
      <c r="T3" s="54">
        <v>1</v>
      </c>
      <c r="U3" s="54">
        <v>5</v>
      </c>
      <c r="V3" s="54">
        <v>9</v>
      </c>
      <c r="W3" s="54">
        <v>240</v>
      </c>
      <c r="X3" s="54">
        <v>3</v>
      </c>
      <c r="Y3" s="54">
        <v>80</v>
      </c>
      <c r="Z3" s="54">
        <v>12</v>
      </c>
      <c r="AA3" s="54">
        <f t="shared" ref="AA3:AA14" si="0">Z4*0.4+Z3*0.6</f>
        <v>19.2</v>
      </c>
      <c r="AB3" s="54">
        <v>110</v>
      </c>
      <c r="AC3" s="54">
        <f t="shared" ref="AC3:AC15" si="1">AB4*0.4+AB3*0.6</f>
        <v>162</v>
      </c>
      <c r="AD3" s="54">
        <v>30</v>
      </c>
      <c r="AE3" s="54">
        <f t="shared" ref="AE3:AE14" si="2">AD4*0.4+AD3*0.6</f>
        <v>56.400000000000006</v>
      </c>
      <c r="AF3" s="54">
        <v>20</v>
      </c>
      <c r="AG3" s="54">
        <v>20</v>
      </c>
      <c r="AH3" s="69">
        <v>7</v>
      </c>
      <c r="AI3" s="69">
        <v>23</v>
      </c>
      <c r="AL3" s="54" t="s">
        <v>127</v>
      </c>
    </row>
    <row r="4" spans="1:38">
      <c r="A4" s="54">
        <v>10</v>
      </c>
      <c r="B4" s="68" t="s">
        <v>2146</v>
      </c>
      <c r="C4" s="68" t="s">
        <v>2147</v>
      </c>
      <c r="D4" s="68" t="s">
        <v>2148</v>
      </c>
      <c r="E4" s="68" t="s">
        <v>2149</v>
      </c>
      <c r="F4" s="68" t="s">
        <v>2150</v>
      </c>
      <c r="G4" s="68" t="s">
        <v>2151</v>
      </c>
      <c r="H4" s="68" t="s">
        <v>2152</v>
      </c>
      <c r="I4" s="68" t="s">
        <v>2153</v>
      </c>
      <c r="L4" s="54" t="s">
        <v>310</v>
      </c>
      <c r="M4" s="54">
        <v>10</v>
      </c>
      <c r="O4" s="54" t="s">
        <v>311</v>
      </c>
      <c r="P4" s="54">
        <v>3</v>
      </c>
      <c r="Q4" s="54">
        <v>5</v>
      </c>
      <c r="S4" s="54" t="s">
        <v>139</v>
      </c>
      <c r="T4" s="54">
        <v>2</v>
      </c>
      <c r="U4" s="54">
        <v>10</v>
      </c>
      <c r="V4" s="54">
        <v>20</v>
      </c>
      <c r="W4" s="54">
        <v>480</v>
      </c>
      <c r="X4" s="54">
        <v>20</v>
      </c>
      <c r="Y4" s="54">
        <v>150</v>
      </c>
      <c r="Z4" s="54">
        <v>30</v>
      </c>
      <c r="AA4" s="54">
        <f t="shared" si="0"/>
        <v>59.2</v>
      </c>
      <c r="AB4" s="54">
        <v>240</v>
      </c>
      <c r="AC4" s="54">
        <f t="shared" si="1"/>
        <v>312</v>
      </c>
      <c r="AD4" s="54">
        <v>96</v>
      </c>
      <c r="AE4" s="54">
        <f t="shared" si="2"/>
        <v>120</v>
      </c>
      <c r="AF4" s="69">
        <v>20</v>
      </c>
      <c r="AG4" s="54">
        <v>64</v>
      </c>
      <c r="AH4" s="54">
        <v>12</v>
      </c>
      <c r="AI4" s="54">
        <v>43</v>
      </c>
      <c r="AL4" s="54" t="s">
        <v>128</v>
      </c>
    </row>
    <row r="5" spans="1:38">
      <c r="A5" s="54">
        <v>15</v>
      </c>
      <c r="B5" s="68" t="s">
        <v>2154</v>
      </c>
      <c r="C5" s="68" t="s">
        <v>2155</v>
      </c>
      <c r="D5" s="68" t="s">
        <v>2156</v>
      </c>
      <c r="E5" s="68" t="s">
        <v>2157</v>
      </c>
      <c r="F5" s="68" t="s">
        <v>2158</v>
      </c>
      <c r="G5" s="68" t="s">
        <v>2159</v>
      </c>
      <c r="H5" s="68" t="s">
        <v>2160</v>
      </c>
      <c r="I5" s="68" t="s">
        <v>2161</v>
      </c>
      <c r="L5" s="54" t="s">
        <v>312</v>
      </c>
      <c r="M5" s="54">
        <v>7500</v>
      </c>
      <c r="O5" s="54" t="s">
        <v>313</v>
      </c>
      <c r="P5" s="54">
        <v>4</v>
      </c>
      <c r="Q5" s="54">
        <v>10</v>
      </c>
      <c r="S5" s="54" t="s">
        <v>137</v>
      </c>
      <c r="T5" s="54">
        <v>3</v>
      </c>
      <c r="U5" s="54">
        <v>15</v>
      </c>
      <c r="V5" s="54">
        <v>39</v>
      </c>
      <c r="W5" s="54">
        <v>1160</v>
      </c>
      <c r="X5" s="54">
        <v>39</v>
      </c>
      <c r="Y5" s="54">
        <v>185</v>
      </c>
      <c r="Z5" s="54">
        <v>103</v>
      </c>
      <c r="AA5" s="54">
        <f t="shared" si="0"/>
        <v>130.19999999999999</v>
      </c>
      <c r="AB5" s="54">
        <v>420</v>
      </c>
      <c r="AC5" s="54">
        <f t="shared" si="1"/>
        <v>472</v>
      </c>
      <c r="AD5" s="54">
        <v>156</v>
      </c>
      <c r="AE5" s="54">
        <f t="shared" si="2"/>
        <v>228.8</v>
      </c>
      <c r="AF5" s="54">
        <v>64</v>
      </c>
      <c r="AG5" s="69">
        <v>64</v>
      </c>
      <c r="AH5" s="54">
        <v>27</v>
      </c>
      <c r="AI5" s="54">
        <v>106</v>
      </c>
      <c r="AL5" s="54" t="s">
        <v>127</v>
      </c>
    </row>
    <row r="6" spans="1:38">
      <c r="A6" s="54">
        <v>20</v>
      </c>
      <c r="B6" s="68" t="s">
        <v>2162</v>
      </c>
      <c r="C6" s="68" t="s">
        <v>2163</v>
      </c>
      <c r="D6" s="68" t="s">
        <v>2157</v>
      </c>
      <c r="E6" s="68" t="s">
        <v>2164</v>
      </c>
      <c r="F6" s="68" t="s">
        <v>2159</v>
      </c>
      <c r="G6" s="68" t="s">
        <v>2165</v>
      </c>
      <c r="H6" s="68" t="s">
        <v>2161</v>
      </c>
      <c r="I6" s="68" t="s">
        <v>2166</v>
      </c>
      <c r="L6" s="54" t="s">
        <v>314</v>
      </c>
      <c r="M6" s="54">
        <v>2</v>
      </c>
      <c r="O6" s="54" t="s">
        <v>315</v>
      </c>
      <c r="P6" s="54">
        <v>5</v>
      </c>
      <c r="Q6" s="54">
        <v>20</v>
      </c>
      <c r="U6" s="54">
        <v>20</v>
      </c>
      <c r="V6" s="54">
        <v>102</v>
      </c>
      <c r="W6" s="54">
        <v>2120</v>
      </c>
      <c r="X6" s="54">
        <v>66</v>
      </c>
      <c r="Y6" s="54">
        <v>240</v>
      </c>
      <c r="Z6" s="54">
        <v>171</v>
      </c>
      <c r="AA6" s="54">
        <f t="shared" si="0"/>
        <v>205</v>
      </c>
      <c r="AB6" s="54">
        <v>550</v>
      </c>
      <c r="AC6" s="54">
        <f t="shared" si="1"/>
        <v>606</v>
      </c>
      <c r="AD6" s="54">
        <v>338</v>
      </c>
      <c r="AE6" s="54">
        <f t="shared" si="2"/>
        <v>415.2</v>
      </c>
      <c r="AF6" s="54">
        <v>136</v>
      </c>
      <c r="AG6" s="54">
        <v>136</v>
      </c>
      <c r="AH6" s="54">
        <v>40</v>
      </c>
      <c r="AI6" s="54">
        <v>211</v>
      </c>
      <c r="AL6" s="54" t="s">
        <v>128</v>
      </c>
    </row>
    <row r="7" spans="1:38">
      <c r="A7" s="54">
        <v>25</v>
      </c>
      <c r="B7" s="68" t="s">
        <v>2167</v>
      </c>
      <c r="C7" s="68" t="s">
        <v>2168</v>
      </c>
      <c r="D7" s="68" t="s">
        <v>2169</v>
      </c>
      <c r="E7" s="68" t="s">
        <v>2170</v>
      </c>
      <c r="F7" s="68" t="s">
        <v>2171</v>
      </c>
      <c r="G7" s="68" t="s">
        <v>2172</v>
      </c>
      <c r="H7" s="68" t="s">
        <v>2173</v>
      </c>
      <c r="I7" s="68" t="s">
        <v>2174</v>
      </c>
      <c r="P7" s="54" t="s">
        <v>316</v>
      </c>
      <c r="Q7" s="54">
        <v>300</v>
      </c>
      <c r="U7" s="54">
        <v>25</v>
      </c>
      <c r="V7" s="54">
        <v>153</v>
      </c>
      <c r="W7" s="54">
        <v>3360</v>
      </c>
      <c r="X7" s="54">
        <v>104</v>
      </c>
      <c r="Y7" s="54">
        <v>330</v>
      </c>
      <c r="Z7" s="54">
        <v>256</v>
      </c>
      <c r="AA7" s="54">
        <f t="shared" si="0"/>
        <v>300.8</v>
      </c>
      <c r="AB7" s="54">
        <v>690</v>
      </c>
      <c r="AC7" s="54">
        <f t="shared" si="1"/>
        <v>766</v>
      </c>
      <c r="AD7" s="54">
        <v>531</v>
      </c>
      <c r="AE7" s="54">
        <f t="shared" si="2"/>
        <v>648.59999999999991</v>
      </c>
      <c r="AF7" s="54">
        <v>237</v>
      </c>
      <c r="AG7" s="54">
        <v>237</v>
      </c>
      <c r="AH7" s="69">
        <v>40</v>
      </c>
      <c r="AI7" s="69">
        <v>286</v>
      </c>
      <c r="AL7" s="54" t="s">
        <v>127</v>
      </c>
    </row>
    <row r="8" spans="1:38">
      <c r="A8" s="54">
        <v>30</v>
      </c>
      <c r="B8" s="68" t="s">
        <v>2175</v>
      </c>
      <c r="C8" s="68" t="s">
        <v>2176</v>
      </c>
      <c r="D8" s="68" t="s">
        <v>2177</v>
      </c>
      <c r="E8" s="68" t="s">
        <v>2178</v>
      </c>
      <c r="F8" s="68" t="s">
        <v>2179</v>
      </c>
      <c r="G8" s="68" t="s">
        <v>2180</v>
      </c>
      <c r="H8" s="68" t="s">
        <v>2181</v>
      </c>
      <c r="I8" s="68" t="s">
        <v>2182</v>
      </c>
      <c r="P8" s="54" t="s">
        <v>317</v>
      </c>
      <c r="Q8" s="54">
        <v>100</v>
      </c>
      <c r="U8" s="54">
        <v>30</v>
      </c>
      <c r="V8" s="54">
        <v>216</v>
      </c>
      <c r="W8" s="54">
        <v>3360</v>
      </c>
      <c r="X8" s="54">
        <v>216</v>
      </c>
      <c r="Y8" s="54">
        <v>460</v>
      </c>
      <c r="Z8" s="54">
        <v>368</v>
      </c>
      <c r="AA8" s="54">
        <f t="shared" si="0"/>
        <v>491.20000000000005</v>
      </c>
      <c r="AB8" s="54">
        <v>880</v>
      </c>
      <c r="AC8" s="54">
        <f t="shared" si="1"/>
        <v>944</v>
      </c>
      <c r="AD8" s="54">
        <v>825</v>
      </c>
      <c r="AE8" s="54">
        <f t="shared" si="2"/>
        <v>1026.5999999999999</v>
      </c>
      <c r="AF8" s="54">
        <v>372</v>
      </c>
      <c r="AG8" s="54">
        <v>372</v>
      </c>
      <c r="AH8" s="54">
        <v>65</v>
      </c>
      <c r="AI8" s="54">
        <v>367</v>
      </c>
      <c r="AL8" s="54" t="s">
        <v>128</v>
      </c>
    </row>
    <row r="9" spans="1:38">
      <c r="A9" s="54">
        <v>35</v>
      </c>
      <c r="B9" s="68" t="s">
        <v>2183</v>
      </c>
      <c r="C9" s="68" t="s">
        <v>2184</v>
      </c>
      <c r="D9" s="68" t="s">
        <v>2185</v>
      </c>
      <c r="E9" s="68" t="s">
        <v>2186</v>
      </c>
      <c r="F9" s="68" t="s">
        <v>2187</v>
      </c>
      <c r="G9" s="68" t="s">
        <v>2188</v>
      </c>
      <c r="H9" s="68" t="s">
        <v>2189</v>
      </c>
      <c r="I9" s="68" t="s">
        <v>2190</v>
      </c>
      <c r="U9" s="54">
        <v>35</v>
      </c>
      <c r="V9" s="54">
        <v>293</v>
      </c>
      <c r="W9" s="54">
        <v>4900</v>
      </c>
      <c r="X9" s="54">
        <v>293</v>
      </c>
      <c r="Y9" s="54">
        <v>590</v>
      </c>
      <c r="Z9" s="54">
        <v>676</v>
      </c>
      <c r="AA9" s="54">
        <f t="shared" si="0"/>
        <v>757.59999999999991</v>
      </c>
      <c r="AB9" s="54">
        <v>1040</v>
      </c>
      <c r="AC9" s="54">
        <f t="shared" si="1"/>
        <v>1120</v>
      </c>
      <c r="AD9" s="54">
        <v>1329</v>
      </c>
      <c r="AE9" s="54">
        <f t="shared" si="2"/>
        <v>1601.4</v>
      </c>
      <c r="AF9" s="54">
        <v>542</v>
      </c>
      <c r="AG9" s="54">
        <v>596</v>
      </c>
      <c r="AH9" s="54">
        <v>82</v>
      </c>
      <c r="AI9" s="54">
        <v>588</v>
      </c>
      <c r="AL9" s="54" t="s">
        <v>132</v>
      </c>
    </row>
    <row r="10" spans="1:38">
      <c r="A10" s="54">
        <v>40</v>
      </c>
      <c r="B10" s="68" t="s">
        <v>2191</v>
      </c>
      <c r="C10" s="68" t="s">
        <v>2192</v>
      </c>
      <c r="D10" s="68" t="s">
        <v>2193</v>
      </c>
      <c r="E10" s="68" t="s">
        <v>2194</v>
      </c>
      <c r="F10" s="68" t="s">
        <v>2195</v>
      </c>
      <c r="G10" s="68" t="s">
        <v>2196</v>
      </c>
      <c r="H10" s="68" t="s">
        <v>2197</v>
      </c>
      <c r="I10" s="68" t="s">
        <v>2198</v>
      </c>
      <c r="U10" s="54">
        <v>40</v>
      </c>
      <c r="V10" s="54">
        <v>497</v>
      </c>
      <c r="W10" s="54">
        <v>6720</v>
      </c>
      <c r="X10" s="54">
        <v>387</v>
      </c>
      <c r="Y10" s="54">
        <v>740</v>
      </c>
      <c r="Z10" s="54">
        <v>880</v>
      </c>
      <c r="AA10" s="54">
        <f t="shared" si="0"/>
        <v>1029.2</v>
      </c>
      <c r="AB10" s="54">
        <v>1240</v>
      </c>
      <c r="AC10" s="54">
        <f t="shared" si="1"/>
        <v>1272</v>
      </c>
      <c r="AD10" s="54">
        <v>2010</v>
      </c>
      <c r="AE10" s="54">
        <f t="shared" si="2"/>
        <v>2231.1999999999998</v>
      </c>
      <c r="AF10" s="69">
        <v>542</v>
      </c>
      <c r="AG10" s="54">
        <v>751</v>
      </c>
      <c r="AH10" s="54">
        <v>108</v>
      </c>
      <c r="AI10" s="54">
        <v>880</v>
      </c>
      <c r="AL10" s="54" t="s">
        <v>131</v>
      </c>
    </row>
    <row r="11" spans="1:38">
      <c r="A11" s="54">
        <v>45</v>
      </c>
      <c r="B11" s="68" t="s">
        <v>2199</v>
      </c>
      <c r="C11" s="68" t="s">
        <v>2200</v>
      </c>
      <c r="D11" s="68" t="s">
        <v>2201</v>
      </c>
      <c r="E11" s="68" t="s">
        <v>2202</v>
      </c>
      <c r="F11" s="68" t="s">
        <v>2203</v>
      </c>
      <c r="G11" s="68" t="s">
        <v>2204</v>
      </c>
      <c r="H11" s="68" t="s">
        <v>2205</v>
      </c>
      <c r="I11" s="68" t="s">
        <v>2206</v>
      </c>
      <c r="K11" s="70"/>
      <c r="U11" s="54">
        <v>45</v>
      </c>
      <c r="V11" s="54">
        <v>628</v>
      </c>
      <c r="W11" s="54">
        <v>8840</v>
      </c>
      <c r="X11" s="54">
        <v>497</v>
      </c>
      <c r="Y11" s="54">
        <v>740</v>
      </c>
      <c r="Z11" s="54">
        <v>1253</v>
      </c>
      <c r="AA11" s="54">
        <f t="shared" si="0"/>
        <v>1312.1999999999998</v>
      </c>
      <c r="AB11" s="54">
        <v>1320</v>
      </c>
      <c r="AC11" s="54">
        <f t="shared" si="1"/>
        <v>1368</v>
      </c>
      <c r="AD11" s="54">
        <v>2563</v>
      </c>
      <c r="AE11" s="54">
        <f t="shared" si="2"/>
        <v>2854.2</v>
      </c>
      <c r="AF11" s="54">
        <v>751</v>
      </c>
      <c r="AG11" s="69">
        <v>751</v>
      </c>
      <c r="AH11" s="54">
        <v>137</v>
      </c>
      <c r="AI11" s="54">
        <v>1255</v>
      </c>
      <c r="AL11" s="54" t="s">
        <v>130</v>
      </c>
    </row>
    <row r="12" spans="1:38">
      <c r="A12" s="54">
        <v>50</v>
      </c>
      <c r="B12" s="68" t="s">
        <v>2207</v>
      </c>
      <c r="C12" s="68" t="s">
        <v>2208</v>
      </c>
      <c r="D12" s="68" t="s">
        <v>2209</v>
      </c>
      <c r="E12" s="68" t="s">
        <v>2210</v>
      </c>
      <c r="F12" s="68" t="s">
        <v>2211</v>
      </c>
      <c r="G12" s="68" t="s">
        <v>2212</v>
      </c>
      <c r="H12" s="68" t="s">
        <v>2213</v>
      </c>
      <c r="I12" s="68" t="s">
        <v>2214</v>
      </c>
      <c r="K12" s="70"/>
      <c r="U12" s="54">
        <v>50</v>
      </c>
      <c r="V12" s="54">
        <v>780</v>
      </c>
      <c r="W12" s="54">
        <v>11560</v>
      </c>
      <c r="X12" s="54">
        <v>628</v>
      </c>
      <c r="Y12" s="54">
        <v>975</v>
      </c>
      <c r="Z12" s="54">
        <v>1401</v>
      </c>
      <c r="AA12" s="54">
        <f t="shared" si="0"/>
        <v>1633</v>
      </c>
      <c r="AB12" s="54">
        <v>1440</v>
      </c>
      <c r="AC12" s="54">
        <f t="shared" si="1"/>
        <v>1576</v>
      </c>
      <c r="AD12" s="54">
        <v>3291</v>
      </c>
      <c r="AE12" s="54">
        <f t="shared" si="2"/>
        <v>3665.8</v>
      </c>
      <c r="AF12" s="54">
        <v>1000</v>
      </c>
      <c r="AG12" s="54">
        <v>1000</v>
      </c>
      <c r="AH12" s="69">
        <v>172</v>
      </c>
      <c r="AI12" s="54">
        <v>1726</v>
      </c>
      <c r="AL12" s="54" t="s">
        <v>125</v>
      </c>
    </row>
    <row r="13" spans="1:38">
      <c r="A13" s="54">
        <v>55</v>
      </c>
      <c r="B13" s="68" t="s">
        <v>2215</v>
      </c>
      <c r="C13" s="68" t="s">
        <v>2216</v>
      </c>
      <c r="D13" s="68" t="s">
        <v>2217</v>
      </c>
      <c r="E13" s="68" t="s">
        <v>2218</v>
      </c>
      <c r="F13" s="68" t="s">
        <v>2219</v>
      </c>
      <c r="G13" s="68" t="s">
        <v>2220</v>
      </c>
      <c r="H13" s="68" t="s">
        <v>2221</v>
      </c>
      <c r="I13" s="68" t="s">
        <v>2222</v>
      </c>
      <c r="K13" s="70"/>
      <c r="U13" s="54">
        <v>55</v>
      </c>
      <c r="V13" s="54">
        <v>1153</v>
      </c>
      <c r="W13" s="54">
        <v>13920</v>
      </c>
      <c r="X13" s="54">
        <v>780</v>
      </c>
      <c r="Y13" s="54">
        <v>1080</v>
      </c>
      <c r="Z13" s="54">
        <v>1981</v>
      </c>
      <c r="AA13" s="54">
        <f t="shared" si="0"/>
        <v>2194.6</v>
      </c>
      <c r="AB13" s="54">
        <v>1780</v>
      </c>
      <c r="AC13" s="54">
        <f t="shared" si="1"/>
        <v>1972</v>
      </c>
      <c r="AD13" s="54">
        <v>4228</v>
      </c>
      <c r="AE13" s="54">
        <f t="shared" si="2"/>
        <v>4945.2</v>
      </c>
      <c r="AF13" s="54">
        <v>1291</v>
      </c>
      <c r="AG13" s="54">
        <v>1291</v>
      </c>
      <c r="AH13" s="54">
        <v>219</v>
      </c>
      <c r="AI13" s="69">
        <v>1726</v>
      </c>
      <c r="AL13" s="54" t="s">
        <v>124</v>
      </c>
    </row>
    <row r="14" spans="1:38">
      <c r="A14" s="54">
        <v>60</v>
      </c>
      <c r="B14" s="68" t="s">
        <v>2223</v>
      </c>
      <c r="C14" s="68" t="s">
        <v>2224</v>
      </c>
      <c r="D14" s="68" t="s">
        <v>2225</v>
      </c>
      <c r="E14" s="68" t="s">
        <v>2226</v>
      </c>
      <c r="F14" s="68" t="s">
        <v>2227</v>
      </c>
      <c r="G14" s="68" t="s">
        <v>2228</v>
      </c>
      <c r="H14" s="68" t="s">
        <v>2229</v>
      </c>
      <c r="I14" s="68" t="s">
        <v>2230</v>
      </c>
      <c r="K14" s="70"/>
      <c r="U14" s="54">
        <v>60</v>
      </c>
      <c r="V14" s="54">
        <v>1377</v>
      </c>
      <c r="W14" s="54">
        <v>13920</v>
      </c>
      <c r="X14" s="54">
        <v>1152</v>
      </c>
      <c r="Y14" s="54">
        <v>1260</v>
      </c>
      <c r="Z14" s="54">
        <v>2515</v>
      </c>
      <c r="AA14" s="54">
        <f t="shared" si="0"/>
        <v>2704.2</v>
      </c>
      <c r="AB14" s="54">
        <v>2260</v>
      </c>
      <c r="AC14" s="54">
        <f t="shared" si="1"/>
        <v>2404</v>
      </c>
      <c r="AD14" s="54">
        <v>6021</v>
      </c>
      <c r="AE14" s="54">
        <f t="shared" si="2"/>
        <v>6756.2000000000007</v>
      </c>
      <c r="AF14" s="54">
        <v>1628</v>
      </c>
      <c r="AG14" s="54">
        <v>1628</v>
      </c>
      <c r="AH14" s="54">
        <v>271</v>
      </c>
      <c r="AI14" s="54">
        <v>2300</v>
      </c>
      <c r="AL14" s="54" t="s">
        <v>123</v>
      </c>
    </row>
    <row r="15" spans="1:38">
      <c r="A15" s="54">
        <v>65</v>
      </c>
      <c r="B15" s="68" t="s">
        <v>2231</v>
      </c>
      <c r="C15" s="68" t="s">
        <v>2232</v>
      </c>
      <c r="D15" s="68" t="s">
        <v>2233</v>
      </c>
      <c r="E15" s="68" t="s">
        <v>2234</v>
      </c>
      <c r="F15" s="68" t="s">
        <v>2235</v>
      </c>
      <c r="G15" s="68" t="s">
        <v>2236</v>
      </c>
      <c r="H15" s="68" t="s">
        <v>2237</v>
      </c>
      <c r="I15" s="68" t="s">
        <v>2238</v>
      </c>
      <c r="U15" s="54">
        <v>65</v>
      </c>
      <c r="V15" s="54">
        <v>1628</v>
      </c>
      <c r="W15" s="54">
        <v>16900</v>
      </c>
      <c r="X15" s="54">
        <v>1627</v>
      </c>
      <c r="Y15" s="54">
        <v>1470</v>
      </c>
      <c r="Z15" s="54">
        <v>2988</v>
      </c>
      <c r="AA15" s="54">
        <f>AB16*0.4+Z15*0.6</f>
        <v>3024.8</v>
      </c>
      <c r="AB15" s="54">
        <v>2620</v>
      </c>
      <c r="AC15" s="54">
        <f t="shared" si="1"/>
        <v>2804</v>
      </c>
      <c r="AD15" s="54">
        <v>7859</v>
      </c>
      <c r="AE15" s="54">
        <f>AG16*0.4+AD15*0.6</f>
        <v>4715.3999999999996</v>
      </c>
      <c r="AF15" s="54">
        <v>2015</v>
      </c>
      <c r="AG15" s="54">
        <v>2015</v>
      </c>
      <c r="AH15" s="54">
        <v>352</v>
      </c>
      <c r="AI15" s="54">
        <v>3884</v>
      </c>
    </row>
    <row r="16" spans="1:38">
      <c r="A16" s="54">
        <v>70</v>
      </c>
      <c r="B16" s="68" t="s">
        <v>2239</v>
      </c>
      <c r="C16" s="68" t="s">
        <v>2240</v>
      </c>
      <c r="D16" s="68" t="s">
        <v>2241</v>
      </c>
      <c r="E16" s="68" t="s">
        <v>2242</v>
      </c>
      <c r="F16" s="68" t="s">
        <v>2243</v>
      </c>
      <c r="G16" s="68" t="s">
        <v>2244</v>
      </c>
      <c r="H16" s="68" t="s">
        <v>2245</v>
      </c>
      <c r="I16" s="68" t="s">
        <v>2246</v>
      </c>
      <c r="U16" s="54">
        <v>70</v>
      </c>
      <c r="Z16" s="54">
        <v>3522</v>
      </c>
      <c r="AB16" s="54">
        <v>3080</v>
      </c>
      <c r="AD16" s="54">
        <v>9808</v>
      </c>
      <c r="AG16" s="68"/>
    </row>
    <row r="17" spans="1:74">
      <c r="A17" s="54">
        <v>75</v>
      </c>
      <c r="B17" s="68" t="s">
        <v>2284</v>
      </c>
      <c r="C17" s="68" t="s">
        <v>2285</v>
      </c>
      <c r="D17" s="68" t="s">
        <v>2286</v>
      </c>
      <c r="E17" s="68" t="s">
        <v>2287</v>
      </c>
      <c r="F17" s="68" t="s">
        <v>2288</v>
      </c>
      <c r="G17" s="68" t="s">
        <v>2289</v>
      </c>
      <c r="H17" s="68" t="s">
        <v>2290</v>
      </c>
      <c r="I17" s="68" t="s">
        <v>2291</v>
      </c>
      <c r="AG17" s="68"/>
    </row>
    <row r="18" spans="1:74">
      <c r="A18" s="54">
        <v>80</v>
      </c>
      <c r="B18" s="68" t="s">
        <v>2292</v>
      </c>
      <c r="C18" s="68" t="s">
        <v>2293</v>
      </c>
      <c r="D18" s="68" t="s">
        <v>2294</v>
      </c>
      <c r="E18" s="68" t="s">
        <v>2295</v>
      </c>
      <c r="F18" s="68" t="s">
        <v>2296</v>
      </c>
      <c r="G18" s="68" t="s">
        <v>2297</v>
      </c>
      <c r="H18" s="68" t="s">
        <v>2298</v>
      </c>
      <c r="I18" s="68" t="s">
        <v>2299</v>
      </c>
      <c r="AG18" s="68"/>
    </row>
    <row r="19" spans="1:74">
      <c r="A19" s="54">
        <v>85</v>
      </c>
      <c r="B19" s="68" t="s">
        <v>2300</v>
      </c>
      <c r="C19" s="68" t="s">
        <v>2301</v>
      </c>
      <c r="D19" s="68" t="s">
        <v>2302</v>
      </c>
      <c r="E19" s="68" t="s">
        <v>2303</v>
      </c>
      <c r="F19" s="68" t="s">
        <v>2304</v>
      </c>
      <c r="G19" s="68" t="s">
        <v>2305</v>
      </c>
      <c r="H19" s="68" t="s">
        <v>2306</v>
      </c>
      <c r="I19" s="68" t="s">
        <v>2307</v>
      </c>
      <c r="AG19" s="68"/>
    </row>
    <row r="20" spans="1:74">
      <c r="A20" s="54">
        <v>90</v>
      </c>
      <c r="B20" s="68" t="s">
        <v>2308</v>
      </c>
      <c r="C20" s="68" t="s">
        <v>2309</v>
      </c>
      <c r="D20" s="68" t="s">
        <v>2310</v>
      </c>
      <c r="E20" s="68" t="s">
        <v>2311</v>
      </c>
      <c r="F20" s="68" t="s">
        <v>2312</v>
      </c>
      <c r="G20" s="68" t="s">
        <v>2313</v>
      </c>
      <c r="H20" s="68" t="s">
        <v>2314</v>
      </c>
      <c r="I20" s="68" t="s">
        <v>2315</v>
      </c>
      <c r="AG20" s="68"/>
    </row>
    <row r="21" spans="1:74">
      <c r="A21" s="54">
        <v>95</v>
      </c>
      <c r="B21" s="68" t="s">
        <v>2316</v>
      </c>
      <c r="C21" s="68" t="s">
        <v>2317</v>
      </c>
      <c r="D21" s="68" t="s">
        <v>2318</v>
      </c>
      <c r="E21" s="68" t="s">
        <v>2319</v>
      </c>
      <c r="F21" s="68" t="s">
        <v>2320</v>
      </c>
      <c r="G21" s="68" t="s">
        <v>2321</v>
      </c>
      <c r="H21" s="68" t="s">
        <v>2322</v>
      </c>
      <c r="I21" s="68" t="s">
        <v>2323</v>
      </c>
      <c r="AG21" s="68"/>
    </row>
    <row r="22" spans="1:74">
      <c r="A22" s="54">
        <v>100</v>
      </c>
      <c r="B22" s="68" t="s">
        <v>2324</v>
      </c>
      <c r="C22" s="68" t="s">
        <v>2325</v>
      </c>
      <c r="D22" s="68" t="s">
        <v>2326</v>
      </c>
      <c r="E22" s="68" t="s">
        <v>2327</v>
      </c>
      <c r="F22" s="68" t="s">
        <v>2328</v>
      </c>
      <c r="G22" s="68" t="s">
        <v>2329</v>
      </c>
      <c r="H22" s="68" t="s">
        <v>2330</v>
      </c>
      <c r="I22" s="68" t="s">
        <v>2331</v>
      </c>
      <c r="AG22" s="68"/>
    </row>
    <row r="24" spans="1:74" ht="14.25" thickBot="1">
      <c r="A24" s="107" t="s">
        <v>318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P24" s="114" t="s">
        <v>319</v>
      </c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9"/>
      <c r="AE24" s="114" t="s">
        <v>320</v>
      </c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9"/>
      <c r="AT24" s="114" t="s">
        <v>321</v>
      </c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9"/>
      <c r="BI24" s="114" t="s">
        <v>322</v>
      </c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9"/>
    </row>
    <row r="25" spans="1:74" ht="14.25" thickBot="1">
      <c r="A25" s="55" t="s">
        <v>207</v>
      </c>
      <c r="B25" s="55" t="s">
        <v>323</v>
      </c>
      <c r="C25" s="44" t="s">
        <v>324</v>
      </c>
      <c r="D25" s="55" t="s">
        <v>325</v>
      </c>
      <c r="E25" s="55" t="s">
        <v>303</v>
      </c>
      <c r="F25" s="55" t="s">
        <v>326</v>
      </c>
      <c r="G25" s="55" t="s">
        <v>327</v>
      </c>
      <c r="H25" s="55" t="s">
        <v>328</v>
      </c>
      <c r="I25" s="55" t="s">
        <v>329</v>
      </c>
      <c r="J25" s="55" t="s">
        <v>330</v>
      </c>
      <c r="K25" s="55" t="s">
        <v>331</v>
      </c>
      <c r="L25" s="55" t="s">
        <v>332</v>
      </c>
      <c r="M25" s="55" t="s">
        <v>333</v>
      </c>
      <c r="N25" s="55" t="s">
        <v>334</v>
      </c>
      <c r="P25" s="55" t="s">
        <v>207</v>
      </c>
      <c r="Q25" s="55" t="s">
        <v>323</v>
      </c>
      <c r="R25" s="44" t="s">
        <v>324</v>
      </c>
      <c r="S25" s="55" t="s">
        <v>325</v>
      </c>
      <c r="T25" s="55" t="s">
        <v>303</v>
      </c>
      <c r="U25" s="55" t="s">
        <v>326</v>
      </c>
      <c r="V25" s="55" t="s">
        <v>327</v>
      </c>
      <c r="W25" s="55" t="s">
        <v>328</v>
      </c>
      <c r="X25" s="55" t="s">
        <v>329</v>
      </c>
      <c r="Y25" s="55" t="s">
        <v>330</v>
      </c>
      <c r="Z25" s="55" t="s">
        <v>331</v>
      </c>
      <c r="AA25" s="55" t="s">
        <v>332</v>
      </c>
      <c r="AB25" s="55" t="s">
        <v>333</v>
      </c>
      <c r="AC25" s="55" t="s">
        <v>334</v>
      </c>
      <c r="AE25" s="55" t="s">
        <v>207</v>
      </c>
      <c r="AF25" s="55" t="s">
        <v>323</v>
      </c>
      <c r="AG25" s="44" t="s">
        <v>324</v>
      </c>
      <c r="AH25" s="55" t="s">
        <v>325</v>
      </c>
      <c r="AI25" s="55" t="s">
        <v>303</v>
      </c>
      <c r="AJ25" s="55" t="s">
        <v>326</v>
      </c>
      <c r="AK25" s="55" t="s">
        <v>327</v>
      </c>
      <c r="AL25" s="55" t="s">
        <v>328</v>
      </c>
      <c r="AM25" s="55" t="s">
        <v>329</v>
      </c>
      <c r="AN25" s="55" t="s">
        <v>330</v>
      </c>
      <c r="AO25" s="55" t="s">
        <v>331</v>
      </c>
      <c r="AP25" s="55" t="s">
        <v>332</v>
      </c>
      <c r="AQ25" s="55" t="s">
        <v>333</v>
      </c>
      <c r="AR25" s="55" t="s">
        <v>334</v>
      </c>
      <c r="AT25" s="55" t="s">
        <v>207</v>
      </c>
      <c r="AU25" s="55" t="s">
        <v>323</v>
      </c>
      <c r="AV25" s="44" t="s">
        <v>324</v>
      </c>
      <c r="AW25" s="55" t="s">
        <v>325</v>
      </c>
      <c r="AX25" s="55" t="s">
        <v>303</v>
      </c>
      <c r="AY25" s="55" t="s">
        <v>326</v>
      </c>
      <c r="AZ25" s="55" t="s">
        <v>327</v>
      </c>
      <c r="BA25" s="55" t="s">
        <v>328</v>
      </c>
      <c r="BB25" s="55" t="s">
        <v>329</v>
      </c>
      <c r="BC25" s="55" t="s">
        <v>330</v>
      </c>
      <c r="BD25" s="55" t="s">
        <v>331</v>
      </c>
      <c r="BE25" s="55" t="s">
        <v>332</v>
      </c>
      <c r="BF25" s="55" t="s">
        <v>333</v>
      </c>
      <c r="BG25" s="55" t="s">
        <v>334</v>
      </c>
      <c r="BI25" s="55" t="s">
        <v>207</v>
      </c>
      <c r="BJ25" s="55" t="s">
        <v>323</v>
      </c>
      <c r="BK25" s="44" t="s">
        <v>324</v>
      </c>
      <c r="BL25" s="55" t="s">
        <v>325</v>
      </c>
      <c r="BM25" s="55" t="s">
        <v>303</v>
      </c>
      <c r="BN25" s="55" t="s">
        <v>326</v>
      </c>
      <c r="BO25" s="55" t="s">
        <v>327</v>
      </c>
      <c r="BP25" s="55" t="s">
        <v>328</v>
      </c>
      <c r="BQ25" s="55" t="s">
        <v>329</v>
      </c>
      <c r="BR25" s="55" t="s">
        <v>330</v>
      </c>
      <c r="BS25" s="55" t="s">
        <v>331</v>
      </c>
      <c r="BT25" s="55" t="s">
        <v>332</v>
      </c>
      <c r="BU25" s="55" t="s">
        <v>333</v>
      </c>
      <c r="BV25" s="55" t="s">
        <v>334</v>
      </c>
    </row>
    <row r="26" spans="1:74" ht="14.25" thickBot="1">
      <c r="A26" s="55" t="s">
        <v>335</v>
      </c>
      <c r="B26" s="71">
        <v>0</v>
      </c>
      <c r="C26" s="55">
        <v>0</v>
      </c>
      <c r="D26" s="55" t="s">
        <v>123</v>
      </c>
      <c r="E26" s="55" t="s">
        <v>308</v>
      </c>
      <c r="F26" s="55">
        <v>1</v>
      </c>
      <c r="G26" s="55" t="s">
        <v>232</v>
      </c>
      <c r="H26" s="54">
        <v>100</v>
      </c>
      <c r="I26" s="55">
        <f>INDEX([1]装备设计!$G$3:$G$7,MATCH([1]装备一览!E20,[1]装备设计!$F$3:$F$7,0))</f>
        <v>5</v>
      </c>
      <c r="J26" s="55">
        <f>INDEX([1]装备设计!$H$3:$H$7,MATCH([1]装备一览!E20,[1]装备设计!$F$3:$F$7,0))</f>
        <v>0</v>
      </c>
      <c r="K26" s="55">
        <v>0</v>
      </c>
      <c r="L26" s="55">
        <f>IF(C26=1,INDEX($V$2:$AI$15,MATCH(F26,$U$2:$U$15,0),MATCH(D26,$V$1:$AI$1,0))*0.6+INDEX($V$2:$AI$15,MATCH(F26,$U$2:$U$15,0)+1,MATCH(D26,$V$1:$AI$1,0))*0.4,INDEX($V$2:$AI$15,MATCH(F26,$U$2:$U$15,0),MATCH(D26,$V$1:$AI$1,0)))</f>
        <v>0</v>
      </c>
      <c r="M26" s="55" t="s">
        <v>2247</v>
      </c>
      <c r="N26" s="55"/>
      <c r="P26" s="55" t="s">
        <v>336</v>
      </c>
      <c r="Q26" s="71">
        <v>0</v>
      </c>
      <c r="R26" s="55">
        <v>0</v>
      </c>
      <c r="S26" s="55" t="s">
        <v>123</v>
      </c>
      <c r="T26" s="44" t="s">
        <v>309</v>
      </c>
      <c r="U26" s="55">
        <v>1</v>
      </c>
      <c r="V26" s="55" t="s">
        <v>232</v>
      </c>
      <c r="W26" s="54">
        <v>200</v>
      </c>
      <c r="X26" s="55">
        <f>INDEX([1]装备设计!$G$3:$G$7,MATCH([1]装备一览!T20,[1]装备设计!$F$3:$F$7,0))</f>
        <v>10</v>
      </c>
      <c r="Y26" s="55">
        <f>INDEX([1]装备设计!$H$3:$H$7,MATCH([1]装备一览!T20,[1]装备设计!$F$3:$F$7,0))</f>
        <v>0</v>
      </c>
      <c r="Z26" s="55">
        <v>0</v>
      </c>
      <c r="AA26" s="55">
        <v>0</v>
      </c>
      <c r="AB26" s="55" t="str">
        <f>IF(V26="全职业",VLOOKUP(U26,$A$2:$I$16,8,FALSE),VLOOKUP(U26,$A$2:$I$16,9,FALSE))</f>
        <v>1,3</v>
      </c>
      <c r="AC26" s="55"/>
      <c r="AE26" s="55" t="s">
        <v>337</v>
      </c>
      <c r="AF26" s="71">
        <v>0</v>
      </c>
      <c r="AG26" s="55">
        <v>0</v>
      </c>
      <c r="AH26" s="55" t="s">
        <v>123</v>
      </c>
      <c r="AI26" s="44" t="s">
        <v>311</v>
      </c>
      <c r="AJ26" s="55">
        <v>1</v>
      </c>
      <c r="AK26" s="55" t="s">
        <v>232</v>
      </c>
      <c r="AL26" s="54">
        <v>500</v>
      </c>
      <c r="AM26" s="55">
        <f>INDEX([1]装备设计!$G$3:$G$7,MATCH([1]装备一览!AI20,[1]装备设计!$F$3:$F$7,0))</f>
        <v>20</v>
      </c>
      <c r="AN26" s="55">
        <f>INDEX([1]装备设计!$H$3:$H$7,MATCH([1]装备一览!AI20,[1]装备设计!$F$3:$F$7,0))</f>
        <v>0</v>
      </c>
      <c r="AO26" s="55">
        <v>0</v>
      </c>
      <c r="AP26" s="55">
        <v>0</v>
      </c>
      <c r="AQ26" s="55" t="str">
        <f>IF(AK26="全职业",VLOOKUP(AJ26,$A$2:$I$16,6,FALSE),VLOOKUP(AJ26,$A$2:$I$16,7,FALSE))</f>
        <v>2,5</v>
      </c>
      <c r="AR26" s="55"/>
      <c r="AT26" s="55" t="s">
        <v>338</v>
      </c>
      <c r="AU26" s="71">
        <v>0</v>
      </c>
      <c r="AV26" s="55">
        <v>0</v>
      </c>
      <c r="AW26" s="55" t="s">
        <v>123</v>
      </c>
      <c r="AX26" s="44" t="s">
        <v>313</v>
      </c>
      <c r="AY26" s="55">
        <v>1</v>
      </c>
      <c r="AZ26" s="55" t="s">
        <v>232</v>
      </c>
      <c r="BA26" s="54">
        <v>1000</v>
      </c>
      <c r="BB26" s="55">
        <f>INDEX([1]装备设计!$G$3:$G$7,MATCH([1]装备一览!AX20,[1]装备设计!$F$3:$F$7,0))</f>
        <v>50</v>
      </c>
      <c r="BC26" s="55">
        <f>INDEX([1]装备设计!$H$3:$H$7,MATCH([1]装备一览!AX20,[1]装备设计!$F$3:$F$7,0))</f>
        <v>500</v>
      </c>
      <c r="BD26" s="55">
        <v>0</v>
      </c>
      <c r="BE26" s="55">
        <v>0</v>
      </c>
      <c r="BF26" s="55" t="str">
        <f>IF(AZ26="全职业",VLOOKUP(AY26,$A$2:$I$16,4,FALSE),VLOOKUP(AY26,$A$2:$I$16,5,FALSE))</f>
        <v>3,7</v>
      </c>
      <c r="BG26" s="55"/>
      <c r="BI26" s="55" t="s">
        <v>339</v>
      </c>
      <c r="BJ26" s="71">
        <v>0</v>
      </c>
      <c r="BK26" s="55">
        <v>0</v>
      </c>
      <c r="BL26" s="55" t="s">
        <v>123</v>
      </c>
      <c r="BM26" s="44" t="s">
        <v>315</v>
      </c>
      <c r="BN26" s="55">
        <v>1</v>
      </c>
      <c r="BO26" s="55" t="s">
        <v>232</v>
      </c>
      <c r="BP26" s="54">
        <v>2000</v>
      </c>
      <c r="BQ26" s="55">
        <f>INDEX([1]装备设计!$G$3:$G$7,MATCH([1]装备一览!BM20,[1]装备设计!$F$3:$F$7,0))</f>
        <v>150</v>
      </c>
      <c r="BR26" s="55">
        <f>INDEX([1]装备设计!$H$3:$H$7,MATCH([1]装备一览!BM20,[1]装备设计!$F$3:$F$7,0))</f>
        <v>1500</v>
      </c>
      <c r="BS26" s="55">
        <v>0</v>
      </c>
      <c r="BT26" s="55">
        <v>0</v>
      </c>
      <c r="BU26" s="55" t="str">
        <f>IF(BO26="全职业",VLOOKUP(BN26,$A$2:$I$16,2,FALSE),VLOOKUP(BN26,$A$2:$I$16,3,FALSE))</f>
        <v>4,9</v>
      </c>
      <c r="BV26" s="55"/>
    </row>
    <row r="27" spans="1:74" ht="14.25" thickBot="1">
      <c r="A27" s="55" t="s">
        <v>340</v>
      </c>
      <c r="B27" s="71">
        <v>0</v>
      </c>
      <c r="C27" s="55">
        <v>0</v>
      </c>
      <c r="D27" s="55" t="s">
        <v>124</v>
      </c>
      <c r="E27" s="55" t="s">
        <v>308</v>
      </c>
      <c r="F27" s="55">
        <v>1</v>
      </c>
      <c r="G27" s="55" t="s">
        <v>232</v>
      </c>
      <c r="H27" s="54">
        <v>100</v>
      </c>
      <c r="I27" s="55">
        <f>INDEX([1]装备设计!$G$3:$G$7,MATCH([1]装备一览!E21,[1]装备设计!$F$3:$F$7,0))</f>
        <v>5</v>
      </c>
      <c r="J27" s="55">
        <f>INDEX([1]装备设计!$H$3:$H$7,MATCH([1]装备一览!E21,[1]装备设计!$F$3:$F$7,0))</f>
        <v>0</v>
      </c>
      <c r="K27" s="55">
        <v>0</v>
      </c>
      <c r="L27" s="55">
        <f t="shared" ref="L27:L90" si="3">IF(C27=1,INDEX($V$2:$AI$15,MATCH(F27,$U$2:$U$15,0),MATCH(D27,$V$1:$AI$1,0))*0.6+INDEX($V$2:$AI$15,MATCH(F27,$U$2:$U$15,0)+1,MATCH(D27,$V$1:$AI$1,0))*0.4,INDEX($V$2:$AI$15,MATCH(F27,$U$2:$U$15,0),MATCH(D27,$V$1:$AI$1,0)))</f>
        <v>20</v>
      </c>
      <c r="M27" s="55" t="s">
        <v>2247</v>
      </c>
      <c r="N27" s="55"/>
      <c r="P27" s="55" t="s">
        <v>341</v>
      </c>
      <c r="Q27" s="71">
        <v>0</v>
      </c>
      <c r="R27" s="55">
        <v>0</v>
      </c>
      <c r="S27" s="55" t="s">
        <v>124</v>
      </c>
      <c r="T27" s="44" t="s">
        <v>309</v>
      </c>
      <c r="U27" s="55">
        <v>1</v>
      </c>
      <c r="V27" s="55" t="s">
        <v>232</v>
      </c>
      <c r="W27" s="54">
        <v>200</v>
      </c>
      <c r="X27" s="55">
        <f>INDEX([1]装备设计!$G$3:$G$7,MATCH([1]装备一览!T21,[1]装备设计!$F$3:$F$7,0))</f>
        <v>10</v>
      </c>
      <c r="Y27" s="55">
        <f>INDEX([1]装备设计!$H$3:$H$7,MATCH([1]装备一览!T21,[1]装备设计!$F$3:$F$7,0))</f>
        <v>0</v>
      </c>
      <c r="Z27" s="55">
        <v>0</v>
      </c>
      <c r="AA27" s="55">
        <v>20</v>
      </c>
      <c r="AB27" s="55" t="str">
        <f t="shared" ref="AB27:AB90" si="4">IF(V27="全职业",VLOOKUP(U27,$A$2:$I$16,8,FALSE),VLOOKUP(U27,$A$2:$I$16,9,FALSE))</f>
        <v>1,3</v>
      </c>
      <c r="AC27" s="55"/>
      <c r="AE27" s="55" t="s">
        <v>342</v>
      </c>
      <c r="AF27" s="71">
        <v>0</v>
      </c>
      <c r="AG27" s="55">
        <v>0</v>
      </c>
      <c r="AH27" s="55" t="s">
        <v>124</v>
      </c>
      <c r="AI27" s="44" t="s">
        <v>311</v>
      </c>
      <c r="AJ27" s="55">
        <v>1</v>
      </c>
      <c r="AK27" s="55" t="s">
        <v>232</v>
      </c>
      <c r="AL27" s="54">
        <v>500</v>
      </c>
      <c r="AM27" s="55">
        <f>INDEX([1]装备设计!$G$3:$G$7,MATCH([1]装备一览!AI21,[1]装备设计!$F$3:$F$7,0))</f>
        <v>20</v>
      </c>
      <c r="AN27" s="55">
        <f>INDEX([1]装备设计!$H$3:$H$7,MATCH([1]装备一览!AI21,[1]装备设计!$F$3:$F$7,0))</f>
        <v>0</v>
      </c>
      <c r="AO27" s="55">
        <v>0</v>
      </c>
      <c r="AP27" s="55">
        <v>20</v>
      </c>
      <c r="AQ27" s="55" t="str">
        <f>IF(AK27="全职业",VLOOKUP(AJ27,$A$2:$I$16,6,FALSE),VLOOKUP(AJ27,$A$2:$I$16,7,FALSE))</f>
        <v>2,5</v>
      </c>
      <c r="AR27" s="55"/>
      <c r="AT27" s="55" t="s">
        <v>343</v>
      </c>
      <c r="AU27" s="71">
        <v>0</v>
      </c>
      <c r="AV27" s="55">
        <v>0</v>
      </c>
      <c r="AW27" s="55" t="s">
        <v>124</v>
      </c>
      <c r="AX27" s="44" t="s">
        <v>313</v>
      </c>
      <c r="AY27" s="55">
        <v>1</v>
      </c>
      <c r="AZ27" s="55" t="s">
        <v>232</v>
      </c>
      <c r="BA27" s="54">
        <v>1000</v>
      </c>
      <c r="BB27" s="55">
        <f>INDEX([1]装备设计!$G$3:$G$7,MATCH([1]装备一览!AX21,[1]装备设计!$F$3:$F$7,0))</f>
        <v>50</v>
      </c>
      <c r="BC27" s="55">
        <f>INDEX([1]装备设计!$H$3:$H$7,MATCH([1]装备一览!AX21,[1]装备设计!$F$3:$F$7,0))</f>
        <v>500</v>
      </c>
      <c r="BD27" s="55">
        <v>0</v>
      </c>
      <c r="BE27" s="55">
        <v>20</v>
      </c>
      <c r="BF27" s="55" t="str">
        <f>IF(AZ27="全职业",VLOOKUP(AY27,$A$2:$I$16,4,FALSE),VLOOKUP(AY27,$A$2:$I$16,5,FALSE))</f>
        <v>3,7</v>
      </c>
      <c r="BG27" s="55"/>
      <c r="BI27" s="55" t="s">
        <v>344</v>
      </c>
      <c r="BJ27" s="71">
        <v>0</v>
      </c>
      <c r="BK27" s="55">
        <v>0</v>
      </c>
      <c r="BL27" s="55" t="s">
        <v>124</v>
      </c>
      <c r="BM27" s="44" t="s">
        <v>315</v>
      </c>
      <c r="BN27" s="55">
        <v>1</v>
      </c>
      <c r="BO27" s="55" t="s">
        <v>232</v>
      </c>
      <c r="BP27" s="54">
        <v>2000</v>
      </c>
      <c r="BQ27" s="55">
        <f>INDEX([1]装备设计!$G$3:$G$7,MATCH([1]装备一览!BM21,[1]装备设计!$F$3:$F$7,0))</f>
        <v>150</v>
      </c>
      <c r="BR27" s="55">
        <f>INDEX([1]装备设计!$H$3:$H$7,MATCH([1]装备一览!BM21,[1]装备设计!$F$3:$F$7,0))</f>
        <v>1500</v>
      </c>
      <c r="BS27" s="55">
        <v>0</v>
      </c>
      <c r="BT27" s="55">
        <v>20</v>
      </c>
      <c r="BU27" s="55" t="str">
        <f>IF(BO27="全职业",VLOOKUP(BN27,$A$2:$I$16,2,FALSE),VLOOKUP(BN27,$A$2:$I$16,3,FALSE))</f>
        <v>4,9</v>
      </c>
      <c r="BV27" s="55"/>
    </row>
    <row r="28" spans="1:74" ht="14.25" thickBot="1">
      <c r="A28" s="55" t="s">
        <v>345</v>
      </c>
      <c r="B28" s="55">
        <v>1</v>
      </c>
      <c r="C28" s="55">
        <v>0</v>
      </c>
      <c r="D28" s="55" t="s">
        <v>125</v>
      </c>
      <c r="E28" s="55" t="s">
        <v>308</v>
      </c>
      <c r="F28" s="55">
        <v>1</v>
      </c>
      <c r="G28" s="55" t="s">
        <v>232</v>
      </c>
      <c r="H28" s="54">
        <v>100</v>
      </c>
      <c r="I28" s="55">
        <f>INDEX([1]装备设计!$G$3:$G$7,MATCH([1]装备一览!E22,[1]装备设计!$F$3:$F$7,0))</f>
        <v>5</v>
      </c>
      <c r="J28" s="55">
        <f>INDEX([1]装备设计!$H$3:$H$7,MATCH([1]装备一览!E22,[1]装备设计!$F$3:$F$7,0))</f>
        <v>0</v>
      </c>
      <c r="K28" s="55">
        <v>0</v>
      </c>
      <c r="L28" s="55">
        <f t="shared" si="3"/>
        <v>100</v>
      </c>
      <c r="M28" s="55" t="s">
        <v>2248</v>
      </c>
      <c r="N28" s="55"/>
      <c r="P28" s="55" t="s">
        <v>346</v>
      </c>
      <c r="Q28" s="55">
        <v>1</v>
      </c>
      <c r="R28" s="55">
        <v>0</v>
      </c>
      <c r="S28" s="55" t="s">
        <v>125</v>
      </c>
      <c r="T28" s="44" t="s">
        <v>309</v>
      </c>
      <c r="U28" s="55">
        <v>1</v>
      </c>
      <c r="V28" s="55" t="s">
        <v>232</v>
      </c>
      <c r="W28" s="54">
        <v>200</v>
      </c>
      <c r="X28" s="55">
        <f>INDEX([1]装备设计!$G$3:$G$7,MATCH([1]装备一览!T22,[1]装备设计!$F$3:$F$7,0))</f>
        <v>10</v>
      </c>
      <c r="Y28" s="55">
        <f>INDEX([1]装备设计!$H$3:$H$7,MATCH([1]装备一览!T22,[1]装备设计!$F$3:$F$7,0))</f>
        <v>0</v>
      </c>
      <c r="Z28" s="55">
        <v>0</v>
      </c>
      <c r="AA28" s="55">
        <v>100</v>
      </c>
      <c r="AB28" s="55" t="str">
        <f t="shared" si="4"/>
        <v>1,3</v>
      </c>
      <c r="AC28" s="55"/>
      <c r="AE28" s="55" t="s">
        <v>347</v>
      </c>
      <c r="AF28" s="55">
        <v>1</v>
      </c>
      <c r="AG28" s="55">
        <v>0</v>
      </c>
      <c r="AH28" s="55" t="s">
        <v>125</v>
      </c>
      <c r="AI28" s="44" t="s">
        <v>311</v>
      </c>
      <c r="AJ28" s="55">
        <v>1</v>
      </c>
      <c r="AK28" s="55" t="s">
        <v>232</v>
      </c>
      <c r="AL28" s="54">
        <v>500</v>
      </c>
      <c r="AM28" s="55">
        <f>INDEX([1]装备设计!$G$3:$G$7,MATCH([1]装备一览!AI22,[1]装备设计!$F$3:$F$7,0))</f>
        <v>20</v>
      </c>
      <c r="AN28" s="55">
        <f>INDEX([1]装备设计!$H$3:$H$7,MATCH([1]装备一览!AI22,[1]装备设计!$F$3:$F$7,0))</f>
        <v>0</v>
      </c>
      <c r="AO28" s="55">
        <v>0</v>
      </c>
      <c r="AP28" s="55">
        <v>100</v>
      </c>
      <c r="AQ28" s="55" t="str">
        <f t="shared" ref="AQ28:AQ91" si="5">IF(AK28="全职业",VLOOKUP(AJ28,$A$2:$I$16,6,FALSE),VLOOKUP(AJ28,$A$2:$I$16,7,FALSE))</f>
        <v>2,5</v>
      </c>
      <c r="AR28" s="55"/>
      <c r="AT28" s="55" t="s">
        <v>348</v>
      </c>
      <c r="AU28" s="55">
        <v>1</v>
      </c>
      <c r="AV28" s="55">
        <v>0</v>
      </c>
      <c r="AW28" s="55" t="s">
        <v>125</v>
      </c>
      <c r="AX28" s="44" t="s">
        <v>313</v>
      </c>
      <c r="AY28" s="55">
        <v>1</v>
      </c>
      <c r="AZ28" s="55" t="s">
        <v>232</v>
      </c>
      <c r="BA28" s="54">
        <v>1000</v>
      </c>
      <c r="BB28" s="55">
        <f>INDEX([1]装备设计!$G$3:$G$7,MATCH([1]装备一览!AX22,[1]装备设计!$F$3:$F$7,0))</f>
        <v>50</v>
      </c>
      <c r="BC28" s="55">
        <f>INDEX([1]装备设计!$H$3:$H$7,MATCH([1]装备一览!AX22,[1]装备设计!$F$3:$F$7,0))</f>
        <v>500</v>
      </c>
      <c r="BD28" s="55">
        <v>0</v>
      </c>
      <c r="BE28" s="55">
        <v>100</v>
      </c>
      <c r="BF28" s="55" t="str">
        <f t="shared" ref="BF28:BF91" si="6">IF(AZ28="全职业",VLOOKUP(AY28,$A$2:$I$16,4,FALSE),VLOOKUP(AY28,$A$2:$I$16,5,FALSE))</f>
        <v>3,7</v>
      </c>
      <c r="BG28" s="55"/>
      <c r="BI28" s="55" t="s">
        <v>349</v>
      </c>
      <c r="BJ28" s="55">
        <v>1</v>
      </c>
      <c r="BK28" s="55">
        <v>0</v>
      </c>
      <c r="BL28" s="55" t="s">
        <v>125</v>
      </c>
      <c r="BM28" s="44" t="s">
        <v>315</v>
      </c>
      <c r="BN28" s="55">
        <v>1</v>
      </c>
      <c r="BO28" s="55" t="s">
        <v>232</v>
      </c>
      <c r="BP28" s="54">
        <v>2000</v>
      </c>
      <c r="BQ28" s="55">
        <f>INDEX([1]装备设计!$G$3:$G$7,MATCH([1]装备一览!BM22,[1]装备设计!$F$3:$F$7,0))</f>
        <v>150</v>
      </c>
      <c r="BR28" s="55">
        <f>INDEX([1]装备设计!$H$3:$H$7,MATCH([1]装备一览!BM22,[1]装备设计!$F$3:$F$7,0))</f>
        <v>1500</v>
      </c>
      <c r="BS28" s="55">
        <v>0</v>
      </c>
      <c r="BT28" s="55">
        <v>100</v>
      </c>
      <c r="BU28" s="55" t="str">
        <f t="shared" ref="BU28:BU91" si="7">IF(BO28="全职业",VLOOKUP(BN28,$A$2:$I$16,2,FALSE),VLOOKUP(BN28,$A$2:$I$16,3,FALSE))</f>
        <v>4,9</v>
      </c>
      <c r="BV28" s="55"/>
    </row>
    <row r="29" spans="1:74" ht="14.25" thickBot="1">
      <c r="A29" s="55" t="s">
        <v>350</v>
      </c>
      <c r="B29" s="55">
        <v>1</v>
      </c>
      <c r="C29" s="55">
        <v>0</v>
      </c>
      <c r="D29" s="55" t="s">
        <v>130</v>
      </c>
      <c r="E29" s="55" t="s">
        <v>308</v>
      </c>
      <c r="F29" s="55">
        <v>1</v>
      </c>
      <c r="G29" s="55" t="s">
        <v>232</v>
      </c>
      <c r="H29" s="54">
        <v>100</v>
      </c>
      <c r="I29" s="55">
        <f>INDEX([1]装备设计!$G$3:$G$7,MATCH([1]装备一览!E23,[1]装备设计!$F$3:$F$7,0))</f>
        <v>5</v>
      </c>
      <c r="J29" s="55">
        <f>INDEX([1]装备设计!$H$3:$H$7,MATCH([1]装备一览!E23,[1]装备设计!$F$3:$F$7,0))</f>
        <v>0</v>
      </c>
      <c r="K29" s="55">
        <v>0</v>
      </c>
      <c r="L29" s="55">
        <f t="shared" si="3"/>
        <v>4</v>
      </c>
      <c r="M29" s="55" t="s">
        <v>2248</v>
      </c>
      <c r="N29" s="55"/>
      <c r="P29" s="55" t="s">
        <v>351</v>
      </c>
      <c r="Q29" s="55">
        <v>1</v>
      </c>
      <c r="R29" s="55">
        <v>0</v>
      </c>
      <c r="S29" s="55" t="s">
        <v>130</v>
      </c>
      <c r="T29" s="44" t="s">
        <v>309</v>
      </c>
      <c r="U29" s="55">
        <v>1</v>
      </c>
      <c r="V29" s="55" t="s">
        <v>232</v>
      </c>
      <c r="W29" s="54">
        <v>200</v>
      </c>
      <c r="X29" s="55">
        <f>INDEX([1]装备设计!$G$3:$G$7,MATCH([1]装备一览!T23,[1]装备设计!$F$3:$F$7,0))</f>
        <v>10</v>
      </c>
      <c r="Y29" s="55">
        <f>INDEX([1]装备设计!$H$3:$H$7,MATCH([1]装备一览!T23,[1]装备设计!$F$3:$F$7,0))</f>
        <v>0</v>
      </c>
      <c r="Z29" s="55">
        <v>0</v>
      </c>
      <c r="AA29" s="55">
        <v>4</v>
      </c>
      <c r="AB29" s="55" t="str">
        <f t="shared" si="4"/>
        <v>1,3</v>
      </c>
      <c r="AC29" s="55"/>
      <c r="AE29" s="55" t="s">
        <v>352</v>
      </c>
      <c r="AF29" s="55">
        <v>1</v>
      </c>
      <c r="AG29" s="55">
        <v>0</v>
      </c>
      <c r="AH29" s="55" t="s">
        <v>130</v>
      </c>
      <c r="AI29" s="44" t="s">
        <v>311</v>
      </c>
      <c r="AJ29" s="55">
        <v>1</v>
      </c>
      <c r="AK29" s="55" t="s">
        <v>232</v>
      </c>
      <c r="AL29" s="54">
        <v>500</v>
      </c>
      <c r="AM29" s="55">
        <f>INDEX([1]装备设计!$G$3:$G$7,MATCH([1]装备一览!AI23,[1]装备设计!$F$3:$F$7,0))</f>
        <v>20</v>
      </c>
      <c r="AN29" s="55">
        <f>INDEX([1]装备设计!$H$3:$H$7,MATCH([1]装备一览!AI23,[1]装备设计!$F$3:$F$7,0))</f>
        <v>0</v>
      </c>
      <c r="AO29" s="55">
        <v>0</v>
      </c>
      <c r="AP29" s="55">
        <v>4</v>
      </c>
      <c r="AQ29" s="55" t="str">
        <f t="shared" si="5"/>
        <v>2,5</v>
      </c>
      <c r="AR29" s="55"/>
      <c r="AT29" s="55" t="s">
        <v>353</v>
      </c>
      <c r="AU29" s="55">
        <v>1</v>
      </c>
      <c r="AV29" s="55">
        <v>0</v>
      </c>
      <c r="AW29" s="55" t="s">
        <v>130</v>
      </c>
      <c r="AX29" s="44" t="s">
        <v>313</v>
      </c>
      <c r="AY29" s="55">
        <v>1</v>
      </c>
      <c r="AZ29" s="55" t="s">
        <v>232</v>
      </c>
      <c r="BA29" s="54">
        <v>1000</v>
      </c>
      <c r="BB29" s="55">
        <f>INDEX([1]装备设计!$G$3:$G$7,MATCH([1]装备一览!AX23,[1]装备设计!$F$3:$F$7,0))</f>
        <v>50</v>
      </c>
      <c r="BC29" s="55">
        <f>INDEX([1]装备设计!$H$3:$H$7,MATCH([1]装备一览!AX23,[1]装备设计!$F$3:$F$7,0))</f>
        <v>500</v>
      </c>
      <c r="BD29" s="55">
        <v>0</v>
      </c>
      <c r="BE29" s="55">
        <v>4</v>
      </c>
      <c r="BF29" s="55" t="str">
        <f t="shared" si="6"/>
        <v>3,7</v>
      </c>
      <c r="BG29" s="55"/>
      <c r="BI29" s="55" t="s">
        <v>354</v>
      </c>
      <c r="BJ29" s="55">
        <v>1</v>
      </c>
      <c r="BK29" s="55">
        <v>0</v>
      </c>
      <c r="BL29" s="55" t="s">
        <v>130</v>
      </c>
      <c r="BM29" s="44" t="s">
        <v>315</v>
      </c>
      <c r="BN29" s="55">
        <v>1</v>
      </c>
      <c r="BO29" s="55" t="s">
        <v>232</v>
      </c>
      <c r="BP29" s="54">
        <v>2000</v>
      </c>
      <c r="BQ29" s="55">
        <f>INDEX([1]装备设计!$G$3:$G$7,MATCH([1]装备一览!BM23,[1]装备设计!$F$3:$F$7,0))</f>
        <v>150</v>
      </c>
      <c r="BR29" s="55">
        <f>INDEX([1]装备设计!$H$3:$H$7,MATCH([1]装备一览!BM23,[1]装备设计!$F$3:$F$7,0))</f>
        <v>1500</v>
      </c>
      <c r="BS29" s="55">
        <v>0</v>
      </c>
      <c r="BT29" s="55">
        <v>4</v>
      </c>
      <c r="BU29" s="55" t="str">
        <f t="shared" si="7"/>
        <v>4,9</v>
      </c>
      <c r="BV29" s="55"/>
    </row>
    <row r="30" spans="1:74" ht="14.25" thickBot="1">
      <c r="A30" s="55" t="s">
        <v>355</v>
      </c>
      <c r="B30" s="55">
        <v>1</v>
      </c>
      <c r="C30" s="55">
        <v>0</v>
      </c>
      <c r="D30" s="55" t="s">
        <v>131</v>
      </c>
      <c r="E30" s="55" t="s">
        <v>308</v>
      </c>
      <c r="F30" s="55">
        <v>1</v>
      </c>
      <c r="G30" s="55" t="s">
        <v>232</v>
      </c>
      <c r="H30" s="54">
        <v>100</v>
      </c>
      <c r="I30" s="55">
        <f>INDEX([1]装备设计!$G$3:$G$7,MATCH([1]装备一览!E24,[1]装备设计!$F$3:$F$7,0))</f>
        <v>5</v>
      </c>
      <c r="J30" s="55">
        <f>INDEX([1]装备设计!$H$3:$H$7,MATCH([1]装备一览!E24,[1]装备设计!$F$3:$F$7,0))</f>
        <v>0</v>
      </c>
      <c r="K30" s="55">
        <v>0</v>
      </c>
      <c r="L30" s="55">
        <f t="shared" si="3"/>
        <v>9</v>
      </c>
      <c r="M30" s="55" t="s">
        <v>2248</v>
      </c>
      <c r="N30" s="55"/>
      <c r="P30" s="55" t="s">
        <v>356</v>
      </c>
      <c r="Q30" s="55">
        <v>1</v>
      </c>
      <c r="R30" s="55">
        <v>0</v>
      </c>
      <c r="S30" s="55" t="s">
        <v>131</v>
      </c>
      <c r="T30" s="44" t="s">
        <v>309</v>
      </c>
      <c r="U30" s="55">
        <v>1</v>
      </c>
      <c r="V30" s="55" t="s">
        <v>232</v>
      </c>
      <c r="W30" s="54">
        <v>200</v>
      </c>
      <c r="X30" s="55">
        <f>INDEX([1]装备设计!$G$3:$G$7,MATCH([1]装备一览!T24,[1]装备设计!$F$3:$F$7,0))</f>
        <v>10</v>
      </c>
      <c r="Y30" s="55">
        <f>INDEX([1]装备设计!$H$3:$H$7,MATCH([1]装备一览!T24,[1]装备设计!$F$3:$F$7,0))</f>
        <v>0</v>
      </c>
      <c r="Z30" s="55">
        <v>0</v>
      </c>
      <c r="AA30" s="55">
        <v>9</v>
      </c>
      <c r="AB30" s="55" t="str">
        <f t="shared" si="4"/>
        <v>1,3</v>
      </c>
      <c r="AC30" s="55"/>
      <c r="AE30" s="55" t="s">
        <v>357</v>
      </c>
      <c r="AF30" s="55">
        <v>1</v>
      </c>
      <c r="AG30" s="55">
        <v>0</v>
      </c>
      <c r="AH30" s="55" t="s">
        <v>131</v>
      </c>
      <c r="AI30" s="44" t="s">
        <v>311</v>
      </c>
      <c r="AJ30" s="55">
        <v>1</v>
      </c>
      <c r="AK30" s="55" t="s">
        <v>232</v>
      </c>
      <c r="AL30" s="54">
        <v>500</v>
      </c>
      <c r="AM30" s="55">
        <f>INDEX([1]装备设计!$G$3:$G$7,MATCH([1]装备一览!AI24,[1]装备设计!$F$3:$F$7,0))</f>
        <v>20</v>
      </c>
      <c r="AN30" s="55">
        <f>INDEX([1]装备设计!$H$3:$H$7,MATCH([1]装备一览!AI24,[1]装备设计!$F$3:$F$7,0))</f>
        <v>0</v>
      </c>
      <c r="AO30" s="55">
        <v>0</v>
      </c>
      <c r="AP30" s="55">
        <v>9</v>
      </c>
      <c r="AQ30" s="55" t="str">
        <f t="shared" si="5"/>
        <v>2,5</v>
      </c>
      <c r="AR30" s="55"/>
      <c r="AT30" s="55" t="s">
        <v>358</v>
      </c>
      <c r="AU30" s="55">
        <v>1</v>
      </c>
      <c r="AV30" s="55">
        <v>0</v>
      </c>
      <c r="AW30" s="55" t="s">
        <v>131</v>
      </c>
      <c r="AX30" s="44" t="s">
        <v>313</v>
      </c>
      <c r="AY30" s="55">
        <v>1</v>
      </c>
      <c r="AZ30" s="55" t="s">
        <v>232</v>
      </c>
      <c r="BA30" s="54">
        <v>1000</v>
      </c>
      <c r="BB30" s="55">
        <f>INDEX([1]装备设计!$G$3:$G$7,MATCH([1]装备一览!AX24,[1]装备设计!$F$3:$F$7,0))</f>
        <v>50</v>
      </c>
      <c r="BC30" s="55">
        <f>INDEX([1]装备设计!$H$3:$H$7,MATCH([1]装备一览!AX24,[1]装备设计!$F$3:$F$7,0))</f>
        <v>500</v>
      </c>
      <c r="BD30" s="55">
        <v>0</v>
      </c>
      <c r="BE30" s="55">
        <v>9</v>
      </c>
      <c r="BF30" s="55" t="str">
        <f t="shared" si="6"/>
        <v>3,7</v>
      </c>
      <c r="BG30" s="55"/>
      <c r="BI30" s="55" t="s">
        <v>359</v>
      </c>
      <c r="BJ30" s="55">
        <v>1</v>
      </c>
      <c r="BK30" s="55">
        <v>0</v>
      </c>
      <c r="BL30" s="55" t="s">
        <v>131</v>
      </c>
      <c r="BM30" s="44" t="s">
        <v>315</v>
      </c>
      <c r="BN30" s="55">
        <v>1</v>
      </c>
      <c r="BO30" s="55" t="s">
        <v>232</v>
      </c>
      <c r="BP30" s="54">
        <v>2000</v>
      </c>
      <c r="BQ30" s="55">
        <f>INDEX([1]装备设计!$G$3:$G$7,MATCH([1]装备一览!BM24,[1]装备设计!$F$3:$F$7,0))</f>
        <v>150</v>
      </c>
      <c r="BR30" s="55">
        <f>INDEX([1]装备设计!$H$3:$H$7,MATCH([1]装备一览!BM24,[1]装备设计!$F$3:$F$7,0))</f>
        <v>1500</v>
      </c>
      <c r="BS30" s="55">
        <v>0</v>
      </c>
      <c r="BT30" s="55">
        <v>9</v>
      </c>
      <c r="BU30" s="55" t="str">
        <f t="shared" si="7"/>
        <v>4,9</v>
      </c>
      <c r="BV30" s="55"/>
    </row>
    <row r="31" spans="1:74" ht="14.25" thickBot="1">
      <c r="A31" s="55" t="s">
        <v>360</v>
      </c>
      <c r="B31" s="71">
        <v>0</v>
      </c>
      <c r="C31" s="55">
        <v>0</v>
      </c>
      <c r="D31" s="55" t="s">
        <v>132</v>
      </c>
      <c r="E31" s="55" t="s">
        <v>308</v>
      </c>
      <c r="F31" s="55">
        <v>1</v>
      </c>
      <c r="G31" s="55" t="s">
        <v>232</v>
      </c>
      <c r="H31" s="54">
        <v>100</v>
      </c>
      <c r="I31" s="55">
        <f>INDEX([1]装备设计!$G$3:$G$7,MATCH([1]装备一览!E25,[1]装备设计!$F$3:$F$7,0))</f>
        <v>5</v>
      </c>
      <c r="J31" s="55">
        <f>INDEX([1]装备设计!$H$3:$H$7,MATCH([1]装备一览!E25,[1]装备设计!$F$3:$F$7,0))</f>
        <v>0</v>
      </c>
      <c r="K31" s="55">
        <v>0</v>
      </c>
      <c r="L31" s="55">
        <f t="shared" si="3"/>
        <v>0</v>
      </c>
      <c r="M31" s="55" t="s">
        <v>2248</v>
      </c>
      <c r="N31" s="55"/>
      <c r="P31" s="55" t="s">
        <v>361</v>
      </c>
      <c r="Q31" s="71">
        <v>0</v>
      </c>
      <c r="R31" s="55">
        <v>0</v>
      </c>
      <c r="S31" s="55" t="s">
        <v>132</v>
      </c>
      <c r="T31" s="44" t="s">
        <v>309</v>
      </c>
      <c r="U31" s="55">
        <v>1</v>
      </c>
      <c r="V31" s="55" t="s">
        <v>232</v>
      </c>
      <c r="W31" s="54">
        <v>200</v>
      </c>
      <c r="X31" s="55">
        <f>INDEX([1]装备设计!$G$3:$G$7,MATCH([1]装备一览!T25,[1]装备设计!$F$3:$F$7,0))</f>
        <v>10</v>
      </c>
      <c r="Y31" s="55">
        <f>INDEX([1]装备设计!$H$3:$H$7,MATCH([1]装备一览!T25,[1]装备设计!$F$3:$F$7,0))</f>
        <v>0</v>
      </c>
      <c r="Z31" s="55">
        <v>0</v>
      </c>
      <c r="AA31" s="55">
        <v>0</v>
      </c>
      <c r="AB31" s="55" t="str">
        <f t="shared" si="4"/>
        <v>1,3</v>
      </c>
      <c r="AC31" s="55"/>
      <c r="AE31" s="55" t="s">
        <v>362</v>
      </c>
      <c r="AF31" s="71">
        <v>0</v>
      </c>
      <c r="AG31" s="55">
        <v>0</v>
      </c>
      <c r="AH31" s="55" t="s">
        <v>132</v>
      </c>
      <c r="AI31" s="44" t="s">
        <v>311</v>
      </c>
      <c r="AJ31" s="55">
        <v>1</v>
      </c>
      <c r="AK31" s="55" t="s">
        <v>232</v>
      </c>
      <c r="AL31" s="54">
        <v>500</v>
      </c>
      <c r="AM31" s="55">
        <f>INDEX([1]装备设计!$G$3:$G$7,MATCH([1]装备一览!AI25,[1]装备设计!$F$3:$F$7,0))</f>
        <v>20</v>
      </c>
      <c r="AN31" s="55">
        <f>INDEX([1]装备设计!$H$3:$H$7,MATCH([1]装备一览!AI25,[1]装备设计!$F$3:$F$7,0))</f>
        <v>0</v>
      </c>
      <c r="AO31" s="55">
        <v>0</v>
      </c>
      <c r="AP31" s="55">
        <v>0</v>
      </c>
      <c r="AQ31" s="55" t="str">
        <f t="shared" si="5"/>
        <v>2,5</v>
      </c>
      <c r="AR31" s="55"/>
      <c r="AT31" s="55" t="s">
        <v>363</v>
      </c>
      <c r="AU31" s="71">
        <v>0</v>
      </c>
      <c r="AV31" s="55">
        <v>0</v>
      </c>
      <c r="AW31" s="55" t="s">
        <v>132</v>
      </c>
      <c r="AX31" s="44" t="s">
        <v>313</v>
      </c>
      <c r="AY31" s="55">
        <v>1</v>
      </c>
      <c r="AZ31" s="55" t="s">
        <v>232</v>
      </c>
      <c r="BA31" s="54">
        <v>1000</v>
      </c>
      <c r="BB31" s="55">
        <f>INDEX([1]装备设计!$G$3:$G$7,MATCH([1]装备一览!AX25,[1]装备设计!$F$3:$F$7,0))</f>
        <v>50</v>
      </c>
      <c r="BC31" s="55">
        <f>INDEX([1]装备设计!$H$3:$H$7,MATCH([1]装备一览!AX25,[1]装备设计!$F$3:$F$7,0))</f>
        <v>500</v>
      </c>
      <c r="BD31" s="55">
        <v>0</v>
      </c>
      <c r="BE31" s="55">
        <v>0</v>
      </c>
      <c r="BF31" s="55" t="str">
        <f t="shared" si="6"/>
        <v>3,7</v>
      </c>
      <c r="BG31" s="55"/>
      <c r="BI31" s="55" t="s">
        <v>364</v>
      </c>
      <c r="BJ31" s="71">
        <v>0</v>
      </c>
      <c r="BK31" s="55">
        <v>0</v>
      </c>
      <c r="BL31" s="55" t="s">
        <v>132</v>
      </c>
      <c r="BM31" s="44" t="s">
        <v>315</v>
      </c>
      <c r="BN31" s="55">
        <v>1</v>
      </c>
      <c r="BO31" s="55" t="s">
        <v>232</v>
      </c>
      <c r="BP31" s="54">
        <v>2000</v>
      </c>
      <c r="BQ31" s="55">
        <f>INDEX([1]装备设计!$G$3:$G$7,MATCH([1]装备一览!BM25,[1]装备设计!$F$3:$F$7,0))</f>
        <v>150</v>
      </c>
      <c r="BR31" s="55">
        <f>INDEX([1]装备设计!$H$3:$H$7,MATCH([1]装备一览!BM25,[1]装备设计!$F$3:$F$7,0))</f>
        <v>1500</v>
      </c>
      <c r="BS31" s="55">
        <v>0</v>
      </c>
      <c r="BT31" s="55">
        <v>0</v>
      </c>
      <c r="BU31" s="55" t="str">
        <f t="shared" si="7"/>
        <v>4,9</v>
      </c>
      <c r="BV31" s="55"/>
    </row>
    <row r="32" spans="1:74" ht="14.25" thickBot="1">
      <c r="A32" s="55" t="s">
        <v>365</v>
      </c>
      <c r="B32" s="55">
        <v>1</v>
      </c>
      <c r="C32" s="55">
        <v>0</v>
      </c>
      <c r="D32" s="55" t="s">
        <v>127</v>
      </c>
      <c r="E32" s="55" t="s">
        <v>308</v>
      </c>
      <c r="F32" s="55">
        <v>1</v>
      </c>
      <c r="G32" s="55" t="s">
        <v>135</v>
      </c>
      <c r="H32" s="54">
        <v>100</v>
      </c>
      <c r="I32" s="55">
        <f>INDEX([1]装备设计!$G$3:$G$7,MATCH([1]装备一览!E26,[1]装备设计!$F$3:$F$7,0))</f>
        <v>5</v>
      </c>
      <c r="J32" s="55">
        <f>INDEX([1]装备设计!$H$3:$H$7,MATCH([1]装备一览!E26,[1]装备设计!$F$3:$F$7,0))</f>
        <v>0</v>
      </c>
      <c r="K32" s="55">
        <v>0</v>
      </c>
      <c r="L32" s="55">
        <f t="shared" si="3"/>
        <v>8</v>
      </c>
      <c r="M32" s="55" t="s">
        <v>2248</v>
      </c>
      <c r="N32" s="55"/>
      <c r="P32" s="55" t="s">
        <v>366</v>
      </c>
      <c r="Q32" s="55">
        <v>1</v>
      </c>
      <c r="R32" s="55">
        <v>0</v>
      </c>
      <c r="S32" s="55" t="s">
        <v>127</v>
      </c>
      <c r="T32" s="44" t="s">
        <v>309</v>
      </c>
      <c r="U32" s="55">
        <v>1</v>
      </c>
      <c r="V32" s="55" t="s">
        <v>135</v>
      </c>
      <c r="W32" s="54">
        <v>200</v>
      </c>
      <c r="X32" s="55">
        <f>INDEX([1]装备设计!$G$3:$G$7,MATCH([1]装备一览!T26,[1]装备设计!$F$3:$F$7,0))</f>
        <v>10</v>
      </c>
      <c r="Y32" s="55">
        <f>INDEX([1]装备设计!$H$3:$H$7,MATCH([1]装备一览!T26,[1]装备设计!$F$3:$F$7,0))</f>
        <v>0</v>
      </c>
      <c r="Z32" s="55">
        <v>0</v>
      </c>
      <c r="AA32" s="55">
        <v>8</v>
      </c>
      <c r="AB32" s="55" t="str">
        <f t="shared" si="4"/>
        <v>1,4</v>
      </c>
      <c r="AC32" s="55"/>
      <c r="AE32" s="55" t="s">
        <v>367</v>
      </c>
      <c r="AF32" s="55">
        <v>1</v>
      </c>
      <c r="AG32" s="55">
        <v>0</v>
      </c>
      <c r="AH32" s="55" t="s">
        <v>127</v>
      </c>
      <c r="AI32" s="44" t="s">
        <v>311</v>
      </c>
      <c r="AJ32" s="55">
        <v>1</v>
      </c>
      <c r="AK32" s="55" t="s">
        <v>135</v>
      </c>
      <c r="AL32" s="54">
        <v>500</v>
      </c>
      <c r="AM32" s="55">
        <f>INDEX([1]装备设计!$G$3:$G$7,MATCH([1]装备一览!AI26,[1]装备设计!$F$3:$F$7,0))</f>
        <v>20</v>
      </c>
      <c r="AN32" s="55">
        <f>INDEX([1]装备设计!$H$3:$H$7,MATCH([1]装备一览!AI26,[1]装备设计!$F$3:$F$7,0))</f>
        <v>0</v>
      </c>
      <c r="AO32" s="55">
        <v>0</v>
      </c>
      <c r="AP32" s="55">
        <v>8</v>
      </c>
      <c r="AQ32" s="55" t="str">
        <f t="shared" si="5"/>
        <v>3,7</v>
      </c>
      <c r="AR32" s="55"/>
      <c r="AT32" s="55" t="s">
        <v>368</v>
      </c>
      <c r="AU32" s="55">
        <v>1</v>
      </c>
      <c r="AV32" s="55">
        <v>0</v>
      </c>
      <c r="AW32" s="55" t="s">
        <v>127</v>
      </c>
      <c r="AX32" s="44" t="s">
        <v>313</v>
      </c>
      <c r="AY32" s="55">
        <v>1</v>
      </c>
      <c r="AZ32" s="55" t="s">
        <v>135</v>
      </c>
      <c r="BA32" s="54">
        <v>1000</v>
      </c>
      <c r="BB32" s="55">
        <f>INDEX([1]装备设计!$G$3:$G$7,MATCH([1]装备一览!AX26,[1]装备设计!$F$3:$F$7,0))</f>
        <v>50</v>
      </c>
      <c r="BC32" s="55">
        <f>INDEX([1]装备设计!$H$3:$H$7,MATCH([1]装备一览!AX26,[1]装备设计!$F$3:$F$7,0))</f>
        <v>500</v>
      </c>
      <c r="BD32" s="55">
        <v>0</v>
      </c>
      <c r="BE32" s="55">
        <v>8</v>
      </c>
      <c r="BF32" s="55" t="str">
        <f t="shared" si="6"/>
        <v>4,9</v>
      </c>
      <c r="BG32" s="55"/>
      <c r="BI32" s="55" t="s">
        <v>369</v>
      </c>
      <c r="BJ32" s="55">
        <v>1</v>
      </c>
      <c r="BK32" s="55">
        <v>0</v>
      </c>
      <c r="BL32" s="55" t="s">
        <v>127</v>
      </c>
      <c r="BM32" s="44" t="s">
        <v>315</v>
      </c>
      <c r="BN32" s="55">
        <v>1</v>
      </c>
      <c r="BO32" s="55" t="s">
        <v>135</v>
      </c>
      <c r="BP32" s="54">
        <v>2000</v>
      </c>
      <c r="BQ32" s="55">
        <f>INDEX([1]装备设计!$G$3:$G$7,MATCH([1]装备一览!BM26,[1]装备设计!$F$3:$F$7,0))</f>
        <v>150</v>
      </c>
      <c r="BR32" s="55">
        <f>INDEX([1]装备设计!$H$3:$H$7,MATCH([1]装备一览!BM26,[1]装备设计!$F$3:$F$7,0))</f>
        <v>1500</v>
      </c>
      <c r="BS32" s="55">
        <v>0</v>
      </c>
      <c r="BT32" s="55">
        <v>8</v>
      </c>
      <c r="BU32" s="55" t="str">
        <f t="shared" si="7"/>
        <v>5,12</v>
      </c>
      <c r="BV32" s="55"/>
    </row>
    <row r="33" spans="1:74" ht="14.25" thickBot="1">
      <c r="A33" s="55" t="s">
        <v>370</v>
      </c>
      <c r="B33" s="55">
        <v>1</v>
      </c>
      <c r="C33" s="55">
        <v>1</v>
      </c>
      <c r="D33" s="55" t="s">
        <v>127</v>
      </c>
      <c r="E33" s="55" t="s">
        <v>308</v>
      </c>
      <c r="F33" s="55">
        <v>1</v>
      </c>
      <c r="G33" s="55" t="s">
        <v>135</v>
      </c>
      <c r="H33" s="54">
        <v>400</v>
      </c>
      <c r="I33" s="55">
        <f>INDEX([1]装备设计!$G$3:$G$7,MATCH([1]装备一览!E27,[1]装备设计!$F$3:$F$7,0))</f>
        <v>5</v>
      </c>
      <c r="J33" s="55">
        <f>INDEX([1]装备设计!$H$3:$H$7,MATCH([1]装备一览!E27,[1]装备设计!$F$3:$F$7,0))</f>
        <v>0</v>
      </c>
      <c r="K33" s="55">
        <v>0</v>
      </c>
      <c r="L33" s="55">
        <f t="shared" si="3"/>
        <v>16.8</v>
      </c>
      <c r="M33" s="55" t="s">
        <v>2248</v>
      </c>
      <c r="N33" s="55"/>
      <c r="P33" s="55" t="s">
        <v>371</v>
      </c>
      <c r="Q33" s="55">
        <v>1</v>
      </c>
      <c r="R33" s="55">
        <v>1</v>
      </c>
      <c r="S33" s="55" t="s">
        <v>127</v>
      </c>
      <c r="T33" s="44" t="s">
        <v>309</v>
      </c>
      <c r="U33" s="55">
        <v>1</v>
      </c>
      <c r="V33" s="55" t="s">
        <v>135</v>
      </c>
      <c r="W33" s="54">
        <v>800</v>
      </c>
      <c r="X33" s="55">
        <f>INDEX([1]装备设计!$G$3:$G$7,MATCH([1]装备一览!T27,[1]装备设计!$F$3:$F$7,0))</f>
        <v>10</v>
      </c>
      <c r="Y33" s="55">
        <f>INDEX([1]装备设计!$H$3:$H$7,MATCH([1]装备一览!T27,[1]装备设计!$F$3:$F$7,0))</f>
        <v>0</v>
      </c>
      <c r="Z33" s="55">
        <v>0</v>
      </c>
      <c r="AA33" s="55">
        <v>16.8</v>
      </c>
      <c r="AB33" s="55" t="str">
        <f t="shared" si="4"/>
        <v>1,4</v>
      </c>
      <c r="AC33" s="55"/>
      <c r="AE33" s="55" t="s">
        <v>372</v>
      </c>
      <c r="AF33" s="55">
        <v>1</v>
      </c>
      <c r="AG33" s="55">
        <v>1</v>
      </c>
      <c r="AH33" s="55" t="s">
        <v>127</v>
      </c>
      <c r="AI33" s="44" t="s">
        <v>311</v>
      </c>
      <c r="AJ33" s="55">
        <v>1</v>
      </c>
      <c r="AK33" s="55" t="s">
        <v>135</v>
      </c>
      <c r="AL33" s="54">
        <v>2000</v>
      </c>
      <c r="AM33" s="55">
        <f>INDEX([1]装备设计!$G$3:$G$7,MATCH([1]装备一览!AI27,[1]装备设计!$F$3:$F$7,0))</f>
        <v>20</v>
      </c>
      <c r="AN33" s="55">
        <f>INDEX([1]装备设计!$H$3:$H$7,MATCH([1]装备一览!AI27,[1]装备设计!$F$3:$F$7,0))</f>
        <v>0</v>
      </c>
      <c r="AO33" s="55">
        <v>0</v>
      </c>
      <c r="AP33" s="55">
        <v>16.8</v>
      </c>
      <c r="AQ33" s="55" t="str">
        <f t="shared" si="5"/>
        <v>3,7</v>
      </c>
      <c r="AR33" s="55"/>
      <c r="AT33" s="55" t="s">
        <v>373</v>
      </c>
      <c r="AU33" s="55">
        <v>1</v>
      </c>
      <c r="AV33" s="55">
        <v>1</v>
      </c>
      <c r="AW33" s="55" t="s">
        <v>127</v>
      </c>
      <c r="AX33" s="44" t="s">
        <v>313</v>
      </c>
      <c r="AY33" s="55">
        <v>1</v>
      </c>
      <c r="AZ33" s="55" t="s">
        <v>135</v>
      </c>
      <c r="BA33" s="54">
        <v>4000</v>
      </c>
      <c r="BB33" s="55">
        <f>INDEX([1]装备设计!$G$3:$G$7,MATCH([1]装备一览!AX27,[1]装备设计!$F$3:$F$7,0))</f>
        <v>50</v>
      </c>
      <c r="BC33" s="55">
        <f>INDEX([1]装备设计!$H$3:$H$7,MATCH([1]装备一览!AX27,[1]装备设计!$F$3:$F$7,0))</f>
        <v>500</v>
      </c>
      <c r="BD33" s="55">
        <v>0</v>
      </c>
      <c r="BE33" s="55">
        <v>16.8</v>
      </c>
      <c r="BF33" s="55" t="str">
        <f t="shared" si="6"/>
        <v>4,9</v>
      </c>
      <c r="BG33" s="55"/>
      <c r="BI33" s="55" t="s">
        <v>374</v>
      </c>
      <c r="BJ33" s="55">
        <v>1</v>
      </c>
      <c r="BK33" s="55">
        <v>1</v>
      </c>
      <c r="BL33" s="55" t="s">
        <v>127</v>
      </c>
      <c r="BM33" s="44" t="s">
        <v>315</v>
      </c>
      <c r="BN33" s="55">
        <v>1</v>
      </c>
      <c r="BO33" s="55" t="s">
        <v>135</v>
      </c>
      <c r="BP33" s="54">
        <v>8000</v>
      </c>
      <c r="BQ33" s="55">
        <f>INDEX([1]装备设计!$G$3:$G$7,MATCH([1]装备一览!BM27,[1]装备设计!$F$3:$F$7,0))</f>
        <v>150</v>
      </c>
      <c r="BR33" s="55">
        <f>INDEX([1]装备设计!$H$3:$H$7,MATCH([1]装备一览!BM27,[1]装备设计!$F$3:$F$7,0))</f>
        <v>1500</v>
      </c>
      <c r="BS33" s="55">
        <v>0</v>
      </c>
      <c r="BT33" s="55">
        <v>16.8</v>
      </c>
      <c r="BU33" s="55" t="str">
        <f t="shared" si="7"/>
        <v>5,12</v>
      </c>
      <c r="BV33" s="55"/>
    </row>
    <row r="34" spans="1:74" ht="14.25" thickBot="1">
      <c r="A34" s="55" t="s">
        <v>375</v>
      </c>
      <c r="B34" s="55">
        <v>1</v>
      </c>
      <c r="C34" s="55">
        <v>0</v>
      </c>
      <c r="D34" s="55" t="s">
        <v>128</v>
      </c>
      <c r="E34" s="55" t="s">
        <v>308</v>
      </c>
      <c r="F34" s="55">
        <v>1</v>
      </c>
      <c r="G34" s="55" t="s">
        <v>135</v>
      </c>
      <c r="H34" s="54">
        <v>100</v>
      </c>
      <c r="I34" s="55">
        <f>INDEX([1]装备设计!$G$3:$G$7,MATCH([1]装备一览!E28,[1]装备设计!$F$3:$F$7,0))</f>
        <v>5</v>
      </c>
      <c r="J34" s="55">
        <f>INDEX([1]装备设计!$H$3:$H$7,MATCH([1]装备一览!E28,[1]装备设计!$F$3:$F$7,0))</f>
        <v>0</v>
      </c>
      <c r="K34" s="55">
        <v>0</v>
      </c>
      <c r="L34" s="55">
        <f t="shared" si="3"/>
        <v>4</v>
      </c>
      <c r="M34" s="55" t="s">
        <v>2248</v>
      </c>
      <c r="N34" s="55"/>
      <c r="P34" s="55" t="s">
        <v>376</v>
      </c>
      <c r="Q34" s="55">
        <v>1</v>
      </c>
      <c r="R34" s="55">
        <v>0</v>
      </c>
      <c r="S34" s="55" t="s">
        <v>128</v>
      </c>
      <c r="T34" s="44" t="s">
        <v>309</v>
      </c>
      <c r="U34" s="55">
        <v>1</v>
      </c>
      <c r="V34" s="55" t="s">
        <v>135</v>
      </c>
      <c r="W34" s="54">
        <v>200</v>
      </c>
      <c r="X34" s="55">
        <f>INDEX([1]装备设计!$G$3:$G$7,MATCH([1]装备一览!T28,[1]装备设计!$F$3:$F$7,0))</f>
        <v>10</v>
      </c>
      <c r="Y34" s="55">
        <f>INDEX([1]装备设计!$H$3:$H$7,MATCH([1]装备一览!T28,[1]装备设计!$F$3:$F$7,0))</f>
        <v>0</v>
      </c>
      <c r="Z34" s="55">
        <v>0</v>
      </c>
      <c r="AA34" s="55">
        <v>4</v>
      </c>
      <c r="AB34" s="55" t="str">
        <f t="shared" si="4"/>
        <v>1,4</v>
      </c>
      <c r="AC34" s="55"/>
      <c r="AE34" s="55" t="s">
        <v>377</v>
      </c>
      <c r="AF34" s="55">
        <v>1</v>
      </c>
      <c r="AG34" s="55">
        <v>0</v>
      </c>
      <c r="AH34" s="55" t="s">
        <v>128</v>
      </c>
      <c r="AI34" s="44" t="s">
        <v>311</v>
      </c>
      <c r="AJ34" s="55">
        <v>1</v>
      </c>
      <c r="AK34" s="55" t="s">
        <v>135</v>
      </c>
      <c r="AL34" s="54">
        <v>500</v>
      </c>
      <c r="AM34" s="55">
        <f>INDEX([1]装备设计!$G$3:$G$7,MATCH([1]装备一览!AI28,[1]装备设计!$F$3:$F$7,0))</f>
        <v>20</v>
      </c>
      <c r="AN34" s="55">
        <f>INDEX([1]装备设计!$H$3:$H$7,MATCH([1]装备一览!AI28,[1]装备设计!$F$3:$F$7,0))</f>
        <v>0</v>
      </c>
      <c r="AO34" s="55">
        <v>0</v>
      </c>
      <c r="AP34" s="55">
        <v>4</v>
      </c>
      <c r="AQ34" s="55" t="str">
        <f t="shared" si="5"/>
        <v>3,7</v>
      </c>
      <c r="AR34" s="55"/>
      <c r="AT34" s="55" t="s">
        <v>378</v>
      </c>
      <c r="AU34" s="55">
        <v>1</v>
      </c>
      <c r="AV34" s="55">
        <v>0</v>
      </c>
      <c r="AW34" s="55" t="s">
        <v>128</v>
      </c>
      <c r="AX34" s="44" t="s">
        <v>313</v>
      </c>
      <c r="AY34" s="55">
        <v>1</v>
      </c>
      <c r="AZ34" s="55" t="s">
        <v>135</v>
      </c>
      <c r="BA34" s="54">
        <v>1000</v>
      </c>
      <c r="BB34" s="55">
        <f>INDEX([1]装备设计!$G$3:$G$7,MATCH([1]装备一览!AX28,[1]装备设计!$F$3:$F$7,0))</f>
        <v>50</v>
      </c>
      <c r="BC34" s="55">
        <f>INDEX([1]装备设计!$H$3:$H$7,MATCH([1]装备一览!AX28,[1]装备设计!$F$3:$F$7,0))</f>
        <v>500</v>
      </c>
      <c r="BD34" s="55">
        <v>0</v>
      </c>
      <c r="BE34" s="55">
        <v>4</v>
      </c>
      <c r="BF34" s="55" t="str">
        <f t="shared" si="6"/>
        <v>4,9</v>
      </c>
      <c r="BG34" s="55"/>
      <c r="BI34" s="55" t="s">
        <v>379</v>
      </c>
      <c r="BJ34" s="55">
        <v>1</v>
      </c>
      <c r="BK34" s="55">
        <v>0</v>
      </c>
      <c r="BL34" s="55" t="s">
        <v>128</v>
      </c>
      <c r="BM34" s="44" t="s">
        <v>315</v>
      </c>
      <c r="BN34" s="55">
        <v>1</v>
      </c>
      <c r="BO34" s="55" t="s">
        <v>135</v>
      </c>
      <c r="BP34" s="54">
        <v>2000</v>
      </c>
      <c r="BQ34" s="55">
        <f>INDEX([1]装备设计!$G$3:$G$7,MATCH([1]装备一览!BM28,[1]装备设计!$F$3:$F$7,0))</f>
        <v>150</v>
      </c>
      <c r="BR34" s="55">
        <f>INDEX([1]装备设计!$H$3:$H$7,MATCH([1]装备一览!BM28,[1]装备设计!$F$3:$F$7,0))</f>
        <v>1500</v>
      </c>
      <c r="BS34" s="55">
        <v>0</v>
      </c>
      <c r="BT34" s="55">
        <v>4</v>
      </c>
      <c r="BU34" s="55" t="str">
        <f t="shared" si="7"/>
        <v>5,12</v>
      </c>
      <c r="BV34" s="55"/>
    </row>
    <row r="35" spans="1:74" ht="14.25" thickBot="1">
      <c r="A35" s="55" t="s">
        <v>380</v>
      </c>
      <c r="B35" s="71">
        <v>0</v>
      </c>
      <c r="C35" s="55">
        <v>1</v>
      </c>
      <c r="D35" s="55" t="s">
        <v>128</v>
      </c>
      <c r="E35" s="55" t="s">
        <v>308</v>
      </c>
      <c r="F35" s="55">
        <v>1</v>
      </c>
      <c r="G35" s="55" t="s">
        <v>135</v>
      </c>
      <c r="H35" s="54">
        <v>400</v>
      </c>
      <c r="I35" s="55">
        <f>INDEX([1]装备设计!$G$3:$G$7,MATCH([1]装备一览!E29,[1]装备设计!$F$3:$F$7,0))</f>
        <v>5</v>
      </c>
      <c r="J35" s="55">
        <f>INDEX([1]装备设计!$H$3:$H$7,MATCH([1]装备一览!E29,[1]装备设计!$F$3:$F$7,0))</f>
        <v>0</v>
      </c>
      <c r="K35" s="55">
        <v>0</v>
      </c>
      <c r="L35" s="55">
        <f t="shared" si="3"/>
        <v>7.2000000000000011</v>
      </c>
      <c r="M35" s="55" t="s">
        <v>2248</v>
      </c>
      <c r="N35" s="55"/>
      <c r="P35" s="55" t="s">
        <v>381</v>
      </c>
      <c r="Q35" s="71">
        <v>0</v>
      </c>
      <c r="R35" s="55">
        <v>1</v>
      </c>
      <c r="S35" s="55" t="s">
        <v>128</v>
      </c>
      <c r="T35" s="44" t="s">
        <v>309</v>
      </c>
      <c r="U35" s="55">
        <v>1</v>
      </c>
      <c r="V35" s="55" t="s">
        <v>135</v>
      </c>
      <c r="W35" s="54">
        <v>800</v>
      </c>
      <c r="X35" s="55">
        <f>INDEX([1]装备设计!$G$3:$G$7,MATCH([1]装备一览!T29,[1]装备设计!$F$3:$F$7,0))</f>
        <v>10</v>
      </c>
      <c r="Y35" s="55">
        <f>INDEX([1]装备设计!$H$3:$H$7,MATCH([1]装备一览!T29,[1]装备设计!$F$3:$F$7,0))</f>
        <v>0</v>
      </c>
      <c r="Z35" s="55">
        <v>0</v>
      </c>
      <c r="AA35" s="55">
        <v>7.2000000000000011</v>
      </c>
      <c r="AB35" s="55" t="str">
        <f t="shared" si="4"/>
        <v>1,4</v>
      </c>
      <c r="AC35" s="55"/>
      <c r="AE35" s="55" t="s">
        <v>382</v>
      </c>
      <c r="AF35" s="71">
        <v>0</v>
      </c>
      <c r="AG35" s="55">
        <v>1</v>
      </c>
      <c r="AH35" s="55" t="s">
        <v>128</v>
      </c>
      <c r="AI35" s="44" t="s">
        <v>311</v>
      </c>
      <c r="AJ35" s="55">
        <v>1</v>
      </c>
      <c r="AK35" s="55" t="s">
        <v>135</v>
      </c>
      <c r="AL35" s="54">
        <v>2000</v>
      </c>
      <c r="AM35" s="55">
        <f>INDEX([1]装备设计!$G$3:$G$7,MATCH([1]装备一览!AI29,[1]装备设计!$F$3:$F$7,0))</f>
        <v>20</v>
      </c>
      <c r="AN35" s="55">
        <f>INDEX([1]装备设计!$H$3:$H$7,MATCH([1]装备一览!AI29,[1]装备设计!$F$3:$F$7,0))</f>
        <v>0</v>
      </c>
      <c r="AO35" s="55">
        <v>0</v>
      </c>
      <c r="AP35" s="55">
        <v>7.2000000000000011</v>
      </c>
      <c r="AQ35" s="55" t="str">
        <f t="shared" si="5"/>
        <v>3,7</v>
      </c>
      <c r="AR35" s="55"/>
      <c r="AT35" s="55" t="s">
        <v>383</v>
      </c>
      <c r="AU35" s="71">
        <v>0</v>
      </c>
      <c r="AV35" s="55">
        <v>1</v>
      </c>
      <c r="AW35" s="55" t="s">
        <v>128</v>
      </c>
      <c r="AX35" s="44" t="s">
        <v>313</v>
      </c>
      <c r="AY35" s="55">
        <v>1</v>
      </c>
      <c r="AZ35" s="55" t="s">
        <v>135</v>
      </c>
      <c r="BA35" s="54">
        <v>4000</v>
      </c>
      <c r="BB35" s="55">
        <f>INDEX([1]装备设计!$G$3:$G$7,MATCH([1]装备一览!AX29,[1]装备设计!$F$3:$F$7,0))</f>
        <v>50</v>
      </c>
      <c r="BC35" s="55">
        <f>INDEX([1]装备设计!$H$3:$H$7,MATCH([1]装备一览!AX29,[1]装备设计!$F$3:$F$7,0))</f>
        <v>500</v>
      </c>
      <c r="BD35" s="55">
        <v>0</v>
      </c>
      <c r="BE35" s="55">
        <v>7.2000000000000011</v>
      </c>
      <c r="BF35" s="55" t="str">
        <f t="shared" si="6"/>
        <v>4,9</v>
      </c>
      <c r="BG35" s="55"/>
      <c r="BI35" s="55" t="s">
        <v>384</v>
      </c>
      <c r="BJ35" s="71">
        <v>0</v>
      </c>
      <c r="BK35" s="55">
        <v>1</v>
      </c>
      <c r="BL35" s="55" t="s">
        <v>128</v>
      </c>
      <c r="BM35" s="44" t="s">
        <v>315</v>
      </c>
      <c r="BN35" s="55">
        <v>1</v>
      </c>
      <c r="BO35" s="55" t="s">
        <v>135</v>
      </c>
      <c r="BP35" s="54">
        <v>8000</v>
      </c>
      <c r="BQ35" s="55">
        <f>INDEX([1]装备设计!$G$3:$G$7,MATCH([1]装备一览!BM29,[1]装备设计!$F$3:$F$7,0))</f>
        <v>150</v>
      </c>
      <c r="BR35" s="55">
        <f>INDEX([1]装备设计!$H$3:$H$7,MATCH([1]装备一览!BM29,[1]装备设计!$F$3:$F$7,0))</f>
        <v>1500</v>
      </c>
      <c r="BS35" s="55">
        <v>0</v>
      </c>
      <c r="BT35" s="55">
        <v>7.2000000000000011</v>
      </c>
      <c r="BU35" s="55" t="str">
        <f t="shared" si="7"/>
        <v>5,12</v>
      </c>
      <c r="BV35" s="55"/>
    </row>
    <row r="36" spans="1:74" ht="14.25" thickBot="1">
      <c r="A36" s="55" t="s">
        <v>385</v>
      </c>
      <c r="B36" s="55">
        <v>1</v>
      </c>
      <c r="C36" s="55">
        <v>0</v>
      </c>
      <c r="D36" s="55" t="s">
        <v>127</v>
      </c>
      <c r="E36" s="55" t="s">
        <v>308</v>
      </c>
      <c r="F36" s="55">
        <v>1</v>
      </c>
      <c r="G36" s="55" t="s">
        <v>139</v>
      </c>
      <c r="H36" s="54">
        <v>100</v>
      </c>
      <c r="I36" s="55">
        <f>INDEX([1]装备设计!$G$3:$G$7,MATCH([1]装备一览!E30,[1]装备设计!$F$3:$F$7,0))</f>
        <v>5</v>
      </c>
      <c r="J36" s="55">
        <f>INDEX([1]装备设计!$H$3:$H$7,MATCH([1]装备一览!E30,[1]装备设计!$F$3:$F$7,0))</f>
        <v>0</v>
      </c>
      <c r="K36" s="55">
        <v>0</v>
      </c>
      <c r="L36" s="55">
        <f t="shared" si="3"/>
        <v>8</v>
      </c>
      <c r="M36" s="55" t="s">
        <v>2248</v>
      </c>
      <c r="N36" s="55"/>
      <c r="P36" s="55" t="s">
        <v>386</v>
      </c>
      <c r="Q36" s="55">
        <v>1</v>
      </c>
      <c r="R36" s="55">
        <v>0</v>
      </c>
      <c r="S36" s="55" t="s">
        <v>127</v>
      </c>
      <c r="T36" s="44" t="s">
        <v>309</v>
      </c>
      <c r="U36" s="55">
        <v>1</v>
      </c>
      <c r="V36" s="55" t="s">
        <v>139</v>
      </c>
      <c r="W36" s="54">
        <v>200</v>
      </c>
      <c r="X36" s="55">
        <f>INDEX([1]装备设计!$G$3:$G$7,MATCH([1]装备一览!T30,[1]装备设计!$F$3:$F$7,0))</f>
        <v>10</v>
      </c>
      <c r="Y36" s="55">
        <f>INDEX([1]装备设计!$H$3:$H$7,MATCH([1]装备一览!T30,[1]装备设计!$F$3:$F$7,0))</f>
        <v>0</v>
      </c>
      <c r="Z36" s="55">
        <v>0</v>
      </c>
      <c r="AA36" s="55">
        <v>8</v>
      </c>
      <c r="AB36" s="55" t="str">
        <f t="shared" si="4"/>
        <v>1,4</v>
      </c>
      <c r="AC36" s="55"/>
      <c r="AE36" s="55" t="s">
        <v>387</v>
      </c>
      <c r="AF36" s="55">
        <v>1</v>
      </c>
      <c r="AG36" s="55">
        <v>0</v>
      </c>
      <c r="AH36" s="55" t="s">
        <v>127</v>
      </c>
      <c r="AI36" s="44" t="s">
        <v>311</v>
      </c>
      <c r="AJ36" s="55">
        <v>1</v>
      </c>
      <c r="AK36" s="55" t="s">
        <v>139</v>
      </c>
      <c r="AL36" s="54">
        <v>500</v>
      </c>
      <c r="AM36" s="55">
        <f>INDEX([1]装备设计!$G$3:$G$7,MATCH([1]装备一览!AI30,[1]装备设计!$F$3:$F$7,0))</f>
        <v>20</v>
      </c>
      <c r="AN36" s="55">
        <f>INDEX([1]装备设计!$H$3:$H$7,MATCH([1]装备一览!AI30,[1]装备设计!$F$3:$F$7,0))</f>
        <v>0</v>
      </c>
      <c r="AO36" s="55">
        <v>0</v>
      </c>
      <c r="AP36" s="55">
        <v>8</v>
      </c>
      <c r="AQ36" s="55" t="str">
        <f t="shared" si="5"/>
        <v>3,7</v>
      </c>
      <c r="AR36" s="55"/>
      <c r="AT36" s="55" t="s">
        <v>388</v>
      </c>
      <c r="AU36" s="55">
        <v>1</v>
      </c>
      <c r="AV36" s="55">
        <v>0</v>
      </c>
      <c r="AW36" s="55" t="s">
        <v>127</v>
      </c>
      <c r="AX36" s="44" t="s">
        <v>313</v>
      </c>
      <c r="AY36" s="55">
        <v>1</v>
      </c>
      <c r="AZ36" s="55" t="s">
        <v>139</v>
      </c>
      <c r="BA36" s="54">
        <v>1000</v>
      </c>
      <c r="BB36" s="55">
        <f>INDEX([1]装备设计!$G$3:$G$7,MATCH([1]装备一览!AX30,[1]装备设计!$F$3:$F$7,0))</f>
        <v>50</v>
      </c>
      <c r="BC36" s="55">
        <f>INDEX([1]装备设计!$H$3:$H$7,MATCH([1]装备一览!AX30,[1]装备设计!$F$3:$F$7,0))</f>
        <v>500</v>
      </c>
      <c r="BD36" s="55">
        <v>0</v>
      </c>
      <c r="BE36" s="55">
        <v>8</v>
      </c>
      <c r="BF36" s="55" t="str">
        <f t="shared" si="6"/>
        <v>4,9</v>
      </c>
      <c r="BG36" s="55"/>
      <c r="BI36" s="55" t="s">
        <v>389</v>
      </c>
      <c r="BJ36" s="55">
        <v>1</v>
      </c>
      <c r="BK36" s="55">
        <v>0</v>
      </c>
      <c r="BL36" s="55" t="s">
        <v>127</v>
      </c>
      <c r="BM36" s="44" t="s">
        <v>315</v>
      </c>
      <c r="BN36" s="55">
        <v>1</v>
      </c>
      <c r="BO36" s="55" t="s">
        <v>139</v>
      </c>
      <c r="BP36" s="54">
        <v>2000</v>
      </c>
      <c r="BQ36" s="55">
        <f>INDEX([1]装备设计!$G$3:$G$7,MATCH([1]装备一览!BM30,[1]装备设计!$F$3:$F$7,0))</f>
        <v>150</v>
      </c>
      <c r="BR36" s="55">
        <f>INDEX([1]装备设计!$H$3:$H$7,MATCH([1]装备一览!BM30,[1]装备设计!$F$3:$F$7,0))</f>
        <v>1500</v>
      </c>
      <c r="BS36" s="55">
        <v>0</v>
      </c>
      <c r="BT36" s="55">
        <v>8</v>
      </c>
      <c r="BU36" s="55" t="str">
        <f t="shared" si="7"/>
        <v>5,12</v>
      </c>
      <c r="BV36" s="55"/>
    </row>
    <row r="37" spans="1:74" ht="14.25" thickBot="1">
      <c r="A37" s="55" t="s">
        <v>390</v>
      </c>
      <c r="B37" s="55">
        <v>1</v>
      </c>
      <c r="C37" s="55">
        <v>1</v>
      </c>
      <c r="D37" s="55" t="s">
        <v>127</v>
      </c>
      <c r="E37" s="55" t="s">
        <v>308</v>
      </c>
      <c r="F37" s="55">
        <v>1</v>
      </c>
      <c r="G37" s="55" t="s">
        <v>139</v>
      </c>
      <c r="H37" s="54">
        <v>400</v>
      </c>
      <c r="I37" s="55">
        <f>INDEX([1]装备设计!$G$3:$G$7,MATCH([1]装备一览!E31,[1]装备设计!$F$3:$F$7,0))</f>
        <v>5</v>
      </c>
      <c r="J37" s="55">
        <f>INDEX([1]装备设计!$H$3:$H$7,MATCH([1]装备一览!E31,[1]装备设计!$F$3:$F$7,0))</f>
        <v>0</v>
      </c>
      <c r="K37" s="55">
        <v>0</v>
      </c>
      <c r="L37" s="55">
        <f t="shared" si="3"/>
        <v>16.8</v>
      </c>
      <c r="M37" s="55" t="s">
        <v>2248</v>
      </c>
      <c r="N37" s="55"/>
      <c r="P37" s="55" t="s">
        <v>391</v>
      </c>
      <c r="Q37" s="55">
        <v>1</v>
      </c>
      <c r="R37" s="55">
        <v>1</v>
      </c>
      <c r="S37" s="55" t="s">
        <v>127</v>
      </c>
      <c r="T37" s="44" t="s">
        <v>309</v>
      </c>
      <c r="U37" s="55">
        <v>1</v>
      </c>
      <c r="V37" s="55" t="s">
        <v>139</v>
      </c>
      <c r="W37" s="54">
        <v>800</v>
      </c>
      <c r="X37" s="55">
        <f>INDEX([1]装备设计!$G$3:$G$7,MATCH([1]装备一览!T31,[1]装备设计!$F$3:$F$7,0))</f>
        <v>10</v>
      </c>
      <c r="Y37" s="55">
        <f>INDEX([1]装备设计!$H$3:$H$7,MATCH([1]装备一览!T31,[1]装备设计!$F$3:$F$7,0))</f>
        <v>0</v>
      </c>
      <c r="Z37" s="55">
        <v>0</v>
      </c>
      <c r="AA37" s="55">
        <v>16.8</v>
      </c>
      <c r="AB37" s="55" t="str">
        <f t="shared" si="4"/>
        <v>1,4</v>
      </c>
      <c r="AC37" s="55"/>
      <c r="AE37" s="55" t="s">
        <v>392</v>
      </c>
      <c r="AF37" s="55">
        <v>1</v>
      </c>
      <c r="AG37" s="55">
        <v>1</v>
      </c>
      <c r="AH37" s="55" t="s">
        <v>127</v>
      </c>
      <c r="AI37" s="44" t="s">
        <v>311</v>
      </c>
      <c r="AJ37" s="55">
        <v>1</v>
      </c>
      <c r="AK37" s="55" t="s">
        <v>139</v>
      </c>
      <c r="AL37" s="54">
        <v>2000</v>
      </c>
      <c r="AM37" s="55">
        <f>INDEX([1]装备设计!$G$3:$G$7,MATCH([1]装备一览!AI31,[1]装备设计!$F$3:$F$7,0))</f>
        <v>20</v>
      </c>
      <c r="AN37" s="55">
        <f>INDEX([1]装备设计!$H$3:$H$7,MATCH([1]装备一览!AI31,[1]装备设计!$F$3:$F$7,0))</f>
        <v>0</v>
      </c>
      <c r="AO37" s="55">
        <v>0</v>
      </c>
      <c r="AP37" s="55">
        <v>16.8</v>
      </c>
      <c r="AQ37" s="55" t="str">
        <f t="shared" si="5"/>
        <v>3,7</v>
      </c>
      <c r="AR37" s="55"/>
      <c r="AT37" s="55" t="s">
        <v>393</v>
      </c>
      <c r="AU37" s="55">
        <v>1</v>
      </c>
      <c r="AV37" s="55">
        <v>1</v>
      </c>
      <c r="AW37" s="55" t="s">
        <v>127</v>
      </c>
      <c r="AX37" s="44" t="s">
        <v>313</v>
      </c>
      <c r="AY37" s="55">
        <v>1</v>
      </c>
      <c r="AZ37" s="55" t="s">
        <v>139</v>
      </c>
      <c r="BA37" s="54">
        <v>4000</v>
      </c>
      <c r="BB37" s="55">
        <f>INDEX([1]装备设计!$G$3:$G$7,MATCH([1]装备一览!AX31,[1]装备设计!$F$3:$F$7,0))</f>
        <v>50</v>
      </c>
      <c r="BC37" s="55">
        <f>INDEX([1]装备设计!$H$3:$H$7,MATCH([1]装备一览!AX31,[1]装备设计!$F$3:$F$7,0))</f>
        <v>500</v>
      </c>
      <c r="BD37" s="55">
        <v>0</v>
      </c>
      <c r="BE37" s="55">
        <v>16.8</v>
      </c>
      <c r="BF37" s="55" t="str">
        <f t="shared" si="6"/>
        <v>4,9</v>
      </c>
      <c r="BG37" s="55"/>
      <c r="BI37" s="55" t="s">
        <v>394</v>
      </c>
      <c r="BJ37" s="55">
        <v>1</v>
      </c>
      <c r="BK37" s="55">
        <v>1</v>
      </c>
      <c r="BL37" s="55" t="s">
        <v>127</v>
      </c>
      <c r="BM37" s="44" t="s">
        <v>315</v>
      </c>
      <c r="BN37" s="55">
        <v>1</v>
      </c>
      <c r="BO37" s="55" t="s">
        <v>139</v>
      </c>
      <c r="BP37" s="54">
        <v>8000</v>
      </c>
      <c r="BQ37" s="55">
        <f>INDEX([1]装备设计!$G$3:$G$7,MATCH([1]装备一览!BM31,[1]装备设计!$F$3:$F$7,0))</f>
        <v>150</v>
      </c>
      <c r="BR37" s="55">
        <f>INDEX([1]装备设计!$H$3:$H$7,MATCH([1]装备一览!BM31,[1]装备设计!$F$3:$F$7,0))</f>
        <v>1500</v>
      </c>
      <c r="BS37" s="55">
        <v>0</v>
      </c>
      <c r="BT37" s="55">
        <v>16.8</v>
      </c>
      <c r="BU37" s="55" t="str">
        <f t="shared" si="7"/>
        <v>5,12</v>
      </c>
      <c r="BV37" s="55"/>
    </row>
    <row r="38" spans="1:74" ht="14.25" thickBot="1">
      <c r="A38" s="55" t="s">
        <v>395</v>
      </c>
      <c r="B38" s="55">
        <v>1</v>
      </c>
      <c r="C38" s="55">
        <v>0</v>
      </c>
      <c r="D38" s="55" t="s">
        <v>128</v>
      </c>
      <c r="E38" s="55" t="s">
        <v>308</v>
      </c>
      <c r="F38" s="55">
        <v>1</v>
      </c>
      <c r="G38" s="55" t="s">
        <v>139</v>
      </c>
      <c r="H38" s="54">
        <v>100</v>
      </c>
      <c r="I38" s="55">
        <f>INDEX([1]装备设计!$G$3:$G$7,MATCH([1]装备一览!E32,[1]装备设计!$F$3:$F$7,0))</f>
        <v>5</v>
      </c>
      <c r="J38" s="55">
        <f>INDEX([1]装备设计!$H$3:$H$7,MATCH([1]装备一览!E32,[1]装备设计!$F$3:$F$7,0))</f>
        <v>0</v>
      </c>
      <c r="K38" s="55">
        <v>0</v>
      </c>
      <c r="L38" s="55">
        <f t="shared" si="3"/>
        <v>4</v>
      </c>
      <c r="M38" s="55" t="s">
        <v>2248</v>
      </c>
      <c r="N38" s="55"/>
      <c r="P38" s="55" t="s">
        <v>396</v>
      </c>
      <c r="Q38" s="55">
        <v>1</v>
      </c>
      <c r="R38" s="55">
        <v>0</v>
      </c>
      <c r="S38" s="44" t="s">
        <v>2249</v>
      </c>
      <c r="T38" s="44" t="s">
        <v>309</v>
      </c>
      <c r="U38" s="55">
        <v>1</v>
      </c>
      <c r="V38" s="55" t="s">
        <v>139</v>
      </c>
      <c r="W38" s="54">
        <v>200</v>
      </c>
      <c r="X38" s="55">
        <f>INDEX([1]装备设计!$G$3:$G$7,MATCH([1]装备一览!T32,[1]装备设计!$F$3:$F$7,0))</f>
        <v>10</v>
      </c>
      <c r="Y38" s="55">
        <f>INDEX([1]装备设计!$H$3:$H$7,MATCH([1]装备一览!T32,[1]装备设计!$F$3:$F$7,0))</f>
        <v>0</v>
      </c>
      <c r="Z38" s="55">
        <v>0</v>
      </c>
      <c r="AA38" s="55">
        <v>4</v>
      </c>
      <c r="AB38" s="55" t="str">
        <f t="shared" si="4"/>
        <v>1,4</v>
      </c>
      <c r="AC38" s="55"/>
      <c r="AE38" s="55" t="s">
        <v>397</v>
      </c>
      <c r="AF38" s="55">
        <v>1</v>
      </c>
      <c r="AG38" s="55">
        <v>0</v>
      </c>
      <c r="AH38" s="55" t="s">
        <v>128</v>
      </c>
      <c r="AI38" s="44" t="s">
        <v>311</v>
      </c>
      <c r="AJ38" s="55">
        <v>1</v>
      </c>
      <c r="AK38" s="55" t="s">
        <v>139</v>
      </c>
      <c r="AL38" s="54">
        <v>500</v>
      </c>
      <c r="AM38" s="55">
        <f>INDEX([1]装备设计!$G$3:$G$7,MATCH([1]装备一览!AI32,[1]装备设计!$F$3:$F$7,0))</f>
        <v>20</v>
      </c>
      <c r="AN38" s="55">
        <f>INDEX([1]装备设计!$H$3:$H$7,MATCH([1]装备一览!AI32,[1]装备设计!$F$3:$F$7,0))</f>
        <v>0</v>
      </c>
      <c r="AO38" s="55">
        <v>0</v>
      </c>
      <c r="AP38" s="55">
        <v>4</v>
      </c>
      <c r="AQ38" s="55" t="str">
        <f t="shared" si="5"/>
        <v>3,7</v>
      </c>
      <c r="AR38" s="55"/>
      <c r="AT38" s="55" t="s">
        <v>398</v>
      </c>
      <c r="AU38" s="55">
        <v>1</v>
      </c>
      <c r="AV38" s="55">
        <v>0</v>
      </c>
      <c r="AW38" s="55" t="s">
        <v>128</v>
      </c>
      <c r="AX38" s="44" t="s">
        <v>313</v>
      </c>
      <c r="AY38" s="55">
        <v>1</v>
      </c>
      <c r="AZ38" s="55" t="s">
        <v>139</v>
      </c>
      <c r="BA38" s="54">
        <v>1000</v>
      </c>
      <c r="BB38" s="55">
        <f>INDEX([1]装备设计!$G$3:$G$7,MATCH([1]装备一览!AX32,[1]装备设计!$F$3:$F$7,0))</f>
        <v>50</v>
      </c>
      <c r="BC38" s="55">
        <f>INDEX([1]装备设计!$H$3:$H$7,MATCH([1]装备一览!AX32,[1]装备设计!$F$3:$F$7,0))</f>
        <v>500</v>
      </c>
      <c r="BD38" s="55">
        <v>0</v>
      </c>
      <c r="BE38" s="55">
        <v>4</v>
      </c>
      <c r="BF38" s="55" t="str">
        <f t="shared" si="6"/>
        <v>4,9</v>
      </c>
      <c r="BG38" s="55"/>
      <c r="BI38" s="55" t="s">
        <v>399</v>
      </c>
      <c r="BJ38" s="55">
        <v>1</v>
      </c>
      <c r="BK38" s="55">
        <v>0</v>
      </c>
      <c r="BL38" s="55" t="s">
        <v>128</v>
      </c>
      <c r="BM38" s="44" t="s">
        <v>315</v>
      </c>
      <c r="BN38" s="55">
        <v>1</v>
      </c>
      <c r="BO38" s="55" t="s">
        <v>139</v>
      </c>
      <c r="BP38" s="54">
        <v>2000</v>
      </c>
      <c r="BQ38" s="55">
        <f>INDEX([1]装备设计!$G$3:$G$7,MATCH([1]装备一览!BM32,[1]装备设计!$F$3:$F$7,0))</f>
        <v>150</v>
      </c>
      <c r="BR38" s="55">
        <f>INDEX([1]装备设计!$H$3:$H$7,MATCH([1]装备一览!BM32,[1]装备设计!$F$3:$F$7,0))</f>
        <v>1500</v>
      </c>
      <c r="BS38" s="55">
        <v>0</v>
      </c>
      <c r="BT38" s="55">
        <v>4</v>
      </c>
      <c r="BU38" s="55" t="str">
        <f t="shared" si="7"/>
        <v>5,12</v>
      </c>
      <c r="BV38" s="55"/>
    </row>
    <row r="39" spans="1:74" ht="14.25" thickBot="1">
      <c r="A39" s="55" t="s">
        <v>400</v>
      </c>
      <c r="B39" s="71">
        <v>0</v>
      </c>
      <c r="C39" s="55">
        <v>1</v>
      </c>
      <c r="D39" s="55" t="s">
        <v>128</v>
      </c>
      <c r="E39" s="55" t="s">
        <v>308</v>
      </c>
      <c r="F39" s="55">
        <v>1</v>
      </c>
      <c r="G39" s="55" t="s">
        <v>139</v>
      </c>
      <c r="H39" s="54">
        <v>400</v>
      </c>
      <c r="I39" s="55">
        <f>INDEX([1]装备设计!$G$3:$G$7,MATCH([1]装备一览!E33,[1]装备设计!$F$3:$F$7,0))</f>
        <v>5</v>
      </c>
      <c r="J39" s="55">
        <f>INDEX([1]装备设计!$H$3:$H$7,MATCH([1]装备一览!E33,[1]装备设计!$F$3:$F$7,0))</f>
        <v>0</v>
      </c>
      <c r="K39" s="55">
        <v>0</v>
      </c>
      <c r="L39" s="55">
        <f t="shared" si="3"/>
        <v>7.2000000000000011</v>
      </c>
      <c r="M39" s="55" t="s">
        <v>2248</v>
      </c>
      <c r="N39" s="55"/>
      <c r="P39" s="55" t="s">
        <v>401</v>
      </c>
      <c r="Q39" s="71">
        <v>0</v>
      </c>
      <c r="R39" s="55">
        <v>1</v>
      </c>
      <c r="S39" s="55" t="s">
        <v>128</v>
      </c>
      <c r="T39" s="44" t="s">
        <v>309</v>
      </c>
      <c r="U39" s="55">
        <v>1</v>
      </c>
      <c r="V39" s="55" t="s">
        <v>139</v>
      </c>
      <c r="W39" s="54">
        <v>800</v>
      </c>
      <c r="X39" s="55">
        <f>INDEX([1]装备设计!$G$3:$G$7,MATCH([1]装备一览!T33,[1]装备设计!$F$3:$F$7,0))</f>
        <v>10</v>
      </c>
      <c r="Y39" s="55">
        <f>INDEX([1]装备设计!$H$3:$H$7,MATCH([1]装备一览!T33,[1]装备设计!$F$3:$F$7,0))</f>
        <v>0</v>
      </c>
      <c r="Z39" s="55">
        <v>0</v>
      </c>
      <c r="AA39" s="55">
        <v>7.2000000000000011</v>
      </c>
      <c r="AB39" s="55" t="str">
        <f t="shared" si="4"/>
        <v>1,4</v>
      </c>
      <c r="AC39" s="55"/>
      <c r="AE39" s="55" t="s">
        <v>402</v>
      </c>
      <c r="AF39" s="71">
        <v>0</v>
      </c>
      <c r="AG39" s="55">
        <v>1</v>
      </c>
      <c r="AH39" s="55" t="s">
        <v>128</v>
      </c>
      <c r="AI39" s="44" t="s">
        <v>311</v>
      </c>
      <c r="AJ39" s="55">
        <v>1</v>
      </c>
      <c r="AK39" s="55" t="s">
        <v>139</v>
      </c>
      <c r="AL39" s="54">
        <v>2000</v>
      </c>
      <c r="AM39" s="55">
        <f>INDEX([1]装备设计!$G$3:$G$7,MATCH([1]装备一览!AI33,[1]装备设计!$F$3:$F$7,0))</f>
        <v>20</v>
      </c>
      <c r="AN39" s="55">
        <f>INDEX([1]装备设计!$H$3:$H$7,MATCH([1]装备一览!AI33,[1]装备设计!$F$3:$F$7,0))</f>
        <v>0</v>
      </c>
      <c r="AO39" s="55">
        <v>0</v>
      </c>
      <c r="AP39" s="55">
        <v>7.2000000000000011</v>
      </c>
      <c r="AQ39" s="55" t="str">
        <f t="shared" si="5"/>
        <v>3,7</v>
      </c>
      <c r="AR39" s="55"/>
      <c r="AT39" s="55" t="s">
        <v>403</v>
      </c>
      <c r="AU39" s="71">
        <v>0</v>
      </c>
      <c r="AV39" s="55">
        <v>1</v>
      </c>
      <c r="AW39" s="55" t="s">
        <v>128</v>
      </c>
      <c r="AX39" s="44" t="s">
        <v>313</v>
      </c>
      <c r="AY39" s="55">
        <v>1</v>
      </c>
      <c r="AZ39" s="55" t="s">
        <v>139</v>
      </c>
      <c r="BA39" s="54">
        <v>4000</v>
      </c>
      <c r="BB39" s="55">
        <f>INDEX([1]装备设计!$G$3:$G$7,MATCH([1]装备一览!AX33,[1]装备设计!$F$3:$F$7,0))</f>
        <v>50</v>
      </c>
      <c r="BC39" s="55">
        <f>INDEX([1]装备设计!$H$3:$H$7,MATCH([1]装备一览!AX33,[1]装备设计!$F$3:$F$7,0))</f>
        <v>500</v>
      </c>
      <c r="BD39" s="55">
        <v>0</v>
      </c>
      <c r="BE39" s="55">
        <v>7.2000000000000011</v>
      </c>
      <c r="BF39" s="55" t="str">
        <f t="shared" si="6"/>
        <v>4,9</v>
      </c>
      <c r="BG39" s="55"/>
      <c r="BI39" s="55" t="s">
        <v>404</v>
      </c>
      <c r="BJ39" s="71">
        <v>0</v>
      </c>
      <c r="BK39" s="55">
        <v>1</v>
      </c>
      <c r="BL39" s="55" t="s">
        <v>128</v>
      </c>
      <c r="BM39" s="44" t="s">
        <v>315</v>
      </c>
      <c r="BN39" s="55">
        <v>1</v>
      </c>
      <c r="BO39" s="55" t="s">
        <v>139</v>
      </c>
      <c r="BP39" s="54">
        <v>8000</v>
      </c>
      <c r="BQ39" s="55">
        <f>INDEX([1]装备设计!$G$3:$G$7,MATCH([1]装备一览!BM33,[1]装备设计!$F$3:$F$7,0))</f>
        <v>150</v>
      </c>
      <c r="BR39" s="55">
        <f>INDEX([1]装备设计!$H$3:$H$7,MATCH([1]装备一览!BM33,[1]装备设计!$F$3:$F$7,0))</f>
        <v>1500</v>
      </c>
      <c r="BS39" s="55">
        <v>0</v>
      </c>
      <c r="BT39" s="55">
        <v>7.2000000000000011</v>
      </c>
      <c r="BU39" s="55" t="str">
        <f t="shared" si="7"/>
        <v>5,12</v>
      </c>
      <c r="BV39" s="55"/>
    </row>
    <row r="40" spans="1:74" ht="14.25" thickBot="1">
      <c r="A40" s="55" t="s">
        <v>405</v>
      </c>
      <c r="B40" s="55">
        <v>1</v>
      </c>
      <c r="C40" s="55">
        <v>0</v>
      </c>
      <c r="D40" s="55" t="s">
        <v>127</v>
      </c>
      <c r="E40" s="55" t="s">
        <v>308</v>
      </c>
      <c r="F40" s="55">
        <v>1</v>
      </c>
      <c r="G40" s="55" t="s">
        <v>137</v>
      </c>
      <c r="H40" s="54">
        <v>100</v>
      </c>
      <c r="I40" s="55">
        <f>INDEX([1]装备设计!$G$3:$G$7,MATCH([1]装备一览!E34,[1]装备设计!$F$3:$F$7,0))</f>
        <v>5</v>
      </c>
      <c r="J40" s="55">
        <f>INDEX([1]装备设计!$H$3:$H$7,MATCH([1]装备一览!E34,[1]装备设计!$F$3:$F$7,0))</f>
        <v>0</v>
      </c>
      <c r="K40" s="55">
        <v>0</v>
      </c>
      <c r="L40" s="55">
        <f t="shared" si="3"/>
        <v>8</v>
      </c>
      <c r="M40" s="55" t="s">
        <v>2248</v>
      </c>
      <c r="N40" s="55"/>
      <c r="P40" s="55" t="s">
        <v>406</v>
      </c>
      <c r="Q40" s="55">
        <v>1</v>
      </c>
      <c r="R40" s="55">
        <v>0</v>
      </c>
      <c r="S40" s="55" t="s">
        <v>127</v>
      </c>
      <c r="T40" s="44" t="s">
        <v>309</v>
      </c>
      <c r="U40" s="55">
        <v>1</v>
      </c>
      <c r="V40" s="55" t="s">
        <v>137</v>
      </c>
      <c r="W40" s="54">
        <v>200</v>
      </c>
      <c r="X40" s="55">
        <f>INDEX([1]装备设计!$G$3:$G$7,MATCH([1]装备一览!T34,[1]装备设计!$F$3:$F$7,0))</f>
        <v>10</v>
      </c>
      <c r="Y40" s="55">
        <f>INDEX([1]装备设计!$H$3:$H$7,MATCH([1]装备一览!T34,[1]装备设计!$F$3:$F$7,0))</f>
        <v>0</v>
      </c>
      <c r="Z40" s="55">
        <v>0</v>
      </c>
      <c r="AA40" s="55">
        <v>8</v>
      </c>
      <c r="AB40" s="55" t="str">
        <f t="shared" si="4"/>
        <v>1,4</v>
      </c>
      <c r="AC40" s="55"/>
      <c r="AE40" s="55" t="s">
        <v>407</v>
      </c>
      <c r="AF40" s="55">
        <v>1</v>
      </c>
      <c r="AG40" s="55">
        <v>0</v>
      </c>
      <c r="AH40" s="55" t="s">
        <v>127</v>
      </c>
      <c r="AI40" s="44" t="s">
        <v>311</v>
      </c>
      <c r="AJ40" s="55">
        <v>1</v>
      </c>
      <c r="AK40" s="55" t="s">
        <v>137</v>
      </c>
      <c r="AL40" s="54">
        <v>500</v>
      </c>
      <c r="AM40" s="55">
        <f>INDEX([1]装备设计!$G$3:$G$7,MATCH([1]装备一览!AI34,[1]装备设计!$F$3:$F$7,0))</f>
        <v>20</v>
      </c>
      <c r="AN40" s="55">
        <f>INDEX([1]装备设计!$H$3:$H$7,MATCH([1]装备一览!AI34,[1]装备设计!$F$3:$F$7,0))</f>
        <v>0</v>
      </c>
      <c r="AO40" s="55">
        <v>0</v>
      </c>
      <c r="AP40" s="55">
        <v>8</v>
      </c>
      <c r="AQ40" s="55" t="str">
        <f t="shared" si="5"/>
        <v>3,7</v>
      </c>
      <c r="AR40" s="55"/>
      <c r="AT40" s="55" t="s">
        <v>408</v>
      </c>
      <c r="AU40" s="55">
        <v>1</v>
      </c>
      <c r="AV40" s="55">
        <v>0</v>
      </c>
      <c r="AW40" s="55" t="s">
        <v>127</v>
      </c>
      <c r="AX40" s="44" t="s">
        <v>313</v>
      </c>
      <c r="AY40" s="55">
        <v>1</v>
      </c>
      <c r="AZ40" s="55" t="s">
        <v>137</v>
      </c>
      <c r="BA40" s="54">
        <v>1000</v>
      </c>
      <c r="BB40" s="55">
        <f>INDEX([1]装备设计!$G$3:$G$7,MATCH([1]装备一览!AX34,[1]装备设计!$F$3:$F$7,0))</f>
        <v>50</v>
      </c>
      <c r="BC40" s="55">
        <f>INDEX([1]装备设计!$H$3:$H$7,MATCH([1]装备一览!AX34,[1]装备设计!$F$3:$F$7,0))</f>
        <v>500</v>
      </c>
      <c r="BD40" s="55">
        <v>0</v>
      </c>
      <c r="BE40" s="55">
        <v>8</v>
      </c>
      <c r="BF40" s="55" t="str">
        <f t="shared" si="6"/>
        <v>4,9</v>
      </c>
      <c r="BG40" s="55"/>
      <c r="BI40" s="55" t="s">
        <v>409</v>
      </c>
      <c r="BJ40" s="55">
        <v>1</v>
      </c>
      <c r="BK40" s="55">
        <v>0</v>
      </c>
      <c r="BL40" s="55" t="s">
        <v>127</v>
      </c>
      <c r="BM40" s="44" t="s">
        <v>315</v>
      </c>
      <c r="BN40" s="55">
        <v>1</v>
      </c>
      <c r="BO40" s="55" t="s">
        <v>137</v>
      </c>
      <c r="BP40" s="54">
        <v>2000</v>
      </c>
      <c r="BQ40" s="55">
        <f>INDEX([1]装备设计!$G$3:$G$7,MATCH([1]装备一览!BM34,[1]装备设计!$F$3:$F$7,0))</f>
        <v>150</v>
      </c>
      <c r="BR40" s="55">
        <f>INDEX([1]装备设计!$H$3:$H$7,MATCH([1]装备一览!BM34,[1]装备设计!$F$3:$F$7,0))</f>
        <v>1500</v>
      </c>
      <c r="BS40" s="55">
        <v>0</v>
      </c>
      <c r="BT40" s="55">
        <v>8</v>
      </c>
      <c r="BU40" s="55" t="str">
        <f t="shared" si="7"/>
        <v>5,12</v>
      </c>
      <c r="BV40" s="55"/>
    </row>
    <row r="41" spans="1:74" ht="14.25" thickBot="1">
      <c r="A41" s="55" t="s">
        <v>410</v>
      </c>
      <c r="B41" s="55">
        <v>1</v>
      </c>
      <c r="C41" s="55">
        <v>1</v>
      </c>
      <c r="D41" s="55" t="s">
        <v>127</v>
      </c>
      <c r="E41" s="55" t="s">
        <v>308</v>
      </c>
      <c r="F41" s="55">
        <v>1</v>
      </c>
      <c r="G41" s="55" t="s">
        <v>137</v>
      </c>
      <c r="H41" s="54">
        <v>400</v>
      </c>
      <c r="I41" s="55">
        <f>INDEX([1]装备设计!$G$3:$G$7,MATCH([1]装备一览!E35,[1]装备设计!$F$3:$F$7,0))</f>
        <v>5</v>
      </c>
      <c r="J41" s="55">
        <f>INDEX([1]装备设计!$H$3:$H$7,MATCH([1]装备一览!E35,[1]装备设计!$F$3:$F$7,0))</f>
        <v>0</v>
      </c>
      <c r="K41" s="55">
        <v>0</v>
      </c>
      <c r="L41" s="55">
        <f t="shared" si="3"/>
        <v>16.8</v>
      </c>
      <c r="M41" s="55" t="s">
        <v>2248</v>
      </c>
      <c r="N41" s="55"/>
      <c r="P41" s="55" t="s">
        <v>411</v>
      </c>
      <c r="Q41" s="55">
        <v>1</v>
      </c>
      <c r="R41" s="55">
        <v>1</v>
      </c>
      <c r="S41" s="55" t="s">
        <v>127</v>
      </c>
      <c r="T41" s="44" t="s">
        <v>309</v>
      </c>
      <c r="U41" s="55">
        <v>1</v>
      </c>
      <c r="V41" s="55" t="s">
        <v>137</v>
      </c>
      <c r="W41" s="54">
        <v>800</v>
      </c>
      <c r="X41" s="55">
        <f>INDEX([1]装备设计!$G$3:$G$7,MATCH([1]装备一览!T35,[1]装备设计!$F$3:$F$7,0))</f>
        <v>10</v>
      </c>
      <c r="Y41" s="55">
        <f>INDEX([1]装备设计!$H$3:$H$7,MATCH([1]装备一览!T35,[1]装备设计!$F$3:$F$7,0))</f>
        <v>0</v>
      </c>
      <c r="Z41" s="55">
        <v>0</v>
      </c>
      <c r="AA41" s="55">
        <v>16.8</v>
      </c>
      <c r="AB41" s="55" t="str">
        <f t="shared" si="4"/>
        <v>1,4</v>
      </c>
      <c r="AC41" s="55"/>
      <c r="AE41" s="55" t="s">
        <v>412</v>
      </c>
      <c r="AF41" s="55">
        <v>1</v>
      </c>
      <c r="AG41" s="55">
        <v>1</v>
      </c>
      <c r="AH41" s="55" t="s">
        <v>127</v>
      </c>
      <c r="AI41" s="44" t="s">
        <v>311</v>
      </c>
      <c r="AJ41" s="55">
        <v>1</v>
      </c>
      <c r="AK41" s="55" t="s">
        <v>137</v>
      </c>
      <c r="AL41" s="54">
        <v>2000</v>
      </c>
      <c r="AM41" s="55">
        <f>INDEX([1]装备设计!$G$3:$G$7,MATCH([1]装备一览!AI35,[1]装备设计!$F$3:$F$7,0))</f>
        <v>20</v>
      </c>
      <c r="AN41" s="55">
        <f>INDEX([1]装备设计!$H$3:$H$7,MATCH([1]装备一览!AI35,[1]装备设计!$F$3:$F$7,0))</f>
        <v>0</v>
      </c>
      <c r="AO41" s="55">
        <v>0</v>
      </c>
      <c r="AP41" s="55">
        <v>16.8</v>
      </c>
      <c r="AQ41" s="55" t="str">
        <f t="shared" si="5"/>
        <v>3,7</v>
      </c>
      <c r="AR41" s="55"/>
      <c r="AT41" s="55" t="s">
        <v>413</v>
      </c>
      <c r="AU41" s="55">
        <v>1</v>
      </c>
      <c r="AV41" s="55">
        <v>1</v>
      </c>
      <c r="AW41" s="55" t="s">
        <v>127</v>
      </c>
      <c r="AX41" s="44" t="s">
        <v>313</v>
      </c>
      <c r="AY41" s="55">
        <v>1</v>
      </c>
      <c r="AZ41" s="55" t="s">
        <v>137</v>
      </c>
      <c r="BA41" s="54">
        <v>4000</v>
      </c>
      <c r="BB41" s="55">
        <f>INDEX([1]装备设计!$G$3:$G$7,MATCH([1]装备一览!AX35,[1]装备设计!$F$3:$F$7,0))</f>
        <v>50</v>
      </c>
      <c r="BC41" s="55">
        <f>INDEX([1]装备设计!$H$3:$H$7,MATCH([1]装备一览!AX35,[1]装备设计!$F$3:$F$7,0))</f>
        <v>500</v>
      </c>
      <c r="BD41" s="55">
        <v>0</v>
      </c>
      <c r="BE41" s="55">
        <v>16.8</v>
      </c>
      <c r="BF41" s="55" t="str">
        <f t="shared" si="6"/>
        <v>4,9</v>
      </c>
      <c r="BG41" s="55"/>
      <c r="BI41" s="55" t="s">
        <v>414</v>
      </c>
      <c r="BJ41" s="55">
        <v>1</v>
      </c>
      <c r="BK41" s="55">
        <v>1</v>
      </c>
      <c r="BL41" s="55" t="s">
        <v>127</v>
      </c>
      <c r="BM41" s="44" t="s">
        <v>315</v>
      </c>
      <c r="BN41" s="55">
        <v>1</v>
      </c>
      <c r="BO41" s="55" t="s">
        <v>137</v>
      </c>
      <c r="BP41" s="54">
        <v>8000</v>
      </c>
      <c r="BQ41" s="55">
        <f>INDEX([1]装备设计!$G$3:$G$7,MATCH([1]装备一览!BM35,[1]装备设计!$F$3:$F$7,0))</f>
        <v>150</v>
      </c>
      <c r="BR41" s="55">
        <f>INDEX([1]装备设计!$H$3:$H$7,MATCH([1]装备一览!BM35,[1]装备设计!$F$3:$F$7,0))</f>
        <v>1500</v>
      </c>
      <c r="BS41" s="55">
        <v>0</v>
      </c>
      <c r="BT41" s="55">
        <v>16.8</v>
      </c>
      <c r="BU41" s="55" t="str">
        <f t="shared" si="7"/>
        <v>5,12</v>
      </c>
      <c r="BV41" s="55"/>
    </row>
    <row r="42" spans="1:74" ht="14.25" thickBot="1">
      <c r="A42" s="55" t="s">
        <v>415</v>
      </c>
      <c r="B42" s="55">
        <v>1</v>
      </c>
      <c r="C42" s="55">
        <v>0</v>
      </c>
      <c r="D42" s="55" t="s">
        <v>128</v>
      </c>
      <c r="E42" s="55" t="s">
        <v>308</v>
      </c>
      <c r="F42" s="55">
        <v>1</v>
      </c>
      <c r="G42" s="55" t="s">
        <v>137</v>
      </c>
      <c r="H42" s="54">
        <v>100</v>
      </c>
      <c r="I42" s="55">
        <f>INDEX([1]装备设计!$G$3:$G$7,MATCH([1]装备一览!E36,[1]装备设计!$F$3:$F$7,0))</f>
        <v>5</v>
      </c>
      <c r="J42" s="55">
        <f>INDEX([1]装备设计!$H$3:$H$7,MATCH([1]装备一览!E36,[1]装备设计!$F$3:$F$7,0))</f>
        <v>0</v>
      </c>
      <c r="K42" s="55">
        <v>0</v>
      </c>
      <c r="L42" s="55">
        <v>30</v>
      </c>
      <c r="M42" s="55" t="s">
        <v>2248</v>
      </c>
      <c r="N42" s="55"/>
      <c r="P42" s="55" t="s">
        <v>416</v>
      </c>
      <c r="Q42" s="55">
        <v>1</v>
      </c>
      <c r="R42" s="55">
        <v>0</v>
      </c>
      <c r="S42" s="55" t="s">
        <v>128</v>
      </c>
      <c r="T42" s="44" t="s">
        <v>309</v>
      </c>
      <c r="U42" s="55">
        <v>1</v>
      </c>
      <c r="V42" s="55" t="s">
        <v>137</v>
      </c>
      <c r="W42" s="54">
        <v>200</v>
      </c>
      <c r="X42" s="55">
        <f>INDEX([1]装备设计!$G$3:$G$7,MATCH([1]装备一览!T36,[1]装备设计!$F$3:$F$7,0))</f>
        <v>10</v>
      </c>
      <c r="Y42" s="55">
        <f>INDEX([1]装备设计!$H$3:$H$7,MATCH([1]装备一览!T36,[1]装备设计!$F$3:$F$7,0))</f>
        <v>0</v>
      </c>
      <c r="Z42" s="55">
        <v>0</v>
      </c>
      <c r="AA42" s="55">
        <v>30</v>
      </c>
      <c r="AB42" s="55" t="str">
        <f t="shared" si="4"/>
        <v>1,4</v>
      </c>
      <c r="AC42" s="55"/>
      <c r="AE42" s="55" t="s">
        <v>417</v>
      </c>
      <c r="AF42" s="55">
        <v>1</v>
      </c>
      <c r="AG42" s="55">
        <v>0</v>
      </c>
      <c r="AH42" s="55" t="s">
        <v>128</v>
      </c>
      <c r="AI42" s="44" t="s">
        <v>311</v>
      </c>
      <c r="AJ42" s="55">
        <v>1</v>
      </c>
      <c r="AK42" s="55" t="s">
        <v>137</v>
      </c>
      <c r="AL42" s="54">
        <v>500</v>
      </c>
      <c r="AM42" s="55">
        <f>INDEX([1]装备设计!$G$3:$G$7,MATCH([1]装备一览!AI36,[1]装备设计!$F$3:$F$7,0))</f>
        <v>20</v>
      </c>
      <c r="AN42" s="55">
        <f>INDEX([1]装备设计!$H$3:$H$7,MATCH([1]装备一览!AI36,[1]装备设计!$F$3:$F$7,0))</f>
        <v>0</v>
      </c>
      <c r="AO42" s="55">
        <v>0</v>
      </c>
      <c r="AP42" s="55">
        <v>30</v>
      </c>
      <c r="AQ42" s="55" t="str">
        <f t="shared" si="5"/>
        <v>3,7</v>
      </c>
      <c r="AR42" s="55"/>
      <c r="AT42" s="55" t="s">
        <v>418</v>
      </c>
      <c r="AU42" s="55">
        <v>1</v>
      </c>
      <c r="AV42" s="55">
        <v>0</v>
      </c>
      <c r="AW42" s="55" t="s">
        <v>128</v>
      </c>
      <c r="AX42" s="44" t="s">
        <v>313</v>
      </c>
      <c r="AY42" s="55">
        <v>1</v>
      </c>
      <c r="AZ42" s="55" t="s">
        <v>137</v>
      </c>
      <c r="BA42" s="54">
        <v>1000</v>
      </c>
      <c r="BB42" s="55">
        <f>INDEX([1]装备设计!$G$3:$G$7,MATCH([1]装备一览!AX36,[1]装备设计!$F$3:$F$7,0))</f>
        <v>50</v>
      </c>
      <c r="BC42" s="55">
        <f>INDEX([1]装备设计!$H$3:$H$7,MATCH([1]装备一览!AX36,[1]装备设计!$F$3:$F$7,0))</f>
        <v>500</v>
      </c>
      <c r="BD42" s="55">
        <v>0</v>
      </c>
      <c r="BE42" s="55">
        <v>30</v>
      </c>
      <c r="BF42" s="55" t="str">
        <f t="shared" si="6"/>
        <v>4,9</v>
      </c>
      <c r="BG42" s="55"/>
      <c r="BI42" s="55" t="s">
        <v>419</v>
      </c>
      <c r="BJ42" s="55">
        <v>1</v>
      </c>
      <c r="BK42" s="55">
        <v>0</v>
      </c>
      <c r="BL42" s="55" t="s">
        <v>128</v>
      </c>
      <c r="BM42" s="44" t="s">
        <v>315</v>
      </c>
      <c r="BN42" s="55">
        <v>1</v>
      </c>
      <c r="BO42" s="55" t="s">
        <v>137</v>
      </c>
      <c r="BP42" s="54">
        <v>2000</v>
      </c>
      <c r="BQ42" s="55">
        <f>INDEX([1]装备设计!$G$3:$G$7,MATCH([1]装备一览!BM36,[1]装备设计!$F$3:$F$7,0))</f>
        <v>150</v>
      </c>
      <c r="BR42" s="55">
        <f>INDEX([1]装备设计!$H$3:$H$7,MATCH([1]装备一览!BM36,[1]装备设计!$F$3:$F$7,0))</f>
        <v>1500</v>
      </c>
      <c r="BS42" s="55">
        <v>0</v>
      </c>
      <c r="BT42" s="55">
        <v>30</v>
      </c>
      <c r="BU42" s="55" t="str">
        <f t="shared" si="7"/>
        <v>5,12</v>
      </c>
      <c r="BV42" s="55"/>
    </row>
    <row r="43" spans="1:74" ht="14.25" thickBot="1">
      <c r="A43" s="55" t="s">
        <v>420</v>
      </c>
      <c r="B43" s="71">
        <v>0</v>
      </c>
      <c r="C43" s="55">
        <v>1</v>
      </c>
      <c r="D43" s="55" t="s">
        <v>128</v>
      </c>
      <c r="E43" s="55" t="s">
        <v>308</v>
      </c>
      <c r="F43" s="55">
        <v>1</v>
      </c>
      <c r="G43" s="55" t="s">
        <v>137</v>
      </c>
      <c r="H43" s="54">
        <v>400</v>
      </c>
      <c r="I43" s="55">
        <f>INDEX([1]装备设计!$G$3:$G$7,MATCH([1]装备一览!E37,[1]装备设计!$F$3:$F$7,0))</f>
        <v>5</v>
      </c>
      <c r="J43" s="55">
        <f>INDEX([1]装备设计!$H$3:$H$7,MATCH([1]装备一览!E37,[1]装备设计!$F$3:$F$7,0))</f>
        <v>0</v>
      </c>
      <c r="K43" s="55">
        <v>0</v>
      </c>
      <c r="L43" s="55">
        <f t="shared" si="3"/>
        <v>7.2000000000000011</v>
      </c>
      <c r="M43" s="55" t="s">
        <v>2248</v>
      </c>
      <c r="N43" s="55"/>
      <c r="P43" s="55" t="s">
        <v>421</v>
      </c>
      <c r="Q43" s="71">
        <v>0</v>
      </c>
      <c r="R43" s="55">
        <v>1</v>
      </c>
      <c r="S43" s="55" t="s">
        <v>128</v>
      </c>
      <c r="T43" s="44" t="s">
        <v>309</v>
      </c>
      <c r="U43" s="55">
        <v>1</v>
      </c>
      <c r="V43" s="55" t="s">
        <v>137</v>
      </c>
      <c r="W43" s="54">
        <v>800</v>
      </c>
      <c r="X43" s="55">
        <f>INDEX([1]装备设计!$G$3:$G$7,MATCH([1]装备一览!T37,[1]装备设计!$F$3:$F$7,0))</f>
        <v>10</v>
      </c>
      <c r="Y43" s="55">
        <f>INDEX([1]装备设计!$H$3:$H$7,MATCH([1]装备一览!T37,[1]装备设计!$F$3:$F$7,0))</f>
        <v>0</v>
      </c>
      <c r="Z43" s="55">
        <v>0</v>
      </c>
      <c r="AA43" s="55">
        <v>7.2000000000000011</v>
      </c>
      <c r="AB43" s="55" t="str">
        <f t="shared" si="4"/>
        <v>1,4</v>
      </c>
      <c r="AC43" s="55"/>
      <c r="AE43" s="55" t="s">
        <v>422</v>
      </c>
      <c r="AF43" s="71">
        <v>0</v>
      </c>
      <c r="AG43" s="55">
        <v>1</v>
      </c>
      <c r="AH43" s="55" t="s">
        <v>128</v>
      </c>
      <c r="AI43" s="44" t="s">
        <v>311</v>
      </c>
      <c r="AJ43" s="55">
        <v>1</v>
      </c>
      <c r="AK43" s="55" t="s">
        <v>137</v>
      </c>
      <c r="AL43" s="54">
        <v>2000</v>
      </c>
      <c r="AM43" s="55">
        <f>INDEX([1]装备设计!$G$3:$G$7,MATCH([1]装备一览!AI37,[1]装备设计!$F$3:$F$7,0))</f>
        <v>20</v>
      </c>
      <c r="AN43" s="55">
        <f>INDEX([1]装备设计!$H$3:$H$7,MATCH([1]装备一览!AI37,[1]装备设计!$F$3:$F$7,0))</f>
        <v>0</v>
      </c>
      <c r="AO43" s="55">
        <v>0</v>
      </c>
      <c r="AP43" s="55">
        <v>7.2000000000000011</v>
      </c>
      <c r="AQ43" s="55" t="str">
        <f t="shared" si="5"/>
        <v>3,7</v>
      </c>
      <c r="AR43" s="55"/>
      <c r="AT43" s="55" t="s">
        <v>423</v>
      </c>
      <c r="AU43" s="71">
        <v>0</v>
      </c>
      <c r="AV43" s="55">
        <v>1</v>
      </c>
      <c r="AW43" s="55" t="s">
        <v>128</v>
      </c>
      <c r="AX43" s="44" t="s">
        <v>313</v>
      </c>
      <c r="AY43" s="55">
        <v>1</v>
      </c>
      <c r="AZ43" s="55" t="s">
        <v>137</v>
      </c>
      <c r="BA43" s="54">
        <v>4000</v>
      </c>
      <c r="BB43" s="55">
        <f>INDEX([1]装备设计!$G$3:$G$7,MATCH([1]装备一览!AX37,[1]装备设计!$F$3:$F$7,0))</f>
        <v>50</v>
      </c>
      <c r="BC43" s="55">
        <f>INDEX([1]装备设计!$H$3:$H$7,MATCH([1]装备一览!AX37,[1]装备设计!$F$3:$F$7,0))</f>
        <v>500</v>
      </c>
      <c r="BD43" s="55">
        <v>0</v>
      </c>
      <c r="BE43" s="55">
        <v>7.2000000000000011</v>
      </c>
      <c r="BF43" s="55" t="str">
        <f t="shared" si="6"/>
        <v>4,9</v>
      </c>
      <c r="BG43" s="55"/>
      <c r="BI43" s="55" t="s">
        <v>424</v>
      </c>
      <c r="BJ43" s="71">
        <v>0</v>
      </c>
      <c r="BK43" s="55">
        <v>1</v>
      </c>
      <c r="BL43" s="55" t="s">
        <v>128</v>
      </c>
      <c r="BM43" s="44" t="s">
        <v>315</v>
      </c>
      <c r="BN43" s="55">
        <v>1</v>
      </c>
      <c r="BO43" s="55" t="s">
        <v>137</v>
      </c>
      <c r="BP43" s="54">
        <v>8000</v>
      </c>
      <c r="BQ43" s="55">
        <f>INDEX([1]装备设计!$G$3:$G$7,MATCH([1]装备一览!BM37,[1]装备设计!$F$3:$F$7,0))</f>
        <v>150</v>
      </c>
      <c r="BR43" s="55">
        <f>INDEX([1]装备设计!$H$3:$H$7,MATCH([1]装备一览!BM37,[1]装备设计!$F$3:$F$7,0))</f>
        <v>1500</v>
      </c>
      <c r="BS43" s="55">
        <v>0</v>
      </c>
      <c r="BT43" s="55">
        <v>7.2000000000000011</v>
      </c>
      <c r="BU43" s="55" t="str">
        <f t="shared" si="7"/>
        <v>5,12</v>
      </c>
      <c r="BV43" s="55"/>
    </row>
    <row r="44" spans="1:74" ht="14.25" thickBot="1">
      <c r="A44" s="55" t="s">
        <v>425</v>
      </c>
      <c r="B44" s="55">
        <v>1</v>
      </c>
      <c r="C44" s="55">
        <v>0</v>
      </c>
      <c r="D44" s="55" t="s">
        <v>126</v>
      </c>
      <c r="E44" s="55" t="s">
        <v>308</v>
      </c>
      <c r="F44" s="55">
        <v>1</v>
      </c>
      <c r="G44" s="55" t="s">
        <v>232</v>
      </c>
      <c r="H44" s="54">
        <v>100</v>
      </c>
      <c r="I44" s="55">
        <f>INDEX([1]装备设计!$G$3:$G$7,MATCH([1]装备一览!E38,[1]装备设计!$F$3:$F$7,0))</f>
        <v>5</v>
      </c>
      <c r="J44" s="55">
        <f>INDEX([1]装备设计!$H$3:$H$7,MATCH([1]装备一览!E38,[1]装备设计!$F$3:$F$7,0))</f>
        <v>0</v>
      </c>
      <c r="K44" s="55">
        <v>0</v>
      </c>
      <c r="L44" s="55">
        <f t="shared" si="3"/>
        <v>3</v>
      </c>
      <c r="M44" s="55" t="s">
        <v>2248</v>
      </c>
      <c r="N44" s="55"/>
      <c r="P44" s="55" t="s">
        <v>426</v>
      </c>
      <c r="Q44" s="55">
        <v>1</v>
      </c>
      <c r="R44" s="55">
        <v>0</v>
      </c>
      <c r="S44" s="55" t="s">
        <v>126</v>
      </c>
      <c r="T44" s="44" t="s">
        <v>309</v>
      </c>
      <c r="U44" s="55">
        <v>1</v>
      </c>
      <c r="V44" s="55" t="s">
        <v>232</v>
      </c>
      <c r="W44" s="54">
        <v>200</v>
      </c>
      <c r="X44" s="55">
        <f>INDEX([1]装备设计!$G$3:$G$7,MATCH([1]装备一览!T38,[1]装备设计!$F$3:$F$7,0))</f>
        <v>10</v>
      </c>
      <c r="Y44" s="55">
        <f>INDEX([1]装备设计!$H$3:$H$7,MATCH([1]装备一览!T38,[1]装备设计!$F$3:$F$7,0))</f>
        <v>0</v>
      </c>
      <c r="Z44" s="55">
        <v>0</v>
      </c>
      <c r="AA44" s="55">
        <v>3</v>
      </c>
      <c r="AB44" s="55" t="str">
        <f t="shared" si="4"/>
        <v>1,3</v>
      </c>
      <c r="AC44" s="55"/>
      <c r="AE44" s="55" t="s">
        <v>427</v>
      </c>
      <c r="AF44" s="55">
        <v>1</v>
      </c>
      <c r="AG44" s="55">
        <v>0</v>
      </c>
      <c r="AH44" s="55" t="s">
        <v>126</v>
      </c>
      <c r="AI44" s="44" t="s">
        <v>311</v>
      </c>
      <c r="AJ44" s="55">
        <v>1</v>
      </c>
      <c r="AK44" s="55" t="s">
        <v>232</v>
      </c>
      <c r="AL44" s="54">
        <v>500</v>
      </c>
      <c r="AM44" s="55">
        <f>INDEX([1]装备设计!$G$3:$G$7,MATCH([1]装备一览!AI38,[1]装备设计!$F$3:$F$7,0))</f>
        <v>20</v>
      </c>
      <c r="AN44" s="55">
        <f>INDEX([1]装备设计!$H$3:$H$7,MATCH([1]装备一览!AI38,[1]装备设计!$F$3:$F$7,0))</f>
        <v>0</v>
      </c>
      <c r="AO44" s="55">
        <v>0</v>
      </c>
      <c r="AP44" s="55">
        <v>3</v>
      </c>
      <c r="AQ44" s="55" t="str">
        <f t="shared" si="5"/>
        <v>2,5</v>
      </c>
      <c r="AR44" s="55"/>
      <c r="AT44" s="55" t="s">
        <v>428</v>
      </c>
      <c r="AU44" s="55">
        <v>1</v>
      </c>
      <c r="AV44" s="55">
        <v>0</v>
      </c>
      <c r="AW44" s="55" t="s">
        <v>126</v>
      </c>
      <c r="AX44" s="44" t="s">
        <v>313</v>
      </c>
      <c r="AY44" s="55">
        <v>1</v>
      </c>
      <c r="AZ44" s="55" t="s">
        <v>232</v>
      </c>
      <c r="BA44" s="54">
        <v>1000</v>
      </c>
      <c r="BB44" s="55">
        <f>INDEX([1]装备设计!$G$3:$G$7,MATCH([1]装备一览!AX38,[1]装备设计!$F$3:$F$7,0))</f>
        <v>50</v>
      </c>
      <c r="BC44" s="55">
        <f>INDEX([1]装备设计!$H$3:$H$7,MATCH([1]装备一览!AX38,[1]装备设计!$F$3:$F$7,0))</f>
        <v>500</v>
      </c>
      <c r="BD44" s="55">
        <v>0</v>
      </c>
      <c r="BE44" s="55">
        <v>3</v>
      </c>
      <c r="BF44" s="55" t="str">
        <f t="shared" si="6"/>
        <v>3,7</v>
      </c>
      <c r="BG44" s="55"/>
      <c r="BI44" s="55" t="s">
        <v>429</v>
      </c>
      <c r="BJ44" s="55">
        <v>1</v>
      </c>
      <c r="BK44" s="55">
        <v>0</v>
      </c>
      <c r="BL44" s="55" t="s">
        <v>126</v>
      </c>
      <c r="BM44" s="44" t="s">
        <v>315</v>
      </c>
      <c r="BN44" s="55">
        <v>1</v>
      </c>
      <c r="BO44" s="55" t="s">
        <v>232</v>
      </c>
      <c r="BP44" s="54">
        <v>2000</v>
      </c>
      <c r="BQ44" s="55">
        <f>INDEX([1]装备设计!$G$3:$G$7,MATCH([1]装备一览!BM38,[1]装备设计!$F$3:$F$7,0))</f>
        <v>150</v>
      </c>
      <c r="BR44" s="55">
        <f>INDEX([1]装备设计!$H$3:$H$7,MATCH([1]装备一览!BM38,[1]装备设计!$F$3:$F$7,0))</f>
        <v>1500</v>
      </c>
      <c r="BS44" s="55">
        <v>0</v>
      </c>
      <c r="BT44" s="55">
        <v>3</v>
      </c>
      <c r="BU44" s="55" t="str">
        <f t="shared" si="7"/>
        <v>4,9</v>
      </c>
      <c r="BV44" s="55"/>
    </row>
    <row r="45" spans="1:74" ht="14.25" thickBot="1">
      <c r="A45" s="55" t="s">
        <v>430</v>
      </c>
      <c r="B45" s="71">
        <v>0</v>
      </c>
      <c r="C45" s="55">
        <v>1</v>
      </c>
      <c r="D45" s="55" t="s">
        <v>126</v>
      </c>
      <c r="E45" s="55" t="s">
        <v>308</v>
      </c>
      <c r="F45" s="55">
        <v>1</v>
      </c>
      <c r="G45" s="55" t="s">
        <v>232</v>
      </c>
      <c r="H45" s="54">
        <v>400</v>
      </c>
      <c r="I45" s="55">
        <f>INDEX([1]装备设计!$G$3:$G$7,MATCH([1]装备一览!E39,[1]装备设计!$F$3:$F$7,0))</f>
        <v>5</v>
      </c>
      <c r="J45" s="55">
        <f>INDEX([1]装备设计!$H$3:$H$7,MATCH([1]装备一览!E39,[1]装备设计!$F$3:$F$7,0))</f>
        <v>0</v>
      </c>
      <c r="K45" s="55">
        <v>0</v>
      </c>
      <c r="L45" s="55">
        <f t="shared" si="3"/>
        <v>5.4</v>
      </c>
      <c r="M45" s="55" t="s">
        <v>2248</v>
      </c>
      <c r="N45" s="55"/>
      <c r="P45" s="55" t="s">
        <v>431</v>
      </c>
      <c r="Q45" s="71">
        <v>0</v>
      </c>
      <c r="R45" s="55">
        <v>1</v>
      </c>
      <c r="S45" s="55" t="s">
        <v>126</v>
      </c>
      <c r="T45" s="44" t="s">
        <v>309</v>
      </c>
      <c r="U45" s="55">
        <v>1</v>
      </c>
      <c r="V45" s="55" t="s">
        <v>232</v>
      </c>
      <c r="W45" s="54">
        <v>800</v>
      </c>
      <c r="X45" s="55">
        <f>INDEX([1]装备设计!$G$3:$G$7,MATCH([1]装备一览!T39,[1]装备设计!$F$3:$F$7,0))</f>
        <v>10</v>
      </c>
      <c r="Y45" s="55">
        <f>INDEX([1]装备设计!$H$3:$H$7,MATCH([1]装备一览!T39,[1]装备设计!$F$3:$F$7,0))</f>
        <v>0</v>
      </c>
      <c r="Z45" s="55">
        <v>0</v>
      </c>
      <c r="AA45" s="55">
        <v>5.4</v>
      </c>
      <c r="AB45" s="55" t="str">
        <f t="shared" si="4"/>
        <v>1,3</v>
      </c>
      <c r="AC45" s="55"/>
      <c r="AE45" s="55" t="s">
        <v>432</v>
      </c>
      <c r="AF45" s="71">
        <v>0</v>
      </c>
      <c r="AG45" s="55">
        <v>1</v>
      </c>
      <c r="AH45" s="55" t="s">
        <v>126</v>
      </c>
      <c r="AI45" s="44" t="s">
        <v>311</v>
      </c>
      <c r="AJ45" s="55">
        <v>1</v>
      </c>
      <c r="AK45" s="55" t="s">
        <v>232</v>
      </c>
      <c r="AL45" s="54">
        <v>2000</v>
      </c>
      <c r="AM45" s="55">
        <f>INDEX([1]装备设计!$G$3:$G$7,MATCH([1]装备一览!AI39,[1]装备设计!$F$3:$F$7,0))</f>
        <v>20</v>
      </c>
      <c r="AN45" s="55">
        <f>INDEX([1]装备设计!$H$3:$H$7,MATCH([1]装备一览!AI39,[1]装备设计!$F$3:$F$7,0))</f>
        <v>0</v>
      </c>
      <c r="AO45" s="55">
        <v>0</v>
      </c>
      <c r="AP45" s="55">
        <v>5.4</v>
      </c>
      <c r="AQ45" s="55" t="str">
        <f t="shared" si="5"/>
        <v>2,5</v>
      </c>
      <c r="AR45" s="55"/>
      <c r="AT45" s="55" t="s">
        <v>433</v>
      </c>
      <c r="AU45" s="71">
        <v>0</v>
      </c>
      <c r="AV45" s="55">
        <v>1</v>
      </c>
      <c r="AW45" s="55" t="s">
        <v>126</v>
      </c>
      <c r="AX45" s="44" t="s">
        <v>313</v>
      </c>
      <c r="AY45" s="55">
        <v>1</v>
      </c>
      <c r="AZ45" s="55" t="s">
        <v>232</v>
      </c>
      <c r="BA45" s="54">
        <v>4000</v>
      </c>
      <c r="BB45" s="55">
        <f>INDEX([1]装备设计!$G$3:$G$7,MATCH([1]装备一览!AX39,[1]装备设计!$F$3:$F$7,0))</f>
        <v>50</v>
      </c>
      <c r="BC45" s="55">
        <f>INDEX([1]装备设计!$H$3:$H$7,MATCH([1]装备一览!AX39,[1]装备设计!$F$3:$F$7,0))</f>
        <v>500</v>
      </c>
      <c r="BD45" s="55">
        <v>0</v>
      </c>
      <c r="BE45" s="55">
        <v>5.4</v>
      </c>
      <c r="BF45" s="55" t="str">
        <f t="shared" si="6"/>
        <v>3,7</v>
      </c>
      <c r="BG45" s="55"/>
      <c r="BI45" s="55" t="s">
        <v>434</v>
      </c>
      <c r="BJ45" s="71">
        <v>0</v>
      </c>
      <c r="BK45" s="55">
        <v>1</v>
      </c>
      <c r="BL45" s="55" t="s">
        <v>126</v>
      </c>
      <c r="BM45" s="44" t="s">
        <v>315</v>
      </c>
      <c r="BN45" s="55">
        <v>1</v>
      </c>
      <c r="BO45" s="55" t="s">
        <v>232</v>
      </c>
      <c r="BP45" s="54">
        <v>8000</v>
      </c>
      <c r="BQ45" s="55">
        <f>INDEX([1]装备设计!$G$3:$G$7,MATCH([1]装备一览!BM39,[1]装备设计!$F$3:$F$7,0))</f>
        <v>150</v>
      </c>
      <c r="BR45" s="55">
        <f>INDEX([1]装备设计!$H$3:$H$7,MATCH([1]装备一览!BM39,[1]装备设计!$F$3:$F$7,0))</f>
        <v>1500</v>
      </c>
      <c r="BS45" s="55">
        <v>0</v>
      </c>
      <c r="BT45" s="55">
        <v>5.4</v>
      </c>
      <c r="BU45" s="55" t="str">
        <f t="shared" si="7"/>
        <v>4,9</v>
      </c>
      <c r="BV45" s="55"/>
    </row>
    <row r="46" spans="1:74" ht="14.25" thickBot="1">
      <c r="A46" s="55" t="s">
        <v>435</v>
      </c>
      <c r="B46" s="71">
        <v>0</v>
      </c>
      <c r="C46" s="55">
        <v>0</v>
      </c>
      <c r="D46" s="55" t="s">
        <v>129</v>
      </c>
      <c r="E46" s="55" t="s">
        <v>308</v>
      </c>
      <c r="F46" s="55">
        <v>1</v>
      </c>
      <c r="G46" s="55" t="s">
        <v>232</v>
      </c>
      <c r="H46" s="54">
        <v>100</v>
      </c>
      <c r="I46" s="55">
        <f>INDEX([1]装备设计!$G$3:$G$7,MATCH([1]装备一览!E40,[1]装备设计!$F$3:$F$7,0))</f>
        <v>5</v>
      </c>
      <c r="J46" s="55">
        <f>INDEX([1]装备设计!$H$3:$H$7,MATCH([1]装备一览!E40,[1]装备设计!$F$3:$F$7,0))</f>
        <v>0</v>
      </c>
      <c r="K46" s="55">
        <v>0</v>
      </c>
      <c r="L46" s="55">
        <f t="shared" si="3"/>
        <v>0</v>
      </c>
      <c r="M46" s="55" t="s">
        <v>2248</v>
      </c>
      <c r="N46" s="55"/>
      <c r="P46" s="55" t="s">
        <v>436</v>
      </c>
      <c r="Q46" s="71">
        <v>0</v>
      </c>
      <c r="R46" s="55">
        <v>0</v>
      </c>
      <c r="S46" s="55" t="s">
        <v>129</v>
      </c>
      <c r="T46" s="44" t="s">
        <v>309</v>
      </c>
      <c r="U46" s="55">
        <v>1</v>
      </c>
      <c r="V46" s="55" t="s">
        <v>232</v>
      </c>
      <c r="W46" s="54">
        <v>200</v>
      </c>
      <c r="X46" s="55">
        <f>INDEX([1]装备设计!$G$3:$G$7,MATCH([1]装备一览!T40,[1]装备设计!$F$3:$F$7,0))</f>
        <v>10</v>
      </c>
      <c r="Y46" s="55">
        <f>INDEX([1]装备设计!$H$3:$H$7,MATCH([1]装备一览!T40,[1]装备设计!$F$3:$F$7,0))</f>
        <v>0</v>
      </c>
      <c r="Z46" s="55">
        <v>0</v>
      </c>
      <c r="AA46" s="55">
        <v>0</v>
      </c>
      <c r="AB46" s="55" t="str">
        <f t="shared" si="4"/>
        <v>1,3</v>
      </c>
      <c r="AC46" s="55"/>
      <c r="AE46" s="55" t="s">
        <v>437</v>
      </c>
      <c r="AF46" s="71">
        <v>0</v>
      </c>
      <c r="AG46" s="55">
        <v>0</v>
      </c>
      <c r="AH46" s="55" t="s">
        <v>129</v>
      </c>
      <c r="AI46" s="44" t="s">
        <v>311</v>
      </c>
      <c r="AJ46" s="55">
        <v>1</v>
      </c>
      <c r="AK46" s="55" t="s">
        <v>232</v>
      </c>
      <c r="AL46" s="54">
        <v>500</v>
      </c>
      <c r="AM46" s="55">
        <f>INDEX([1]装备设计!$G$3:$G$7,MATCH([1]装备一览!AI40,[1]装备设计!$F$3:$F$7,0))</f>
        <v>20</v>
      </c>
      <c r="AN46" s="55">
        <f>INDEX([1]装备设计!$H$3:$H$7,MATCH([1]装备一览!AI40,[1]装备设计!$F$3:$F$7,0))</f>
        <v>0</v>
      </c>
      <c r="AO46" s="55">
        <v>0</v>
      </c>
      <c r="AP46" s="55">
        <v>0</v>
      </c>
      <c r="AQ46" s="55" t="str">
        <f t="shared" si="5"/>
        <v>2,5</v>
      </c>
      <c r="AR46" s="55"/>
      <c r="AT46" s="55" t="s">
        <v>438</v>
      </c>
      <c r="AU46" s="71">
        <v>0</v>
      </c>
      <c r="AV46" s="55">
        <v>0</v>
      </c>
      <c r="AW46" s="55" t="s">
        <v>129</v>
      </c>
      <c r="AX46" s="44" t="s">
        <v>313</v>
      </c>
      <c r="AY46" s="55">
        <v>1</v>
      </c>
      <c r="AZ46" s="55" t="s">
        <v>232</v>
      </c>
      <c r="BA46" s="54">
        <v>1000</v>
      </c>
      <c r="BB46" s="55">
        <f>INDEX([1]装备设计!$G$3:$G$7,MATCH([1]装备一览!AX40,[1]装备设计!$F$3:$F$7,0))</f>
        <v>50</v>
      </c>
      <c r="BC46" s="55">
        <f>INDEX([1]装备设计!$H$3:$H$7,MATCH([1]装备一览!AX40,[1]装备设计!$F$3:$F$7,0))</f>
        <v>500</v>
      </c>
      <c r="BD46" s="55">
        <v>0</v>
      </c>
      <c r="BE46" s="55">
        <v>0</v>
      </c>
      <c r="BF46" s="55" t="str">
        <f t="shared" si="6"/>
        <v>3,7</v>
      </c>
      <c r="BG46" s="55"/>
      <c r="BI46" s="55" t="s">
        <v>439</v>
      </c>
      <c r="BJ46" s="71">
        <v>0</v>
      </c>
      <c r="BK46" s="55">
        <v>0</v>
      </c>
      <c r="BL46" s="55" t="s">
        <v>129</v>
      </c>
      <c r="BM46" s="44" t="s">
        <v>315</v>
      </c>
      <c r="BN46" s="55">
        <v>1</v>
      </c>
      <c r="BO46" s="55" t="s">
        <v>232</v>
      </c>
      <c r="BP46" s="54">
        <v>2000</v>
      </c>
      <c r="BQ46" s="55">
        <f>INDEX([1]装备设计!$G$3:$G$7,MATCH([1]装备一览!BM40,[1]装备设计!$F$3:$F$7,0))</f>
        <v>150</v>
      </c>
      <c r="BR46" s="55">
        <f>INDEX([1]装备设计!$H$3:$H$7,MATCH([1]装备一览!BM40,[1]装备设计!$F$3:$F$7,0))</f>
        <v>1500</v>
      </c>
      <c r="BS46" s="55">
        <v>0</v>
      </c>
      <c r="BT46" s="55">
        <v>0</v>
      </c>
      <c r="BU46" s="55" t="str">
        <f t="shared" si="7"/>
        <v>4,9</v>
      </c>
      <c r="BV46" s="55"/>
    </row>
    <row r="47" spans="1:74" ht="14.25" thickBot="1">
      <c r="A47" s="55" t="s">
        <v>440</v>
      </c>
      <c r="B47" s="71">
        <v>0</v>
      </c>
      <c r="C47" s="55">
        <v>1</v>
      </c>
      <c r="D47" s="55" t="s">
        <v>129</v>
      </c>
      <c r="E47" s="55" t="s">
        <v>308</v>
      </c>
      <c r="F47" s="55">
        <v>1</v>
      </c>
      <c r="G47" s="55" t="s">
        <v>232</v>
      </c>
      <c r="H47" s="54">
        <v>400</v>
      </c>
      <c r="I47" s="55">
        <f>INDEX([1]装备设计!$G$3:$G$7,MATCH([1]装备一览!E41,[1]装备设计!$F$3:$F$7,0))</f>
        <v>5</v>
      </c>
      <c r="J47" s="55">
        <f>INDEX([1]装备设计!$H$3:$H$7,MATCH([1]装备一览!E41,[1]装备设计!$F$3:$F$7,0))</f>
        <v>0</v>
      </c>
      <c r="K47" s="55">
        <v>0</v>
      </c>
      <c r="L47" s="55">
        <f t="shared" si="3"/>
        <v>1.2000000000000002</v>
      </c>
      <c r="M47" s="55" t="s">
        <v>2248</v>
      </c>
      <c r="N47" s="55"/>
      <c r="P47" s="55" t="s">
        <v>441</v>
      </c>
      <c r="Q47" s="71">
        <v>0</v>
      </c>
      <c r="R47" s="55">
        <v>1</v>
      </c>
      <c r="S47" s="55" t="s">
        <v>129</v>
      </c>
      <c r="T47" s="44" t="s">
        <v>309</v>
      </c>
      <c r="U47" s="55">
        <v>1</v>
      </c>
      <c r="V47" s="55" t="s">
        <v>232</v>
      </c>
      <c r="W47" s="54">
        <v>800</v>
      </c>
      <c r="X47" s="55">
        <f>INDEX([1]装备设计!$G$3:$G$7,MATCH([1]装备一览!T41,[1]装备设计!$F$3:$F$7,0))</f>
        <v>10</v>
      </c>
      <c r="Y47" s="55">
        <f>INDEX([1]装备设计!$H$3:$H$7,MATCH([1]装备一览!T41,[1]装备设计!$F$3:$F$7,0))</f>
        <v>0</v>
      </c>
      <c r="Z47" s="55">
        <v>0</v>
      </c>
      <c r="AA47" s="55">
        <v>1.2000000000000002</v>
      </c>
      <c r="AB47" s="55" t="str">
        <f t="shared" si="4"/>
        <v>1,3</v>
      </c>
      <c r="AC47" s="55"/>
      <c r="AE47" s="55" t="s">
        <v>442</v>
      </c>
      <c r="AF47" s="71">
        <v>0</v>
      </c>
      <c r="AG47" s="55">
        <v>1</v>
      </c>
      <c r="AH47" s="55" t="s">
        <v>129</v>
      </c>
      <c r="AI47" s="44" t="s">
        <v>311</v>
      </c>
      <c r="AJ47" s="55">
        <v>1</v>
      </c>
      <c r="AK47" s="55" t="s">
        <v>232</v>
      </c>
      <c r="AL47" s="54">
        <v>2000</v>
      </c>
      <c r="AM47" s="55">
        <f>INDEX([1]装备设计!$G$3:$G$7,MATCH([1]装备一览!AI41,[1]装备设计!$F$3:$F$7,0))</f>
        <v>20</v>
      </c>
      <c r="AN47" s="55">
        <f>INDEX([1]装备设计!$H$3:$H$7,MATCH([1]装备一览!AI41,[1]装备设计!$F$3:$F$7,0))</f>
        <v>0</v>
      </c>
      <c r="AO47" s="55">
        <v>0</v>
      </c>
      <c r="AP47" s="55">
        <v>1.2000000000000002</v>
      </c>
      <c r="AQ47" s="55" t="str">
        <f t="shared" si="5"/>
        <v>2,5</v>
      </c>
      <c r="AR47" s="55"/>
      <c r="AT47" s="55" t="s">
        <v>443</v>
      </c>
      <c r="AU47" s="71">
        <v>0</v>
      </c>
      <c r="AV47" s="55">
        <v>1</v>
      </c>
      <c r="AW47" s="55" t="s">
        <v>129</v>
      </c>
      <c r="AX47" s="44" t="s">
        <v>313</v>
      </c>
      <c r="AY47" s="55">
        <v>1</v>
      </c>
      <c r="AZ47" s="55" t="s">
        <v>232</v>
      </c>
      <c r="BA47" s="54">
        <v>4000</v>
      </c>
      <c r="BB47" s="55">
        <f>INDEX([1]装备设计!$G$3:$G$7,MATCH([1]装备一览!AX41,[1]装备设计!$F$3:$F$7,0))</f>
        <v>50</v>
      </c>
      <c r="BC47" s="55">
        <f>INDEX([1]装备设计!$H$3:$H$7,MATCH([1]装备一览!AX41,[1]装备设计!$F$3:$F$7,0))</f>
        <v>500</v>
      </c>
      <c r="BD47" s="55">
        <v>0</v>
      </c>
      <c r="BE47" s="55">
        <v>1.2000000000000002</v>
      </c>
      <c r="BF47" s="55" t="str">
        <f t="shared" si="6"/>
        <v>3,7</v>
      </c>
      <c r="BG47" s="55"/>
      <c r="BI47" s="55" t="s">
        <v>444</v>
      </c>
      <c r="BJ47" s="71">
        <v>0</v>
      </c>
      <c r="BK47" s="55">
        <v>1</v>
      </c>
      <c r="BL47" s="55" t="s">
        <v>129</v>
      </c>
      <c r="BM47" s="44" t="s">
        <v>315</v>
      </c>
      <c r="BN47" s="55">
        <v>1</v>
      </c>
      <c r="BO47" s="55" t="s">
        <v>232</v>
      </c>
      <c r="BP47" s="54">
        <v>8000</v>
      </c>
      <c r="BQ47" s="55">
        <f>INDEX([1]装备设计!$G$3:$G$7,MATCH([1]装备一览!BM41,[1]装备设计!$F$3:$F$7,0))</f>
        <v>150</v>
      </c>
      <c r="BR47" s="55">
        <f>INDEX([1]装备设计!$H$3:$H$7,MATCH([1]装备一览!BM41,[1]装备设计!$F$3:$F$7,0))</f>
        <v>1500</v>
      </c>
      <c r="BS47" s="55">
        <v>0</v>
      </c>
      <c r="BT47" s="55">
        <v>1.2000000000000002</v>
      </c>
      <c r="BU47" s="55" t="str">
        <f t="shared" si="7"/>
        <v>4,9</v>
      </c>
      <c r="BV47" s="55"/>
    </row>
    <row r="48" spans="1:74" ht="14.25" thickBot="1">
      <c r="A48" s="55" t="s">
        <v>445</v>
      </c>
      <c r="B48" s="55">
        <v>1</v>
      </c>
      <c r="C48" s="55">
        <v>0</v>
      </c>
      <c r="D48" s="55" t="s">
        <v>123</v>
      </c>
      <c r="E48" s="55" t="s">
        <v>308</v>
      </c>
      <c r="F48" s="55">
        <v>5</v>
      </c>
      <c r="G48" s="55" t="s">
        <v>232</v>
      </c>
      <c r="H48" s="54">
        <v>500</v>
      </c>
      <c r="I48" s="55">
        <f>INDEX([1]装备设计!$G$3:$G$7,MATCH([1]装备一览!E42,[1]装备设计!$F$3:$F$7,0))</f>
        <v>5</v>
      </c>
      <c r="J48" s="55">
        <f>INDEX([1]装备设计!$H$3:$H$7,MATCH([1]装备一览!E42,[1]装备设计!$F$3:$F$7,0))</f>
        <v>0</v>
      </c>
      <c r="K48" s="55">
        <v>0</v>
      </c>
      <c r="L48" s="55">
        <f t="shared" si="3"/>
        <v>20</v>
      </c>
      <c r="M48" s="55" t="s">
        <v>2248</v>
      </c>
      <c r="N48" s="55"/>
      <c r="P48" s="55" t="s">
        <v>446</v>
      </c>
      <c r="Q48" s="55">
        <v>1</v>
      </c>
      <c r="R48" s="55">
        <v>0</v>
      </c>
      <c r="S48" s="55" t="s">
        <v>123</v>
      </c>
      <c r="T48" s="44" t="s">
        <v>309</v>
      </c>
      <c r="U48" s="55">
        <v>5</v>
      </c>
      <c r="V48" s="55" t="s">
        <v>232</v>
      </c>
      <c r="W48" s="54">
        <v>1000</v>
      </c>
      <c r="X48" s="55">
        <f>INDEX([1]装备设计!$G$3:$G$7,MATCH([1]装备一览!T42,[1]装备设计!$F$3:$F$7,0))</f>
        <v>10</v>
      </c>
      <c r="Y48" s="55">
        <f>INDEX([1]装备设计!$H$3:$H$7,MATCH([1]装备一览!T42,[1]装备设计!$F$3:$F$7,0))</f>
        <v>0</v>
      </c>
      <c r="Z48" s="55">
        <v>0</v>
      </c>
      <c r="AA48" s="55">
        <v>20</v>
      </c>
      <c r="AB48" s="55" t="str">
        <f t="shared" si="4"/>
        <v>7,10</v>
      </c>
      <c r="AC48" s="55"/>
      <c r="AE48" s="55" t="s">
        <v>447</v>
      </c>
      <c r="AF48" s="55">
        <v>1</v>
      </c>
      <c r="AG48" s="55">
        <v>0</v>
      </c>
      <c r="AH48" s="55" t="s">
        <v>123</v>
      </c>
      <c r="AI48" s="44" t="s">
        <v>311</v>
      </c>
      <c r="AJ48" s="55">
        <v>5</v>
      </c>
      <c r="AK48" s="55" t="s">
        <v>232</v>
      </c>
      <c r="AL48" s="54">
        <v>2500</v>
      </c>
      <c r="AM48" s="55">
        <f>INDEX([1]装备设计!$G$3:$G$7,MATCH([1]装备一览!AI42,[1]装备设计!$F$3:$F$7,0))</f>
        <v>20</v>
      </c>
      <c r="AN48" s="55">
        <f>INDEX([1]装备设计!$H$3:$H$7,MATCH([1]装备一览!AI42,[1]装备设计!$F$3:$F$7,0))</f>
        <v>0</v>
      </c>
      <c r="AO48" s="55">
        <v>0</v>
      </c>
      <c r="AP48" s="55">
        <v>20</v>
      </c>
      <c r="AQ48" s="55" t="str">
        <f t="shared" si="5"/>
        <v>12,17</v>
      </c>
      <c r="AR48" s="55"/>
      <c r="AT48" s="55" t="s">
        <v>448</v>
      </c>
      <c r="AU48" s="55">
        <v>1</v>
      </c>
      <c r="AV48" s="55">
        <v>0</v>
      </c>
      <c r="AW48" s="55" t="s">
        <v>123</v>
      </c>
      <c r="AX48" s="44" t="s">
        <v>313</v>
      </c>
      <c r="AY48" s="55">
        <v>5</v>
      </c>
      <c r="AZ48" s="55" t="s">
        <v>232</v>
      </c>
      <c r="BA48" s="54">
        <v>5000</v>
      </c>
      <c r="BB48" s="55">
        <f>INDEX([1]装备设计!$G$3:$G$7,MATCH([1]装备一览!AX42,[1]装备设计!$F$3:$F$7,0))</f>
        <v>50</v>
      </c>
      <c r="BC48" s="55">
        <f>INDEX([1]装备设计!$H$3:$H$7,MATCH([1]装备一览!AX42,[1]装备设计!$F$3:$F$7,0))</f>
        <v>500</v>
      </c>
      <c r="BD48" s="55">
        <v>0</v>
      </c>
      <c r="BE48" s="55">
        <v>20</v>
      </c>
      <c r="BF48" s="55" t="str">
        <f t="shared" si="6"/>
        <v>17,26</v>
      </c>
      <c r="BG48" s="55"/>
      <c r="BI48" s="55" t="s">
        <v>449</v>
      </c>
      <c r="BJ48" s="55">
        <v>1</v>
      </c>
      <c r="BK48" s="55">
        <v>0</v>
      </c>
      <c r="BL48" s="55" t="s">
        <v>123</v>
      </c>
      <c r="BM48" s="44" t="s">
        <v>315</v>
      </c>
      <c r="BN48" s="55">
        <v>5</v>
      </c>
      <c r="BO48" s="55" t="s">
        <v>232</v>
      </c>
      <c r="BP48" s="54">
        <v>10000</v>
      </c>
      <c r="BQ48" s="55">
        <f>INDEX([1]装备设计!$G$3:$G$7,MATCH([1]装备一览!BM42,[1]装备设计!$F$3:$F$7,0))</f>
        <v>150</v>
      </c>
      <c r="BR48" s="55">
        <f>INDEX([1]装备设计!$H$3:$H$7,MATCH([1]装备一览!BM42,[1]装备设计!$F$3:$F$7,0))</f>
        <v>1500</v>
      </c>
      <c r="BS48" s="55">
        <v>0</v>
      </c>
      <c r="BT48" s="55">
        <v>20</v>
      </c>
      <c r="BU48" s="55" t="str">
        <f t="shared" si="7"/>
        <v>22,35</v>
      </c>
      <c r="BV48" s="55"/>
    </row>
    <row r="49" spans="1:74" ht="14.25" thickBot="1">
      <c r="A49" s="55" t="s">
        <v>450</v>
      </c>
      <c r="B49" s="55">
        <v>1</v>
      </c>
      <c r="C49" s="55">
        <v>0</v>
      </c>
      <c r="D49" s="55" t="s">
        <v>124</v>
      </c>
      <c r="E49" s="55" t="s">
        <v>308</v>
      </c>
      <c r="F49" s="55">
        <v>5</v>
      </c>
      <c r="G49" s="55" t="s">
        <v>232</v>
      </c>
      <c r="H49" s="54">
        <v>500</v>
      </c>
      <c r="I49" s="55">
        <f>INDEX([1]装备设计!$G$3:$G$7,MATCH([1]装备一览!E43,[1]装备设计!$F$3:$F$7,0))</f>
        <v>5</v>
      </c>
      <c r="J49" s="55">
        <f>INDEX([1]装备设计!$H$3:$H$7,MATCH([1]装备一览!E43,[1]装备设计!$F$3:$F$7,0))</f>
        <v>0</v>
      </c>
      <c r="K49" s="55">
        <v>0</v>
      </c>
      <c r="L49" s="55">
        <f t="shared" si="3"/>
        <v>80</v>
      </c>
      <c r="M49" s="55" t="s">
        <v>2248</v>
      </c>
      <c r="N49" s="55"/>
      <c r="P49" s="55" t="s">
        <v>451</v>
      </c>
      <c r="Q49" s="55">
        <v>1</v>
      </c>
      <c r="R49" s="55">
        <v>0</v>
      </c>
      <c r="S49" s="55" t="s">
        <v>124</v>
      </c>
      <c r="T49" s="44" t="s">
        <v>309</v>
      </c>
      <c r="U49" s="55">
        <v>5</v>
      </c>
      <c r="V49" s="55" t="s">
        <v>232</v>
      </c>
      <c r="W49" s="54">
        <v>1000</v>
      </c>
      <c r="X49" s="55">
        <f>INDEX([1]装备设计!$G$3:$G$7,MATCH([1]装备一览!T43,[1]装备设计!$F$3:$F$7,0))</f>
        <v>10</v>
      </c>
      <c r="Y49" s="55">
        <f>INDEX([1]装备设计!$H$3:$H$7,MATCH([1]装备一览!T43,[1]装备设计!$F$3:$F$7,0))</f>
        <v>0</v>
      </c>
      <c r="Z49" s="55">
        <v>0</v>
      </c>
      <c r="AA49" s="55">
        <v>80</v>
      </c>
      <c r="AB49" s="55" t="str">
        <f t="shared" si="4"/>
        <v>7,10</v>
      </c>
      <c r="AC49" s="55"/>
      <c r="AE49" s="55" t="s">
        <v>452</v>
      </c>
      <c r="AF49" s="55">
        <v>1</v>
      </c>
      <c r="AG49" s="55">
        <v>0</v>
      </c>
      <c r="AH49" s="55" t="s">
        <v>124</v>
      </c>
      <c r="AI49" s="44" t="s">
        <v>311</v>
      </c>
      <c r="AJ49" s="55">
        <v>5</v>
      </c>
      <c r="AK49" s="55" t="s">
        <v>232</v>
      </c>
      <c r="AL49" s="54">
        <v>2500</v>
      </c>
      <c r="AM49" s="55">
        <f>INDEX([1]装备设计!$G$3:$G$7,MATCH([1]装备一览!AI43,[1]装备设计!$F$3:$F$7,0))</f>
        <v>20</v>
      </c>
      <c r="AN49" s="55">
        <f>INDEX([1]装备设计!$H$3:$H$7,MATCH([1]装备一览!AI43,[1]装备设计!$F$3:$F$7,0))</f>
        <v>0</v>
      </c>
      <c r="AO49" s="55">
        <v>0</v>
      </c>
      <c r="AP49" s="55">
        <v>80</v>
      </c>
      <c r="AQ49" s="55" t="str">
        <f t="shared" si="5"/>
        <v>12,17</v>
      </c>
      <c r="AR49" s="55"/>
      <c r="AT49" s="55" t="s">
        <v>453</v>
      </c>
      <c r="AU49" s="55">
        <v>1</v>
      </c>
      <c r="AV49" s="55">
        <v>0</v>
      </c>
      <c r="AW49" s="55" t="s">
        <v>124</v>
      </c>
      <c r="AX49" s="44" t="s">
        <v>313</v>
      </c>
      <c r="AY49" s="55">
        <v>5</v>
      </c>
      <c r="AZ49" s="55" t="s">
        <v>232</v>
      </c>
      <c r="BA49" s="54">
        <v>5000</v>
      </c>
      <c r="BB49" s="55">
        <f>INDEX([1]装备设计!$G$3:$G$7,MATCH([1]装备一览!AX43,[1]装备设计!$F$3:$F$7,0))</f>
        <v>50</v>
      </c>
      <c r="BC49" s="55">
        <f>INDEX([1]装备设计!$H$3:$H$7,MATCH([1]装备一览!AX43,[1]装备设计!$F$3:$F$7,0))</f>
        <v>500</v>
      </c>
      <c r="BD49" s="55">
        <v>0</v>
      </c>
      <c r="BE49" s="55">
        <v>80</v>
      </c>
      <c r="BF49" s="55" t="str">
        <f t="shared" si="6"/>
        <v>17,26</v>
      </c>
      <c r="BG49" s="55"/>
      <c r="BI49" s="55" t="s">
        <v>454</v>
      </c>
      <c r="BJ49" s="55">
        <v>1</v>
      </c>
      <c r="BK49" s="55">
        <v>0</v>
      </c>
      <c r="BL49" s="55" t="s">
        <v>124</v>
      </c>
      <c r="BM49" s="44" t="s">
        <v>315</v>
      </c>
      <c r="BN49" s="55">
        <v>5</v>
      </c>
      <c r="BO49" s="55" t="s">
        <v>232</v>
      </c>
      <c r="BP49" s="54">
        <v>10000</v>
      </c>
      <c r="BQ49" s="55">
        <f>INDEX([1]装备设计!$G$3:$G$7,MATCH([1]装备一览!BM43,[1]装备设计!$F$3:$F$7,0))</f>
        <v>150</v>
      </c>
      <c r="BR49" s="55">
        <f>INDEX([1]装备设计!$H$3:$H$7,MATCH([1]装备一览!BM43,[1]装备设计!$F$3:$F$7,0))</f>
        <v>1500</v>
      </c>
      <c r="BS49" s="55">
        <v>0</v>
      </c>
      <c r="BT49" s="55">
        <v>80</v>
      </c>
      <c r="BU49" s="55" t="str">
        <f t="shared" si="7"/>
        <v>22,35</v>
      </c>
      <c r="BV49" s="55"/>
    </row>
    <row r="50" spans="1:74" ht="14.25" thickBot="1">
      <c r="A50" s="55" t="s">
        <v>455</v>
      </c>
      <c r="B50" s="71">
        <v>0</v>
      </c>
      <c r="C50" s="55">
        <v>0</v>
      </c>
      <c r="D50" s="55" t="s">
        <v>125</v>
      </c>
      <c r="E50" s="55" t="s">
        <v>308</v>
      </c>
      <c r="F50" s="55">
        <v>5</v>
      </c>
      <c r="G50" s="55" t="s">
        <v>232</v>
      </c>
      <c r="H50" s="54">
        <v>500</v>
      </c>
      <c r="I50" s="55">
        <f>INDEX([1]装备设计!$G$3:$G$7,MATCH([1]装备一览!E44,[1]装备设计!$F$3:$F$7,0))</f>
        <v>5</v>
      </c>
      <c r="J50" s="55">
        <f>INDEX([1]装备设计!$H$3:$H$7,MATCH([1]装备一览!E44,[1]装备设计!$F$3:$F$7,0))</f>
        <v>0</v>
      </c>
      <c r="K50" s="55">
        <v>0</v>
      </c>
      <c r="L50" s="55">
        <f t="shared" si="3"/>
        <v>240</v>
      </c>
      <c r="M50" s="55" t="s">
        <v>2248</v>
      </c>
      <c r="N50" s="55"/>
      <c r="P50" s="55" t="s">
        <v>456</v>
      </c>
      <c r="Q50" s="71">
        <v>0</v>
      </c>
      <c r="R50" s="55">
        <v>0</v>
      </c>
      <c r="S50" s="55" t="s">
        <v>125</v>
      </c>
      <c r="T50" s="44" t="s">
        <v>309</v>
      </c>
      <c r="U50" s="55">
        <v>5</v>
      </c>
      <c r="V50" s="55" t="s">
        <v>232</v>
      </c>
      <c r="W50" s="54">
        <v>1000</v>
      </c>
      <c r="X50" s="55">
        <f>INDEX([1]装备设计!$G$3:$G$7,MATCH([1]装备一览!T44,[1]装备设计!$F$3:$F$7,0))</f>
        <v>10</v>
      </c>
      <c r="Y50" s="55">
        <f>INDEX([1]装备设计!$H$3:$H$7,MATCH([1]装备一览!T44,[1]装备设计!$F$3:$F$7,0))</f>
        <v>0</v>
      </c>
      <c r="Z50" s="55">
        <v>0</v>
      </c>
      <c r="AA50" s="55">
        <v>240</v>
      </c>
      <c r="AB50" s="55" t="str">
        <f t="shared" si="4"/>
        <v>7,10</v>
      </c>
      <c r="AC50" s="55"/>
      <c r="AE50" s="55" t="s">
        <v>457</v>
      </c>
      <c r="AF50" s="71">
        <v>0</v>
      </c>
      <c r="AG50" s="55">
        <v>0</v>
      </c>
      <c r="AH50" s="55" t="s">
        <v>125</v>
      </c>
      <c r="AI50" s="44" t="s">
        <v>311</v>
      </c>
      <c r="AJ50" s="55">
        <v>5</v>
      </c>
      <c r="AK50" s="55" t="s">
        <v>232</v>
      </c>
      <c r="AL50" s="54">
        <v>2500</v>
      </c>
      <c r="AM50" s="55">
        <f>INDEX([1]装备设计!$G$3:$G$7,MATCH([1]装备一览!AI44,[1]装备设计!$F$3:$F$7,0))</f>
        <v>20</v>
      </c>
      <c r="AN50" s="55">
        <f>INDEX([1]装备设计!$H$3:$H$7,MATCH([1]装备一览!AI44,[1]装备设计!$F$3:$F$7,0))</f>
        <v>0</v>
      </c>
      <c r="AO50" s="55">
        <v>0</v>
      </c>
      <c r="AP50" s="55">
        <v>240</v>
      </c>
      <c r="AQ50" s="55" t="str">
        <f t="shared" si="5"/>
        <v>12,17</v>
      </c>
      <c r="AR50" s="55"/>
      <c r="AT50" s="55" t="s">
        <v>458</v>
      </c>
      <c r="AU50" s="71">
        <v>0</v>
      </c>
      <c r="AV50" s="55">
        <v>0</v>
      </c>
      <c r="AW50" s="55" t="s">
        <v>125</v>
      </c>
      <c r="AX50" s="44" t="s">
        <v>313</v>
      </c>
      <c r="AY50" s="55">
        <v>5</v>
      </c>
      <c r="AZ50" s="55" t="s">
        <v>232</v>
      </c>
      <c r="BA50" s="54">
        <v>5000</v>
      </c>
      <c r="BB50" s="55">
        <f>INDEX([1]装备设计!$G$3:$G$7,MATCH([1]装备一览!AX44,[1]装备设计!$F$3:$F$7,0))</f>
        <v>50</v>
      </c>
      <c r="BC50" s="55">
        <f>INDEX([1]装备设计!$H$3:$H$7,MATCH([1]装备一览!AX44,[1]装备设计!$F$3:$F$7,0))</f>
        <v>500</v>
      </c>
      <c r="BD50" s="55">
        <v>0</v>
      </c>
      <c r="BE50" s="55">
        <v>240</v>
      </c>
      <c r="BF50" s="55" t="str">
        <f t="shared" si="6"/>
        <v>17,26</v>
      </c>
      <c r="BG50" s="55"/>
      <c r="BI50" s="55" t="s">
        <v>459</v>
      </c>
      <c r="BJ50" s="71">
        <v>0</v>
      </c>
      <c r="BK50" s="55">
        <v>0</v>
      </c>
      <c r="BL50" s="55" t="s">
        <v>125</v>
      </c>
      <c r="BM50" s="44" t="s">
        <v>315</v>
      </c>
      <c r="BN50" s="55">
        <v>5</v>
      </c>
      <c r="BO50" s="55" t="s">
        <v>232</v>
      </c>
      <c r="BP50" s="54">
        <v>10000</v>
      </c>
      <c r="BQ50" s="55">
        <f>INDEX([1]装备设计!$G$3:$G$7,MATCH([1]装备一览!BM44,[1]装备设计!$F$3:$F$7,0))</f>
        <v>150</v>
      </c>
      <c r="BR50" s="55">
        <f>INDEX([1]装备设计!$H$3:$H$7,MATCH([1]装备一览!BM44,[1]装备设计!$F$3:$F$7,0))</f>
        <v>1500</v>
      </c>
      <c r="BS50" s="55">
        <v>0</v>
      </c>
      <c r="BT50" s="55">
        <v>240</v>
      </c>
      <c r="BU50" s="55" t="str">
        <f t="shared" si="7"/>
        <v>22,35</v>
      </c>
      <c r="BV50" s="55"/>
    </row>
    <row r="51" spans="1:74" ht="14.25" thickBot="1">
      <c r="A51" s="55" t="s">
        <v>460</v>
      </c>
      <c r="B51" s="71">
        <v>0</v>
      </c>
      <c r="C51" s="55">
        <v>0</v>
      </c>
      <c r="D51" s="55" t="s">
        <v>130</v>
      </c>
      <c r="E51" s="55" t="s">
        <v>308</v>
      </c>
      <c r="F51" s="55">
        <v>5</v>
      </c>
      <c r="G51" s="55" t="s">
        <v>232</v>
      </c>
      <c r="H51" s="54">
        <v>500</v>
      </c>
      <c r="I51" s="55">
        <f>INDEX([1]装备设计!$G$3:$G$7,MATCH([1]装备一览!E45,[1]装备设计!$F$3:$F$7,0))</f>
        <v>5</v>
      </c>
      <c r="J51" s="55">
        <f>INDEX([1]装备设计!$H$3:$H$7,MATCH([1]装备一览!E45,[1]装备设计!$F$3:$F$7,0))</f>
        <v>0</v>
      </c>
      <c r="K51" s="55">
        <v>0</v>
      </c>
      <c r="L51" s="55">
        <f t="shared" si="3"/>
        <v>7</v>
      </c>
      <c r="M51" s="55" t="s">
        <v>2248</v>
      </c>
      <c r="N51" s="55"/>
      <c r="P51" s="55" t="s">
        <v>461</v>
      </c>
      <c r="Q51" s="71">
        <v>0</v>
      </c>
      <c r="R51" s="55">
        <v>0</v>
      </c>
      <c r="S51" s="55" t="s">
        <v>130</v>
      </c>
      <c r="T51" s="44" t="s">
        <v>309</v>
      </c>
      <c r="U51" s="55">
        <v>5</v>
      </c>
      <c r="V51" s="55" t="s">
        <v>232</v>
      </c>
      <c r="W51" s="54">
        <v>1000</v>
      </c>
      <c r="X51" s="55">
        <f>INDEX([1]装备设计!$G$3:$G$7,MATCH([1]装备一览!T45,[1]装备设计!$F$3:$F$7,0))</f>
        <v>10</v>
      </c>
      <c r="Y51" s="55">
        <f>INDEX([1]装备设计!$H$3:$H$7,MATCH([1]装备一览!T45,[1]装备设计!$F$3:$F$7,0))</f>
        <v>0</v>
      </c>
      <c r="Z51" s="55">
        <v>0</v>
      </c>
      <c r="AA51" s="55">
        <v>7</v>
      </c>
      <c r="AB51" s="55" t="str">
        <f t="shared" si="4"/>
        <v>7,10</v>
      </c>
      <c r="AC51" s="55"/>
      <c r="AE51" s="55" t="s">
        <v>462</v>
      </c>
      <c r="AF51" s="71">
        <v>0</v>
      </c>
      <c r="AG51" s="55">
        <v>0</v>
      </c>
      <c r="AH51" s="55" t="s">
        <v>130</v>
      </c>
      <c r="AI51" s="44" t="s">
        <v>311</v>
      </c>
      <c r="AJ51" s="55">
        <v>5</v>
      </c>
      <c r="AK51" s="55" t="s">
        <v>232</v>
      </c>
      <c r="AL51" s="54">
        <v>2500</v>
      </c>
      <c r="AM51" s="55">
        <f>INDEX([1]装备设计!$G$3:$G$7,MATCH([1]装备一览!AI45,[1]装备设计!$F$3:$F$7,0))</f>
        <v>20</v>
      </c>
      <c r="AN51" s="55">
        <f>INDEX([1]装备设计!$H$3:$H$7,MATCH([1]装备一览!AI45,[1]装备设计!$F$3:$F$7,0))</f>
        <v>0</v>
      </c>
      <c r="AO51" s="55">
        <v>0</v>
      </c>
      <c r="AP51" s="55">
        <v>7</v>
      </c>
      <c r="AQ51" s="55" t="str">
        <f t="shared" si="5"/>
        <v>12,17</v>
      </c>
      <c r="AR51" s="55"/>
      <c r="AT51" s="55" t="s">
        <v>463</v>
      </c>
      <c r="AU51" s="71">
        <v>0</v>
      </c>
      <c r="AV51" s="55">
        <v>0</v>
      </c>
      <c r="AW51" s="55" t="s">
        <v>130</v>
      </c>
      <c r="AX51" s="44" t="s">
        <v>313</v>
      </c>
      <c r="AY51" s="55">
        <v>5</v>
      </c>
      <c r="AZ51" s="55" t="s">
        <v>232</v>
      </c>
      <c r="BA51" s="54">
        <v>5000</v>
      </c>
      <c r="BB51" s="55">
        <f>INDEX([1]装备设计!$G$3:$G$7,MATCH([1]装备一览!AX45,[1]装备设计!$F$3:$F$7,0))</f>
        <v>50</v>
      </c>
      <c r="BC51" s="55">
        <f>INDEX([1]装备设计!$H$3:$H$7,MATCH([1]装备一览!AX45,[1]装备设计!$F$3:$F$7,0))</f>
        <v>500</v>
      </c>
      <c r="BD51" s="55">
        <v>0</v>
      </c>
      <c r="BE51" s="55">
        <v>7</v>
      </c>
      <c r="BF51" s="55" t="str">
        <f t="shared" si="6"/>
        <v>17,26</v>
      </c>
      <c r="BG51" s="55"/>
      <c r="BI51" s="55" t="s">
        <v>464</v>
      </c>
      <c r="BJ51" s="71">
        <v>0</v>
      </c>
      <c r="BK51" s="55">
        <v>0</v>
      </c>
      <c r="BL51" s="55" t="s">
        <v>130</v>
      </c>
      <c r="BM51" s="44" t="s">
        <v>315</v>
      </c>
      <c r="BN51" s="55">
        <v>5</v>
      </c>
      <c r="BO51" s="55" t="s">
        <v>232</v>
      </c>
      <c r="BP51" s="54">
        <v>10000</v>
      </c>
      <c r="BQ51" s="55">
        <f>INDEX([1]装备设计!$G$3:$G$7,MATCH([1]装备一览!BM45,[1]装备设计!$F$3:$F$7,0))</f>
        <v>150</v>
      </c>
      <c r="BR51" s="55">
        <f>INDEX([1]装备设计!$H$3:$H$7,MATCH([1]装备一览!BM45,[1]装备设计!$F$3:$F$7,0))</f>
        <v>1500</v>
      </c>
      <c r="BS51" s="55">
        <v>0</v>
      </c>
      <c r="BT51" s="55">
        <v>7</v>
      </c>
      <c r="BU51" s="55" t="str">
        <f t="shared" si="7"/>
        <v>22,35</v>
      </c>
      <c r="BV51" s="55"/>
    </row>
    <row r="52" spans="1:74" ht="14.25" thickBot="1">
      <c r="A52" s="55" t="s">
        <v>465</v>
      </c>
      <c r="B52" s="71">
        <v>0</v>
      </c>
      <c r="C52" s="55">
        <v>0</v>
      </c>
      <c r="D52" s="55" t="s">
        <v>131</v>
      </c>
      <c r="E52" s="55" t="s">
        <v>308</v>
      </c>
      <c r="F52" s="55">
        <v>5</v>
      </c>
      <c r="G52" s="55" t="s">
        <v>232</v>
      </c>
      <c r="H52" s="54">
        <v>500</v>
      </c>
      <c r="I52" s="55">
        <f>INDEX([1]装备设计!$G$3:$G$7,MATCH([1]装备一览!E46,[1]装备设计!$F$3:$F$7,0))</f>
        <v>5</v>
      </c>
      <c r="J52" s="55">
        <f>INDEX([1]装备设计!$H$3:$H$7,MATCH([1]装备一览!E46,[1]装备设计!$F$3:$F$7,0))</f>
        <v>0</v>
      </c>
      <c r="K52" s="55">
        <v>0</v>
      </c>
      <c r="L52" s="55">
        <f t="shared" si="3"/>
        <v>23</v>
      </c>
      <c r="M52" s="55" t="s">
        <v>2248</v>
      </c>
      <c r="N52" s="55"/>
      <c r="P52" s="55" t="s">
        <v>466</v>
      </c>
      <c r="Q52" s="71">
        <v>0</v>
      </c>
      <c r="R52" s="55">
        <v>0</v>
      </c>
      <c r="S52" s="55" t="s">
        <v>131</v>
      </c>
      <c r="T52" s="44" t="s">
        <v>309</v>
      </c>
      <c r="U52" s="55">
        <v>5</v>
      </c>
      <c r="V52" s="55" t="s">
        <v>232</v>
      </c>
      <c r="W52" s="54">
        <v>1000</v>
      </c>
      <c r="X52" s="55">
        <f>INDEX([1]装备设计!$G$3:$G$7,MATCH([1]装备一览!T46,[1]装备设计!$F$3:$F$7,0))</f>
        <v>10</v>
      </c>
      <c r="Y52" s="55">
        <f>INDEX([1]装备设计!$H$3:$H$7,MATCH([1]装备一览!T46,[1]装备设计!$F$3:$F$7,0))</f>
        <v>0</v>
      </c>
      <c r="Z52" s="55">
        <v>0</v>
      </c>
      <c r="AA52" s="55">
        <v>23</v>
      </c>
      <c r="AB52" s="55" t="str">
        <f t="shared" si="4"/>
        <v>7,10</v>
      </c>
      <c r="AC52" s="55"/>
      <c r="AE52" s="55" t="s">
        <v>467</v>
      </c>
      <c r="AF52" s="71">
        <v>0</v>
      </c>
      <c r="AG52" s="55">
        <v>0</v>
      </c>
      <c r="AH52" s="55" t="s">
        <v>131</v>
      </c>
      <c r="AI52" s="44" t="s">
        <v>311</v>
      </c>
      <c r="AJ52" s="55">
        <v>5</v>
      </c>
      <c r="AK52" s="55" t="s">
        <v>232</v>
      </c>
      <c r="AL52" s="54">
        <v>2500</v>
      </c>
      <c r="AM52" s="55">
        <f>INDEX([1]装备设计!$G$3:$G$7,MATCH([1]装备一览!AI46,[1]装备设计!$F$3:$F$7,0))</f>
        <v>20</v>
      </c>
      <c r="AN52" s="55">
        <f>INDEX([1]装备设计!$H$3:$H$7,MATCH([1]装备一览!AI46,[1]装备设计!$F$3:$F$7,0))</f>
        <v>0</v>
      </c>
      <c r="AO52" s="55">
        <v>0</v>
      </c>
      <c r="AP52" s="55">
        <v>23</v>
      </c>
      <c r="AQ52" s="55" t="str">
        <f t="shared" si="5"/>
        <v>12,17</v>
      </c>
      <c r="AR52" s="55"/>
      <c r="AT52" s="55" t="s">
        <v>468</v>
      </c>
      <c r="AU52" s="71">
        <v>0</v>
      </c>
      <c r="AV52" s="55">
        <v>0</v>
      </c>
      <c r="AW52" s="55" t="s">
        <v>131</v>
      </c>
      <c r="AX52" s="44" t="s">
        <v>313</v>
      </c>
      <c r="AY52" s="55">
        <v>5</v>
      </c>
      <c r="AZ52" s="55" t="s">
        <v>232</v>
      </c>
      <c r="BA52" s="54">
        <v>5000</v>
      </c>
      <c r="BB52" s="55">
        <f>INDEX([1]装备设计!$G$3:$G$7,MATCH([1]装备一览!AX46,[1]装备设计!$F$3:$F$7,0))</f>
        <v>50</v>
      </c>
      <c r="BC52" s="55">
        <f>INDEX([1]装备设计!$H$3:$H$7,MATCH([1]装备一览!AX46,[1]装备设计!$F$3:$F$7,0))</f>
        <v>500</v>
      </c>
      <c r="BD52" s="55">
        <v>0</v>
      </c>
      <c r="BE52" s="55">
        <v>23</v>
      </c>
      <c r="BF52" s="55" t="str">
        <f t="shared" si="6"/>
        <v>17,26</v>
      </c>
      <c r="BG52" s="55"/>
      <c r="BI52" s="55" t="s">
        <v>469</v>
      </c>
      <c r="BJ52" s="71">
        <v>0</v>
      </c>
      <c r="BK52" s="55">
        <v>0</v>
      </c>
      <c r="BL52" s="55" t="s">
        <v>131</v>
      </c>
      <c r="BM52" s="44" t="s">
        <v>315</v>
      </c>
      <c r="BN52" s="55">
        <v>5</v>
      </c>
      <c r="BO52" s="55" t="s">
        <v>232</v>
      </c>
      <c r="BP52" s="54">
        <v>10000</v>
      </c>
      <c r="BQ52" s="55">
        <f>INDEX([1]装备设计!$G$3:$G$7,MATCH([1]装备一览!BM46,[1]装备设计!$F$3:$F$7,0))</f>
        <v>150</v>
      </c>
      <c r="BR52" s="55">
        <f>INDEX([1]装备设计!$H$3:$H$7,MATCH([1]装备一览!BM46,[1]装备设计!$F$3:$F$7,0))</f>
        <v>1500</v>
      </c>
      <c r="BS52" s="55">
        <v>0</v>
      </c>
      <c r="BT52" s="55">
        <v>23</v>
      </c>
      <c r="BU52" s="55" t="str">
        <f t="shared" si="7"/>
        <v>22,35</v>
      </c>
      <c r="BV52" s="55"/>
    </row>
    <row r="53" spans="1:74" ht="14.25" thickBot="1">
      <c r="A53" s="55" t="s">
        <v>470</v>
      </c>
      <c r="B53" s="55">
        <v>1</v>
      </c>
      <c r="C53" s="55">
        <v>0</v>
      </c>
      <c r="D53" s="55" t="s">
        <v>132</v>
      </c>
      <c r="E53" s="55" t="s">
        <v>308</v>
      </c>
      <c r="F53" s="55">
        <v>5</v>
      </c>
      <c r="G53" s="55" t="s">
        <v>232</v>
      </c>
      <c r="H53" s="54">
        <v>500</v>
      </c>
      <c r="I53" s="55">
        <f>INDEX([1]装备设计!$G$3:$G$7,MATCH([1]装备一览!E47,[1]装备设计!$F$3:$F$7,0))</f>
        <v>5</v>
      </c>
      <c r="J53" s="55">
        <f>INDEX([1]装备设计!$H$3:$H$7,MATCH([1]装备一览!E47,[1]装备设计!$F$3:$F$7,0))</f>
        <v>0</v>
      </c>
      <c r="K53" s="55">
        <v>0</v>
      </c>
      <c r="L53" s="55">
        <f t="shared" si="3"/>
        <v>20</v>
      </c>
      <c r="M53" s="55" t="s">
        <v>2248</v>
      </c>
      <c r="N53" s="55"/>
      <c r="P53" s="55" t="s">
        <v>471</v>
      </c>
      <c r="Q53" s="55">
        <v>1</v>
      </c>
      <c r="R53" s="55">
        <v>0</v>
      </c>
      <c r="S53" s="55" t="s">
        <v>132</v>
      </c>
      <c r="T53" s="44" t="s">
        <v>309</v>
      </c>
      <c r="U53" s="55">
        <v>5</v>
      </c>
      <c r="V53" s="55" t="s">
        <v>232</v>
      </c>
      <c r="W53" s="54">
        <v>1000</v>
      </c>
      <c r="X53" s="55">
        <f>INDEX([1]装备设计!$G$3:$G$7,MATCH([1]装备一览!T47,[1]装备设计!$F$3:$F$7,0))</f>
        <v>10</v>
      </c>
      <c r="Y53" s="55">
        <f>INDEX([1]装备设计!$H$3:$H$7,MATCH([1]装备一览!T47,[1]装备设计!$F$3:$F$7,0))</f>
        <v>0</v>
      </c>
      <c r="Z53" s="55">
        <v>0</v>
      </c>
      <c r="AA53" s="55">
        <v>20</v>
      </c>
      <c r="AB53" s="55" t="str">
        <f t="shared" si="4"/>
        <v>7,10</v>
      </c>
      <c r="AC53" s="55"/>
      <c r="AE53" s="55" t="s">
        <v>472</v>
      </c>
      <c r="AF53" s="55">
        <v>1</v>
      </c>
      <c r="AG53" s="55">
        <v>0</v>
      </c>
      <c r="AH53" s="55" t="s">
        <v>132</v>
      </c>
      <c r="AI53" s="44" t="s">
        <v>311</v>
      </c>
      <c r="AJ53" s="55">
        <v>5</v>
      </c>
      <c r="AK53" s="55" t="s">
        <v>232</v>
      </c>
      <c r="AL53" s="54">
        <v>2500</v>
      </c>
      <c r="AM53" s="55">
        <f>INDEX([1]装备设计!$G$3:$G$7,MATCH([1]装备一览!AI47,[1]装备设计!$F$3:$F$7,0))</f>
        <v>20</v>
      </c>
      <c r="AN53" s="55">
        <f>INDEX([1]装备设计!$H$3:$H$7,MATCH([1]装备一览!AI47,[1]装备设计!$F$3:$F$7,0))</f>
        <v>0</v>
      </c>
      <c r="AO53" s="55">
        <v>0</v>
      </c>
      <c r="AP53" s="55">
        <v>20</v>
      </c>
      <c r="AQ53" s="55" t="str">
        <f t="shared" si="5"/>
        <v>12,17</v>
      </c>
      <c r="AR53" s="55"/>
      <c r="AT53" s="55" t="s">
        <v>473</v>
      </c>
      <c r="AU53" s="55">
        <v>1</v>
      </c>
      <c r="AV53" s="55">
        <v>0</v>
      </c>
      <c r="AW53" s="55" t="s">
        <v>132</v>
      </c>
      <c r="AX53" s="44" t="s">
        <v>313</v>
      </c>
      <c r="AY53" s="55">
        <v>5</v>
      </c>
      <c r="AZ53" s="55" t="s">
        <v>232</v>
      </c>
      <c r="BA53" s="54">
        <v>5000</v>
      </c>
      <c r="BB53" s="55">
        <f>INDEX([1]装备设计!$G$3:$G$7,MATCH([1]装备一览!AX47,[1]装备设计!$F$3:$F$7,0))</f>
        <v>50</v>
      </c>
      <c r="BC53" s="55">
        <f>INDEX([1]装备设计!$H$3:$H$7,MATCH([1]装备一览!AX47,[1]装备设计!$F$3:$F$7,0))</f>
        <v>500</v>
      </c>
      <c r="BD53" s="55">
        <v>0</v>
      </c>
      <c r="BE53" s="55">
        <v>20</v>
      </c>
      <c r="BF53" s="55" t="str">
        <f t="shared" si="6"/>
        <v>17,26</v>
      </c>
      <c r="BG53" s="55"/>
      <c r="BI53" s="55" t="s">
        <v>474</v>
      </c>
      <c r="BJ53" s="55">
        <v>1</v>
      </c>
      <c r="BK53" s="55">
        <v>0</v>
      </c>
      <c r="BL53" s="55" t="s">
        <v>132</v>
      </c>
      <c r="BM53" s="44" t="s">
        <v>315</v>
      </c>
      <c r="BN53" s="55">
        <v>5</v>
      </c>
      <c r="BO53" s="55" t="s">
        <v>232</v>
      </c>
      <c r="BP53" s="54">
        <v>10000</v>
      </c>
      <c r="BQ53" s="55">
        <f>INDEX([1]装备设计!$G$3:$G$7,MATCH([1]装备一览!BM47,[1]装备设计!$F$3:$F$7,0))</f>
        <v>150</v>
      </c>
      <c r="BR53" s="55">
        <f>INDEX([1]装备设计!$H$3:$H$7,MATCH([1]装备一览!BM47,[1]装备设计!$F$3:$F$7,0))</f>
        <v>1500</v>
      </c>
      <c r="BS53" s="55">
        <v>0</v>
      </c>
      <c r="BT53" s="55">
        <v>20</v>
      </c>
      <c r="BU53" s="55" t="str">
        <f t="shared" si="7"/>
        <v>22,35</v>
      </c>
      <c r="BV53" s="55"/>
    </row>
    <row r="54" spans="1:74" ht="14.25" thickBot="1">
      <c r="A54" s="55" t="s">
        <v>475</v>
      </c>
      <c r="B54" s="55">
        <v>1</v>
      </c>
      <c r="C54" s="55">
        <v>0</v>
      </c>
      <c r="D54" s="55" t="s">
        <v>127</v>
      </c>
      <c r="E54" s="55" t="s">
        <v>308</v>
      </c>
      <c r="F54" s="55">
        <v>5</v>
      </c>
      <c r="G54" s="55" t="s">
        <v>135</v>
      </c>
      <c r="H54" s="54">
        <v>500</v>
      </c>
      <c r="I54" s="55">
        <f>INDEX([1]装备设计!$G$3:$G$7,MATCH([1]装备一览!E48,[1]装备设计!$F$3:$F$7,0))</f>
        <v>5</v>
      </c>
      <c r="J54" s="55">
        <f>INDEX([1]装备设计!$H$3:$H$7,MATCH([1]装备一览!E48,[1]装备设计!$F$3:$F$7,0))</f>
        <v>0</v>
      </c>
      <c r="K54" s="55">
        <v>0</v>
      </c>
      <c r="L54" s="55">
        <f t="shared" si="3"/>
        <v>30</v>
      </c>
      <c r="M54" s="55" t="s">
        <v>2248</v>
      </c>
      <c r="N54" s="55"/>
      <c r="P54" s="55" t="s">
        <v>476</v>
      </c>
      <c r="Q54" s="55">
        <v>1</v>
      </c>
      <c r="R54" s="55">
        <v>0</v>
      </c>
      <c r="S54" s="55" t="s">
        <v>127</v>
      </c>
      <c r="T54" s="44" t="s">
        <v>309</v>
      </c>
      <c r="U54" s="55">
        <v>5</v>
      </c>
      <c r="V54" s="55" t="s">
        <v>135</v>
      </c>
      <c r="W54" s="54">
        <v>1000</v>
      </c>
      <c r="X54" s="55">
        <f>INDEX([1]装备设计!$G$3:$G$7,MATCH([1]装备一览!T48,[1]装备设计!$F$3:$F$7,0))</f>
        <v>10</v>
      </c>
      <c r="Y54" s="55">
        <f>INDEX([1]装备设计!$H$3:$H$7,MATCH([1]装备一览!T48,[1]装备设计!$F$3:$F$7,0))</f>
        <v>0</v>
      </c>
      <c r="Z54" s="55">
        <v>0</v>
      </c>
      <c r="AA54" s="55">
        <v>30</v>
      </c>
      <c r="AB54" s="55" t="str">
        <f t="shared" si="4"/>
        <v>9,13</v>
      </c>
      <c r="AC54" s="55"/>
      <c r="AE54" s="55" t="s">
        <v>477</v>
      </c>
      <c r="AF54" s="55">
        <v>1</v>
      </c>
      <c r="AG54" s="55">
        <v>0</v>
      </c>
      <c r="AH54" s="55" t="s">
        <v>127</v>
      </c>
      <c r="AI54" s="44" t="s">
        <v>311</v>
      </c>
      <c r="AJ54" s="55">
        <v>5</v>
      </c>
      <c r="AK54" s="55" t="s">
        <v>135</v>
      </c>
      <c r="AL54" s="54">
        <v>2500</v>
      </c>
      <c r="AM54" s="55">
        <f>INDEX([1]装备设计!$G$3:$G$7,MATCH([1]装备一览!AI48,[1]装备设计!$F$3:$F$7,0))</f>
        <v>20</v>
      </c>
      <c r="AN54" s="55">
        <f>INDEX([1]装备设计!$H$3:$H$7,MATCH([1]装备一览!AI48,[1]装备设计!$F$3:$F$7,0))</f>
        <v>0</v>
      </c>
      <c r="AO54" s="55">
        <v>0</v>
      </c>
      <c r="AP54" s="55">
        <v>30</v>
      </c>
      <c r="AQ54" s="55" t="str">
        <f t="shared" si="5"/>
        <v>16,22</v>
      </c>
      <c r="AR54" s="55"/>
      <c r="AT54" s="55" t="s">
        <v>478</v>
      </c>
      <c r="AU54" s="55">
        <v>1</v>
      </c>
      <c r="AV54" s="55">
        <v>0</v>
      </c>
      <c r="AW54" s="55" t="s">
        <v>127</v>
      </c>
      <c r="AX54" s="44" t="s">
        <v>313</v>
      </c>
      <c r="AY54" s="55">
        <v>5</v>
      </c>
      <c r="AZ54" s="55" t="s">
        <v>135</v>
      </c>
      <c r="BA54" s="54">
        <v>5000</v>
      </c>
      <c r="BB54" s="55">
        <f>INDEX([1]装备设计!$G$3:$G$7,MATCH([1]装备一览!AX48,[1]装备设计!$F$3:$F$7,0))</f>
        <v>50</v>
      </c>
      <c r="BC54" s="55">
        <f>INDEX([1]装备设计!$H$3:$H$7,MATCH([1]装备一览!AX48,[1]装备设计!$F$3:$F$7,0))</f>
        <v>500</v>
      </c>
      <c r="BD54" s="55">
        <v>0</v>
      </c>
      <c r="BE54" s="55">
        <v>30</v>
      </c>
      <c r="BF54" s="55" t="str">
        <f t="shared" si="6"/>
        <v>22,34</v>
      </c>
      <c r="BG54" s="55"/>
      <c r="BI54" s="55" t="s">
        <v>479</v>
      </c>
      <c r="BJ54" s="55">
        <v>1</v>
      </c>
      <c r="BK54" s="55">
        <v>0</v>
      </c>
      <c r="BL54" s="55" t="s">
        <v>127</v>
      </c>
      <c r="BM54" s="44" t="s">
        <v>315</v>
      </c>
      <c r="BN54" s="55">
        <v>5</v>
      </c>
      <c r="BO54" s="55" t="s">
        <v>135</v>
      </c>
      <c r="BP54" s="54">
        <v>10000</v>
      </c>
      <c r="BQ54" s="55">
        <f>INDEX([1]装备设计!$G$3:$G$7,MATCH([1]装备一览!BM48,[1]装备设计!$F$3:$F$7,0))</f>
        <v>150</v>
      </c>
      <c r="BR54" s="55">
        <f>INDEX([1]装备设计!$H$3:$H$7,MATCH([1]装备一览!BM48,[1]装备设计!$F$3:$F$7,0))</f>
        <v>1500</v>
      </c>
      <c r="BS54" s="55">
        <v>0</v>
      </c>
      <c r="BT54" s="55">
        <v>30</v>
      </c>
      <c r="BU54" s="55" t="str">
        <f t="shared" si="7"/>
        <v>29,46</v>
      </c>
      <c r="BV54" s="55"/>
    </row>
    <row r="55" spans="1:74" ht="14.25" thickBot="1">
      <c r="A55" s="55" t="s">
        <v>480</v>
      </c>
      <c r="B55" s="55">
        <v>1</v>
      </c>
      <c r="C55" s="55">
        <v>1</v>
      </c>
      <c r="D55" s="55" t="s">
        <v>127</v>
      </c>
      <c r="E55" s="55" t="s">
        <v>308</v>
      </c>
      <c r="F55" s="55">
        <v>5</v>
      </c>
      <c r="G55" s="55" t="s">
        <v>135</v>
      </c>
      <c r="H55" s="54">
        <v>800</v>
      </c>
      <c r="I55" s="55">
        <f>INDEX([1]装备设计!$G$3:$G$7,MATCH([1]装备一览!E49,[1]装备设计!$F$3:$F$7,0))</f>
        <v>5</v>
      </c>
      <c r="J55" s="55">
        <f>INDEX([1]装备设计!$H$3:$H$7,MATCH([1]装备一览!E49,[1]装备设计!$F$3:$F$7,0))</f>
        <v>0</v>
      </c>
      <c r="K55" s="55">
        <v>0</v>
      </c>
      <c r="L55" s="55">
        <f t="shared" si="3"/>
        <v>56.400000000000006</v>
      </c>
      <c r="M55" s="55" t="s">
        <v>2248</v>
      </c>
      <c r="N55" s="55"/>
      <c r="P55" s="55" t="s">
        <v>481</v>
      </c>
      <c r="Q55" s="55">
        <v>1</v>
      </c>
      <c r="R55" s="55">
        <v>1</v>
      </c>
      <c r="S55" s="55" t="s">
        <v>127</v>
      </c>
      <c r="T55" s="44" t="s">
        <v>309</v>
      </c>
      <c r="U55" s="55">
        <v>5</v>
      </c>
      <c r="V55" s="55" t="s">
        <v>135</v>
      </c>
      <c r="W55" s="54">
        <v>1600</v>
      </c>
      <c r="X55" s="55">
        <f>INDEX([1]装备设计!$G$3:$G$7,MATCH([1]装备一览!T49,[1]装备设计!$F$3:$F$7,0))</f>
        <v>10</v>
      </c>
      <c r="Y55" s="55">
        <f>INDEX([1]装备设计!$H$3:$H$7,MATCH([1]装备一览!T49,[1]装备设计!$F$3:$F$7,0))</f>
        <v>0</v>
      </c>
      <c r="Z55" s="55">
        <v>0</v>
      </c>
      <c r="AA55" s="55">
        <v>56.400000000000006</v>
      </c>
      <c r="AB55" s="55" t="str">
        <f t="shared" si="4"/>
        <v>9,13</v>
      </c>
      <c r="AC55" s="55"/>
      <c r="AE55" s="55" t="s">
        <v>482</v>
      </c>
      <c r="AF55" s="55">
        <v>1</v>
      </c>
      <c r="AG55" s="55">
        <v>1</v>
      </c>
      <c r="AH55" s="55" t="s">
        <v>127</v>
      </c>
      <c r="AI55" s="44" t="s">
        <v>311</v>
      </c>
      <c r="AJ55" s="55">
        <v>5</v>
      </c>
      <c r="AK55" s="55" t="s">
        <v>135</v>
      </c>
      <c r="AL55" s="54">
        <v>4000</v>
      </c>
      <c r="AM55" s="55">
        <f>INDEX([1]装备设计!$G$3:$G$7,MATCH([1]装备一览!AI49,[1]装备设计!$F$3:$F$7,0))</f>
        <v>20</v>
      </c>
      <c r="AN55" s="55">
        <f>INDEX([1]装备设计!$H$3:$H$7,MATCH([1]装备一览!AI49,[1]装备设计!$F$3:$F$7,0))</f>
        <v>0</v>
      </c>
      <c r="AO55" s="55">
        <v>0</v>
      </c>
      <c r="AP55" s="55">
        <v>56.400000000000006</v>
      </c>
      <c r="AQ55" s="55" t="str">
        <f t="shared" si="5"/>
        <v>16,22</v>
      </c>
      <c r="AR55" s="55"/>
      <c r="AT55" s="55" t="s">
        <v>483</v>
      </c>
      <c r="AU55" s="55">
        <v>1</v>
      </c>
      <c r="AV55" s="55">
        <v>1</v>
      </c>
      <c r="AW55" s="55" t="s">
        <v>127</v>
      </c>
      <c r="AX55" s="44" t="s">
        <v>313</v>
      </c>
      <c r="AY55" s="55">
        <v>5</v>
      </c>
      <c r="AZ55" s="55" t="s">
        <v>135</v>
      </c>
      <c r="BA55" s="54">
        <v>8000</v>
      </c>
      <c r="BB55" s="55">
        <f>INDEX([1]装备设计!$G$3:$G$7,MATCH([1]装备一览!AX49,[1]装备设计!$F$3:$F$7,0))</f>
        <v>50</v>
      </c>
      <c r="BC55" s="55">
        <f>INDEX([1]装备设计!$H$3:$H$7,MATCH([1]装备一览!AX49,[1]装备设计!$F$3:$F$7,0))</f>
        <v>500</v>
      </c>
      <c r="BD55" s="55">
        <v>0</v>
      </c>
      <c r="BE55" s="55">
        <v>56.400000000000006</v>
      </c>
      <c r="BF55" s="55" t="str">
        <f t="shared" si="6"/>
        <v>22,34</v>
      </c>
      <c r="BG55" s="55"/>
      <c r="BI55" s="55" t="s">
        <v>484</v>
      </c>
      <c r="BJ55" s="55">
        <v>1</v>
      </c>
      <c r="BK55" s="55">
        <v>1</v>
      </c>
      <c r="BL55" s="55" t="s">
        <v>127</v>
      </c>
      <c r="BM55" s="44" t="s">
        <v>315</v>
      </c>
      <c r="BN55" s="55">
        <v>5</v>
      </c>
      <c r="BO55" s="55" t="s">
        <v>135</v>
      </c>
      <c r="BP55" s="54">
        <v>16000</v>
      </c>
      <c r="BQ55" s="55">
        <f>INDEX([1]装备设计!$G$3:$G$7,MATCH([1]装备一览!BM49,[1]装备设计!$F$3:$F$7,0))</f>
        <v>150</v>
      </c>
      <c r="BR55" s="55">
        <f>INDEX([1]装备设计!$H$3:$H$7,MATCH([1]装备一览!BM49,[1]装备设计!$F$3:$F$7,0))</f>
        <v>1500</v>
      </c>
      <c r="BS55" s="55">
        <v>0</v>
      </c>
      <c r="BT55" s="55">
        <v>56.400000000000006</v>
      </c>
      <c r="BU55" s="55" t="str">
        <f t="shared" si="7"/>
        <v>29,46</v>
      </c>
      <c r="BV55" s="55"/>
    </row>
    <row r="56" spans="1:74" ht="14.25" thickBot="1">
      <c r="A56" s="55" t="s">
        <v>485</v>
      </c>
      <c r="B56" s="55">
        <v>1</v>
      </c>
      <c r="C56" s="55">
        <v>0</v>
      </c>
      <c r="D56" s="55" t="s">
        <v>128</v>
      </c>
      <c r="E56" s="55" t="s">
        <v>308</v>
      </c>
      <c r="F56" s="55">
        <v>5</v>
      </c>
      <c r="G56" s="55" t="s">
        <v>135</v>
      </c>
      <c r="H56" s="54">
        <v>500</v>
      </c>
      <c r="I56" s="55">
        <f>INDEX([1]装备设计!$G$3:$G$7,MATCH([1]装备一览!E50,[1]装备设计!$F$3:$F$7,0))</f>
        <v>5</v>
      </c>
      <c r="J56" s="55">
        <f>INDEX([1]装备设计!$H$3:$H$7,MATCH([1]装备一览!E50,[1]装备设计!$F$3:$F$7,0))</f>
        <v>0</v>
      </c>
      <c r="K56" s="55">
        <v>0</v>
      </c>
      <c r="L56" s="55">
        <f t="shared" si="3"/>
        <v>12</v>
      </c>
      <c r="M56" s="55" t="s">
        <v>2248</v>
      </c>
      <c r="N56" s="55"/>
      <c r="P56" s="55" t="s">
        <v>486</v>
      </c>
      <c r="Q56" s="55">
        <v>1</v>
      </c>
      <c r="R56" s="55">
        <v>0</v>
      </c>
      <c r="S56" s="55" t="s">
        <v>128</v>
      </c>
      <c r="T56" s="44" t="s">
        <v>309</v>
      </c>
      <c r="U56" s="55">
        <v>5</v>
      </c>
      <c r="V56" s="55" t="s">
        <v>135</v>
      </c>
      <c r="W56" s="54">
        <v>1000</v>
      </c>
      <c r="X56" s="55">
        <f>INDEX([1]装备设计!$G$3:$G$7,MATCH([1]装备一览!T50,[1]装备设计!$F$3:$F$7,0))</f>
        <v>10</v>
      </c>
      <c r="Y56" s="55">
        <f>INDEX([1]装备设计!$H$3:$H$7,MATCH([1]装备一览!T50,[1]装备设计!$F$3:$F$7,0))</f>
        <v>0</v>
      </c>
      <c r="Z56" s="55">
        <v>0</v>
      </c>
      <c r="AA56" s="55">
        <v>12</v>
      </c>
      <c r="AB56" s="55" t="str">
        <f t="shared" si="4"/>
        <v>9,13</v>
      </c>
      <c r="AC56" s="55"/>
      <c r="AE56" s="55" t="s">
        <v>487</v>
      </c>
      <c r="AF56" s="55">
        <v>1</v>
      </c>
      <c r="AG56" s="55">
        <v>0</v>
      </c>
      <c r="AH56" s="55" t="s">
        <v>128</v>
      </c>
      <c r="AI56" s="44" t="s">
        <v>311</v>
      </c>
      <c r="AJ56" s="55">
        <v>5</v>
      </c>
      <c r="AK56" s="55" t="s">
        <v>135</v>
      </c>
      <c r="AL56" s="54">
        <v>2500</v>
      </c>
      <c r="AM56" s="55">
        <f>INDEX([1]装备设计!$G$3:$G$7,MATCH([1]装备一览!AI50,[1]装备设计!$F$3:$F$7,0))</f>
        <v>20</v>
      </c>
      <c r="AN56" s="55">
        <f>INDEX([1]装备设计!$H$3:$H$7,MATCH([1]装备一览!AI50,[1]装备设计!$F$3:$F$7,0))</f>
        <v>0</v>
      </c>
      <c r="AO56" s="55">
        <v>0</v>
      </c>
      <c r="AP56" s="55">
        <v>12</v>
      </c>
      <c r="AQ56" s="55" t="str">
        <f t="shared" si="5"/>
        <v>16,22</v>
      </c>
      <c r="AR56" s="55"/>
      <c r="AT56" s="55" t="s">
        <v>488</v>
      </c>
      <c r="AU56" s="55">
        <v>1</v>
      </c>
      <c r="AV56" s="55">
        <v>0</v>
      </c>
      <c r="AW56" s="55" t="s">
        <v>128</v>
      </c>
      <c r="AX56" s="44" t="s">
        <v>313</v>
      </c>
      <c r="AY56" s="55">
        <v>5</v>
      </c>
      <c r="AZ56" s="55" t="s">
        <v>135</v>
      </c>
      <c r="BA56" s="54">
        <v>5000</v>
      </c>
      <c r="BB56" s="55">
        <f>INDEX([1]装备设计!$G$3:$G$7,MATCH([1]装备一览!AX50,[1]装备设计!$F$3:$F$7,0))</f>
        <v>50</v>
      </c>
      <c r="BC56" s="55">
        <f>INDEX([1]装备设计!$H$3:$H$7,MATCH([1]装备一览!AX50,[1]装备设计!$F$3:$F$7,0))</f>
        <v>500</v>
      </c>
      <c r="BD56" s="55">
        <v>0</v>
      </c>
      <c r="BE56" s="55">
        <v>12</v>
      </c>
      <c r="BF56" s="55" t="str">
        <f t="shared" si="6"/>
        <v>22,34</v>
      </c>
      <c r="BG56" s="55"/>
      <c r="BI56" s="55" t="s">
        <v>489</v>
      </c>
      <c r="BJ56" s="55">
        <v>1</v>
      </c>
      <c r="BK56" s="55">
        <v>0</v>
      </c>
      <c r="BL56" s="55" t="s">
        <v>128</v>
      </c>
      <c r="BM56" s="44" t="s">
        <v>315</v>
      </c>
      <c r="BN56" s="55">
        <v>5</v>
      </c>
      <c r="BO56" s="55" t="s">
        <v>135</v>
      </c>
      <c r="BP56" s="54">
        <v>10000</v>
      </c>
      <c r="BQ56" s="55">
        <f>INDEX([1]装备设计!$G$3:$G$7,MATCH([1]装备一览!BM50,[1]装备设计!$F$3:$F$7,0))</f>
        <v>150</v>
      </c>
      <c r="BR56" s="55">
        <f>INDEX([1]装备设计!$H$3:$H$7,MATCH([1]装备一览!BM50,[1]装备设计!$F$3:$F$7,0))</f>
        <v>1500</v>
      </c>
      <c r="BS56" s="55">
        <v>0</v>
      </c>
      <c r="BT56" s="55">
        <v>12</v>
      </c>
      <c r="BU56" s="55" t="str">
        <f t="shared" si="7"/>
        <v>29,46</v>
      </c>
      <c r="BV56" s="55"/>
    </row>
    <row r="57" spans="1:74" ht="14.25" thickBot="1">
      <c r="A57" s="55" t="s">
        <v>490</v>
      </c>
      <c r="B57" s="71">
        <v>0</v>
      </c>
      <c r="C57" s="55">
        <v>1</v>
      </c>
      <c r="D57" s="55" t="s">
        <v>128</v>
      </c>
      <c r="E57" s="55" t="s">
        <v>308</v>
      </c>
      <c r="F57" s="55">
        <v>5</v>
      </c>
      <c r="G57" s="55" t="s">
        <v>135</v>
      </c>
      <c r="H57" s="54">
        <v>800</v>
      </c>
      <c r="I57" s="55">
        <f>INDEX([1]装备设计!$G$3:$G$7,MATCH([1]装备一览!E51,[1]装备设计!$F$3:$F$7,0))</f>
        <v>5</v>
      </c>
      <c r="J57" s="55">
        <f>INDEX([1]装备设计!$H$3:$H$7,MATCH([1]装备一览!E51,[1]装备设计!$F$3:$F$7,0))</f>
        <v>0</v>
      </c>
      <c r="K57" s="55">
        <v>0</v>
      </c>
      <c r="L57" s="55">
        <f t="shared" si="3"/>
        <v>19.2</v>
      </c>
      <c r="M57" s="55" t="s">
        <v>2248</v>
      </c>
      <c r="N57" s="55"/>
      <c r="P57" s="55" t="s">
        <v>491</v>
      </c>
      <c r="Q57" s="71">
        <v>0</v>
      </c>
      <c r="R57" s="55">
        <v>1</v>
      </c>
      <c r="S57" s="55" t="s">
        <v>128</v>
      </c>
      <c r="T57" s="44" t="s">
        <v>309</v>
      </c>
      <c r="U57" s="55">
        <v>5</v>
      </c>
      <c r="V57" s="55" t="s">
        <v>135</v>
      </c>
      <c r="W57" s="54">
        <v>1600</v>
      </c>
      <c r="X57" s="55">
        <f>INDEX([1]装备设计!$G$3:$G$7,MATCH([1]装备一览!T51,[1]装备设计!$F$3:$F$7,0))</f>
        <v>10</v>
      </c>
      <c r="Y57" s="55">
        <f>INDEX([1]装备设计!$H$3:$H$7,MATCH([1]装备一览!T51,[1]装备设计!$F$3:$F$7,0))</f>
        <v>0</v>
      </c>
      <c r="Z57" s="55">
        <v>0</v>
      </c>
      <c r="AA57" s="55">
        <v>19.2</v>
      </c>
      <c r="AB57" s="55" t="str">
        <f t="shared" si="4"/>
        <v>9,13</v>
      </c>
      <c r="AC57" s="55"/>
      <c r="AE57" s="55" t="s">
        <v>492</v>
      </c>
      <c r="AF57" s="71">
        <v>0</v>
      </c>
      <c r="AG57" s="55">
        <v>1</v>
      </c>
      <c r="AH57" s="55" t="s">
        <v>128</v>
      </c>
      <c r="AI57" s="44" t="s">
        <v>311</v>
      </c>
      <c r="AJ57" s="55">
        <v>5</v>
      </c>
      <c r="AK57" s="55" t="s">
        <v>135</v>
      </c>
      <c r="AL57" s="54">
        <v>4000</v>
      </c>
      <c r="AM57" s="55">
        <f>INDEX([1]装备设计!$G$3:$G$7,MATCH([1]装备一览!AI51,[1]装备设计!$F$3:$F$7,0))</f>
        <v>20</v>
      </c>
      <c r="AN57" s="55">
        <f>INDEX([1]装备设计!$H$3:$H$7,MATCH([1]装备一览!AI51,[1]装备设计!$F$3:$F$7,0))</f>
        <v>0</v>
      </c>
      <c r="AO57" s="55">
        <v>0</v>
      </c>
      <c r="AP57" s="55">
        <v>19.2</v>
      </c>
      <c r="AQ57" s="55" t="str">
        <f t="shared" si="5"/>
        <v>16,22</v>
      </c>
      <c r="AR57" s="55"/>
      <c r="AT57" s="55" t="s">
        <v>493</v>
      </c>
      <c r="AU57" s="71">
        <v>0</v>
      </c>
      <c r="AV57" s="55">
        <v>1</v>
      </c>
      <c r="AW57" s="55" t="s">
        <v>128</v>
      </c>
      <c r="AX57" s="44" t="s">
        <v>313</v>
      </c>
      <c r="AY57" s="55">
        <v>5</v>
      </c>
      <c r="AZ57" s="55" t="s">
        <v>135</v>
      </c>
      <c r="BA57" s="54">
        <v>8000</v>
      </c>
      <c r="BB57" s="55">
        <f>INDEX([1]装备设计!$G$3:$G$7,MATCH([1]装备一览!AX51,[1]装备设计!$F$3:$F$7,0))</f>
        <v>50</v>
      </c>
      <c r="BC57" s="55">
        <f>INDEX([1]装备设计!$H$3:$H$7,MATCH([1]装备一览!AX51,[1]装备设计!$F$3:$F$7,0))</f>
        <v>500</v>
      </c>
      <c r="BD57" s="55">
        <v>0</v>
      </c>
      <c r="BE57" s="55">
        <v>19.2</v>
      </c>
      <c r="BF57" s="55" t="str">
        <f t="shared" si="6"/>
        <v>22,34</v>
      </c>
      <c r="BG57" s="55"/>
      <c r="BI57" s="55" t="s">
        <v>494</v>
      </c>
      <c r="BJ57" s="71">
        <v>0</v>
      </c>
      <c r="BK57" s="55">
        <v>1</v>
      </c>
      <c r="BL57" s="55" t="s">
        <v>128</v>
      </c>
      <c r="BM57" s="44" t="s">
        <v>315</v>
      </c>
      <c r="BN57" s="55">
        <v>5</v>
      </c>
      <c r="BO57" s="55" t="s">
        <v>135</v>
      </c>
      <c r="BP57" s="54">
        <v>16000</v>
      </c>
      <c r="BQ57" s="55">
        <f>INDEX([1]装备设计!$G$3:$G$7,MATCH([1]装备一览!BM51,[1]装备设计!$F$3:$F$7,0))</f>
        <v>150</v>
      </c>
      <c r="BR57" s="55">
        <f>INDEX([1]装备设计!$H$3:$H$7,MATCH([1]装备一览!BM51,[1]装备设计!$F$3:$F$7,0))</f>
        <v>1500</v>
      </c>
      <c r="BS57" s="55">
        <v>0</v>
      </c>
      <c r="BT57" s="55">
        <v>19.2</v>
      </c>
      <c r="BU57" s="55" t="str">
        <f t="shared" si="7"/>
        <v>29,46</v>
      </c>
      <c r="BV57" s="55"/>
    </row>
    <row r="58" spans="1:74" ht="14.25" thickBot="1">
      <c r="A58" s="55" t="s">
        <v>495</v>
      </c>
      <c r="B58" s="55">
        <v>1</v>
      </c>
      <c r="C58" s="55">
        <v>0</v>
      </c>
      <c r="D58" s="55" t="s">
        <v>127</v>
      </c>
      <c r="E58" s="55" t="s">
        <v>308</v>
      </c>
      <c r="F58" s="55">
        <v>5</v>
      </c>
      <c r="G58" s="55" t="s">
        <v>139</v>
      </c>
      <c r="H58" s="54">
        <v>500</v>
      </c>
      <c r="I58" s="55">
        <f>INDEX([1]装备设计!$G$3:$G$7,MATCH([1]装备一览!E52,[1]装备设计!$F$3:$F$7,0))</f>
        <v>5</v>
      </c>
      <c r="J58" s="55">
        <f>INDEX([1]装备设计!$H$3:$H$7,MATCH([1]装备一览!E52,[1]装备设计!$F$3:$F$7,0))</f>
        <v>0</v>
      </c>
      <c r="K58" s="55">
        <v>0</v>
      </c>
      <c r="L58" s="55">
        <f t="shared" si="3"/>
        <v>30</v>
      </c>
      <c r="M58" s="55" t="s">
        <v>2248</v>
      </c>
      <c r="N58" s="55"/>
      <c r="P58" s="55" t="s">
        <v>496</v>
      </c>
      <c r="Q58" s="55">
        <v>1</v>
      </c>
      <c r="R58" s="55">
        <v>0</v>
      </c>
      <c r="S58" s="55" t="s">
        <v>127</v>
      </c>
      <c r="T58" s="44" t="s">
        <v>309</v>
      </c>
      <c r="U58" s="55">
        <v>5</v>
      </c>
      <c r="V58" s="55" t="s">
        <v>139</v>
      </c>
      <c r="W58" s="54">
        <v>1000</v>
      </c>
      <c r="X58" s="55">
        <f>INDEX([1]装备设计!$G$3:$G$7,MATCH([1]装备一览!T52,[1]装备设计!$F$3:$F$7,0))</f>
        <v>10</v>
      </c>
      <c r="Y58" s="55">
        <f>INDEX([1]装备设计!$H$3:$H$7,MATCH([1]装备一览!T52,[1]装备设计!$F$3:$F$7,0))</f>
        <v>0</v>
      </c>
      <c r="Z58" s="55">
        <v>0</v>
      </c>
      <c r="AA58" s="55">
        <v>30</v>
      </c>
      <c r="AB58" s="55" t="str">
        <f t="shared" si="4"/>
        <v>9,13</v>
      </c>
      <c r="AC58" s="55"/>
      <c r="AE58" s="55" t="s">
        <v>497</v>
      </c>
      <c r="AF58" s="55">
        <v>1</v>
      </c>
      <c r="AG58" s="55">
        <v>0</v>
      </c>
      <c r="AH58" s="55" t="s">
        <v>127</v>
      </c>
      <c r="AI58" s="44" t="s">
        <v>311</v>
      </c>
      <c r="AJ58" s="55">
        <v>5</v>
      </c>
      <c r="AK58" s="55" t="s">
        <v>139</v>
      </c>
      <c r="AL58" s="54">
        <v>2500</v>
      </c>
      <c r="AM58" s="55">
        <f>INDEX([1]装备设计!$G$3:$G$7,MATCH([1]装备一览!AI52,[1]装备设计!$F$3:$F$7,0))</f>
        <v>20</v>
      </c>
      <c r="AN58" s="55">
        <f>INDEX([1]装备设计!$H$3:$H$7,MATCH([1]装备一览!AI52,[1]装备设计!$F$3:$F$7,0))</f>
        <v>0</v>
      </c>
      <c r="AO58" s="55">
        <v>0</v>
      </c>
      <c r="AP58" s="55">
        <v>30</v>
      </c>
      <c r="AQ58" s="55" t="str">
        <f t="shared" si="5"/>
        <v>16,22</v>
      </c>
      <c r="AR58" s="55"/>
      <c r="AT58" s="55" t="s">
        <v>498</v>
      </c>
      <c r="AU58" s="55">
        <v>1</v>
      </c>
      <c r="AV58" s="55">
        <v>0</v>
      </c>
      <c r="AW58" s="55" t="s">
        <v>127</v>
      </c>
      <c r="AX58" s="44" t="s">
        <v>313</v>
      </c>
      <c r="AY58" s="55">
        <v>5</v>
      </c>
      <c r="AZ58" s="55" t="s">
        <v>139</v>
      </c>
      <c r="BA58" s="54">
        <v>5000</v>
      </c>
      <c r="BB58" s="55">
        <f>INDEX([1]装备设计!$G$3:$G$7,MATCH([1]装备一览!AX52,[1]装备设计!$F$3:$F$7,0))</f>
        <v>50</v>
      </c>
      <c r="BC58" s="55">
        <f>INDEX([1]装备设计!$H$3:$H$7,MATCH([1]装备一览!AX52,[1]装备设计!$F$3:$F$7,0))</f>
        <v>500</v>
      </c>
      <c r="BD58" s="55">
        <v>0</v>
      </c>
      <c r="BE58" s="55">
        <v>30</v>
      </c>
      <c r="BF58" s="55" t="str">
        <f t="shared" si="6"/>
        <v>22,34</v>
      </c>
      <c r="BG58" s="55"/>
      <c r="BI58" s="55" t="s">
        <v>499</v>
      </c>
      <c r="BJ58" s="55">
        <v>1</v>
      </c>
      <c r="BK58" s="55">
        <v>0</v>
      </c>
      <c r="BL58" s="55" t="s">
        <v>127</v>
      </c>
      <c r="BM58" s="44" t="s">
        <v>315</v>
      </c>
      <c r="BN58" s="55">
        <v>5</v>
      </c>
      <c r="BO58" s="55" t="s">
        <v>139</v>
      </c>
      <c r="BP58" s="54">
        <v>10000</v>
      </c>
      <c r="BQ58" s="55">
        <f>INDEX([1]装备设计!$G$3:$G$7,MATCH([1]装备一览!BM52,[1]装备设计!$F$3:$F$7,0))</f>
        <v>150</v>
      </c>
      <c r="BR58" s="55">
        <f>INDEX([1]装备设计!$H$3:$H$7,MATCH([1]装备一览!BM52,[1]装备设计!$F$3:$F$7,0))</f>
        <v>1500</v>
      </c>
      <c r="BS58" s="55">
        <v>0</v>
      </c>
      <c r="BT58" s="55">
        <v>30</v>
      </c>
      <c r="BU58" s="55" t="str">
        <f t="shared" si="7"/>
        <v>29,46</v>
      </c>
      <c r="BV58" s="55"/>
    </row>
    <row r="59" spans="1:74" ht="14.25" thickBot="1">
      <c r="A59" s="55" t="s">
        <v>500</v>
      </c>
      <c r="B59" s="55">
        <v>1</v>
      </c>
      <c r="C59" s="55">
        <v>1</v>
      </c>
      <c r="D59" s="55" t="s">
        <v>127</v>
      </c>
      <c r="E59" s="55" t="s">
        <v>308</v>
      </c>
      <c r="F59" s="55">
        <v>5</v>
      </c>
      <c r="G59" s="55" t="s">
        <v>139</v>
      </c>
      <c r="H59" s="54">
        <v>800</v>
      </c>
      <c r="I59" s="55">
        <f>INDEX([1]装备设计!$G$3:$G$7,MATCH([1]装备一览!E53,[1]装备设计!$F$3:$F$7,0))</f>
        <v>5</v>
      </c>
      <c r="J59" s="55">
        <f>INDEX([1]装备设计!$H$3:$H$7,MATCH([1]装备一览!E53,[1]装备设计!$F$3:$F$7,0))</f>
        <v>0</v>
      </c>
      <c r="K59" s="55">
        <v>0</v>
      </c>
      <c r="L59" s="55">
        <f t="shared" si="3"/>
        <v>56.400000000000006</v>
      </c>
      <c r="M59" s="55" t="s">
        <v>2248</v>
      </c>
      <c r="N59" s="55"/>
      <c r="P59" s="55" t="s">
        <v>501</v>
      </c>
      <c r="Q59" s="55">
        <v>1</v>
      </c>
      <c r="R59" s="55">
        <v>1</v>
      </c>
      <c r="S59" s="55" t="s">
        <v>127</v>
      </c>
      <c r="T59" s="44" t="s">
        <v>309</v>
      </c>
      <c r="U59" s="55">
        <v>5</v>
      </c>
      <c r="V59" s="55" t="s">
        <v>139</v>
      </c>
      <c r="W59" s="54">
        <v>1600</v>
      </c>
      <c r="X59" s="55">
        <f>INDEX([1]装备设计!$G$3:$G$7,MATCH([1]装备一览!T53,[1]装备设计!$F$3:$F$7,0))</f>
        <v>10</v>
      </c>
      <c r="Y59" s="55">
        <f>INDEX([1]装备设计!$H$3:$H$7,MATCH([1]装备一览!T53,[1]装备设计!$F$3:$F$7,0))</f>
        <v>0</v>
      </c>
      <c r="Z59" s="55">
        <v>0</v>
      </c>
      <c r="AA59" s="55">
        <v>56.400000000000006</v>
      </c>
      <c r="AB59" s="55" t="str">
        <f t="shared" si="4"/>
        <v>9,13</v>
      </c>
      <c r="AC59" s="55"/>
      <c r="AE59" s="55" t="s">
        <v>502</v>
      </c>
      <c r="AF59" s="55">
        <v>1</v>
      </c>
      <c r="AG59" s="55">
        <v>1</v>
      </c>
      <c r="AH59" s="55" t="s">
        <v>127</v>
      </c>
      <c r="AI59" s="44" t="s">
        <v>311</v>
      </c>
      <c r="AJ59" s="55">
        <v>5</v>
      </c>
      <c r="AK59" s="55" t="s">
        <v>139</v>
      </c>
      <c r="AL59" s="54">
        <v>4000</v>
      </c>
      <c r="AM59" s="55">
        <f>INDEX([1]装备设计!$G$3:$G$7,MATCH([1]装备一览!AI53,[1]装备设计!$F$3:$F$7,0))</f>
        <v>20</v>
      </c>
      <c r="AN59" s="55">
        <f>INDEX([1]装备设计!$H$3:$H$7,MATCH([1]装备一览!AI53,[1]装备设计!$F$3:$F$7,0))</f>
        <v>0</v>
      </c>
      <c r="AO59" s="55">
        <v>0</v>
      </c>
      <c r="AP59" s="55">
        <v>56.400000000000006</v>
      </c>
      <c r="AQ59" s="55" t="str">
        <f t="shared" si="5"/>
        <v>16,22</v>
      </c>
      <c r="AR59" s="55"/>
      <c r="AT59" s="55" t="s">
        <v>503</v>
      </c>
      <c r="AU59" s="55">
        <v>1</v>
      </c>
      <c r="AV59" s="55">
        <v>1</v>
      </c>
      <c r="AW59" s="55" t="s">
        <v>127</v>
      </c>
      <c r="AX59" s="44" t="s">
        <v>313</v>
      </c>
      <c r="AY59" s="55">
        <v>5</v>
      </c>
      <c r="AZ59" s="55" t="s">
        <v>139</v>
      </c>
      <c r="BA59" s="54">
        <v>8000</v>
      </c>
      <c r="BB59" s="55">
        <f>INDEX([1]装备设计!$G$3:$G$7,MATCH([1]装备一览!AX53,[1]装备设计!$F$3:$F$7,0))</f>
        <v>50</v>
      </c>
      <c r="BC59" s="55">
        <f>INDEX([1]装备设计!$H$3:$H$7,MATCH([1]装备一览!AX53,[1]装备设计!$F$3:$F$7,0))</f>
        <v>500</v>
      </c>
      <c r="BD59" s="55">
        <v>0</v>
      </c>
      <c r="BE59" s="55">
        <v>56.400000000000006</v>
      </c>
      <c r="BF59" s="55" t="str">
        <f t="shared" si="6"/>
        <v>22,34</v>
      </c>
      <c r="BG59" s="55"/>
      <c r="BI59" s="55" t="s">
        <v>504</v>
      </c>
      <c r="BJ59" s="55">
        <v>1</v>
      </c>
      <c r="BK59" s="55">
        <v>1</v>
      </c>
      <c r="BL59" s="55" t="s">
        <v>127</v>
      </c>
      <c r="BM59" s="44" t="s">
        <v>315</v>
      </c>
      <c r="BN59" s="55">
        <v>5</v>
      </c>
      <c r="BO59" s="55" t="s">
        <v>139</v>
      </c>
      <c r="BP59" s="54">
        <v>16000</v>
      </c>
      <c r="BQ59" s="55">
        <f>INDEX([1]装备设计!$G$3:$G$7,MATCH([1]装备一览!BM53,[1]装备设计!$F$3:$F$7,0))</f>
        <v>150</v>
      </c>
      <c r="BR59" s="55">
        <f>INDEX([1]装备设计!$H$3:$H$7,MATCH([1]装备一览!BM53,[1]装备设计!$F$3:$F$7,0))</f>
        <v>1500</v>
      </c>
      <c r="BS59" s="55">
        <v>0</v>
      </c>
      <c r="BT59" s="55">
        <v>56.400000000000006</v>
      </c>
      <c r="BU59" s="55" t="str">
        <f t="shared" si="7"/>
        <v>29,46</v>
      </c>
      <c r="BV59" s="55"/>
    </row>
    <row r="60" spans="1:74" ht="14.25" thickBot="1">
      <c r="A60" s="55" t="s">
        <v>505</v>
      </c>
      <c r="B60" s="55">
        <v>1</v>
      </c>
      <c r="C60" s="55">
        <v>0</v>
      </c>
      <c r="D60" s="55" t="s">
        <v>128</v>
      </c>
      <c r="E60" s="55" t="s">
        <v>308</v>
      </c>
      <c r="F60" s="55">
        <v>5</v>
      </c>
      <c r="G60" s="55" t="s">
        <v>139</v>
      </c>
      <c r="H60" s="54">
        <v>500</v>
      </c>
      <c r="I60" s="55">
        <f>INDEX([1]装备设计!$G$3:$G$7,MATCH([1]装备一览!E54,[1]装备设计!$F$3:$F$7,0))</f>
        <v>5</v>
      </c>
      <c r="J60" s="55">
        <f>INDEX([1]装备设计!$H$3:$H$7,MATCH([1]装备一览!E54,[1]装备设计!$F$3:$F$7,0))</f>
        <v>0</v>
      </c>
      <c r="K60" s="55">
        <v>0</v>
      </c>
      <c r="L60" s="55">
        <f t="shared" si="3"/>
        <v>12</v>
      </c>
      <c r="M60" s="55" t="s">
        <v>2248</v>
      </c>
      <c r="N60" s="55"/>
      <c r="P60" s="55" t="s">
        <v>506</v>
      </c>
      <c r="Q60" s="55">
        <v>1</v>
      </c>
      <c r="R60" s="55">
        <v>0</v>
      </c>
      <c r="S60" s="55" t="s">
        <v>128</v>
      </c>
      <c r="T60" s="44" t="s">
        <v>309</v>
      </c>
      <c r="U60" s="55">
        <v>5</v>
      </c>
      <c r="V60" s="55" t="s">
        <v>139</v>
      </c>
      <c r="W60" s="54">
        <v>1000</v>
      </c>
      <c r="X60" s="55">
        <f>INDEX([1]装备设计!$G$3:$G$7,MATCH([1]装备一览!T54,[1]装备设计!$F$3:$F$7,0))</f>
        <v>10</v>
      </c>
      <c r="Y60" s="55">
        <f>INDEX([1]装备设计!$H$3:$H$7,MATCH([1]装备一览!T54,[1]装备设计!$F$3:$F$7,0))</f>
        <v>0</v>
      </c>
      <c r="Z60" s="55">
        <v>0</v>
      </c>
      <c r="AA60" s="55">
        <v>12</v>
      </c>
      <c r="AB60" s="55" t="str">
        <f t="shared" si="4"/>
        <v>9,13</v>
      </c>
      <c r="AC60" s="55"/>
      <c r="AE60" s="55" t="s">
        <v>507</v>
      </c>
      <c r="AF60" s="55">
        <v>1</v>
      </c>
      <c r="AG60" s="55">
        <v>0</v>
      </c>
      <c r="AH60" s="55" t="s">
        <v>128</v>
      </c>
      <c r="AI60" s="44" t="s">
        <v>311</v>
      </c>
      <c r="AJ60" s="55">
        <v>5</v>
      </c>
      <c r="AK60" s="55" t="s">
        <v>139</v>
      </c>
      <c r="AL60" s="54">
        <v>2500</v>
      </c>
      <c r="AM60" s="55">
        <f>INDEX([1]装备设计!$G$3:$G$7,MATCH([1]装备一览!AI54,[1]装备设计!$F$3:$F$7,0))</f>
        <v>20</v>
      </c>
      <c r="AN60" s="55">
        <f>INDEX([1]装备设计!$H$3:$H$7,MATCH([1]装备一览!AI54,[1]装备设计!$F$3:$F$7,0))</f>
        <v>0</v>
      </c>
      <c r="AO60" s="55">
        <v>0</v>
      </c>
      <c r="AP60" s="55">
        <v>12</v>
      </c>
      <c r="AQ60" s="55" t="str">
        <f t="shared" si="5"/>
        <v>16,22</v>
      </c>
      <c r="AR60" s="55"/>
      <c r="AT60" s="55" t="s">
        <v>508</v>
      </c>
      <c r="AU60" s="55">
        <v>1</v>
      </c>
      <c r="AV60" s="55">
        <v>0</v>
      </c>
      <c r="AW60" s="55" t="s">
        <v>128</v>
      </c>
      <c r="AX60" s="44" t="s">
        <v>313</v>
      </c>
      <c r="AY60" s="55">
        <v>5</v>
      </c>
      <c r="AZ60" s="55" t="s">
        <v>139</v>
      </c>
      <c r="BA60" s="54">
        <v>5000</v>
      </c>
      <c r="BB60" s="55">
        <f>INDEX([1]装备设计!$G$3:$G$7,MATCH([1]装备一览!AX54,[1]装备设计!$F$3:$F$7,0))</f>
        <v>50</v>
      </c>
      <c r="BC60" s="55">
        <f>INDEX([1]装备设计!$H$3:$H$7,MATCH([1]装备一览!AX54,[1]装备设计!$F$3:$F$7,0))</f>
        <v>500</v>
      </c>
      <c r="BD60" s="55">
        <v>0</v>
      </c>
      <c r="BE60" s="55">
        <v>12</v>
      </c>
      <c r="BF60" s="55" t="str">
        <f t="shared" si="6"/>
        <v>22,34</v>
      </c>
      <c r="BG60" s="55"/>
      <c r="BI60" s="55" t="s">
        <v>509</v>
      </c>
      <c r="BJ60" s="55">
        <v>1</v>
      </c>
      <c r="BK60" s="55">
        <v>0</v>
      </c>
      <c r="BL60" s="55" t="s">
        <v>128</v>
      </c>
      <c r="BM60" s="44" t="s">
        <v>315</v>
      </c>
      <c r="BN60" s="55">
        <v>5</v>
      </c>
      <c r="BO60" s="55" t="s">
        <v>139</v>
      </c>
      <c r="BP60" s="54">
        <v>10000</v>
      </c>
      <c r="BQ60" s="55">
        <f>INDEX([1]装备设计!$G$3:$G$7,MATCH([1]装备一览!BM54,[1]装备设计!$F$3:$F$7,0))</f>
        <v>150</v>
      </c>
      <c r="BR60" s="55">
        <f>INDEX([1]装备设计!$H$3:$H$7,MATCH([1]装备一览!BM54,[1]装备设计!$F$3:$F$7,0))</f>
        <v>1500</v>
      </c>
      <c r="BS60" s="55">
        <v>0</v>
      </c>
      <c r="BT60" s="55">
        <v>12</v>
      </c>
      <c r="BU60" s="55" t="str">
        <f t="shared" si="7"/>
        <v>29,46</v>
      </c>
      <c r="BV60" s="55"/>
    </row>
    <row r="61" spans="1:74" ht="14.25" thickBot="1">
      <c r="A61" s="55" t="s">
        <v>510</v>
      </c>
      <c r="B61" s="71">
        <v>0</v>
      </c>
      <c r="C61" s="55">
        <v>1</v>
      </c>
      <c r="D61" s="55" t="s">
        <v>128</v>
      </c>
      <c r="E61" s="55" t="s">
        <v>308</v>
      </c>
      <c r="F61" s="55">
        <v>5</v>
      </c>
      <c r="G61" s="55" t="s">
        <v>139</v>
      </c>
      <c r="H61" s="54">
        <v>800</v>
      </c>
      <c r="I61" s="55">
        <f>INDEX([1]装备设计!$G$3:$G$7,MATCH([1]装备一览!E55,[1]装备设计!$F$3:$F$7,0))</f>
        <v>5</v>
      </c>
      <c r="J61" s="55">
        <f>INDEX([1]装备设计!$H$3:$H$7,MATCH([1]装备一览!E55,[1]装备设计!$F$3:$F$7,0))</f>
        <v>0</v>
      </c>
      <c r="K61" s="55">
        <v>0</v>
      </c>
      <c r="L61" s="55">
        <f t="shared" si="3"/>
        <v>19.2</v>
      </c>
      <c r="M61" s="55" t="s">
        <v>2248</v>
      </c>
      <c r="N61" s="55"/>
      <c r="P61" s="55" t="s">
        <v>511</v>
      </c>
      <c r="Q61" s="71">
        <v>0</v>
      </c>
      <c r="R61" s="55">
        <v>1</v>
      </c>
      <c r="S61" s="55" t="s">
        <v>128</v>
      </c>
      <c r="T61" s="44" t="s">
        <v>309</v>
      </c>
      <c r="U61" s="55">
        <v>5</v>
      </c>
      <c r="V61" s="55" t="s">
        <v>139</v>
      </c>
      <c r="W61" s="54">
        <v>1600</v>
      </c>
      <c r="X61" s="55">
        <f>INDEX([1]装备设计!$G$3:$G$7,MATCH([1]装备一览!T55,[1]装备设计!$F$3:$F$7,0))</f>
        <v>10</v>
      </c>
      <c r="Y61" s="55">
        <f>INDEX([1]装备设计!$H$3:$H$7,MATCH([1]装备一览!T55,[1]装备设计!$F$3:$F$7,0))</f>
        <v>0</v>
      </c>
      <c r="Z61" s="55">
        <v>0</v>
      </c>
      <c r="AA61" s="55">
        <v>19.2</v>
      </c>
      <c r="AB61" s="55" t="str">
        <f t="shared" si="4"/>
        <v>9,13</v>
      </c>
      <c r="AC61" s="55"/>
      <c r="AE61" s="55" t="s">
        <v>512</v>
      </c>
      <c r="AF61" s="71">
        <v>0</v>
      </c>
      <c r="AG61" s="55">
        <v>1</v>
      </c>
      <c r="AH61" s="55" t="s">
        <v>128</v>
      </c>
      <c r="AI61" s="44" t="s">
        <v>311</v>
      </c>
      <c r="AJ61" s="55">
        <v>5</v>
      </c>
      <c r="AK61" s="55" t="s">
        <v>139</v>
      </c>
      <c r="AL61" s="54">
        <v>4000</v>
      </c>
      <c r="AM61" s="55">
        <f>INDEX([1]装备设计!$G$3:$G$7,MATCH([1]装备一览!AI55,[1]装备设计!$F$3:$F$7,0))</f>
        <v>20</v>
      </c>
      <c r="AN61" s="55">
        <f>INDEX([1]装备设计!$H$3:$H$7,MATCH([1]装备一览!AI55,[1]装备设计!$F$3:$F$7,0))</f>
        <v>0</v>
      </c>
      <c r="AO61" s="55">
        <v>0</v>
      </c>
      <c r="AP61" s="55">
        <v>19.2</v>
      </c>
      <c r="AQ61" s="55" t="str">
        <f t="shared" si="5"/>
        <v>16,22</v>
      </c>
      <c r="AR61" s="55"/>
      <c r="AT61" s="55" t="s">
        <v>513</v>
      </c>
      <c r="AU61" s="71">
        <v>0</v>
      </c>
      <c r="AV61" s="55">
        <v>1</v>
      </c>
      <c r="AW61" s="55" t="s">
        <v>128</v>
      </c>
      <c r="AX61" s="44" t="s">
        <v>313</v>
      </c>
      <c r="AY61" s="55">
        <v>5</v>
      </c>
      <c r="AZ61" s="55" t="s">
        <v>139</v>
      </c>
      <c r="BA61" s="54">
        <v>8000</v>
      </c>
      <c r="BB61" s="55">
        <f>INDEX([1]装备设计!$G$3:$G$7,MATCH([1]装备一览!AX55,[1]装备设计!$F$3:$F$7,0))</f>
        <v>50</v>
      </c>
      <c r="BC61" s="55">
        <f>INDEX([1]装备设计!$H$3:$H$7,MATCH([1]装备一览!AX55,[1]装备设计!$F$3:$F$7,0))</f>
        <v>500</v>
      </c>
      <c r="BD61" s="55">
        <v>0</v>
      </c>
      <c r="BE61" s="55">
        <v>19.2</v>
      </c>
      <c r="BF61" s="55" t="str">
        <f t="shared" si="6"/>
        <v>22,34</v>
      </c>
      <c r="BG61" s="55"/>
      <c r="BI61" s="55" t="s">
        <v>514</v>
      </c>
      <c r="BJ61" s="71">
        <v>0</v>
      </c>
      <c r="BK61" s="55">
        <v>1</v>
      </c>
      <c r="BL61" s="55" t="s">
        <v>128</v>
      </c>
      <c r="BM61" s="44" t="s">
        <v>315</v>
      </c>
      <c r="BN61" s="55">
        <v>5</v>
      </c>
      <c r="BO61" s="55" t="s">
        <v>139</v>
      </c>
      <c r="BP61" s="54">
        <v>16000</v>
      </c>
      <c r="BQ61" s="55">
        <f>INDEX([1]装备设计!$G$3:$G$7,MATCH([1]装备一览!BM55,[1]装备设计!$F$3:$F$7,0))</f>
        <v>150</v>
      </c>
      <c r="BR61" s="55">
        <f>INDEX([1]装备设计!$H$3:$H$7,MATCH([1]装备一览!BM55,[1]装备设计!$F$3:$F$7,0))</f>
        <v>1500</v>
      </c>
      <c r="BS61" s="55">
        <v>0</v>
      </c>
      <c r="BT61" s="55">
        <v>19.2</v>
      </c>
      <c r="BU61" s="55" t="str">
        <f t="shared" si="7"/>
        <v>29,46</v>
      </c>
      <c r="BV61" s="55"/>
    </row>
    <row r="62" spans="1:74" ht="14.25" thickBot="1">
      <c r="A62" s="55" t="s">
        <v>515</v>
      </c>
      <c r="B62" s="55">
        <v>1</v>
      </c>
      <c r="C62" s="55">
        <v>0</v>
      </c>
      <c r="D62" s="55" t="s">
        <v>127</v>
      </c>
      <c r="E62" s="55" t="s">
        <v>308</v>
      </c>
      <c r="F62" s="55">
        <v>5</v>
      </c>
      <c r="G62" s="55" t="s">
        <v>137</v>
      </c>
      <c r="H62" s="54">
        <v>500</v>
      </c>
      <c r="I62" s="55">
        <f>INDEX([1]装备设计!$G$3:$G$7,MATCH([1]装备一览!E56,[1]装备设计!$F$3:$F$7,0))</f>
        <v>5</v>
      </c>
      <c r="J62" s="55">
        <f>INDEX([1]装备设计!$H$3:$H$7,MATCH([1]装备一览!E56,[1]装备设计!$F$3:$F$7,0))</f>
        <v>0</v>
      </c>
      <c r="K62" s="55">
        <v>0</v>
      </c>
      <c r="L62" s="55">
        <f t="shared" si="3"/>
        <v>30</v>
      </c>
      <c r="M62" s="55" t="s">
        <v>2248</v>
      </c>
      <c r="N62" s="55"/>
      <c r="P62" s="55" t="s">
        <v>516</v>
      </c>
      <c r="Q62" s="55">
        <v>1</v>
      </c>
      <c r="R62" s="55">
        <v>0</v>
      </c>
      <c r="S62" s="55" t="s">
        <v>127</v>
      </c>
      <c r="T62" s="44" t="s">
        <v>309</v>
      </c>
      <c r="U62" s="55">
        <v>5</v>
      </c>
      <c r="V62" s="55" t="s">
        <v>137</v>
      </c>
      <c r="W62" s="54">
        <v>1000</v>
      </c>
      <c r="X62" s="55">
        <f>INDEX([1]装备设计!$G$3:$G$7,MATCH([1]装备一览!T56,[1]装备设计!$F$3:$F$7,0))</f>
        <v>10</v>
      </c>
      <c r="Y62" s="55">
        <f>INDEX([1]装备设计!$H$3:$H$7,MATCH([1]装备一览!T56,[1]装备设计!$F$3:$F$7,0))</f>
        <v>0</v>
      </c>
      <c r="Z62" s="55">
        <v>0</v>
      </c>
      <c r="AA62" s="55">
        <v>30</v>
      </c>
      <c r="AB62" s="55" t="str">
        <f t="shared" si="4"/>
        <v>9,13</v>
      </c>
      <c r="AC62" s="55"/>
      <c r="AE62" s="55" t="s">
        <v>517</v>
      </c>
      <c r="AF62" s="55">
        <v>1</v>
      </c>
      <c r="AG62" s="55">
        <v>0</v>
      </c>
      <c r="AH62" s="55" t="s">
        <v>127</v>
      </c>
      <c r="AI62" s="44" t="s">
        <v>311</v>
      </c>
      <c r="AJ62" s="55">
        <v>5</v>
      </c>
      <c r="AK62" s="55" t="s">
        <v>137</v>
      </c>
      <c r="AL62" s="54">
        <v>2500</v>
      </c>
      <c r="AM62" s="55">
        <f>INDEX([1]装备设计!$G$3:$G$7,MATCH([1]装备一览!AI56,[1]装备设计!$F$3:$F$7,0))</f>
        <v>20</v>
      </c>
      <c r="AN62" s="55">
        <f>INDEX([1]装备设计!$H$3:$H$7,MATCH([1]装备一览!AI56,[1]装备设计!$F$3:$F$7,0))</f>
        <v>0</v>
      </c>
      <c r="AO62" s="55">
        <v>0</v>
      </c>
      <c r="AP62" s="55">
        <v>30</v>
      </c>
      <c r="AQ62" s="55" t="str">
        <f t="shared" si="5"/>
        <v>16,22</v>
      </c>
      <c r="AR62" s="55"/>
      <c r="AT62" s="55" t="s">
        <v>518</v>
      </c>
      <c r="AU62" s="55">
        <v>1</v>
      </c>
      <c r="AV62" s="55">
        <v>0</v>
      </c>
      <c r="AW62" s="55" t="s">
        <v>127</v>
      </c>
      <c r="AX62" s="44" t="s">
        <v>313</v>
      </c>
      <c r="AY62" s="55">
        <v>5</v>
      </c>
      <c r="AZ62" s="55" t="s">
        <v>137</v>
      </c>
      <c r="BA62" s="54">
        <v>5000</v>
      </c>
      <c r="BB62" s="55">
        <f>INDEX([1]装备设计!$G$3:$G$7,MATCH([1]装备一览!AX56,[1]装备设计!$F$3:$F$7,0))</f>
        <v>50</v>
      </c>
      <c r="BC62" s="55">
        <f>INDEX([1]装备设计!$H$3:$H$7,MATCH([1]装备一览!AX56,[1]装备设计!$F$3:$F$7,0))</f>
        <v>500</v>
      </c>
      <c r="BD62" s="55">
        <v>0</v>
      </c>
      <c r="BE62" s="55">
        <v>30</v>
      </c>
      <c r="BF62" s="55" t="str">
        <f t="shared" si="6"/>
        <v>22,34</v>
      </c>
      <c r="BG62" s="55"/>
      <c r="BI62" s="55" t="s">
        <v>519</v>
      </c>
      <c r="BJ62" s="55">
        <v>1</v>
      </c>
      <c r="BK62" s="55">
        <v>0</v>
      </c>
      <c r="BL62" s="55" t="s">
        <v>127</v>
      </c>
      <c r="BM62" s="44" t="s">
        <v>315</v>
      </c>
      <c r="BN62" s="55">
        <v>5</v>
      </c>
      <c r="BO62" s="55" t="s">
        <v>137</v>
      </c>
      <c r="BP62" s="54">
        <v>10000</v>
      </c>
      <c r="BQ62" s="55">
        <f>INDEX([1]装备设计!$G$3:$G$7,MATCH([1]装备一览!BM56,[1]装备设计!$F$3:$F$7,0))</f>
        <v>150</v>
      </c>
      <c r="BR62" s="55">
        <f>INDEX([1]装备设计!$H$3:$H$7,MATCH([1]装备一览!BM56,[1]装备设计!$F$3:$F$7,0))</f>
        <v>1500</v>
      </c>
      <c r="BS62" s="55">
        <v>0</v>
      </c>
      <c r="BT62" s="55">
        <v>30</v>
      </c>
      <c r="BU62" s="55" t="str">
        <f t="shared" si="7"/>
        <v>29,46</v>
      </c>
      <c r="BV62" s="55"/>
    </row>
    <row r="63" spans="1:74" ht="14.25" thickBot="1">
      <c r="A63" s="55" t="s">
        <v>520</v>
      </c>
      <c r="B63" s="55">
        <v>1</v>
      </c>
      <c r="C63" s="55">
        <v>1</v>
      </c>
      <c r="D63" s="55" t="s">
        <v>127</v>
      </c>
      <c r="E63" s="55" t="s">
        <v>308</v>
      </c>
      <c r="F63" s="55">
        <v>5</v>
      </c>
      <c r="G63" s="55" t="s">
        <v>137</v>
      </c>
      <c r="H63" s="54">
        <v>800</v>
      </c>
      <c r="I63" s="55">
        <f>INDEX([1]装备设计!$G$3:$G$7,MATCH([1]装备一览!E57,[1]装备设计!$F$3:$F$7,0))</f>
        <v>5</v>
      </c>
      <c r="J63" s="55">
        <f>INDEX([1]装备设计!$H$3:$H$7,MATCH([1]装备一览!E57,[1]装备设计!$F$3:$F$7,0))</f>
        <v>0</v>
      </c>
      <c r="K63" s="55">
        <v>0</v>
      </c>
      <c r="L63" s="55">
        <f t="shared" si="3"/>
        <v>56.400000000000006</v>
      </c>
      <c r="M63" s="55" t="s">
        <v>2248</v>
      </c>
      <c r="N63" s="55"/>
      <c r="P63" s="55" t="s">
        <v>521</v>
      </c>
      <c r="Q63" s="55">
        <v>1</v>
      </c>
      <c r="R63" s="55">
        <v>1</v>
      </c>
      <c r="S63" s="55" t="s">
        <v>127</v>
      </c>
      <c r="T63" s="44" t="s">
        <v>309</v>
      </c>
      <c r="U63" s="55">
        <v>5</v>
      </c>
      <c r="V63" s="55" t="s">
        <v>137</v>
      </c>
      <c r="W63" s="54">
        <v>1600</v>
      </c>
      <c r="X63" s="55">
        <f>INDEX([1]装备设计!$G$3:$G$7,MATCH([1]装备一览!T57,[1]装备设计!$F$3:$F$7,0))</f>
        <v>10</v>
      </c>
      <c r="Y63" s="55">
        <f>INDEX([1]装备设计!$H$3:$H$7,MATCH([1]装备一览!T57,[1]装备设计!$F$3:$F$7,0))</f>
        <v>0</v>
      </c>
      <c r="Z63" s="55">
        <v>0</v>
      </c>
      <c r="AA63" s="55">
        <v>56.400000000000006</v>
      </c>
      <c r="AB63" s="55" t="str">
        <f t="shared" si="4"/>
        <v>9,13</v>
      </c>
      <c r="AC63" s="55"/>
      <c r="AE63" s="55" t="s">
        <v>522</v>
      </c>
      <c r="AF63" s="55">
        <v>1</v>
      </c>
      <c r="AG63" s="55">
        <v>1</v>
      </c>
      <c r="AH63" s="55" t="s">
        <v>127</v>
      </c>
      <c r="AI63" s="44" t="s">
        <v>311</v>
      </c>
      <c r="AJ63" s="55">
        <v>5</v>
      </c>
      <c r="AK63" s="55" t="s">
        <v>137</v>
      </c>
      <c r="AL63" s="54">
        <v>4000</v>
      </c>
      <c r="AM63" s="55">
        <f>INDEX([1]装备设计!$G$3:$G$7,MATCH([1]装备一览!AI57,[1]装备设计!$F$3:$F$7,0))</f>
        <v>20</v>
      </c>
      <c r="AN63" s="55">
        <f>INDEX([1]装备设计!$H$3:$H$7,MATCH([1]装备一览!AI57,[1]装备设计!$F$3:$F$7,0))</f>
        <v>0</v>
      </c>
      <c r="AO63" s="55">
        <v>0</v>
      </c>
      <c r="AP63" s="55">
        <v>56.400000000000006</v>
      </c>
      <c r="AQ63" s="55" t="str">
        <f t="shared" si="5"/>
        <v>16,22</v>
      </c>
      <c r="AR63" s="55"/>
      <c r="AT63" s="55" t="s">
        <v>523</v>
      </c>
      <c r="AU63" s="55">
        <v>1</v>
      </c>
      <c r="AV63" s="55">
        <v>1</v>
      </c>
      <c r="AW63" s="55" t="s">
        <v>127</v>
      </c>
      <c r="AX63" s="44" t="s">
        <v>313</v>
      </c>
      <c r="AY63" s="55">
        <v>5</v>
      </c>
      <c r="AZ63" s="55" t="s">
        <v>137</v>
      </c>
      <c r="BA63" s="54">
        <v>8000</v>
      </c>
      <c r="BB63" s="55">
        <f>INDEX([1]装备设计!$G$3:$G$7,MATCH([1]装备一览!AX57,[1]装备设计!$F$3:$F$7,0))</f>
        <v>50</v>
      </c>
      <c r="BC63" s="55">
        <f>INDEX([1]装备设计!$H$3:$H$7,MATCH([1]装备一览!AX57,[1]装备设计!$F$3:$F$7,0))</f>
        <v>500</v>
      </c>
      <c r="BD63" s="55">
        <v>0</v>
      </c>
      <c r="BE63" s="55">
        <v>56.400000000000006</v>
      </c>
      <c r="BF63" s="55" t="str">
        <f t="shared" si="6"/>
        <v>22,34</v>
      </c>
      <c r="BG63" s="55"/>
      <c r="BI63" s="55" t="s">
        <v>524</v>
      </c>
      <c r="BJ63" s="55">
        <v>1</v>
      </c>
      <c r="BK63" s="55">
        <v>1</v>
      </c>
      <c r="BL63" s="55" t="s">
        <v>127</v>
      </c>
      <c r="BM63" s="44" t="s">
        <v>315</v>
      </c>
      <c r="BN63" s="55">
        <v>5</v>
      </c>
      <c r="BO63" s="55" t="s">
        <v>137</v>
      </c>
      <c r="BP63" s="54">
        <v>16000</v>
      </c>
      <c r="BQ63" s="55">
        <f>INDEX([1]装备设计!$G$3:$G$7,MATCH([1]装备一览!BM57,[1]装备设计!$F$3:$F$7,0))</f>
        <v>150</v>
      </c>
      <c r="BR63" s="55">
        <f>INDEX([1]装备设计!$H$3:$H$7,MATCH([1]装备一览!BM57,[1]装备设计!$F$3:$F$7,0))</f>
        <v>1500</v>
      </c>
      <c r="BS63" s="55">
        <v>0</v>
      </c>
      <c r="BT63" s="55">
        <v>56.400000000000006</v>
      </c>
      <c r="BU63" s="55" t="str">
        <f t="shared" si="7"/>
        <v>29,46</v>
      </c>
      <c r="BV63" s="55"/>
    </row>
    <row r="64" spans="1:74" ht="14.25" thickBot="1">
      <c r="A64" s="55" t="s">
        <v>525</v>
      </c>
      <c r="B64" s="55">
        <v>1</v>
      </c>
      <c r="C64" s="55">
        <v>0</v>
      </c>
      <c r="D64" s="55" t="s">
        <v>128</v>
      </c>
      <c r="E64" s="55" t="s">
        <v>308</v>
      </c>
      <c r="F64" s="55">
        <v>5</v>
      </c>
      <c r="G64" s="55" t="s">
        <v>137</v>
      </c>
      <c r="H64" s="54">
        <v>500</v>
      </c>
      <c r="I64" s="55">
        <f>INDEX([1]装备设计!$G$3:$G$7,MATCH([1]装备一览!E58,[1]装备设计!$F$3:$F$7,0))</f>
        <v>5</v>
      </c>
      <c r="J64" s="55">
        <f>INDEX([1]装备设计!$H$3:$H$7,MATCH([1]装备一览!E58,[1]装备设计!$F$3:$F$7,0))</f>
        <v>0</v>
      </c>
      <c r="K64" s="55">
        <v>0</v>
      </c>
      <c r="L64" s="55">
        <v>110</v>
      </c>
      <c r="M64" s="55" t="s">
        <v>2248</v>
      </c>
      <c r="N64" s="55"/>
      <c r="P64" s="55" t="s">
        <v>526</v>
      </c>
      <c r="Q64" s="55">
        <v>1</v>
      </c>
      <c r="R64" s="55">
        <v>0</v>
      </c>
      <c r="S64" s="55" t="s">
        <v>128</v>
      </c>
      <c r="T64" s="44" t="s">
        <v>309</v>
      </c>
      <c r="U64" s="55">
        <v>5</v>
      </c>
      <c r="V64" s="55" t="s">
        <v>137</v>
      </c>
      <c r="W64" s="54">
        <v>1000</v>
      </c>
      <c r="X64" s="55">
        <f>INDEX([1]装备设计!$G$3:$G$7,MATCH([1]装备一览!T58,[1]装备设计!$F$3:$F$7,0))</f>
        <v>10</v>
      </c>
      <c r="Y64" s="55">
        <f>INDEX([1]装备设计!$H$3:$H$7,MATCH([1]装备一览!T58,[1]装备设计!$F$3:$F$7,0))</f>
        <v>0</v>
      </c>
      <c r="Z64" s="55">
        <v>0</v>
      </c>
      <c r="AA64" s="55">
        <v>110</v>
      </c>
      <c r="AB64" s="55" t="str">
        <f t="shared" si="4"/>
        <v>9,13</v>
      </c>
      <c r="AC64" s="55"/>
      <c r="AE64" s="55" t="s">
        <v>527</v>
      </c>
      <c r="AF64" s="55">
        <v>1</v>
      </c>
      <c r="AG64" s="55">
        <v>0</v>
      </c>
      <c r="AH64" s="55" t="s">
        <v>128</v>
      </c>
      <c r="AI64" s="44" t="s">
        <v>311</v>
      </c>
      <c r="AJ64" s="55">
        <v>5</v>
      </c>
      <c r="AK64" s="55" t="s">
        <v>137</v>
      </c>
      <c r="AL64" s="54">
        <v>2500</v>
      </c>
      <c r="AM64" s="55">
        <f>INDEX([1]装备设计!$G$3:$G$7,MATCH([1]装备一览!AI58,[1]装备设计!$F$3:$F$7,0))</f>
        <v>20</v>
      </c>
      <c r="AN64" s="55">
        <f>INDEX([1]装备设计!$H$3:$H$7,MATCH([1]装备一览!AI58,[1]装备设计!$F$3:$F$7,0))</f>
        <v>0</v>
      </c>
      <c r="AO64" s="55">
        <v>0</v>
      </c>
      <c r="AP64" s="55">
        <v>110</v>
      </c>
      <c r="AQ64" s="55" t="str">
        <f t="shared" si="5"/>
        <v>16,22</v>
      </c>
      <c r="AR64" s="55"/>
      <c r="AT64" s="55" t="s">
        <v>528</v>
      </c>
      <c r="AU64" s="55">
        <v>1</v>
      </c>
      <c r="AV64" s="55">
        <v>0</v>
      </c>
      <c r="AW64" s="55" t="s">
        <v>128</v>
      </c>
      <c r="AX64" s="44" t="s">
        <v>313</v>
      </c>
      <c r="AY64" s="55">
        <v>5</v>
      </c>
      <c r="AZ64" s="55" t="s">
        <v>137</v>
      </c>
      <c r="BA64" s="54">
        <v>5000</v>
      </c>
      <c r="BB64" s="55">
        <f>INDEX([1]装备设计!$G$3:$G$7,MATCH([1]装备一览!AX58,[1]装备设计!$F$3:$F$7,0))</f>
        <v>50</v>
      </c>
      <c r="BC64" s="55">
        <f>INDEX([1]装备设计!$H$3:$H$7,MATCH([1]装备一览!AX58,[1]装备设计!$F$3:$F$7,0))</f>
        <v>500</v>
      </c>
      <c r="BD64" s="55">
        <v>0</v>
      </c>
      <c r="BE64" s="55">
        <v>110</v>
      </c>
      <c r="BF64" s="55" t="str">
        <f t="shared" si="6"/>
        <v>22,34</v>
      </c>
      <c r="BG64" s="55"/>
      <c r="BI64" s="55" t="s">
        <v>529</v>
      </c>
      <c r="BJ64" s="55">
        <v>1</v>
      </c>
      <c r="BK64" s="55">
        <v>0</v>
      </c>
      <c r="BL64" s="55" t="s">
        <v>128</v>
      </c>
      <c r="BM64" s="44" t="s">
        <v>315</v>
      </c>
      <c r="BN64" s="55">
        <v>5</v>
      </c>
      <c r="BO64" s="55" t="s">
        <v>137</v>
      </c>
      <c r="BP64" s="54">
        <v>10000</v>
      </c>
      <c r="BQ64" s="55">
        <f>INDEX([1]装备设计!$G$3:$G$7,MATCH([1]装备一览!BM58,[1]装备设计!$F$3:$F$7,0))</f>
        <v>150</v>
      </c>
      <c r="BR64" s="55">
        <f>INDEX([1]装备设计!$H$3:$H$7,MATCH([1]装备一览!BM58,[1]装备设计!$F$3:$F$7,0))</f>
        <v>1500</v>
      </c>
      <c r="BS64" s="55">
        <v>0</v>
      </c>
      <c r="BT64" s="55">
        <v>110</v>
      </c>
      <c r="BU64" s="55" t="str">
        <f t="shared" si="7"/>
        <v>29,46</v>
      </c>
      <c r="BV64" s="55"/>
    </row>
    <row r="65" spans="1:74" ht="14.25" thickBot="1">
      <c r="A65" s="55" t="s">
        <v>530</v>
      </c>
      <c r="B65" s="71">
        <v>0</v>
      </c>
      <c r="C65" s="55">
        <v>1</v>
      </c>
      <c r="D65" s="55" t="s">
        <v>128</v>
      </c>
      <c r="E65" s="55" t="s">
        <v>308</v>
      </c>
      <c r="F65" s="55">
        <v>5</v>
      </c>
      <c r="G65" s="55" t="s">
        <v>137</v>
      </c>
      <c r="H65" s="54">
        <v>800</v>
      </c>
      <c r="I65" s="55">
        <f>INDEX([1]装备设计!$G$3:$G$7,MATCH([1]装备一览!E59,[1]装备设计!$F$3:$F$7,0))</f>
        <v>5</v>
      </c>
      <c r="J65" s="55">
        <f>INDEX([1]装备设计!$H$3:$H$7,MATCH([1]装备一览!E59,[1]装备设计!$F$3:$F$7,0))</f>
        <v>0</v>
      </c>
      <c r="K65" s="55">
        <v>0</v>
      </c>
      <c r="L65" s="55">
        <f t="shared" si="3"/>
        <v>19.2</v>
      </c>
      <c r="M65" s="55" t="s">
        <v>2248</v>
      </c>
      <c r="N65" s="55"/>
      <c r="P65" s="55" t="s">
        <v>531</v>
      </c>
      <c r="Q65" s="71">
        <v>0</v>
      </c>
      <c r="R65" s="55">
        <v>1</v>
      </c>
      <c r="S65" s="55" t="s">
        <v>128</v>
      </c>
      <c r="T65" s="44" t="s">
        <v>309</v>
      </c>
      <c r="U65" s="55">
        <v>5</v>
      </c>
      <c r="V65" s="55" t="s">
        <v>137</v>
      </c>
      <c r="W65" s="54">
        <v>1600</v>
      </c>
      <c r="X65" s="55">
        <f>INDEX([1]装备设计!$G$3:$G$7,MATCH([1]装备一览!T59,[1]装备设计!$F$3:$F$7,0))</f>
        <v>10</v>
      </c>
      <c r="Y65" s="55">
        <f>INDEX([1]装备设计!$H$3:$H$7,MATCH([1]装备一览!T59,[1]装备设计!$F$3:$F$7,0))</f>
        <v>0</v>
      </c>
      <c r="Z65" s="55">
        <v>0</v>
      </c>
      <c r="AA65" s="55">
        <v>19.2</v>
      </c>
      <c r="AB65" s="55" t="str">
        <f t="shared" si="4"/>
        <v>9,13</v>
      </c>
      <c r="AC65" s="55"/>
      <c r="AE65" s="55" t="s">
        <v>532</v>
      </c>
      <c r="AF65" s="71">
        <v>0</v>
      </c>
      <c r="AG65" s="55">
        <v>1</v>
      </c>
      <c r="AH65" s="55" t="s">
        <v>128</v>
      </c>
      <c r="AI65" s="44" t="s">
        <v>311</v>
      </c>
      <c r="AJ65" s="55">
        <v>5</v>
      </c>
      <c r="AK65" s="55" t="s">
        <v>137</v>
      </c>
      <c r="AL65" s="54">
        <v>4000</v>
      </c>
      <c r="AM65" s="55">
        <f>INDEX([1]装备设计!$G$3:$G$7,MATCH([1]装备一览!AI59,[1]装备设计!$F$3:$F$7,0))</f>
        <v>20</v>
      </c>
      <c r="AN65" s="55">
        <f>INDEX([1]装备设计!$H$3:$H$7,MATCH([1]装备一览!AI59,[1]装备设计!$F$3:$F$7,0))</f>
        <v>0</v>
      </c>
      <c r="AO65" s="55">
        <v>0</v>
      </c>
      <c r="AP65" s="55">
        <v>19.2</v>
      </c>
      <c r="AQ65" s="55" t="str">
        <f t="shared" si="5"/>
        <v>16,22</v>
      </c>
      <c r="AR65" s="55"/>
      <c r="AT65" s="55" t="s">
        <v>533</v>
      </c>
      <c r="AU65" s="71">
        <v>0</v>
      </c>
      <c r="AV65" s="55">
        <v>1</v>
      </c>
      <c r="AW65" s="55" t="s">
        <v>128</v>
      </c>
      <c r="AX65" s="44" t="s">
        <v>313</v>
      </c>
      <c r="AY65" s="55">
        <v>5</v>
      </c>
      <c r="AZ65" s="55" t="s">
        <v>137</v>
      </c>
      <c r="BA65" s="54">
        <v>8000</v>
      </c>
      <c r="BB65" s="55">
        <f>INDEX([1]装备设计!$G$3:$G$7,MATCH([1]装备一览!AX59,[1]装备设计!$F$3:$F$7,0))</f>
        <v>50</v>
      </c>
      <c r="BC65" s="55">
        <f>INDEX([1]装备设计!$H$3:$H$7,MATCH([1]装备一览!AX59,[1]装备设计!$F$3:$F$7,0))</f>
        <v>500</v>
      </c>
      <c r="BD65" s="55">
        <v>0</v>
      </c>
      <c r="BE65" s="55">
        <v>19.2</v>
      </c>
      <c r="BF65" s="55" t="str">
        <f t="shared" si="6"/>
        <v>22,34</v>
      </c>
      <c r="BG65" s="55"/>
      <c r="BI65" s="55" t="s">
        <v>534</v>
      </c>
      <c r="BJ65" s="71">
        <v>0</v>
      </c>
      <c r="BK65" s="55">
        <v>1</v>
      </c>
      <c r="BL65" s="55" t="s">
        <v>128</v>
      </c>
      <c r="BM65" s="44" t="s">
        <v>315</v>
      </c>
      <c r="BN65" s="55">
        <v>5</v>
      </c>
      <c r="BO65" s="55" t="s">
        <v>137</v>
      </c>
      <c r="BP65" s="54">
        <v>16000</v>
      </c>
      <c r="BQ65" s="55">
        <f>INDEX([1]装备设计!$G$3:$G$7,MATCH([1]装备一览!BM59,[1]装备设计!$F$3:$F$7,0))</f>
        <v>150</v>
      </c>
      <c r="BR65" s="55">
        <f>INDEX([1]装备设计!$H$3:$H$7,MATCH([1]装备一览!BM59,[1]装备设计!$F$3:$F$7,0))</f>
        <v>1500</v>
      </c>
      <c r="BS65" s="55">
        <v>0</v>
      </c>
      <c r="BT65" s="55">
        <v>19.2</v>
      </c>
      <c r="BU65" s="55" t="str">
        <f t="shared" si="7"/>
        <v>29,46</v>
      </c>
      <c r="BV65" s="55"/>
    </row>
    <row r="66" spans="1:74" ht="14.25" thickBot="1">
      <c r="A66" s="55" t="s">
        <v>535</v>
      </c>
      <c r="B66" s="55">
        <v>1</v>
      </c>
      <c r="C66" s="55">
        <v>0</v>
      </c>
      <c r="D66" s="55" t="s">
        <v>126</v>
      </c>
      <c r="E66" s="55" t="s">
        <v>308</v>
      </c>
      <c r="F66" s="55">
        <v>5</v>
      </c>
      <c r="G66" s="55" t="s">
        <v>232</v>
      </c>
      <c r="H66" s="54">
        <v>500</v>
      </c>
      <c r="I66" s="55">
        <f>INDEX([1]装备设计!$G$3:$G$7,MATCH([1]装备一览!E60,[1]装备设计!$F$3:$F$7,0))</f>
        <v>5</v>
      </c>
      <c r="J66" s="55">
        <f>INDEX([1]装备设计!$H$3:$H$7,MATCH([1]装备一览!E60,[1]装备设计!$F$3:$F$7,0))</f>
        <v>0</v>
      </c>
      <c r="K66" s="55">
        <v>0</v>
      </c>
      <c r="L66" s="55">
        <f t="shared" si="3"/>
        <v>9</v>
      </c>
      <c r="M66" s="55" t="s">
        <v>2248</v>
      </c>
      <c r="N66" s="55"/>
      <c r="P66" s="55" t="s">
        <v>536</v>
      </c>
      <c r="Q66" s="55">
        <v>1</v>
      </c>
      <c r="R66" s="55">
        <v>0</v>
      </c>
      <c r="S66" s="55" t="s">
        <v>126</v>
      </c>
      <c r="T66" s="44" t="s">
        <v>309</v>
      </c>
      <c r="U66" s="55">
        <v>5</v>
      </c>
      <c r="V66" s="55" t="s">
        <v>232</v>
      </c>
      <c r="W66" s="54">
        <v>1000</v>
      </c>
      <c r="X66" s="55">
        <f>INDEX([1]装备设计!$G$3:$G$7,MATCH([1]装备一览!T60,[1]装备设计!$F$3:$F$7,0))</f>
        <v>10</v>
      </c>
      <c r="Y66" s="55">
        <f>INDEX([1]装备设计!$H$3:$H$7,MATCH([1]装备一览!T60,[1]装备设计!$F$3:$F$7,0))</f>
        <v>0</v>
      </c>
      <c r="Z66" s="55">
        <v>0</v>
      </c>
      <c r="AA66" s="55">
        <v>9</v>
      </c>
      <c r="AB66" s="55" t="str">
        <f t="shared" si="4"/>
        <v>7,10</v>
      </c>
      <c r="AC66" s="55"/>
      <c r="AE66" s="55" t="s">
        <v>537</v>
      </c>
      <c r="AF66" s="55">
        <v>1</v>
      </c>
      <c r="AG66" s="55">
        <v>0</v>
      </c>
      <c r="AH66" s="55" t="s">
        <v>126</v>
      </c>
      <c r="AI66" s="44" t="s">
        <v>311</v>
      </c>
      <c r="AJ66" s="55">
        <v>5</v>
      </c>
      <c r="AK66" s="55" t="s">
        <v>232</v>
      </c>
      <c r="AL66" s="54">
        <v>2500</v>
      </c>
      <c r="AM66" s="55">
        <f>INDEX([1]装备设计!$G$3:$G$7,MATCH([1]装备一览!AI60,[1]装备设计!$F$3:$F$7,0))</f>
        <v>20</v>
      </c>
      <c r="AN66" s="55">
        <f>INDEX([1]装备设计!$H$3:$H$7,MATCH([1]装备一览!AI60,[1]装备设计!$F$3:$F$7,0))</f>
        <v>0</v>
      </c>
      <c r="AO66" s="55">
        <v>0</v>
      </c>
      <c r="AP66" s="55">
        <v>9</v>
      </c>
      <c r="AQ66" s="55" t="str">
        <f t="shared" si="5"/>
        <v>12,17</v>
      </c>
      <c r="AR66" s="55"/>
      <c r="AT66" s="55" t="s">
        <v>538</v>
      </c>
      <c r="AU66" s="55">
        <v>1</v>
      </c>
      <c r="AV66" s="55">
        <v>0</v>
      </c>
      <c r="AW66" s="55" t="s">
        <v>126</v>
      </c>
      <c r="AX66" s="44" t="s">
        <v>313</v>
      </c>
      <c r="AY66" s="55">
        <v>5</v>
      </c>
      <c r="AZ66" s="55" t="s">
        <v>232</v>
      </c>
      <c r="BA66" s="54">
        <v>5000</v>
      </c>
      <c r="BB66" s="55">
        <f>INDEX([1]装备设计!$G$3:$G$7,MATCH([1]装备一览!AX60,[1]装备设计!$F$3:$F$7,0))</f>
        <v>50</v>
      </c>
      <c r="BC66" s="55">
        <f>INDEX([1]装备设计!$H$3:$H$7,MATCH([1]装备一览!AX60,[1]装备设计!$F$3:$F$7,0))</f>
        <v>500</v>
      </c>
      <c r="BD66" s="55">
        <v>0</v>
      </c>
      <c r="BE66" s="55">
        <v>9</v>
      </c>
      <c r="BF66" s="55" t="str">
        <f t="shared" si="6"/>
        <v>17,26</v>
      </c>
      <c r="BG66" s="55"/>
      <c r="BI66" s="55" t="s">
        <v>539</v>
      </c>
      <c r="BJ66" s="55">
        <v>1</v>
      </c>
      <c r="BK66" s="55">
        <v>0</v>
      </c>
      <c r="BL66" s="55" t="s">
        <v>126</v>
      </c>
      <c r="BM66" s="44" t="s">
        <v>315</v>
      </c>
      <c r="BN66" s="55">
        <v>5</v>
      </c>
      <c r="BO66" s="55" t="s">
        <v>232</v>
      </c>
      <c r="BP66" s="54">
        <v>10000</v>
      </c>
      <c r="BQ66" s="55">
        <f>INDEX([1]装备设计!$G$3:$G$7,MATCH([1]装备一览!BM60,[1]装备设计!$F$3:$F$7,0))</f>
        <v>150</v>
      </c>
      <c r="BR66" s="55">
        <f>INDEX([1]装备设计!$H$3:$H$7,MATCH([1]装备一览!BM60,[1]装备设计!$F$3:$F$7,0))</f>
        <v>1500</v>
      </c>
      <c r="BS66" s="55">
        <v>0</v>
      </c>
      <c r="BT66" s="55">
        <v>9</v>
      </c>
      <c r="BU66" s="55" t="str">
        <f t="shared" si="7"/>
        <v>22,35</v>
      </c>
      <c r="BV66" s="55"/>
    </row>
    <row r="67" spans="1:74" ht="14.25" thickBot="1">
      <c r="A67" s="55" t="s">
        <v>540</v>
      </c>
      <c r="B67" s="55">
        <v>1</v>
      </c>
      <c r="C67" s="55">
        <v>1</v>
      </c>
      <c r="D67" s="55" t="s">
        <v>126</v>
      </c>
      <c r="E67" s="55" t="s">
        <v>308</v>
      </c>
      <c r="F67" s="55">
        <v>5</v>
      </c>
      <c r="G67" s="55" t="s">
        <v>232</v>
      </c>
      <c r="H67" s="54">
        <v>800</v>
      </c>
      <c r="I67" s="55">
        <f>INDEX([1]装备设计!$G$3:$G$7,MATCH([1]装备一览!E61,[1]装备设计!$F$3:$F$7,0))</f>
        <v>5</v>
      </c>
      <c r="J67" s="55">
        <f>INDEX([1]装备设计!$H$3:$H$7,MATCH([1]装备一览!E61,[1]装备设计!$F$3:$F$7,0))</f>
        <v>0</v>
      </c>
      <c r="K67" s="55">
        <v>0</v>
      </c>
      <c r="L67" s="55">
        <f t="shared" si="3"/>
        <v>13.399999999999999</v>
      </c>
      <c r="M67" s="55" t="s">
        <v>2248</v>
      </c>
      <c r="N67" s="55"/>
      <c r="P67" s="55" t="s">
        <v>541</v>
      </c>
      <c r="Q67" s="55">
        <v>1</v>
      </c>
      <c r="R67" s="55">
        <v>1</v>
      </c>
      <c r="S67" s="55" t="s">
        <v>126</v>
      </c>
      <c r="T67" s="44" t="s">
        <v>309</v>
      </c>
      <c r="U67" s="55">
        <v>5</v>
      </c>
      <c r="V67" s="55" t="s">
        <v>232</v>
      </c>
      <c r="W67" s="54">
        <v>1600</v>
      </c>
      <c r="X67" s="55">
        <f>INDEX([1]装备设计!$G$3:$G$7,MATCH([1]装备一览!T61,[1]装备设计!$F$3:$F$7,0))</f>
        <v>10</v>
      </c>
      <c r="Y67" s="55">
        <f>INDEX([1]装备设计!$H$3:$H$7,MATCH([1]装备一览!T61,[1]装备设计!$F$3:$F$7,0))</f>
        <v>0</v>
      </c>
      <c r="Z67" s="55">
        <v>0</v>
      </c>
      <c r="AA67" s="55">
        <v>13.399999999999999</v>
      </c>
      <c r="AB67" s="55" t="str">
        <f t="shared" si="4"/>
        <v>7,10</v>
      </c>
      <c r="AC67" s="55"/>
      <c r="AE67" s="55" t="s">
        <v>542</v>
      </c>
      <c r="AF67" s="55">
        <v>1</v>
      </c>
      <c r="AG67" s="55">
        <v>1</v>
      </c>
      <c r="AH67" s="55" t="s">
        <v>126</v>
      </c>
      <c r="AI67" s="44" t="s">
        <v>311</v>
      </c>
      <c r="AJ67" s="55">
        <v>5</v>
      </c>
      <c r="AK67" s="55" t="s">
        <v>232</v>
      </c>
      <c r="AL67" s="54">
        <v>4000</v>
      </c>
      <c r="AM67" s="55">
        <f>INDEX([1]装备设计!$G$3:$G$7,MATCH([1]装备一览!AI61,[1]装备设计!$F$3:$F$7,0))</f>
        <v>20</v>
      </c>
      <c r="AN67" s="55">
        <f>INDEX([1]装备设计!$H$3:$H$7,MATCH([1]装备一览!AI61,[1]装备设计!$F$3:$F$7,0))</f>
        <v>0</v>
      </c>
      <c r="AO67" s="55">
        <v>0</v>
      </c>
      <c r="AP67" s="55">
        <v>13.399999999999999</v>
      </c>
      <c r="AQ67" s="55" t="str">
        <f t="shared" si="5"/>
        <v>12,17</v>
      </c>
      <c r="AR67" s="55"/>
      <c r="AT67" s="55" t="s">
        <v>543</v>
      </c>
      <c r="AU67" s="55">
        <v>1</v>
      </c>
      <c r="AV67" s="55">
        <v>1</v>
      </c>
      <c r="AW67" s="55" t="s">
        <v>126</v>
      </c>
      <c r="AX67" s="44" t="s">
        <v>313</v>
      </c>
      <c r="AY67" s="55">
        <v>5</v>
      </c>
      <c r="AZ67" s="55" t="s">
        <v>232</v>
      </c>
      <c r="BA67" s="54">
        <v>8000</v>
      </c>
      <c r="BB67" s="55">
        <f>INDEX([1]装备设计!$G$3:$G$7,MATCH([1]装备一览!AX61,[1]装备设计!$F$3:$F$7,0))</f>
        <v>50</v>
      </c>
      <c r="BC67" s="55">
        <f>INDEX([1]装备设计!$H$3:$H$7,MATCH([1]装备一览!AX61,[1]装备设计!$F$3:$F$7,0))</f>
        <v>500</v>
      </c>
      <c r="BD67" s="55">
        <v>0</v>
      </c>
      <c r="BE67" s="55">
        <v>13.399999999999999</v>
      </c>
      <c r="BF67" s="55" t="str">
        <f t="shared" si="6"/>
        <v>17,26</v>
      </c>
      <c r="BG67" s="55"/>
      <c r="BI67" s="55" t="s">
        <v>544</v>
      </c>
      <c r="BJ67" s="55">
        <v>1</v>
      </c>
      <c r="BK67" s="55">
        <v>1</v>
      </c>
      <c r="BL67" s="55" t="s">
        <v>126</v>
      </c>
      <c r="BM67" s="44" t="s">
        <v>315</v>
      </c>
      <c r="BN67" s="55">
        <v>5</v>
      </c>
      <c r="BO67" s="55" t="s">
        <v>232</v>
      </c>
      <c r="BP67" s="54">
        <v>16000</v>
      </c>
      <c r="BQ67" s="55">
        <f>INDEX([1]装备设计!$G$3:$G$7,MATCH([1]装备一览!BM61,[1]装备设计!$F$3:$F$7,0))</f>
        <v>150</v>
      </c>
      <c r="BR67" s="55">
        <f>INDEX([1]装备设计!$H$3:$H$7,MATCH([1]装备一览!BM61,[1]装备设计!$F$3:$F$7,0))</f>
        <v>1500</v>
      </c>
      <c r="BS67" s="55">
        <v>0</v>
      </c>
      <c r="BT67" s="55">
        <v>13.399999999999999</v>
      </c>
      <c r="BU67" s="55" t="str">
        <f t="shared" si="7"/>
        <v>22,35</v>
      </c>
      <c r="BV67" s="55"/>
    </row>
    <row r="68" spans="1:74" ht="14.25" thickBot="1">
      <c r="A68" s="55" t="s">
        <v>545</v>
      </c>
      <c r="B68" s="55">
        <v>1</v>
      </c>
      <c r="C68" s="55">
        <v>0</v>
      </c>
      <c r="D68" s="55" t="s">
        <v>129</v>
      </c>
      <c r="E68" s="55" t="s">
        <v>308</v>
      </c>
      <c r="F68" s="55">
        <v>5</v>
      </c>
      <c r="G68" s="55" t="s">
        <v>232</v>
      </c>
      <c r="H68" s="54">
        <v>500</v>
      </c>
      <c r="I68" s="55">
        <f>INDEX([1]装备设计!$G$3:$G$7,MATCH([1]装备一览!E62,[1]装备设计!$F$3:$F$7,0))</f>
        <v>5</v>
      </c>
      <c r="J68" s="55">
        <f>INDEX([1]装备设计!$H$3:$H$7,MATCH([1]装备一览!E62,[1]装备设计!$F$3:$F$7,0))</f>
        <v>0</v>
      </c>
      <c r="K68" s="55">
        <v>0</v>
      </c>
      <c r="L68" s="55">
        <f t="shared" si="3"/>
        <v>3</v>
      </c>
      <c r="M68" s="55" t="s">
        <v>2248</v>
      </c>
      <c r="N68" s="55"/>
      <c r="P68" s="55" t="s">
        <v>546</v>
      </c>
      <c r="Q68" s="55">
        <v>1</v>
      </c>
      <c r="R68" s="55">
        <v>0</v>
      </c>
      <c r="S68" s="55" t="s">
        <v>129</v>
      </c>
      <c r="T68" s="44" t="s">
        <v>309</v>
      </c>
      <c r="U68" s="55">
        <v>5</v>
      </c>
      <c r="V68" s="55" t="s">
        <v>232</v>
      </c>
      <c r="W68" s="54">
        <v>1000</v>
      </c>
      <c r="X68" s="55">
        <f>INDEX([1]装备设计!$G$3:$G$7,MATCH([1]装备一览!T62,[1]装备设计!$F$3:$F$7,0))</f>
        <v>10</v>
      </c>
      <c r="Y68" s="55">
        <f>INDEX([1]装备设计!$H$3:$H$7,MATCH([1]装备一览!T62,[1]装备设计!$F$3:$F$7,0))</f>
        <v>0</v>
      </c>
      <c r="Z68" s="55">
        <v>0</v>
      </c>
      <c r="AA68" s="55">
        <v>3</v>
      </c>
      <c r="AB68" s="55" t="str">
        <f t="shared" si="4"/>
        <v>7,10</v>
      </c>
      <c r="AC68" s="55"/>
      <c r="AE68" s="55" t="s">
        <v>547</v>
      </c>
      <c r="AF68" s="55">
        <v>1</v>
      </c>
      <c r="AG68" s="55">
        <v>0</v>
      </c>
      <c r="AH68" s="55" t="s">
        <v>129</v>
      </c>
      <c r="AI68" s="44" t="s">
        <v>311</v>
      </c>
      <c r="AJ68" s="55">
        <v>5</v>
      </c>
      <c r="AK68" s="55" t="s">
        <v>232</v>
      </c>
      <c r="AL68" s="54">
        <v>2500</v>
      </c>
      <c r="AM68" s="55">
        <f>INDEX([1]装备设计!$G$3:$G$7,MATCH([1]装备一览!AI62,[1]装备设计!$F$3:$F$7,0))</f>
        <v>20</v>
      </c>
      <c r="AN68" s="55">
        <f>INDEX([1]装备设计!$H$3:$H$7,MATCH([1]装备一览!AI62,[1]装备设计!$F$3:$F$7,0))</f>
        <v>0</v>
      </c>
      <c r="AO68" s="55">
        <v>0</v>
      </c>
      <c r="AP68" s="55">
        <v>3</v>
      </c>
      <c r="AQ68" s="55" t="str">
        <f t="shared" si="5"/>
        <v>12,17</v>
      </c>
      <c r="AR68" s="55"/>
      <c r="AT68" s="55" t="s">
        <v>548</v>
      </c>
      <c r="AU68" s="55">
        <v>1</v>
      </c>
      <c r="AV68" s="55">
        <v>0</v>
      </c>
      <c r="AW68" s="55" t="s">
        <v>129</v>
      </c>
      <c r="AX68" s="44" t="s">
        <v>313</v>
      </c>
      <c r="AY68" s="55">
        <v>5</v>
      </c>
      <c r="AZ68" s="55" t="s">
        <v>232</v>
      </c>
      <c r="BA68" s="54">
        <v>5000</v>
      </c>
      <c r="BB68" s="55">
        <f>INDEX([1]装备设计!$G$3:$G$7,MATCH([1]装备一览!AX62,[1]装备设计!$F$3:$F$7,0))</f>
        <v>50</v>
      </c>
      <c r="BC68" s="55">
        <f>INDEX([1]装备设计!$H$3:$H$7,MATCH([1]装备一览!AX62,[1]装备设计!$F$3:$F$7,0))</f>
        <v>500</v>
      </c>
      <c r="BD68" s="55">
        <v>0</v>
      </c>
      <c r="BE68" s="55">
        <v>3</v>
      </c>
      <c r="BF68" s="55" t="str">
        <f t="shared" si="6"/>
        <v>17,26</v>
      </c>
      <c r="BG68" s="55"/>
      <c r="BI68" s="55" t="s">
        <v>549</v>
      </c>
      <c r="BJ68" s="55">
        <v>1</v>
      </c>
      <c r="BK68" s="55">
        <v>0</v>
      </c>
      <c r="BL68" s="55" t="s">
        <v>129</v>
      </c>
      <c r="BM68" s="44" t="s">
        <v>315</v>
      </c>
      <c r="BN68" s="55">
        <v>5</v>
      </c>
      <c r="BO68" s="55" t="s">
        <v>232</v>
      </c>
      <c r="BP68" s="54">
        <v>10000</v>
      </c>
      <c r="BQ68" s="55">
        <f>INDEX([1]装备设计!$G$3:$G$7,MATCH([1]装备一览!BM62,[1]装备设计!$F$3:$F$7,0))</f>
        <v>150</v>
      </c>
      <c r="BR68" s="55">
        <f>INDEX([1]装备设计!$H$3:$H$7,MATCH([1]装备一览!BM62,[1]装备设计!$F$3:$F$7,0))</f>
        <v>1500</v>
      </c>
      <c r="BS68" s="55">
        <v>0</v>
      </c>
      <c r="BT68" s="55">
        <v>3</v>
      </c>
      <c r="BU68" s="55" t="str">
        <f t="shared" si="7"/>
        <v>22,35</v>
      </c>
      <c r="BV68" s="55"/>
    </row>
    <row r="69" spans="1:74" ht="14.25" thickBot="1">
      <c r="A69" s="55" t="s">
        <v>550</v>
      </c>
      <c r="B69" s="55">
        <v>1</v>
      </c>
      <c r="C69" s="55">
        <v>1</v>
      </c>
      <c r="D69" s="55" t="s">
        <v>129</v>
      </c>
      <c r="E69" s="55" t="s">
        <v>308</v>
      </c>
      <c r="F69" s="55">
        <v>5</v>
      </c>
      <c r="G69" s="55" t="s">
        <v>232</v>
      </c>
      <c r="H69" s="54">
        <v>800</v>
      </c>
      <c r="I69" s="55">
        <f>INDEX([1]装备设计!$G$3:$G$7,MATCH([1]装备一览!E63,[1]装备设计!$F$3:$F$7,0))</f>
        <v>5</v>
      </c>
      <c r="J69" s="55">
        <f>INDEX([1]装备设计!$H$3:$H$7,MATCH([1]装备一览!E63,[1]装备设计!$F$3:$F$7,0))</f>
        <v>0</v>
      </c>
      <c r="K69" s="55">
        <v>0</v>
      </c>
      <c r="L69" s="55">
        <f t="shared" si="3"/>
        <v>9.8000000000000007</v>
      </c>
      <c r="M69" s="55" t="s">
        <v>2248</v>
      </c>
      <c r="N69" s="55"/>
      <c r="P69" s="55" t="s">
        <v>551</v>
      </c>
      <c r="Q69" s="55">
        <v>1</v>
      </c>
      <c r="R69" s="55">
        <v>1</v>
      </c>
      <c r="S69" s="55" t="s">
        <v>129</v>
      </c>
      <c r="T69" s="44" t="s">
        <v>309</v>
      </c>
      <c r="U69" s="55">
        <v>5</v>
      </c>
      <c r="V69" s="55" t="s">
        <v>232</v>
      </c>
      <c r="W69" s="54">
        <v>1600</v>
      </c>
      <c r="X69" s="55">
        <f>INDEX([1]装备设计!$G$3:$G$7,MATCH([1]装备一览!T63,[1]装备设计!$F$3:$F$7,0))</f>
        <v>10</v>
      </c>
      <c r="Y69" s="55">
        <f>INDEX([1]装备设计!$H$3:$H$7,MATCH([1]装备一览!T63,[1]装备设计!$F$3:$F$7,0))</f>
        <v>0</v>
      </c>
      <c r="Z69" s="55">
        <v>0</v>
      </c>
      <c r="AA69" s="55">
        <v>9.8000000000000007</v>
      </c>
      <c r="AB69" s="55" t="str">
        <f t="shared" si="4"/>
        <v>7,10</v>
      </c>
      <c r="AC69" s="55"/>
      <c r="AE69" s="55" t="s">
        <v>552</v>
      </c>
      <c r="AF69" s="55">
        <v>1</v>
      </c>
      <c r="AG69" s="55">
        <v>1</v>
      </c>
      <c r="AH69" s="55" t="s">
        <v>129</v>
      </c>
      <c r="AI69" s="44" t="s">
        <v>311</v>
      </c>
      <c r="AJ69" s="55">
        <v>5</v>
      </c>
      <c r="AK69" s="55" t="s">
        <v>232</v>
      </c>
      <c r="AL69" s="54">
        <v>4000</v>
      </c>
      <c r="AM69" s="55">
        <f>INDEX([1]装备设计!$G$3:$G$7,MATCH([1]装备一览!AI63,[1]装备设计!$F$3:$F$7,0))</f>
        <v>20</v>
      </c>
      <c r="AN69" s="55">
        <f>INDEX([1]装备设计!$H$3:$H$7,MATCH([1]装备一览!AI63,[1]装备设计!$F$3:$F$7,0))</f>
        <v>0</v>
      </c>
      <c r="AO69" s="55">
        <v>0</v>
      </c>
      <c r="AP69" s="55">
        <v>9.8000000000000007</v>
      </c>
      <c r="AQ69" s="55" t="str">
        <f t="shared" si="5"/>
        <v>12,17</v>
      </c>
      <c r="AR69" s="55"/>
      <c r="AT69" s="55" t="s">
        <v>553</v>
      </c>
      <c r="AU69" s="55">
        <v>1</v>
      </c>
      <c r="AV69" s="55">
        <v>1</v>
      </c>
      <c r="AW69" s="55" t="s">
        <v>129</v>
      </c>
      <c r="AX69" s="44" t="s">
        <v>313</v>
      </c>
      <c r="AY69" s="55">
        <v>5</v>
      </c>
      <c r="AZ69" s="55" t="s">
        <v>232</v>
      </c>
      <c r="BA69" s="54">
        <v>8000</v>
      </c>
      <c r="BB69" s="55">
        <f>INDEX([1]装备设计!$G$3:$G$7,MATCH([1]装备一览!AX63,[1]装备设计!$F$3:$F$7,0))</f>
        <v>50</v>
      </c>
      <c r="BC69" s="55">
        <f>INDEX([1]装备设计!$H$3:$H$7,MATCH([1]装备一览!AX63,[1]装备设计!$F$3:$F$7,0))</f>
        <v>500</v>
      </c>
      <c r="BD69" s="55">
        <v>0</v>
      </c>
      <c r="BE69" s="55">
        <v>9.8000000000000007</v>
      </c>
      <c r="BF69" s="55" t="str">
        <f t="shared" si="6"/>
        <v>17,26</v>
      </c>
      <c r="BG69" s="55"/>
      <c r="BI69" s="55" t="s">
        <v>554</v>
      </c>
      <c r="BJ69" s="55">
        <v>1</v>
      </c>
      <c r="BK69" s="55">
        <v>1</v>
      </c>
      <c r="BL69" s="55" t="s">
        <v>129</v>
      </c>
      <c r="BM69" s="44" t="s">
        <v>315</v>
      </c>
      <c r="BN69" s="55">
        <v>5</v>
      </c>
      <c r="BO69" s="55" t="s">
        <v>232</v>
      </c>
      <c r="BP69" s="54">
        <v>16000</v>
      </c>
      <c r="BQ69" s="55">
        <f>INDEX([1]装备设计!$G$3:$G$7,MATCH([1]装备一览!BM63,[1]装备设计!$F$3:$F$7,0))</f>
        <v>150</v>
      </c>
      <c r="BR69" s="55">
        <f>INDEX([1]装备设计!$H$3:$H$7,MATCH([1]装备一览!BM63,[1]装备设计!$F$3:$F$7,0))</f>
        <v>1500</v>
      </c>
      <c r="BS69" s="55">
        <v>0</v>
      </c>
      <c r="BT69" s="55">
        <v>9.8000000000000007</v>
      </c>
      <c r="BU69" s="55" t="str">
        <f t="shared" si="7"/>
        <v>22,35</v>
      </c>
      <c r="BV69" s="55"/>
    </row>
    <row r="70" spans="1:74" ht="14.25" thickBot="1">
      <c r="A70" s="55" t="s">
        <v>555</v>
      </c>
      <c r="B70" s="55">
        <v>1</v>
      </c>
      <c r="C70" s="55">
        <v>0</v>
      </c>
      <c r="D70" s="55" t="s">
        <v>123</v>
      </c>
      <c r="E70" s="55" t="s">
        <v>308</v>
      </c>
      <c r="F70" s="55">
        <v>10</v>
      </c>
      <c r="G70" s="55" t="s">
        <v>232</v>
      </c>
      <c r="H70" s="54">
        <v>1000</v>
      </c>
      <c r="I70" s="55">
        <f>INDEX([1]装备设计!$G$3:$G$7,MATCH([1]装备一览!E64,[1]装备设计!$F$3:$F$7,0))</f>
        <v>5</v>
      </c>
      <c r="J70" s="55">
        <f>INDEX([1]装备设计!$H$3:$H$7,MATCH([1]装备一览!E64,[1]装备设计!$F$3:$F$7,0))</f>
        <v>0</v>
      </c>
      <c r="K70" s="55">
        <v>0</v>
      </c>
      <c r="L70" s="55">
        <f t="shared" si="3"/>
        <v>64</v>
      </c>
      <c r="M70" s="55" t="s">
        <v>2248</v>
      </c>
      <c r="N70" s="55"/>
      <c r="P70" s="55" t="s">
        <v>556</v>
      </c>
      <c r="Q70" s="55">
        <v>1</v>
      </c>
      <c r="R70" s="55">
        <v>0</v>
      </c>
      <c r="S70" s="55" t="s">
        <v>123</v>
      </c>
      <c r="T70" s="44" t="s">
        <v>309</v>
      </c>
      <c r="U70" s="55">
        <v>10</v>
      </c>
      <c r="V70" s="55" t="s">
        <v>232</v>
      </c>
      <c r="W70" s="54">
        <v>2000</v>
      </c>
      <c r="X70" s="55">
        <f>INDEX([1]装备设计!$G$3:$G$7,MATCH([1]装备一览!T64,[1]装备设计!$F$3:$F$7,0))</f>
        <v>10</v>
      </c>
      <c r="Y70" s="55">
        <f>INDEX([1]装备设计!$H$3:$H$7,MATCH([1]装备一览!T64,[1]装备设计!$F$3:$F$7,0))</f>
        <v>0</v>
      </c>
      <c r="Z70" s="55">
        <v>0</v>
      </c>
      <c r="AA70" s="55">
        <v>64</v>
      </c>
      <c r="AB70" s="55" t="str">
        <f t="shared" si="4"/>
        <v>15,22</v>
      </c>
      <c r="AC70" s="55"/>
      <c r="AE70" s="55" t="s">
        <v>557</v>
      </c>
      <c r="AF70" s="55">
        <v>1</v>
      </c>
      <c r="AG70" s="55">
        <v>0</v>
      </c>
      <c r="AH70" s="55" t="s">
        <v>123</v>
      </c>
      <c r="AI70" s="44" t="s">
        <v>311</v>
      </c>
      <c r="AJ70" s="55">
        <v>10</v>
      </c>
      <c r="AK70" s="55" t="s">
        <v>232</v>
      </c>
      <c r="AL70" s="54">
        <v>5000</v>
      </c>
      <c r="AM70" s="55">
        <f>INDEX([1]装备设计!$G$3:$G$7,MATCH([1]装备一览!AI64,[1]装备设计!$F$3:$F$7,0))</f>
        <v>20</v>
      </c>
      <c r="AN70" s="55">
        <f>INDEX([1]装备设计!$H$3:$H$7,MATCH([1]装备一览!AI64,[1]装备设计!$F$3:$F$7,0))</f>
        <v>0</v>
      </c>
      <c r="AO70" s="55">
        <v>7500</v>
      </c>
      <c r="AP70" s="55">
        <v>64</v>
      </c>
      <c r="AQ70" s="55" t="str">
        <f t="shared" si="5"/>
        <v>26,37</v>
      </c>
      <c r="AR70" s="55"/>
      <c r="AT70" s="55" t="s">
        <v>558</v>
      </c>
      <c r="AU70" s="55">
        <v>1</v>
      </c>
      <c r="AV70" s="55">
        <v>0</v>
      </c>
      <c r="AW70" s="55" t="s">
        <v>123</v>
      </c>
      <c r="AX70" s="44" t="s">
        <v>313</v>
      </c>
      <c r="AY70" s="55">
        <v>10</v>
      </c>
      <c r="AZ70" s="55" t="s">
        <v>232</v>
      </c>
      <c r="BA70" s="54">
        <v>10000</v>
      </c>
      <c r="BB70" s="55">
        <f>INDEX([1]装备设计!$G$3:$G$7,MATCH([1]装备一览!AX64,[1]装备设计!$F$3:$F$7,0))</f>
        <v>50</v>
      </c>
      <c r="BC70" s="55">
        <f>INDEX([1]装备设计!$H$3:$H$7,MATCH([1]装备一览!AX64,[1]装备设计!$F$3:$F$7,0))</f>
        <v>500</v>
      </c>
      <c r="BD70" s="55">
        <v>7500</v>
      </c>
      <c r="BE70" s="55">
        <v>64</v>
      </c>
      <c r="BF70" s="55" t="str">
        <f t="shared" si="6"/>
        <v>39,55</v>
      </c>
      <c r="BG70" s="55"/>
      <c r="BI70" s="55" t="s">
        <v>559</v>
      </c>
      <c r="BJ70" s="55">
        <v>1</v>
      </c>
      <c r="BK70" s="55">
        <v>0</v>
      </c>
      <c r="BL70" s="55" t="s">
        <v>123</v>
      </c>
      <c r="BM70" s="44" t="s">
        <v>315</v>
      </c>
      <c r="BN70" s="55">
        <v>10</v>
      </c>
      <c r="BO70" s="55" t="s">
        <v>232</v>
      </c>
      <c r="BP70" s="54">
        <v>20000</v>
      </c>
      <c r="BQ70" s="55">
        <f>INDEX([1]装备设计!$G$3:$G$7,MATCH([1]装备一览!BM64,[1]装备设计!$F$3:$F$7,0))</f>
        <v>150</v>
      </c>
      <c r="BR70" s="55">
        <f>INDEX([1]装备设计!$H$3:$H$7,MATCH([1]装备一览!BM64,[1]装备设计!$F$3:$F$7,0))</f>
        <v>1500</v>
      </c>
      <c r="BS70" s="55">
        <v>7500</v>
      </c>
      <c r="BT70" s="55">
        <v>64</v>
      </c>
      <c r="BU70" s="55" t="str">
        <f t="shared" si="7"/>
        <v>49,74</v>
      </c>
      <c r="BV70" s="55"/>
    </row>
    <row r="71" spans="1:74" ht="14.25" thickBot="1">
      <c r="A71" s="55" t="s">
        <v>560</v>
      </c>
      <c r="B71" s="55">
        <v>1</v>
      </c>
      <c r="C71" s="55">
        <v>0</v>
      </c>
      <c r="D71" s="55" t="s">
        <v>124</v>
      </c>
      <c r="E71" s="55" t="s">
        <v>308</v>
      </c>
      <c r="F71" s="55">
        <v>10</v>
      </c>
      <c r="G71" s="55" t="s">
        <v>232</v>
      </c>
      <c r="H71" s="54">
        <v>1000</v>
      </c>
      <c r="I71" s="55">
        <f>INDEX([1]装备设计!$G$3:$G$7,MATCH([1]装备一览!E65,[1]装备设计!$F$3:$F$7,0))</f>
        <v>5</v>
      </c>
      <c r="J71" s="55">
        <f>INDEX([1]装备设计!$H$3:$H$7,MATCH([1]装备一览!E65,[1]装备设计!$F$3:$F$7,0))</f>
        <v>0</v>
      </c>
      <c r="K71" s="55">
        <v>0</v>
      </c>
      <c r="L71" s="55">
        <f t="shared" si="3"/>
        <v>150</v>
      </c>
      <c r="M71" s="55" t="s">
        <v>2248</v>
      </c>
      <c r="N71" s="55"/>
      <c r="P71" s="55" t="s">
        <v>561</v>
      </c>
      <c r="Q71" s="55">
        <v>1</v>
      </c>
      <c r="R71" s="55">
        <v>0</v>
      </c>
      <c r="S71" s="55" t="s">
        <v>124</v>
      </c>
      <c r="T71" s="44" t="s">
        <v>309</v>
      </c>
      <c r="U71" s="55">
        <v>10</v>
      </c>
      <c r="V71" s="55" t="s">
        <v>232</v>
      </c>
      <c r="W71" s="54">
        <v>2000</v>
      </c>
      <c r="X71" s="55">
        <f>INDEX([1]装备设计!$G$3:$G$7,MATCH([1]装备一览!T65,[1]装备设计!$F$3:$F$7,0))</f>
        <v>10</v>
      </c>
      <c r="Y71" s="55">
        <f>INDEX([1]装备设计!$H$3:$H$7,MATCH([1]装备一览!T65,[1]装备设计!$F$3:$F$7,0))</f>
        <v>0</v>
      </c>
      <c r="Z71" s="55">
        <v>0</v>
      </c>
      <c r="AA71" s="55">
        <v>150</v>
      </c>
      <c r="AB71" s="55" t="str">
        <f t="shared" si="4"/>
        <v>15,22</v>
      </c>
      <c r="AC71" s="55"/>
      <c r="AE71" s="55" t="s">
        <v>562</v>
      </c>
      <c r="AF71" s="55">
        <v>1</v>
      </c>
      <c r="AG71" s="55">
        <v>0</v>
      </c>
      <c r="AH71" s="55" t="s">
        <v>124</v>
      </c>
      <c r="AI71" s="44" t="s">
        <v>311</v>
      </c>
      <c r="AJ71" s="55">
        <v>10</v>
      </c>
      <c r="AK71" s="55" t="s">
        <v>232</v>
      </c>
      <c r="AL71" s="54">
        <v>5000</v>
      </c>
      <c r="AM71" s="55">
        <f>INDEX([1]装备设计!$G$3:$G$7,MATCH([1]装备一览!AI65,[1]装备设计!$F$3:$F$7,0))</f>
        <v>20</v>
      </c>
      <c r="AN71" s="55">
        <f>INDEX([1]装备设计!$H$3:$H$7,MATCH([1]装备一览!AI65,[1]装备设计!$F$3:$F$7,0))</f>
        <v>0</v>
      </c>
      <c r="AO71" s="55">
        <v>7500</v>
      </c>
      <c r="AP71" s="55">
        <v>150</v>
      </c>
      <c r="AQ71" s="55" t="str">
        <f t="shared" si="5"/>
        <v>26,37</v>
      </c>
      <c r="AR71" s="55"/>
      <c r="AT71" s="55" t="s">
        <v>563</v>
      </c>
      <c r="AU71" s="55">
        <v>1</v>
      </c>
      <c r="AV71" s="55">
        <v>0</v>
      </c>
      <c r="AW71" s="55" t="s">
        <v>124</v>
      </c>
      <c r="AX71" s="44" t="s">
        <v>313</v>
      </c>
      <c r="AY71" s="55">
        <v>10</v>
      </c>
      <c r="AZ71" s="55" t="s">
        <v>232</v>
      </c>
      <c r="BA71" s="54">
        <v>10000</v>
      </c>
      <c r="BB71" s="55">
        <f>INDEX([1]装备设计!$G$3:$G$7,MATCH([1]装备一览!AX65,[1]装备设计!$F$3:$F$7,0))</f>
        <v>50</v>
      </c>
      <c r="BC71" s="55">
        <f>INDEX([1]装备设计!$H$3:$H$7,MATCH([1]装备一览!AX65,[1]装备设计!$F$3:$F$7,0))</f>
        <v>500</v>
      </c>
      <c r="BD71" s="55">
        <v>7500</v>
      </c>
      <c r="BE71" s="55">
        <v>150</v>
      </c>
      <c r="BF71" s="55" t="str">
        <f t="shared" si="6"/>
        <v>39,55</v>
      </c>
      <c r="BG71" s="55"/>
      <c r="BI71" s="55" t="s">
        <v>564</v>
      </c>
      <c r="BJ71" s="55">
        <v>1</v>
      </c>
      <c r="BK71" s="55">
        <v>0</v>
      </c>
      <c r="BL71" s="55" t="s">
        <v>124</v>
      </c>
      <c r="BM71" s="44" t="s">
        <v>315</v>
      </c>
      <c r="BN71" s="55">
        <v>10</v>
      </c>
      <c r="BO71" s="55" t="s">
        <v>232</v>
      </c>
      <c r="BP71" s="54">
        <v>20000</v>
      </c>
      <c r="BQ71" s="55">
        <f>INDEX([1]装备设计!$G$3:$G$7,MATCH([1]装备一览!BM65,[1]装备设计!$F$3:$F$7,0))</f>
        <v>150</v>
      </c>
      <c r="BR71" s="55">
        <f>INDEX([1]装备设计!$H$3:$H$7,MATCH([1]装备一览!BM65,[1]装备设计!$F$3:$F$7,0))</f>
        <v>1500</v>
      </c>
      <c r="BS71" s="55">
        <v>7500</v>
      </c>
      <c r="BT71" s="55">
        <v>150</v>
      </c>
      <c r="BU71" s="55" t="str">
        <f t="shared" si="7"/>
        <v>49,74</v>
      </c>
      <c r="BV71" s="55"/>
    </row>
    <row r="72" spans="1:74" ht="14.25" thickBot="1">
      <c r="A72" s="55" t="s">
        <v>565</v>
      </c>
      <c r="B72" s="55">
        <v>1</v>
      </c>
      <c r="C72" s="55">
        <v>0</v>
      </c>
      <c r="D72" s="55" t="s">
        <v>125</v>
      </c>
      <c r="E72" s="55" t="s">
        <v>308</v>
      </c>
      <c r="F72" s="55">
        <v>10</v>
      </c>
      <c r="G72" s="55" t="s">
        <v>232</v>
      </c>
      <c r="H72" s="54">
        <v>1000</v>
      </c>
      <c r="I72" s="55">
        <f>INDEX([1]装备设计!$G$3:$G$7,MATCH([1]装备一览!E66,[1]装备设计!$F$3:$F$7,0))</f>
        <v>5</v>
      </c>
      <c r="J72" s="55">
        <f>INDEX([1]装备设计!$H$3:$H$7,MATCH([1]装备一览!E66,[1]装备设计!$F$3:$F$7,0))</f>
        <v>0</v>
      </c>
      <c r="K72" s="55">
        <v>0</v>
      </c>
      <c r="L72" s="55">
        <f t="shared" si="3"/>
        <v>480</v>
      </c>
      <c r="M72" s="55" t="s">
        <v>2248</v>
      </c>
      <c r="N72" s="55"/>
      <c r="P72" s="55" t="s">
        <v>566</v>
      </c>
      <c r="Q72" s="55">
        <v>1</v>
      </c>
      <c r="R72" s="55">
        <v>0</v>
      </c>
      <c r="S72" s="55" t="s">
        <v>125</v>
      </c>
      <c r="T72" s="44" t="s">
        <v>309</v>
      </c>
      <c r="U72" s="55">
        <v>10</v>
      </c>
      <c r="V72" s="55" t="s">
        <v>232</v>
      </c>
      <c r="W72" s="54">
        <v>2000</v>
      </c>
      <c r="X72" s="55">
        <f>INDEX([1]装备设计!$G$3:$G$7,MATCH([1]装备一览!T66,[1]装备设计!$F$3:$F$7,0))</f>
        <v>10</v>
      </c>
      <c r="Y72" s="55">
        <f>INDEX([1]装备设计!$H$3:$H$7,MATCH([1]装备一览!T66,[1]装备设计!$F$3:$F$7,0))</f>
        <v>0</v>
      </c>
      <c r="Z72" s="55">
        <v>0</v>
      </c>
      <c r="AA72" s="55">
        <v>480</v>
      </c>
      <c r="AB72" s="55" t="str">
        <f t="shared" si="4"/>
        <v>15,22</v>
      </c>
      <c r="AC72" s="55"/>
      <c r="AE72" s="55" t="s">
        <v>567</v>
      </c>
      <c r="AF72" s="55">
        <v>1</v>
      </c>
      <c r="AG72" s="55">
        <v>0</v>
      </c>
      <c r="AH72" s="55" t="s">
        <v>125</v>
      </c>
      <c r="AI72" s="44" t="s">
        <v>311</v>
      </c>
      <c r="AJ72" s="55">
        <v>10</v>
      </c>
      <c r="AK72" s="55" t="s">
        <v>232</v>
      </c>
      <c r="AL72" s="54">
        <v>5000</v>
      </c>
      <c r="AM72" s="55">
        <f>INDEX([1]装备设计!$G$3:$G$7,MATCH([1]装备一览!AI66,[1]装备设计!$F$3:$F$7,0))</f>
        <v>20</v>
      </c>
      <c r="AN72" s="55">
        <f>INDEX([1]装备设计!$H$3:$H$7,MATCH([1]装备一览!AI66,[1]装备设计!$F$3:$F$7,0))</f>
        <v>0</v>
      </c>
      <c r="AO72" s="55">
        <v>7500</v>
      </c>
      <c r="AP72" s="55">
        <v>480</v>
      </c>
      <c r="AQ72" s="55" t="str">
        <f t="shared" si="5"/>
        <v>26,37</v>
      </c>
      <c r="AR72" s="55"/>
      <c r="AT72" s="55" t="s">
        <v>568</v>
      </c>
      <c r="AU72" s="55">
        <v>1</v>
      </c>
      <c r="AV72" s="55">
        <v>0</v>
      </c>
      <c r="AW72" s="55" t="s">
        <v>125</v>
      </c>
      <c r="AX72" s="44" t="s">
        <v>313</v>
      </c>
      <c r="AY72" s="55">
        <v>10</v>
      </c>
      <c r="AZ72" s="55" t="s">
        <v>232</v>
      </c>
      <c r="BA72" s="54">
        <v>10000</v>
      </c>
      <c r="BB72" s="55">
        <f>INDEX([1]装备设计!$G$3:$G$7,MATCH([1]装备一览!AX66,[1]装备设计!$F$3:$F$7,0))</f>
        <v>50</v>
      </c>
      <c r="BC72" s="55">
        <f>INDEX([1]装备设计!$H$3:$H$7,MATCH([1]装备一览!AX66,[1]装备设计!$F$3:$F$7,0))</f>
        <v>500</v>
      </c>
      <c r="BD72" s="55">
        <v>7500</v>
      </c>
      <c r="BE72" s="55">
        <v>480</v>
      </c>
      <c r="BF72" s="55" t="str">
        <f t="shared" si="6"/>
        <v>39,55</v>
      </c>
      <c r="BG72" s="55"/>
      <c r="BI72" s="55" t="s">
        <v>569</v>
      </c>
      <c r="BJ72" s="55">
        <v>1</v>
      </c>
      <c r="BK72" s="55">
        <v>0</v>
      </c>
      <c r="BL72" s="55" t="s">
        <v>125</v>
      </c>
      <c r="BM72" s="44" t="s">
        <v>315</v>
      </c>
      <c r="BN72" s="55">
        <v>10</v>
      </c>
      <c r="BO72" s="55" t="s">
        <v>232</v>
      </c>
      <c r="BP72" s="54">
        <v>20000</v>
      </c>
      <c r="BQ72" s="55">
        <f>INDEX([1]装备设计!$G$3:$G$7,MATCH([1]装备一览!BM66,[1]装备设计!$F$3:$F$7,0))</f>
        <v>150</v>
      </c>
      <c r="BR72" s="55">
        <f>INDEX([1]装备设计!$H$3:$H$7,MATCH([1]装备一览!BM66,[1]装备设计!$F$3:$F$7,0))</f>
        <v>1500</v>
      </c>
      <c r="BS72" s="55">
        <v>7500</v>
      </c>
      <c r="BT72" s="55">
        <v>480</v>
      </c>
      <c r="BU72" s="55" t="str">
        <f t="shared" si="7"/>
        <v>49,74</v>
      </c>
      <c r="BV72" s="55"/>
    </row>
    <row r="73" spans="1:74" ht="14.25" thickBot="1">
      <c r="A73" s="55" t="s">
        <v>570</v>
      </c>
      <c r="B73" s="55">
        <v>1</v>
      </c>
      <c r="C73" s="55">
        <v>0</v>
      </c>
      <c r="D73" s="55" t="s">
        <v>130</v>
      </c>
      <c r="E73" s="55" t="s">
        <v>308</v>
      </c>
      <c r="F73" s="55">
        <v>10</v>
      </c>
      <c r="G73" s="55" t="s">
        <v>232</v>
      </c>
      <c r="H73" s="54">
        <v>1000</v>
      </c>
      <c r="I73" s="55">
        <f>INDEX([1]装备设计!$G$3:$G$7,MATCH([1]装备一览!E67,[1]装备设计!$F$3:$F$7,0))</f>
        <v>5</v>
      </c>
      <c r="J73" s="55">
        <f>INDEX([1]装备设计!$H$3:$H$7,MATCH([1]装备一览!E67,[1]装备设计!$F$3:$F$7,0))</f>
        <v>0</v>
      </c>
      <c r="K73" s="55">
        <v>0</v>
      </c>
      <c r="L73" s="55">
        <f t="shared" si="3"/>
        <v>12</v>
      </c>
      <c r="M73" s="55" t="s">
        <v>2248</v>
      </c>
      <c r="N73" s="55"/>
      <c r="P73" s="55" t="s">
        <v>571</v>
      </c>
      <c r="Q73" s="55">
        <v>1</v>
      </c>
      <c r="R73" s="55">
        <v>0</v>
      </c>
      <c r="S73" s="55" t="s">
        <v>130</v>
      </c>
      <c r="T73" s="44" t="s">
        <v>309</v>
      </c>
      <c r="U73" s="55">
        <v>10</v>
      </c>
      <c r="V73" s="55" t="s">
        <v>232</v>
      </c>
      <c r="W73" s="54">
        <v>2000</v>
      </c>
      <c r="X73" s="55">
        <f>INDEX([1]装备设计!$G$3:$G$7,MATCH([1]装备一览!T67,[1]装备设计!$F$3:$F$7,0))</f>
        <v>10</v>
      </c>
      <c r="Y73" s="55">
        <f>INDEX([1]装备设计!$H$3:$H$7,MATCH([1]装备一览!T67,[1]装备设计!$F$3:$F$7,0))</f>
        <v>0</v>
      </c>
      <c r="Z73" s="55">
        <v>0</v>
      </c>
      <c r="AA73" s="55">
        <v>12</v>
      </c>
      <c r="AB73" s="55" t="str">
        <f t="shared" si="4"/>
        <v>15,22</v>
      </c>
      <c r="AC73" s="55"/>
      <c r="AE73" s="55" t="s">
        <v>572</v>
      </c>
      <c r="AF73" s="55">
        <v>1</v>
      </c>
      <c r="AG73" s="55">
        <v>0</v>
      </c>
      <c r="AH73" s="55" t="s">
        <v>130</v>
      </c>
      <c r="AI73" s="44" t="s">
        <v>311</v>
      </c>
      <c r="AJ73" s="55">
        <v>10</v>
      </c>
      <c r="AK73" s="55" t="s">
        <v>232</v>
      </c>
      <c r="AL73" s="54">
        <v>5000</v>
      </c>
      <c r="AM73" s="55">
        <f>INDEX([1]装备设计!$G$3:$G$7,MATCH([1]装备一览!AI67,[1]装备设计!$F$3:$F$7,0))</f>
        <v>20</v>
      </c>
      <c r="AN73" s="55">
        <f>INDEX([1]装备设计!$H$3:$H$7,MATCH([1]装备一览!AI67,[1]装备设计!$F$3:$F$7,0))</f>
        <v>0</v>
      </c>
      <c r="AO73" s="55">
        <v>7500</v>
      </c>
      <c r="AP73" s="55">
        <v>12</v>
      </c>
      <c r="AQ73" s="55" t="str">
        <f t="shared" si="5"/>
        <v>26,37</v>
      </c>
      <c r="AR73" s="55"/>
      <c r="AT73" s="55" t="s">
        <v>573</v>
      </c>
      <c r="AU73" s="55">
        <v>1</v>
      </c>
      <c r="AV73" s="55">
        <v>0</v>
      </c>
      <c r="AW73" s="55" t="s">
        <v>130</v>
      </c>
      <c r="AX73" s="44" t="s">
        <v>313</v>
      </c>
      <c r="AY73" s="55">
        <v>10</v>
      </c>
      <c r="AZ73" s="55" t="s">
        <v>232</v>
      </c>
      <c r="BA73" s="54">
        <v>10000</v>
      </c>
      <c r="BB73" s="55">
        <f>INDEX([1]装备设计!$G$3:$G$7,MATCH([1]装备一览!AX67,[1]装备设计!$F$3:$F$7,0))</f>
        <v>50</v>
      </c>
      <c r="BC73" s="55">
        <f>INDEX([1]装备设计!$H$3:$H$7,MATCH([1]装备一览!AX67,[1]装备设计!$F$3:$F$7,0))</f>
        <v>500</v>
      </c>
      <c r="BD73" s="55">
        <v>7500</v>
      </c>
      <c r="BE73" s="55">
        <v>12</v>
      </c>
      <c r="BF73" s="55" t="str">
        <f t="shared" si="6"/>
        <v>39,55</v>
      </c>
      <c r="BG73" s="55"/>
      <c r="BI73" s="55" t="s">
        <v>574</v>
      </c>
      <c r="BJ73" s="55">
        <v>1</v>
      </c>
      <c r="BK73" s="55">
        <v>0</v>
      </c>
      <c r="BL73" s="55" t="s">
        <v>130</v>
      </c>
      <c r="BM73" s="44" t="s">
        <v>315</v>
      </c>
      <c r="BN73" s="55">
        <v>10</v>
      </c>
      <c r="BO73" s="55" t="s">
        <v>232</v>
      </c>
      <c r="BP73" s="54">
        <v>20000</v>
      </c>
      <c r="BQ73" s="55">
        <f>INDEX([1]装备设计!$G$3:$G$7,MATCH([1]装备一览!BM67,[1]装备设计!$F$3:$F$7,0))</f>
        <v>150</v>
      </c>
      <c r="BR73" s="55">
        <f>INDEX([1]装备设计!$H$3:$H$7,MATCH([1]装备一览!BM67,[1]装备设计!$F$3:$F$7,0))</f>
        <v>1500</v>
      </c>
      <c r="BS73" s="55">
        <v>7500</v>
      </c>
      <c r="BT73" s="55">
        <v>12</v>
      </c>
      <c r="BU73" s="55" t="str">
        <f t="shared" si="7"/>
        <v>49,74</v>
      </c>
      <c r="BV73" s="55"/>
    </row>
    <row r="74" spans="1:74" ht="14.25" thickBot="1">
      <c r="A74" s="55" t="s">
        <v>575</v>
      </c>
      <c r="B74" s="55">
        <v>1</v>
      </c>
      <c r="C74" s="55">
        <v>0</v>
      </c>
      <c r="D74" s="55" t="s">
        <v>131</v>
      </c>
      <c r="E74" s="55" t="s">
        <v>308</v>
      </c>
      <c r="F74" s="55">
        <v>10</v>
      </c>
      <c r="G74" s="55" t="s">
        <v>232</v>
      </c>
      <c r="H74" s="54">
        <v>1000</v>
      </c>
      <c r="I74" s="55">
        <f>INDEX([1]装备设计!$G$3:$G$7,MATCH([1]装备一览!E68,[1]装备设计!$F$3:$F$7,0))</f>
        <v>5</v>
      </c>
      <c r="J74" s="55">
        <f>INDEX([1]装备设计!$H$3:$H$7,MATCH([1]装备一览!E68,[1]装备设计!$F$3:$F$7,0))</f>
        <v>0</v>
      </c>
      <c r="K74" s="55">
        <v>0</v>
      </c>
      <c r="L74" s="55">
        <f t="shared" si="3"/>
        <v>43</v>
      </c>
      <c r="M74" s="55" t="s">
        <v>2248</v>
      </c>
      <c r="N74" s="55"/>
      <c r="P74" s="55" t="s">
        <v>576</v>
      </c>
      <c r="Q74" s="55">
        <v>1</v>
      </c>
      <c r="R74" s="55">
        <v>0</v>
      </c>
      <c r="S74" s="55" t="s">
        <v>131</v>
      </c>
      <c r="T74" s="44" t="s">
        <v>309</v>
      </c>
      <c r="U74" s="55">
        <v>10</v>
      </c>
      <c r="V74" s="55" t="s">
        <v>232</v>
      </c>
      <c r="W74" s="54">
        <v>2000</v>
      </c>
      <c r="X74" s="55">
        <f>INDEX([1]装备设计!$G$3:$G$7,MATCH([1]装备一览!T68,[1]装备设计!$F$3:$F$7,0))</f>
        <v>10</v>
      </c>
      <c r="Y74" s="55">
        <f>INDEX([1]装备设计!$H$3:$H$7,MATCH([1]装备一览!T68,[1]装备设计!$F$3:$F$7,0))</f>
        <v>0</v>
      </c>
      <c r="Z74" s="55">
        <v>0</v>
      </c>
      <c r="AA74" s="55">
        <v>43</v>
      </c>
      <c r="AB74" s="55" t="str">
        <f t="shared" si="4"/>
        <v>15,22</v>
      </c>
      <c r="AC74" s="55"/>
      <c r="AE74" s="55" t="s">
        <v>577</v>
      </c>
      <c r="AF74" s="55">
        <v>1</v>
      </c>
      <c r="AG74" s="55">
        <v>0</v>
      </c>
      <c r="AH74" s="55" t="s">
        <v>131</v>
      </c>
      <c r="AI74" s="44" t="s">
        <v>311</v>
      </c>
      <c r="AJ74" s="55">
        <v>10</v>
      </c>
      <c r="AK74" s="55" t="s">
        <v>232</v>
      </c>
      <c r="AL74" s="54">
        <v>5000</v>
      </c>
      <c r="AM74" s="55">
        <f>INDEX([1]装备设计!$G$3:$G$7,MATCH([1]装备一览!AI68,[1]装备设计!$F$3:$F$7,0))</f>
        <v>20</v>
      </c>
      <c r="AN74" s="55">
        <f>INDEX([1]装备设计!$H$3:$H$7,MATCH([1]装备一览!AI68,[1]装备设计!$F$3:$F$7,0))</f>
        <v>0</v>
      </c>
      <c r="AO74" s="55">
        <v>7500</v>
      </c>
      <c r="AP74" s="55">
        <v>43</v>
      </c>
      <c r="AQ74" s="55" t="str">
        <f t="shared" si="5"/>
        <v>26,37</v>
      </c>
      <c r="AR74" s="55"/>
      <c r="AT74" s="55" t="s">
        <v>578</v>
      </c>
      <c r="AU74" s="55">
        <v>1</v>
      </c>
      <c r="AV74" s="55">
        <v>0</v>
      </c>
      <c r="AW74" s="55" t="s">
        <v>131</v>
      </c>
      <c r="AX74" s="44" t="s">
        <v>313</v>
      </c>
      <c r="AY74" s="55">
        <v>10</v>
      </c>
      <c r="AZ74" s="55" t="s">
        <v>232</v>
      </c>
      <c r="BA74" s="54">
        <v>10000</v>
      </c>
      <c r="BB74" s="55">
        <f>INDEX([1]装备设计!$G$3:$G$7,MATCH([1]装备一览!AX68,[1]装备设计!$F$3:$F$7,0))</f>
        <v>50</v>
      </c>
      <c r="BC74" s="55">
        <f>INDEX([1]装备设计!$H$3:$H$7,MATCH([1]装备一览!AX68,[1]装备设计!$F$3:$F$7,0))</f>
        <v>500</v>
      </c>
      <c r="BD74" s="55">
        <v>7500</v>
      </c>
      <c r="BE74" s="55">
        <v>43</v>
      </c>
      <c r="BF74" s="55" t="str">
        <f t="shared" si="6"/>
        <v>39,55</v>
      </c>
      <c r="BG74" s="55"/>
      <c r="BI74" s="55" t="s">
        <v>579</v>
      </c>
      <c r="BJ74" s="55">
        <v>1</v>
      </c>
      <c r="BK74" s="55">
        <v>0</v>
      </c>
      <c r="BL74" s="55" t="s">
        <v>131</v>
      </c>
      <c r="BM74" s="44" t="s">
        <v>315</v>
      </c>
      <c r="BN74" s="55">
        <v>10</v>
      </c>
      <c r="BO74" s="55" t="s">
        <v>232</v>
      </c>
      <c r="BP74" s="54">
        <v>20000</v>
      </c>
      <c r="BQ74" s="55">
        <f>INDEX([1]装备设计!$G$3:$G$7,MATCH([1]装备一览!BM68,[1]装备设计!$F$3:$F$7,0))</f>
        <v>150</v>
      </c>
      <c r="BR74" s="55">
        <f>INDEX([1]装备设计!$H$3:$H$7,MATCH([1]装备一览!BM68,[1]装备设计!$F$3:$F$7,0))</f>
        <v>1500</v>
      </c>
      <c r="BS74" s="55">
        <v>7500</v>
      </c>
      <c r="BT74" s="55">
        <v>43</v>
      </c>
      <c r="BU74" s="55" t="str">
        <f t="shared" si="7"/>
        <v>49,74</v>
      </c>
      <c r="BV74" s="55"/>
    </row>
    <row r="75" spans="1:74" ht="14.25" thickBot="1">
      <c r="A75" s="55" t="s">
        <v>580</v>
      </c>
      <c r="B75" s="71">
        <v>0</v>
      </c>
      <c r="C75" s="55">
        <v>0</v>
      </c>
      <c r="D75" s="55" t="s">
        <v>132</v>
      </c>
      <c r="E75" s="55" t="s">
        <v>308</v>
      </c>
      <c r="F75" s="55">
        <v>10</v>
      </c>
      <c r="G75" s="55" t="s">
        <v>232</v>
      </c>
      <c r="H75" s="54">
        <v>1000</v>
      </c>
      <c r="I75" s="55">
        <f>INDEX([1]装备设计!$G$3:$G$7,MATCH([1]装备一览!E69,[1]装备设计!$F$3:$F$7,0))</f>
        <v>5</v>
      </c>
      <c r="J75" s="55">
        <f>INDEX([1]装备设计!$H$3:$H$7,MATCH([1]装备一览!E69,[1]装备设计!$F$3:$F$7,0))</f>
        <v>0</v>
      </c>
      <c r="K75" s="55">
        <v>0</v>
      </c>
      <c r="L75" s="55">
        <f t="shared" si="3"/>
        <v>20</v>
      </c>
      <c r="M75" s="55" t="s">
        <v>2248</v>
      </c>
      <c r="N75" s="55"/>
      <c r="P75" s="55" t="s">
        <v>581</v>
      </c>
      <c r="Q75" s="71">
        <v>0</v>
      </c>
      <c r="R75" s="55">
        <v>0</v>
      </c>
      <c r="S75" s="55" t="s">
        <v>132</v>
      </c>
      <c r="T75" s="44" t="s">
        <v>309</v>
      </c>
      <c r="U75" s="55">
        <v>10</v>
      </c>
      <c r="V75" s="55" t="s">
        <v>232</v>
      </c>
      <c r="W75" s="54">
        <v>2000</v>
      </c>
      <c r="X75" s="55">
        <f>INDEX([1]装备设计!$G$3:$G$7,MATCH([1]装备一览!T69,[1]装备设计!$F$3:$F$7,0))</f>
        <v>10</v>
      </c>
      <c r="Y75" s="55">
        <f>INDEX([1]装备设计!$H$3:$H$7,MATCH([1]装备一览!T69,[1]装备设计!$F$3:$F$7,0))</f>
        <v>0</v>
      </c>
      <c r="Z75" s="55">
        <v>0</v>
      </c>
      <c r="AA75" s="55">
        <v>20</v>
      </c>
      <c r="AB75" s="55" t="str">
        <f t="shared" si="4"/>
        <v>15,22</v>
      </c>
      <c r="AC75" s="55"/>
      <c r="AE75" s="55" t="s">
        <v>582</v>
      </c>
      <c r="AF75" s="71">
        <v>0</v>
      </c>
      <c r="AG75" s="55">
        <v>0</v>
      </c>
      <c r="AH75" s="55" t="s">
        <v>132</v>
      </c>
      <c r="AI75" s="44" t="s">
        <v>311</v>
      </c>
      <c r="AJ75" s="55">
        <v>10</v>
      </c>
      <c r="AK75" s="55" t="s">
        <v>232</v>
      </c>
      <c r="AL75" s="54">
        <v>5000</v>
      </c>
      <c r="AM75" s="55">
        <f>INDEX([1]装备设计!$G$3:$G$7,MATCH([1]装备一览!AI69,[1]装备设计!$F$3:$F$7,0))</f>
        <v>20</v>
      </c>
      <c r="AN75" s="55">
        <f>INDEX([1]装备设计!$H$3:$H$7,MATCH([1]装备一览!AI69,[1]装备设计!$F$3:$F$7,0))</f>
        <v>0</v>
      </c>
      <c r="AO75" s="55">
        <v>7500</v>
      </c>
      <c r="AP75" s="55">
        <v>20</v>
      </c>
      <c r="AQ75" s="55" t="str">
        <f t="shared" si="5"/>
        <v>26,37</v>
      </c>
      <c r="AR75" s="55"/>
      <c r="AT75" s="55" t="s">
        <v>583</v>
      </c>
      <c r="AU75" s="71">
        <v>0</v>
      </c>
      <c r="AV75" s="55">
        <v>0</v>
      </c>
      <c r="AW75" s="55" t="s">
        <v>132</v>
      </c>
      <c r="AX75" s="44" t="s">
        <v>313</v>
      </c>
      <c r="AY75" s="55">
        <v>10</v>
      </c>
      <c r="AZ75" s="55" t="s">
        <v>232</v>
      </c>
      <c r="BA75" s="54">
        <v>10000</v>
      </c>
      <c r="BB75" s="55">
        <f>INDEX([1]装备设计!$G$3:$G$7,MATCH([1]装备一览!AX69,[1]装备设计!$F$3:$F$7,0))</f>
        <v>50</v>
      </c>
      <c r="BC75" s="55">
        <f>INDEX([1]装备设计!$H$3:$H$7,MATCH([1]装备一览!AX69,[1]装备设计!$F$3:$F$7,0))</f>
        <v>500</v>
      </c>
      <c r="BD75" s="55">
        <v>7500</v>
      </c>
      <c r="BE75" s="55">
        <v>20</v>
      </c>
      <c r="BF75" s="55" t="str">
        <f t="shared" si="6"/>
        <v>39,55</v>
      </c>
      <c r="BG75" s="55"/>
      <c r="BI75" s="55" t="s">
        <v>584</v>
      </c>
      <c r="BJ75" s="71">
        <v>0</v>
      </c>
      <c r="BK75" s="55">
        <v>0</v>
      </c>
      <c r="BL75" s="55" t="s">
        <v>132</v>
      </c>
      <c r="BM75" s="44" t="s">
        <v>315</v>
      </c>
      <c r="BN75" s="55">
        <v>10</v>
      </c>
      <c r="BO75" s="55" t="s">
        <v>232</v>
      </c>
      <c r="BP75" s="54">
        <v>20000</v>
      </c>
      <c r="BQ75" s="55">
        <f>INDEX([1]装备设计!$G$3:$G$7,MATCH([1]装备一览!BM69,[1]装备设计!$F$3:$F$7,0))</f>
        <v>150</v>
      </c>
      <c r="BR75" s="55">
        <f>INDEX([1]装备设计!$H$3:$H$7,MATCH([1]装备一览!BM69,[1]装备设计!$F$3:$F$7,0))</f>
        <v>1500</v>
      </c>
      <c r="BS75" s="55">
        <v>7500</v>
      </c>
      <c r="BT75" s="55">
        <v>20</v>
      </c>
      <c r="BU75" s="55" t="str">
        <f t="shared" si="7"/>
        <v>49,74</v>
      </c>
      <c r="BV75" s="55"/>
    </row>
    <row r="76" spans="1:74" ht="14.25" thickBot="1">
      <c r="A76" s="55" t="s">
        <v>585</v>
      </c>
      <c r="B76" s="55">
        <v>1</v>
      </c>
      <c r="C76" s="55">
        <v>0</v>
      </c>
      <c r="D76" s="55" t="s">
        <v>127</v>
      </c>
      <c r="E76" s="55" t="s">
        <v>308</v>
      </c>
      <c r="F76" s="55">
        <v>10</v>
      </c>
      <c r="G76" s="55" t="s">
        <v>135</v>
      </c>
      <c r="H76" s="54">
        <v>1000</v>
      </c>
      <c r="I76" s="55">
        <f>INDEX([1]装备设计!$G$3:$G$7,MATCH([1]装备一览!E70,[1]装备设计!$F$3:$F$7,0))</f>
        <v>5</v>
      </c>
      <c r="J76" s="55">
        <f>INDEX([1]装备设计!$H$3:$H$7,MATCH([1]装备一览!E70,[1]装备设计!$F$3:$F$7,0))</f>
        <v>0</v>
      </c>
      <c r="K76" s="55">
        <v>0</v>
      </c>
      <c r="L76" s="55">
        <f t="shared" si="3"/>
        <v>96</v>
      </c>
      <c r="M76" s="55" t="s">
        <v>2248</v>
      </c>
      <c r="N76" s="55"/>
      <c r="P76" s="55" t="s">
        <v>586</v>
      </c>
      <c r="Q76" s="55">
        <v>1</v>
      </c>
      <c r="R76" s="55">
        <v>0</v>
      </c>
      <c r="S76" s="55" t="s">
        <v>127</v>
      </c>
      <c r="T76" s="44" t="s">
        <v>309</v>
      </c>
      <c r="U76" s="55">
        <v>10</v>
      </c>
      <c r="V76" s="55" t="s">
        <v>135</v>
      </c>
      <c r="W76" s="54">
        <v>2000</v>
      </c>
      <c r="X76" s="55">
        <f>INDEX([1]装备设计!$G$3:$G$7,MATCH([1]装备一览!T70,[1]装备设计!$F$3:$F$7,0))</f>
        <v>10</v>
      </c>
      <c r="Y76" s="55">
        <f>INDEX([1]装备设计!$H$3:$H$7,MATCH([1]装备一览!T70,[1]装备设计!$F$3:$F$7,0))</f>
        <v>0</v>
      </c>
      <c r="Z76" s="55">
        <v>0</v>
      </c>
      <c r="AA76" s="55">
        <v>96</v>
      </c>
      <c r="AB76" s="55" t="str">
        <f t="shared" si="4"/>
        <v>20,29</v>
      </c>
      <c r="AC76" s="55"/>
      <c r="AE76" s="55" t="s">
        <v>587</v>
      </c>
      <c r="AF76" s="55">
        <v>1</v>
      </c>
      <c r="AG76" s="55">
        <v>0</v>
      </c>
      <c r="AH76" s="55" t="s">
        <v>127</v>
      </c>
      <c r="AI76" s="44" t="s">
        <v>311</v>
      </c>
      <c r="AJ76" s="55">
        <v>10</v>
      </c>
      <c r="AK76" s="55" t="s">
        <v>135</v>
      </c>
      <c r="AL76" s="54">
        <v>5000</v>
      </c>
      <c r="AM76" s="55">
        <f>INDEX([1]装备设计!$G$3:$G$7,MATCH([1]装备一览!AI70,[1]装备设计!$F$3:$F$7,0))</f>
        <v>20</v>
      </c>
      <c r="AN76" s="55">
        <f>INDEX([1]装备设计!$H$3:$H$7,MATCH([1]装备一览!AI70,[1]装备设计!$F$3:$F$7,0))</f>
        <v>0</v>
      </c>
      <c r="AO76" s="55">
        <v>7500</v>
      </c>
      <c r="AP76" s="55">
        <v>96</v>
      </c>
      <c r="AQ76" s="55" t="str">
        <f t="shared" si="5"/>
        <v>34,48</v>
      </c>
      <c r="AR76" s="55"/>
      <c r="AT76" s="55" t="s">
        <v>588</v>
      </c>
      <c r="AU76" s="55">
        <v>1</v>
      </c>
      <c r="AV76" s="55">
        <v>0</v>
      </c>
      <c r="AW76" s="55" t="s">
        <v>127</v>
      </c>
      <c r="AX76" s="44" t="s">
        <v>313</v>
      </c>
      <c r="AY76" s="55">
        <v>10</v>
      </c>
      <c r="AZ76" s="55" t="s">
        <v>135</v>
      </c>
      <c r="BA76" s="54">
        <v>10000</v>
      </c>
      <c r="BB76" s="55">
        <f>INDEX([1]装备设计!$G$3:$G$7,MATCH([1]装备一览!AX70,[1]装备设计!$F$3:$F$7,0))</f>
        <v>50</v>
      </c>
      <c r="BC76" s="55">
        <f>INDEX([1]装备设计!$H$3:$H$7,MATCH([1]装备一览!AX70,[1]装备设计!$F$3:$F$7,0))</f>
        <v>500</v>
      </c>
      <c r="BD76" s="55">
        <v>7500</v>
      </c>
      <c r="BE76" s="55">
        <v>96</v>
      </c>
      <c r="BF76" s="55" t="str">
        <f t="shared" si="6"/>
        <v>51,72</v>
      </c>
      <c r="BG76" s="55"/>
      <c r="BI76" s="55" t="s">
        <v>589</v>
      </c>
      <c r="BJ76" s="55">
        <v>1</v>
      </c>
      <c r="BK76" s="55">
        <v>0</v>
      </c>
      <c r="BL76" s="55" t="s">
        <v>127</v>
      </c>
      <c r="BM76" s="44" t="s">
        <v>315</v>
      </c>
      <c r="BN76" s="55">
        <v>10</v>
      </c>
      <c r="BO76" s="55" t="s">
        <v>135</v>
      </c>
      <c r="BP76" s="54">
        <v>20000</v>
      </c>
      <c r="BQ76" s="55">
        <f>INDEX([1]装备设计!$G$3:$G$7,MATCH([1]装备一览!BM70,[1]装备设计!$F$3:$F$7,0))</f>
        <v>150</v>
      </c>
      <c r="BR76" s="55">
        <f>INDEX([1]装备设计!$H$3:$H$7,MATCH([1]装备一览!BM70,[1]装备设计!$F$3:$F$7,0))</f>
        <v>1500</v>
      </c>
      <c r="BS76" s="55">
        <v>7500</v>
      </c>
      <c r="BT76" s="55">
        <v>96</v>
      </c>
      <c r="BU76" s="55" t="str">
        <f t="shared" si="7"/>
        <v>64,96</v>
      </c>
      <c r="BV76" s="55"/>
    </row>
    <row r="77" spans="1:74" ht="14.25" thickBot="1">
      <c r="A77" s="55" t="s">
        <v>590</v>
      </c>
      <c r="B77" s="55">
        <v>1</v>
      </c>
      <c r="C77" s="55">
        <v>1</v>
      </c>
      <c r="D77" s="55" t="s">
        <v>127</v>
      </c>
      <c r="E77" s="55" t="s">
        <v>308</v>
      </c>
      <c r="F77" s="55">
        <v>10</v>
      </c>
      <c r="G77" s="55" t="s">
        <v>135</v>
      </c>
      <c r="H77" s="54">
        <v>1300</v>
      </c>
      <c r="I77" s="55">
        <f>INDEX([1]装备设计!$G$3:$G$7,MATCH([1]装备一览!E71,[1]装备设计!$F$3:$F$7,0))</f>
        <v>5</v>
      </c>
      <c r="J77" s="55">
        <f>INDEX([1]装备设计!$H$3:$H$7,MATCH([1]装备一览!E71,[1]装备设计!$F$3:$F$7,0))</f>
        <v>0</v>
      </c>
      <c r="K77" s="55">
        <v>0</v>
      </c>
      <c r="L77" s="55">
        <f t="shared" si="3"/>
        <v>120</v>
      </c>
      <c r="M77" s="55" t="s">
        <v>2248</v>
      </c>
      <c r="N77" s="55"/>
      <c r="P77" s="55" t="s">
        <v>591</v>
      </c>
      <c r="Q77" s="55">
        <v>1</v>
      </c>
      <c r="R77" s="55">
        <v>1</v>
      </c>
      <c r="S77" s="55" t="s">
        <v>127</v>
      </c>
      <c r="T77" s="44" t="s">
        <v>309</v>
      </c>
      <c r="U77" s="55">
        <v>10</v>
      </c>
      <c r="V77" s="55" t="s">
        <v>135</v>
      </c>
      <c r="W77" s="54">
        <v>2600</v>
      </c>
      <c r="X77" s="55">
        <f>INDEX([1]装备设计!$G$3:$G$7,MATCH([1]装备一览!T71,[1]装备设计!$F$3:$F$7,0))</f>
        <v>10</v>
      </c>
      <c r="Y77" s="55">
        <f>INDEX([1]装备设计!$H$3:$H$7,MATCH([1]装备一览!T71,[1]装备设计!$F$3:$F$7,0))</f>
        <v>0</v>
      </c>
      <c r="Z77" s="55">
        <v>0</v>
      </c>
      <c r="AA77" s="55">
        <v>120</v>
      </c>
      <c r="AB77" s="55" t="str">
        <f t="shared" si="4"/>
        <v>20,29</v>
      </c>
      <c r="AC77" s="55"/>
      <c r="AE77" s="55" t="s">
        <v>592</v>
      </c>
      <c r="AF77" s="55">
        <v>1</v>
      </c>
      <c r="AG77" s="55">
        <v>1</v>
      </c>
      <c r="AH77" s="55" t="s">
        <v>127</v>
      </c>
      <c r="AI77" s="44" t="s">
        <v>311</v>
      </c>
      <c r="AJ77" s="55">
        <v>10</v>
      </c>
      <c r="AK77" s="55" t="s">
        <v>135</v>
      </c>
      <c r="AL77" s="54">
        <v>6500</v>
      </c>
      <c r="AM77" s="55">
        <f>INDEX([1]装备设计!$G$3:$G$7,MATCH([1]装备一览!AI71,[1]装备设计!$F$3:$F$7,0))</f>
        <v>20</v>
      </c>
      <c r="AN77" s="55">
        <f>INDEX([1]装备设计!$H$3:$H$7,MATCH([1]装备一览!AI71,[1]装备设计!$F$3:$F$7,0))</f>
        <v>0</v>
      </c>
      <c r="AO77" s="55">
        <v>10000</v>
      </c>
      <c r="AP77" s="55">
        <v>120</v>
      </c>
      <c r="AQ77" s="55" t="str">
        <f t="shared" si="5"/>
        <v>34,48</v>
      </c>
      <c r="AR77" s="55"/>
      <c r="AT77" s="55" t="s">
        <v>593</v>
      </c>
      <c r="AU77" s="55">
        <v>1</v>
      </c>
      <c r="AV77" s="55">
        <v>1</v>
      </c>
      <c r="AW77" s="55" t="s">
        <v>127</v>
      </c>
      <c r="AX77" s="44" t="s">
        <v>313</v>
      </c>
      <c r="AY77" s="55">
        <v>10</v>
      </c>
      <c r="AZ77" s="55" t="s">
        <v>135</v>
      </c>
      <c r="BA77" s="54">
        <v>13000</v>
      </c>
      <c r="BB77" s="55">
        <f>INDEX([1]装备设计!$G$3:$G$7,MATCH([1]装备一览!AX71,[1]装备设计!$F$3:$F$7,0))</f>
        <v>50</v>
      </c>
      <c r="BC77" s="55">
        <f>INDEX([1]装备设计!$H$3:$H$7,MATCH([1]装备一览!AX71,[1]装备设计!$F$3:$F$7,0))</f>
        <v>500</v>
      </c>
      <c r="BD77" s="55">
        <v>10000</v>
      </c>
      <c r="BE77" s="55">
        <v>120</v>
      </c>
      <c r="BF77" s="55" t="str">
        <f t="shared" si="6"/>
        <v>51,72</v>
      </c>
      <c r="BG77" s="55"/>
      <c r="BI77" s="55" t="s">
        <v>594</v>
      </c>
      <c r="BJ77" s="55">
        <v>1</v>
      </c>
      <c r="BK77" s="55">
        <v>1</v>
      </c>
      <c r="BL77" s="55" t="s">
        <v>127</v>
      </c>
      <c r="BM77" s="44" t="s">
        <v>315</v>
      </c>
      <c r="BN77" s="55">
        <v>10</v>
      </c>
      <c r="BO77" s="55" t="s">
        <v>135</v>
      </c>
      <c r="BP77" s="54">
        <v>26000</v>
      </c>
      <c r="BQ77" s="55">
        <f>INDEX([1]装备设计!$G$3:$G$7,MATCH([1]装备一览!BM71,[1]装备设计!$F$3:$F$7,0))</f>
        <v>150</v>
      </c>
      <c r="BR77" s="55">
        <f>INDEX([1]装备设计!$H$3:$H$7,MATCH([1]装备一览!BM71,[1]装备设计!$F$3:$F$7,0))</f>
        <v>1500</v>
      </c>
      <c r="BS77" s="55">
        <v>10000</v>
      </c>
      <c r="BT77" s="55">
        <v>120</v>
      </c>
      <c r="BU77" s="55" t="str">
        <f t="shared" si="7"/>
        <v>64,96</v>
      </c>
      <c r="BV77" s="55"/>
    </row>
    <row r="78" spans="1:74" ht="14.25" thickBot="1">
      <c r="A78" s="55" t="s">
        <v>595</v>
      </c>
      <c r="B78" s="55">
        <v>1</v>
      </c>
      <c r="C78" s="55">
        <v>0</v>
      </c>
      <c r="D78" s="55" t="s">
        <v>128</v>
      </c>
      <c r="E78" s="55" t="s">
        <v>308</v>
      </c>
      <c r="F78" s="55">
        <v>10</v>
      </c>
      <c r="G78" s="55" t="s">
        <v>135</v>
      </c>
      <c r="H78" s="54">
        <v>1000</v>
      </c>
      <c r="I78" s="55">
        <f>INDEX([1]装备设计!$G$3:$G$7,MATCH([1]装备一览!E72,[1]装备设计!$F$3:$F$7,0))</f>
        <v>5</v>
      </c>
      <c r="J78" s="55">
        <f>INDEX([1]装备设计!$H$3:$H$7,MATCH([1]装备一览!E72,[1]装备设计!$F$3:$F$7,0))</f>
        <v>0</v>
      </c>
      <c r="K78" s="55">
        <v>0</v>
      </c>
      <c r="L78" s="55">
        <f t="shared" si="3"/>
        <v>30</v>
      </c>
      <c r="M78" s="55" t="s">
        <v>2248</v>
      </c>
      <c r="N78" s="55"/>
      <c r="P78" s="55" t="s">
        <v>596</v>
      </c>
      <c r="Q78" s="55">
        <v>1</v>
      </c>
      <c r="R78" s="55">
        <v>0</v>
      </c>
      <c r="S78" s="55" t="s">
        <v>128</v>
      </c>
      <c r="T78" s="44" t="s">
        <v>309</v>
      </c>
      <c r="U78" s="55">
        <v>10</v>
      </c>
      <c r="V78" s="55" t="s">
        <v>135</v>
      </c>
      <c r="W78" s="54">
        <v>2000</v>
      </c>
      <c r="X78" s="55">
        <f>INDEX([1]装备设计!$G$3:$G$7,MATCH([1]装备一览!T72,[1]装备设计!$F$3:$F$7,0))</f>
        <v>10</v>
      </c>
      <c r="Y78" s="55">
        <f>INDEX([1]装备设计!$H$3:$H$7,MATCH([1]装备一览!T72,[1]装备设计!$F$3:$F$7,0))</f>
        <v>0</v>
      </c>
      <c r="Z78" s="55">
        <v>0</v>
      </c>
      <c r="AA78" s="55">
        <v>30</v>
      </c>
      <c r="AB78" s="55" t="str">
        <f t="shared" si="4"/>
        <v>20,29</v>
      </c>
      <c r="AC78" s="55"/>
      <c r="AE78" s="55" t="s">
        <v>597</v>
      </c>
      <c r="AF78" s="55">
        <v>1</v>
      </c>
      <c r="AG78" s="55">
        <v>0</v>
      </c>
      <c r="AH78" s="55" t="s">
        <v>128</v>
      </c>
      <c r="AI78" s="44" t="s">
        <v>311</v>
      </c>
      <c r="AJ78" s="55">
        <v>10</v>
      </c>
      <c r="AK78" s="55" t="s">
        <v>135</v>
      </c>
      <c r="AL78" s="54">
        <v>5000</v>
      </c>
      <c r="AM78" s="55">
        <f>INDEX([1]装备设计!$G$3:$G$7,MATCH([1]装备一览!AI72,[1]装备设计!$F$3:$F$7,0))</f>
        <v>20</v>
      </c>
      <c r="AN78" s="55">
        <f>INDEX([1]装备设计!$H$3:$H$7,MATCH([1]装备一览!AI72,[1]装备设计!$F$3:$F$7,0))</f>
        <v>0</v>
      </c>
      <c r="AO78" s="55">
        <v>7500</v>
      </c>
      <c r="AP78" s="55">
        <v>30</v>
      </c>
      <c r="AQ78" s="55" t="str">
        <f t="shared" si="5"/>
        <v>34,48</v>
      </c>
      <c r="AR78" s="55"/>
      <c r="AT78" s="55" t="s">
        <v>598</v>
      </c>
      <c r="AU78" s="55">
        <v>1</v>
      </c>
      <c r="AV78" s="55">
        <v>0</v>
      </c>
      <c r="AW78" s="55" t="s">
        <v>128</v>
      </c>
      <c r="AX78" s="44" t="s">
        <v>313</v>
      </c>
      <c r="AY78" s="55">
        <v>10</v>
      </c>
      <c r="AZ78" s="55" t="s">
        <v>135</v>
      </c>
      <c r="BA78" s="54">
        <v>10000</v>
      </c>
      <c r="BB78" s="55">
        <f>INDEX([1]装备设计!$G$3:$G$7,MATCH([1]装备一览!AX72,[1]装备设计!$F$3:$F$7,0))</f>
        <v>50</v>
      </c>
      <c r="BC78" s="55">
        <f>INDEX([1]装备设计!$H$3:$H$7,MATCH([1]装备一览!AX72,[1]装备设计!$F$3:$F$7,0))</f>
        <v>500</v>
      </c>
      <c r="BD78" s="55">
        <v>7500</v>
      </c>
      <c r="BE78" s="55">
        <v>30</v>
      </c>
      <c r="BF78" s="55" t="str">
        <f t="shared" si="6"/>
        <v>51,72</v>
      </c>
      <c r="BG78" s="55"/>
      <c r="BI78" s="55" t="s">
        <v>599</v>
      </c>
      <c r="BJ78" s="55">
        <v>1</v>
      </c>
      <c r="BK78" s="55">
        <v>0</v>
      </c>
      <c r="BL78" s="55" t="s">
        <v>128</v>
      </c>
      <c r="BM78" s="44" t="s">
        <v>315</v>
      </c>
      <c r="BN78" s="55">
        <v>10</v>
      </c>
      <c r="BO78" s="55" t="s">
        <v>135</v>
      </c>
      <c r="BP78" s="54">
        <v>20000</v>
      </c>
      <c r="BQ78" s="55">
        <f>INDEX([1]装备设计!$G$3:$G$7,MATCH([1]装备一览!BM72,[1]装备设计!$F$3:$F$7,0))</f>
        <v>150</v>
      </c>
      <c r="BR78" s="55">
        <f>INDEX([1]装备设计!$H$3:$H$7,MATCH([1]装备一览!BM72,[1]装备设计!$F$3:$F$7,0))</f>
        <v>1500</v>
      </c>
      <c r="BS78" s="55">
        <v>7500</v>
      </c>
      <c r="BT78" s="55">
        <v>30</v>
      </c>
      <c r="BU78" s="55" t="str">
        <f t="shared" si="7"/>
        <v>64,96</v>
      </c>
      <c r="BV78" s="55"/>
    </row>
    <row r="79" spans="1:74" ht="14.25" thickBot="1">
      <c r="A79" s="55" t="s">
        <v>600</v>
      </c>
      <c r="B79" s="71">
        <v>0</v>
      </c>
      <c r="C79" s="55">
        <v>1</v>
      </c>
      <c r="D79" s="55" t="s">
        <v>128</v>
      </c>
      <c r="E79" s="55" t="s">
        <v>308</v>
      </c>
      <c r="F79" s="55">
        <v>10</v>
      </c>
      <c r="G79" s="55" t="s">
        <v>135</v>
      </c>
      <c r="H79" s="54">
        <v>1300</v>
      </c>
      <c r="I79" s="55">
        <f>INDEX([1]装备设计!$G$3:$G$7,MATCH([1]装备一览!E73,[1]装备设计!$F$3:$F$7,0))</f>
        <v>5</v>
      </c>
      <c r="J79" s="55">
        <f>INDEX([1]装备设计!$H$3:$H$7,MATCH([1]装备一览!E73,[1]装备设计!$F$3:$F$7,0))</f>
        <v>0</v>
      </c>
      <c r="K79" s="55">
        <v>0</v>
      </c>
      <c r="L79" s="55">
        <f t="shared" si="3"/>
        <v>59.2</v>
      </c>
      <c r="M79" s="55" t="s">
        <v>2248</v>
      </c>
      <c r="N79" s="55"/>
      <c r="P79" s="55" t="s">
        <v>601</v>
      </c>
      <c r="Q79" s="71">
        <v>0</v>
      </c>
      <c r="R79" s="55">
        <v>1</v>
      </c>
      <c r="S79" s="55" t="s">
        <v>128</v>
      </c>
      <c r="T79" s="44" t="s">
        <v>309</v>
      </c>
      <c r="U79" s="55">
        <v>10</v>
      </c>
      <c r="V79" s="55" t="s">
        <v>135</v>
      </c>
      <c r="W79" s="54">
        <v>2600</v>
      </c>
      <c r="X79" s="55">
        <f>INDEX([1]装备设计!$G$3:$G$7,MATCH([1]装备一览!T73,[1]装备设计!$F$3:$F$7,0))</f>
        <v>10</v>
      </c>
      <c r="Y79" s="55">
        <f>INDEX([1]装备设计!$H$3:$H$7,MATCH([1]装备一览!T73,[1]装备设计!$F$3:$F$7,0))</f>
        <v>0</v>
      </c>
      <c r="Z79" s="55">
        <v>0</v>
      </c>
      <c r="AA79" s="55">
        <v>59.2</v>
      </c>
      <c r="AB79" s="55" t="str">
        <f t="shared" si="4"/>
        <v>20,29</v>
      </c>
      <c r="AC79" s="55"/>
      <c r="AE79" s="55" t="s">
        <v>602</v>
      </c>
      <c r="AF79" s="71">
        <v>0</v>
      </c>
      <c r="AG79" s="55">
        <v>1</v>
      </c>
      <c r="AH79" s="55" t="s">
        <v>128</v>
      </c>
      <c r="AI79" s="44" t="s">
        <v>311</v>
      </c>
      <c r="AJ79" s="55">
        <v>10</v>
      </c>
      <c r="AK79" s="55" t="s">
        <v>135</v>
      </c>
      <c r="AL79" s="54">
        <v>6500</v>
      </c>
      <c r="AM79" s="55">
        <f>INDEX([1]装备设计!$G$3:$G$7,MATCH([1]装备一览!AI73,[1]装备设计!$F$3:$F$7,0))</f>
        <v>20</v>
      </c>
      <c r="AN79" s="55">
        <f>INDEX([1]装备设计!$H$3:$H$7,MATCH([1]装备一览!AI73,[1]装备设计!$F$3:$F$7,0))</f>
        <v>0</v>
      </c>
      <c r="AO79" s="55">
        <v>10000</v>
      </c>
      <c r="AP79" s="55">
        <v>59.2</v>
      </c>
      <c r="AQ79" s="55" t="str">
        <f t="shared" si="5"/>
        <v>34,48</v>
      </c>
      <c r="AR79" s="55"/>
      <c r="AT79" s="55" t="s">
        <v>603</v>
      </c>
      <c r="AU79" s="71">
        <v>0</v>
      </c>
      <c r="AV79" s="55">
        <v>1</v>
      </c>
      <c r="AW79" s="55" t="s">
        <v>128</v>
      </c>
      <c r="AX79" s="44" t="s">
        <v>313</v>
      </c>
      <c r="AY79" s="55">
        <v>10</v>
      </c>
      <c r="AZ79" s="55" t="s">
        <v>135</v>
      </c>
      <c r="BA79" s="54">
        <v>13000</v>
      </c>
      <c r="BB79" s="55">
        <f>INDEX([1]装备设计!$G$3:$G$7,MATCH([1]装备一览!AX73,[1]装备设计!$F$3:$F$7,0))</f>
        <v>50</v>
      </c>
      <c r="BC79" s="55">
        <f>INDEX([1]装备设计!$H$3:$H$7,MATCH([1]装备一览!AX73,[1]装备设计!$F$3:$F$7,0))</f>
        <v>500</v>
      </c>
      <c r="BD79" s="55">
        <v>10000</v>
      </c>
      <c r="BE79" s="55">
        <v>59.2</v>
      </c>
      <c r="BF79" s="55" t="str">
        <f t="shared" si="6"/>
        <v>51,72</v>
      </c>
      <c r="BG79" s="55"/>
      <c r="BI79" s="55" t="s">
        <v>604</v>
      </c>
      <c r="BJ79" s="71">
        <v>0</v>
      </c>
      <c r="BK79" s="55">
        <v>1</v>
      </c>
      <c r="BL79" s="55" t="s">
        <v>128</v>
      </c>
      <c r="BM79" s="44" t="s">
        <v>315</v>
      </c>
      <c r="BN79" s="55">
        <v>10</v>
      </c>
      <c r="BO79" s="55" t="s">
        <v>135</v>
      </c>
      <c r="BP79" s="54">
        <v>26000</v>
      </c>
      <c r="BQ79" s="55">
        <f>INDEX([1]装备设计!$G$3:$G$7,MATCH([1]装备一览!BM73,[1]装备设计!$F$3:$F$7,0))</f>
        <v>150</v>
      </c>
      <c r="BR79" s="55">
        <f>INDEX([1]装备设计!$H$3:$H$7,MATCH([1]装备一览!BM73,[1]装备设计!$F$3:$F$7,0))</f>
        <v>1500</v>
      </c>
      <c r="BS79" s="55">
        <v>10000</v>
      </c>
      <c r="BT79" s="55">
        <v>59.2</v>
      </c>
      <c r="BU79" s="55" t="str">
        <f t="shared" si="7"/>
        <v>64,96</v>
      </c>
      <c r="BV79" s="55"/>
    </row>
    <row r="80" spans="1:74" ht="14.25" thickBot="1">
      <c r="A80" s="55" t="s">
        <v>605</v>
      </c>
      <c r="B80" s="55">
        <v>1</v>
      </c>
      <c r="C80" s="55">
        <v>0</v>
      </c>
      <c r="D80" s="55" t="s">
        <v>127</v>
      </c>
      <c r="E80" s="55" t="s">
        <v>308</v>
      </c>
      <c r="F80" s="55">
        <v>10</v>
      </c>
      <c r="G80" s="55" t="s">
        <v>139</v>
      </c>
      <c r="H80" s="54">
        <v>1000</v>
      </c>
      <c r="I80" s="55">
        <f>INDEX([1]装备设计!$G$3:$G$7,MATCH([1]装备一览!E74,[1]装备设计!$F$3:$F$7,0))</f>
        <v>5</v>
      </c>
      <c r="J80" s="55">
        <f>INDEX([1]装备设计!$H$3:$H$7,MATCH([1]装备一览!E74,[1]装备设计!$F$3:$F$7,0))</f>
        <v>0</v>
      </c>
      <c r="K80" s="55">
        <v>0</v>
      </c>
      <c r="L80" s="55">
        <f t="shared" si="3"/>
        <v>96</v>
      </c>
      <c r="M80" s="55" t="s">
        <v>2248</v>
      </c>
      <c r="N80" s="55"/>
      <c r="P80" s="55" t="s">
        <v>606</v>
      </c>
      <c r="Q80" s="55">
        <v>1</v>
      </c>
      <c r="R80" s="55">
        <v>0</v>
      </c>
      <c r="S80" s="55" t="s">
        <v>127</v>
      </c>
      <c r="T80" s="44" t="s">
        <v>309</v>
      </c>
      <c r="U80" s="55">
        <v>10</v>
      </c>
      <c r="V80" s="55" t="s">
        <v>139</v>
      </c>
      <c r="W80" s="54">
        <v>2000</v>
      </c>
      <c r="X80" s="55">
        <f>INDEX([1]装备设计!$G$3:$G$7,MATCH([1]装备一览!T74,[1]装备设计!$F$3:$F$7,0))</f>
        <v>10</v>
      </c>
      <c r="Y80" s="55">
        <f>INDEX([1]装备设计!$H$3:$H$7,MATCH([1]装备一览!T74,[1]装备设计!$F$3:$F$7,0))</f>
        <v>0</v>
      </c>
      <c r="Z80" s="55">
        <v>0</v>
      </c>
      <c r="AA80" s="55">
        <v>96</v>
      </c>
      <c r="AB80" s="55" t="str">
        <f t="shared" si="4"/>
        <v>20,29</v>
      </c>
      <c r="AC80" s="55"/>
      <c r="AE80" s="55" t="s">
        <v>607</v>
      </c>
      <c r="AF80" s="55">
        <v>1</v>
      </c>
      <c r="AG80" s="55">
        <v>0</v>
      </c>
      <c r="AH80" s="55" t="s">
        <v>127</v>
      </c>
      <c r="AI80" s="44" t="s">
        <v>311</v>
      </c>
      <c r="AJ80" s="55">
        <v>10</v>
      </c>
      <c r="AK80" s="55" t="s">
        <v>139</v>
      </c>
      <c r="AL80" s="54">
        <v>5000</v>
      </c>
      <c r="AM80" s="55">
        <f>INDEX([1]装备设计!$G$3:$G$7,MATCH([1]装备一览!AI74,[1]装备设计!$F$3:$F$7,0))</f>
        <v>20</v>
      </c>
      <c r="AN80" s="55">
        <f>INDEX([1]装备设计!$H$3:$H$7,MATCH([1]装备一览!AI74,[1]装备设计!$F$3:$F$7,0))</f>
        <v>0</v>
      </c>
      <c r="AO80" s="55">
        <v>7500</v>
      </c>
      <c r="AP80" s="55">
        <v>96</v>
      </c>
      <c r="AQ80" s="55" t="str">
        <f t="shared" si="5"/>
        <v>34,48</v>
      </c>
      <c r="AR80" s="55"/>
      <c r="AT80" s="55" t="s">
        <v>608</v>
      </c>
      <c r="AU80" s="55">
        <v>1</v>
      </c>
      <c r="AV80" s="55">
        <v>0</v>
      </c>
      <c r="AW80" s="55" t="s">
        <v>127</v>
      </c>
      <c r="AX80" s="44" t="s">
        <v>313</v>
      </c>
      <c r="AY80" s="55">
        <v>10</v>
      </c>
      <c r="AZ80" s="55" t="s">
        <v>139</v>
      </c>
      <c r="BA80" s="54">
        <v>10000</v>
      </c>
      <c r="BB80" s="55">
        <f>INDEX([1]装备设计!$G$3:$G$7,MATCH([1]装备一览!AX74,[1]装备设计!$F$3:$F$7,0))</f>
        <v>50</v>
      </c>
      <c r="BC80" s="55">
        <f>INDEX([1]装备设计!$H$3:$H$7,MATCH([1]装备一览!AX74,[1]装备设计!$F$3:$F$7,0))</f>
        <v>500</v>
      </c>
      <c r="BD80" s="55">
        <v>7500</v>
      </c>
      <c r="BE80" s="55">
        <v>96</v>
      </c>
      <c r="BF80" s="55" t="str">
        <f t="shared" si="6"/>
        <v>51,72</v>
      </c>
      <c r="BG80" s="55"/>
      <c r="BI80" s="55" t="s">
        <v>609</v>
      </c>
      <c r="BJ80" s="55">
        <v>1</v>
      </c>
      <c r="BK80" s="55">
        <v>0</v>
      </c>
      <c r="BL80" s="55" t="s">
        <v>127</v>
      </c>
      <c r="BM80" s="44" t="s">
        <v>315</v>
      </c>
      <c r="BN80" s="55">
        <v>10</v>
      </c>
      <c r="BO80" s="55" t="s">
        <v>139</v>
      </c>
      <c r="BP80" s="54">
        <v>20000</v>
      </c>
      <c r="BQ80" s="55">
        <f>INDEX([1]装备设计!$G$3:$G$7,MATCH([1]装备一览!BM74,[1]装备设计!$F$3:$F$7,0))</f>
        <v>150</v>
      </c>
      <c r="BR80" s="55">
        <f>INDEX([1]装备设计!$H$3:$H$7,MATCH([1]装备一览!BM74,[1]装备设计!$F$3:$F$7,0))</f>
        <v>1500</v>
      </c>
      <c r="BS80" s="55">
        <v>7500</v>
      </c>
      <c r="BT80" s="55">
        <v>96</v>
      </c>
      <c r="BU80" s="55" t="str">
        <f t="shared" si="7"/>
        <v>64,96</v>
      </c>
      <c r="BV80" s="55"/>
    </row>
    <row r="81" spans="1:74" ht="14.25" thickBot="1">
      <c r="A81" s="55" t="s">
        <v>610</v>
      </c>
      <c r="B81" s="55">
        <v>1</v>
      </c>
      <c r="C81" s="55">
        <v>1</v>
      </c>
      <c r="D81" s="55" t="s">
        <v>127</v>
      </c>
      <c r="E81" s="55" t="s">
        <v>308</v>
      </c>
      <c r="F81" s="55">
        <v>10</v>
      </c>
      <c r="G81" s="55" t="s">
        <v>139</v>
      </c>
      <c r="H81" s="54">
        <v>1300</v>
      </c>
      <c r="I81" s="55">
        <f>INDEX([1]装备设计!$G$3:$G$7,MATCH([1]装备一览!E75,[1]装备设计!$F$3:$F$7,0))</f>
        <v>5</v>
      </c>
      <c r="J81" s="55">
        <f>INDEX([1]装备设计!$H$3:$H$7,MATCH([1]装备一览!E75,[1]装备设计!$F$3:$F$7,0))</f>
        <v>0</v>
      </c>
      <c r="K81" s="55">
        <v>0</v>
      </c>
      <c r="L81" s="55">
        <f t="shared" si="3"/>
        <v>120</v>
      </c>
      <c r="M81" s="55" t="s">
        <v>2248</v>
      </c>
      <c r="N81" s="55"/>
      <c r="P81" s="55" t="s">
        <v>611</v>
      </c>
      <c r="Q81" s="55">
        <v>1</v>
      </c>
      <c r="R81" s="55">
        <v>1</v>
      </c>
      <c r="S81" s="55" t="s">
        <v>127</v>
      </c>
      <c r="T81" s="44" t="s">
        <v>309</v>
      </c>
      <c r="U81" s="55">
        <v>10</v>
      </c>
      <c r="V81" s="55" t="s">
        <v>139</v>
      </c>
      <c r="W81" s="54">
        <v>2600</v>
      </c>
      <c r="X81" s="55">
        <f>INDEX([1]装备设计!$G$3:$G$7,MATCH([1]装备一览!T75,[1]装备设计!$F$3:$F$7,0))</f>
        <v>10</v>
      </c>
      <c r="Y81" s="55">
        <f>INDEX([1]装备设计!$H$3:$H$7,MATCH([1]装备一览!T75,[1]装备设计!$F$3:$F$7,0))</f>
        <v>0</v>
      </c>
      <c r="Z81" s="55">
        <v>0</v>
      </c>
      <c r="AA81" s="55">
        <v>120</v>
      </c>
      <c r="AB81" s="55" t="str">
        <f t="shared" si="4"/>
        <v>20,29</v>
      </c>
      <c r="AC81" s="55"/>
      <c r="AE81" s="55" t="s">
        <v>612</v>
      </c>
      <c r="AF81" s="55">
        <v>1</v>
      </c>
      <c r="AG81" s="55">
        <v>1</v>
      </c>
      <c r="AH81" s="55" t="s">
        <v>127</v>
      </c>
      <c r="AI81" s="44" t="s">
        <v>311</v>
      </c>
      <c r="AJ81" s="55">
        <v>10</v>
      </c>
      <c r="AK81" s="55" t="s">
        <v>139</v>
      </c>
      <c r="AL81" s="54">
        <v>6500</v>
      </c>
      <c r="AM81" s="55">
        <f>INDEX([1]装备设计!$G$3:$G$7,MATCH([1]装备一览!AI75,[1]装备设计!$F$3:$F$7,0))</f>
        <v>20</v>
      </c>
      <c r="AN81" s="55">
        <f>INDEX([1]装备设计!$H$3:$H$7,MATCH([1]装备一览!AI75,[1]装备设计!$F$3:$F$7,0))</f>
        <v>0</v>
      </c>
      <c r="AO81" s="55">
        <v>10000</v>
      </c>
      <c r="AP81" s="55">
        <v>120</v>
      </c>
      <c r="AQ81" s="55" t="str">
        <f t="shared" si="5"/>
        <v>34,48</v>
      </c>
      <c r="AR81" s="55"/>
      <c r="AT81" s="55" t="s">
        <v>613</v>
      </c>
      <c r="AU81" s="55">
        <v>1</v>
      </c>
      <c r="AV81" s="55">
        <v>1</v>
      </c>
      <c r="AW81" s="55" t="s">
        <v>127</v>
      </c>
      <c r="AX81" s="44" t="s">
        <v>313</v>
      </c>
      <c r="AY81" s="55">
        <v>10</v>
      </c>
      <c r="AZ81" s="55" t="s">
        <v>139</v>
      </c>
      <c r="BA81" s="54">
        <v>13000</v>
      </c>
      <c r="BB81" s="55">
        <f>INDEX([1]装备设计!$G$3:$G$7,MATCH([1]装备一览!AX75,[1]装备设计!$F$3:$F$7,0))</f>
        <v>50</v>
      </c>
      <c r="BC81" s="55">
        <f>INDEX([1]装备设计!$H$3:$H$7,MATCH([1]装备一览!AX75,[1]装备设计!$F$3:$F$7,0))</f>
        <v>500</v>
      </c>
      <c r="BD81" s="55">
        <v>10000</v>
      </c>
      <c r="BE81" s="55">
        <v>120</v>
      </c>
      <c r="BF81" s="55" t="str">
        <f t="shared" si="6"/>
        <v>51,72</v>
      </c>
      <c r="BG81" s="55"/>
      <c r="BI81" s="55" t="s">
        <v>614</v>
      </c>
      <c r="BJ81" s="55">
        <v>1</v>
      </c>
      <c r="BK81" s="55">
        <v>1</v>
      </c>
      <c r="BL81" s="55" t="s">
        <v>127</v>
      </c>
      <c r="BM81" s="44" t="s">
        <v>315</v>
      </c>
      <c r="BN81" s="55">
        <v>10</v>
      </c>
      <c r="BO81" s="55" t="s">
        <v>139</v>
      </c>
      <c r="BP81" s="54">
        <v>26000</v>
      </c>
      <c r="BQ81" s="55">
        <f>INDEX([1]装备设计!$G$3:$G$7,MATCH([1]装备一览!BM75,[1]装备设计!$F$3:$F$7,0))</f>
        <v>150</v>
      </c>
      <c r="BR81" s="55">
        <f>INDEX([1]装备设计!$H$3:$H$7,MATCH([1]装备一览!BM75,[1]装备设计!$F$3:$F$7,0))</f>
        <v>1500</v>
      </c>
      <c r="BS81" s="55">
        <v>10000</v>
      </c>
      <c r="BT81" s="55">
        <v>120</v>
      </c>
      <c r="BU81" s="55" t="str">
        <f t="shared" si="7"/>
        <v>64,96</v>
      </c>
      <c r="BV81" s="55"/>
    </row>
    <row r="82" spans="1:74" ht="14.25" thickBot="1">
      <c r="A82" s="55" t="s">
        <v>615</v>
      </c>
      <c r="B82" s="55">
        <v>1</v>
      </c>
      <c r="C82" s="55">
        <v>0</v>
      </c>
      <c r="D82" s="55" t="s">
        <v>128</v>
      </c>
      <c r="E82" s="55" t="s">
        <v>308</v>
      </c>
      <c r="F82" s="55">
        <v>10</v>
      </c>
      <c r="G82" s="55" t="s">
        <v>139</v>
      </c>
      <c r="H82" s="54">
        <v>1000</v>
      </c>
      <c r="I82" s="55">
        <f>INDEX([1]装备设计!$G$3:$G$7,MATCH([1]装备一览!E76,[1]装备设计!$F$3:$F$7,0))</f>
        <v>5</v>
      </c>
      <c r="J82" s="55">
        <f>INDEX([1]装备设计!$H$3:$H$7,MATCH([1]装备一览!E76,[1]装备设计!$F$3:$F$7,0))</f>
        <v>0</v>
      </c>
      <c r="K82" s="55">
        <v>0</v>
      </c>
      <c r="L82" s="55">
        <f t="shared" si="3"/>
        <v>30</v>
      </c>
      <c r="M82" s="55" t="s">
        <v>2248</v>
      </c>
      <c r="N82" s="55"/>
      <c r="P82" s="55" t="s">
        <v>616</v>
      </c>
      <c r="Q82" s="55">
        <v>1</v>
      </c>
      <c r="R82" s="55">
        <v>0</v>
      </c>
      <c r="S82" s="55" t="s">
        <v>128</v>
      </c>
      <c r="T82" s="44" t="s">
        <v>309</v>
      </c>
      <c r="U82" s="55">
        <v>10</v>
      </c>
      <c r="V82" s="55" t="s">
        <v>139</v>
      </c>
      <c r="W82" s="54">
        <v>2000</v>
      </c>
      <c r="X82" s="55">
        <f>INDEX([1]装备设计!$G$3:$G$7,MATCH([1]装备一览!T76,[1]装备设计!$F$3:$F$7,0))</f>
        <v>10</v>
      </c>
      <c r="Y82" s="55">
        <f>INDEX([1]装备设计!$H$3:$H$7,MATCH([1]装备一览!T76,[1]装备设计!$F$3:$F$7,0))</f>
        <v>0</v>
      </c>
      <c r="Z82" s="55">
        <v>0</v>
      </c>
      <c r="AA82" s="55">
        <v>30</v>
      </c>
      <c r="AB82" s="55" t="str">
        <f t="shared" si="4"/>
        <v>20,29</v>
      </c>
      <c r="AC82" s="55"/>
      <c r="AE82" s="55" t="s">
        <v>617</v>
      </c>
      <c r="AF82" s="55">
        <v>1</v>
      </c>
      <c r="AG82" s="55">
        <v>0</v>
      </c>
      <c r="AH82" s="55" t="s">
        <v>128</v>
      </c>
      <c r="AI82" s="44" t="s">
        <v>311</v>
      </c>
      <c r="AJ82" s="55">
        <v>10</v>
      </c>
      <c r="AK82" s="55" t="s">
        <v>139</v>
      </c>
      <c r="AL82" s="54">
        <v>5000</v>
      </c>
      <c r="AM82" s="55">
        <f>INDEX([1]装备设计!$G$3:$G$7,MATCH([1]装备一览!AI76,[1]装备设计!$F$3:$F$7,0))</f>
        <v>20</v>
      </c>
      <c r="AN82" s="55">
        <f>INDEX([1]装备设计!$H$3:$H$7,MATCH([1]装备一览!AI76,[1]装备设计!$F$3:$F$7,0))</f>
        <v>0</v>
      </c>
      <c r="AO82" s="55">
        <v>7500</v>
      </c>
      <c r="AP82" s="55">
        <v>30</v>
      </c>
      <c r="AQ82" s="55" t="str">
        <f t="shared" si="5"/>
        <v>34,48</v>
      </c>
      <c r="AR82" s="55"/>
      <c r="AT82" s="55" t="s">
        <v>618</v>
      </c>
      <c r="AU82" s="55">
        <v>1</v>
      </c>
      <c r="AV82" s="55">
        <v>0</v>
      </c>
      <c r="AW82" s="55" t="s">
        <v>128</v>
      </c>
      <c r="AX82" s="44" t="s">
        <v>313</v>
      </c>
      <c r="AY82" s="55">
        <v>10</v>
      </c>
      <c r="AZ82" s="55" t="s">
        <v>139</v>
      </c>
      <c r="BA82" s="54">
        <v>10000</v>
      </c>
      <c r="BB82" s="55">
        <f>INDEX([1]装备设计!$G$3:$G$7,MATCH([1]装备一览!AX76,[1]装备设计!$F$3:$F$7,0))</f>
        <v>50</v>
      </c>
      <c r="BC82" s="55">
        <f>INDEX([1]装备设计!$H$3:$H$7,MATCH([1]装备一览!AX76,[1]装备设计!$F$3:$F$7,0))</f>
        <v>500</v>
      </c>
      <c r="BD82" s="55">
        <v>7500</v>
      </c>
      <c r="BE82" s="55">
        <v>30</v>
      </c>
      <c r="BF82" s="55" t="str">
        <f t="shared" si="6"/>
        <v>51,72</v>
      </c>
      <c r="BG82" s="55"/>
      <c r="BI82" s="55" t="s">
        <v>619</v>
      </c>
      <c r="BJ82" s="55">
        <v>1</v>
      </c>
      <c r="BK82" s="55">
        <v>0</v>
      </c>
      <c r="BL82" s="55" t="s">
        <v>128</v>
      </c>
      <c r="BM82" s="44" t="s">
        <v>315</v>
      </c>
      <c r="BN82" s="55">
        <v>10</v>
      </c>
      <c r="BO82" s="55" t="s">
        <v>139</v>
      </c>
      <c r="BP82" s="54">
        <v>20000</v>
      </c>
      <c r="BQ82" s="55">
        <f>INDEX([1]装备设计!$G$3:$G$7,MATCH([1]装备一览!BM76,[1]装备设计!$F$3:$F$7,0))</f>
        <v>150</v>
      </c>
      <c r="BR82" s="55">
        <f>INDEX([1]装备设计!$H$3:$H$7,MATCH([1]装备一览!BM76,[1]装备设计!$F$3:$F$7,0))</f>
        <v>1500</v>
      </c>
      <c r="BS82" s="55">
        <v>7500</v>
      </c>
      <c r="BT82" s="55">
        <v>30</v>
      </c>
      <c r="BU82" s="55" t="str">
        <f t="shared" si="7"/>
        <v>64,96</v>
      </c>
      <c r="BV82" s="55"/>
    </row>
    <row r="83" spans="1:74" ht="14.25" thickBot="1">
      <c r="A83" s="55" t="s">
        <v>620</v>
      </c>
      <c r="B83" s="71">
        <v>0</v>
      </c>
      <c r="C83" s="55">
        <v>1</v>
      </c>
      <c r="D83" s="55" t="s">
        <v>128</v>
      </c>
      <c r="E83" s="55" t="s">
        <v>308</v>
      </c>
      <c r="F83" s="55">
        <v>10</v>
      </c>
      <c r="G83" s="55" t="s">
        <v>139</v>
      </c>
      <c r="H83" s="54">
        <v>1300</v>
      </c>
      <c r="I83" s="55">
        <f>INDEX([1]装备设计!$G$3:$G$7,MATCH([1]装备一览!E77,[1]装备设计!$F$3:$F$7,0))</f>
        <v>5</v>
      </c>
      <c r="J83" s="55">
        <f>INDEX([1]装备设计!$H$3:$H$7,MATCH([1]装备一览!E77,[1]装备设计!$F$3:$F$7,0))</f>
        <v>0</v>
      </c>
      <c r="K83" s="55">
        <v>0</v>
      </c>
      <c r="L83" s="55">
        <f t="shared" si="3"/>
        <v>59.2</v>
      </c>
      <c r="M83" s="55" t="s">
        <v>2248</v>
      </c>
      <c r="N83" s="55"/>
      <c r="P83" s="55" t="s">
        <v>621</v>
      </c>
      <c r="Q83" s="71">
        <v>0</v>
      </c>
      <c r="R83" s="55">
        <v>1</v>
      </c>
      <c r="S83" s="55" t="s">
        <v>128</v>
      </c>
      <c r="T83" s="44" t="s">
        <v>309</v>
      </c>
      <c r="U83" s="55">
        <v>10</v>
      </c>
      <c r="V83" s="55" t="s">
        <v>139</v>
      </c>
      <c r="W83" s="54">
        <v>2600</v>
      </c>
      <c r="X83" s="55">
        <f>INDEX([1]装备设计!$G$3:$G$7,MATCH([1]装备一览!T77,[1]装备设计!$F$3:$F$7,0))</f>
        <v>10</v>
      </c>
      <c r="Y83" s="55">
        <f>INDEX([1]装备设计!$H$3:$H$7,MATCH([1]装备一览!T77,[1]装备设计!$F$3:$F$7,0))</f>
        <v>0</v>
      </c>
      <c r="Z83" s="55">
        <v>0</v>
      </c>
      <c r="AA83" s="55">
        <v>59.2</v>
      </c>
      <c r="AB83" s="55" t="str">
        <f t="shared" si="4"/>
        <v>20,29</v>
      </c>
      <c r="AC83" s="55"/>
      <c r="AE83" s="55" t="s">
        <v>622</v>
      </c>
      <c r="AF83" s="71">
        <v>0</v>
      </c>
      <c r="AG83" s="55">
        <v>1</v>
      </c>
      <c r="AH83" s="55" t="s">
        <v>128</v>
      </c>
      <c r="AI83" s="44" t="s">
        <v>311</v>
      </c>
      <c r="AJ83" s="55">
        <v>10</v>
      </c>
      <c r="AK83" s="55" t="s">
        <v>139</v>
      </c>
      <c r="AL83" s="54">
        <v>6500</v>
      </c>
      <c r="AM83" s="55">
        <f>INDEX([1]装备设计!$G$3:$G$7,MATCH([1]装备一览!AI77,[1]装备设计!$F$3:$F$7,0))</f>
        <v>20</v>
      </c>
      <c r="AN83" s="55">
        <f>INDEX([1]装备设计!$H$3:$H$7,MATCH([1]装备一览!AI77,[1]装备设计!$F$3:$F$7,0))</f>
        <v>0</v>
      </c>
      <c r="AO83" s="55">
        <v>10000</v>
      </c>
      <c r="AP83" s="55">
        <v>59.2</v>
      </c>
      <c r="AQ83" s="55" t="str">
        <f t="shared" si="5"/>
        <v>34,48</v>
      </c>
      <c r="AR83" s="55"/>
      <c r="AT83" s="55" t="s">
        <v>623</v>
      </c>
      <c r="AU83" s="71">
        <v>0</v>
      </c>
      <c r="AV83" s="55">
        <v>1</v>
      </c>
      <c r="AW83" s="55" t="s">
        <v>128</v>
      </c>
      <c r="AX83" s="44" t="s">
        <v>313</v>
      </c>
      <c r="AY83" s="55">
        <v>10</v>
      </c>
      <c r="AZ83" s="55" t="s">
        <v>139</v>
      </c>
      <c r="BA83" s="54">
        <v>13000</v>
      </c>
      <c r="BB83" s="55">
        <f>INDEX([1]装备设计!$G$3:$G$7,MATCH([1]装备一览!AX77,[1]装备设计!$F$3:$F$7,0))</f>
        <v>50</v>
      </c>
      <c r="BC83" s="55">
        <f>INDEX([1]装备设计!$H$3:$H$7,MATCH([1]装备一览!AX77,[1]装备设计!$F$3:$F$7,0))</f>
        <v>500</v>
      </c>
      <c r="BD83" s="55">
        <v>10000</v>
      </c>
      <c r="BE83" s="55">
        <v>59.2</v>
      </c>
      <c r="BF83" s="55" t="str">
        <f t="shared" si="6"/>
        <v>51,72</v>
      </c>
      <c r="BG83" s="55"/>
      <c r="BI83" s="55" t="s">
        <v>624</v>
      </c>
      <c r="BJ83" s="71">
        <v>0</v>
      </c>
      <c r="BK83" s="55">
        <v>1</v>
      </c>
      <c r="BL83" s="55" t="s">
        <v>128</v>
      </c>
      <c r="BM83" s="44" t="s">
        <v>315</v>
      </c>
      <c r="BN83" s="55">
        <v>10</v>
      </c>
      <c r="BO83" s="55" t="s">
        <v>139</v>
      </c>
      <c r="BP83" s="54">
        <v>26000</v>
      </c>
      <c r="BQ83" s="55">
        <f>INDEX([1]装备设计!$G$3:$G$7,MATCH([1]装备一览!BM77,[1]装备设计!$F$3:$F$7,0))</f>
        <v>150</v>
      </c>
      <c r="BR83" s="55">
        <f>INDEX([1]装备设计!$H$3:$H$7,MATCH([1]装备一览!BM77,[1]装备设计!$F$3:$F$7,0))</f>
        <v>1500</v>
      </c>
      <c r="BS83" s="55">
        <v>10000</v>
      </c>
      <c r="BT83" s="55">
        <v>59.2</v>
      </c>
      <c r="BU83" s="55" t="str">
        <f t="shared" si="7"/>
        <v>64,96</v>
      </c>
      <c r="BV83" s="55"/>
    </row>
    <row r="84" spans="1:74" ht="14.25" thickBot="1">
      <c r="A84" s="55" t="s">
        <v>625</v>
      </c>
      <c r="B84" s="55">
        <v>1</v>
      </c>
      <c r="C84" s="55">
        <v>0</v>
      </c>
      <c r="D84" s="55" t="s">
        <v>127</v>
      </c>
      <c r="E84" s="55" t="s">
        <v>308</v>
      </c>
      <c r="F84" s="55">
        <v>10</v>
      </c>
      <c r="G84" s="55" t="s">
        <v>137</v>
      </c>
      <c r="H84" s="54">
        <v>1000</v>
      </c>
      <c r="I84" s="55">
        <f>INDEX([1]装备设计!$G$3:$G$7,MATCH([1]装备一览!E78,[1]装备设计!$F$3:$F$7,0))</f>
        <v>5</v>
      </c>
      <c r="J84" s="55">
        <f>INDEX([1]装备设计!$H$3:$H$7,MATCH([1]装备一览!E78,[1]装备设计!$F$3:$F$7,0))</f>
        <v>0</v>
      </c>
      <c r="K84" s="55">
        <v>0</v>
      </c>
      <c r="L84" s="55">
        <f t="shared" si="3"/>
        <v>96</v>
      </c>
      <c r="M84" s="55" t="s">
        <v>2248</v>
      </c>
      <c r="N84" s="55"/>
      <c r="P84" s="55" t="s">
        <v>626</v>
      </c>
      <c r="Q84" s="55">
        <v>1</v>
      </c>
      <c r="R84" s="55">
        <v>0</v>
      </c>
      <c r="S84" s="55" t="s">
        <v>127</v>
      </c>
      <c r="T84" s="44" t="s">
        <v>309</v>
      </c>
      <c r="U84" s="55">
        <v>10</v>
      </c>
      <c r="V84" s="55" t="s">
        <v>137</v>
      </c>
      <c r="W84" s="54">
        <v>2000</v>
      </c>
      <c r="X84" s="55">
        <f>INDEX([1]装备设计!$G$3:$G$7,MATCH([1]装备一览!T78,[1]装备设计!$F$3:$F$7,0))</f>
        <v>10</v>
      </c>
      <c r="Y84" s="55">
        <f>INDEX([1]装备设计!$H$3:$H$7,MATCH([1]装备一览!T78,[1]装备设计!$F$3:$F$7,0))</f>
        <v>0</v>
      </c>
      <c r="Z84" s="55">
        <v>0</v>
      </c>
      <c r="AA84" s="55">
        <v>96</v>
      </c>
      <c r="AB84" s="55" t="str">
        <f t="shared" si="4"/>
        <v>20,29</v>
      </c>
      <c r="AC84" s="55"/>
      <c r="AE84" s="55" t="s">
        <v>627</v>
      </c>
      <c r="AF84" s="55">
        <v>1</v>
      </c>
      <c r="AG84" s="55">
        <v>0</v>
      </c>
      <c r="AH84" s="55" t="s">
        <v>127</v>
      </c>
      <c r="AI84" s="44" t="s">
        <v>311</v>
      </c>
      <c r="AJ84" s="55">
        <v>10</v>
      </c>
      <c r="AK84" s="55" t="s">
        <v>137</v>
      </c>
      <c r="AL84" s="54">
        <v>5000</v>
      </c>
      <c r="AM84" s="55">
        <f>INDEX([1]装备设计!$G$3:$G$7,MATCH([1]装备一览!AI78,[1]装备设计!$F$3:$F$7,0))</f>
        <v>20</v>
      </c>
      <c r="AN84" s="55">
        <f>INDEX([1]装备设计!$H$3:$H$7,MATCH([1]装备一览!AI78,[1]装备设计!$F$3:$F$7,0))</f>
        <v>0</v>
      </c>
      <c r="AO84" s="55">
        <v>7500</v>
      </c>
      <c r="AP84" s="55">
        <v>96</v>
      </c>
      <c r="AQ84" s="55" t="str">
        <f t="shared" si="5"/>
        <v>34,48</v>
      </c>
      <c r="AR84" s="55"/>
      <c r="AT84" s="55" t="s">
        <v>628</v>
      </c>
      <c r="AU84" s="55">
        <v>1</v>
      </c>
      <c r="AV84" s="55">
        <v>0</v>
      </c>
      <c r="AW84" s="55" t="s">
        <v>127</v>
      </c>
      <c r="AX84" s="44" t="s">
        <v>313</v>
      </c>
      <c r="AY84" s="55">
        <v>10</v>
      </c>
      <c r="AZ84" s="55" t="s">
        <v>137</v>
      </c>
      <c r="BA84" s="54">
        <v>10000</v>
      </c>
      <c r="BB84" s="55">
        <f>INDEX([1]装备设计!$G$3:$G$7,MATCH([1]装备一览!AX78,[1]装备设计!$F$3:$F$7,0))</f>
        <v>50</v>
      </c>
      <c r="BC84" s="55">
        <f>INDEX([1]装备设计!$H$3:$H$7,MATCH([1]装备一览!AX78,[1]装备设计!$F$3:$F$7,0))</f>
        <v>500</v>
      </c>
      <c r="BD84" s="55">
        <v>7500</v>
      </c>
      <c r="BE84" s="55">
        <v>96</v>
      </c>
      <c r="BF84" s="55" t="str">
        <f t="shared" si="6"/>
        <v>51,72</v>
      </c>
      <c r="BG84" s="55"/>
      <c r="BI84" s="55" t="s">
        <v>629</v>
      </c>
      <c r="BJ84" s="55">
        <v>1</v>
      </c>
      <c r="BK84" s="55">
        <v>0</v>
      </c>
      <c r="BL84" s="55" t="s">
        <v>127</v>
      </c>
      <c r="BM84" s="44" t="s">
        <v>315</v>
      </c>
      <c r="BN84" s="55">
        <v>10</v>
      </c>
      <c r="BO84" s="55" t="s">
        <v>137</v>
      </c>
      <c r="BP84" s="54">
        <v>20000</v>
      </c>
      <c r="BQ84" s="55">
        <f>INDEX([1]装备设计!$G$3:$G$7,MATCH([1]装备一览!BM78,[1]装备设计!$F$3:$F$7,0))</f>
        <v>150</v>
      </c>
      <c r="BR84" s="55">
        <f>INDEX([1]装备设计!$H$3:$H$7,MATCH([1]装备一览!BM78,[1]装备设计!$F$3:$F$7,0))</f>
        <v>1500</v>
      </c>
      <c r="BS84" s="55">
        <v>7500</v>
      </c>
      <c r="BT84" s="55">
        <v>96</v>
      </c>
      <c r="BU84" s="55" t="str">
        <f t="shared" si="7"/>
        <v>64,96</v>
      </c>
      <c r="BV84" s="55"/>
    </row>
    <row r="85" spans="1:74" ht="14.25" thickBot="1">
      <c r="A85" s="55" t="s">
        <v>630</v>
      </c>
      <c r="B85" s="55">
        <v>1</v>
      </c>
      <c r="C85" s="55">
        <v>1</v>
      </c>
      <c r="D85" s="55" t="s">
        <v>127</v>
      </c>
      <c r="E85" s="55" t="s">
        <v>308</v>
      </c>
      <c r="F85" s="55">
        <v>10</v>
      </c>
      <c r="G85" s="55" t="s">
        <v>137</v>
      </c>
      <c r="H85" s="54">
        <v>1300</v>
      </c>
      <c r="I85" s="55">
        <f>INDEX([1]装备设计!$G$3:$G$7,MATCH([1]装备一览!E79,[1]装备设计!$F$3:$F$7,0))</f>
        <v>5</v>
      </c>
      <c r="J85" s="55">
        <f>INDEX([1]装备设计!$H$3:$H$7,MATCH([1]装备一览!E79,[1]装备设计!$F$3:$F$7,0))</f>
        <v>0</v>
      </c>
      <c r="K85" s="55">
        <v>0</v>
      </c>
      <c r="L85" s="55">
        <f t="shared" si="3"/>
        <v>120</v>
      </c>
      <c r="M85" s="55" t="s">
        <v>2248</v>
      </c>
      <c r="N85" s="55"/>
      <c r="P85" s="55" t="s">
        <v>631</v>
      </c>
      <c r="Q85" s="55">
        <v>1</v>
      </c>
      <c r="R85" s="55">
        <v>1</v>
      </c>
      <c r="S85" s="55" t="s">
        <v>127</v>
      </c>
      <c r="T85" s="44" t="s">
        <v>309</v>
      </c>
      <c r="U85" s="55">
        <v>10</v>
      </c>
      <c r="V85" s="55" t="s">
        <v>137</v>
      </c>
      <c r="W85" s="54">
        <v>2600</v>
      </c>
      <c r="X85" s="55">
        <f>INDEX([1]装备设计!$G$3:$G$7,MATCH([1]装备一览!T79,[1]装备设计!$F$3:$F$7,0))</f>
        <v>10</v>
      </c>
      <c r="Y85" s="55">
        <f>INDEX([1]装备设计!$H$3:$H$7,MATCH([1]装备一览!T79,[1]装备设计!$F$3:$F$7,0))</f>
        <v>0</v>
      </c>
      <c r="Z85" s="55">
        <v>0</v>
      </c>
      <c r="AA85" s="55">
        <v>120</v>
      </c>
      <c r="AB85" s="55" t="str">
        <f t="shared" si="4"/>
        <v>20,29</v>
      </c>
      <c r="AC85" s="55"/>
      <c r="AE85" s="55" t="s">
        <v>632</v>
      </c>
      <c r="AF85" s="55">
        <v>1</v>
      </c>
      <c r="AG85" s="55">
        <v>1</v>
      </c>
      <c r="AH85" s="55" t="s">
        <v>127</v>
      </c>
      <c r="AI85" s="44" t="s">
        <v>311</v>
      </c>
      <c r="AJ85" s="55">
        <v>10</v>
      </c>
      <c r="AK85" s="55" t="s">
        <v>137</v>
      </c>
      <c r="AL85" s="54">
        <v>6500</v>
      </c>
      <c r="AM85" s="55">
        <f>INDEX([1]装备设计!$G$3:$G$7,MATCH([1]装备一览!AI79,[1]装备设计!$F$3:$F$7,0))</f>
        <v>20</v>
      </c>
      <c r="AN85" s="55">
        <f>INDEX([1]装备设计!$H$3:$H$7,MATCH([1]装备一览!AI79,[1]装备设计!$F$3:$F$7,0))</f>
        <v>0</v>
      </c>
      <c r="AO85" s="55">
        <v>10000</v>
      </c>
      <c r="AP85" s="55">
        <v>120</v>
      </c>
      <c r="AQ85" s="55" t="str">
        <f t="shared" si="5"/>
        <v>34,48</v>
      </c>
      <c r="AR85" s="55"/>
      <c r="AT85" s="55" t="s">
        <v>633</v>
      </c>
      <c r="AU85" s="55">
        <v>1</v>
      </c>
      <c r="AV85" s="55">
        <v>1</v>
      </c>
      <c r="AW85" s="55" t="s">
        <v>127</v>
      </c>
      <c r="AX85" s="44" t="s">
        <v>313</v>
      </c>
      <c r="AY85" s="55">
        <v>10</v>
      </c>
      <c r="AZ85" s="55" t="s">
        <v>137</v>
      </c>
      <c r="BA85" s="54">
        <v>13000</v>
      </c>
      <c r="BB85" s="55">
        <f>INDEX([1]装备设计!$G$3:$G$7,MATCH([1]装备一览!AX79,[1]装备设计!$F$3:$F$7,0))</f>
        <v>50</v>
      </c>
      <c r="BC85" s="55">
        <f>INDEX([1]装备设计!$H$3:$H$7,MATCH([1]装备一览!AX79,[1]装备设计!$F$3:$F$7,0))</f>
        <v>500</v>
      </c>
      <c r="BD85" s="55">
        <v>10000</v>
      </c>
      <c r="BE85" s="55">
        <v>120</v>
      </c>
      <c r="BF85" s="55" t="str">
        <f t="shared" si="6"/>
        <v>51,72</v>
      </c>
      <c r="BG85" s="55"/>
      <c r="BI85" s="55" t="s">
        <v>634</v>
      </c>
      <c r="BJ85" s="55">
        <v>1</v>
      </c>
      <c r="BK85" s="55">
        <v>1</v>
      </c>
      <c r="BL85" s="55" t="s">
        <v>127</v>
      </c>
      <c r="BM85" s="44" t="s">
        <v>315</v>
      </c>
      <c r="BN85" s="55">
        <v>10</v>
      </c>
      <c r="BO85" s="55" t="s">
        <v>137</v>
      </c>
      <c r="BP85" s="54">
        <v>26000</v>
      </c>
      <c r="BQ85" s="55">
        <f>INDEX([1]装备设计!$G$3:$G$7,MATCH([1]装备一览!BM79,[1]装备设计!$F$3:$F$7,0))</f>
        <v>150</v>
      </c>
      <c r="BR85" s="55">
        <f>INDEX([1]装备设计!$H$3:$H$7,MATCH([1]装备一览!BM79,[1]装备设计!$F$3:$F$7,0))</f>
        <v>1500</v>
      </c>
      <c r="BS85" s="55">
        <v>10000</v>
      </c>
      <c r="BT85" s="55">
        <v>120</v>
      </c>
      <c r="BU85" s="55" t="str">
        <f t="shared" si="7"/>
        <v>64,96</v>
      </c>
      <c r="BV85" s="55"/>
    </row>
    <row r="86" spans="1:74" ht="14.25" thickBot="1">
      <c r="A86" s="55" t="s">
        <v>635</v>
      </c>
      <c r="B86" s="55">
        <v>1</v>
      </c>
      <c r="C86" s="55">
        <v>0</v>
      </c>
      <c r="D86" s="55" t="s">
        <v>128</v>
      </c>
      <c r="E86" s="55" t="s">
        <v>308</v>
      </c>
      <c r="F86" s="55">
        <v>10</v>
      </c>
      <c r="G86" s="55" t="s">
        <v>137</v>
      </c>
      <c r="H86" s="54">
        <v>1000</v>
      </c>
      <c r="I86" s="55">
        <f>INDEX([1]装备设计!$G$3:$G$7,MATCH([1]装备一览!E80,[1]装备设计!$F$3:$F$7,0))</f>
        <v>5</v>
      </c>
      <c r="J86" s="55">
        <f>INDEX([1]装备设计!$H$3:$H$7,MATCH([1]装备一览!E80,[1]装备设计!$F$3:$F$7,0))</f>
        <v>0</v>
      </c>
      <c r="K86" s="55">
        <v>0</v>
      </c>
      <c r="L86" s="55">
        <v>240</v>
      </c>
      <c r="M86" s="55" t="s">
        <v>2248</v>
      </c>
      <c r="N86" s="55"/>
      <c r="P86" s="55" t="s">
        <v>636</v>
      </c>
      <c r="Q86" s="55">
        <v>1</v>
      </c>
      <c r="R86" s="55">
        <v>0</v>
      </c>
      <c r="S86" s="55" t="s">
        <v>128</v>
      </c>
      <c r="T86" s="44" t="s">
        <v>309</v>
      </c>
      <c r="U86" s="55">
        <v>10</v>
      </c>
      <c r="V86" s="55" t="s">
        <v>137</v>
      </c>
      <c r="W86" s="54">
        <v>2000</v>
      </c>
      <c r="X86" s="55">
        <f>INDEX([1]装备设计!$G$3:$G$7,MATCH([1]装备一览!T80,[1]装备设计!$F$3:$F$7,0))</f>
        <v>10</v>
      </c>
      <c r="Y86" s="55">
        <f>INDEX([1]装备设计!$H$3:$H$7,MATCH([1]装备一览!T80,[1]装备设计!$F$3:$F$7,0))</f>
        <v>0</v>
      </c>
      <c r="Z86" s="55">
        <v>0</v>
      </c>
      <c r="AA86" s="55">
        <v>240</v>
      </c>
      <c r="AB86" s="55" t="str">
        <f t="shared" si="4"/>
        <v>20,29</v>
      </c>
      <c r="AC86" s="55"/>
      <c r="AE86" s="55" t="s">
        <v>637</v>
      </c>
      <c r="AF86" s="55">
        <v>1</v>
      </c>
      <c r="AG86" s="55">
        <v>0</v>
      </c>
      <c r="AH86" s="55" t="s">
        <v>128</v>
      </c>
      <c r="AI86" s="44" t="s">
        <v>311</v>
      </c>
      <c r="AJ86" s="55">
        <v>10</v>
      </c>
      <c r="AK86" s="55" t="s">
        <v>137</v>
      </c>
      <c r="AL86" s="54">
        <v>5000</v>
      </c>
      <c r="AM86" s="55">
        <f>INDEX([1]装备设计!$G$3:$G$7,MATCH([1]装备一览!AI80,[1]装备设计!$F$3:$F$7,0))</f>
        <v>20</v>
      </c>
      <c r="AN86" s="55">
        <f>INDEX([1]装备设计!$H$3:$H$7,MATCH([1]装备一览!AI80,[1]装备设计!$F$3:$F$7,0))</f>
        <v>0</v>
      </c>
      <c r="AO86" s="55">
        <v>7500</v>
      </c>
      <c r="AP86" s="55">
        <v>240</v>
      </c>
      <c r="AQ86" s="55" t="str">
        <f t="shared" si="5"/>
        <v>34,48</v>
      </c>
      <c r="AR86" s="55"/>
      <c r="AT86" s="55" t="s">
        <v>638</v>
      </c>
      <c r="AU86" s="55">
        <v>1</v>
      </c>
      <c r="AV86" s="55">
        <v>0</v>
      </c>
      <c r="AW86" s="55" t="s">
        <v>128</v>
      </c>
      <c r="AX86" s="44" t="s">
        <v>313</v>
      </c>
      <c r="AY86" s="55">
        <v>10</v>
      </c>
      <c r="AZ86" s="55" t="s">
        <v>137</v>
      </c>
      <c r="BA86" s="54">
        <v>10000</v>
      </c>
      <c r="BB86" s="55">
        <f>INDEX([1]装备设计!$G$3:$G$7,MATCH([1]装备一览!AX80,[1]装备设计!$F$3:$F$7,0))</f>
        <v>50</v>
      </c>
      <c r="BC86" s="55">
        <f>INDEX([1]装备设计!$H$3:$H$7,MATCH([1]装备一览!AX80,[1]装备设计!$F$3:$F$7,0))</f>
        <v>500</v>
      </c>
      <c r="BD86" s="55">
        <v>7500</v>
      </c>
      <c r="BE86" s="55">
        <v>240</v>
      </c>
      <c r="BF86" s="55" t="str">
        <f t="shared" si="6"/>
        <v>51,72</v>
      </c>
      <c r="BG86" s="55"/>
      <c r="BI86" s="55" t="s">
        <v>639</v>
      </c>
      <c r="BJ86" s="55">
        <v>1</v>
      </c>
      <c r="BK86" s="55">
        <v>0</v>
      </c>
      <c r="BL86" s="55" t="s">
        <v>128</v>
      </c>
      <c r="BM86" s="44" t="s">
        <v>315</v>
      </c>
      <c r="BN86" s="55">
        <v>10</v>
      </c>
      <c r="BO86" s="55" t="s">
        <v>137</v>
      </c>
      <c r="BP86" s="54">
        <v>20000</v>
      </c>
      <c r="BQ86" s="55">
        <f>INDEX([1]装备设计!$G$3:$G$7,MATCH([1]装备一览!BM80,[1]装备设计!$F$3:$F$7,0))</f>
        <v>150</v>
      </c>
      <c r="BR86" s="55">
        <f>INDEX([1]装备设计!$H$3:$H$7,MATCH([1]装备一览!BM80,[1]装备设计!$F$3:$F$7,0))</f>
        <v>1500</v>
      </c>
      <c r="BS86" s="55">
        <v>7500</v>
      </c>
      <c r="BT86" s="55">
        <v>240</v>
      </c>
      <c r="BU86" s="55" t="str">
        <f t="shared" si="7"/>
        <v>64,96</v>
      </c>
      <c r="BV86" s="55"/>
    </row>
    <row r="87" spans="1:74" ht="14.25" thickBot="1">
      <c r="A87" s="55" t="s">
        <v>640</v>
      </c>
      <c r="B87" s="71">
        <v>0</v>
      </c>
      <c r="C87" s="55">
        <v>1</v>
      </c>
      <c r="D87" s="55" t="s">
        <v>128</v>
      </c>
      <c r="E87" s="55" t="s">
        <v>308</v>
      </c>
      <c r="F87" s="55">
        <v>10</v>
      </c>
      <c r="G87" s="55" t="s">
        <v>137</v>
      </c>
      <c r="H87" s="54">
        <v>1300</v>
      </c>
      <c r="I87" s="55">
        <f>INDEX([1]装备设计!$G$3:$G$7,MATCH([1]装备一览!E81,[1]装备设计!$F$3:$F$7,0))</f>
        <v>5</v>
      </c>
      <c r="J87" s="55">
        <f>INDEX([1]装备设计!$H$3:$H$7,MATCH([1]装备一览!E81,[1]装备设计!$F$3:$F$7,0))</f>
        <v>0</v>
      </c>
      <c r="K87" s="55">
        <v>0</v>
      </c>
      <c r="L87" s="55">
        <f t="shared" si="3"/>
        <v>59.2</v>
      </c>
      <c r="M87" s="55" t="s">
        <v>2248</v>
      </c>
      <c r="N87" s="55"/>
      <c r="P87" s="55" t="s">
        <v>641</v>
      </c>
      <c r="Q87" s="71">
        <v>0</v>
      </c>
      <c r="R87" s="55">
        <v>1</v>
      </c>
      <c r="S87" s="55" t="s">
        <v>128</v>
      </c>
      <c r="T87" s="44" t="s">
        <v>309</v>
      </c>
      <c r="U87" s="55">
        <v>10</v>
      </c>
      <c r="V87" s="55" t="s">
        <v>137</v>
      </c>
      <c r="W87" s="54">
        <v>2600</v>
      </c>
      <c r="X87" s="55">
        <f>INDEX([1]装备设计!$G$3:$G$7,MATCH([1]装备一览!T81,[1]装备设计!$F$3:$F$7,0))</f>
        <v>10</v>
      </c>
      <c r="Y87" s="55">
        <f>INDEX([1]装备设计!$H$3:$H$7,MATCH([1]装备一览!T81,[1]装备设计!$F$3:$F$7,0))</f>
        <v>0</v>
      </c>
      <c r="Z87" s="55">
        <v>0</v>
      </c>
      <c r="AA87" s="55">
        <v>59.2</v>
      </c>
      <c r="AB87" s="55" t="str">
        <f t="shared" si="4"/>
        <v>20,29</v>
      </c>
      <c r="AC87" s="55"/>
      <c r="AE87" s="55" t="s">
        <v>642</v>
      </c>
      <c r="AF87" s="71">
        <v>0</v>
      </c>
      <c r="AG87" s="55">
        <v>1</v>
      </c>
      <c r="AH87" s="55" t="s">
        <v>128</v>
      </c>
      <c r="AI87" s="44" t="s">
        <v>311</v>
      </c>
      <c r="AJ87" s="55">
        <v>10</v>
      </c>
      <c r="AK87" s="55" t="s">
        <v>137</v>
      </c>
      <c r="AL87" s="54">
        <v>6500</v>
      </c>
      <c r="AM87" s="55">
        <f>INDEX([1]装备设计!$G$3:$G$7,MATCH([1]装备一览!AI81,[1]装备设计!$F$3:$F$7,0))</f>
        <v>20</v>
      </c>
      <c r="AN87" s="55">
        <f>INDEX([1]装备设计!$H$3:$H$7,MATCH([1]装备一览!AI81,[1]装备设计!$F$3:$F$7,0))</f>
        <v>0</v>
      </c>
      <c r="AO87" s="55">
        <v>10000</v>
      </c>
      <c r="AP87" s="55">
        <v>59.2</v>
      </c>
      <c r="AQ87" s="55" t="str">
        <f t="shared" si="5"/>
        <v>34,48</v>
      </c>
      <c r="AR87" s="55"/>
      <c r="AT87" s="55" t="s">
        <v>643</v>
      </c>
      <c r="AU87" s="71">
        <v>0</v>
      </c>
      <c r="AV87" s="55">
        <v>1</v>
      </c>
      <c r="AW87" s="55" t="s">
        <v>128</v>
      </c>
      <c r="AX87" s="44" t="s">
        <v>313</v>
      </c>
      <c r="AY87" s="55">
        <v>10</v>
      </c>
      <c r="AZ87" s="55" t="s">
        <v>137</v>
      </c>
      <c r="BA87" s="54">
        <v>13000</v>
      </c>
      <c r="BB87" s="55">
        <f>INDEX([1]装备设计!$G$3:$G$7,MATCH([1]装备一览!AX81,[1]装备设计!$F$3:$F$7,0))</f>
        <v>50</v>
      </c>
      <c r="BC87" s="55">
        <f>INDEX([1]装备设计!$H$3:$H$7,MATCH([1]装备一览!AX81,[1]装备设计!$F$3:$F$7,0))</f>
        <v>500</v>
      </c>
      <c r="BD87" s="55">
        <v>10000</v>
      </c>
      <c r="BE87" s="55">
        <v>59.2</v>
      </c>
      <c r="BF87" s="55" t="str">
        <f t="shared" si="6"/>
        <v>51,72</v>
      </c>
      <c r="BG87" s="55"/>
      <c r="BI87" s="55" t="s">
        <v>644</v>
      </c>
      <c r="BJ87" s="71">
        <v>0</v>
      </c>
      <c r="BK87" s="55">
        <v>1</v>
      </c>
      <c r="BL87" s="55" t="s">
        <v>128</v>
      </c>
      <c r="BM87" s="44" t="s">
        <v>315</v>
      </c>
      <c r="BN87" s="55">
        <v>10</v>
      </c>
      <c r="BO87" s="55" t="s">
        <v>137</v>
      </c>
      <c r="BP87" s="54">
        <v>26000</v>
      </c>
      <c r="BQ87" s="55">
        <f>INDEX([1]装备设计!$G$3:$G$7,MATCH([1]装备一览!BM81,[1]装备设计!$F$3:$F$7,0))</f>
        <v>150</v>
      </c>
      <c r="BR87" s="55">
        <f>INDEX([1]装备设计!$H$3:$H$7,MATCH([1]装备一览!BM81,[1]装备设计!$F$3:$F$7,0))</f>
        <v>1500</v>
      </c>
      <c r="BS87" s="55">
        <v>10000</v>
      </c>
      <c r="BT87" s="55">
        <v>59.2</v>
      </c>
      <c r="BU87" s="55" t="str">
        <f t="shared" si="7"/>
        <v>64,96</v>
      </c>
      <c r="BV87" s="55"/>
    </row>
    <row r="88" spans="1:74" ht="14.25" thickBot="1">
      <c r="A88" s="55" t="s">
        <v>645</v>
      </c>
      <c r="B88" s="55">
        <v>1</v>
      </c>
      <c r="C88" s="55">
        <v>0</v>
      </c>
      <c r="D88" s="55" t="s">
        <v>126</v>
      </c>
      <c r="E88" s="55" t="s">
        <v>308</v>
      </c>
      <c r="F88" s="55">
        <v>10</v>
      </c>
      <c r="G88" s="55" t="s">
        <v>232</v>
      </c>
      <c r="H88" s="54">
        <v>1000</v>
      </c>
      <c r="I88" s="55">
        <f>INDEX([1]装备设计!$G$3:$G$7,MATCH([1]装备一览!E82,[1]装备设计!$F$3:$F$7,0))</f>
        <v>5</v>
      </c>
      <c r="J88" s="55">
        <f>INDEX([1]装备设计!$H$3:$H$7,MATCH([1]装备一览!E82,[1]装备设计!$F$3:$F$7,0))</f>
        <v>0</v>
      </c>
      <c r="K88" s="55">
        <v>0</v>
      </c>
      <c r="L88" s="55">
        <f t="shared" si="3"/>
        <v>20</v>
      </c>
      <c r="M88" s="55" t="s">
        <v>2248</v>
      </c>
      <c r="N88" s="55"/>
      <c r="P88" s="55" t="s">
        <v>646</v>
      </c>
      <c r="Q88" s="55">
        <v>1</v>
      </c>
      <c r="R88" s="55">
        <v>0</v>
      </c>
      <c r="S88" s="55" t="s">
        <v>126</v>
      </c>
      <c r="T88" s="44" t="s">
        <v>309</v>
      </c>
      <c r="U88" s="55">
        <v>10</v>
      </c>
      <c r="V88" s="55" t="s">
        <v>232</v>
      </c>
      <c r="W88" s="54">
        <v>2000</v>
      </c>
      <c r="X88" s="55">
        <f>INDEX([1]装备设计!$G$3:$G$7,MATCH([1]装备一览!T82,[1]装备设计!$F$3:$F$7,0))</f>
        <v>10</v>
      </c>
      <c r="Y88" s="55">
        <f>INDEX([1]装备设计!$H$3:$H$7,MATCH([1]装备一览!T82,[1]装备设计!$F$3:$F$7,0))</f>
        <v>0</v>
      </c>
      <c r="Z88" s="55">
        <v>0</v>
      </c>
      <c r="AA88" s="55">
        <v>20</v>
      </c>
      <c r="AB88" s="55" t="str">
        <f t="shared" si="4"/>
        <v>15,22</v>
      </c>
      <c r="AC88" s="55"/>
      <c r="AE88" s="55" t="s">
        <v>647</v>
      </c>
      <c r="AF88" s="55">
        <v>1</v>
      </c>
      <c r="AG88" s="55">
        <v>0</v>
      </c>
      <c r="AH88" s="55" t="s">
        <v>126</v>
      </c>
      <c r="AI88" s="44" t="s">
        <v>311</v>
      </c>
      <c r="AJ88" s="55">
        <v>10</v>
      </c>
      <c r="AK88" s="55" t="s">
        <v>232</v>
      </c>
      <c r="AL88" s="54">
        <v>5000</v>
      </c>
      <c r="AM88" s="55">
        <f>INDEX([1]装备设计!$G$3:$G$7,MATCH([1]装备一览!AI82,[1]装备设计!$F$3:$F$7,0))</f>
        <v>20</v>
      </c>
      <c r="AN88" s="55">
        <f>INDEX([1]装备设计!$H$3:$H$7,MATCH([1]装备一览!AI82,[1]装备设计!$F$3:$F$7,0))</f>
        <v>0</v>
      </c>
      <c r="AO88" s="55">
        <v>7500</v>
      </c>
      <c r="AP88" s="55">
        <v>20</v>
      </c>
      <c r="AQ88" s="55" t="str">
        <f t="shared" si="5"/>
        <v>26,37</v>
      </c>
      <c r="AR88" s="55"/>
      <c r="AT88" s="55" t="s">
        <v>648</v>
      </c>
      <c r="AU88" s="55">
        <v>1</v>
      </c>
      <c r="AV88" s="55">
        <v>0</v>
      </c>
      <c r="AW88" s="55" t="s">
        <v>126</v>
      </c>
      <c r="AX88" s="44" t="s">
        <v>313</v>
      </c>
      <c r="AY88" s="55">
        <v>10</v>
      </c>
      <c r="AZ88" s="55" t="s">
        <v>232</v>
      </c>
      <c r="BA88" s="54">
        <v>10000</v>
      </c>
      <c r="BB88" s="55">
        <f>INDEX([1]装备设计!$G$3:$G$7,MATCH([1]装备一览!AX82,[1]装备设计!$F$3:$F$7,0))</f>
        <v>50</v>
      </c>
      <c r="BC88" s="55">
        <f>INDEX([1]装备设计!$H$3:$H$7,MATCH([1]装备一览!AX82,[1]装备设计!$F$3:$F$7,0))</f>
        <v>500</v>
      </c>
      <c r="BD88" s="55">
        <v>7500</v>
      </c>
      <c r="BE88" s="55">
        <v>20</v>
      </c>
      <c r="BF88" s="55" t="str">
        <f t="shared" si="6"/>
        <v>39,55</v>
      </c>
      <c r="BG88" s="55"/>
      <c r="BI88" s="55" t="s">
        <v>649</v>
      </c>
      <c r="BJ88" s="55">
        <v>1</v>
      </c>
      <c r="BK88" s="55">
        <v>0</v>
      </c>
      <c r="BL88" s="55" t="s">
        <v>126</v>
      </c>
      <c r="BM88" s="44" t="s">
        <v>315</v>
      </c>
      <c r="BN88" s="55">
        <v>10</v>
      </c>
      <c r="BO88" s="55" t="s">
        <v>232</v>
      </c>
      <c r="BP88" s="54">
        <v>20000</v>
      </c>
      <c r="BQ88" s="55">
        <f>INDEX([1]装备设计!$G$3:$G$7,MATCH([1]装备一览!BM82,[1]装备设计!$F$3:$F$7,0))</f>
        <v>150</v>
      </c>
      <c r="BR88" s="55">
        <f>INDEX([1]装备设计!$H$3:$H$7,MATCH([1]装备一览!BM82,[1]装备设计!$F$3:$F$7,0))</f>
        <v>1500</v>
      </c>
      <c r="BS88" s="55">
        <v>7500</v>
      </c>
      <c r="BT88" s="55">
        <v>20</v>
      </c>
      <c r="BU88" s="55" t="str">
        <f t="shared" si="7"/>
        <v>49,74</v>
      </c>
      <c r="BV88" s="55"/>
    </row>
    <row r="89" spans="1:74" ht="14.25" thickBot="1">
      <c r="A89" s="55" t="s">
        <v>650</v>
      </c>
      <c r="B89" s="71">
        <v>0</v>
      </c>
      <c r="C89" s="55">
        <v>1</v>
      </c>
      <c r="D89" s="55" t="s">
        <v>126</v>
      </c>
      <c r="E89" s="55" t="s">
        <v>308</v>
      </c>
      <c r="F89" s="55">
        <v>10</v>
      </c>
      <c r="G89" s="55" t="s">
        <v>232</v>
      </c>
      <c r="H89" s="54">
        <v>1300</v>
      </c>
      <c r="I89" s="55">
        <f>INDEX([1]装备设计!$G$3:$G$7,MATCH([1]装备一览!E83,[1]装备设计!$F$3:$F$7,0))</f>
        <v>5</v>
      </c>
      <c r="J89" s="55">
        <f>INDEX([1]装备设计!$H$3:$H$7,MATCH([1]装备一览!E83,[1]装备设计!$F$3:$F$7,0))</f>
        <v>0</v>
      </c>
      <c r="K89" s="55">
        <v>0</v>
      </c>
      <c r="L89" s="55">
        <f t="shared" si="3"/>
        <v>27.6</v>
      </c>
      <c r="M89" s="55" t="s">
        <v>2248</v>
      </c>
      <c r="N89" s="55"/>
      <c r="P89" s="55" t="s">
        <v>651</v>
      </c>
      <c r="Q89" s="71">
        <v>0</v>
      </c>
      <c r="R89" s="55">
        <v>1</v>
      </c>
      <c r="S89" s="55" t="s">
        <v>126</v>
      </c>
      <c r="T89" s="44" t="s">
        <v>309</v>
      </c>
      <c r="U89" s="55">
        <v>10</v>
      </c>
      <c r="V89" s="55" t="s">
        <v>232</v>
      </c>
      <c r="W89" s="54">
        <v>2600</v>
      </c>
      <c r="X89" s="55">
        <f>INDEX([1]装备设计!$G$3:$G$7,MATCH([1]装备一览!T83,[1]装备设计!$F$3:$F$7,0))</f>
        <v>10</v>
      </c>
      <c r="Y89" s="55">
        <f>INDEX([1]装备设计!$H$3:$H$7,MATCH([1]装备一览!T83,[1]装备设计!$F$3:$F$7,0))</f>
        <v>0</v>
      </c>
      <c r="Z89" s="55">
        <v>0</v>
      </c>
      <c r="AA89" s="55">
        <v>27.6</v>
      </c>
      <c r="AB89" s="55" t="str">
        <f t="shared" si="4"/>
        <v>15,22</v>
      </c>
      <c r="AC89" s="55"/>
      <c r="AE89" s="55" t="s">
        <v>652</v>
      </c>
      <c r="AF89" s="71">
        <v>0</v>
      </c>
      <c r="AG89" s="55">
        <v>1</v>
      </c>
      <c r="AH89" s="55" t="s">
        <v>126</v>
      </c>
      <c r="AI89" s="44" t="s">
        <v>311</v>
      </c>
      <c r="AJ89" s="55">
        <v>10</v>
      </c>
      <c r="AK89" s="55" t="s">
        <v>232</v>
      </c>
      <c r="AL89" s="54">
        <v>6500</v>
      </c>
      <c r="AM89" s="55">
        <f>INDEX([1]装备设计!$G$3:$G$7,MATCH([1]装备一览!AI83,[1]装备设计!$F$3:$F$7,0))</f>
        <v>20</v>
      </c>
      <c r="AN89" s="55">
        <f>INDEX([1]装备设计!$H$3:$H$7,MATCH([1]装备一览!AI83,[1]装备设计!$F$3:$F$7,0))</f>
        <v>0</v>
      </c>
      <c r="AO89" s="55">
        <v>10000</v>
      </c>
      <c r="AP89" s="55">
        <v>27.6</v>
      </c>
      <c r="AQ89" s="55" t="str">
        <f t="shared" si="5"/>
        <v>26,37</v>
      </c>
      <c r="AR89" s="55"/>
      <c r="AT89" s="55" t="s">
        <v>653</v>
      </c>
      <c r="AU89" s="71">
        <v>0</v>
      </c>
      <c r="AV89" s="55">
        <v>1</v>
      </c>
      <c r="AW89" s="55" t="s">
        <v>126</v>
      </c>
      <c r="AX89" s="44" t="s">
        <v>313</v>
      </c>
      <c r="AY89" s="55">
        <v>10</v>
      </c>
      <c r="AZ89" s="55" t="s">
        <v>232</v>
      </c>
      <c r="BA89" s="54">
        <v>13000</v>
      </c>
      <c r="BB89" s="55">
        <f>INDEX([1]装备设计!$G$3:$G$7,MATCH([1]装备一览!AX83,[1]装备设计!$F$3:$F$7,0))</f>
        <v>50</v>
      </c>
      <c r="BC89" s="55">
        <f>INDEX([1]装备设计!$H$3:$H$7,MATCH([1]装备一览!AX83,[1]装备设计!$F$3:$F$7,0))</f>
        <v>500</v>
      </c>
      <c r="BD89" s="55">
        <v>10000</v>
      </c>
      <c r="BE89" s="55">
        <v>27.6</v>
      </c>
      <c r="BF89" s="55" t="str">
        <f t="shared" si="6"/>
        <v>39,55</v>
      </c>
      <c r="BG89" s="55"/>
      <c r="BI89" s="55" t="s">
        <v>654</v>
      </c>
      <c r="BJ89" s="71">
        <v>0</v>
      </c>
      <c r="BK89" s="55">
        <v>1</v>
      </c>
      <c r="BL89" s="55" t="s">
        <v>126</v>
      </c>
      <c r="BM89" s="44" t="s">
        <v>315</v>
      </c>
      <c r="BN89" s="55">
        <v>10</v>
      </c>
      <c r="BO89" s="55" t="s">
        <v>232</v>
      </c>
      <c r="BP89" s="54">
        <v>26000</v>
      </c>
      <c r="BQ89" s="55">
        <f>INDEX([1]装备设计!$G$3:$G$7,MATCH([1]装备一览!BM83,[1]装备设计!$F$3:$F$7,0))</f>
        <v>150</v>
      </c>
      <c r="BR89" s="55">
        <f>INDEX([1]装备设计!$H$3:$H$7,MATCH([1]装备一览!BM83,[1]装备设计!$F$3:$F$7,0))</f>
        <v>1500</v>
      </c>
      <c r="BS89" s="55">
        <v>10000</v>
      </c>
      <c r="BT89" s="55">
        <v>27.6</v>
      </c>
      <c r="BU89" s="55" t="str">
        <f t="shared" si="7"/>
        <v>49,74</v>
      </c>
      <c r="BV89" s="55"/>
    </row>
    <row r="90" spans="1:74" ht="14.25" thickBot="1">
      <c r="A90" s="55" t="s">
        <v>655</v>
      </c>
      <c r="B90" s="55">
        <v>1</v>
      </c>
      <c r="C90" s="55">
        <v>0</v>
      </c>
      <c r="D90" s="55" t="s">
        <v>129</v>
      </c>
      <c r="E90" s="55" t="s">
        <v>308</v>
      </c>
      <c r="F90" s="55">
        <v>10</v>
      </c>
      <c r="G90" s="55" t="s">
        <v>232</v>
      </c>
      <c r="H90" s="54">
        <v>1000</v>
      </c>
      <c r="I90" s="55">
        <f>INDEX([1]装备设计!$G$3:$G$7,MATCH([1]装备一览!E84,[1]装备设计!$F$3:$F$7,0))</f>
        <v>5</v>
      </c>
      <c r="J90" s="55">
        <f>INDEX([1]装备设计!$H$3:$H$7,MATCH([1]装备一览!E84,[1]装备设计!$F$3:$F$7,0))</f>
        <v>0</v>
      </c>
      <c r="K90" s="55">
        <v>0</v>
      </c>
      <c r="L90" s="55">
        <f t="shared" si="3"/>
        <v>20</v>
      </c>
      <c r="M90" s="55" t="s">
        <v>2248</v>
      </c>
      <c r="N90" s="55"/>
      <c r="P90" s="55" t="s">
        <v>656</v>
      </c>
      <c r="Q90" s="55">
        <v>1</v>
      </c>
      <c r="R90" s="55">
        <v>0</v>
      </c>
      <c r="S90" s="55" t="s">
        <v>129</v>
      </c>
      <c r="T90" s="44" t="s">
        <v>309</v>
      </c>
      <c r="U90" s="55">
        <v>10</v>
      </c>
      <c r="V90" s="55" t="s">
        <v>232</v>
      </c>
      <c r="W90" s="54">
        <v>2000</v>
      </c>
      <c r="X90" s="55">
        <f>INDEX([1]装备设计!$G$3:$G$7,MATCH([1]装备一览!T84,[1]装备设计!$F$3:$F$7,0))</f>
        <v>10</v>
      </c>
      <c r="Y90" s="55">
        <f>INDEX([1]装备设计!$H$3:$H$7,MATCH([1]装备一览!T84,[1]装备设计!$F$3:$F$7,0))</f>
        <v>0</v>
      </c>
      <c r="Z90" s="55">
        <v>0</v>
      </c>
      <c r="AA90" s="55">
        <v>20</v>
      </c>
      <c r="AB90" s="55" t="str">
        <f t="shared" si="4"/>
        <v>15,22</v>
      </c>
      <c r="AC90" s="55"/>
      <c r="AE90" s="55" t="s">
        <v>657</v>
      </c>
      <c r="AF90" s="55">
        <v>1</v>
      </c>
      <c r="AG90" s="55">
        <v>0</v>
      </c>
      <c r="AH90" s="55" t="s">
        <v>129</v>
      </c>
      <c r="AI90" s="44" t="s">
        <v>311</v>
      </c>
      <c r="AJ90" s="55">
        <v>10</v>
      </c>
      <c r="AK90" s="55" t="s">
        <v>232</v>
      </c>
      <c r="AL90" s="54">
        <v>5000</v>
      </c>
      <c r="AM90" s="55">
        <f>INDEX([1]装备设计!$G$3:$G$7,MATCH([1]装备一览!AI84,[1]装备设计!$F$3:$F$7,0))</f>
        <v>20</v>
      </c>
      <c r="AN90" s="55">
        <f>INDEX([1]装备设计!$H$3:$H$7,MATCH([1]装备一览!AI84,[1]装备设计!$F$3:$F$7,0))</f>
        <v>0</v>
      </c>
      <c r="AO90" s="55">
        <v>7500</v>
      </c>
      <c r="AP90" s="55">
        <v>20</v>
      </c>
      <c r="AQ90" s="55" t="str">
        <f t="shared" si="5"/>
        <v>26,37</v>
      </c>
      <c r="AR90" s="55"/>
      <c r="AT90" s="55" t="s">
        <v>658</v>
      </c>
      <c r="AU90" s="55">
        <v>1</v>
      </c>
      <c r="AV90" s="55">
        <v>0</v>
      </c>
      <c r="AW90" s="55" t="s">
        <v>129</v>
      </c>
      <c r="AX90" s="44" t="s">
        <v>313</v>
      </c>
      <c r="AY90" s="55">
        <v>10</v>
      </c>
      <c r="AZ90" s="55" t="s">
        <v>232</v>
      </c>
      <c r="BA90" s="54">
        <v>10000</v>
      </c>
      <c r="BB90" s="55">
        <f>INDEX([1]装备设计!$G$3:$G$7,MATCH([1]装备一览!AX84,[1]装备设计!$F$3:$F$7,0))</f>
        <v>50</v>
      </c>
      <c r="BC90" s="55">
        <f>INDEX([1]装备设计!$H$3:$H$7,MATCH([1]装备一览!AX84,[1]装备设计!$F$3:$F$7,0))</f>
        <v>500</v>
      </c>
      <c r="BD90" s="55">
        <v>7500</v>
      </c>
      <c r="BE90" s="55">
        <v>20</v>
      </c>
      <c r="BF90" s="55" t="str">
        <f t="shared" si="6"/>
        <v>39,55</v>
      </c>
      <c r="BG90" s="55"/>
      <c r="BI90" s="55" t="s">
        <v>659</v>
      </c>
      <c r="BJ90" s="55">
        <v>1</v>
      </c>
      <c r="BK90" s="55">
        <v>0</v>
      </c>
      <c r="BL90" s="55" t="s">
        <v>129</v>
      </c>
      <c r="BM90" s="44" t="s">
        <v>315</v>
      </c>
      <c r="BN90" s="55">
        <v>10</v>
      </c>
      <c r="BO90" s="55" t="s">
        <v>232</v>
      </c>
      <c r="BP90" s="54">
        <v>20000</v>
      </c>
      <c r="BQ90" s="55">
        <f>INDEX([1]装备设计!$G$3:$G$7,MATCH([1]装备一览!BM84,[1]装备设计!$F$3:$F$7,0))</f>
        <v>150</v>
      </c>
      <c r="BR90" s="55">
        <f>INDEX([1]装备设计!$H$3:$H$7,MATCH([1]装备一览!BM84,[1]装备设计!$F$3:$F$7,0))</f>
        <v>1500</v>
      </c>
      <c r="BS90" s="55">
        <v>7500</v>
      </c>
      <c r="BT90" s="55">
        <v>20</v>
      </c>
      <c r="BU90" s="55" t="str">
        <f t="shared" si="7"/>
        <v>49,74</v>
      </c>
      <c r="BV90" s="55"/>
    </row>
    <row r="91" spans="1:74" ht="14.25" thickBot="1">
      <c r="A91" s="55" t="s">
        <v>660</v>
      </c>
      <c r="B91" s="71">
        <v>0</v>
      </c>
      <c r="C91" s="55">
        <v>1</v>
      </c>
      <c r="D91" s="55" t="s">
        <v>129</v>
      </c>
      <c r="E91" s="55" t="s">
        <v>308</v>
      </c>
      <c r="F91" s="55">
        <v>10</v>
      </c>
      <c r="G91" s="55" t="s">
        <v>232</v>
      </c>
      <c r="H91" s="54">
        <v>1300</v>
      </c>
      <c r="I91" s="55">
        <f>INDEX([1]装备设计!$G$3:$G$7,MATCH([1]装备一览!E85,[1]装备设计!$F$3:$F$7,0))</f>
        <v>5</v>
      </c>
      <c r="J91" s="55">
        <f>INDEX([1]装备设计!$H$3:$H$7,MATCH([1]装备一览!E85,[1]装备设计!$F$3:$F$7,0))</f>
        <v>0</v>
      </c>
      <c r="K91" s="55">
        <v>0</v>
      </c>
      <c r="L91" s="55">
        <f t="shared" ref="L91:L154" si="8">IF(C91=1,INDEX($V$2:$AI$15,MATCH(F91,$U$2:$U$15,0),MATCH(D91,$V$1:$AI$1,0))*0.6+INDEX($V$2:$AI$15,MATCH(F91,$U$2:$U$15,0)+1,MATCH(D91,$V$1:$AI$1,0))*0.4,INDEX($V$2:$AI$15,MATCH(F91,$U$2:$U$15,0),MATCH(D91,$V$1:$AI$1,0)))</f>
        <v>27.6</v>
      </c>
      <c r="M91" s="55" t="s">
        <v>2248</v>
      </c>
      <c r="N91" s="55"/>
      <c r="P91" s="55" t="s">
        <v>661</v>
      </c>
      <c r="Q91" s="71">
        <v>0</v>
      </c>
      <c r="R91" s="55">
        <v>1</v>
      </c>
      <c r="S91" s="55" t="s">
        <v>129</v>
      </c>
      <c r="T91" s="44" t="s">
        <v>309</v>
      </c>
      <c r="U91" s="55">
        <v>10</v>
      </c>
      <c r="V91" s="55" t="s">
        <v>232</v>
      </c>
      <c r="W91" s="54">
        <v>2600</v>
      </c>
      <c r="X91" s="55">
        <f>INDEX([1]装备设计!$G$3:$G$7,MATCH([1]装备一览!T85,[1]装备设计!$F$3:$F$7,0))</f>
        <v>10</v>
      </c>
      <c r="Y91" s="55">
        <f>INDEX([1]装备设计!$H$3:$H$7,MATCH([1]装备一览!T85,[1]装备设计!$F$3:$F$7,0))</f>
        <v>0</v>
      </c>
      <c r="Z91" s="55">
        <v>0</v>
      </c>
      <c r="AA91" s="55">
        <v>27.6</v>
      </c>
      <c r="AB91" s="55" t="str">
        <f t="shared" ref="AB91:AB154" si="9">IF(V91="全职业",VLOOKUP(U91,$A$2:$I$16,8,FALSE),VLOOKUP(U91,$A$2:$I$16,9,FALSE))</f>
        <v>15,22</v>
      </c>
      <c r="AC91" s="55"/>
      <c r="AE91" s="55" t="s">
        <v>662</v>
      </c>
      <c r="AF91" s="71">
        <v>0</v>
      </c>
      <c r="AG91" s="55">
        <v>1</v>
      </c>
      <c r="AH91" s="55" t="s">
        <v>129</v>
      </c>
      <c r="AI91" s="44" t="s">
        <v>311</v>
      </c>
      <c r="AJ91" s="55">
        <v>10</v>
      </c>
      <c r="AK91" s="55" t="s">
        <v>232</v>
      </c>
      <c r="AL91" s="54">
        <v>6500</v>
      </c>
      <c r="AM91" s="55">
        <f>INDEX([1]装备设计!$G$3:$G$7,MATCH([1]装备一览!AI85,[1]装备设计!$F$3:$F$7,0))</f>
        <v>20</v>
      </c>
      <c r="AN91" s="55">
        <f>INDEX([1]装备设计!$H$3:$H$7,MATCH([1]装备一览!AI85,[1]装备设计!$F$3:$F$7,0))</f>
        <v>0</v>
      </c>
      <c r="AO91" s="55">
        <v>10000</v>
      </c>
      <c r="AP91" s="55">
        <v>27.6</v>
      </c>
      <c r="AQ91" s="55" t="str">
        <f t="shared" si="5"/>
        <v>26,37</v>
      </c>
      <c r="AR91" s="55"/>
      <c r="AT91" s="55" t="s">
        <v>663</v>
      </c>
      <c r="AU91" s="71">
        <v>0</v>
      </c>
      <c r="AV91" s="55">
        <v>1</v>
      </c>
      <c r="AW91" s="55" t="s">
        <v>129</v>
      </c>
      <c r="AX91" s="44" t="s">
        <v>313</v>
      </c>
      <c r="AY91" s="55">
        <v>10</v>
      </c>
      <c r="AZ91" s="55" t="s">
        <v>232</v>
      </c>
      <c r="BA91" s="54">
        <v>13000</v>
      </c>
      <c r="BB91" s="55">
        <f>INDEX([1]装备设计!$G$3:$G$7,MATCH([1]装备一览!AX85,[1]装备设计!$F$3:$F$7,0))</f>
        <v>50</v>
      </c>
      <c r="BC91" s="55">
        <f>INDEX([1]装备设计!$H$3:$H$7,MATCH([1]装备一览!AX85,[1]装备设计!$F$3:$F$7,0))</f>
        <v>500</v>
      </c>
      <c r="BD91" s="55">
        <v>10000</v>
      </c>
      <c r="BE91" s="55">
        <v>27.6</v>
      </c>
      <c r="BF91" s="55" t="str">
        <f t="shared" si="6"/>
        <v>39,55</v>
      </c>
      <c r="BG91" s="55"/>
      <c r="BI91" s="55" t="s">
        <v>664</v>
      </c>
      <c r="BJ91" s="71">
        <v>0</v>
      </c>
      <c r="BK91" s="55">
        <v>1</v>
      </c>
      <c r="BL91" s="55" t="s">
        <v>129</v>
      </c>
      <c r="BM91" s="44" t="s">
        <v>315</v>
      </c>
      <c r="BN91" s="55">
        <v>10</v>
      </c>
      <c r="BO91" s="55" t="s">
        <v>232</v>
      </c>
      <c r="BP91" s="54">
        <v>26000</v>
      </c>
      <c r="BQ91" s="55">
        <f>INDEX([1]装备设计!$G$3:$G$7,MATCH([1]装备一览!BM85,[1]装备设计!$F$3:$F$7,0))</f>
        <v>150</v>
      </c>
      <c r="BR91" s="55">
        <f>INDEX([1]装备设计!$H$3:$H$7,MATCH([1]装备一览!BM85,[1]装备设计!$F$3:$F$7,0))</f>
        <v>1500</v>
      </c>
      <c r="BS91" s="55">
        <v>10000</v>
      </c>
      <c r="BT91" s="55">
        <v>27.6</v>
      </c>
      <c r="BU91" s="55" t="str">
        <f t="shared" si="7"/>
        <v>49,74</v>
      </c>
      <c r="BV91" s="55"/>
    </row>
    <row r="92" spans="1:74" ht="14.25" thickBot="1">
      <c r="A92" s="55" t="s">
        <v>665</v>
      </c>
      <c r="B92" s="71">
        <v>0</v>
      </c>
      <c r="C92" s="55">
        <v>0</v>
      </c>
      <c r="D92" s="55" t="s">
        <v>123</v>
      </c>
      <c r="E92" s="55" t="s">
        <v>308</v>
      </c>
      <c r="F92" s="55">
        <v>15</v>
      </c>
      <c r="G92" s="55" t="s">
        <v>232</v>
      </c>
      <c r="H92" s="54">
        <v>1500</v>
      </c>
      <c r="I92" s="55">
        <f>INDEX([1]装备设计!$G$3:$G$7,MATCH([1]装备一览!E86,[1]装备设计!$F$3:$F$7,0))</f>
        <v>5</v>
      </c>
      <c r="J92" s="55">
        <f>INDEX([1]装备设计!$H$3:$H$7,MATCH([1]装备一览!E86,[1]装备设计!$F$3:$F$7,0))</f>
        <v>0</v>
      </c>
      <c r="K92" s="55">
        <v>0</v>
      </c>
      <c r="L92" s="55">
        <f t="shared" si="8"/>
        <v>64</v>
      </c>
      <c r="M92" s="55" t="s">
        <v>2248</v>
      </c>
      <c r="N92" s="55"/>
      <c r="P92" s="55" t="s">
        <v>666</v>
      </c>
      <c r="Q92" s="71">
        <v>0</v>
      </c>
      <c r="R92" s="55">
        <v>0</v>
      </c>
      <c r="S92" s="55" t="s">
        <v>123</v>
      </c>
      <c r="T92" s="44" t="s">
        <v>309</v>
      </c>
      <c r="U92" s="55">
        <v>15</v>
      </c>
      <c r="V92" s="55" t="s">
        <v>232</v>
      </c>
      <c r="W92" s="54">
        <v>3000</v>
      </c>
      <c r="X92" s="55">
        <f>INDEX([1]装备设计!$G$3:$G$7,MATCH([1]装备一览!T86,[1]装备设计!$F$3:$F$7,0))</f>
        <v>10</v>
      </c>
      <c r="Y92" s="55">
        <f>INDEX([1]装备设计!$H$3:$H$7,MATCH([1]装备一览!T86,[1]装备设计!$F$3:$F$7,0))</f>
        <v>0</v>
      </c>
      <c r="Z92" s="55">
        <v>0</v>
      </c>
      <c r="AA92" s="55">
        <v>64</v>
      </c>
      <c r="AB92" s="55" t="str">
        <f t="shared" si="9"/>
        <v>27,37</v>
      </c>
      <c r="AC92" s="55"/>
      <c r="AE92" s="55" t="s">
        <v>667</v>
      </c>
      <c r="AF92" s="71">
        <v>0</v>
      </c>
      <c r="AG92" s="55">
        <v>0</v>
      </c>
      <c r="AH92" s="55" t="s">
        <v>123</v>
      </c>
      <c r="AI92" s="44" t="s">
        <v>311</v>
      </c>
      <c r="AJ92" s="55">
        <v>15</v>
      </c>
      <c r="AK92" s="55" t="s">
        <v>232</v>
      </c>
      <c r="AL92" s="54">
        <v>7500</v>
      </c>
      <c r="AM92" s="55">
        <f>INDEX([1]装备设计!$G$3:$G$7,MATCH([1]装备一览!AI86,[1]装备设计!$F$3:$F$7,0))</f>
        <v>20</v>
      </c>
      <c r="AN92" s="55">
        <f>INDEX([1]装备设计!$H$3:$H$7,MATCH([1]装备一览!AI86,[1]装备设计!$F$3:$F$7,0))</f>
        <v>0</v>
      </c>
      <c r="AO92" s="55">
        <v>10000</v>
      </c>
      <c r="AP92" s="55">
        <v>64</v>
      </c>
      <c r="AQ92" s="55" t="str">
        <f t="shared" ref="AQ92:AQ155" si="10">IF(AK92="全职业",VLOOKUP(AJ92,$A$2:$I$16,6,FALSE),VLOOKUP(AJ92,$A$2:$I$16,7,FALSE))</f>
        <v>45,62</v>
      </c>
      <c r="AR92" s="55"/>
      <c r="AT92" s="55" t="s">
        <v>668</v>
      </c>
      <c r="AU92" s="71">
        <v>0</v>
      </c>
      <c r="AV92" s="55">
        <v>0</v>
      </c>
      <c r="AW92" s="55" t="s">
        <v>123</v>
      </c>
      <c r="AX92" s="44" t="s">
        <v>313</v>
      </c>
      <c r="AY92" s="55">
        <v>15</v>
      </c>
      <c r="AZ92" s="55" t="s">
        <v>232</v>
      </c>
      <c r="BA92" s="54">
        <v>15000</v>
      </c>
      <c r="BB92" s="55">
        <f>INDEX([1]装备设计!$G$3:$G$7,MATCH([1]装备一览!AX86,[1]装备设计!$F$3:$F$7,0))</f>
        <v>50</v>
      </c>
      <c r="BC92" s="55">
        <f>INDEX([1]装备设计!$H$3:$H$7,MATCH([1]装备一览!AX86,[1]装备设计!$F$3:$F$7,0))</f>
        <v>500</v>
      </c>
      <c r="BD92" s="55">
        <v>10000</v>
      </c>
      <c r="BE92" s="55">
        <v>64</v>
      </c>
      <c r="BF92" s="55" t="str">
        <f t="shared" ref="BF92:BF155" si="11">IF(AZ92="全职业",VLOOKUP(AY92,$A$2:$I$16,4,FALSE),VLOOKUP(AY92,$A$2:$I$16,5,FALSE))</f>
        <v>67,93</v>
      </c>
      <c r="BG92" s="55"/>
      <c r="BI92" s="55" t="s">
        <v>669</v>
      </c>
      <c r="BJ92" s="71">
        <v>0</v>
      </c>
      <c r="BK92" s="55">
        <v>0</v>
      </c>
      <c r="BL92" s="55" t="s">
        <v>123</v>
      </c>
      <c r="BM92" s="44" t="s">
        <v>315</v>
      </c>
      <c r="BN92" s="55">
        <v>15</v>
      </c>
      <c r="BO92" s="55" t="s">
        <v>232</v>
      </c>
      <c r="BP92" s="54">
        <v>30000</v>
      </c>
      <c r="BQ92" s="55">
        <f>INDEX([1]装备设计!$G$3:$G$7,MATCH([1]装备一览!BM86,[1]装备设计!$F$3:$F$7,0))</f>
        <v>150</v>
      </c>
      <c r="BR92" s="55">
        <f>INDEX([1]装备设计!$H$3:$H$7,MATCH([1]装备一览!BM86,[1]装备设计!$F$3:$F$7,0))</f>
        <v>1500</v>
      </c>
      <c r="BS92" s="55">
        <v>10000</v>
      </c>
      <c r="BT92" s="55">
        <v>64</v>
      </c>
      <c r="BU92" s="55" t="str">
        <f t="shared" ref="BU92:BU155" si="12">IF(BO92="全职业",VLOOKUP(BN92,$A$2:$I$16,2,FALSE),VLOOKUP(BN92,$A$2:$I$16,3,FALSE))</f>
        <v>84,124</v>
      </c>
      <c r="BV92" s="55"/>
    </row>
    <row r="93" spans="1:74" ht="14.25" thickBot="1">
      <c r="A93" s="55" t="s">
        <v>670</v>
      </c>
      <c r="B93" s="71">
        <v>0</v>
      </c>
      <c r="C93" s="55">
        <v>0</v>
      </c>
      <c r="D93" s="55" t="s">
        <v>124</v>
      </c>
      <c r="E93" s="55" t="s">
        <v>308</v>
      </c>
      <c r="F93" s="55">
        <v>15</v>
      </c>
      <c r="G93" s="55" t="s">
        <v>232</v>
      </c>
      <c r="H93" s="54">
        <v>1500</v>
      </c>
      <c r="I93" s="55">
        <f>INDEX([1]装备设计!$G$3:$G$7,MATCH([1]装备一览!E87,[1]装备设计!$F$3:$F$7,0))</f>
        <v>5</v>
      </c>
      <c r="J93" s="55">
        <f>INDEX([1]装备设计!$H$3:$H$7,MATCH([1]装备一览!E87,[1]装备设计!$F$3:$F$7,0))</f>
        <v>0</v>
      </c>
      <c r="K93" s="55">
        <v>0</v>
      </c>
      <c r="L93" s="55">
        <f t="shared" si="8"/>
        <v>185</v>
      </c>
      <c r="M93" s="55" t="s">
        <v>2248</v>
      </c>
      <c r="N93" s="55"/>
      <c r="P93" s="55" t="s">
        <v>671</v>
      </c>
      <c r="Q93" s="71">
        <v>0</v>
      </c>
      <c r="R93" s="55">
        <v>0</v>
      </c>
      <c r="S93" s="55" t="s">
        <v>124</v>
      </c>
      <c r="T93" s="44" t="s">
        <v>309</v>
      </c>
      <c r="U93" s="55">
        <v>15</v>
      </c>
      <c r="V93" s="55" t="s">
        <v>232</v>
      </c>
      <c r="W93" s="54">
        <v>3000</v>
      </c>
      <c r="X93" s="55">
        <f>INDEX([1]装备设计!$G$3:$G$7,MATCH([1]装备一览!T87,[1]装备设计!$F$3:$F$7,0))</f>
        <v>10</v>
      </c>
      <c r="Y93" s="55">
        <f>INDEX([1]装备设计!$H$3:$H$7,MATCH([1]装备一览!T87,[1]装备设计!$F$3:$F$7,0))</f>
        <v>0</v>
      </c>
      <c r="Z93" s="55">
        <v>0</v>
      </c>
      <c r="AA93" s="55">
        <v>185</v>
      </c>
      <c r="AB93" s="55" t="str">
        <f t="shared" si="9"/>
        <v>27,37</v>
      </c>
      <c r="AC93" s="55"/>
      <c r="AE93" s="55" t="s">
        <v>672</v>
      </c>
      <c r="AF93" s="71">
        <v>0</v>
      </c>
      <c r="AG93" s="55">
        <v>0</v>
      </c>
      <c r="AH93" s="55" t="s">
        <v>124</v>
      </c>
      <c r="AI93" s="44" t="s">
        <v>311</v>
      </c>
      <c r="AJ93" s="55">
        <v>15</v>
      </c>
      <c r="AK93" s="55" t="s">
        <v>232</v>
      </c>
      <c r="AL93" s="54">
        <v>7500</v>
      </c>
      <c r="AM93" s="55">
        <f>INDEX([1]装备设计!$G$3:$G$7,MATCH([1]装备一览!AI87,[1]装备设计!$F$3:$F$7,0))</f>
        <v>20</v>
      </c>
      <c r="AN93" s="55">
        <f>INDEX([1]装备设计!$H$3:$H$7,MATCH([1]装备一览!AI87,[1]装备设计!$F$3:$F$7,0))</f>
        <v>0</v>
      </c>
      <c r="AO93" s="55">
        <v>10000</v>
      </c>
      <c r="AP93" s="55">
        <v>185</v>
      </c>
      <c r="AQ93" s="55" t="str">
        <f t="shared" si="10"/>
        <v>45,62</v>
      </c>
      <c r="AR93" s="55"/>
      <c r="AT93" s="55" t="s">
        <v>673</v>
      </c>
      <c r="AU93" s="71">
        <v>0</v>
      </c>
      <c r="AV93" s="55">
        <v>0</v>
      </c>
      <c r="AW93" s="55" t="s">
        <v>124</v>
      </c>
      <c r="AX93" s="44" t="s">
        <v>313</v>
      </c>
      <c r="AY93" s="55">
        <v>15</v>
      </c>
      <c r="AZ93" s="55" t="s">
        <v>232</v>
      </c>
      <c r="BA93" s="54">
        <v>15000</v>
      </c>
      <c r="BB93" s="55">
        <f>INDEX([1]装备设计!$G$3:$G$7,MATCH([1]装备一览!AX87,[1]装备设计!$F$3:$F$7,0))</f>
        <v>50</v>
      </c>
      <c r="BC93" s="55">
        <f>INDEX([1]装备设计!$H$3:$H$7,MATCH([1]装备一览!AX87,[1]装备设计!$F$3:$F$7,0))</f>
        <v>500</v>
      </c>
      <c r="BD93" s="55">
        <v>10000</v>
      </c>
      <c r="BE93" s="55">
        <v>185</v>
      </c>
      <c r="BF93" s="55" t="str">
        <f t="shared" si="11"/>
        <v>67,93</v>
      </c>
      <c r="BG93" s="55"/>
      <c r="BI93" s="55" t="s">
        <v>674</v>
      </c>
      <c r="BJ93" s="71">
        <v>0</v>
      </c>
      <c r="BK93" s="55">
        <v>0</v>
      </c>
      <c r="BL93" s="55" t="s">
        <v>124</v>
      </c>
      <c r="BM93" s="44" t="s">
        <v>315</v>
      </c>
      <c r="BN93" s="55">
        <v>15</v>
      </c>
      <c r="BO93" s="55" t="s">
        <v>232</v>
      </c>
      <c r="BP93" s="54">
        <v>30000</v>
      </c>
      <c r="BQ93" s="55">
        <f>INDEX([1]装备设计!$G$3:$G$7,MATCH([1]装备一览!BM87,[1]装备设计!$F$3:$F$7,0))</f>
        <v>150</v>
      </c>
      <c r="BR93" s="55">
        <f>INDEX([1]装备设计!$H$3:$H$7,MATCH([1]装备一览!BM87,[1]装备设计!$F$3:$F$7,0))</f>
        <v>1500</v>
      </c>
      <c r="BS93" s="55">
        <v>10000</v>
      </c>
      <c r="BT93" s="55">
        <v>185</v>
      </c>
      <c r="BU93" s="55" t="str">
        <f t="shared" si="12"/>
        <v>84,124</v>
      </c>
      <c r="BV93" s="55"/>
    </row>
    <row r="94" spans="1:74" ht="14.25" thickBot="1">
      <c r="A94" s="55" t="s">
        <v>675</v>
      </c>
      <c r="B94" s="55">
        <v>1</v>
      </c>
      <c r="C94" s="55">
        <v>0</v>
      </c>
      <c r="D94" s="55" t="s">
        <v>125</v>
      </c>
      <c r="E94" s="55" t="s">
        <v>308</v>
      </c>
      <c r="F94" s="55">
        <v>15</v>
      </c>
      <c r="G94" s="55" t="s">
        <v>232</v>
      </c>
      <c r="H94" s="54">
        <v>1500</v>
      </c>
      <c r="I94" s="55">
        <f>INDEX([1]装备设计!$G$3:$G$7,MATCH([1]装备一览!E88,[1]装备设计!$F$3:$F$7,0))</f>
        <v>5</v>
      </c>
      <c r="J94" s="55">
        <f>INDEX([1]装备设计!$H$3:$H$7,MATCH([1]装备一览!E88,[1]装备设计!$F$3:$F$7,0))</f>
        <v>0</v>
      </c>
      <c r="K94" s="55">
        <v>0</v>
      </c>
      <c r="L94" s="55">
        <f t="shared" si="8"/>
        <v>1160</v>
      </c>
      <c r="M94" s="55" t="s">
        <v>2248</v>
      </c>
      <c r="N94" s="55"/>
      <c r="P94" s="55" t="s">
        <v>676</v>
      </c>
      <c r="Q94" s="55">
        <v>1</v>
      </c>
      <c r="R94" s="55">
        <v>0</v>
      </c>
      <c r="S94" s="55" t="s">
        <v>125</v>
      </c>
      <c r="T94" s="44" t="s">
        <v>309</v>
      </c>
      <c r="U94" s="55">
        <v>15</v>
      </c>
      <c r="V94" s="55" t="s">
        <v>232</v>
      </c>
      <c r="W94" s="54">
        <v>3000</v>
      </c>
      <c r="X94" s="55">
        <f>INDEX([1]装备设计!$G$3:$G$7,MATCH([1]装备一览!T88,[1]装备设计!$F$3:$F$7,0))</f>
        <v>10</v>
      </c>
      <c r="Y94" s="55">
        <f>INDEX([1]装备设计!$H$3:$H$7,MATCH([1]装备一览!T88,[1]装备设计!$F$3:$F$7,0))</f>
        <v>0</v>
      </c>
      <c r="Z94" s="55">
        <v>0</v>
      </c>
      <c r="AA94" s="55">
        <v>1160</v>
      </c>
      <c r="AB94" s="55" t="str">
        <f t="shared" si="9"/>
        <v>27,37</v>
      </c>
      <c r="AC94" s="55"/>
      <c r="AE94" s="55" t="s">
        <v>677</v>
      </c>
      <c r="AF94" s="55">
        <v>1</v>
      </c>
      <c r="AG94" s="55">
        <v>0</v>
      </c>
      <c r="AH94" s="55" t="s">
        <v>125</v>
      </c>
      <c r="AI94" s="44" t="s">
        <v>311</v>
      </c>
      <c r="AJ94" s="55">
        <v>15</v>
      </c>
      <c r="AK94" s="55" t="s">
        <v>232</v>
      </c>
      <c r="AL94" s="54">
        <v>7500</v>
      </c>
      <c r="AM94" s="55">
        <f>INDEX([1]装备设计!$G$3:$G$7,MATCH([1]装备一览!AI88,[1]装备设计!$F$3:$F$7,0))</f>
        <v>20</v>
      </c>
      <c r="AN94" s="55">
        <f>INDEX([1]装备设计!$H$3:$H$7,MATCH([1]装备一览!AI88,[1]装备设计!$F$3:$F$7,0))</f>
        <v>0</v>
      </c>
      <c r="AO94" s="55">
        <v>10000</v>
      </c>
      <c r="AP94" s="55">
        <v>1160</v>
      </c>
      <c r="AQ94" s="55" t="str">
        <f t="shared" si="10"/>
        <v>45,62</v>
      </c>
      <c r="AR94" s="55"/>
      <c r="AT94" s="55" t="s">
        <v>678</v>
      </c>
      <c r="AU94" s="55">
        <v>1</v>
      </c>
      <c r="AV94" s="55">
        <v>0</v>
      </c>
      <c r="AW94" s="55" t="s">
        <v>125</v>
      </c>
      <c r="AX94" s="44" t="s">
        <v>313</v>
      </c>
      <c r="AY94" s="55">
        <v>15</v>
      </c>
      <c r="AZ94" s="55" t="s">
        <v>232</v>
      </c>
      <c r="BA94" s="54">
        <v>15000</v>
      </c>
      <c r="BB94" s="55">
        <f>INDEX([1]装备设计!$G$3:$G$7,MATCH([1]装备一览!AX88,[1]装备设计!$F$3:$F$7,0))</f>
        <v>50</v>
      </c>
      <c r="BC94" s="55">
        <f>INDEX([1]装备设计!$H$3:$H$7,MATCH([1]装备一览!AX88,[1]装备设计!$F$3:$F$7,0))</f>
        <v>500</v>
      </c>
      <c r="BD94" s="55">
        <v>10000</v>
      </c>
      <c r="BE94" s="55">
        <v>1160</v>
      </c>
      <c r="BF94" s="55" t="str">
        <f t="shared" si="11"/>
        <v>67,93</v>
      </c>
      <c r="BG94" s="55"/>
      <c r="BI94" s="55" t="s">
        <v>679</v>
      </c>
      <c r="BJ94" s="55">
        <v>1</v>
      </c>
      <c r="BK94" s="55">
        <v>0</v>
      </c>
      <c r="BL94" s="55" t="s">
        <v>125</v>
      </c>
      <c r="BM94" s="44" t="s">
        <v>315</v>
      </c>
      <c r="BN94" s="55">
        <v>15</v>
      </c>
      <c r="BO94" s="55" t="s">
        <v>232</v>
      </c>
      <c r="BP94" s="54">
        <v>30000</v>
      </c>
      <c r="BQ94" s="55">
        <f>INDEX([1]装备设计!$G$3:$G$7,MATCH([1]装备一览!BM88,[1]装备设计!$F$3:$F$7,0))</f>
        <v>150</v>
      </c>
      <c r="BR94" s="55">
        <f>INDEX([1]装备设计!$H$3:$H$7,MATCH([1]装备一览!BM88,[1]装备设计!$F$3:$F$7,0))</f>
        <v>1500</v>
      </c>
      <c r="BS94" s="55">
        <v>10000</v>
      </c>
      <c r="BT94" s="55">
        <v>1160</v>
      </c>
      <c r="BU94" s="55" t="str">
        <f t="shared" si="12"/>
        <v>84,124</v>
      </c>
      <c r="BV94" s="55"/>
    </row>
    <row r="95" spans="1:74" ht="14.25" thickBot="1">
      <c r="A95" s="55" t="s">
        <v>680</v>
      </c>
      <c r="B95" s="55">
        <v>1</v>
      </c>
      <c r="C95" s="55">
        <v>0</v>
      </c>
      <c r="D95" s="55" t="s">
        <v>130</v>
      </c>
      <c r="E95" s="55" t="s">
        <v>308</v>
      </c>
      <c r="F95" s="55">
        <v>15</v>
      </c>
      <c r="G95" s="55" t="s">
        <v>232</v>
      </c>
      <c r="H95" s="54">
        <v>1500</v>
      </c>
      <c r="I95" s="55">
        <f>INDEX([1]装备设计!$G$3:$G$7,MATCH([1]装备一览!E89,[1]装备设计!$F$3:$F$7,0))</f>
        <v>5</v>
      </c>
      <c r="J95" s="55">
        <f>INDEX([1]装备设计!$H$3:$H$7,MATCH([1]装备一览!E89,[1]装备设计!$F$3:$F$7,0))</f>
        <v>0</v>
      </c>
      <c r="K95" s="55">
        <v>0</v>
      </c>
      <c r="L95" s="55">
        <f t="shared" si="8"/>
        <v>27</v>
      </c>
      <c r="M95" s="55" t="s">
        <v>2248</v>
      </c>
      <c r="N95" s="55"/>
      <c r="P95" s="55" t="s">
        <v>681</v>
      </c>
      <c r="Q95" s="55">
        <v>1</v>
      </c>
      <c r="R95" s="55">
        <v>0</v>
      </c>
      <c r="S95" s="55" t="s">
        <v>130</v>
      </c>
      <c r="T95" s="44" t="s">
        <v>309</v>
      </c>
      <c r="U95" s="55">
        <v>15</v>
      </c>
      <c r="V95" s="55" t="s">
        <v>232</v>
      </c>
      <c r="W95" s="54">
        <v>3000</v>
      </c>
      <c r="X95" s="55">
        <f>INDEX([1]装备设计!$G$3:$G$7,MATCH([1]装备一览!T89,[1]装备设计!$F$3:$F$7,0))</f>
        <v>10</v>
      </c>
      <c r="Y95" s="55">
        <f>INDEX([1]装备设计!$H$3:$H$7,MATCH([1]装备一览!T89,[1]装备设计!$F$3:$F$7,0))</f>
        <v>0</v>
      </c>
      <c r="Z95" s="55">
        <v>0</v>
      </c>
      <c r="AA95" s="55">
        <v>27</v>
      </c>
      <c r="AB95" s="55" t="str">
        <f t="shared" si="9"/>
        <v>27,37</v>
      </c>
      <c r="AC95" s="55"/>
      <c r="AE95" s="55" t="s">
        <v>682</v>
      </c>
      <c r="AF95" s="55">
        <v>1</v>
      </c>
      <c r="AG95" s="55">
        <v>0</v>
      </c>
      <c r="AH95" s="55" t="s">
        <v>130</v>
      </c>
      <c r="AI95" s="44" t="s">
        <v>311</v>
      </c>
      <c r="AJ95" s="55">
        <v>15</v>
      </c>
      <c r="AK95" s="55" t="s">
        <v>232</v>
      </c>
      <c r="AL95" s="54">
        <v>7500</v>
      </c>
      <c r="AM95" s="55">
        <f>INDEX([1]装备设计!$G$3:$G$7,MATCH([1]装备一览!AI89,[1]装备设计!$F$3:$F$7,0))</f>
        <v>20</v>
      </c>
      <c r="AN95" s="55">
        <f>INDEX([1]装备设计!$H$3:$H$7,MATCH([1]装备一览!AI89,[1]装备设计!$F$3:$F$7,0))</f>
        <v>0</v>
      </c>
      <c r="AO95" s="55">
        <v>10000</v>
      </c>
      <c r="AP95" s="55">
        <v>27</v>
      </c>
      <c r="AQ95" s="55" t="str">
        <f t="shared" si="10"/>
        <v>45,62</v>
      </c>
      <c r="AR95" s="55"/>
      <c r="AT95" s="55" t="s">
        <v>683</v>
      </c>
      <c r="AU95" s="55">
        <v>1</v>
      </c>
      <c r="AV95" s="55">
        <v>0</v>
      </c>
      <c r="AW95" s="55" t="s">
        <v>130</v>
      </c>
      <c r="AX95" s="44" t="s">
        <v>313</v>
      </c>
      <c r="AY95" s="55">
        <v>15</v>
      </c>
      <c r="AZ95" s="55" t="s">
        <v>232</v>
      </c>
      <c r="BA95" s="54">
        <v>15000</v>
      </c>
      <c r="BB95" s="55">
        <f>INDEX([1]装备设计!$G$3:$G$7,MATCH([1]装备一览!AX89,[1]装备设计!$F$3:$F$7,0))</f>
        <v>50</v>
      </c>
      <c r="BC95" s="55">
        <f>INDEX([1]装备设计!$H$3:$H$7,MATCH([1]装备一览!AX89,[1]装备设计!$F$3:$F$7,0))</f>
        <v>500</v>
      </c>
      <c r="BD95" s="55">
        <v>10000</v>
      </c>
      <c r="BE95" s="55">
        <v>27</v>
      </c>
      <c r="BF95" s="55" t="str">
        <f t="shared" si="11"/>
        <v>67,93</v>
      </c>
      <c r="BG95" s="55"/>
      <c r="BI95" s="55" t="s">
        <v>684</v>
      </c>
      <c r="BJ95" s="55">
        <v>1</v>
      </c>
      <c r="BK95" s="55">
        <v>0</v>
      </c>
      <c r="BL95" s="55" t="s">
        <v>130</v>
      </c>
      <c r="BM95" s="44" t="s">
        <v>315</v>
      </c>
      <c r="BN95" s="55">
        <v>15</v>
      </c>
      <c r="BO95" s="55" t="s">
        <v>232</v>
      </c>
      <c r="BP95" s="54">
        <v>30000</v>
      </c>
      <c r="BQ95" s="55">
        <f>INDEX([1]装备设计!$G$3:$G$7,MATCH([1]装备一览!BM89,[1]装备设计!$F$3:$F$7,0))</f>
        <v>150</v>
      </c>
      <c r="BR95" s="55">
        <f>INDEX([1]装备设计!$H$3:$H$7,MATCH([1]装备一览!BM89,[1]装备设计!$F$3:$F$7,0))</f>
        <v>1500</v>
      </c>
      <c r="BS95" s="55">
        <v>10000</v>
      </c>
      <c r="BT95" s="55">
        <v>27</v>
      </c>
      <c r="BU95" s="55" t="str">
        <f t="shared" si="12"/>
        <v>84,124</v>
      </c>
      <c r="BV95" s="55"/>
    </row>
    <row r="96" spans="1:74" ht="14.25" thickBot="1">
      <c r="A96" s="55" t="s">
        <v>685</v>
      </c>
      <c r="B96" s="55">
        <v>1</v>
      </c>
      <c r="C96" s="55">
        <v>0</v>
      </c>
      <c r="D96" s="55" t="s">
        <v>131</v>
      </c>
      <c r="E96" s="55" t="s">
        <v>308</v>
      </c>
      <c r="F96" s="55">
        <v>15</v>
      </c>
      <c r="G96" s="55" t="s">
        <v>232</v>
      </c>
      <c r="H96" s="54">
        <v>1500</v>
      </c>
      <c r="I96" s="55">
        <f>INDEX([1]装备设计!$G$3:$G$7,MATCH([1]装备一览!E90,[1]装备设计!$F$3:$F$7,0))</f>
        <v>5</v>
      </c>
      <c r="J96" s="55">
        <f>INDEX([1]装备设计!$H$3:$H$7,MATCH([1]装备一览!E90,[1]装备设计!$F$3:$F$7,0))</f>
        <v>0</v>
      </c>
      <c r="K96" s="55">
        <v>0</v>
      </c>
      <c r="L96" s="55">
        <f t="shared" si="8"/>
        <v>106</v>
      </c>
      <c r="M96" s="55" t="s">
        <v>2248</v>
      </c>
      <c r="N96" s="55"/>
      <c r="P96" s="55" t="s">
        <v>686</v>
      </c>
      <c r="Q96" s="55">
        <v>1</v>
      </c>
      <c r="R96" s="55">
        <v>0</v>
      </c>
      <c r="S96" s="55" t="s">
        <v>131</v>
      </c>
      <c r="T96" s="44" t="s">
        <v>309</v>
      </c>
      <c r="U96" s="55">
        <v>15</v>
      </c>
      <c r="V96" s="55" t="s">
        <v>232</v>
      </c>
      <c r="W96" s="54">
        <v>3000</v>
      </c>
      <c r="X96" s="55">
        <f>INDEX([1]装备设计!$G$3:$G$7,MATCH([1]装备一览!T90,[1]装备设计!$F$3:$F$7,0))</f>
        <v>10</v>
      </c>
      <c r="Y96" s="55">
        <f>INDEX([1]装备设计!$H$3:$H$7,MATCH([1]装备一览!T90,[1]装备设计!$F$3:$F$7,0))</f>
        <v>0</v>
      </c>
      <c r="Z96" s="55">
        <v>0</v>
      </c>
      <c r="AA96" s="55">
        <v>106</v>
      </c>
      <c r="AB96" s="55" t="str">
        <f t="shared" si="9"/>
        <v>27,37</v>
      </c>
      <c r="AC96" s="55"/>
      <c r="AE96" s="55" t="s">
        <v>687</v>
      </c>
      <c r="AF96" s="55">
        <v>1</v>
      </c>
      <c r="AG96" s="55">
        <v>0</v>
      </c>
      <c r="AH96" s="55" t="s">
        <v>131</v>
      </c>
      <c r="AI96" s="44" t="s">
        <v>311</v>
      </c>
      <c r="AJ96" s="55">
        <v>15</v>
      </c>
      <c r="AK96" s="55" t="s">
        <v>232</v>
      </c>
      <c r="AL96" s="54">
        <v>7500</v>
      </c>
      <c r="AM96" s="55">
        <f>INDEX([1]装备设计!$G$3:$G$7,MATCH([1]装备一览!AI90,[1]装备设计!$F$3:$F$7,0))</f>
        <v>20</v>
      </c>
      <c r="AN96" s="55">
        <f>INDEX([1]装备设计!$H$3:$H$7,MATCH([1]装备一览!AI90,[1]装备设计!$F$3:$F$7,0))</f>
        <v>0</v>
      </c>
      <c r="AO96" s="55">
        <v>10000</v>
      </c>
      <c r="AP96" s="55">
        <v>106</v>
      </c>
      <c r="AQ96" s="55" t="str">
        <f t="shared" si="10"/>
        <v>45,62</v>
      </c>
      <c r="AR96" s="55"/>
      <c r="AT96" s="55" t="s">
        <v>688</v>
      </c>
      <c r="AU96" s="55">
        <v>1</v>
      </c>
      <c r="AV96" s="55">
        <v>0</v>
      </c>
      <c r="AW96" s="55" t="s">
        <v>131</v>
      </c>
      <c r="AX96" s="44" t="s">
        <v>313</v>
      </c>
      <c r="AY96" s="55">
        <v>15</v>
      </c>
      <c r="AZ96" s="55" t="s">
        <v>232</v>
      </c>
      <c r="BA96" s="54">
        <v>15000</v>
      </c>
      <c r="BB96" s="55">
        <f>INDEX([1]装备设计!$G$3:$G$7,MATCH([1]装备一览!AX90,[1]装备设计!$F$3:$F$7,0))</f>
        <v>50</v>
      </c>
      <c r="BC96" s="55">
        <f>INDEX([1]装备设计!$H$3:$H$7,MATCH([1]装备一览!AX90,[1]装备设计!$F$3:$F$7,0))</f>
        <v>500</v>
      </c>
      <c r="BD96" s="55">
        <v>10000</v>
      </c>
      <c r="BE96" s="55">
        <v>106</v>
      </c>
      <c r="BF96" s="55" t="str">
        <f t="shared" si="11"/>
        <v>67,93</v>
      </c>
      <c r="BG96" s="55"/>
      <c r="BI96" s="55" t="s">
        <v>689</v>
      </c>
      <c r="BJ96" s="55">
        <v>1</v>
      </c>
      <c r="BK96" s="55">
        <v>0</v>
      </c>
      <c r="BL96" s="55" t="s">
        <v>131</v>
      </c>
      <c r="BM96" s="44" t="s">
        <v>315</v>
      </c>
      <c r="BN96" s="55">
        <v>15</v>
      </c>
      <c r="BO96" s="55" t="s">
        <v>232</v>
      </c>
      <c r="BP96" s="54">
        <v>30000</v>
      </c>
      <c r="BQ96" s="55">
        <f>INDEX([1]装备设计!$G$3:$G$7,MATCH([1]装备一览!BM90,[1]装备设计!$F$3:$F$7,0))</f>
        <v>150</v>
      </c>
      <c r="BR96" s="55">
        <f>INDEX([1]装备设计!$H$3:$H$7,MATCH([1]装备一览!BM90,[1]装备设计!$F$3:$F$7,0))</f>
        <v>1500</v>
      </c>
      <c r="BS96" s="55">
        <v>10000</v>
      </c>
      <c r="BT96" s="55">
        <v>106</v>
      </c>
      <c r="BU96" s="55" t="str">
        <f t="shared" si="12"/>
        <v>84,124</v>
      </c>
      <c r="BV96" s="55"/>
    </row>
    <row r="97" spans="1:74" ht="14.25" thickBot="1">
      <c r="A97" s="55" t="s">
        <v>690</v>
      </c>
      <c r="B97" s="55">
        <v>1</v>
      </c>
      <c r="C97" s="55">
        <v>0</v>
      </c>
      <c r="D97" s="55" t="s">
        <v>132</v>
      </c>
      <c r="E97" s="55" t="s">
        <v>308</v>
      </c>
      <c r="F97" s="55">
        <v>15</v>
      </c>
      <c r="G97" s="55" t="s">
        <v>232</v>
      </c>
      <c r="H97" s="54">
        <v>1500</v>
      </c>
      <c r="I97" s="55">
        <f>INDEX([1]装备设计!$G$3:$G$7,MATCH([1]装备一览!E91,[1]装备设计!$F$3:$F$7,0))</f>
        <v>5</v>
      </c>
      <c r="J97" s="55">
        <f>INDEX([1]装备设计!$H$3:$H$7,MATCH([1]装备一览!E91,[1]装备设计!$F$3:$F$7,0))</f>
        <v>0</v>
      </c>
      <c r="K97" s="55">
        <v>0</v>
      </c>
      <c r="L97" s="55">
        <f t="shared" si="8"/>
        <v>64</v>
      </c>
      <c r="M97" s="55" t="s">
        <v>2248</v>
      </c>
      <c r="N97" s="55"/>
      <c r="P97" s="55" t="s">
        <v>691</v>
      </c>
      <c r="Q97" s="55">
        <v>1</v>
      </c>
      <c r="R97" s="55">
        <v>0</v>
      </c>
      <c r="S97" s="55" t="s">
        <v>132</v>
      </c>
      <c r="T97" s="44" t="s">
        <v>309</v>
      </c>
      <c r="U97" s="55">
        <v>15</v>
      </c>
      <c r="V97" s="55" t="s">
        <v>232</v>
      </c>
      <c r="W97" s="54">
        <v>3000</v>
      </c>
      <c r="X97" s="55">
        <f>INDEX([1]装备设计!$G$3:$G$7,MATCH([1]装备一览!T91,[1]装备设计!$F$3:$F$7,0))</f>
        <v>10</v>
      </c>
      <c r="Y97" s="55">
        <f>INDEX([1]装备设计!$H$3:$H$7,MATCH([1]装备一览!T91,[1]装备设计!$F$3:$F$7,0))</f>
        <v>0</v>
      </c>
      <c r="Z97" s="55">
        <v>0</v>
      </c>
      <c r="AA97" s="55">
        <v>64</v>
      </c>
      <c r="AB97" s="55" t="str">
        <f t="shared" si="9"/>
        <v>27,37</v>
      </c>
      <c r="AC97" s="55"/>
      <c r="AE97" s="55" t="s">
        <v>692</v>
      </c>
      <c r="AF97" s="55">
        <v>1</v>
      </c>
      <c r="AG97" s="55">
        <v>0</v>
      </c>
      <c r="AH97" s="55" t="s">
        <v>132</v>
      </c>
      <c r="AI97" s="44" t="s">
        <v>311</v>
      </c>
      <c r="AJ97" s="55">
        <v>15</v>
      </c>
      <c r="AK97" s="55" t="s">
        <v>232</v>
      </c>
      <c r="AL97" s="54">
        <v>7500</v>
      </c>
      <c r="AM97" s="55">
        <f>INDEX([1]装备设计!$G$3:$G$7,MATCH([1]装备一览!AI91,[1]装备设计!$F$3:$F$7,0))</f>
        <v>20</v>
      </c>
      <c r="AN97" s="55">
        <f>INDEX([1]装备设计!$H$3:$H$7,MATCH([1]装备一览!AI91,[1]装备设计!$F$3:$F$7,0))</f>
        <v>0</v>
      </c>
      <c r="AO97" s="55">
        <v>10000</v>
      </c>
      <c r="AP97" s="55">
        <v>64</v>
      </c>
      <c r="AQ97" s="55" t="str">
        <f t="shared" si="10"/>
        <v>45,62</v>
      </c>
      <c r="AR97" s="55"/>
      <c r="AT97" s="55" t="s">
        <v>693</v>
      </c>
      <c r="AU97" s="55">
        <v>1</v>
      </c>
      <c r="AV97" s="55">
        <v>0</v>
      </c>
      <c r="AW97" s="55" t="s">
        <v>132</v>
      </c>
      <c r="AX97" s="44" t="s">
        <v>313</v>
      </c>
      <c r="AY97" s="55">
        <v>15</v>
      </c>
      <c r="AZ97" s="55" t="s">
        <v>232</v>
      </c>
      <c r="BA97" s="54">
        <v>15000</v>
      </c>
      <c r="BB97" s="55">
        <f>INDEX([1]装备设计!$G$3:$G$7,MATCH([1]装备一览!AX91,[1]装备设计!$F$3:$F$7,0))</f>
        <v>50</v>
      </c>
      <c r="BC97" s="55">
        <f>INDEX([1]装备设计!$H$3:$H$7,MATCH([1]装备一览!AX91,[1]装备设计!$F$3:$F$7,0))</f>
        <v>500</v>
      </c>
      <c r="BD97" s="55">
        <v>10000</v>
      </c>
      <c r="BE97" s="55">
        <v>64</v>
      </c>
      <c r="BF97" s="55" t="str">
        <f t="shared" si="11"/>
        <v>67,93</v>
      </c>
      <c r="BG97" s="55"/>
      <c r="BI97" s="55" t="s">
        <v>694</v>
      </c>
      <c r="BJ97" s="55">
        <v>1</v>
      </c>
      <c r="BK97" s="55">
        <v>0</v>
      </c>
      <c r="BL97" s="55" t="s">
        <v>132</v>
      </c>
      <c r="BM97" s="44" t="s">
        <v>315</v>
      </c>
      <c r="BN97" s="55">
        <v>15</v>
      </c>
      <c r="BO97" s="55" t="s">
        <v>232</v>
      </c>
      <c r="BP97" s="54">
        <v>30000</v>
      </c>
      <c r="BQ97" s="55">
        <f>INDEX([1]装备设计!$G$3:$G$7,MATCH([1]装备一览!BM91,[1]装备设计!$F$3:$F$7,0))</f>
        <v>150</v>
      </c>
      <c r="BR97" s="55">
        <f>INDEX([1]装备设计!$H$3:$H$7,MATCH([1]装备一览!BM91,[1]装备设计!$F$3:$F$7,0))</f>
        <v>1500</v>
      </c>
      <c r="BS97" s="55">
        <v>10000</v>
      </c>
      <c r="BT97" s="55">
        <v>64</v>
      </c>
      <c r="BU97" s="55" t="str">
        <f t="shared" si="12"/>
        <v>84,124</v>
      </c>
      <c r="BV97" s="55"/>
    </row>
    <row r="98" spans="1:74" ht="14.25" thickBot="1">
      <c r="A98" s="55" t="s">
        <v>695</v>
      </c>
      <c r="B98" s="55">
        <v>1</v>
      </c>
      <c r="C98" s="55">
        <v>0</v>
      </c>
      <c r="D98" s="55" t="s">
        <v>127</v>
      </c>
      <c r="E98" s="55" t="s">
        <v>308</v>
      </c>
      <c r="F98" s="55">
        <v>15</v>
      </c>
      <c r="G98" s="55" t="s">
        <v>135</v>
      </c>
      <c r="H98" s="54">
        <v>1500</v>
      </c>
      <c r="I98" s="55">
        <f>INDEX([1]装备设计!$G$3:$G$7,MATCH([1]装备一览!E92,[1]装备设计!$F$3:$F$7,0))</f>
        <v>5</v>
      </c>
      <c r="J98" s="55">
        <f>INDEX([1]装备设计!$H$3:$H$7,MATCH([1]装备一览!E92,[1]装备设计!$F$3:$F$7,0))</f>
        <v>0</v>
      </c>
      <c r="K98" s="55">
        <v>0</v>
      </c>
      <c r="L98" s="55">
        <f t="shared" si="8"/>
        <v>156</v>
      </c>
      <c r="M98" s="55" t="s">
        <v>2248</v>
      </c>
      <c r="N98" s="55"/>
      <c r="P98" s="55" t="s">
        <v>696</v>
      </c>
      <c r="Q98" s="55">
        <v>1</v>
      </c>
      <c r="R98" s="55">
        <v>0</v>
      </c>
      <c r="S98" s="55" t="s">
        <v>127</v>
      </c>
      <c r="T98" s="44" t="s">
        <v>309</v>
      </c>
      <c r="U98" s="55">
        <v>15</v>
      </c>
      <c r="V98" s="55" t="s">
        <v>135</v>
      </c>
      <c r="W98" s="54">
        <v>3000</v>
      </c>
      <c r="X98" s="55">
        <f>INDEX([1]装备设计!$G$3:$G$7,MATCH([1]装备一览!T92,[1]装备设计!$F$3:$F$7,0))</f>
        <v>10</v>
      </c>
      <c r="Y98" s="55">
        <f>INDEX([1]装备设计!$H$3:$H$7,MATCH([1]装备一览!T92,[1]装备设计!$F$3:$F$7,0))</f>
        <v>0</v>
      </c>
      <c r="Z98" s="55">
        <v>0</v>
      </c>
      <c r="AA98" s="55">
        <v>156</v>
      </c>
      <c r="AB98" s="55" t="str">
        <f t="shared" si="9"/>
        <v>35,48</v>
      </c>
      <c r="AC98" s="55"/>
      <c r="AE98" s="55" t="s">
        <v>697</v>
      </c>
      <c r="AF98" s="55">
        <v>1</v>
      </c>
      <c r="AG98" s="55">
        <v>0</v>
      </c>
      <c r="AH98" s="55" t="s">
        <v>127</v>
      </c>
      <c r="AI98" s="44" t="s">
        <v>311</v>
      </c>
      <c r="AJ98" s="55">
        <v>15</v>
      </c>
      <c r="AK98" s="55" t="s">
        <v>135</v>
      </c>
      <c r="AL98" s="54">
        <v>7500</v>
      </c>
      <c r="AM98" s="55">
        <f>INDEX([1]装备设计!$G$3:$G$7,MATCH([1]装备一览!AI92,[1]装备设计!$F$3:$F$7,0))</f>
        <v>20</v>
      </c>
      <c r="AN98" s="55">
        <f>INDEX([1]装备设计!$H$3:$H$7,MATCH([1]装备一览!AI92,[1]装备设计!$F$3:$F$7,0))</f>
        <v>0</v>
      </c>
      <c r="AO98" s="55">
        <v>10000</v>
      </c>
      <c r="AP98" s="55">
        <v>156</v>
      </c>
      <c r="AQ98" s="55" t="str">
        <f t="shared" si="10"/>
        <v>59,81</v>
      </c>
      <c r="AR98" s="55"/>
      <c r="AT98" s="55" t="s">
        <v>698</v>
      </c>
      <c r="AU98" s="55">
        <v>1</v>
      </c>
      <c r="AV98" s="55">
        <v>0</v>
      </c>
      <c r="AW98" s="55" t="s">
        <v>127</v>
      </c>
      <c r="AX98" s="44" t="s">
        <v>313</v>
      </c>
      <c r="AY98" s="55">
        <v>15</v>
      </c>
      <c r="AZ98" s="55" t="s">
        <v>135</v>
      </c>
      <c r="BA98" s="54">
        <v>15000</v>
      </c>
      <c r="BB98" s="55">
        <f>INDEX([1]装备设计!$G$3:$G$7,MATCH([1]装备一览!AX92,[1]装备设计!$F$3:$F$7,0))</f>
        <v>50</v>
      </c>
      <c r="BC98" s="55">
        <f>INDEX([1]装备设计!$H$3:$H$7,MATCH([1]装备一览!AX92,[1]装备设计!$F$3:$F$7,0))</f>
        <v>500</v>
      </c>
      <c r="BD98" s="55">
        <v>10000</v>
      </c>
      <c r="BE98" s="55">
        <v>156</v>
      </c>
      <c r="BF98" s="55" t="str">
        <f t="shared" si="11"/>
        <v>87,121</v>
      </c>
      <c r="BG98" s="55"/>
      <c r="BI98" s="55" t="s">
        <v>699</v>
      </c>
      <c r="BJ98" s="55">
        <v>1</v>
      </c>
      <c r="BK98" s="55">
        <v>0</v>
      </c>
      <c r="BL98" s="55" t="s">
        <v>127</v>
      </c>
      <c r="BM98" s="44" t="s">
        <v>315</v>
      </c>
      <c r="BN98" s="55">
        <v>15</v>
      </c>
      <c r="BO98" s="55" t="s">
        <v>135</v>
      </c>
      <c r="BP98" s="54">
        <v>30000</v>
      </c>
      <c r="BQ98" s="55">
        <f>INDEX([1]装备设计!$G$3:$G$7,MATCH([1]装备一览!BM92,[1]装备设计!$F$3:$F$7,0))</f>
        <v>150</v>
      </c>
      <c r="BR98" s="55">
        <f>INDEX([1]装备设计!$H$3:$H$7,MATCH([1]装备一览!BM92,[1]装备设计!$F$3:$F$7,0))</f>
        <v>1500</v>
      </c>
      <c r="BS98" s="55">
        <v>10000</v>
      </c>
      <c r="BT98" s="55">
        <v>156</v>
      </c>
      <c r="BU98" s="55" t="str">
        <f t="shared" si="12"/>
        <v>109,161</v>
      </c>
      <c r="BV98" s="55"/>
    </row>
    <row r="99" spans="1:74" ht="14.25" thickBot="1">
      <c r="A99" s="55" t="s">
        <v>700</v>
      </c>
      <c r="B99" s="55">
        <v>1</v>
      </c>
      <c r="C99" s="55">
        <v>1</v>
      </c>
      <c r="D99" s="55" t="s">
        <v>127</v>
      </c>
      <c r="E99" s="55" t="s">
        <v>308</v>
      </c>
      <c r="F99" s="55">
        <v>15</v>
      </c>
      <c r="G99" s="55" t="s">
        <v>135</v>
      </c>
      <c r="H99" s="54">
        <v>1800</v>
      </c>
      <c r="I99" s="55">
        <f>INDEX([1]装备设计!$G$3:$G$7,MATCH([1]装备一览!E93,[1]装备设计!$F$3:$F$7,0))</f>
        <v>5</v>
      </c>
      <c r="J99" s="55">
        <f>INDEX([1]装备设计!$H$3:$H$7,MATCH([1]装备一览!E93,[1]装备设计!$F$3:$F$7,0))</f>
        <v>0</v>
      </c>
      <c r="K99" s="55">
        <v>0</v>
      </c>
      <c r="L99" s="55">
        <f t="shared" si="8"/>
        <v>228.8</v>
      </c>
      <c r="M99" s="55" t="s">
        <v>2248</v>
      </c>
      <c r="N99" s="55"/>
      <c r="P99" s="55" t="s">
        <v>701</v>
      </c>
      <c r="Q99" s="55">
        <v>1</v>
      </c>
      <c r="R99" s="55">
        <v>1</v>
      </c>
      <c r="S99" s="55" t="s">
        <v>127</v>
      </c>
      <c r="T99" s="44" t="s">
        <v>309</v>
      </c>
      <c r="U99" s="55">
        <v>15</v>
      </c>
      <c r="V99" s="55" t="s">
        <v>135</v>
      </c>
      <c r="W99" s="54">
        <v>3600</v>
      </c>
      <c r="X99" s="55">
        <f>INDEX([1]装备设计!$G$3:$G$7,MATCH([1]装备一览!T93,[1]装备设计!$F$3:$F$7,0))</f>
        <v>10</v>
      </c>
      <c r="Y99" s="55">
        <f>INDEX([1]装备设计!$H$3:$H$7,MATCH([1]装备一览!T93,[1]装备设计!$F$3:$F$7,0))</f>
        <v>0</v>
      </c>
      <c r="Z99" s="55">
        <v>0</v>
      </c>
      <c r="AA99" s="55">
        <v>228.8</v>
      </c>
      <c r="AB99" s="55" t="str">
        <f t="shared" si="9"/>
        <v>35,48</v>
      </c>
      <c r="AC99" s="55"/>
      <c r="AE99" s="55" t="s">
        <v>702</v>
      </c>
      <c r="AF99" s="55">
        <v>1</v>
      </c>
      <c r="AG99" s="55">
        <v>1</v>
      </c>
      <c r="AH99" s="55" t="s">
        <v>127</v>
      </c>
      <c r="AI99" s="44" t="s">
        <v>311</v>
      </c>
      <c r="AJ99" s="55">
        <v>15</v>
      </c>
      <c r="AK99" s="55" t="s">
        <v>135</v>
      </c>
      <c r="AL99" s="54">
        <v>9000</v>
      </c>
      <c r="AM99" s="55">
        <f>INDEX([1]装备设计!$G$3:$G$7,MATCH([1]装备一览!AI93,[1]装备设计!$F$3:$F$7,0))</f>
        <v>20</v>
      </c>
      <c r="AN99" s="55">
        <f>INDEX([1]装备设计!$H$3:$H$7,MATCH([1]装备一览!AI93,[1]装备设计!$F$3:$F$7,0))</f>
        <v>0</v>
      </c>
      <c r="AO99" s="55">
        <v>12500</v>
      </c>
      <c r="AP99" s="55">
        <v>228.8</v>
      </c>
      <c r="AQ99" s="55" t="str">
        <f t="shared" si="10"/>
        <v>59,81</v>
      </c>
      <c r="AR99" s="55"/>
      <c r="AT99" s="55" t="s">
        <v>703</v>
      </c>
      <c r="AU99" s="55">
        <v>1</v>
      </c>
      <c r="AV99" s="55">
        <v>1</v>
      </c>
      <c r="AW99" s="55" t="s">
        <v>127</v>
      </c>
      <c r="AX99" s="44" t="s">
        <v>313</v>
      </c>
      <c r="AY99" s="55">
        <v>15</v>
      </c>
      <c r="AZ99" s="55" t="s">
        <v>135</v>
      </c>
      <c r="BA99" s="54">
        <v>18000</v>
      </c>
      <c r="BB99" s="55">
        <f>INDEX([1]装备设计!$G$3:$G$7,MATCH([1]装备一览!AX93,[1]装备设计!$F$3:$F$7,0))</f>
        <v>50</v>
      </c>
      <c r="BC99" s="55">
        <f>INDEX([1]装备设计!$H$3:$H$7,MATCH([1]装备一览!AX93,[1]装备设计!$F$3:$F$7,0))</f>
        <v>500</v>
      </c>
      <c r="BD99" s="55">
        <v>12500</v>
      </c>
      <c r="BE99" s="55">
        <v>228.8</v>
      </c>
      <c r="BF99" s="55" t="str">
        <f t="shared" si="11"/>
        <v>87,121</v>
      </c>
      <c r="BG99" s="55"/>
      <c r="BI99" s="55" t="s">
        <v>704</v>
      </c>
      <c r="BJ99" s="55">
        <v>1</v>
      </c>
      <c r="BK99" s="55">
        <v>1</v>
      </c>
      <c r="BL99" s="55" t="s">
        <v>127</v>
      </c>
      <c r="BM99" s="44" t="s">
        <v>315</v>
      </c>
      <c r="BN99" s="55">
        <v>15</v>
      </c>
      <c r="BO99" s="55" t="s">
        <v>135</v>
      </c>
      <c r="BP99" s="54">
        <v>36000</v>
      </c>
      <c r="BQ99" s="55">
        <f>INDEX([1]装备设计!$G$3:$G$7,MATCH([1]装备一览!BM93,[1]装备设计!$F$3:$F$7,0))</f>
        <v>150</v>
      </c>
      <c r="BR99" s="55">
        <f>INDEX([1]装备设计!$H$3:$H$7,MATCH([1]装备一览!BM93,[1]装备设计!$F$3:$F$7,0))</f>
        <v>1500</v>
      </c>
      <c r="BS99" s="55">
        <v>12500</v>
      </c>
      <c r="BT99" s="55">
        <v>228.8</v>
      </c>
      <c r="BU99" s="55" t="str">
        <f t="shared" si="12"/>
        <v>109,161</v>
      </c>
      <c r="BV99" s="55"/>
    </row>
    <row r="100" spans="1:74" ht="14.25" thickBot="1">
      <c r="A100" s="55" t="s">
        <v>705</v>
      </c>
      <c r="B100" s="55">
        <v>1</v>
      </c>
      <c r="C100" s="55">
        <v>0</v>
      </c>
      <c r="D100" s="55" t="s">
        <v>128</v>
      </c>
      <c r="E100" s="55" t="s">
        <v>308</v>
      </c>
      <c r="F100" s="55">
        <v>15</v>
      </c>
      <c r="G100" s="55" t="s">
        <v>135</v>
      </c>
      <c r="H100" s="54">
        <v>1500</v>
      </c>
      <c r="I100" s="55">
        <f>INDEX([1]装备设计!$G$3:$G$7,MATCH([1]装备一览!E94,[1]装备设计!$F$3:$F$7,0))</f>
        <v>5</v>
      </c>
      <c r="J100" s="55">
        <f>INDEX([1]装备设计!$H$3:$H$7,MATCH([1]装备一览!E94,[1]装备设计!$F$3:$F$7,0))</f>
        <v>0</v>
      </c>
      <c r="K100" s="55">
        <v>0</v>
      </c>
      <c r="L100" s="55">
        <f t="shared" si="8"/>
        <v>103</v>
      </c>
      <c r="M100" s="55" t="s">
        <v>2248</v>
      </c>
      <c r="N100" s="55"/>
      <c r="P100" s="55" t="s">
        <v>706</v>
      </c>
      <c r="Q100" s="55">
        <v>1</v>
      </c>
      <c r="R100" s="55">
        <v>0</v>
      </c>
      <c r="S100" s="55" t="s">
        <v>128</v>
      </c>
      <c r="T100" s="44" t="s">
        <v>309</v>
      </c>
      <c r="U100" s="55">
        <v>15</v>
      </c>
      <c r="V100" s="55" t="s">
        <v>135</v>
      </c>
      <c r="W100" s="54">
        <v>3000</v>
      </c>
      <c r="X100" s="55">
        <f>INDEX([1]装备设计!$G$3:$G$7,MATCH([1]装备一览!T94,[1]装备设计!$F$3:$F$7,0))</f>
        <v>10</v>
      </c>
      <c r="Y100" s="55">
        <f>INDEX([1]装备设计!$H$3:$H$7,MATCH([1]装备一览!T94,[1]装备设计!$F$3:$F$7,0))</f>
        <v>0</v>
      </c>
      <c r="Z100" s="55">
        <v>0</v>
      </c>
      <c r="AA100" s="55">
        <v>103</v>
      </c>
      <c r="AB100" s="55" t="str">
        <f t="shared" si="9"/>
        <v>35,48</v>
      </c>
      <c r="AC100" s="55"/>
      <c r="AE100" s="55" t="s">
        <v>707</v>
      </c>
      <c r="AF100" s="55">
        <v>1</v>
      </c>
      <c r="AG100" s="55">
        <v>0</v>
      </c>
      <c r="AH100" s="55" t="s">
        <v>128</v>
      </c>
      <c r="AI100" s="44" t="s">
        <v>311</v>
      </c>
      <c r="AJ100" s="55">
        <v>15</v>
      </c>
      <c r="AK100" s="55" t="s">
        <v>135</v>
      </c>
      <c r="AL100" s="54">
        <v>7500</v>
      </c>
      <c r="AM100" s="55">
        <f>INDEX([1]装备设计!$G$3:$G$7,MATCH([1]装备一览!AI94,[1]装备设计!$F$3:$F$7,0))</f>
        <v>20</v>
      </c>
      <c r="AN100" s="55">
        <f>INDEX([1]装备设计!$H$3:$H$7,MATCH([1]装备一览!AI94,[1]装备设计!$F$3:$F$7,0))</f>
        <v>0</v>
      </c>
      <c r="AO100" s="55">
        <v>10000</v>
      </c>
      <c r="AP100" s="55">
        <v>103</v>
      </c>
      <c r="AQ100" s="55" t="str">
        <f t="shared" si="10"/>
        <v>59,81</v>
      </c>
      <c r="AR100" s="55"/>
      <c r="AT100" s="55" t="s">
        <v>708</v>
      </c>
      <c r="AU100" s="55">
        <v>1</v>
      </c>
      <c r="AV100" s="55">
        <v>0</v>
      </c>
      <c r="AW100" s="55" t="s">
        <v>128</v>
      </c>
      <c r="AX100" s="44" t="s">
        <v>313</v>
      </c>
      <c r="AY100" s="55">
        <v>15</v>
      </c>
      <c r="AZ100" s="55" t="s">
        <v>135</v>
      </c>
      <c r="BA100" s="54">
        <v>15000</v>
      </c>
      <c r="BB100" s="55">
        <f>INDEX([1]装备设计!$G$3:$G$7,MATCH([1]装备一览!AX94,[1]装备设计!$F$3:$F$7,0))</f>
        <v>50</v>
      </c>
      <c r="BC100" s="55">
        <f>INDEX([1]装备设计!$H$3:$H$7,MATCH([1]装备一览!AX94,[1]装备设计!$F$3:$F$7,0))</f>
        <v>500</v>
      </c>
      <c r="BD100" s="55">
        <v>10000</v>
      </c>
      <c r="BE100" s="55">
        <v>103</v>
      </c>
      <c r="BF100" s="55" t="str">
        <f t="shared" si="11"/>
        <v>87,121</v>
      </c>
      <c r="BG100" s="55"/>
      <c r="BI100" s="55" t="s">
        <v>709</v>
      </c>
      <c r="BJ100" s="55">
        <v>1</v>
      </c>
      <c r="BK100" s="55">
        <v>0</v>
      </c>
      <c r="BL100" s="55" t="s">
        <v>128</v>
      </c>
      <c r="BM100" s="44" t="s">
        <v>315</v>
      </c>
      <c r="BN100" s="55">
        <v>15</v>
      </c>
      <c r="BO100" s="55" t="s">
        <v>135</v>
      </c>
      <c r="BP100" s="54">
        <v>30000</v>
      </c>
      <c r="BQ100" s="55">
        <f>INDEX([1]装备设计!$G$3:$G$7,MATCH([1]装备一览!BM94,[1]装备设计!$F$3:$F$7,0))</f>
        <v>150</v>
      </c>
      <c r="BR100" s="55">
        <f>INDEX([1]装备设计!$H$3:$H$7,MATCH([1]装备一览!BM94,[1]装备设计!$F$3:$F$7,0))</f>
        <v>1500</v>
      </c>
      <c r="BS100" s="55">
        <v>10000</v>
      </c>
      <c r="BT100" s="55">
        <v>103</v>
      </c>
      <c r="BU100" s="55" t="str">
        <f t="shared" si="12"/>
        <v>109,161</v>
      </c>
      <c r="BV100" s="55"/>
    </row>
    <row r="101" spans="1:74" ht="14.25" thickBot="1">
      <c r="A101" s="55" t="s">
        <v>710</v>
      </c>
      <c r="B101" s="71">
        <v>0</v>
      </c>
      <c r="C101" s="55">
        <v>1</v>
      </c>
      <c r="D101" s="55" t="s">
        <v>128</v>
      </c>
      <c r="E101" s="55" t="s">
        <v>308</v>
      </c>
      <c r="F101" s="55">
        <v>15</v>
      </c>
      <c r="G101" s="55" t="s">
        <v>135</v>
      </c>
      <c r="H101" s="54">
        <v>1800</v>
      </c>
      <c r="I101" s="55">
        <f>INDEX([1]装备设计!$G$3:$G$7,MATCH([1]装备一览!E95,[1]装备设计!$F$3:$F$7,0))</f>
        <v>5</v>
      </c>
      <c r="J101" s="55">
        <f>INDEX([1]装备设计!$H$3:$H$7,MATCH([1]装备一览!E95,[1]装备设计!$F$3:$F$7,0))</f>
        <v>0</v>
      </c>
      <c r="K101" s="55">
        <v>0</v>
      </c>
      <c r="L101" s="55">
        <f t="shared" si="8"/>
        <v>130.19999999999999</v>
      </c>
      <c r="M101" s="55" t="s">
        <v>2248</v>
      </c>
      <c r="N101" s="55"/>
      <c r="P101" s="55" t="s">
        <v>711</v>
      </c>
      <c r="Q101" s="71">
        <v>0</v>
      </c>
      <c r="R101" s="55">
        <v>1</v>
      </c>
      <c r="S101" s="55" t="s">
        <v>128</v>
      </c>
      <c r="T101" s="44" t="s">
        <v>309</v>
      </c>
      <c r="U101" s="55">
        <v>15</v>
      </c>
      <c r="V101" s="55" t="s">
        <v>135</v>
      </c>
      <c r="W101" s="54">
        <v>3600</v>
      </c>
      <c r="X101" s="55">
        <f>INDEX([1]装备设计!$G$3:$G$7,MATCH([1]装备一览!T95,[1]装备设计!$F$3:$F$7,0))</f>
        <v>10</v>
      </c>
      <c r="Y101" s="55">
        <f>INDEX([1]装备设计!$H$3:$H$7,MATCH([1]装备一览!T95,[1]装备设计!$F$3:$F$7,0))</f>
        <v>0</v>
      </c>
      <c r="Z101" s="55">
        <v>0</v>
      </c>
      <c r="AA101" s="55">
        <v>130.19999999999999</v>
      </c>
      <c r="AB101" s="55" t="str">
        <f t="shared" si="9"/>
        <v>35,48</v>
      </c>
      <c r="AC101" s="55"/>
      <c r="AE101" s="55" t="s">
        <v>712</v>
      </c>
      <c r="AF101" s="71">
        <v>0</v>
      </c>
      <c r="AG101" s="55">
        <v>1</v>
      </c>
      <c r="AH101" s="55" t="s">
        <v>128</v>
      </c>
      <c r="AI101" s="44" t="s">
        <v>311</v>
      </c>
      <c r="AJ101" s="55">
        <v>15</v>
      </c>
      <c r="AK101" s="55" t="s">
        <v>135</v>
      </c>
      <c r="AL101" s="54">
        <v>9000</v>
      </c>
      <c r="AM101" s="55">
        <f>INDEX([1]装备设计!$G$3:$G$7,MATCH([1]装备一览!AI95,[1]装备设计!$F$3:$F$7,0))</f>
        <v>20</v>
      </c>
      <c r="AN101" s="55">
        <f>INDEX([1]装备设计!$H$3:$H$7,MATCH([1]装备一览!AI95,[1]装备设计!$F$3:$F$7,0))</f>
        <v>0</v>
      </c>
      <c r="AO101" s="55">
        <v>12500</v>
      </c>
      <c r="AP101" s="55">
        <v>130.19999999999999</v>
      </c>
      <c r="AQ101" s="55" t="str">
        <f t="shared" si="10"/>
        <v>59,81</v>
      </c>
      <c r="AR101" s="55"/>
      <c r="AT101" s="55" t="s">
        <v>713</v>
      </c>
      <c r="AU101" s="71">
        <v>0</v>
      </c>
      <c r="AV101" s="55">
        <v>1</v>
      </c>
      <c r="AW101" s="55" t="s">
        <v>128</v>
      </c>
      <c r="AX101" s="44" t="s">
        <v>313</v>
      </c>
      <c r="AY101" s="55">
        <v>15</v>
      </c>
      <c r="AZ101" s="55" t="s">
        <v>135</v>
      </c>
      <c r="BA101" s="54">
        <v>18000</v>
      </c>
      <c r="BB101" s="55">
        <f>INDEX([1]装备设计!$G$3:$G$7,MATCH([1]装备一览!AX95,[1]装备设计!$F$3:$F$7,0))</f>
        <v>50</v>
      </c>
      <c r="BC101" s="55">
        <f>INDEX([1]装备设计!$H$3:$H$7,MATCH([1]装备一览!AX95,[1]装备设计!$F$3:$F$7,0))</f>
        <v>500</v>
      </c>
      <c r="BD101" s="55">
        <v>12500</v>
      </c>
      <c r="BE101" s="55">
        <v>130.19999999999999</v>
      </c>
      <c r="BF101" s="55" t="str">
        <f t="shared" si="11"/>
        <v>87,121</v>
      </c>
      <c r="BG101" s="55"/>
      <c r="BI101" s="55" t="s">
        <v>714</v>
      </c>
      <c r="BJ101" s="71">
        <v>0</v>
      </c>
      <c r="BK101" s="55">
        <v>1</v>
      </c>
      <c r="BL101" s="55" t="s">
        <v>128</v>
      </c>
      <c r="BM101" s="44" t="s">
        <v>315</v>
      </c>
      <c r="BN101" s="55">
        <v>15</v>
      </c>
      <c r="BO101" s="55" t="s">
        <v>135</v>
      </c>
      <c r="BP101" s="54">
        <v>36000</v>
      </c>
      <c r="BQ101" s="55">
        <f>INDEX([1]装备设计!$G$3:$G$7,MATCH([1]装备一览!BM95,[1]装备设计!$F$3:$F$7,0))</f>
        <v>150</v>
      </c>
      <c r="BR101" s="55">
        <f>INDEX([1]装备设计!$H$3:$H$7,MATCH([1]装备一览!BM95,[1]装备设计!$F$3:$F$7,0))</f>
        <v>1500</v>
      </c>
      <c r="BS101" s="55">
        <v>12500</v>
      </c>
      <c r="BT101" s="55">
        <v>130.19999999999999</v>
      </c>
      <c r="BU101" s="55" t="str">
        <f t="shared" si="12"/>
        <v>109,161</v>
      </c>
      <c r="BV101" s="55"/>
    </row>
    <row r="102" spans="1:74" ht="14.25" thickBot="1">
      <c r="A102" s="55" t="s">
        <v>715</v>
      </c>
      <c r="B102" s="55">
        <v>1</v>
      </c>
      <c r="C102" s="55">
        <v>0</v>
      </c>
      <c r="D102" s="55" t="s">
        <v>127</v>
      </c>
      <c r="E102" s="55" t="s">
        <v>308</v>
      </c>
      <c r="F102" s="55">
        <v>15</v>
      </c>
      <c r="G102" s="55" t="s">
        <v>139</v>
      </c>
      <c r="H102" s="54">
        <v>1500</v>
      </c>
      <c r="I102" s="55">
        <f>INDEX([1]装备设计!$G$3:$G$7,MATCH([1]装备一览!E96,[1]装备设计!$F$3:$F$7,0))</f>
        <v>5</v>
      </c>
      <c r="J102" s="55">
        <f>INDEX([1]装备设计!$H$3:$H$7,MATCH([1]装备一览!E96,[1]装备设计!$F$3:$F$7,0))</f>
        <v>0</v>
      </c>
      <c r="K102" s="55">
        <v>0</v>
      </c>
      <c r="L102" s="55">
        <f t="shared" si="8"/>
        <v>156</v>
      </c>
      <c r="M102" s="55" t="s">
        <v>2248</v>
      </c>
      <c r="N102" s="55"/>
      <c r="P102" s="55" t="s">
        <v>716</v>
      </c>
      <c r="Q102" s="55">
        <v>1</v>
      </c>
      <c r="R102" s="55">
        <v>0</v>
      </c>
      <c r="S102" s="55" t="s">
        <v>127</v>
      </c>
      <c r="T102" s="44" t="s">
        <v>309</v>
      </c>
      <c r="U102" s="55">
        <v>15</v>
      </c>
      <c r="V102" s="55" t="s">
        <v>139</v>
      </c>
      <c r="W102" s="54">
        <v>3000</v>
      </c>
      <c r="X102" s="55">
        <f>INDEX([1]装备设计!$G$3:$G$7,MATCH([1]装备一览!T96,[1]装备设计!$F$3:$F$7,0))</f>
        <v>10</v>
      </c>
      <c r="Y102" s="55">
        <f>INDEX([1]装备设计!$H$3:$H$7,MATCH([1]装备一览!T96,[1]装备设计!$F$3:$F$7,0))</f>
        <v>0</v>
      </c>
      <c r="Z102" s="55">
        <v>0</v>
      </c>
      <c r="AA102" s="55">
        <v>156</v>
      </c>
      <c r="AB102" s="55" t="str">
        <f t="shared" si="9"/>
        <v>35,48</v>
      </c>
      <c r="AC102" s="55"/>
      <c r="AE102" s="55" t="s">
        <v>717</v>
      </c>
      <c r="AF102" s="55">
        <v>1</v>
      </c>
      <c r="AG102" s="55">
        <v>0</v>
      </c>
      <c r="AH102" s="55" t="s">
        <v>127</v>
      </c>
      <c r="AI102" s="44" t="s">
        <v>311</v>
      </c>
      <c r="AJ102" s="55">
        <v>15</v>
      </c>
      <c r="AK102" s="55" t="s">
        <v>139</v>
      </c>
      <c r="AL102" s="54">
        <v>7500</v>
      </c>
      <c r="AM102" s="55">
        <f>INDEX([1]装备设计!$G$3:$G$7,MATCH([1]装备一览!AI96,[1]装备设计!$F$3:$F$7,0))</f>
        <v>20</v>
      </c>
      <c r="AN102" s="55">
        <f>INDEX([1]装备设计!$H$3:$H$7,MATCH([1]装备一览!AI96,[1]装备设计!$F$3:$F$7,0))</f>
        <v>0</v>
      </c>
      <c r="AO102" s="55">
        <v>10000</v>
      </c>
      <c r="AP102" s="55">
        <v>156</v>
      </c>
      <c r="AQ102" s="55" t="str">
        <f t="shared" si="10"/>
        <v>59,81</v>
      </c>
      <c r="AR102" s="55"/>
      <c r="AT102" s="55" t="s">
        <v>718</v>
      </c>
      <c r="AU102" s="55">
        <v>1</v>
      </c>
      <c r="AV102" s="55">
        <v>0</v>
      </c>
      <c r="AW102" s="55" t="s">
        <v>127</v>
      </c>
      <c r="AX102" s="44" t="s">
        <v>313</v>
      </c>
      <c r="AY102" s="55">
        <v>15</v>
      </c>
      <c r="AZ102" s="55" t="s">
        <v>139</v>
      </c>
      <c r="BA102" s="54">
        <v>15000</v>
      </c>
      <c r="BB102" s="55">
        <f>INDEX([1]装备设计!$G$3:$G$7,MATCH([1]装备一览!AX96,[1]装备设计!$F$3:$F$7,0))</f>
        <v>50</v>
      </c>
      <c r="BC102" s="55">
        <f>INDEX([1]装备设计!$H$3:$H$7,MATCH([1]装备一览!AX96,[1]装备设计!$F$3:$F$7,0))</f>
        <v>500</v>
      </c>
      <c r="BD102" s="55">
        <v>10000</v>
      </c>
      <c r="BE102" s="55">
        <v>156</v>
      </c>
      <c r="BF102" s="55" t="str">
        <f t="shared" si="11"/>
        <v>87,121</v>
      </c>
      <c r="BG102" s="55"/>
      <c r="BI102" s="55" t="s">
        <v>719</v>
      </c>
      <c r="BJ102" s="55">
        <v>1</v>
      </c>
      <c r="BK102" s="55">
        <v>0</v>
      </c>
      <c r="BL102" s="55" t="s">
        <v>127</v>
      </c>
      <c r="BM102" s="44" t="s">
        <v>315</v>
      </c>
      <c r="BN102" s="55">
        <v>15</v>
      </c>
      <c r="BO102" s="55" t="s">
        <v>139</v>
      </c>
      <c r="BP102" s="54">
        <v>30000</v>
      </c>
      <c r="BQ102" s="55">
        <f>INDEX([1]装备设计!$G$3:$G$7,MATCH([1]装备一览!BM96,[1]装备设计!$F$3:$F$7,0))</f>
        <v>150</v>
      </c>
      <c r="BR102" s="55">
        <f>INDEX([1]装备设计!$H$3:$H$7,MATCH([1]装备一览!BM96,[1]装备设计!$F$3:$F$7,0))</f>
        <v>1500</v>
      </c>
      <c r="BS102" s="55">
        <v>10000</v>
      </c>
      <c r="BT102" s="55">
        <v>156</v>
      </c>
      <c r="BU102" s="55" t="str">
        <f t="shared" si="12"/>
        <v>109,161</v>
      </c>
      <c r="BV102" s="55"/>
    </row>
    <row r="103" spans="1:74" ht="14.25" thickBot="1">
      <c r="A103" s="55" t="s">
        <v>720</v>
      </c>
      <c r="B103" s="55">
        <v>1</v>
      </c>
      <c r="C103" s="55">
        <v>1</v>
      </c>
      <c r="D103" s="55" t="s">
        <v>127</v>
      </c>
      <c r="E103" s="55" t="s">
        <v>308</v>
      </c>
      <c r="F103" s="55">
        <v>15</v>
      </c>
      <c r="G103" s="55" t="s">
        <v>139</v>
      </c>
      <c r="H103" s="54">
        <v>1800</v>
      </c>
      <c r="I103" s="55">
        <f>INDEX([1]装备设计!$G$3:$G$7,MATCH([1]装备一览!E97,[1]装备设计!$F$3:$F$7,0))</f>
        <v>5</v>
      </c>
      <c r="J103" s="55">
        <f>INDEX([1]装备设计!$H$3:$H$7,MATCH([1]装备一览!E97,[1]装备设计!$F$3:$F$7,0))</f>
        <v>0</v>
      </c>
      <c r="K103" s="55">
        <v>0</v>
      </c>
      <c r="L103" s="55">
        <f t="shared" si="8"/>
        <v>228.8</v>
      </c>
      <c r="M103" s="55" t="s">
        <v>2248</v>
      </c>
      <c r="N103" s="55"/>
      <c r="P103" s="55" t="s">
        <v>721</v>
      </c>
      <c r="Q103" s="55">
        <v>1</v>
      </c>
      <c r="R103" s="55">
        <v>1</v>
      </c>
      <c r="S103" s="55" t="s">
        <v>127</v>
      </c>
      <c r="T103" s="44" t="s">
        <v>309</v>
      </c>
      <c r="U103" s="55">
        <v>15</v>
      </c>
      <c r="V103" s="55" t="s">
        <v>139</v>
      </c>
      <c r="W103" s="54">
        <v>3600</v>
      </c>
      <c r="X103" s="55">
        <f>INDEX([1]装备设计!$G$3:$G$7,MATCH([1]装备一览!T97,[1]装备设计!$F$3:$F$7,0))</f>
        <v>10</v>
      </c>
      <c r="Y103" s="55">
        <f>INDEX([1]装备设计!$H$3:$H$7,MATCH([1]装备一览!T97,[1]装备设计!$F$3:$F$7,0))</f>
        <v>0</v>
      </c>
      <c r="Z103" s="55">
        <v>0</v>
      </c>
      <c r="AA103" s="55">
        <v>228.8</v>
      </c>
      <c r="AB103" s="55" t="str">
        <f t="shared" si="9"/>
        <v>35,48</v>
      </c>
      <c r="AC103" s="55"/>
      <c r="AE103" s="55" t="s">
        <v>722</v>
      </c>
      <c r="AF103" s="55">
        <v>1</v>
      </c>
      <c r="AG103" s="55">
        <v>1</v>
      </c>
      <c r="AH103" s="55" t="s">
        <v>127</v>
      </c>
      <c r="AI103" s="44" t="s">
        <v>311</v>
      </c>
      <c r="AJ103" s="55">
        <v>15</v>
      </c>
      <c r="AK103" s="55" t="s">
        <v>139</v>
      </c>
      <c r="AL103" s="54">
        <v>9000</v>
      </c>
      <c r="AM103" s="55">
        <f>INDEX([1]装备设计!$G$3:$G$7,MATCH([1]装备一览!AI97,[1]装备设计!$F$3:$F$7,0))</f>
        <v>20</v>
      </c>
      <c r="AN103" s="55">
        <f>INDEX([1]装备设计!$H$3:$H$7,MATCH([1]装备一览!AI97,[1]装备设计!$F$3:$F$7,0))</f>
        <v>0</v>
      </c>
      <c r="AO103" s="55">
        <v>12500</v>
      </c>
      <c r="AP103" s="55">
        <v>228.8</v>
      </c>
      <c r="AQ103" s="55" t="str">
        <f t="shared" si="10"/>
        <v>59,81</v>
      </c>
      <c r="AR103" s="55"/>
      <c r="AT103" s="55" t="s">
        <v>723</v>
      </c>
      <c r="AU103" s="55">
        <v>1</v>
      </c>
      <c r="AV103" s="55">
        <v>1</v>
      </c>
      <c r="AW103" s="55" t="s">
        <v>127</v>
      </c>
      <c r="AX103" s="44" t="s">
        <v>313</v>
      </c>
      <c r="AY103" s="55">
        <v>15</v>
      </c>
      <c r="AZ103" s="55" t="s">
        <v>139</v>
      </c>
      <c r="BA103" s="54">
        <v>18000</v>
      </c>
      <c r="BB103" s="55">
        <f>INDEX([1]装备设计!$G$3:$G$7,MATCH([1]装备一览!AX97,[1]装备设计!$F$3:$F$7,0))</f>
        <v>50</v>
      </c>
      <c r="BC103" s="55">
        <f>INDEX([1]装备设计!$H$3:$H$7,MATCH([1]装备一览!AX97,[1]装备设计!$F$3:$F$7,0))</f>
        <v>500</v>
      </c>
      <c r="BD103" s="55">
        <v>12500</v>
      </c>
      <c r="BE103" s="55">
        <v>228.8</v>
      </c>
      <c r="BF103" s="55" t="str">
        <f t="shared" si="11"/>
        <v>87,121</v>
      </c>
      <c r="BG103" s="55"/>
      <c r="BI103" s="55" t="s">
        <v>724</v>
      </c>
      <c r="BJ103" s="55">
        <v>1</v>
      </c>
      <c r="BK103" s="55">
        <v>1</v>
      </c>
      <c r="BL103" s="55" t="s">
        <v>127</v>
      </c>
      <c r="BM103" s="44" t="s">
        <v>315</v>
      </c>
      <c r="BN103" s="55">
        <v>15</v>
      </c>
      <c r="BO103" s="55" t="s">
        <v>139</v>
      </c>
      <c r="BP103" s="54">
        <v>36000</v>
      </c>
      <c r="BQ103" s="55">
        <f>INDEX([1]装备设计!$G$3:$G$7,MATCH([1]装备一览!BM97,[1]装备设计!$F$3:$F$7,0))</f>
        <v>150</v>
      </c>
      <c r="BR103" s="55">
        <f>INDEX([1]装备设计!$H$3:$H$7,MATCH([1]装备一览!BM97,[1]装备设计!$F$3:$F$7,0))</f>
        <v>1500</v>
      </c>
      <c r="BS103" s="55">
        <v>12500</v>
      </c>
      <c r="BT103" s="55">
        <v>228.8</v>
      </c>
      <c r="BU103" s="55" t="str">
        <f t="shared" si="12"/>
        <v>109,161</v>
      </c>
      <c r="BV103" s="55"/>
    </row>
    <row r="104" spans="1:74" ht="14.25" thickBot="1">
      <c r="A104" s="55" t="s">
        <v>725</v>
      </c>
      <c r="B104" s="55">
        <v>1</v>
      </c>
      <c r="C104" s="55">
        <v>0</v>
      </c>
      <c r="D104" s="55" t="s">
        <v>128</v>
      </c>
      <c r="E104" s="55" t="s">
        <v>308</v>
      </c>
      <c r="F104" s="55">
        <v>15</v>
      </c>
      <c r="G104" s="55" t="s">
        <v>139</v>
      </c>
      <c r="H104" s="54">
        <v>1500</v>
      </c>
      <c r="I104" s="55">
        <f>INDEX([1]装备设计!$G$3:$G$7,MATCH([1]装备一览!E98,[1]装备设计!$F$3:$F$7,0))</f>
        <v>5</v>
      </c>
      <c r="J104" s="55">
        <f>INDEX([1]装备设计!$H$3:$H$7,MATCH([1]装备一览!E98,[1]装备设计!$F$3:$F$7,0))</f>
        <v>0</v>
      </c>
      <c r="K104" s="55">
        <v>0</v>
      </c>
      <c r="L104" s="55">
        <f t="shared" si="8"/>
        <v>103</v>
      </c>
      <c r="M104" s="55" t="s">
        <v>2248</v>
      </c>
      <c r="N104" s="55"/>
      <c r="P104" s="55" t="s">
        <v>726</v>
      </c>
      <c r="Q104" s="55">
        <v>1</v>
      </c>
      <c r="R104" s="55">
        <v>0</v>
      </c>
      <c r="S104" s="55" t="s">
        <v>128</v>
      </c>
      <c r="T104" s="44" t="s">
        <v>309</v>
      </c>
      <c r="U104" s="55">
        <v>15</v>
      </c>
      <c r="V104" s="55" t="s">
        <v>139</v>
      </c>
      <c r="W104" s="54">
        <v>3000</v>
      </c>
      <c r="X104" s="55">
        <f>INDEX([1]装备设计!$G$3:$G$7,MATCH([1]装备一览!T98,[1]装备设计!$F$3:$F$7,0))</f>
        <v>10</v>
      </c>
      <c r="Y104" s="55">
        <f>INDEX([1]装备设计!$H$3:$H$7,MATCH([1]装备一览!T98,[1]装备设计!$F$3:$F$7,0))</f>
        <v>0</v>
      </c>
      <c r="Z104" s="55">
        <v>0</v>
      </c>
      <c r="AA104" s="55">
        <v>103</v>
      </c>
      <c r="AB104" s="55" t="str">
        <f t="shared" si="9"/>
        <v>35,48</v>
      </c>
      <c r="AC104" s="55"/>
      <c r="AE104" s="55" t="s">
        <v>727</v>
      </c>
      <c r="AF104" s="55">
        <v>1</v>
      </c>
      <c r="AG104" s="55">
        <v>0</v>
      </c>
      <c r="AH104" s="55" t="s">
        <v>128</v>
      </c>
      <c r="AI104" s="44" t="s">
        <v>311</v>
      </c>
      <c r="AJ104" s="55">
        <v>15</v>
      </c>
      <c r="AK104" s="55" t="s">
        <v>139</v>
      </c>
      <c r="AL104" s="54">
        <v>7500</v>
      </c>
      <c r="AM104" s="55">
        <f>INDEX([1]装备设计!$G$3:$G$7,MATCH([1]装备一览!AI98,[1]装备设计!$F$3:$F$7,0))</f>
        <v>20</v>
      </c>
      <c r="AN104" s="55">
        <f>INDEX([1]装备设计!$H$3:$H$7,MATCH([1]装备一览!AI98,[1]装备设计!$F$3:$F$7,0))</f>
        <v>0</v>
      </c>
      <c r="AO104" s="55">
        <v>10000</v>
      </c>
      <c r="AP104" s="55">
        <v>103</v>
      </c>
      <c r="AQ104" s="55" t="str">
        <f t="shared" si="10"/>
        <v>59,81</v>
      </c>
      <c r="AR104" s="55"/>
      <c r="AT104" s="55" t="s">
        <v>728</v>
      </c>
      <c r="AU104" s="55">
        <v>1</v>
      </c>
      <c r="AV104" s="55">
        <v>0</v>
      </c>
      <c r="AW104" s="55" t="s">
        <v>128</v>
      </c>
      <c r="AX104" s="44" t="s">
        <v>313</v>
      </c>
      <c r="AY104" s="55">
        <v>15</v>
      </c>
      <c r="AZ104" s="55" t="s">
        <v>139</v>
      </c>
      <c r="BA104" s="54">
        <v>15000</v>
      </c>
      <c r="BB104" s="55">
        <f>INDEX([1]装备设计!$G$3:$G$7,MATCH([1]装备一览!AX98,[1]装备设计!$F$3:$F$7,0))</f>
        <v>50</v>
      </c>
      <c r="BC104" s="55">
        <f>INDEX([1]装备设计!$H$3:$H$7,MATCH([1]装备一览!AX98,[1]装备设计!$F$3:$F$7,0))</f>
        <v>500</v>
      </c>
      <c r="BD104" s="55">
        <v>10000</v>
      </c>
      <c r="BE104" s="55">
        <v>103</v>
      </c>
      <c r="BF104" s="55" t="str">
        <f t="shared" si="11"/>
        <v>87,121</v>
      </c>
      <c r="BG104" s="55"/>
      <c r="BI104" s="55" t="s">
        <v>729</v>
      </c>
      <c r="BJ104" s="55">
        <v>1</v>
      </c>
      <c r="BK104" s="55">
        <v>0</v>
      </c>
      <c r="BL104" s="55" t="s">
        <v>128</v>
      </c>
      <c r="BM104" s="44" t="s">
        <v>315</v>
      </c>
      <c r="BN104" s="55">
        <v>15</v>
      </c>
      <c r="BO104" s="55" t="s">
        <v>139</v>
      </c>
      <c r="BP104" s="54">
        <v>30000</v>
      </c>
      <c r="BQ104" s="55">
        <f>INDEX([1]装备设计!$G$3:$G$7,MATCH([1]装备一览!BM98,[1]装备设计!$F$3:$F$7,0))</f>
        <v>150</v>
      </c>
      <c r="BR104" s="55">
        <f>INDEX([1]装备设计!$H$3:$H$7,MATCH([1]装备一览!BM98,[1]装备设计!$F$3:$F$7,0))</f>
        <v>1500</v>
      </c>
      <c r="BS104" s="55">
        <v>10000</v>
      </c>
      <c r="BT104" s="55">
        <v>103</v>
      </c>
      <c r="BU104" s="55" t="str">
        <f t="shared" si="12"/>
        <v>109,161</v>
      </c>
      <c r="BV104" s="55"/>
    </row>
    <row r="105" spans="1:74" ht="14.25" thickBot="1">
      <c r="A105" s="55" t="s">
        <v>730</v>
      </c>
      <c r="B105" s="71">
        <v>0</v>
      </c>
      <c r="C105" s="55">
        <v>1</v>
      </c>
      <c r="D105" s="55" t="s">
        <v>128</v>
      </c>
      <c r="E105" s="55" t="s">
        <v>308</v>
      </c>
      <c r="F105" s="55">
        <v>15</v>
      </c>
      <c r="G105" s="55" t="s">
        <v>139</v>
      </c>
      <c r="H105" s="54">
        <v>1800</v>
      </c>
      <c r="I105" s="55">
        <f>INDEX([1]装备设计!$G$3:$G$7,MATCH([1]装备一览!E99,[1]装备设计!$F$3:$F$7,0))</f>
        <v>5</v>
      </c>
      <c r="J105" s="55">
        <f>INDEX([1]装备设计!$H$3:$H$7,MATCH([1]装备一览!E99,[1]装备设计!$F$3:$F$7,0))</f>
        <v>0</v>
      </c>
      <c r="K105" s="55">
        <v>0</v>
      </c>
      <c r="L105" s="55">
        <f t="shared" si="8"/>
        <v>130.19999999999999</v>
      </c>
      <c r="M105" s="55" t="s">
        <v>2248</v>
      </c>
      <c r="N105" s="55"/>
      <c r="P105" s="55" t="s">
        <v>731</v>
      </c>
      <c r="Q105" s="71">
        <v>0</v>
      </c>
      <c r="R105" s="55">
        <v>1</v>
      </c>
      <c r="S105" s="55" t="s">
        <v>128</v>
      </c>
      <c r="T105" s="44" t="s">
        <v>309</v>
      </c>
      <c r="U105" s="55">
        <v>15</v>
      </c>
      <c r="V105" s="55" t="s">
        <v>139</v>
      </c>
      <c r="W105" s="54">
        <v>3600</v>
      </c>
      <c r="X105" s="55">
        <f>INDEX([1]装备设计!$G$3:$G$7,MATCH([1]装备一览!T99,[1]装备设计!$F$3:$F$7,0))</f>
        <v>10</v>
      </c>
      <c r="Y105" s="55">
        <f>INDEX([1]装备设计!$H$3:$H$7,MATCH([1]装备一览!T99,[1]装备设计!$F$3:$F$7,0))</f>
        <v>0</v>
      </c>
      <c r="Z105" s="55">
        <v>0</v>
      </c>
      <c r="AA105" s="55">
        <v>130.19999999999999</v>
      </c>
      <c r="AB105" s="55" t="str">
        <f t="shared" si="9"/>
        <v>35,48</v>
      </c>
      <c r="AC105" s="55"/>
      <c r="AE105" s="55" t="s">
        <v>732</v>
      </c>
      <c r="AF105" s="71">
        <v>0</v>
      </c>
      <c r="AG105" s="55">
        <v>1</v>
      </c>
      <c r="AH105" s="55" t="s">
        <v>128</v>
      </c>
      <c r="AI105" s="44" t="s">
        <v>311</v>
      </c>
      <c r="AJ105" s="55">
        <v>15</v>
      </c>
      <c r="AK105" s="55" t="s">
        <v>139</v>
      </c>
      <c r="AL105" s="54">
        <v>9000</v>
      </c>
      <c r="AM105" s="55">
        <f>INDEX([1]装备设计!$G$3:$G$7,MATCH([1]装备一览!AI99,[1]装备设计!$F$3:$F$7,0))</f>
        <v>20</v>
      </c>
      <c r="AN105" s="55">
        <f>INDEX([1]装备设计!$H$3:$H$7,MATCH([1]装备一览!AI99,[1]装备设计!$F$3:$F$7,0))</f>
        <v>0</v>
      </c>
      <c r="AO105" s="55">
        <v>12500</v>
      </c>
      <c r="AP105" s="55">
        <v>130.19999999999999</v>
      </c>
      <c r="AQ105" s="55" t="str">
        <f t="shared" si="10"/>
        <v>59,81</v>
      </c>
      <c r="AR105" s="55"/>
      <c r="AT105" s="55" t="s">
        <v>733</v>
      </c>
      <c r="AU105" s="71">
        <v>0</v>
      </c>
      <c r="AV105" s="55">
        <v>1</v>
      </c>
      <c r="AW105" s="55" t="s">
        <v>128</v>
      </c>
      <c r="AX105" s="44" t="s">
        <v>313</v>
      </c>
      <c r="AY105" s="55">
        <v>15</v>
      </c>
      <c r="AZ105" s="55" t="s">
        <v>139</v>
      </c>
      <c r="BA105" s="54">
        <v>18000</v>
      </c>
      <c r="BB105" s="55">
        <f>INDEX([1]装备设计!$G$3:$G$7,MATCH([1]装备一览!AX99,[1]装备设计!$F$3:$F$7,0))</f>
        <v>50</v>
      </c>
      <c r="BC105" s="55">
        <f>INDEX([1]装备设计!$H$3:$H$7,MATCH([1]装备一览!AX99,[1]装备设计!$F$3:$F$7,0))</f>
        <v>500</v>
      </c>
      <c r="BD105" s="55">
        <v>12500</v>
      </c>
      <c r="BE105" s="55">
        <v>130.19999999999999</v>
      </c>
      <c r="BF105" s="55" t="str">
        <f t="shared" si="11"/>
        <v>87,121</v>
      </c>
      <c r="BG105" s="55"/>
      <c r="BI105" s="55" t="s">
        <v>734</v>
      </c>
      <c r="BJ105" s="71">
        <v>0</v>
      </c>
      <c r="BK105" s="55">
        <v>1</v>
      </c>
      <c r="BL105" s="55" t="s">
        <v>128</v>
      </c>
      <c r="BM105" s="44" t="s">
        <v>315</v>
      </c>
      <c r="BN105" s="55">
        <v>15</v>
      </c>
      <c r="BO105" s="55" t="s">
        <v>139</v>
      </c>
      <c r="BP105" s="54">
        <v>36000</v>
      </c>
      <c r="BQ105" s="55">
        <f>INDEX([1]装备设计!$G$3:$G$7,MATCH([1]装备一览!BM99,[1]装备设计!$F$3:$F$7,0))</f>
        <v>150</v>
      </c>
      <c r="BR105" s="55">
        <f>INDEX([1]装备设计!$H$3:$H$7,MATCH([1]装备一览!BM99,[1]装备设计!$F$3:$F$7,0))</f>
        <v>1500</v>
      </c>
      <c r="BS105" s="55">
        <v>12500</v>
      </c>
      <c r="BT105" s="55">
        <v>130.19999999999999</v>
      </c>
      <c r="BU105" s="55" t="str">
        <f t="shared" si="12"/>
        <v>109,161</v>
      </c>
      <c r="BV105" s="55"/>
    </row>
    <row r="106" spans="1:74" ht="14.25" thickBot="1">
      <c r="A106" s="55" t="s">
        <v>735</v>
      </c>
      <c r="B106" s="55">
        <v>1</v>
      </c>
      <c r="C106" s="55">
        <v>0</v>
      </c>
      <c r="D106" s="55" t="s">
        <v>127</v>
      </c>
      <c r="E106" s="55" t="s">
        <v>308</v>
      </c>
      <c r="F106" s="55">
        <v>15</v>
      </c>
      <c r="G106" s="55" t="s">
        <v>137</v>
      </c>
      <c r="H106" s="54">
        <v>1500</v>
      </c>
      <c r="I106" s="55">
        <f>INDEX([1]装备设计!$G$3:$G$7,MATCH([1]装备一览!E100,[1]装备设计!$F$3:$F$7,0))</f>
        <v>5</v>
      </c>
      <c r="J106" s="55">
        <f>INDEX([1]装备设计!$H$3:$H$7,MATCH([1]装备一览!E100,[1]装备设计!$F$3:$F$7,0))</f>
        <v>0</v>
      </c>
      <c r="K106" s="55">
        <v>0</v>
      </c>
      <c r="L106" s="55">
        <f t="shared" si="8"/>
        <v>156</v>
      </c>
      <c r="M106" s="55" t="s">
        <v>2248</v>
      </c>
      <c r="N106" s="55"/>
      <c r="P106" s="55" t="s">
        <v>736</v>
      </c>
      <c r="Q106" s="55">
        <v>1</v>
      </c>
      <c r="R106" s="55">
        <v>0</v>
      </c>
      <c r="S106" s="55" t="s">
        <v>127</v>
      </c>
      <c r="T106" s="44" t="s">
        <v>309</v>
      </c>
      <c r="U106" s="55">
        <v>15</v>
      </c>
      <c r="V106" s="55" t="s">
        <v>137</v>
      </c>
      <c r="W106" s="54">
        <v>3000</v>
      </c>
      <c r="X106" s="55">
        <f>INDEX([1]装备设计!$G$3:$G$7,MATCH([1]装备一览!T100,[1]装备设计!$F$3:$F$7,0))</f>
        <v>10</v>
      </c>
      <c r="Y106" s="55">
        <f>INDEX([1]装备设计!$H$3:$H$7,MATCH([1]装备一览!T100,[1]装备设计!$F$3:$F$7,0))</f>
        <v>0</v>
      </c>
      <c r="Z106" s="55">
        <v>0</v>
      </c>
      <c r="AA106" s="55">
        <v>156</v>
      </c>
      <c r="AB106" s="55" t="str">
        <f t="shared" si="9"/>
        <v>35,48</v>
      </c>
      <c r="AC106" s="55"/>
      <c r="AE106" s="55" t="s">
        <v>737</v>
      </c>
      <c r="AF106" s="55">
        <v>1</v>
      </c>
      <c r="AG106" s="55">
        <v>0</v>
      </c>
      <c r="AH106" s="55" t="s">
        <v>127</v>
      </c>
      <c r="AI106" s="44" t="s">
        <v>311</v>
      </c>
      <c r="AJ106" s="55">
        <v>15</v>
      </c>
      <c r="AK106" s="55" t="s">
        <v>137</v>
      </c>
      <c r="AL106" s="54">
        <v>7500</v>
      </c>
      <c r="AM106" s="55">
        <f>INDEX([1]装备设计!$G$3:$G$7,MATCH([1]装备一览!AI100,[1]装备设计!$F$3:$F$7,0))</f>
        <v>20</v>
      </c>
      <c r="AN106" s="55">
        <f>INDEX([1]装备设计!$H$3:$H$7,MATCH([1]装备一览!AI100,[1]装备设计!$F$3:$F$7,0))</f>
        <v>0</v>
      </c>
      <c r="AO106" s="55">
        <v>10000</v>
      </c>
      <c r="AP106" s="55">
        <v>156</v>
      </c>
      <c r="AQ106" s="55" t="str">
        <f t="shared" si="10"/>
        <v>59,81</v>
      </c>
      <c r="AR106" s="55"/>
      <c r="AT106" s="55" t="s">
        <v>738</v>
      </c>
      <c r="AU106" s="55">
        <v>1</v>
      </c>
      <c r="AV106" s="55">
        <v>0</v>
      </c>
      <c r="AW106" s="55" t="s">
        <v>127</v>
      </c>
      <c r="AX106" s="44" t="s">
        <v>313</v>
      </c>
      <c r="AY106" s="55">
        <v>15</v>
      </c>
      <c r="AZ106" s="55" t="s">
        <v>137</v>
      </c>
      <c r="BA106" s="54">
        <v>15000</v>
      </c>
      <c r="BB106" s="55">
        <f>INDEX([1]装备设计!$G$3:$G$7,MATCH([1]装备一览!AX100,[1]装备设计!$F$3:$F$7,0))</f>
        <v>50</v>
      </c>
      <c r="BC106" s="55">
        <f>INDEX([1]装备设计!$H$3:$H$7,MATCH([1]装备一览!AX100,[1]装备设计!$F$3:$F$7,0))</f>
        <v>500</v>
      </c>
      <c r="BD106" s="55">
        <v>10000</v>
      </c>
      <c r="BE106" s="55">
        <v>156</v>
      </c>
      <c r="BF106" s="55" t="str">
        <f t="shared" si="11"/>
        <v>87,121</v>
      </c>
      <c r="BG106" s="55"/>
      <c r="BI106" s="55" t="s">
        <v>739</v>
      </c>
      <c r="BJ106" s="55">
        <v>1</v>
      </c>
      <c r="BK106" s="55">
        <v>0</v>
      </c>
      <c r="BL106" s="55" t="s">
        <v>127</v>
      </c>
      <c r="BM106" s="44" t="s">
        <v>315</v>
      </c>
      <c r="BN106" s="55">
        <v>15</v>
      </c>
      <c r="BO106" s="55" t="s">
        <v>137</v>
      </c>
      <c r="BP106" s="54">
        <v>30000</v>
      </c>
      <c r="BQ106" s="55">
        <f>INDEX([1]装备设计!$G$3:$G$7,MATCH([1]装备一览!BM100,[1]装备设计!$F$3:$F$7,0))</f>
        <v>150</v>
      </c>
      <c r="BR106" s="55">
        <f>INDEX([1]装备设计!$H$3:$H$7,MATCH([1]装备一览!BM100,[1]装备设计!$F$3:$F$7,0))</f>
        <v>1500</v>
      </c>
      <c r="BS106" s="55">
        <v>10000</v>
      </c>
      <c r="BT106" s="55">
        <v>156</v>
      </c>
      <c r="BU106" s="55" t="str">
        <f t="shared" si="12"/>
        <v>109,161</v>
      </c>
      <c r="BV106" s="55"/>
    </row>
    <row r="107" spans="1:74" ht="14.25" thickBot="1">
      <c r="A107" s="55" t="s">
        <v>740</v>
      </c>
      <c r="B107" s="55">
        <v>1</v>
      </c>
      <c r="C107" s="55">
        <v>1</v>
      </c>
      <c r="D107" s="55" t="s">
        <v>127</v>
      </c>
      <c r="E107" s="55" t="s">
        <v>308</v>
      </c>
      <c r="F107" s="55">
        <v>15</v>
      </c>
      <c r="G107" s="55" t="s">
        <v>137</v>
      </c>
      <c r="H107" s="54">
        <v>1800</v>
      </c>
      <c r="I107" s="55">
        <f>INDEX([1]装备设计!$G$3:$G$7,MATCH([1]装备一览!E101,[1]装备设计!$F$3:$F$7,0))</f>
        <v>5</v>
      </c>
      <c r="J107" s="55">
        <f>INDEX([1]装备设计!$H$3:$H$7,MATCH([1]装备一览!E101,[1]装备设计!$F$3:$F$7,0))</f>
        <v>0</v>
      </c>
      <c r="K107" s="55">
        <v>0</v>
      </c>
      <c r="L107" s="55">
        <f t="shared" si="8"/>
        <v>228.8</v>
      </c>
      <c r="M107" s="55" t="s">
        <v>2248</v>
      </c>
      <c r="N107" s="55"/>
      <c r="P107" s="55" t="s">
        <v>741</v>
      </c>
      <c r="Q107" s="55">
        <v>1</v>
      </c>
      <c r="R107" s="55">
        <v>1</v>
      </c>
      <c r="S107" s="55" t="s">
        <v>127</v>
      </c>
      <c r="T107" s="44" t="s">
        <v>309</v>
      </c>
      <c r="U107" s="55">
        <v>15</v>
      </c>
      <c r="V107" s="55" t="s">
        <v>137</v>
      </c>
      <c r="W107" s="54">
        <v>3600</v>
      </c>
      <c r="X107" s="55">
        <f>INDEX([1]装备设计!$G$3:$G$7,MATCH([1]装备一览!T101,[1]装备设计!$F$3:$F$7,0))</f>
        <v>10</v>
      </c>
      <c r="Y107" s="55">
        <f>INDEX([1]装备设计!$H$3:$H$7,MATCH([1]装备一览!T101,[1]装备设计!$F$3:$F$7,0))</f>
        <v>0</v>
      </c>
      <c r="Z107" s="55">
        <v>0</v>
      </c>
      <c r="AA107" s="55">
        <v>228.8</v>
      </c>
      <c r="AB107" s="55" t="str">
        <f t="shared" si="9"/>
        <v>35,48</v>
      </c>
      <c r="AC107" s="55"/>
      <c r="AE107" s="55" t="s">
        <v>742</v>
      </c>
      <c r="AF107" s="55">
        <v>1</v>
      </c>
      <c r="AG107" s="55">
        <v>1</v>
      </c>
      <c r="AH107" s="55" t="s">
        <v>127</v>
      </c>
      <c r="AI107" s="44" t="s">
        <v>311</v>
      </c>
      <c r="AJ107" s="55">
        <v>15</v>
      </c>
      <c r="AK107" s="55" t="s">
        <v>137</v>
      </c>
      <c r="AL107" s="54">
        <v>9000</v>
      </c>
      <c r="AM107" s="55">
        <f>INDEX([1]装备设计!$G$3:$G$7,MATCH([1]装备一览!AI101,[1]装备设计!$F$3:$F$7,0))</f>
        <v>20</v>
      </c>
      <c r="AN107" s="55">
        <f>INDEX([1]装备设计!$H$3:$H$7,MATCH([1]装备一览!AI101,[1]装备设计!$F$3:$F$7,0))</f>
        <v>0</v>
      </c>
      <c r="AO107" s="55">
        <v>12500</v>
      </c>
      <c r="AP107" s="55">
        <v>228.8</v>
      </c>
      <c r="AQ107" s="55" t="str">
        <f t="shared" si="10"/>
        <v>59,81</v>
      </c>
      <c r="AR107" s="55"/>
      <c r="AT107" s="55" t="s">
        <v>743</v>
      </c>
      <c r="AU107" s="55">
        <v>1</v>
      </c>
      <c r="AV107" s="55">
        <v>1</v>
      </c>
      <c r="AW107" s="55" t="s">
        <v>127</v>
      </c>
      <c r="AX107" s="44" t="s">
        <v>313</v>
      </c>
      <c r="AY107" s="55">
        <v>15</v>
      </c>
      <c r="AZ107" s="55" t="s">
        <v>137</v>
      </c>
      <c r="BA107" s="54">
        <v>18000</v>
      </c>
      <c r="BB107" s="55">
        <f>INDEX([1]装备设计!$G$3:$G$7,MATCH([1]装备一览!AX101,[1]装备设计!$F$3:$F$7,0))</f>
        <v>50</v>
      </c>
      <c r="BC107" s="55">
        <f>INDEX([1]装备设计!$H$3:$H$7,MATCH([1]装备一览!AX101,[1]装备设计!$F$3:$F$7,0))</f>
        <v>500</v>
      </c>
      <c r="BD107" s="55">
        <v>12500</v>
      </c>
      <c r="BE107" s="55">
        <v>228.8</v>
      </c>
      <c r="BF107" s="55" t="str">
        <f t="shared" si="11"/>
        <v>87,121</v>
      </c>
      <c r="BG107" s="55"/>
      <c r="BI107" s="55" t="s">
        <v>744</v>
      </c>
      <c r="BJ107" s="55">
        <v>1</v>
      </c>
      <c r="BK107" s="55">
        <v>1</v>
      </c>
      <c r="BL107" s="55" t="s">
        <v>127</v>
      </c>
      <c r="BM107" s="44" t="s">
        <v>315</v>
      </c>
      <c r="BN107" s="55">
        <v>15</v>
      </c>
      <c r="BO107" s="55" t="s">
        <v>137</v>
      </c>
      <c r="BP107" s="54">
        <v>36000</v>
      </c>
      <c r="BQ107" s="55">
        <f>INDEX([1]装备设计!$G$3:$G$7,MATCH([1]装备一览!BM101,[1]装备设计!$F$3:$F$7,0))</f>
        <v>150</v>
      </c>
      <c r="BR107" s="55">
        <f>INDEX([1]装备设计!$H$3:$H$7,MATCH([1]装备一览!BM101,[1]装备设计!$F$3:$F$7,0))</f>
        <v>1500</v>
      </c>
      <c r="BS107" s="55">
        <v>12500</v>
      </c>
      <c r="BT107" s="55">
        <v>228.8</v>
      </c>
      <c r="BU107" s="55" t="str">
        <f t="shared" si="12"/>
        <v>109,161</v>
      </c>
      <c r="BV107" s="55"/>
    </row>
    <row r="108" spans="1:74" ht="14.25" thickBot="1">
      <c r="A108" s="55" t="s">
        <v>745</v>
      </c>
      <c r="B108" s="55">
        <v>1</v>
      </c>
      <c r="C108" s="55">
        <v>0</v>
      </c>
      <c r="D108" s="55" t="s">
        <v>128</v>
      </c>
      <c r="E108" s="55" t="s">
        <v>308</v>
      </c>
      <c r="F108" s="55">
        <v>15</v>
      </c>
      <c r="G108" s="55" t="s">
        <v>137</v>
      </c>
      <c r="H108" s="54">
        <v>1500</v>
      </c>
      <c r="I108" s="55">
        <f>INDEX([1]装备设计!$G$3:$G$7,MATCH([1]装备一览!E102,[1]装备设计!$F$3:$F$7,0))</f>
        <v>5</v>
      </c>
      <c r="J108" s="55">
        <f>INDEX([1]装备设计!$H$3:$H$7,MATCH([1]装备一览!E102,[1]装备设计!$F$3:$F$7,0))</f>
        <v>0</v>
      </c>
      <c r="K108" s="55">
        <v>0</v>
      </c>
      <c r="L108" s="55">
        <v>420</v>
      </c>
      <c r="M108" s="55" t="s">
        <v>2248</v>
      </c>
      <c r="N108" s="55"/>
      <c r="P108" s="55" t="s">
        <v>746</v>
      </c>
      <c r="Q108" s="55">
        <v>1</v>
      </c>
      <c r="R108" s="55">
        <v>0</v>
      </c>
      <c r="S108" s="55" t="s">
        <v>128</v>
      </c>
      <c r="T108" s="44" t="s">
        <v>309</v>
      </c>
      <c r="U108" s="55">
        <v>15</v>
      </c>
      <c r="V108" s="55" t="s">
        <v>137</v>
      </c>
      <c r="W108" s="54">
        <v>3000</v>
      </c>
      <c r="X108" s="55">
        <f>INDEX([1]装备设计!$G$3:$G$7,MATCH([1]装备一览!T102,[1]装备设计!$F$3:$F$7,0))</f>
        <v>10</v>
      </c>
      <c r="Y108" s="55">
        <f>INDEX([1]装备设计!$H$3:$H$7,MATCH([1]装备一览!T102,[1]装备设计!$F$3:$F$7,0))</f>
        <v>0</v>
      </c>
      <c r="Z108" s="55">
        <v>0</v>
      </c>
      <c r="AA108" s="55">
        <v>420</v>
      </c>
      <c r="AB108" s="55" t="str">
        <f t="shared" si="9"/>
        <v>35,48</v>
      </c>
      <c r="AC108" s="55"/>
      <c r="AE108" s="55" t="s">
        <v>747</v>
      </c>
      <c r="AF108" s="55">
        <v>1</v>
      </c>
      <c r="AG108" s="55">
        <v>0</v>
      </c>
      <c r="AH108" s="55" t="s">
        <v>128</v>
      </c>
      <c r="AI108" s="44" t="s">
        <v>311</v>
      </c>
      <c r="AJ108" s="55">
        <v>15</v>
      </c>
      <c r="AK108" s="55" t="s">
        <v>137</v>
      </c>
      <c r="AL108" s="54">
        <v>7500</v>
      </c>
      <c r="AM108" s="55">
        <f>INDEX([1]装备设计!$G$3:$G$7,MATCH([1]装备一览!AI102,[1]装备设计!$F$3:$F$7,0))</f>
        <v>20</v>
      </c>
      <c r="AN108" s="55">
        <f>INDEX([1]装备设计!$H$3:$H$7,MATCH([1]装备一览!AI102,[1]装备设计!$F$3:$F$7,0))</f>
        <v>0</v>
      </c>
      <c r="AO108" s="55">
        <v>10000</v>
      </c>
      <c r="AP108" s="55">
        <v>420</v>
      </c>
      <c r="AQ108" s="55" t="str">
        <f t="shared" si="10"/>
        <v>59,81</v>
      </c>
      <c r="AR108" s="55"/>
      <c r="AT108" s="55" t="s">
        <v>748</v>
      </c>
      <c r="AU108" s="55">
        <v>1</v>
      </c>
      <c r="AV108" s="55">
        <v>0</v>
      </c>
      <c r="AW108" s="55" t="s">
        <v>128</v>
      </c>
      <c r="AX108" s="44" t="s">
        <v>313</v>
      </c>
      <c r="AY108" s="55">
        <v>15</v>
      </c>
      <c r="AZ108" s="55" t="s">
        <v>137</v>
      </c>
      <c r="BA108" s="54">
        <v>15000</v>
      </c>
      <c r="BB108" s="55">
        <f>INDEX([1]装备设计!$G$3:$G$7,MATCH([1]装备一览!AX102,[1]装备设计!$F$3:$F$7,0))</f>
        <v>50</v>
      </c>
      <c r="BC108" s="55">
        <f>INDEX([1]装备设计!$H$3:$H$7,MATCH([1]装备一览!AX102,[1]装备设计!$F$3:$F$7,0))</f>
        <v>500</v>
      </c>
      <c r="BD108" s="55">
        <v>10000</v>
      </c>
      <c r="BE108" s="55">
        <v>420</v>
      </c>
      <c r="BF108" s="55" t="str">
        <f t="shared" si="11"/>
        <v>87,121</v>
      </c>
      <c r="BG108" s="55"/>
      <c r="BI108" s="55" t="s">
        <v>749</v>
      </c>
      <c r="BJ108" s="55">
        <v>1</v>
      </c>
      <c r="BK108" s="55">
        <v>0</v>
      </c>
      <c r="BL108" s="55" t="s">
        <v>128</v>
      </c>
      <c r="BM108" s="44" t="s">
        <v>315</v>
      </c>
      <c r="BN108" s="55">
        <v>15</v>
      </c>
      <c r="BO108" s="55" t="s">
        <v>137</v>
      </c>
      <c r="BP108" s="54">
        <v>30000</v>
      </c>
      <c r="BQ108" s="55">
        <f>INDEX([1]装备设计!$G$3:$G$7,MATCH([1]装备一览!BM102,[1]装备设计!$F$3:$F$7,0))</f>
        <v>150</v>
      </c>
      <c r="BR108" s="55">
        <f>INDEX([1]装备设计!$H$3:$H$7,MATCH([1]装备一览!BM102,[1]装备设计!$F$3:$F$7,0))</f>
        <v>1500</v>
      </c>
      <c r="BS108" s="55">
        <v>10000</v>
      </c>
      <c r="BT108" s="55">
        <v>420</v>
      </c>
      <c r="BU108" s="55" t="str">
        <f t="shared" si="12"/>
        <v>109,161</v>
      </c>
      <c r="BV108" s="55"/>
    </row>
    <row r="109" spans="1:74" ht="14.25" thickBot="1">
      <c r="A109" s="55" t="s">
        <v>750</v>
      </c>
      <c r="B109" s="71">
        <v>0</v>
      </c>
      <c r="C109" s="55">
        <v>1</v>
      </c>
      <c r="D109" s="55" t="s">
        <v>128</v>
      </c>
      <c r="E109" s="55" t="s">
        <v>308</v>
      </c>
      <c r="F109" s="55">
        <v>15</v>
      </c>
      <c r="G109" s="55" t="s">
        <v>137</v>
      </c>
      <c r="H109" s="54">
        <v>1800</v>
      </c>
      <c r="I109" s="55">
        <f>INDEX([1]装备设计!$G$3:$G$7,MATCH([1]装备一览!E103,[1]装备设计!$F$3:$F$7,0))</f>
        <v>5</v>
      </c>
      <c r="J109" s="55">
        <f>INDEX([1]装备设计!$H$3:$H$7,MATCH([1]装备一览!E103,[1]装备设计!$F$3:$F$7,0))</f>
        <v>0</v>
      </c>
      <c r="K109" s="55">
        <v>0</v>
      </c>
      <c r="L109" s="55">
        <v>472</v>
      </c>
      <c r="M109" s="55" t="s">
        <v>2248</v>
      </c>
      <c r="N109" s="55"/>
      <c r="P109" s="55" t="s">
        <v>751</v>
      </c>
      <c r="Q109" s="71">
        <v>0</v>
      </c>
      <c r="R109" s="55">
        <v>1</v>
      </c>
      <c r="S109" s="55" t="s">
        <v>128</v>
      </c>
      <c r="T109" s="44" t="s">
        <v>309</v>
      </c>
      <c r="U109" s="55">
        <v>15</v>
      </c>
      <c r="V109" s="55" t="s">
        <v>137</v>
      </c>
      <c r="W109" s="54">
        <v>3600</v>
      </c>
      <c r="X109" s="55">
        <f>INDEX([1]装备设计!$G$3:$G$7,MATCH([1]装备一览!T103,[1]装备设计!$F$3:$F$7,0))</f>
        <v>10</v>
      </c>
      <c r="Y109" s="55">
        <f>INDEX([1]装备设计!$H$3:$H$7,MATCH([1]装备一览!T103,[1]装备设计!$F$3:$F$7,0))</f>
        <v>0</v>
      </c>
      <c r="Z109" s="55">
        <v>0</v>
      </c>
      <c r="AA109" s="55">
        <v>472</v>
      </c>
      <c r="AB109" s="55" t="str">
        <f t="shared" si="9"/>
        <v>35,48</v>
      </c>
      <c r="AC109" s="55"/>
      <c r="AE109" s="55" t="s">
        <v>752</v>
      </c>
      <c r="AF109" s="71">
        <v>0</v>
      </c>
      <c r="AG109" s="55">
        <v>1</v>
      </c>
      <c r="AH109" s="55" t="s">
        <v>128</v>
      </c>
      <c r="AI109" s="44" t="s">
        <v>311</v>
      </c>
      <c r="AJ109" s="55">
        <v>15</v>
      </c>
      <c r="AK109" s="55" t="s">
        <v>137</v>
      </c>
      <c r="AL109" s="54">
        <v>9000</v>
      </c>
      <c r="AM109" s="55">
        <f>INDEX([1]装备设计!$G$3:$G$7,MATCH([1]装备一览!AI103,[1]装备设计!$F$3:$F$7,0))</f>
        <v>20</v>
      </c>
      <c r="AN109" s="55">
        <f>INDEX([1]装备设计!$H$3:$H$7,MATCH([1]装备一览!AI103,[1]装备设计!$F$3:$F$7,0))</f>
        <v>0</v>
      </c>
      <c r="AO109" s="55">
        <v>12500</v>
      </c>
      <c r="AP109" s="55">
        <v>472</v>
      </c>
      <c r="AQ109" s="55" t="str">
        <f t="shared" si="10"/>
        <v>59,81</v>
      </c>
      <c r="AR109" s="55"/>
      <c r="AT109" s="55" t="s">
        <v>753</v>
      </c>
      <c r="AU109" s="71">
        <v>0</v>
      </c>
      <c r="AV109" s="55">
        <v>1</v>
      </c>
      <c r="AW109" s="55" t="s">
        <v>128</v>
      </c>
      <c r="AX109" s="44" t="s">
        <v>313</v>
      </c>
      <c r="AY109" s="55">
        <v>15</v>
      </c>
      <c r="AZ109" s="55" t="s">
        <v>137</v>
      </c>
      <c r="BA109" s="54">
        <v>18000</v>
      </c>
      <c r="BB109" s="55">
        <f>INDEX([1]装备设计!$G$3:$G$7,MATCH([1]装备一览!AX103,[1]装备设计!$F$3:$F$7,0))</f>
        <v>50</v>
      </c>
      <c r="BC109" s="55">
        <f>INDEX([1]装备设计!$H$3:$H$7,MATCH([1]装备一览!AX103,[1]装备设计!$F$3:$F$7,0))</f>
        <v>500</v>
      </c>
      <c r="BD109" s="55">
        <v>12500</v>
      </c>
      <c r="BE109" s="55">
        <v>472</v>
      </c>
      <c r="BF109" s="55" t="str">
        <f t="shared" si="11"/>
        <v>87,121</v>
      </c>
      <c r="BG109" s="55"/>
      <c r="BI109" s="55" t="s">
        <v>754</v>
      </c>
      <c r="BJ109" s="71">
        <v>0</v>
      </c>
      <c r="BK109" s="55">
        <v>1</v>
      </c>
      <c r="BL109" s="55" t="s">
        <v>128</v>
      </c>
      <c r="BM109" s="44" t="s">
        <v>315</v>
      </c>
      <c r="BN109" s="55">
        <v>15</v>
      </c>
      <c r="BO109" s="55" t="s">
        <v>137</v>
      </c>
      <c r="BP109" s="54">
        <v>36000</v>
      </c>
      <c r="BQ109" s="55">
        <f>INDEX([1]装备设计!$G$3:$G$7,MATCH([1]装备一览!BM103,[1]装备设计!$F$3:$F$7,0))</f>
        <v>150</v>
      </c>
      <c r="BR109" s="55">
        <f>INDEX([1]装备设计!$H$3:$H$7,MATCH([1]装备一览!BM103,[1]装备设计!$F$3:$F$7,0))</f>
        <v>1500</v>
      </c>
      <c r="BS109" s="55">
        <v>12500</v>
      </c>
      <c r="BT109" s="55">
        <v>472</v>
      </c>
      <c r="BU109" s="55" t="str">
        <f t="shared" si="12"/>
        <v>109,161</v>
      </c>
      <c r="BV109" s="55"/>
    </row>
    <row r="110" spans="1:74" ht="14.25" thickBot="1">
      <c r="A110" s="55" t="s">
        <v>755</v>
      </c>
      <c r="B110" s="55">
        <v>1</v>
      </c>
      <c r="C110" s="55">
        <v>0</v>
      </c>
      <c r="D110" s="55" t="s">
        <v>126</v>
      </c>
      <c r="E110" s="55" t="s">
        <v>308</v>
      </c>
      <c r="F110" s="55">
        <v>15</v>
      </c>
      <c r="G110" s="55" t="s">
        <v>232</v>
      </c>
      <c r="H110" s="54">
        <v>1500</v>
      </c>
      <c r="I110" s="55">
        <f>INDEX([1]装备设计!$G$3:$G$7,MATCH([1]装备一览!E104,[1]装备设计!$F$3:$F$7,0))</f>
        <v>5</v>
      </c>
      <c r="J110" s="55">
        <f>INDEX([1]装备设计!$H$3:$H$7,MATCH([1]装备一览!E104,[1]装备设计!$F$3:$F$7,0))</f>
        <v>0</v>
      </c>
      <c r="K110" s="55">
        <v>0</v>
      </c>
      <c r="L110" s="55">
        <f t="shared" si="8"/>
        <v>39</v>
      </c>
      <c r="M110" s="55" t="s">
        <v>2248</v>
      </c>
      <c r="N110" s="55"/>
      <c r="P110" s="55" t="s">
        <v>756</v>
      </c>
      <c r="Q110" s="55">
        <v>1</v>
      </c>
      <c r="R110" s="55">
        <v>0</v>
      </c>
      <c r="S110" s="55" t="s">
        <v>126</v>
      </c>
      <c r="T110" s="44" t="s">
        <v>309</v>
      </c>
      <c r="U110" s="55">
        <v>15</v>
      </c>
      <c r="V110" s="55" t="s">
        <v>232</v>
      </c>
      <c r="W110" s="54">
        <v>3000</v>
      </c>
      <c r="X110" s="55">
        <f>INDEX([1]装备设计!$G$3:$G$7,MATCH([1]装备一览!T104,[1]装备设计!$F$3:$F$7,0))</f>
        <v>10</v>
      </c>
      <c r="Y110" s="55">
        <f>INDEX([1]装备设计!$H$3:$H$7,MATCH([1]装备一览!T104,[1]装备设计!$F$3:$F$7,0))</f>
        <v>0</v>
      </c>
      <c r="Z110" s="55">
        <v>0</v>
      </c>
      <c r="AA110" s="55">
        <v>39</v>
      </c>
      <c r="AB110" s="55" t="str">
        <f t="shared" si="9"/>
        <v>27,37</v>
      </c>
      <c r="AC110" s="55"/>
      <c r="AE110" s="55" t="s">
        <v>757</v>
      </c>
      <c r="AF110" s="55">
        <v>1</v>
      </c>
      <c r="AG110" s="55">
        <v>0</v>
      </c>
      <c r="AH110" s="55" t="s">
        <v>126</v>
      </c>
      <c r="AI110" s="44" t="s">
        <v>311</v>
      </c>
      <c r="AJ110" s="55">
        <v>15</v>
      </c>
      <c r="AK110" s="55" t="s">
        <v>232</v>
      </c>
      <c r="AL110" s="54">
        <v>7500</v>
      </c>
      <c r="AM110" s="55">
        <f>INDEX([1]装备设计!$G$3:$G$7,MATCH([1]装备一览!AI104,[1]装备设计!$F$3:$F$7,0))</f>
        <v>20</v>
      </c>
      <c r="AN110" s="55">
        <f>INDEX([1]装备设计!$H$3:$H$7,MATCH([1]装备一览!AI104,[1]装备设计!$F$3:$F$7,0))</f>
        <v>0</v>
      </c>
      <c r="AO110" s="55">
        <v>10000</v>
      </c>
      <c r="AP110" s="55">
        <v>39</v>
      </c>
      <c r="AQ110" s="55" t="str">
        <f t="shared" si="10"/>
        <v>45,62</v>
      </c>
      <c r="AR110" s="55"/>
      <c r="AT110" s="55" t="s">
        <v>758</v>
      </c>
      <c r="AU110" s="55">
        <v>1</v>
      </c>
      <c r="AV110" s="55">
        <v>0</v>
      </c>
      <c r="AW110" s="55" t="s">
        <v>126</v>
      </c>
      <c r="AX110" s="44" t="s">
        <v>313</v>
      </c>
      <c r="AY110" s="55">
        <v>15</v>
      </c>
      <c r="AZ110" s="55" t="s">
        <v>232</v>
      </c>
      <c r="BA110" s="54">
        <v>15000</v>
      </c>
      <c r="BB110" s="55">
        <f>INDEX([1]装备设计!$G$3:$G$7,MATCH([1]装备一览!AX104,[1]装备设计!$F$3:$F$7,0))</f>
        <v>50</v>
      </c>
      <c r="BC110" s="55">
        <f>INDEX([1]装备设计!$H$3:$H$7,MATCH([1]装备一览!AX104,[1]装备设计!$F$3:$F$7,0))</f>
        <v>500</v>
      </c>
      <c r="BD110" s="55">
        <v>10000</v>
      </c>
      <c r="BE110" s="55">
        <v>39</v>
      </c>
      <c r="BF110" s="55" t="str">
        <f t="shared" si="11"/>
        <v>67,93</v>
      </c>
      <c r="BG110" s="55"/>
      <c r="BI110" s="55" t="s">
        <v>759</v>
      </c>
      <c r="BJ110" s="55">
        <v>1</v>
      </c>
      <c r="BK110" s="55">
        <v>0</v>
      </c>
      <c r="BL110" s="55" t="s">
        <v>126</v>
      </c>
      <c r="BM110" s="44" t="s">
        <v>315</v>
      </c>
      <c r="BN110" s="55">
        <v>15</v>
      </c>
      <c r="BO110" s="55" t="s">
        <v>232</v>
      </c>
      <c r="BP110" s="54">
        <v>30000</v>
      </c>
      <c r="BQ110" s="55">
        <f>INDEX([1]装备设计!$G$3:$G$7,MATCH([1]装备一览!BM104,[1]装备设计!$F$3:$F$7,0))</f>
        <v>150</v>
      </c>
      <c r="BR110" s="55">
        <f>INDEX([1]装备设计!$H$3:$H$7,MATCH([1]装备一览!BM104,[1]装备设计!$F$3:$F$7,0))</f>
        <v>1500</v>
      </c>
      <c r="BS110" s="55">
        <v>10000</v>
      </c>
      <c r="BT110" s="55">
        <v>39</v>
      </c>
      <c r="BU110" s="55" t="str">
        <f t="shared" si="12"/>
        <v>84,124</v>
      </c>
      <c r="BV110" s="55"/>
    </row>
    <row r="111" spans="1:74" ht="14.25" thickBot="1">
      <c r="A111" s="55" t="s">
        <v>760</v>
      </c>
      <c r="B111" s="71">
        <v>0</v>
      </c>
      <c r="C111" s="55">
        <v>1</v>
      </c>
      <c r="D111" s="55" t="s">
        <v>126</v>
      </c>
      <c r="E111" s="55" t="s">
        <v>308</v>
      </c>
      <c r="F111" s="55">
        <v>15</v>
      </c>
      <c r="G111" s="55" t="s">
        <v>232</v>
      </c>
      <c r="H111" s="54">
        <v>1800</v>
      </c>
      <c r="I111" s="55">
        <f>INDEX([1]装备设计!$G$3:$G$7,MATCH([1]装备一览!E105,[1]装备设计!$F$3:$F$7,0))</f>
        <v>5</v>
      </c>
      <c r="J111" s="55">
        <f>INDEX([1]装备设计!$H$3:$H$7,MATCH([1]装备一览!E105,[1]装备设计!$F$3:$F$7,0))</f>
        <v>0</v>
      </c>
      <c r="K111" s="55">
        <v>0</v>
      </c>
      <c r="L111" s="55">
        <f t="shared" si="8"/>
        <v>64.2</v>
      </c>
      <c r="M111" s="55" t="s">
        <v>2248</v>
      </c>
      <c r="N111" s="55"/>
      <c r="P111" s="55" t="s">
        <v>761</v>
      </c>
      <c r="Q111" s="71">
        <v>0</v>
      </c>
      <c r="R111" s="55">
        <v>1</v>
      </c>
      <c r="S111" s="55" t="s">
        <v>126</v>
      </c>
      <c r="T111" s="44" t="s">
        <v>309</v>
      </c>
      <c r="U111" s="55">
        <v>15</v>
      </c>
      <c r="V111" s="55" t="s">
        <v>232</v>
      </c>
      <c r="W111" s="54">
        <v>3600</v>
      </c>
      <c r="X111" s="55">
        <f>INDEX([1]装备设计!$G$3:$G$7,MATCH([1]装备一览!T105,[1]装备设计!$F$3:$F$7,0))</f>
        <v>10</v>
      </c>
      <c r="Y111" s="55">
        <f>INDEX([1]装备设计!$H$3:$H$7,MATCH([1]装备一览!T105,[1]装备设计!$F$3:$F$7,0))</f>
        <v>0</v>
      </c>
      <c r="Z111" s="55">
        <v>0</v>
      </c>
      <c r="AA111" s="55">
        <v>64.2</v>
      </c>
      <c r="AB111" s="55" t="str">
        <f t="shared" si="9"/>
        <v>27,37</v>
      </c>
      <c r="AC111" s="55"/>
      <c r="AE111" s="55" t="s">
        <v>762</v>
      </c>
      <c r="AF111" s="71">
        <v>0</v>
      </c>
      <c r="AG111" s="55">
        <v>1</v>
      </c>
      <c r="AH111" s="55" t="s">
        <v>126</v>
      </c>
      <c r="AI111" s="44" t="s">
        <v>311</v>
      </c>
      <c r="AJ111" s="55">
        <v>15</v>
      </c>
      <c r="AK111" s="55" t="s">
        <v>232</v>
      </c>
      <c r="AL111" s="54">
        <v>9000</v>
      </c>
      <c r="AM111" s="55">
        <f>INDEX([1]装备设计!$G$3:$G$7,MATCH([1]装备一览!AI105,[1]装备设计!$F$3:$F$7,0))</f>
        <v>20</v>
      </c>
      <c r="AN111" s="55">
        <f>INDEX([1]装备设计!$H$3:$H$7,MATCH([1]装备一览!AI105,[1]装备设计!$F$3:$F$7,0))</f>
        <v>0</v>
      </c>
      <c r="AO111" s="55">
        <v>12500</v>
      </c>
      <c r="AP111" s="55">
        <v>64.2</v>
      </c>
      <c r="AQ111" s="55" t="str">
        <f t="shared" si="10"/>
        <v>45,62</v>
      </c>
      <c r="AR111" s="55"/>
      <c r="AT111" s="55" t="s">
        <v>763</v>
      </c>
      <c r="AU111" s="71">
        <v>0</v>
      </c>
      <c r="AV111" s="55">
        <v>1</v>
      </c>
      <c r="AW111" s="55" t="s">
        <v>126</v>
      </c>
      <c r="AX111" s="44" t="s">
        <v>313</v>
      </c>
      <c r="AY111" s="55">
        <v>15</v>
      </c>
      <c r="AZ111" s="55" t="s">
        <v>232</v>
      </c>
      <c r="BA111" s="54">
        <v>18000</v>
      </c>
      <c r="BB111" s="55">
        <f>INDEX([1]装备设计!$G$3:$G$7,MATCH([1]装备一览!AX105,[1]装备设计!$F$3:$F$7,0))</f>
        <v>50</v>
      </c>
      <c r="BC111" s="55">
        <f>INDEX([1]装备设计!$H$3:$H$7,MATCH([1]装备一览!AX105,[1]装备设计!$F$3:$F$7,0))</f>
        <v>500</v>
      </c>
      <c r="BD111" s="55">
        <v>12500</v>
      </c>
      <c r="BE111" s="55">
        <v>64.2</v>
      </c>
      <c r="BF111" s="55" t="str">
        <f t="shared" si="11"/>
        <v>67,93</v>
      </c>
      <c r="BG111" s="55"/>
      <c r="BI111" s="55" t="s">
        <v>764</v>
      </c>
      <c r="BJ111" s="71">
        <v>0</v>
      </c>
      <c r="BK111" s="55">
        <v>1</v>
      </c>
      <c r="BL111" s="55" t="s">
        <v>126</v>
      </c>
      <c r="BM111" s="44" t="s">
        <v>315</v>
      </c>
      <c r="BN111" s="55">
        <v>15</v>
      </c>
      <c r="BO111" s="55" t="s">
        <v>232</v>
      </c>
      <c r="BP111" s="54">
        <v>36000</v>
      </c>
      <c r="BQ111" s="55">
        <f>INDEX([1]装备设计!$G$3:$G$7,MATCH([1]装备一览!BM105,[1]装备设计!$F$3:$F$7,0))</f>
        <v>150</v>
      </c>
      <c r="BR111" s="55">
        <f>INDEX([1]装备设计!$H$3:$H$7,MATCH([1]装备一览!BM105,[1]装备设计!$F$3:$F$7,0))</f>
        <v>1500</v>
      </c>
      <c r="BS111" s="55">
        <v>12500</v>
      </c>
      <c r="BT111" s="55">
        <v>64.2</v>
      </c>
      <c r="BU111" s="55" t="str">
        <f t="shared" si="12"/>
        <v>84,124</v>
      </c>
      <c r="BV111" s="55"/>
    </row>
    <row r="112" spans="1:74" ht="14.25" thickBot="1">
      <c r="A112" s="55" t="s">
        <v>765</v>
      </c>
      <c r="B112" s="55">
        <v>1</v>
      </c>
      <c r="C112" s="55">
        <v>0</v>
      </c>
      <c r="D112" s="55" t="s">
        <v>129</v>
      </c>
      <c r="E112" s="55" t="s">
        <v>308</v>
      </c>
      <c r="F112" s="55">
        <v>15</v>
      </c>
      <c r="G112" s="55" t="s">
        <v>232</v>
      </c>
      <c r="H112" s="54">
        <v>1500</v>
      </c>
      <c r="I112" s="55">
        <f>INDEX([1]装备设计!$G$3:$G$7,MATCH([1]装备一览!E106,[1]装备设计!$F$3:$F$7,0))</f>
        <v>5</v>
      </c>
      <c r="J112" s="55">
        <f>INDEX([1]装备设计!$H$3:$H$7,MATCH([1]装备一览!E106,[1]装备设计!$F$3:$F$7,0))</f>
        <v>0</v>
      </c>
      <c r="K112" s="55">
        <v>0</v>
      </c>
      <c r="L112" s="55">
        <f t="shared" si="8"/>
        <v>39</v>
      </c>
      <c r="M112" s="55" t="s">
        <v>2248</v>
      </c>
      <c r="N112" s="55"/>
      <c r="P112" s="55" t="s">
        <v>766</v>
      </c>
      <c r="Q112" s="55">
        <v>1</v>
      </c>
      <c r="R112" s="55">
        <v>0</v>
      </c>
      <c r="S112" s="55" t="s">
        <v>129</v>
      </c>
      <c r="T112" s="44" t="s">
        <v>309</v>
      </c>
      <c r="U112" s="55">
        <v>15</v>
      </c>
      <c r="V112" s="55" t="s">
        <v>232</v>
      </c>
      <c r="W112" s="54">
        <v>3000</v>
      </c>
      <c r="X112" s="55">
        <f>INDEX([1]装备设计!$G$3:$G$7,MATCH([1]装备一览!T106,[1]装备设计!$F$3:$F$7,0))</f>
        <v>10</v>
      </c>
      <c r="Y112" s="55">
        <f>INDEX([1]装备设计!$H$3:$H$7,MATCH([1]装备一览!T106,[1]装备设计!$F$3:$F$7,0))</f>
        <v>0</v>
      </c>
      <c r="Z112" s="55">
        <v>0</v>
      </c>
      <c r="AA112" s="55">
        <v>39</v>
      </c>
      <c r="AB112" s="55" t="str">
        <f t="shared" si="9"/>
        <v>27,37</v>
      </c>
      <c r="AC112" s="55"/>
      <c r="AE112" s="55" t="s">
        <v>767</v>
      </c>
      <c r="AF112" s="55">
        <v>1</v>
      </c>
      <c r="AG112" s="55">
        <v>0</v>
      </c>
      <c r="AH112" s="55" t="s">
        <v>129</v>
      </c>
      <c r="AI112" s="44" t="s">
        <v>311</v>
      </c>
      <c r="AJ112" s="55">
        <v>15</v>
      </c>
      <c r="AK112" s="55" t="s">
        <v>232</v>
      </c>
      <c r="AL112" s="54">
        <v>7500</v>
      </c>
      <c r="AM112" s="55">
        <f>INDEX([1]装备设计!$G$3:$G$7,MATCH([1]装备一览!AI106,[1]装备设计!$F$3:$F$7,0))</f>
        <v>20</v>
      </c>
      <c r="AN112" s="55">
        <f>INDEX([1]装备设计!$H$3:$H$7,MATCH([1]装备一览!AI106,[1]装备设计!$F$3:$F$7,0))</f>
        <v>0</v>
      </c>
      <c r="AO112" s="55">
        <v>10000</v>
      </c>
      <c r="AP112" s="55">
        <v>39</v>
      </c>
      <c r="AQ112" s="55" t="str">
        <f t="shared" si="10"/>
        <v>45,62</v>
      </c>
      <c r="AR112" s="55"/>
      <c r="AT112" s="55" t="s">
        <v>768</v>
      </c>
      <c r="AU112" s="55">
        <v>1</v>
      </c>
      <c r="AV112" s="55">
        <v>0</v>
      </c>
      <c r="AW112" s="55" t="s">
        <v>129</v>
      </c>
      <c r="AX112" s="44" t="s">
        <v>313</v>
      </c>
      <c r="AY112" s="55">
        <v>15</v>
      </c>
      <c r="AZ112" s="55" t="s">
        <v>232</v>
      </c>
      <c r="BA112" s="54">
        <v>15000</v>
      </c>
      <c r="BB112" s="55">
        <f>INDEX([1]装备设计!$G$3:$G$7,MATCH([1]装备一览!AX106,[1]装备设计!$F$3:$F$7,0))</f>
        <v>50</v>
      </c>
      <c r="BC112" s="55">
        <f>INDEX([1]装备设计!$H$3:$H$7,MATCH([1]装备一览!AX106,[1]装备设计!$F$3:$F$7,0))</f>
        <v>500</v>
      </c>
      <c r="BD112" s="55">
        <v>10000</v>
      </c>
      <c r="BE112" s="55">
        <v>39</v>
      </c>
      <c r="BF112" s="55" t="str">
        <f t="shared" si="11"/>
        <v>67,93</v>
      </c>
      <c r="BG112" s="55"/>
      <c r="BI112" s="55" t="s">
        <v>769</v>
      </c>
      <c r="BJ112" s="55">
        <v>1</v>
      </c>
      <c r="BK112" s="55">
        <v>0</v>
      </c>
      <c r="BL112" s="55" t="s">
        <v>129</v>
      </c>
      <c r="BM112" s="44" t="s">
        <v>315</v>
      </c>
      <c r="BN112" s="55">
        <v>15</v>
      </c>
      <c r="BO112" s="55" t="s">
        <v>232</v>
      </c>
      <c r="BP112" s="54">
        <v>30000</v>
      </c>
      <c r="BQ112" s="55">
        <f>INDEX([1]装备设计!$G$3:$G$7,MATCH([1]装备一览!BM106,[1]装备设计!$F$3:$F$7,0))</f>
        <v>150</v>
      </c>
      <c r="BR112" s="55">
        <f>INDEX([1]装备设计!$H$3:$H$7,MATCH([1]装备一览!BM106,[1]装备设计!$F$3:$F$7,0))</f>
        <v>1500</v>
      </c>
      <c r="BS112" s="55">
        <v>10000</v>
      </c>
      <c r="BT112" s="55">
        <v>39</v>
      </c>
      <c r="BU112" s="55" t="str">
        <f t="shared" si="12"/>
        <v>84,124</v>
      </c>
      <c r="BV112" s="55"/>
    </row>
    <row r="113" spans="1:74" ht="14.25" thickBot="1">
      <c r="A113" s="55" t="s">
        <v>770</v>
      </c>
      <c r="B113" s="71">
        <v>0</v>
      </c>
      <c r="C113" s="55">
        <v>1</v>
      </c>
      <c r="D113" s="55" t="s">
        <v>129</v>
      </c>
      <c r="E113" s="55" t="s">
        <v>308</v>
      </c>
      <c r="F113" s="55">
        <v>15</v>
      </c>
      <c r="G113" s="55" t="s">
        <v>232</v>
      </c>
      <c r="H113" s="54">
        <v>1800</v>
      </c>
      <c r="I113" s="55">
        <f>INDEX([1]装备设计!$G$3:$G$7,MATCH([1]装备一览!E107,[1]装备设计!$F$3:$F$7,0))</f>
        <v>5</v>
      </c>
      <c r="J113" s="55">
        <f>INDEX([1]装备设计!$H$3:$H$7,MATCH([1]装备一览!E107,[1]装备设计!$F$3:$F$7,0))</f>
        <v>0</v>
      </c>
      <c r="K113" s="55">
        <v>0</v>
      </c>
      <c r="L113" s="55">
        <f t="shared" si="8"/>
        <v>49.8</v>
      </c>
      <c r="M113" s="55" t="s">
        <v>2248</v>
      </c>
      <c r="N113" s="55"/>
      <c r="P113" s="55" t="s">
        <v>771</v>
      </c>
      <c r="Q113" s="71">
        <v>0</v>
      </c>
      <c r="R113" s="55">
        <v>1</v>
      </c>
      <c r="S113" s="55" t="s">
        <v>129</v>
      </c>
      <c r="T113" s="44" t="s">
        <v>309</v>
      </c>
      <c r="U113" s="55">
        <v>15</v>
      </c>
      <c r="V113" s="55" t="s">
        <v>232</v>
      </c>
      <c r="W113" s="54">
        <v>3600</v>
      </c>
      <c r="X113" s="55">
        <f>INDEX([1]装备设计!$G$3:$G$7,MATCH([1]装备一览!T107,[1]装备设计!$F$3:$F$7,0))</f>
        <v>10</v>
      </c>
      <c r="Y113" s="55">
        <f>INDEX([1]装备设计!$H$3:$H$7,MATCH([1]装备一览!T107,[1]装备设计!$F$3:$F$7,0))</f>
        <v>0</v>
      </c>
      <c r="Z113" s="55">
        <v>0</v>
      </c>
      <c r="AA113" s="55">
        <v>49.8</v>
      </c>
      <c r="AB113" s="55" t="str">
        <f t="shared" si="9"/>
        <v>27,37</v>
      </c>
      <c r="AC113" s="55"/>
      <c r="AE113" s="55" t="s">
        <v>772</v>
      </c>
      <c r="AF113" s="71">
        <v>0</v>
      </c>
      <c r="AG113" s="55">
        <v>1</v>
      </c>
      <c r="AH113" s="55" t="s">
        <v>129</v>
      </c>
      <c r="AI113" s="44" t="s">
        <v>311</v>
      </c>
      <c r="AJ113" s="55">
        <v>15</v>
      </c>
      <c r="AK113" s="55" t="s">
        <v>232</v>
      </c>
      <c r="AL113" s="54">
        <v>9000</v>
      </c>
      <c r="AM113" s="55">
        <f>INDEX([1]装备设计!$G$3:$G$7,MATCH([1]装备一览!AI107,[1]装备设计!$F$3:$F$7,0))</f>
        <v>20</v>
      </c>
      <c r="AN113" s="55">
        <f>INDEX([1]装备设计!$H$3:$H$7,MATCH([1]装备一览!AI107,[1]装备设计!$F$3:$F$7,0))</f>
        <v>0</v>
      </c>
      <c r="AO113" s="55">
        <v>12500</v>
      </c>
      <c r="AP113" s="55">
        <v>49.8</v>
      </c>
      <c r="AQ113" s="55" t="str">
        <f t="shared" si="10"/>
        <v>45,62</v>
      </c>
      <c r="AR113" s="55"/>
      <c r="AT113" s="55" t="s">
        <v>773</v>
      </c>
      <c r="AU113" s="71">
        <v>0</v>
      </c>
      <c r="AV113" s="55">
        <v>1</v>
      </c>
      <c r="AW113" s="55" t="s">
        <v>129</v>
      </c>
      <c r="AX113" s="44" t="s">
        <v>313</v>
      </c>
      <c r="AY113" s="55">
        <v>15</v>
      </c>
      <c r="AZ113" s="55" t="s">
        <v>232</v>
      </c>
      <c r="BA113" s="54">
        <v>18000</v>
      </c>
      <c r="BB113" s="55">
        <f>INDEX([1]装备设计!$G$3:$G$7,MATCH([1]装备一览!AX107,[1]装备设计!$F$3:$F$7,0))</f>
        <v>50</v>
      </c>
      <c r="BC113" s="55">
        <f>INDEX([1]装备设计!$H$3:$H$7,MATCH([1]装备一览!AX107,[1]装备设计!$F$3:$F$7,0))</f>
        <v>500</v>
      </c>
      <c r="BD113" s="55">
        <v>12500</v>
      </c>
      <c r="BE113" s="55">
        <v>49.8</v>
      </c>
      <c r="BF113" s="55" t="str">
        <f t="shared" si="11"/>
        <v>67,93</v>
      </c>
      <c r="BG113" s="55"/>
      <c r="BI113" s="55" t="s">
        <v>774</v>
      </c>
      <c r="BJ113" s="71">
        <v>0</v>
      </c>
      <c r="BK113" s="55">
        <v>1</v>
      </c>
      <c r="BL113" s="55" t="s">
        <v>129</v>
      </c>
      <c r="BM113" s="44" t="s">
        <v>315</v>
      </c>
      <c r="BN113" s="55">
        <v>15</v>
      </c>
      <c r="BO113" s="55" t="s">
        <v>232</v>
      </c>
      <c r="BP113" s="54">
        <v>36000</v>
      </c>
      <c r="BQ113" s="55">
        <f>INDEX([1]装备设计!$G$3:$G$7,MATCH([1]装备一览!BM107,[1]装备设计!$F$3:$F$7,0))</f>
        <v>150</v>
      </c>
      <c r="BR113" s="55">
        <f>INDEX([1]装备设计!$H$3:$H$7,MATCH([1]装备一览!BM107,[1]装备设计!$F$3:$F$7,0))</f>
        <v>1500</v>
      </c>
      <c r="BS113" s="55">
        <v>12500</v>
      </c>
      <c r="BT113" s="55">
        <v>49.8</v>
      </c>
      <c r="BU113" s="55" t="str">
        <f t="shared" si="12"/>
        <v>84,124</v>
      </c>
      <c r="BV113" s="55"/>
    </row>
    <row r="114" spans="1:74" ht="14.25" thickBot="1">
      <c r="A114" s="55" t="s">
        <v>775</v>
      </c>
      <c r="B114" s="55">
        <v>1</v>
      </c>
      <c r="C114" s="55">
        <v>0</v>
      </c>
      <c r="D114" s="55" t="s">
        <v>123</v>
      </c>
      <c r="E114" s="55" t="s">
        <v>308</v>
      </c>
      <c r="F114" s="55">
        <v>20</v>
      </c>
      <c r="G114" s="55" t="s">
        <v>232</v>
      </c>
      <c r="H114" s="54">
        <v>2000</v>
      </c>
      <c r="I114" s="55">
        <f>INDEX([1]装备设计!$G$3:$G$7,MATCH([1]装备一览!E108,[1]装备设计!$F$3:$F$7,0))</f>
        <v>5</v>
      </c>
      <c r="J114" s="55">
        <f>INDEX([1]装备设计!$H$3:$H$7,MATCH([1]装备一览!E108,[1]装备设计!$F$3:$F$7,0))</f>
        <v>0</v>
      </c>
      <c r="K114" s="55">
        <v>0</v>
      </c>
      <c r="L114" s="55">
        <f t="shared" si="8"/>
        <v>136</v>
      </c>
      <c r="M114" s="55" t="s">
        <v>2248</v>
      </c>
      <c r="N114" s="55"/>
      <c r="P114" s="55" t="s">
        <v>776</v>
      </c>
      <c r="Q114" s="55">
        <v>1</v>
      </c>
      <c r="R114" s="55">
        <v>0</v>
      </c>
      <c r="S114" s="55" t="s">
        <v>123</v>
      </c>
      <c r="T114" s="44" t="s">
        <v>309</v>
      </c>
      <c r="U114" s="55">
        <v>20</v>
      </c>
      <c r="V114" s="55" t="s">
        <v>232</v>
      </c>
      <c r="W114" s="54">
        <v>4000</v>
      </c>
      <c r="X114" s="55">
        <f>INDEX([1]装备设计!$G$3:$G$7,MATCH([1]装备一览!T108,[1]装备设计!$F$3:$F$7,0))</f>
        <v>10</v>
      </c>
      <c r="Y114" s="55">
        <f>INDEX([1]装备设计!$H$3:$H$7,MATCH([1]装备一览!T108,[1]装备设计!$F$3:$F$7,0))</f>
        <v>0</v>
      </c>
      <c r="Z114" s="55">
        <v>0</v>
      </c>
      <c r="AA114" s="55">
        <v>136</v>
      </c>
      <c r="AB114" s="55" t="str">
        <f t="shared" si="9"/>
        <v>35,48</v>
      </c>
      <c r="AC114" s="55"/>
      <c r="AE114" s="55" t="s">
        <v>777</v>
      </c>
      <c r="AF114" s="55">
        <v>1</v>
      </c>
      <c r="AG114" s="55">
        <v>0</v>
      </c>
      <c r="AH114" s="55" t="s">
        <v>123</v>
      </c>
      <c r="AI114" s="44" t="s">
        <v>311</v>
      </c>
      <c r="AJ114" s="55">
        <v>20</v>
      </c>
      <c r="AK114" s="55" t="s">
        <v>232</v>
      </c>
      <c r="AL114" s="54">
        <v>10000</v>
      </c>
      <c r="AM114" s="55">
        <f>INDEX([1]装备设计!$G$3:$G$7,MATCH([1]装备一览!AI108,[1]装备设计!$F$3:$F$7,0))</f>
        <v>20</v>
      </c>
      <c r="AN114" s="55">
        <f>INDEX([1]装备设计!$H$3:$H$7,MATCH([1]装备一览!AI108,[1]装备设计!$F$3:$F$7,0))</f>
        <v>0</v>
      </c>
      <c r="AO114" s="55">
        <v>12500</v>
      </c>
      <c r="AP114" s="55">
        <v>136</v>
      </c>
      <c r="AQ114" s="55" t="str">
        <f t="shared" si="10"/>
        <v>59,81</v>
      </c>
      <c r="AR114" s="55"/>
      <c r="AT114" s="55" t="s">
        <v>778</v>
      </c>
      <c r="AU114" s="55">
        <v>1</v>
      </c>
      <c r="AV114" s="55">
        <v>0</v>
      </c>
      <c r="AW114" s="55" t="s">
        <v>123</v>
      </c>
      <c r="AX114" s="44" t="s">
        <v>313</v>
      </c>
      <c r="AY114" s="55">
        <v>20</v>
      </c>
      <c r="AZ114" s="55" t="s">
        <v>232</v>
      </c>
      <c r="BA114" s="54">
        <v>20000</v>
      </c>
      <c r="BB114" s="55">
        <f>INDEX([1]装备设计!$G$3:$G$7,MATCH([1]装备一览!AX108,[1]装备设计!$F$3:$F$7,0))</f>
        <v>50</v>
      </c>
      <c r="BC114" s="55">
        <f>INDEX([1]装备设计!$H$3:$H$7,MATCH([1]装备一览!AX108,[1]装备设计!$F$3:$F$7,0))</f>
        <v>500</v>
      </c>
      <c r="BD114" s="55">
        <v>12500</v>
      </c>
      <c r="BE114" s="55">
        <v>136</v>
      </c>
      <c r="BF114" s="55" t="str">
        <f t="shared" si="11"/>
        <v>87,121</v>
      </c>
      <c r="BG114" s="55"/>
      <c r="BI114" s="55" t="s">
        <v>779</v>
      </c>
      <c r="BJ114" s="55">
        <v>1</v>
      </c>
      <c r="BK114" s="55">
        <v>0</v>
      </c>
      <c r="BL114" s="55" t="s">
        <v>123</v>
      </c>
      <c r="BM114" s="44" t="s">
        <v>315</v>
      </c>
      <c r="BN114" s="55">
        <v>20</v>
      </c>
      <c r="BO114" s="55" t="s">
        <v>232</v>
      </c>
      <c r="BP114" s="54">
        <v>40000</v>
      </c>
      <c r="BQ114" s="55">
        <f>INDEX([1]装备设计!$G$3:$G$7,MATCH([1]装备一览!BM108,[1]装备设计!$F$3:$F$7,0))</f>
        <v>150</v>
      </c>
      <c r="BR114" s="55">
        <f>INDEX([1]装备设计!$H$3:$H$7,MATCH([1]装备一览!BM108,[1]装备设计!$F$3:$F$7,0))</f>
        <v>1500</v>
      </c>
      <c r="BS114" s="55">
        <v>12500</v>
      </c>
      <c r="BT114" s="55">
        <v>136</v>
      </c>
      <c r="BU114" s="55" t="str">
        <f t="shared" si="12"/>
        <v>110,161</v>
      </c>
      <c r="BV114" s="55"/>
    </row>
    <row r="115" spans="1:74" ht="14.25" thickBot="1">
      <c r="A115" s="55" t="s">
        <v>780</v>
      </c>
      <c r="B115" s="55">
        <v>1</v>
      </c>
      <c r="C115" s="55">
        <v>0</v>
      </c>
      <c r="D115" s="55" t="s">
        <v>124</v>
      </c>
      <c r="E115" s="55" t="s">
        <v>308</v>
      </c>
      <c r="F115" s="55">
        <v>20</v>
      </c>
      <c r="G115" s="55" t="s">
        <v>232</v>
      </c>
      <c r="H115" s="54">
        <v>2000</v>
      </c>
      <c r="I115" s="55">
        <f>INDEX([1]装备设计!$G$3:$G$7,MATCH([1]装备一览!E109,[1]装备设计!$F$3:$F$7,0))</f>
        <v>5</v>
      </c>
      <c r="J115" s="55">
        <f>INDEX([1]装备设计!$H$3:$H$7,MATCH([1]装备一览!E109,[1]装备设计!$F$3:$F$7,0))</f>
        <v>0</v>
      </c>
      <c r="K115" s="55">
        <v>0</v>
      </c>
      <c r="L115" s="55">
        <f t="shared" si="8"/>
        <v>240</v>
      </c>
      <c r="M115" s="55" t="s">
        <v>2248</v>
      </c>
      <c r="N115" s="55"/>
      <c r="P115" s="55" t="s">
        <v>781</v>
      </c>
      <c r="Q115" s="55">
        <v>1</v>
      </c>
      <c r="R115" s="55">
        <v>0</v>
      </c>
      <c r="S115" s="55" t="s">
        <v>124</v>
      </c>
      <c r="T115" s="44" t="s">
        <v>309</v>
      </c>
      <c r="U115" s="55">
        <v>20</v>
      </c>
      <c r="V115" s="55" t="s">
        <v>232</v>
      </c>
      <c r="W115" s="54">
        <v>4000</v>
      </c>
      <c r="X115" s="55">
        <f>INDEX([1]装备设计!$G$3:$G$7,MATCH([1]装备一览!T109,[1]装备设计!$F$3:$F$7,0))</f>
        <v>10</v>
      </c>
      <c r="Y115" s="55">
        <f>INDEX([1]装备设计!$H$3:$H$7,MATCH([1]装备一览!T109,[1]装备设计!$F$3:$F$7,0))</f>
        <v>0</v>
      </c>
      <c r="Z115" s="55">
        <v>0</v>
      </c>
      <c r="AA115" s="55">
        <v>240</v>
      </c>
      <c r="AB115" s="55" t="str">
        <f t="shared" si="9"/>
        <v>35,48</v>
      </c>
      <c r="AC115" s="55"/>
      <c r="AE115" s="55" t="s">
        <v>782</v>
      </c>
      <c r="AF115" s="55">
        <v>1</v>
      </c>
      <c r="AG115" s="55">
        <v>0</v>
      </c>
      <c r="AH115" s="55" t="s">
        <v>124</v>
      </c>
      <c r="AI115" s="44" t="s">
        <v>311</v>
      </c>
      <c r="AJ115" s="55">
        <v>20</v>
      </c>
      <c r="AK115" s="55" t="s">
        <v>232</v>
      </c>
      <c r="AL115" s="54">
        <v>10000</v>
      </c>
      <c r="AM115" s="55">
        <f>INDEX([1]装备设计!$G$3:$G$7,MATCH([1]装备一览!AI109,[1]装备设计!$F$3:$F$7,0))</f>
        <v>20</v>
      </c>
      <c r="AN115" s="55">
        <f>INDEX([1]装备设计!$H$3:$H$7,MATCH([1]装备一览!AI109,[1]装备设计!$F$3:$F$7,0))</f>
        <v>0</v>
      </c>
      <c r="AO115" s="55">
        <v>12500</v>
      </c>
      <c r="AP115" s="55">
        <v>240</v>
      </c>
      <c r="AQ115" s="55" t="str">
        <f t="shared" si="10"/>
        <v>59,81</v>
      </c>
      <c r="AR115" s="55"/>
      <c r="AT115" s="55" t="s">
        <v>783</v>
      </c>
      <c r="AU115" s="55">
        <v>1</v>
      </c>
      <c r="AV115" s="55">
        <v>0</v>
      </c>
      <c r="AW115" s="55" t="s">
        <v>124</v>
      </c>
      <c r="AX115" s="44" t="s">
        <v>313</v>
      </c>
      <c r="AY115" s="55">
        <v>20</v>
      </c>
      <c r="AZ115" s="55" t="s">
        <v>232</v>
      </c>
      <c r="BA115" s="54">
        <v>20000</v>
      </c>
      <c r="BB115" s="55">
        <f>INDEX([1]装备设计!$G$3:$G$7,MATCH([1]装备一览!AX109,[1]装备设计!$F$3:$F$7,0))</f>
        <v>50</v>
      </c>
      <c r="BC115" s="55">
        <f>INDEX([1]装备设计!$H$3:$H$7,MATCH([1]装备一览!AX109,[1]装备设计!$F$3:$F$7,0))</f>
        <v>500</v>
      </c>
      <c r="BD115" s="55">
        <v>12500</v>
      </c>
      <c r="BE115" s="55">
        <v>240</v>
      </c>
      <c r="BF115" s="55" t="str">
        <f t="shared" si="11"/>
        <v>87,121</v>
      </c>
      <c r="BG115" s="55"/>
      <c r="BI115" s="55" t="s">
        <v>784</v>
      </c>
      <c r="BJ115" s="55">
        <v>1</v>
      </c>
      <c r="BK115" s="55">
        <v>0</v>
      </c>
      <c r="BL115" s="55" t="s">
        <v>124</v>
      </c>
      <c r="BM115" s="44" t="s">
        <v>315</v>
      </c>
      <c r="BN115" s="55">
        <v>20</v>
      </c>
      <c r="BO115" s="55" t="s">
        <v>232</v>
      </c>
      <c r="BP115" s="54">
        <v>40000</v>
      </c>
      <c r="BQ115" s="55">
        <f>INDEX([1]装备设计!$G$3:$G$7,MATCH([1]装备一览!BM109,[1]装备设计!$F$3:$F$7,0))</f>
        <v>150</v>
      </c>
      <c r="BR115" s="55">
        <f>INDEX([1]装备设计!$H$3:$H$7,MATCH([1]装备一览!BM109,[1]装备设计!$F$3:$F$7,0))</f>
        <v>1500</v>
      </c>
      <c r="BS115" s="55">
        <v>12500</v>
      </c>
      <c r="BT115" s="55">
        <v>240</v>
      </c>
      <c r="BU115" s="55" t="str">
        <f t="shared" si="12"/>
        <v>110,161</v>
      </c>
      <c r="BV115" s="55"/>
    </row>
    <row r="116" spans="1:74" ht="14.25" thickBot="1">
      <c r="A116" s="55" t="s">
        <v>785</v>
      </c>
      <c r="B116" s="55">
        <v>1</v>
      </c>
      <c r="C116" s="55">
        <v>0</v>
      </c>
      <c r="D116" s="55" t="s">
        <v>125</v>
      </c>
      <c r="E116" s="55" t="s">
        <v>308</v>
      </c>
      <c r="F116" s="55">
        <v>20</v>
      </c>
      <c r="G116" s="55" t="s">
        <v>232</v>
      </c>
      <c r="H116" s="54">
        <v>2000</v>
      </c>
      <c r="I116" s="55">
        <f>INDEX([1]装备设计!$G$3:$G$7,MATCH([1]装备一览!E110,[1]装备设计!$F$3:$F$7,0))</f>
        <v>5</v>
      </c>
      <c r="J116" s="55">
        <f>INDEX([1]装备设计!$H$3:$H$7,MATCH([1]装备一览!E110,[1]装备设计!$F$3:$F$7,0))</f>
        <v>0</v>
      </c>
      <c r="K116" s="55">
        <v>0</v>
      </c>
      <c r="L116" s="55">
        <f t="shared" si="8"/>
        <v>2120</v>
      </c>
      <c r="M116" s="55" t="s">
        <v>2248</v>
      </c>
      <c r="N116" s="55"/>
      <c r="P116" s="55" t="s">
        <v>786</v>
      </c>
      <c r="Q116" s="55">
        <v>1</v>
      </c>
      <c r="R116" s="55">
        <v>0</v>
      </c>
      <c r="S116" s="55" t="s">
        <v>125</v>
      </c>
      <c r="T116" s="44" t="s">
        <v>309</v>
      </c>
      <c r="U116" s="55">
        <v>20</v>
      </c>
      <c r="V116" s="55" t="s">
        <v>232</v>
      </c>
      <c r="W116" s="54">
        <v>4000</v>
      </c>
      <c r="X116" s="55">
        <f>INDEX([1]装备设计!$G$3:$G$7,MATCH([1]装备一览!T110,[1]装备设计!$F$3:$F$7,0))</f>
        <v>10</v>
      </c>
      <c r="Y116" s="55">
        <f>INDEX([1]装备设计!$H$3:$H$7,MATCH([1]装备一览!T110,[1]装备设计!$F$3:$F$7,0))</f>
        <v>0</v>
      </c>
      <c r="Z116" s="55">
        <v>0</v>
      </c>
      <c r="AA116" s="55">
        <v>2120</v>
      </c>
      <c r="AB116" s="55" t="str">
        <f t="shared" si="9"/>
        <v>35,48</v>
      </c>
      <c r="AC116" s="55"/>
      <c r="AE116" s="55" t="s">
        <v>787</v>
      </c>
      <c r="AF116" s="55">
        <v>1</v>
      </c>
      <c r="AG116" s="55">
        <v>0</v>
      </c>
      <c r="AH116" s="55" t="s">
        <v>125</v>
      </c>
      <c r="AI116" s="44" t="s">
        <v>311</v>
      </c>
      <c r="AJ116" s="55">
        <v>20</v>
      </c>
      <c r="AK116" s="55" t="s">
        <v>232</v>
      </c>
      <c r="AL116" s="54">
        <v>10000</v>
      </c>
      <c r="AM116" s="55">
        <f>INDEX([1]装备设计!$G$3:$G$7,MATCH([1]装备一览!AI110,[1]装备设计!$F$3:$F$7,0))</f>
        <v>20</v>
      </c>
      <c r="AN116" s="55">
        <f>INDEX([1]装备设计!$H$3:$H$7,MATCH([1]装备一览!AI110,[1]装备设计!$F$3:$F$7,0))</f>
        <v>0</v>
      </c>
      <c r="AO116" s="55">
        <v>12500</v>
      </c>
      <c r="AP116" s="55">
        <v>2120</v>
      </c>
      <c r="AQ116" s="55" t="str">
        <f t="shared" si="10"/>
        <v>59,81</v>
      </c>
      <c r="AR116" s="55"/>
      <c r="AT116" s="55" t="s">
        <v>788</v>
      </c>
      <c r="AU116" s="55">
        <v>1</v>
      </c>
      <c r="AV116" s="55">
        <v>0</v>
      </c>
      <c r="AW116" s="55" t="s">
        <v>125</v>
      </c>
      <c r="AX116" s="44" t="s">
        <v>313</v>
      </c>
      <c r="AY116" s="55">
        <v>20</v>
      </c>
      <c r="AZ116" s="55" t="s">
        <v>232</v>
      </c>
      <c r="BA116" s="54">
        <v>20000</v>
      </c>
      <c r="BB116" s="55">
        <f>INDEX([1]装备设计!$G$3:$G$7,MATCH([1]装备一览!AX110,[1]装备设计!$F$3:$F$7,0))</f>
        <v>50</v>
      </c>
      <c r="BC116" s="55">
        <f>INDEX([1]装备设计!$H$3:$H$7,MATCH([1]装备一览!AX110,[1]装备设计!$F$3:$F$7,0))</f>
        <v>500</v>
      </c>
      <c r="BD116" s="55">
        <v>12500</v>
      </c>
      <c r="BE116" s="55">
        <v>2120</v>
      </c>
      <c r="BF116" s="55" t="str">
        <f t="shared" si="11"/>
        <v>87,121</v>
      </c>
      <c r="BG116" s="55"/>
      <c r="BI116" s="55" t="s">
        <v>789</v>
      </c>
      <c r="BJ116" s="55">
        <v>1</v>
      </c>
      <c r="BK116" s="55">
        <v>0</v>
      </c>
      <c r="BL116" s="55" t="s">
        <v>125</v>
      </c>
      <c r="BM116" s="44" t="s">
        <v>315</v>
      </c>
      <c r="BN116" s="55">
        <v>20</v>
      </c>
      <c r="BO116" s="55" t="s">
        <v>232</v>
      </c>
      <c r="BP116" s="54">
        <v>40000</v>
      </c>
      <c r="BQ116" s="55">
        <f>INDEX([1]装备设计!$G$3:$G$7,MATCH([1]装备一览!BM110,[1]装备设计!$F$3:$F$7,0))</f>
        <v>150</v>
      </c>
      <c r="BR116" s="55">
        <f>INDEX([1]装备设计!$H$3:$H$7,MATCH([1]装备一览!BM110,[1]装备设计!$F$3:$F$7,0))</f>
        <v>1500</v>
      </c>
      <c r="BS116" s="55">
        <v>12500</v>
      </c>
      <c r="BT116" s="55">
        <v>2120</v>
      </c>
      <c r="BU116" s="55" t="str">
        <f t="shared" si="12"/>
        <v>110,161</v>
      </c>
      <c r="BV116" s="55"/>
    </row>
    <row r="117" spans="1:74" ht="14.25" thickBot="1">
      <c r="A117" s="55" t="s">
        <v>790</v>
      </c>
      <c r="B117" s="71">
        <v>0</v>
      </c>
      <c r="C117" s="55">
        <v>0</v>
      </c>
      <c r="D117" s="55" t="s">
        <v>130</v>
      </c>
      <c r="E117" s="55" t="s">
        <v>308</v>
      </c>
      <c r="F117" s="55">
        <v>20</v>
      </c>
      <c r="G117" s="55" t="s">
        <v>232</v>
      </c>
      <c r="H117" s="54">
        <v>2000</v>
      </c>
      <c r="I117" s="55">
        <f>INDEX([1]装备设计!$G$3:$G$7,MATCH([1]装备一览!E111,[1]装备设计!$F$3:$F$7,0))</f>
        <v>5</v>
      </c>
      <c r="J117" s="55">
        <f>INDEX([1]装备设计!$H$3:$H$7,MATCH([1]装备一览!E111,[1]装备设计!$F$3:$F$7,0))</f>
        <v>0</v>
      </c>
      <c r="K117" s="55">
        <v>0</v>
      </c>
      <c r="L117" s="55">
        <f t="shared" si="8"/>
        <v>40</v>
      </c>
      <c r="M117" s="55" t="s">
        <v>2248</v>
      </c>
      <c r="N117" s="55"/>
      <c r="P117" s="55" t="s">
        <v>791</v>
      </c>
      <c r="Q117" s="71">
        <v>0</v>
      </c>
      <c r="R117" s="55">
        <v>0</v>
      </c>
      <c r="S117" s="55" t="s">
        <v>130</v>
      </c>
      <c r="T117" s="44" t="s">
        <v>309</v>
      </c>
      <c r="U117" s="55">
        <v>20</v>
      </c>
      <c r="V117" s="55" t="s">
        <v>232</v>
      </c>
      <c r="W117" s="54">
        <v>4000</v>
      </c>
      <c r="X117" s="55">
        <f>INDEX([1]装备设计!$G$3:$G$7,MATCH([1]装备一览!T111,[1]装备设计!$F$3:$F$7,0))</f>
        <v>10</v>
      </c>
      <c r="Y117" s="55">
        <f>INDEX([1]装备设计!$H$3:$H$7,MATCH([1]装备一览!T111,[1]装备设计!$F$3:$F$7,0))</f>
        <v>0</v>
      </c>
      <c r="Z117" s="55">
        <v>0</v>
      </c>
      <c r="AA117" s="55">
        <v>40</v>
      </c>
      <c r="AB117" s="55" t="str">
        <f t="shared" si="9"/>
        <v>35,48</v>
      </c>
      <c r="AC117" s="55"/>
      <c r="AE117" s="55" t="s">
        <v>792</v>
      </c>
      <c r="AF117" s="71">
        <v>0</v>
      </c>
      <c r="AG117" s="55">
        <v>0</v>
      </c>
      <c r="AH117" s="55" t="s">
        <v>130</v>
      </c>
      <c r="AI117" s="44" t="s">
        <v>311</v>
      </c>
      <c r="AJ117" s="55">
        <v>20</v>
      </c>
      <c r="AK117" s="55" t="s">
        <v>232</v>
      </c>
      <c r="AL117" s="54">
        <v>10000</v>
      </c>
      <c r="AM117" s="55">
        <f>INDEX([1]装备设计!$G$3:$G$7,MATCH([1]装备一览!AI111,[1]装备设计!$F$3:$F$7,0))</f>
        <v>20</v>
      </c>
      <c r="AN117" s="55">
        <f>INDEX([1]装备设计!$H$3:$H$7,MATCH([1]装备一览!AI111,[1]装备设计!$F$3:$F$7,0))</f>
        <v>0</v>
      </c>
      <c r="AO117" s="55">
        <v>12500</v>
      </c>
      <c r="AP117" s="55">
        <v>40</v>
      </c>
      <c r="AQ117" s="55" t="str">
        <f t="shared" si="10"/>
        <v>59,81</v>
      </c>
      <c r="AR117" s="55"/>
      <c r="AT117" s="55" t="s">
        <v>793</v>
      </c>
      <c r="AU117" s="71">
        <v>0</v>
      </c>
      <c r="AV117" s="55">
        <v>0</v>
      </c>
      <c r="AW117" s="55" t="s">
        <v>130</v>
      </c>
      <c r="AX117" s="44" t="s">
        <v>313</v>
      </c>
      <c r="AY117" s="55">
        <v>20</v>
      </c>
      <c r="AZ117" s="55" t="s">
        <v>232</v>
      </c>
      <c r="BA117" s="54">
        <v>20000</v>
      </c>
      <c r="BB117" s="55">
        <f>INDEX([1]装备设计!$G$3:$G$7,MATCH([1]装备一览!AX111,[1]装备设计!$F$3:$F$7,0))</f>
        <v>50</v>
      </c>
      <c r="BC117" s="55">
        <f>INDEX([1]装备设计!$H$3:$H$7,MATCH([1]装备一览!AX111,[1]装备设计!$F$3:$F$7,0))</f>
        <v>500</v>
      </c>
      <c r="BD117" s="55">
        <v>12500</v>
      </c>
      <c r="BE117" s="55">
        <v>40</v>
      </c>
      <c r="BF117" s="55" t="str">
        <f t="shared" si="11"/>
        <v>87,121</v>
      </c>
      <c r="BG117" s="55"/>
      <c r="BI117" s="55" t="s">
        <v>794</v>
      </c>
      <c r="BJ117" s="71">
        <v>0</v>
      </c>
      <c r="BK117" s="55">
        <v>0</v>
      </c>
      <c r="BL117" s="55" t="s">
        <v>130</v>
      </c>
      <c r="BM117" s="44" t="s">
        <v>315</v>
      </c>
      <c r="BN117" s="55">
        <v>20</v>
      </c>
      <c r="BO117" s="55" t="s">
        <v>232</v>
      </c>
      <c r="BP117" s="54">
        <v>40000</v>
      </c>
      <c r="BQ117" s="55">
        <f>INDEX([1]装备设计!$G$3:$G$7,MATCH([1]装备一览!BM111,[1]装备设计!$F$3:$F$7,0))</f>
        <v>150</v>
      </c>
      <c r="BR117" s="55">
        <f>INDEX([1]装备设计!$H$3:$H$7,MATCH([1]装备一览!BM111,[1]装备设计!$F$3:$F$7,0))</f>
        <v>1500</v>
      </c>
      <c r="BS117" s="55">
        <v>12500</v>
      </c>
      <c r="BT117" s="55">
        <v>40</v>
      </c>
      <c r="BU117" s="55" t="str">
        <f t="shared" si="12"/>
        <v>110,161</v>
      </c>
      <c r="BV117" s="55"/>
    </row>
    <row r="118" spans="1:74" ht="14.25" thickBot="1">
      <c r="A118" s="55" t="s">
        <v>795</v>
      </c>
      <c r="B118" s="55">
        <v>1</v>
      </c>
      <c r="C118" s="55">
        <v>0</v>
      </c>
      <c r="D118" s="55" t="s">
        <v>131</v>
      </c>
      <c r="E118" s="55" t="s">
        <v>308</v>
      </c>
      <c r="F118" s="55">
        <v>20</v>
      </c>
      <c r="G118" s="55" t="s">
        <v>232</v>
      </c>
      <c r="H118" s="54">
        <v>2000</v>
      </c>
      <c r="I118" s="55">
        <f>INDEX([1]装备设计!$G$3:$G$7,MATCH([1]装备一览!E112,[1]装备设计!$F$3:$F$7,0))</f>
        <v>5</v>
      </c>
      <c r="J118" s="55">
        <f>INDEX([1]装备设计!$H$3:$H$7,MATCH([1]装备一览!E112,[1]装备设计!$F$3:$F$7,0))</f>
        <v>0</v>
      </c>
      <c r="K118" s="55">
        <v>0</v>
      </c>
      <c r="L118" s="55">
        <f t="shared" si="8"/>
        <v>211</v>
      </c>
      <c r="M118" s="55" t="s">
        <v>2248</v>
      </c>
      <c r="N118" s="55"/>
      <c r="P118" s="55" t="s">
        <v>796</v>
      </c>
      <c r="Q118" s="55">
        <v>1</v>
      </c>
      <c r="R118" s="55">
        <v>0</v>
      </c>
      <c r="S118" s="55" t="s">
        <v>131</v>
      </c>
      <c r="T118" s="44" t="s">
        <v>309</v>
      </c>
      <c r="U118" s="55">
        <v>20</v>
      </c>
      <c r="V118" s="55" t="s">
        <v>232</v>
      </c>
      <c r="W118" s="54">
        <v>4000</v>
      </c>
      <c r="X118" s="55">
        <f>INDEX([1]装备设计!$G$3:$G$7,MATCH([1]装备一览!T112,[1]装备设计!$F$3:$F$7,0))</f>
        <v>10</v>
      </c>
      <c r="Y118" s="55">
        <f>INDEX([1]装备设计!$H$3:$H$7,MATCH([1]装备一览!T112,[1]装备设计!$F$3:$F$7,0))</f>
        <v>0</v>
      </c>
      <c r="Z118" s="55">
        <v>0</v>
      </c>
      <c r="AA118" s="55">
        <v>211</v>
      </c>
      <c r="AB118" s="55" t="str">
        <f t="shared" si="9"/>
        <v>35,48</v>
      </c>
      <c r="AC118" s="55"/>
      <c r="AE118" s="55" t="s">
        <v>797</v>
      </c>
      <c r="AF118" s="55">
        <v>1</v>
      </c>
      <c r="AG118" s="55">
        <v>0</v>
      </c>
      <c r="AH118" s="55" t="s">
        <v>131</v>
      </c>
      <c r="AI118" s="44" t="s">
        <v>311</v>
      </c>
      <c r="AJ118" s="55">
        <v>20</v>
      </c>
      <c r="AK118" s="55" t="s">
        <v>232</v>
      </c>
      <c r="AL118" s="54">
        <v>10000</v>
      </c>
      <c r="AM118" s="55">
        <f>INDEX([1]装备设计!$G$3:$G$7,MATCH([1]装备一览!AI112,[1]装备设计!$F$3:$F$7,0))</f>
        <v>20</v>
      </c>
      <c r="AN118" s="55">
        <f>INDEX([1]装备设计!$H$3:$H$7,MATCH([1]装备一览!AI112,[1]装备设计!$F$3:$F$7,0))</f>
        <v>0</v>
      </c>
      <c r="AO118" s="55">
        <v>12500</v>
      </c>
      <c r="AP118" s="55">
        <v>211</v>
      </c>
      <c r="AQ118" s="55" t="str">
        <f t="shared" si="10"/>
        <v>59,81</v>
      </c>
      <c r="AR118" s="55"/>
      <c r="AT118" s="55" t="s">
        <v>798</v>
      </c>
      <c r="AU118" s="55">
        <v>1</v>
      </c>
      <c r="AV118" s="55">
        <v>0</v>
      </c>
      <c r="AW118" s="55" t="s">
        <v>131</v>
      </c>
      <c r="AX118" s="44" t="s">
        <v>313</v>
      </c>
      <c r="AY118" s="55">
        <v>20</v>
      </c>
      <c r="AZ118" s="55" t="s">
        <v>232</v>
      </c>
      <c r="BA118" s="54">
        <v>20000</v>
      </c>
      <c r="BB118" s="55">
        <f>INDEX([1]装备设计!$G$3:$G$7,MATCH([1]装备一览!AX112,[1]装备设计!$F$3:$F$7,0))</f>
        <v>50</v>
      </c>
      <c r="BC118" s="55">
        <f>INDEX([1]装备设计!$H$3:$H$7,MATCH([1]装备一览!AX112,[1]装备设计!$F$3:$F$7,0))</f>
        <v>500</v>
      </c>
      <c r="BD118" s="55">
        <v>12500</v>
      </c>
      <c r="BE118" s="55">
        <v>211</v>
      </c>
      <c r="BF118" s="55" t="str">
        <f t="shared" si="11"/>
        <v>87,121</v>
      </c>
      <c r="BG118" s="55"/>
      <c r="BI118" s="55" t="s">
        <v>799</v>
      </c>
      <c r="BJ118" s="55">
        <v>1</v>
      </c>
      <c r="BK118" s="55">
        <v>0</v>
      </c>
      <c r="BL118" s="55" t="s">
        <v>131</v>
      </c>
      <c r="BM118" s="44" t="s">
        <v>315</v>
      </c>
      <c r="BN118" s="55">
        <v>20</v>
      </c>
      <c r="BO118" s="55" t="s">
        <v>232</v>
      </c>
      <c r="BP118" s="54">
        <v>40000</v>
      </c>
      <c r="BQ118" s="55">
        <f>INDEX([1]装备设计!$G$3:$G$7,MATCH([1]装备一览!BM112,[1]装备设计!$F$3:$F$7,0))</f>
        <v>150</v>
      </c>
      <c r="BR118" s="55">
        <f>INDEX([1]装备设计!$H$3:$H$7,MATCH([1]装备一览!BM112,[1]装备设计!$F$3:$F$7,0))</f>
        <v>1500</v>
      </c>
      <c r="BS118" s="55">
        <v>12500</v>
      </c>
      <c r="BT118" s="55">
        <v>211</v>
      </c>
      <c r="BU118" s="55" t="str">
        <f t="shared" si="12"/>
        <v>110,161</v>
      </c>
      <c r="BV118" s="55"/>
    </row>
    <row r="119" spans="1:74" ht="14.25" thickBot="1">
      <c r="A119" s="55" t="s">
        <v>800</v>
      </c>
      <c r="B119" s="55">
        <v>1</v>
      </c>
      <c r="C119" s="55">
        <v>0</v>
      </c>
      <c r="D119" s="55" t="s">
        <v>132</v>
      </c>
      <c r="E119" s="55" t="s">
        <v>308</v>
      </c>
      <c r="F119" s="55">
        <v>20</v>
      </c>
      <c r="G119" s="55" t="s">
        <v>232</v>
      </c>
      <c r="H119" s="54">
        <v>2000</v>
      </c>
      <c r="I119" s="55">
        <f>INDEX([1]装备设计!$G$3:$G$7,MATCH([1]装备一览!E113,[1]装备设计!$F$3:$F$7,0))</f>
        <v>5</v>
      </c>
      <c r="J119" s="55">
        <f>INDEX([1]装备设计!$H$3:$H$7,MATCH([1]装备一览!E113,[1]装备设计!$F$3:$F$7,0))</f>
        <v>0</v>
      </c>
      <c r="K119" s="55">
        <v>0</v>
      </c>
      <c r="L119" s="55">
        <f t="shared" si="8"/>
        <v>136</v>
      </c>
      <c r="M119" s="55" t="s">
        <v>2248</v>
      </c>
      <c r="N119" s="55"/>
      <c r="P119" s="55" t="s">
        <v>801</v>
      </c>
      <c r="Q119" s="55">
        <v>1</v>
      </c>
      <c r="R119" s="55">
        <v>0</v>
      </c>
      <c r="S119" s="55" t="s">
        <v>132</v>
      </c>
      <c r="T119" s="44" t="s">
        <v>309</v>
      </c>
      <c r="U119" s="55">
        <v>20</v>
      </c>
      <c r="V119" s="55" t="s">
        <v>232</v>
      </c>
      <c r="W119" s="54">
        <v>4000</v>
      </c>
      <c r="X119" s="55">
        <f>INDEX([1]装备设计!$G$3:$G$7,MATCH([1]装备一览!T113,[1]装备设计!$F$3:$F$7,0))</f>
        <v>10</v>
      </c>
      <c r="Y119" s="55">
        <f>INDEX([1]装备设计!$H$3:$H$7,MATCH([1]装备一览!T113,[1]装备设计!$F$3:$F$7,0))</f>
        <v>0</v>
      </c>
      <c r="Z119" s="55">
        <v>0</v>
      </c>
      <c r="AA119" s="55">
        <v>136</v>
      </c>
      <c r="AB119" s="55" t="str">
        <f t="shared" si="9"/>
        <v>35,48</v>
      </c>
      <c r="AC119" s="55"/>
      <c r="AE119" s="55" t="s">
        <v>802</v>
      </c>
      <c r="AF119" s="55">
        <v>1</v>
      </c>
      <c r="AG119" s="55">
        <v>0</v>
      </c>
      <c r="AH119" s="55" t="s">
        <v>132</v>
      </c>
      <c r="AI119" s="44" t="s">
        <v>311</v>
      </c>
      <c r="AJ119" s="55">
        <v>20</v>
      </c>
      <c r="AK119" s="55" t="s">
        <v>232</v>
      </c>
      <c r="AL119" s="54">
        <v>10000</v>
      </c>
      <c r="AM119" s="55">
        <f>INDEX([1]装备设计!$G$3:$G$7,MATCH([1]装备一览!AI113,[1]装备设计!$F$3:$F$7,0))</f>
        <v>20</v>
      </c>
      <c r="AN119" s="55">
        <f>INDEX([1]装备设计!$H$3:$H$7,MATCH([1]装备一览!AI113,[1]装备设计!$F$3:$F$7,0))</f>
        <v>0</v>
      </c>
      <c r="AO119" s="55">
        <v>12500</v>
      </c>
      <c r="AP119" s="55">
        <v>136</v>
      </c>
      <c r="AQ119" s="55" t="str">
        <f t="shared" si="10"/>
        <v>59,81</v>
      </c>
      <c r="AR119" s="55"/>
      <c r="AT119" s="55" t="s">
        <v>803</v>
      </c>
      <c r="AU119" s="55">
        <v>1</v>
      </c>
      <c r="AV119" s="55">
        <v>0</v>
      </c>
      <c r="AW119" s="55" t="s">
        <v>132</v>
      </c>
      <c r="AX119" s="44" t="s">
        <v>313</v>
      </c>
      <c r="AY119" s="55">
        <v>20</v>
      </c>
      <c r="AZ119" s="55" t="s">
        <v>232</v>
      </c>
      <c r="BA119" s="54">
        <v>20000</v>
      </c>
      <c r="BB119" s="55">
        <f>INDEX([1]装备设计!$G$3:$G$7,MATCH([1]装备一览!AX113,[1]装备设计!$F$3:$F$7,0))</f>
        <v>50</v>
      </c>
      <c r="BC119" s="55">
        <f>INDEX([1]装备设计!$H$3:$H$7,MATCH([1]装备一览!AX113,[1]装备设计!$F$3:$F$7,0))</f>
        <v>500</v>
      </c>
      <c r="BD119" s="55">
        <v>12500</v>
      </c>
      <c r="BE119" s="55">
        <v>136</v>
      </c>
      <c r="BF119" s="55" t="str">
        <f t="shared" si="11"/>
        <v>87,121</v>
      </c>
      <c r="BG119" s="55"/>
      <c r="BI119" s="55" t="s">
        <v>804</v>
      </c>
      <c r="BJ119" s="55">
        <v>1</v>
      </c>
      <c r="BK119" s="55">
        <v>0</v>
      </c>
      <c r="BL119" s="55" t="s">
        <v>132</v>
      </c>
      <c r="BM119" s="44" t="s">
        <v>315</v>
      </c>
      <c r="BN119" s="55">
        <v>20</v>
      </c>
      <c r="BO119" s="55" t="s">
        <v>232</v>
      </c>
      <c r="BP119" s="54">
        <v>40000</v>
      </c>
      <c r="BQ119" s="55">
        <f>INDEX([1]装备设计!$G$3:$G$7,MATCH([1]装备一览!BM113,[1]装备设计!$F$3:$F$7,0))</f>
        <v>150</v>
      </c>
      <c r="BR119" s="55">
        <f>INDEX([1]装备设计!$H$3:$H$7,MATCH([1]装备一览!BM113,[1]装备设计!$F$3:$F$7,0))</f>
        <v>1500</v>
      </c>
      <c r="BS119" s="55">
        <v>12500</v>
      </c>
      <c r="BT119" s="55">
        <v>136</v>
      </c>
      <c r="BU119" s="55" t="str">
        <f t="shared" si="12"/>
        <v>110,161</v>
      </c>
      <c r="BV119" s="55"/>
    </row>
    <row r="120" spans="1:74" ht="14.25" thickBot="1">
      <c r="A120" s="55" t="s">
        <v>805</v>
      </c>
      <c r="B120" s="55">
        <v>1</v>
      </c>
      <c r="C120" s="55">
        <v>0</v>
      </c>
      <c r="D120" s="55" t="s">
        <v>127</v>
      </c>
      <c r="E120" s="55" t="s">
        <v>308</v>
      </c>
      <c r="F120" s="55">
        <v>20</v>
      </c>
      <c r="G120" s="55" t="s">
        <v>135</v>
      </c>
      <c r="H120" s="54">
        <v>2000</v>
      </c>
      <c r="I120" s="55">
        <f>INDEX([1]装备设计!$G$3:$G$7,MATCH([1]装备一览!E114,[1]装备设计!$F$3:$F$7,0))</f>
        <v>5</v>
      </c>
      <c r="J120" s="55">
        <f>INDEX([1]装备设计!$H$3:$H$7,MATCH([1]装备一览!E114,[1]装备设计!$F$3:$F$7,0))</f>
        <v>0</v>
      </c>
      <c r="K120" s="55">
        <v>0</v>
      </c>
      <c r="L120" s="55">
        <f t="shared" si="8"/>
        <v>338</v>
      </c>
      <c r="M120" s="55" t="s">
        <v>2248</v>
      </c>
      <c r="N120" s="55"/>
      <c r="P120" s="55" t="s">
        <v>806</v>
      </c>
      <c r="Q120" s="55">
        <v>1</v>
      </c>
      <c r="R120" s="55">
        <v>0</v>
      </c>
      <c r="S120" s="55" t="s">
        <v>127</v>
      </c>
      <c r="T120" s="44" t="s">
        <v>309</v>
      </c>
      <c r="U120" s="55">
        <v>20</v>
      </c>
      <c r="V120" s="55" t="s">
        <v>135</v>
      </c>
      <c r="W120" s="54">
        <v>4000</v>
      </c>
      <c r="X120" s="55">
        <f>INDEX([1]装备设计!$G$3:$G$7,MATCH([1]装备一览!T114,[1]装备设计!$F$3:$F$7,0))</f>
        <v>10</v>
      </c>
      <c r="Y120" s="55">
        <f>INDEX([1]装备设计!$H$3:$H$7,MATCH([1]装备一览!T114,[1]装备设计!$F$3:$F$7,0))</f>
        <v>0</v>
      </c>
      <c r="Z120" s="55">
        <v>0</v>
      </c>
      <c r="AA120" s="55">
        <v>338</v>
      </c>
      <c r="AB120" s="55" t="str">
        <f t="shared" si="9"/>
        <v>46,62</v>
      </c>
      <c r="AC120" s="55"/>
      <c r="AE120" s="55" t="s">
        <v>807</v>
      </c>
      <c r="AF120" s="55">
        <v>1</v>
      </c>
      <c r="AG120" s="55">
        <v>0</v>
      </c>
      <c r="AH120" s="55" t="s">
        <v>127</v>
      </c>
      <c r="AI120" s="44" t="s">
        <v>311</v>
      </c>
      <c r="AJ120" s="55">
        <v>20</v>
      </c>
      <c r="AK120" s="55" t="s">
        <v>135</v>
      </c>
      <c r="AL120" s="54">
        <v>10000</v>
      </c>
      <c r="AM120" s="55">
        <f>INDEX([1]装备设计!$G$3:$G$7,MATCH([1]装备一览!AI114,[1]装备设计!$F$3:$F$7,0))</f>
        <v>20</v>
      </c>
      <c r="AN120" s="55">
        <f>INDEX([1]装备设计!$H$3:$H$7,MATCH([1]装备一览!AI114,[1]装备设计!$F$3:$F$7,0))</f>
        <v>0</v>
      </c>
      <c r="AO120" s="55">
        <v>12500</v>
      </c>
      <c r="AP120" s="55">
        <v>338</v>
      </c>
      <c r="AQ120" s="55" t="str">
        <f t="shared" si="10"/>
        <v>77,105</v>
      </c>
      <c r="AR120" s="55"/>
      <c r="AT120" s="55" t="s">
        <v>808</v>
      </c>
      <c r="AU120" s="55">
        <v>1</v>
      </c>
      <c r="AV120" s="55">
        <v>0</v>
      </c>
      <c r="AW120" s="55" t="s">
        <v>127</v>
      </c>
      <c r="AX120" s="44" t="s">
        <v>313</v>
      </c>
      <c r="AY120" s="55">
        <v>20</v>
      </c>
      <c r="AZ120" s="55" t="s">
        <v>135</v>
      </c>
      <c r="BA120" s="54">
        <v>20000</v>
      </c>
      <c r="BB120" s="55">
        <f>INDEX([1]装备设计!$G$3:$G$7,MATCH([1]装备一览!AX114,[1]装备设计!$F$3:$F$7,0))</f>
        <v>50</v>
      </c>
      <c r="BC120" s="55">
        <f>INDEX([1]装备设计!$H$3:$H$7,MATCH([1]装备一览!AX114,[1]装备设计!$F$3:$F$7,0))</f>
        <v>500</v>
      </c>
      <c r="BD120" s="55">
        <v>12500</v>
      </c>
      <c r="BE120" s="55">
        <v>338</v>
      </c>
      <c r="BF120" s="55" t="str">
        <f t="shared" si="11"/>
        <v>113,157</v>
      </c>
      <c r="BG120" s="55"/>
      <c r="BI120" s="55" t="s">
        <v>809</v>
      </c>
      <c r="BJ120" s="55">
        <v>1</v>
      </c>
      <c r="BK120" s="55">
        <v>0</v>
      </c>
      <c r="BL120" s="55" t="s">
        <v>127</v>
      </c>
      <c r="BM120" s="44" t="s">
        <v>315</v>
      </c>
      <c r="BN120" s="55">
        <v>20</v>
      </c>
      <c r="BO120" s="55" t="s">
        <v>135</v>
      </c>
      <c r="BP120" s="54">
        <v>40000</v>
      </c>
      <c r="BQ120" s="55">
        <f>INDEX([1]装备设计!$G$3:$G$7,MATCH([1]装备一览!BM114,[1]装备设计!$F$3:$F$7,0))</f>
        <v>150</v>
      </c>
      <c r="BR120" s="55">
        <f>INDEX([1]装备设计!$H$3:$H$7,MATCH([1]装备一览!BM114,[1]装备设计!$F$3:$F$7,0))</f>
        <v>1500</v>
      </c>
      <c r="BS120" s="55">
        <v>12500</v>
      </c>
      <c r="BT120" s="55">
        <v>338</v>
      </c>
      <c r="BU120" s="55" t="str">
        <f t="shared" si="12"/>
        <v>143,209</v>
      </c>
      <c r="BV120" s="55"/>
    </row>
    <row r="121" spans="1:74" ht="14.25" thickBot="1">
      <c r="A121" s="55" t="s">
        <v>810</v>
      </c>
      <c r="B121" s="71">
        <v>0</v>
      </c>
      <c r="C121" s="55">
        <v>1</v>
      </c>
      <c r="D121" s="55" t="s">
        <v>127</v>
      </c>
      <c r="E121" s="55" t="s">
        <v>308</v>
      </c>
      <c r="F121" s="55">
        <v>20</v>
      </c>
      <c r="G121" s="55" t="s">
        <v>135</v>
      </c>
      <c r="H121" s="54">
        <v>2300</v>
      </c>
      <c r="I121" s="55">
        <f>INDEX([1]装备设计!$G$3:$G$7,MATCH([1]装备一览!E115,[1]装备设计!$F$3:$F$7,0))</f>
        <v>5</v>
      </c>
      <c r="J121" s="55">
        <f>INDEX([1]装备设计!$H$3:$H$7,MATCH([1]装备一览!E115,[1]装备设计!$F$3:$F$7,0))</f>
        <v>0</v>
      </c>
      <c r="K121" s="55">
        <v>0</v>
      </c>
      <c r="L121" s="55">
        <f t="shared" si="8"/>
        <v>415.2</v>
      </c>
      <c r="M121" s="55" t="s">
        <v>2248</v>
      </c>
      <c r="N121" s="55"/>
      <c r="P121" s="55" t="s">
        <v>811</v>
      </c>
      <c r="Q121" s="71">
        <v>0</v>
      </c>
      <c r="R121" s="55">
        <v>1</v>
      </c>
      <c r="S121" s="55" t="s">
        <v>127</v>
      </c>
      <c r="T121" s="44" t="s">
        <v>309</v>
      </c>
      <c r="U121" s="55">
        <v>20</v>
      </c>
      <c r="V121" s="55" t="s">
        <v>135</v>
      </c>
      <c r="W121" s="54">
        <v>4600</v>
      </c>
      <c r="X121" s="55">
        <f>INDEX([1]装备设计!$G$3:$G$7,MATCH([1]装备一览!T115,[1]装备设计!$F$3:$F$7,0))</f>
        <v>10</v>
      </c>
      <c r="Y121" s="55">
        <f>INDEX([1]装备设计!$H$3:$H$7,MATCH([1]装备一览!T115,[1]装备设计!$F$3:$F$7,0))</f>
        <v>0</v>
      </c>
      <c r="Z121" s="55">
        <v>0</v>
      </c>
      <c r="AA121" s="55">
        <v>415.2</v>
      </c>
      <c r="AB121" s="55" t="str">
        <f t="shared" si="9"/>
        <v>46,62</v>
      </c>
      <c r="AC121" s="55"/>
      <c r="AE121" s="55" t="s">
        <v>812</v>
      </c>
      <c r="AF121" s="71">
        <v>0</v>
      </c>
      <c r="AG121" s="55">
        <v>1</v>
      </c>
      <c r="AH121" s="55" t="s">
        <v>127</v>
      </c>
      <c r="AI121" s="44" t="s">
        <v>311</v>
      </c>
      <c r="AJ121" s="55">
        <v>20</v>
      </c>
      <c r="AK121" s="55" t="s">
        <v>135</v>
      </c>
      <c r="AL121" s="54">
        <v>11500</v>
      </c>
      <c r="AM121" s="55">
        <f>INDEX([1]装备设计!$G$3:$G$7,MATCH([1]装备一览!AI115,[1]装备设计!$F$3:$F$7,0))</f>
        <v>20</v>
      </c>
      <c r="AN121" s="55">
        <f>INDEX([1]装备设计!$H$3:$H$7,MATCH([1]装备一览!AI115,[1]装备设计!$F$3:$F$7,0))</f>
        <v>0</v>
      </c>
      <c r="AO121" s="55">
        <v>15000</v>
      </c>
      <c r="AP121" s="55">
        <v>415.2</v>
      </c>
      <c r="AQ121" s="55" t="str">
        <f t="shared" si="10"/>
        <v>77,105</v>
      </c>
      <c r="AR121" s="55"/>
      <c r="AT121" s="55" t="s">
        <v>813</v>
      </c>
      <c r="AU121" s="71">
        <v>0</v>
      </c>
      <c r="AV121" s="55">
        <v>1</v>
      </c>
      <c r="AW121" s="55" t="s">
        <v>127</v>
      </c>
      <c r="AX121" s="44" t="s">
        <v>313</v>
      </c>
      <c r="AY121" s="55">
        <v>20</v>
      </c>
      <c r="AZ121" s="55" t="s">
        <v>135</v>
      </c>
      <c r="BA121" s="54">
        <v>23000</v>
      </c>
      <c r="BB121" s="55">
        <f>INDEX([1]装备设计!$G$3:$G$7,MATCH([1]装备一览!AX115,[1]装备设计!$F$3:$F$7,0))</f>
        <v>50</v>
      </c>
      <c r="BC121" s="55">
        <f>INDEX([1]装备设计!$H$3:$H$7,MATCH([1]装备一览!AX115,[1]装备设计!$F$3:$F$7,0))</f>
        <v>500</v>
      </c>
      <c r="BD121" s="55">
        <v>15000</v>
      </c>
      <c r="BE121" s="55">
        <v>415.2</v>
      </c>
      <c r="BF121" s="55" t="str">
        <f t="shared" si="11"/>
        <v>113,157</v>
      </c>
      <c r="BG121" s="55"/>
      <c r="BI121" s="55" t="s">
        <v>814</v>
      </c>
      <c r="BJ121" s="71">
        <v>0</v>
      </c>
      <c r="BK121" s="55">
        <v>1</v>
      </c>
      <c r="BL121" s="55" t="s">
        <v>127</v>
      </c>
      <c r="BM121" s="44" t="s">
        <v>315</v>
      </c>
      <c r="BN121" s="55">
        <v>20</v>
      </c>
      <c r="BO121" s="55" t="s">
        <v>135</v>
      </c>
      <c r="BP121" s="54">
        <v>46000</v>
      </c>
      <c r="BQ121" s="55">
        <f>INDEX([1]装备设计!$G$3:$G$7,MATCH([1]装备一览!BM115,[1]装备设计!$F$3:$F$7,0))</f>
        <v>150</v>
      </c>
      <c r="BR121" s="55">
        <f>INDEX([1]装备设计!$H$3:$H$7,MATCH([1]装备一览!BM115,[1]装备设计!$F$3:$F$7,0))</f>
        <v>1500</v>
      </c>
      <c r="BS121" s="55">
        <v>15000</v>
      </c>
      <c r="BT121" s="55">
        <v>415.2</v>
      </c>
      <c r="BU121" s="55" t="str">
        <f t="shared" si="12"/>
        <v>143,209</v>
      </c>
      <c r="BV121" s="55"/>
    </row>
    <row r="122" spans="1:74" ht="14.25" thickBot="1">
      <c r="A122" s="55" t="s">
        <v>815</v>
      </c>
      <c r="B122" s="55">
        <v>1</v>
      </c>
      <c r="C122" s="55">
        <v>0</v>
      </c>
      <c r="D122" s="55" t="s">
        <v>128</v>
      </c>
      <c r="E122" s="55" t="s">
        <v>308</v>
      </c>
      <c r="F122" s="55">
        <v>20</v>
      </c>
      <c r="G122" s="55" t="s">
        <v>135</v>
      </c>
      <c r="H122" s="54">
        <v>2000</v>
      </c>
      <c r="I122" s="55">
        <f>INDEX([1]装备设计!$G$3:$G$7,MATCH([1]装备一览!E116,[1]装备设计!$F$3:$F$7,0))</f>
        <v>5</v>
      </c>
      <c r="J122" s="55">
        <f>INDEX([1]装备设计!$H$3:$H$7,MATCH([1]装备一览!E116,[1]装备设计!$F$3:$F$7,0))</f>
        <v>0</v>
      </c>
      <c r="K122" s="55">
        <v>0</v>
      </c>
      <c r="L122" s="55">
        <f t="shared" si="8"/>
        <v>171</v>
      </c>
      <c r="M122" s="55" t="s">
        <v>2248</v>
      </c>
      <c r="N122" s="55"/>
      <c r="P122" s="55" t="s">
        <v>816</v>
      </c>
      <c r="Q122" s="55">
        <v>1</v>
      </c>
      <c r="R122" s="55">
        <v>0</v>
      </c>
      <c r="S122" s="55" t="s">
        <v>128</v>
      </c>
      <c r="T122" s="44" t="s">
        <v>309</v>
      </c>
      <c r="U122" s="55">
        <v>20</v>
      </c>
      <c r="V122" s="55" t="s">
        <v>135</v>
      </c>
      <c r="W122" s="54">
        <v>4000</v>
      </c>
      <c r="X122" s="55">
        <f>INDEX([1]装备设计!$G$3:$G$7,MATCH([1]装备一览!T116,[1]装备设计!$F$3:$F$7,0))</f>
        <v>10</v>
      </c>
      <c r="Y122" s="55">
        <f>INDEX([1]装备设计!$H$3:$H$7,MATCH([1]装备一览!T116,[1]装备设计!$F$3:$F$7,0))</f>
        <v>0</v>
      </c>
      <c r="Z122" s="55">
        <v>0</v>
      </c>
      <c r="AA122" s="55">
        <v>171</v>
      </c>
      <c r="AB122" s="55" t="str">
        <f t="shared" si="9"/>
        <v>46,62</v>
      </c>
      <c r="AC122" s="55"/>
      <c r="AE122" s="55" t="s">
        <v>817</v>
      </c>
      <c r="AF122" s="55">
        <v>1</v>
      </c>
      <c r="AG122" s="55">
        <v>0</v>
      </c>
      <c r="AH122" s="55" t="s">
        <v>128</v>
      </c>
      <c r="AI122" s="44" t="s">
        <v>311</v>
      </c>
      <c r="AJ122" s="55">
        <v>20</v>
      </c>
      <c r="AK122" s="55" t="s">
        <v>135</v>
      </c>
      <c r="AL122" s="54">
        <v>10000</v>
      </c>
      <c r="AM122" s="55">
        <f>INDEX([1]装备设计!$G$3:$G$7,MATCH([1]装备一览!AI116,[1]装备设计!$F$3:$F$7,0))</f>
        <v>20</v>
      </c>
      <c r="AN122" s="55">
        <f>INDEX([1]装备设计!$H$3:$H$7,MATCH([1]装备一览!AI116,[1]装备设计!$F$3:$F$7,0))</f>
        <v>0</v>
      </c>
      <c r="AO122" s="55">
        <v>12500</v>
      </c>
      <c r="AP122" s="55">
        <v>171</v>
      </c>
      <c r="AQ122" s="55" t="str">
        <f t="shared" si="10"/>
        <v>77,105</v>
      </c>
      <c r="AR122" s="55"/>
      <c r="AT122" s="55" t="s">
        <v>818</v>
      </c>
      <c r="AU122" s="55">
        <v>1</v>
      </c>
      <c r="AV122" s="55">
        <v>0</v>
      </c>
      <c r="AW122" s="55" t="s">
        <v>128</v>
      </c>
      <c r="AX122" s="44" t="s">
        <v>313</v>
      </c>
      <c r="AY122" s="55">
        <v>20</v>
      </c>
      <c r="AZ122" s="55" t="s">
        <v>135</v>
      </c>
      <c r="BA122" s="54">
        <v>20000</v>
      </c>
      <c r="BB122" s="55">
        <f>INDEX([1]装备设计!$G$3:$G$7,MATCH([1]装备一览!AX116,[1]装备设计!$F$3:$F$7,0))</f>
        <v>50</v>
      </c>
      <c r="BC122" s="55">
        <f>INDEX([1]装备设计!$H$3:$H$7,MATCH([1]装备一览!AX116,[1]装备设计!$F$3:$F$7,0))</f>
        <v>500</v>
      </c>
      <c r="BD122" s="55">
        <v>12500</v>
      </c>
      <c r="BE122" s="55">
        <v>171</v>
      </c>
      <c r="BF122" s="55" t="str">
        <f t="shared" si="11"/>
        <v>113,157</v>
      </c>
      <c r="BG122" s="55"/>
      <c r="BI122" s="55" t="s">
        <v>819</v>
      </c>
      <c r="BJ122" s="55">
        <v>1</v>
      </c>
      <c r="BK122" s="55">
        <v>0</v>
      </c>
      <c r="BL122" s="55" t="s">
        <v>128</v>
      </c>
      <c r="BM122" s="44" t="s">
        <v>315</v>
      </c>
      <c r="BN122" s="55">
        <v>20</v>
      </c>
      <c r="BO122" s="55" t="s">
        <v>135</v>
      </c>
      <c r="BP122" s="54">
        <v>40000</v>
      </c>
      <c r="BQ122" s="55">
        <f>INDEX([1]装备设计!$G$3:$G$7,MATCH([1]装备一览!BM116,[1]装备设计!$F$3:$F$7,0))</f>
        <v>150</v>
      </c>
      <c r="BR122" s="55">
        <f>INDEX([1]装备设计!$H$3:$H$7,MATCH([1]装备一览!BM116,[1]装备设计!$F$3:$F$7,0))</f>
        <v>1500</v>
      </c>
      <c r="BS122" s="55">
        <v>12500</v>
      </c>
      <c r="BT122" s="55">
        <v>171</v>
      </c>
      <c r="BU122" s="55" t="str">
        <f t="shared" si="12"/>
        <v>143,209</v>
      </c>
      <c r="BV122" s="55"/>
    </row>
    <row r="123" spans="1:74" ht="14.25" thickBot="1">
      <c r="A123" s="55" t="s">
        <v>820</v>
      </c>
      <c r="B123" s="71">
        <v>0</v>
      </c>
      <c r="C123" s="55">
        <v>1</v>
      </c>
      <c r="D123" s="55" t="s">
        <v>128</v>
      </c>
      <c r="E123" s="55" t="s">
        <v>308</v>
      </c>
      <c r="F123" s="55">
        <v>20</v>
      </c>
      <c r="G123" s="55" t="s">
        <v>135</v>
      </c>
      <c r="H123" s="54">
        <v>2300</v>
      </c>
      <c r="I123" s="55">
        <f>INDEX([1]装备设计!$G$3:$G$7,MATCH([1]装备一览!E117,[1]装备设计!$F$3:$F$7,0))</f>
        <v>5</v>
      </c>
      <c r="J123" s="55">
        <f>INDEX([1]装备设计!$H$3:$H$7,MATCH([1]装备一览!E117,[1]装备设计!$F$3:$F$7,0))</f>
        <v>0</v>
      </c>
      <c r="K123" s="55">
        <v>0</v>
      </c>
      <c r="L123" s="55">
        <f t="shared" si="8"/>
        <v>205</v>
      </c>
      <c r="M123" s="55" t="s">
        <v>2248</v>
      </c>
      <c r="N123" s="55"/>
      <c r="P123" s="55" t="s">
        <v>821</v>
      </c>
      <c r="Q123" s="71">
        <v>0</v>
      </c>
      <c r="R123" s="55">
        <v>1</v>
      </c>
      <c r="S123" s="55" t="s">
        <v>128</v>
      </c>
      <c r="T123" s="44" t="s">
        <v>309</v>
      </c>
      <c r="U123" s="55">
        <v>20</v>
      </c>
      <c r="V123" s="55" t="s">
        <v>135</v>
      </c>
      <c r="W123" s="54">
        <v>4600</v>
      </c>
      <c r="X123" s="55">
        <f>INDEX([1]装备设计!$G$3:$G$7,MATCH([1]装备一览!T117,[1]装备设计!$F$3:$F$7,0))</f>
        <v>10</v>
      </c>
      <c r="Y123" s="55">
        <f>INDEX([1]装备设计!$H$3:$H$7,MATCH([1]装备一览!T117,[1]装备设计!$F$3:$F$7,0))</f>
        <v>0</v>
      </c>
      <c r="Z123" s="55">
        <v>0</v>
      </c>
      <c r="AA123" s="55">
        <v>205</v>
      </c>
      <c r="AB123" s="55" t="str">
        <f t="shared" si="9"/>
        <v>46,62</v>
      </c>
      <c r="AC123" s="55"/>
      <c r="AE123" s="55" t="s">
        <v>822</v>
      </c>
      <c r="AF123" s="71">
        <v>0</v>
      </c>
      <c r="AG123" s="55">
        <v>1</v>
      </c>
      <c r="AH123" s="55" t="s">
        <v>128</v>
      </c>
      <c r="AI123" s="44" t="s">
        <v>311</v>
      </c>
      <c r="AJ123" s="55">
        <v>20</v>
      </c>
      <c r="AK123" s="55" t="s">
        <v>135</v>
      </c>
      <c r="AL123" s="54">
        <v>11500</v>
      </c>
      <c r="AM123" s="55">
        <f>INDEX([1]装备设计!$G$3:$G$7,MATCH([1]装备一览!AI117,[1]装备设计!$F$3:$F$7,0))</f>
        <v>20</v>
      </c>
      <c r="AN123" s="55">
        <f>INDEX([1]装备设计!$H$3:$H$7,MATCH([1]装备一览!AI117,[1]装备设计!$F$3:$F$7,0))</f>
        <v>0</v>
      </c>
      <c r="AO123" s="55">
        <v>15000</v>
      </c>
      <c r="AP123" s="55">
        <v>205</v>
      </c>
      <c r="AQ123" s="55" t="str">
        <f t="shared" si="10"/>
        <v>77,105</v>
      </c>
      <c r="AR123" s="55"/>
      <c r="AT123" s="55" t="s">
        <v>823</v>
      </c>
      <c r="AU123" s="71">
        <v>0</v>
      </c>
      <c r="AV123" s="55">
        <v>1</v>
      </c>
      <c r="AW123" s="55" t="s">
        <v>128</v>
      </c>
      <c r="AX123" s="44" t="s">
        <v>313</v>
      </c>
      <c r="AY123" s="55">
        <v>20</v>
      </c>
      <c r="AZ123" s="55" t="s">
        <v>135</v>
      </c>
      <c r="BA123" s="54">
        <v>23000</v>
      </c>
      <c r="BB123" s="55">
        <f>INDEX([1]装备设计!$G$3:$G$7,MATCH([1]装备一览!AX117,[1]装备设计!$F$3:$F$7,0))</f>
        <v>50</v>
      </c>
      <c r="BC123" s="55">
        <f>INDEX([1]装备设计!$H$3:$H$7,MATCH([1]装备一览!AX117,[1]装备设计!$F$3:$F$7,0))</f>
        <v>500</v>
      </c>
      <c r="BD123" s="55">
        <v>15000</v>
      </c>
      <c r="BE123" s="55">
        <v>205</v>
      </c>
      <c r="BF123" s="55" t="str">
        <f t="shared" si="11"/>
        <v>113,157</v>
      </c>
      <c r="BG123" s="55"/>
      <c r="BI123" s="55" t="s">
        <v>824</v>
      </c>
      <c r="BJ123" s="71">
        <v>0</v>
      </c>
      <c r="BK123" s="55">
        <v>1</v>
      </c>
      <c r="BL123" s="55" t="s">
        <v>128</v>
      </c>
      <c r="BM123" s="44" t="s">
        <v>315</v>
      </c>
      <c r="BN123" s="55">
        <v>20</v>
      </c>
      <c r="BO123" s="55" t="s">
        <v>135</v>
      </c>
      <c r="BP123" s="54">
        <v>46000</v>
      </c>
      <c r="BQ123" s="55">
        <f>INDEX([1]装备设计!$G$3:$G$7,MATCH([1]装备一览!BM117,[1]装备设计!$F$3:$F$7,0))</f>
        <v>150</v>
      </c>
      <c r="BR123" s="55">
        <f>INDEX([1]装备设计!$H$3:$H$7,MATCH([1]装备一览!BM117,[1]装备设计!$F$3:$F$7,0))</f>
        <v>1500</v>
      </c>
      <c r="BS123" s="55">
        <v>15000</v>
      </c>
      <c r="BT123" s="55">
        <v>205</v>
      </c>
      <c r="BU123" s="55" t="str">
        <f t="shared" si="12"/>
        <v>143,209</v>
      </c>
      <c r="BV123" s="55"/>
    </row>
    <row r="124" spans="1:74" ht="14.25" thickBot="1">
      <c r="A124" s="55" t="s">
        <v>825</v>
      </c>
      <c r="B124" s="55">
        <v>1</v>
      </c>
      <c r="C124" s="55">
        <v>0</v>
      </c>
      <c r="D124" s="55" t="s">
        <v>127</v>
      </c>
      <c r="E124" s="55" t="s">
        <v>308</v>
      </c>
      <c r="F124" s="55">
        <v>20</v>
      </c>
      <c r="G124" s="55" t="s">
        <v>139</v>
      </c>
      <c r="H124" s="54">
        <v>2000</v>
      </c>
      <c r="I124" s="55">
        <f>INDEX([1]装备设计!$G$3:$G$7,MATCH([1]装备一览!E118,[1]装备设计!$F$3:$F$7,0))</f>
        <v>5</v>
      </c>
      <c r="J124" s="55">
        <f>INDEX([1]装备设计!$H$3:$H$7,MATCH([1]装备一览!E118,[1]装备设计!$F$3:$F$7,0))</f>
        <v>0</v>
      </c>
      <c r="K124" s="55">
        <v>0</v>
      </c>
      <c r="L124" s="55">
        <f t="shared" si="8"/>
        <v>338</v>
      </c>
      <c r="M124" s="55" t="s">
        <v>2248</v>
      </c>
      <c r="N124" s="55"/>
      <c r="P124" s="55" t="s">
        <v>826</v>
      </c>
      <c r="Q124" s="55">
        <v>1</v>
      </c>
      <c r="R124" s="55">
        <v>0</v>
      </c>
      <c r="S124" s="55" t="s">
        <v>127</v>
      </c>
      <c r="T124" s="44" t="s">
        <v>309</v>
      </c>
      <c r="U124" s="55">
        <v>20</v>
      </c>
      <c r="V124" s="55" t="s">
        <v>139</v>
      </c>
      <c r="W124" s="54">
        <v>4000</v>
      </c>
      <c r="X124" s="55">
        <f>INDEX([1]装备设计!$G$3:$G$7,MATCH([1]装备一览!T118,[1]装备设计!$F$3:$F$7,0))</f>
        <v>10</v>
      </c>
      <c r="Y124" s="55">
        <f>INDEX([1]装备设计!$H$3:$H$7,MATCH([1]装备一览!T118,[1]装备设计!$F$3:$F$7,0))</f>
        <v>0</v>
      </c>
      <c r="Z124" s="55">
        <v>0</v>
      </c>
      <c r="AA124" s="55">
        <v>338</v>
      </c>
      <c r="AB124" s="55" t="str">
        <f t="shared" si="9"/>
        <v>46,62</v>
      </c>
      <c r="AC124" s="55"/>
      <c r="AE124" s="55" t="s">
        <v>827</v>
      </c>
      <c r="AF124" s="55">
        <v>1</v>
      </c>
      <c r="AG124" s="55">
        <v>0</v>
      </c>
      <c r="AH124" s="55" t="s">
        <v>127</v>
      </c>
      <c r="AI124" s="44" t="s">
        <v>311</v>
      </c>
      <c r="AJ124" s="55">
        <v>20</v>
      </c>
      <c r="AK124" s="55" t="s">
        <v>139</v>
      </c>
      <c r="AL124" s="54">
        <v>10000</v>
      </c>
      <c r="AM124" s="55">
        <f>INDEX([1]装备设计!$G$3:$G$7,MATCH([1]装备一览!AI118,[1]装备设计!$F$3:$F$7,0))</f>
        <v>20</v>
      </c>
      <c r="AN124" s="55">
        <f>INDEX([1]装备设计!$H$3:$H$7,MATCH([1]装备一览!AI118,[1]装备设计!$F$3:$F$7,0))</f>
        <v>0</v>
      </c>
      <c r="AO124" s="55">
        <v>12500</v>
      </c>
      <c r="AP124" s="55">
        <v>338</v>
      </c>
      <c r="AQ124" s="55" t="str">
        <f t="shared" si="10"/>
        <v>77,105</v>
      </c>
      <c r="AR124" s="55"/>
      <c r="AT124" s="55" t="s">
        <v>828</v>
      </c>
      <c r="AU124" s="55">
        <v>1</v>
      </c>
      <c r="AV124" s="55">
        <v>0</v>
      </c>
      <c r="AW124" s="55" t="s">
        <v>127</v>
      </c>
      <c r="AX124" s="44" t="s">
        <v>313</v>
      </c>
      <c r="AY124" s="55">
        <v>20</v>
      </c>
      <c r="AZ124" s="55" t="s">
        <v>139</v>
      </c>
      <c r="BA124" s="54">
        <v>20000</v>
      </c>
      <c r="BB124" s="55">
        <f>INDEX([1]装备设计!$G$3:$G$7,MATCH([1]装备一览!AX118,[1]装备设计!$F$3:$F$7,0))</f>
        <v>50</v>
      </c>
      <c r="BC124" s="55">
        <f>INDEX([1]装备设计!$H$3:$H$7,MATCH([1]装备一览!AX118,[1]装备设计!$F$3:$F$7,0))</f>
        <v>500</v>
      </c>
      <c r="BD124" s="55">
        <v>12500</v>
      </c>
      <c r="BE124" s="55">
        <v>338</v>
      </c>
      <c r="BF124" s="55" t="str">
        <f t="shared" si="11"/>
        <v>113,157</v>
      </c>
      <c r="BG124" s="55"/>
      <c r="BI124" s="55" t="s">
        <v>829</v>
      </c>
      <c r="BJ124" s="55">
        <v>1</v>
      </c>
      <c r="BK124" s="55">
        <v>0</v>
      </c>
      <c r="BL124" s="55" t="s">
        <v>127</v>
      </c>
      <c r="BM124" s="44" t="s">
        <v>315</v>
      </c>
      <c r="BN124" s="55">
        <v>20</v>
      </c>
      <c r="BO124" s="55" t="s">
        <v>139</v>
      </c>
      <c r="BP124" s="54">
        <v>40000</v>
      </c>
      <c r="BQ124" s="55">
        <f>INDEX([1]装备设计!$G$3:$G$7,MATCH([1]装备一览!BM118,[1]装备设计!$F$3:$F$7,0))</f>
        <v>150</v>
      </c>
      <c r="BR124" s="55">
        <f>INDEX([1]装备设计!$H$3:$H$7,MATCH([1]装备一览!BM118,[1]装备设计!$F$3:$F$7,0))</f>
        <v>1500</v>
      </c>
      <c r="BS124" s="55">
        <v>12500</v>
      </c>
      <c r="BT124" s="55">
        <v>338</v>
      </c>
      <c r="BU124" s="55" t="str">
        <f t="shared" si="12"/>
        <v>143,209</v>
      </c>
      <c r="BV124" s="55"/>
    </row>
    <row r="125" spans="1:74" ht="14.25" thickBot="1">
      <c r="A125" s="55" t="s">
        <v>830</v>
      </c>
      <c r="B125" s="71">
        <v>0</v>
      </c>
      <c r="C125" s="55">
        <v>1</v>
      </c>
      <c r="D125" s="55" t="s">
        <v>127</v>
      </c>
      <c r="E125" s="55" t="s">
        <v>308</v>
      </c>
      <c r="F125" s="55">
        <v>20</v>
      </c>
      <c r="G125" s="55" t="s">
        <v>139</v>
      </c>
      <c r="H125" s="54">
        <v>2300</v>
      </c>
      <c r="I125" s="55">
        <f>INDEX([1]装备设计!$G$3:$G$7,MATCH([1]装备一览!E119,[1]装备设计!$F$3:$F$7,0))</f>
        <v>5</v>
      </c>
      <c r="J125" s="55">
        <f>INDEX([1]装备设计!$H$3:$H$7,MATCH([1]装备一览!E119,[1]装备设计!$F$3:$F$7,0))</f>
        <v>0</v>
      </c>
      <c r="K125" s="55">
        <v>0</v>
      </c>
      <c r="L125" s="55">
        <f t="shared" si="8"/>
        <v>415.2</v>
      </c>
      <c r="M125" s="55" t="s">
        <v>2248</v>
      </c>
      <c r="N125" s="55"/>
      <c r="P125" s="55" t="s">
        <v>831</v>
      </c>
      <c r="Q125" s="71">
        <v>0</v>
      </c>
      <c r="R125" s="55">
        <v>1</v>
      </c>
      <c r="S125" s="55" t="s">
        <v>127</v>
      </c>
      <c r="T125" s="44" t="s">
        <v>309</v>
      </c>
      <c r="U125" s="55">
        <v>20</v>
      </c>
      <c r="V125" s="55" t="s">
        <v>139</v>
      </c>
      <c r="W125" s="54">
        <v>4600</v>
      </c>
      <c r="X125" s="55">
        <f>INDEX([1]装备设计!$G$3:$G$7,MATCH([1]装备一览!T119,[1]装备设计!$F$3:$F$7,0))</f>
        <v>10</v>
      </c>
      <c r="Y125" s="55">
        <f>INDEX([1]装备设计!$H$3:$H$7,MATCH([1]装备一览!T119,[1]装备设计!$F$3:$F$7,0))</f>
        <v>0</v>
      </c>
      <c r="Z125" s="55">
        <v>0</v>
      </c>
      <c r="AA125" s="55">
        <v>415.2</v>
      </c>
      <c r="AB125" s="55" t="str">
        <f t="shared" si="9"/>
        <v>46,62</v>
      </c>
      <c r="AC125" s="55"/>
      <c r="AE125" s="55" t="s">
        <v>832</v>
      </c>
      <c r="AF125" s="71">
        <v>0</v>
      </c>
      <c r="AG125" s="55">
        <v>1</v>
      </c>
      <c r="AH125" s="55" t="s">
        <v>127</v>
      </c>
      <c r="AI125" s="44" t="s">
        <v>311</v>
      </c>
      <c r="AJ125" s="55">
        <v>20</v>
      </c>
      <c r="AK125" s="55" t="s">
        <v>139</v>
      </c>
      <c r="AL125" s="54">
        <v>11500</v>
      </c>
      <c r="AM125" s="55">
        <f>INDEX([1]装备设计!$G$3:$G$7,MATCH([1]装备一览!AI119,[1]装备设计!$F$3:$F$7,0))</f>
        <v>20</v>
      </c>
      <c r="AN125" s="55">
        <f>INDEX([1]装备设计!$H$3:$H$7,MATCH([1]装备一览!AI119,[1]装备设计!$F$3:$F$7,0))</f>
        <v>0</v>
      </c>
      <c r="AO125" s="55">
        <v>15000</v>
      </c>
      <c r="AP125" s="55">
        <v>415.2</v>
      </c>
      <c r="AQ125" s="55" t="str">
        <f t="shared" si="10"/>
        <v>77,105</v>
      </c>
      <c r="AR125" s="55"/>
      <c r="AT125" s="55" t="s">
        <v>833</v>
      </c>
      <c r="AU125" s="71">
        <v>0</v>
      </c>
      <c r="AV125" s="55">
        <v>1</v>
      </c>
      <c r="AW125" s="55" t="s">
        <v>127</v>
      </c>
      <c r="AX125" s="44" t="s">
        <v>313</v>
      </c>
      <c r="AY125" s="55">
        <v>20</v>
      </c>
      <c r="AZ125" s="55" t="s">
        <v>139</v>
      </c>
      <c r="BA125" s="54">
        <v>23000</v>
      </c>
      <c r="BB125" s="55">
        <f>INDEX([1]装备设计!$G$3:$G$7,MATCH([1]装备一览!AX119,[1]装备设计!$F$3:$F$7,0))</f>
        <v>50</v>
      </c>
      <c r="BC125" s="55">
        <f>INDEX([1]装备设计!$H$3:$H$7,MATCH([1]装备一览!AX119,[1]装备设计!$F$3:$F$7,0))</f>
        <v>500</v>
      </c>
      <c r="BD125" s="55">
        <v>15000</v>
      </c>
      <c r="BE125" s="55">
        <v>415.2</v>
      </c>
      <c r="BF125" s="55" t="str">
        <f t="shared" si="11"/>
        <v>113,157</v>
      </c>
      <c r="BG125" s="55"/>
      <c r="BI125" s="55" t="s">
        <v>834</v>
      </c>
      <c r="BJ125" s="71">
        <v>0</v>
      </c>
      <c r="BK125" s="55">
        <v>1</v>
      </c>
      <c r="BL125" s="55" t="s">
        <v>127</v>
      </c>
      <c r="BM125" s="44" t="s">
        <v>315</v>
      </c>
      <c r="BN125" s="55">
        <v>20</v>
      </c>
      <c r="BO125" s="55" t="s">
        <v>139</v>
      </c>
      <c r="BP125" s="54">
        <v>46000</v>
      </c>
      <c r="BQ125" s="55">
        <f>INDEX([1]装备设计!$G$3:$G$7,MATCH([1]装备一览!BM119,[1]装备设计!$F$3:$F$7,0))</f>
        <v>150</v>
      </c>
      <c r="BR125" s="55">
        <f>INDEX([1]装备设计!$H$3:$H$7,MATCH([1]装备一览!BM119,[1]装备设计!$F$3:$F$7,0))</f>
        <v>1500</v>
      </c>
      <c r="BS125" s="55">
        <v>15000</v>
      </c>
      <c r="BT125" s="55">
        <v>415.2</v>
      </c>
      <c r="BU125" s="55" t="str">
        <f t="shared" si="12"/>
        <v>143,209</v>
      </c>
      <c r="BV125" s="55"/>
    </row>
    <row r="126" spans="1:74" ht="14.25" thickBot="1">
      <c r="A126" s="55" t="s">
        <v>835</v>
      </c>
      <c r="B126" s="55">
        <v>1</v>
      </c>
      <c r="C126" s="55">
        <v>0</v>
      </c>
      <c r="D126" s="55" t="s">
        <v>128</v>
      </c>
      <c r="E126" s="55" t="s">
        <v>308</v>
      </c>
      <c r="F126" s="55">
        <v>20</v>
      </c>
      <c r="G126" s="55" t="s">
        <v>139</v>
      </c>
      <c r="H126" s="54">
        <v>2000</v>
      </c>
      <c r="I126" s="55">
        <f>INDEX([1]装备设计!$G$3:$G$7,MATCH([1]装备一览!E120,[1]装备设计!$F$3:$F$7,0))</f>
        <v>5</v>
      </c>
      <c r="J126" s="55">
        <f>INDEX([1]装备设计!$H$3:$H$7,MATCH([1]装备一览!E120,[1]装备设计!$F$3:$F$7,0))</f>
        <v>0</v>
      </c>
      <c r="K126" s="55">
        <v>0</v>
      </c>
      <c r="L126" s="55">
        <f t="shared" si="8"/>
        <v>171</v>
      </c>
      <c r="M126" s="55" t="s">
        <v>2248</v>
      </c>
      <c r="N126" s="55"/>
      <c r="P126" s="55" t="s">
        <v>836</v>
      </c>
      <c r="Q126" s="55">
        <v>1</v>
      </c>
      <c r="R126" s="55">
        <v>0</v>
      </c>
      <c r="S126" s="55" t="s">
        <v>128</v>
      </c>
      <c r="T126" s="44" t="s">
        <v>309</v>
      </c>
      <c r="U126" s="55">
        <v>20</v>
      </c>
      <c r="V126" s="55" t="s">
        <v>139</v>
      </c>
      <c r="W126" s="54">
        <v>4000</v>
      </c>
      <c r="X126" s="55">
        <f>INDEX([1]装备设计!$G$3:$G$7,MATCH([1]装备一览!T120,[1]装备设计!$F$3:$F$7,0))</f>
        <v>10</v>
      </c>
      <c r="Y126" s="55">
        <f>INDEX([1]装备设计!$H$3:$H$7,MATCH([1]装备一览!T120,[1]装备设计!$F$3:$F$7,0))</f>
        <v>0</v>
      </c>
      <c r="Z126" s="55">
        <v>0</v>
      </c>
      <c r="AA126" s="55">
        <v>171</v>
      </c>
      <c r="AB126" s="55" t="str">
        <f t="shared" si="9"/>
        <v>46,62</v>
      </c>
      <c r="AC126" s="55"/>
      <c r="AE126" s="55" t="s">
        <v>837</v>
      </c>
      <c r="AF126" s="55">
        <v>1</v>
      </c>
      <c r="AG126" s="55">
        <v>0</v>
      </c>
      <c r="AH126" s="55" t="s">
        <v>128</v>
      </c>
      <c r="AI126" s="44" t="s">
        <v>311</v>
      </c>
      <c r="AJ126" s="55">
        <v>20</v>
      </c>
      <c r="AK126" s="55" t="s">
        <v>139</v>
      </c>
      <c r="AL126" s="54">
        <v>10000</v>
      </c>
      <c r="AM126" s="55">
        <f>INDEX([1]装备设计!$G$3:$G$7,MATCH([1]装备一览!AI120,[1]装备设计!$F$3:$F$7,0))</f>
        <v>20</v>
      </c>
      <c r="AN126" s="55">
        <f>INDEX([1]装备设计!$H$3:$H$7,MATCH([1]装备一览!AI120,[1]装备设计!$F$3:$F$7,0))</f>
        <v>0</v>
      </c>
      <c r="AO126" s="55">
        <v>12500</v>
      </c>
      <c r="AP126" s="55">
        <v>171</v>
      </c>
      <c r="AQ126" s="55" t="str">
        <f t="shared" si="10"/>
        <v>77,105</v>
      </c>
      <c r="AR126" s="55"/>
      <c r="AT126" s="55" t="s">
        <v>838</v>
      </c>
      <c r="AU126" s="55">
        <v>1</v>
      </c>
      <c r="AV126" s="55">
        <v>0</v>
      </c>
      <c r="AW126" s="55" t="s">
        <v>128</v>
      </c>
      <c r="AX126" s="44" t="s">
        <v>313</v>
      </c>
      <c r="AY126" s="55">
        <v>20</v>
      </c>
      <c r="AZ126" s="55" t="s">
        <v>139</v>
      </c>
      <c r="BA126" s="54">
        <v>20000</v>
      </c>
      <c r="BB126" s="55">
        <f>INDEX([1]装备设计!$G$3:$G$7,MATCH([1]装备一览!AX120,[1]装备设计!$F$3:$F$7,0))</f>
        <v>50</v>
      </c>
      <c r="BC126" s="55">
        <f>INDEX([1]装备设计!$H$3:$H$7,MATCH([1]装备一览!AX120,[1]装备设计!$F$3:$F$7,0))</f>
        <v>500</v>
      </c>
      <c r="BD126" s="55">
        <v>12500</v>
      </c>
      <c r="BE126" s="55">
        <v>171</v>
      </c>
      <c r="BF126" s="55" t="str">
        <f t="shared" si="11"/>
        <v>113,157</v>
      </c>
      <c r="BG126" s="55"/>
      <c r="BI126" s="55" t="s">
        <v>839</v>
      </c>
      <c r="BJ126" s="55">
        <v>1</v>
      </c>
      <c r="BK126" s="55">
        <v>0</v>
      </c>
      <c r="BL126" s="55" t="s">
        <v>128</v>
      </c>
      <c r="BM126" s="44" t="s">
        <v>315</v>
      </c>
      <c r="BN126" s="55">
        <v>20</v>
      </c>
      <c r="BO126" s="55" t="s">
        <v>139</v>
      </c>
      <c r="BP126" s="54">
        <v>40000</v>
      </c>
      <c r="BQ126" s="55">
        <f>INDEX([1]装备设计!$G$3:$G$7,MATCH([1]装备一览!BM120,[1]装备设计!$F$3:$F$7,0))</f>
        <v>150</v>
      </c>
      <c r="BR126" s="55">
        <f>INDEX([1]装备设计!$H$3:$H$7,MATCH([1]装备一览!BM120,[1]装备设计!$F$3:$F$7,0))</f>
        <v>1500</v>
      </c>
      <c r="BS126" s="55">
        <v>12500</v>
      </c>
      <c r="BT126" s="55">
        <v>171</v>
      </c>
      <c r="BU126" s="55" t="str">
        <f t="shared" si="12"/>
        <v>143,209</v>
      </c>
      <c r="BV126" s="55"/>
    </row>
    <row r="127" spans="1:74" ht="14.25" thickBot="1">
      <c r="A127" s="55" t="s">
        <v>840</v>
      </c>
      <c r="B127" s="71">
        <v>0</v>
      </c>
      <c r="C127" s="55">
        <v>1</v>
      </c>
      <c r="D127" s="55" t="s">
        <v>128</v>
      </c>
      <c r="E127" s="55" t="s">
        <v>308</v>
      </c>
      <c r="F127" s="55">
        <v>20</v>
      </c>
      <c r="G127" s="55" t="s">
        <v>139</v>
      </c>
      <c r="H127" s="54">
        <v>2300</v>
      </c>
      <c r="I127" s="55">
        <f>INDEX([1]装备设计!$G$3:$G$7,MATCH([1]装备一览!E121,[1]装备设计!$F$3:$F$7,0))</f>
        <v>5</v>
      </c>
      <c r="J127" s="55">
        <f>INDEX([1]装备设计!$H$3:$H$7,MATCH([1]装备一览!E121,[1]装备设计!$F$3:$F$7,0))</f>
        <v>0</v>
      </c>
      <c r="K127" s="55">
        <v>0</v>
      </c>
      <c r="L127" s="55">
        <f t="shared" si="8"/>
        <v>205</v>
      </c>
      <c r="M127" s="55" t="s">
        <v>2248</v>
      </c>
      <c r="N127" s="55"/>
      <c r="P127" s="55" t="s">
        <v>841</v>
      </c>
      <c r="Q127" s="71">
        <v>0</v>
      </c>
      <c r="R127" s="55">
        <v>1</v>
      </c>
      <c r="S127" s="55" t="s">
        <v>128</v>
      </c>
      <c r="T127" s="44" t="s">
        <v>309</v>
      </c>
      <c r="U127" s="55">
        <v>20</v>
      </c>
      <c r="V127" s="55" t="s">
        <v>139</v>
      </c>
      <c r="W127" s="54">
        <v>4600</v>
      </c>
      <c r="X127" s="55">
        <f>INDEX([1]装备设计!$G$3:$G$7,MATCH([1]装备一览!T121,[1]装备设计!$F$3:$F$7,0))</f>
        <v>10</v>
      </c>
      <c r="Y127" s="55">
        <f>INDEX([1]装备设计!$H$3:$H$7,MATCH([1]装备一览!T121,[1]装备设计!$F$3:$F$7,0))</f>
        <v>0</v>
      </c>
      <c r="Z127" s="55">
        <v>0</v>
      </c>
      <c r="AA127" s="55">
        <v>205</v>
      </c>
      <c r="AB127" s="55" t="str">
        <f t="shared" si="9"/>
        <v>46,62</v>
      </c>
      <c r="AC127" s="55"/>
      <c r="AE127" s="55" t="s">
        <v>842</v>
      </c>
      <c r="AF127" s="71">
        <v>0</v>
      </c>
      <c r="AG127" s="55">
        <v>1</v>
      </c>
      <c r="AH127" s="55" t="s">
        <v>128</v>
      </c>
      <c r="AI127" s="44" t="s">
        <v>311</v>
      </c>
      <c r="AJ127" s="55">
        <v>20</v>
      </c>
      <c r="AK127" s="55" t="s">
        <v>139</v>
      </c>
      <c r="AL127" s="54">
        <v>11500</v>
      </c>
      <c r="AM127" s="55">
        <f>INDEX([1]装备设计!$G$3:$G$7,MATCH([1]装备一览!AI121,[1]装备设计!$F$3:$F$7,0))</f>
        <v>20</v>
      </c>
      <c r="AN127" s="55">
        <f>INDEX([1]装备设计!$H$3:$H$7,MATCH([1]装备一览!AI121,[1]装备设计!$F$3:$F$7,0))</f>
        <v>0</v>
      </c>
      <c r="AO127" s="55">
        <v>15000</v>
      </c>
      <c r="AP127" s="55">
        <v>205</v>
      </c>
      <c r="AQ127" s="55" t="str">
        <f t="shared" si="10"/>
        <v>77,105</v>
      </c>
      <c r="AR127" s="55"/>
      <c r="AT127" s="55" t="s">
        <v>843</v>
      </c>
      <c r="AU127" s="71">
        <v>0</v>
      </c>
      <c r="AV127" s="55">
        <v>1</v>
      </c>
      <c r="AW127" s="55" t="s">
        <v>128</v>
      </c>
      <c r="AX127" s="44" t="s">
        <v>313</v>
      </c>
      <c r="AY127" s="55">
        <v>20</v>
      </c>
      <c r="AZ127" s="55" t="s">
        <v>139</v>
      </c>
      <c r="BA127" s="54">
        <v>23000</v>
      </c>
      <c r="BB127" s="55">
        <f>INDEX([1]装备设计!$G$3:$G$7,MATCH([1]装备一览!AX121,[1]装备设计!$F$3:$F$7,0))</f>
        <v>50</v>
      </c>
      <c r="BC127" s="55">
        <f>INDEX([1]装备设计!$H$3:$H$7,MATCH([1]装备一览!AX121,[1]装备设计!$F$3:$F$7,0))</f>
        <v>500</v>
      </c>
      <c r="BD127" s="55">
        <v>15000</v>
      </c>
      <c r="BE127" s="55">
        <v>205</v>
      </c>
      <c r="BF127" s="55" t="str">
        <f t="shared" si="11"/>
        <v>113,157</v>
      </c>
      <c r="BG127" s="55"/>
      <c r="BI127" s="55" t="s">
        <v>844</v>
      </c>
      <c r="BJ127" s="71">
        <v>0</v>
      </c>
      <c r="BK127" s="55">
        <v>1</v>
      </c>
      <c r="BL127" s="55" t="s">
        <v>128</v>
      </c>
      <c r="BM127" s="44" t="s">
        <v>315</v>
      </c>
      <c r="BN127" s="55">
        <v>20</v>
      </c>
      <c r="BO127" s="55" t="s">
        <v>139</v>
      </c>
      <c r="BP127" s="54">
        <v>46000</v>
      </c>
      <c r="BQ127" s="55">
        <f>INDEX([1]装备设计!$G$3:$G$7,MATCH([1]装备一览!BM121,[1]装备设计!$F$3:$F$7,0))</f>
        <v>150</v>
      </c>
      <c r="BR127" s="55">
        <f>INDEX([1]装备设计!$H$3:$H$7,MATCH([1]装备一览!BM121,[1]装备设计!$F$3:$F$7,0))</f>
        <v>1500</v>
      </c>
      <c r="BS127" s="55">
        <v>15000</v>
      </c>
      <c r="BT127" s="55">
        <v>205</v>
      </c>
      <c r="BU127" s="55" t="str">
        <f t="shared" si="12"/>
        <v>143,209</v>
      </c>
      <c r="BV127" s="55"/>
    </row>
    <row r="128" spans="1:74" ht="14.25" thickBot="1">
      <c r="A128" s="55" t="s">
        <v>845</v>
      </c>
      <c r="B128" s="55">
        <v>1</v>
      </c>
      <c r="C128" s="55">
        <v>0</v>
      </c>
      <c r="D128" s="55" t="s">
        <v>127</v>
      </c>
      <c r="E128" s="55" t="s">
        <v>308</v>
      </c>
      <c r="F128" s="55">
        <v>20</v>
      </c>
      <c r="G128" s="55" t="s">
        <v>137</v>
      </c>
      <c r="H128" s="54">
        <v>2000</v>
      </c>
      <c r="I128" s="55">
        <f>INDEX([1]装备设计!$G$3:$G$7,MATCH([1]装备一览!E122,[1]装备设计!$F$3:$F$7,0))</f>
        <v>5</v>
      </c>
      <c r="J128" s="55">
        <f>INDEX([1]装备设计!$H$3:$H$7,MATCH([1]装备一览!E122,[1]装备设计!$F$3:$F$7,0))</f>
        <v>0</v>
      </c>
      <c r="K128" s="55">
        <v>0</v>
      </c>
      <c r="L128" s="55">
        <f t="shared" si="8"/>
        <v>338</v>
      </c>
      <c r="M128" s="55" t="s">
        <v>2248</v>
      </c>
      <c r="N128" s="55"/>
      <c r="P128" s="55" t="s">
        <v>846</v>
      </c>
      <c r="Q128" s="55">
        <v>1</v>
      </c>
      <c r="R128" s="55">
        <v>0</v>
      </c>
      <c r="S128" s="55" t="s">
        <v>127</v>
      </c>
      <c r="T128" s="44" t="s">
        <v>309</v>
      </c>
      <c r="U128" s="55">
        <v>20</v>
      </c>
      <c r="V128" s="55" t="s">
        <v>137</v>
      </c>
      <c r="W128" s="54">
        <v>4000</v>
      </c>
      <c r="X128" s="55">
        <f>INDEX([1]装备设计!$G$3:$G$7,MATCH([1]装备一览!T122,[1]装备设计!$F$3:$F$7,0))</f>
        <v>10</v>
      </c>
      <c r="Y128" s="55">
        <f>INDEX([1]装备设计!$H$3:$H$7,MATCH([1]装备一览!T122,[1]装备设计!$F$3:$F$7,0))</f>
        <v>0</v>
      </c>
      <c r="Z128" s="55">
        <v>0</v>
      </c>
      <c r="AA128" s="55">
        <v>338</v>
      </c>
      <c r="AB128" s="55" t="str">
        <f t="shared" si="9"/>
        <v>46,62</v>
      </c>
      <c r="AC128" s="55"/>
      <c r="AE128" s="55" t="s">
        <v>847</v>
      </c>
      <c r="AF128" s="55">
        <v>1</v>
      </c>
      <c r="AG128" s="55">
        <v>0</v>
      </c>
      <c r="AH128" s="55" t="s">
        <v>127</v>
      </c>
      <c r="AI128" s="44" t="s">
        <v>311</v>
      </c>
      <c r="AJ128" s="55">
        <v>20</v>
      </c>
      <c r="AK128" s="55" t="s">
        <v>137</v>
      </c>
      <c r="AL128" s="54">
        <v>10000</v>
      </c>
      <c r="AM128" s="55">
        <f>INDEX([1]装备设计!$G$3:$G$7,MATCH([1]装备一览!AI122,[1]装备设计!$F$3:$F$7,0))</f>
        <v>20</v>
      </c>
      <c r="AN128" s="55">
        <f>INDEX([1]装备设计!$H$3:$H$7,MATCH([1]装备一览!AI122,[1]装备设计!$F$3:$F$7,0))</f>
        <v>0</v>
      </c>
      <c r="AO128" s="55">
        <v>12500</v>
      </c>
      <c r="AP128" s="55">
        <v>338</v>
      </c>
      <c r="AQ128" s="55" t="str">
        <f t="shared" si="10"/>
        <v>77,105</v>
      </c>
      <c r="AR128" s="55"/>
      <c r="AT128" s="55" t="s">
        <v>848</v>
      </c>
      <c r="AU128" s="55">
        <v>1</v>
      </c>
      <c r="AV128" s="55">
        <v>0</v>
      </c>
      <c r="AW128" s="55" t="s">
        <v>127</v>
      </c>
      <c r="AX128" s="44" t="s">
        <v>313</v>
      </c>
      <c r="AY128" s="55">
        <v>20</v>
      </c>
      <c r="AZ128" s="55" t="s">
        <v>137</v>
      </c>
      <c r="BA128" s="54">
        <v>20000</v>
      </c>
      <c r="BB128" s="55">
        <f>INDEX([1]装备设计!$G$3:$G$7,MATCH([1]装备一览!AX122,[1]装备设计!$F$3:$F$7,0))</f>
        <v>50</v>
      </c>
      <c r="BC128" s="55">
        <f>INDEX([1]装备设计!$H$3:$H$7,MATCH([1]装备一览!AX122,[1]装备设计!$F$3:$F$7,0))</f>
        <v>500</v>
      </c>
      <c r="BD128" s="55">
        <v>12500</v>
      </c>
      <c r="BE128" s="55">
        <v>338</v>
      </c>
      <c r="BF128" s="55" t="str">
        <f t="shared" si="11"/>
        <v>113,157</v>
      </c>
      <c r="BG128" s="55"/>
      <c r="BI128" s="55" t="s">
        <v>849</v>
      </c>
      <c r="BJ128" s="55">
        <v>1</v>
      </c>
      <c r="BK128" s="55">
        <v>0</v>
      </c>
      <c r="BL128" s="55" t="s">
        <v>127</v>
      </c>
      <c r="BM128" s="44" t="s">
        <v>315</v>
      </c>
      <c r="BN128" s="55">
        <v>20</v>
      </c>
      <c r="BO128" s="55" t="s">
        <v>137</v>
      </c>
      <c r="BP128" s="54">
        <v>40000</v>
      </c>
      <c r="BQ128" s="55">
        <f>INDEX([1]装备设计!$G$3:$G$7,MATCH([1]装备一览!BM122,[1]装备设计!$F$3:$F$7,0))</f>
        <v>150</v>
      </c>
      <c r="BR128" s="55">
        <f>INDEX([1]装备设计!$H$3:$H$7,MATCH([1]装备一览!BM122,[1]装备设计!$F$3:$F$7,0))</f>
        <v>1500</v>
      </c>
      <c r="BS128" s="55">
        <v>12500</v>
      </c>
      <c r="BT128" s="55">
        <v>338</v>
      </c>
      <c r="BU128" s="55" t="str">
        <f t="shared" si="12"/>
        <v>143,209</v>
      </c>
      <c r="BV128" s="55"/>
    </row>
    <row r="129" spans="1:74" ht="14.25" thickBot="1">
      <c r="A129" s="55" t="s">
        <v>850</v>
      </c>
      <c r="B129" s="55">
        <v>1</v>
      </c>
      <c r="C129" s="55">
        <v>1</v>
      </c>
      <c r="D129" s="55" t="s">
        <v>127</v>
      </c>
      <c r="E129" s="55" t="s">
        <v>308</v>
      </c>
      <c r="F129" s="55">
        <v>20</v>
      </c>
      <c r="G129" s="55" t="s">
        <v>137</v>
      </c>
      <c r="H129" s="54">
        <v>2300</v>
      </c>
      <c r="I129" s="55">
        <f>INDEX([1]装备设计!$G$3:$G$7,MATCH([1]装备一览!E123,[1]装备设计!$F$3:$F$7,0))</f>
        <v>5</v>
      </c>
      <c r="J129" s="55">
        <f>INDEX([1]装备设计!$H$3:$H$7,MATCH([1]装备一览!E123,[1]装备设计!$F$3:$F$7,0))</f>
        <v>0</v>
      </c>
      <c r="K129" s="55">
        <v>0</v>
      </c>
      <c r="L129" s="55">
        <f t="shared" si="8"/>
        <v>415.2</v>
      </c>
      <c r="M129" s="55" t="s">
        <v>2248</v>
      </c>
      <c r="N129" s="55"/>
      <c r="P129" s="55" t="s">
        <v>851</v>
      </c>
      <c r="Q129" s="55">
        <v>1</v>
      </c>
      <c r="R129" s="55">
        <v>1</v>
      </c>
      <c r="S129" s="55" t="s">
        <v>127</v>
      </c>
      <c r="T129" s="44" t="s">
        <v>309</v>
      </c>
      <c r="U129" s="55">
        <v>20</v>
      </c>
      <c r="V129" s="55" t="s">
        <v>137</v>
      </c>
      <c r="W129" s="54">
        <v>4600</v>
      </c>
      <c r="X129" s="55">
        <f>INDEX([1]装备设计!$G$3:$G$7,MATCH([1]装备一览!T123,[1]装备设计!$F$3:$F$7,0))</f>
        <v>10</v>
      </c>
      <c r="Y129" s="55">
        <f>INDEX([1]装备设计!$H$3:$H$7,MATCH([1]装备一览!T123,[1]装备设计!$F$3:$F$7,0))</f>
        <v>0</v>
      </c>
      <c r="Z129" s="55">
        <v>0</v>
      </c>
      <c r="AA129" s="55">
        <v>415.2</v>
      </c>
      <c r="AB129" s="55" t="str">
        <f t="shared" si="9"/>
        <v>46,62</v>
      </c>
      <c r="AC129" s="55"/>
      <c r="AE129" s="55" t="s">
        <v>852</v>
      </c>
      <c r="AF129" s="55">
        <v>1</v>
      </c>
      <c r="AG129" s="55">
        <v>1</v>
      </c>
      <c r="AH129" s="55" t="s">
        <v>127</v>
      </c>
      <c r="AI129" s="44" t="s">
        <v>311</v>
      </c>
      <c r="AJ129" s="55">
        <v>20</v>
      </c>
      <c r="AK129" s="55" t="s">
        <v>137</v>
      </c>
      <c r="AL129" s="54">
        <v>11500</v>
      </c>
      <c r="AM129" s="55">
        <f>INDEX([1]装备设计!$G$3:$G$7,MATCH([1]装备一览!AI123,[1]装备设计!$F$3:$F$7,0))</f>
        <v>20</v>
      </c>
      <c r="AN129" s="55">
        <f>INDEX([1]装备设计!$H$3:$H$7,MATCH([1]装备一览!AI123,[1]装备设计!$F$3:$F$7,0))</f>
        <v>0</v>
      </c>
      <c r="AO129" s="55">
        <v>15000</v>
      </c>
      <c r="AP129" s="55">
        <v>415.2</v>
      </c>
      <c r="AQ129" s="55" t="str">
        <f t="shared" si="10"/>
        <v>77,105</v>
      </c>
      <c r="AR129" s="55"/>
      <c r="AT129" s="55" t="s">
        <v>853</v>
      </c>
      <c r="AU129" s="55">
        <v>1</v>
      </c>
      <c r="AV129" s="55">
        <v>1</v>
      </c>
      <c r="AW129" s="55" t="s">
        <v>127</v>
      </c>
      <c r="AX129" s="44" t="s">
        <v>313</v>
      </c>
      <c r="AY129" s="55">
        <v>20</v>
      </c>
      <c r="AZ129" s="55" t="s">
        <v>137</v>
      </c>
      <c r="BA129" s="54">
        <v>23000</v>
      </c>
      <c r="BB129" s="55">
        <f>INDEX([1]装备设计!$G$3:$G$7,MATCH([1]装备一览!AX123,[1]装备设计!$F$3:$F$7,0))</f>
        <v>50</v>
      </c>
      <c r="BC129" s="55">
        <f>INDEX([1]装备设计!$H$3:$H$7,MATCH([1]装备一览!AX123,[1]装备设计!$F$3:$F$7,0))</f>
        <v>500</v>
      </c>
      <c r="BD129" s="55">
        <v>15000</v>
      </c>
      <c r="BE129" s="55">
        <v>415.2</v>
      </c>
      <c r="BF129" s="55" t="str">
        <f t="shared" si="11"/>
        <v>113,157</v>
      </c>
      <c r="BG129" s="55"/>
      <c r="BI129" s="55" t="s">
        <v>854</v>
      </c>
      <c r="BJ129" s="55">
        <v>1</v>
      </c>
      <c r="BK129" s="55">
        <v>1</v>
      </c>
      <c r="BL129" s="55" t="s">
        <v>127</v>
      </c>
      <c r="BM129" s="44" t="s">
        <v>315</v>
      </c>
      <c r="BN129" s="55">
        <v>20</v>
      </c>
      <c r="BO129" s="55" t="s">
        <v>137</v>
      </c>
      <c r="BP129" s="54">
        <v>46000</v>
      </c>
      <c r="BQ129" s="55">
        <f>INDEX([1]装备设计!$G$3:$G$7,MATCH([1]装备一览!BM123,[1]装备设计!$F$3:$F$7,0))</f>
        <v>150</v>
      </c>
      <c r="BR129" s="55">
        <f>INDEX([1]装备设计!$H$3:$H$7,MATCH([1]装备一览!BM123,[1]装备设计!$F$3:$F$7,0))</f>
        <v>1500</v>
      </c>
      <c r="BS129" s="55">
        <v>15000</v>
      </c>
      <c r="BT129" s="55">
        <v>415.2</v>
      </c>
      <c r="BU129" s="55" t="str">
        <f t="shared" si="12"/>
        <v>143,209</v>
      </c>
      <c r="BV129" s="55"/>
    </row>
    <row r="130" spans="1:74" ht="14.25" thickBot="1">
      <c r="A130" s="55" t="s">
        <v>855</v>
      </c>
      <c r="B130" s="55">
        <v>1</v>
      </c>
      <c r="C130" s="55">
        <v>0</v>
      </c>
      <c r="D130" s="55" t="s">
        <v>128</v>
      </c>
      <c r="E130" s="55" t="s">
        <v>308</v>
      </c>
      <c r="F130" s="55">
        <v>20</v>
      </c>
      <c r="G130" s="55" t="s">
        <v>137</v>
      </c>
      <c r="H130" s="54">
        <v>2000</v>
      </c>
      <c r="I130" s="55">
        <f>INDEX([1]装备设计!$G$3:$G$7,MATCH([1]装备一览!E124,[1]装备设计!$F$3:$F$7,0))</f>
        <v>5</v>
      </c>
      <c r="J130" s="55">
        <f>INDEX([1]装备设计!$H$3:$H$7,MATCH([1]装备一览!E124,[1]装备设计!$F$3:$F$7,0))</f>
        <v>0</v>
      </c>
      <c r="K130" s="55">
        <v>0</v>
      </c>
      <c r="L130" s="55">
        <v>550</v>
      </c>
      <c r="M130" s="55" t="s">
        <v>2248</v>
      </c>
      <c r="N130" s="55"/>
      <c r="P130" s="55" t="s">
        <v>856</v>
      </c>
      <c r="Q130" s="55">
        <v>1</v>
      </c>
      <c r="R130" s="55">
        <v>0</v>
      </c>
      <c r="S130" s="55" t="s">
        <v>128</v>
      </c>
      <c r="T130" s="44" t="s">
        <v>309</v>
      </c>
      <c r="U130" s="55">
        <v>20</v>
      </c>
      <c r="V130" s="55" t="s">
        <v>137</v>
      </c>
      <c r="W130" s="54">
        <v>4000</v>
      </c>
      <c r="X130" s="55">
        <f>INDEX([1]装备设计!$G$3:$G$7,MATCH([1]装备一览!T124,[1]装备设计!$F$3:$F$7,0))</f>
        <v>10</v>
      </c>
      <c r="Y130" s="55">
        <f>INDEX([1]装备设计!$H$3:$H$7,MATCH([1]装备一览!T124,[1]装备设计!$F$3:$F$7,0))</f>
        <v>0</v>
      </c>
      <c r="Z130" s="55">
        <v>0</v>
      </c>
      <c r="AA130" s="55">
        <v>550</v>
      </c>
      <c r="AB130" s="55" t="str">
        <f t="shared" si="9"/>
        <v>46,62</v>
      </c>
      <c r="AC130" s="55"/>
      <c r="AE130" s="55" t="s">
        <v>857</v>
      </c>
      <c r="AF130" s="55">
        <v>1</v>
      </c>
      <c r="AG130" s="55">
        <v>0</v>
      </c>
      <c r="AH130" s="55" t="s">
        <v>128</v>
      </c>
      <c r="AI130" s="44" t="s">
        <v>311</v>
      </c>
      <c r="AJ130" s="55">
        <v>20</v>
      </c>
      <c r="AK130" s="55" t="s">
        <v>137</v>
      </c>
      <c r="AL130" s="54">
        <v>10000</v>
      </c>
      <c r="AM130" s="55">
        <f>INDEX([1]装备设计!$G$3:$G$7,MATCH([1]装备一览!AI124,[1]装备设计!$F$3:$F$7,0))</f>
        <v>20</v>
      </c>
      <c r="AN130" s="55">
        <f>INDEX([1]装备设计!$H$3:$H$7,MATCH([1]装备一览!AI124,[1]装备设计!$F$3:$F$7,0))</f>
        <v>0</v>
      </c>
      <c r="AO130" s="55">
        <v>12500</v>
      </c>
      <c r="AP130" s="55">
        <v>550</v>
      </c>
      <c r="AQ130" s="55" t="str">
        <f t="shared" si="10"/>
        <v>77,105</v>
      </c>
      <c r="AR130" s="55"/>
      <c r="AT130" s="55" t="s">
        <v>858</v>
      </c>
      <c r="AU130" s="55">
        <v>1</v>
      </c>
      <c r="AV130" s="55">
        <v>0</v>
      </c>
      <c r="AW130" s="55" t="s">
        <v>128</v>
      </c>
      <c r="AX130" s="44" t="s">
        <v>313</v>
      </c>
      <c r="AY130" s="55">
        <v>20</v>
      </c>
      <c r="AZ130" s="55" t="s">
        <v>137</v>
      </c>
      <c r="BA130" s="54">
        <v>20000</v>
      </c>
      <c r="BB130" s="55">
        <f>INDEX([1]装备设计!$G$3:$G$7,MATCH([1]装备一览!AX124,[1]装备设计!$F$3:$F$7,0))</f>
        <v>50</v>
      </c>
      <c r="BC130" s="55">
        <f>INDEX([1]装备设计!$H$3:$H$7,MATCH([1]装备一览!AX124,[1]装备设计!$F$3:$F$7,0))</f>
        <v>500</v>
      </c>
      <c r="BD130" s="55">
        <v>12500</v>
      </c>
      <c r="BE130" s="55">
        <v>550</v>
      </c>
      <c r="BF130" s="55" t="str">
        <f t="shared" si="11"/>
        <v>113,157</v>
      </c>
      <c r="BG130" s="55"/>
      <c r="BI130" s="55" t="s">
        <v>859</v>
      </c>
      <c r="BJ130" s="55">
        <v>1</v>
      </c>
      <c r="BK130" s="55">
        <v>0</v>
      </c>
      <c r="BL130" s="55" t="s">
        <v>128</v>
      </c>
      <c r="BM130" s="44" t="s">
        <v>315</v>
      </c>
      <c r="BN130" s="55">
        <v>20</v>
      </c>
      <c r="BO130" s="55" t="s">
        <v>137</v>
      </c>
      <c r="BP130" s="54">
        <v>40000</v>
      </c>
      <c r="BQ130" s="55">
        <f>INDEX([1]装备设计!$G$3:$G$7,MATCH([1]装备一览!BM124,[1]装备设计!$F$3:$F$7,0))</f>
        <v>150</v>
      </c>
      <c r="BR130" s="55">
        <f>INDEX([1]装备设计!$H$3:$H$7,MATCH([1]装备一览!BM124,[1]装备设计!$F$3:$F$7,0))</f>
        <v>1500</v>
      </c>
      <c r="BS130" s="55">
        <v>12500</v>
      </c>
      <c r="BT130" s="55">
        <v>550</v>
      </c>
      <c r="BU130" s="55" t="str">
        <f t="shared" si="12"/>
        <v>143,209</v>
      </c>
      <c r="BV130" s="55"/>
    </row>
    <row r="131" spans="1:74" ht="14.25" thickBot="1">
      <c r="A131" s="55" t="s">
        <v>860</v>
      </c>
      <c r="B131" s="71">
        <v>0</v>
      </c>
      <c r="C131" s="55">
        <v>1</v>
      </c>
      <c r="D131" s="55" t="s">
        <v>128</v>
      </c>
      <c r="E131" s="55" t="s">
        <v>308</v>
      </c>
      <c r="F131" s="55">
        <v>20</v>
      </c>
      <c r="G131" s="55" t="s">
        <v>137</v>
      </c>
      <c r="H131" s="54">
        <v>2300</v>
      </c>
      <c r="I131" s="55">
        <f>INDEX([1]装备设计!$G$3:$G$7,MATCH([1]装备一览!E125,[1]装备设计!$F$3:$F$7,0))</f>
        <v>5</v>
      </c>
      <c r="J131" s="55">
        <f>INDEX([1]装备设计!$H$3:$H$7,MATCH([1]装备一览!E125,[1]装备设计!$F$3:$F$7,0))</f>
        <v>0</v>
      </c>
      <c r="K131" s="55">
        <v>0</v>
      </c>
      <c r="L131" s="55">
        <v>606</v>
      </c>
      <c r="M131" s="55" t="s">
        <v>2248</v>
      </c>
      <c r="N131" s="55"/>
      <c r="P131" s="55" t="s">
        <v>861</v>
      </c>
      <c r="Q131" s="71">
        <v>0</v>
      </c>
      <c r="R131" s="55">
        <v>1</v>
      </c>
      <c r="S131" s="55" t="s">
        <v>128</v>
      </c>
      <c r="T131" s="44" t="s">
        <v>309</v>
      </c>
      <c r="U131" s="55">
        <v>20</v>
      </c>
      <c r="V131" s="55" t="s">
        <v>137</v>
      </c>
      <c r="W131" s="54">
        <v>4600</v>
      </c>
      <c r="X131" s="55">
        <f>INDEX([1]装备设计!$G$3:$G$7,MATCH([1]装备一览!T125,[1]装备设计!$F$3:$F$7,0))</f>
        <v>10</v>
      </c>
      <c r="Y131" s="55">
        <f>INDEX([1]装备设计!$H$3:$H$7,MATCH([1]装备一览!T125,[1]装备设计!$F$3:$F$7,0))</f>
        <v>0</v>
      </c>
      <c r="Z131" s="55">
        <v>0</v>
      </c>
      <c r="AA131" s="55">
        <v>606</v>
      </c>
      <c r="AB131" s="55" t="str">
        <f t="shared" si="9"/>
        <v>46,62</v>
      </c>
      <c r="AC131" s="55"/>
      <c r="AE131" s="55" t="s">
        <v>862</v>
      </c>
      <c r="AF131" s="71">
        <v>0</v>
      </c>
      <c r="AG131" s="55">
        <v>1</v>
      </c>
      <c r="AH131" s="55" t="s">
        <v>128</v>
      </c>
      <c r="AI131" s="44" t="s">
        <v>311</v>
      </c>
      <c r="AJ131" s="55">
        <v>20</v>
      </c>
      <c r="AK131" s="55" t="s">
        <v>137</v>
      </c>
      <c r="AL131" s="54">
        <v>11500</v>
      </c>
      <c r="AM131" s="55">
        <f>INDEX([1]装备设计!$G$3:$G$7,MATCH([1]装备一览!AI125,[1]装备设计!$F$3:$F$7,0))</f>
        <v>20</v>
      </c>
      <c r="AN131" s="55">
        <f>INDEX([1]装备设计!$H$3:$H$7,MATCH([1]装备一览!AI125,[1]装备设计!$F$3:$F$7,0))</f>
        <v>0</v>
      </c>
      <c r="AO131" s="55">
        <v>15000</v>
      </c>
      <c r="AP131" s="55">
        <v>606</v>
      </c>
      <c r="AQ131" s="55" t="str">
        <f t="shared" si="10"/>
        <v>77,105</v>
      </c>
      <c r="AR131" s="55"/>
      <c r="AT131" s="55" t="s">
        <v>863</v>
      </c>
      <c r="AU131" s="71">
        <v>0</v>
      </c>
      <c r="AV131" s="55">
        <v>1</v>
      </c>
      <c r="AW131" s="55" t="s">
        <v>128</v>
      </c>
      <c r="AX131" s="44" t="s">
        <v>313</v>
      </c>
      <c r="AY131" s="55">
        <v>20</v>
      </c>
      <c r="AZ131" s="55" t="s">
        <v>137</v>
      </c>
      <c r="BA131" s="54">
        <v>23000</v>
      </c>
      <c r="BB131" s="55">
        <f>INDEX([1]装备设计!$G$3:$G$7,MATCH([1]装备一览!AX125,[1]装备设计!$F$3:$F$7,0))</f>
        <v>50</v>
      </c>
      <c r="BC131" s="55">
        <f>INDEX([1]装备设计!$H$3:$H$7,MATCH([1]装备一览!AX125,[1]装备设计!$F$3:$F$7,0))</f>
        <v>500</v>
      </c>
      <c r="BD131" s="55">
        <v>15000</v>
      </c>
      <c r="BE131" s="55">
        <v>606</v>
      </c>
      <c r="BF131" s="55" t="str">
        <f t="shared" si="11"/>
        <v>113,157</v>
      </c>
      <c r="BG131" s="55"/>
      <c r="BI131" s="55" t="s">
        <v>864</v>
      </c>
      <c r="BJ131" s="71">
        <v>0</v>
      </c>
      <c r="BK131" s="55">
        <v>1</v>
      </c>
      <c r="BL131" s="55" t="s">
        <v>128</v>
      </c>
      <c r="BM131" s="44" t="s">
        <v>315</v>
      </c>
      <c r="BN131" s="55">
        <v>20</v>
      </c>
      <c r="BO131" s="55" t="s">
        <v>137</v>
      </c>
      <c r="BP131" s="54">
        <v>46000</v>
      </c>
      <c r="BQ131" s="55">
        <f>INDEX([1]装备设计!$G$3:$G$7,MATCH([1]装备一览!BM125,[1]装备设计!$F$3:$F$7,0))</f>
        <v>150</v>
      </c>
      <c r="BR131" s="55">
        <f>INDEX([1]装备设计!$H$3:$H$7,MATCH([1]装备一览!BM125,[1]装备设计!$F$3:$F$7,0))</f>
        <v>1500</v>
      </c>
      <c r="BS131" s="55">
        <v>15000</v>
      </c>
      <c r="BT131" s="55">
        <v>606</v>
      </c>
      <c r="BU131" s="55" t="str">
        <f t="shared" si="12"/>
        <v>143,209</v>
      </c>
      <c r="BV131" s="55"/>
    </row>
    <row r="132" spans="1:74" ht="14.25" thickBot="1">
      <c r="A132" s="55" t="s">
        <v>865</v>
      </c>
      <c r="B132" s="55">
        <v>1</v>
      </c>
      <c r="C132" s="55">
        <v>0</v>
      </c>
      <c r="D132" s="55" t="s">
        <v>126</v>
      </c>
      <c r="E132" s="55" t="s">
        <v>308</v>
      </c>
      <c r="F132" s="55">
        <v>20</v>
      </c>
      <c r="G132" s="55" t="s">
        <v>232</v>
      </c>
      <c r="H132" s="54">
        <v>2000</v>
      </c>
      <c r="I132" s="55">
        <f>INDEX([1]装备设计!$G$3:$G$7,MATCH([1]装备一览!E126,[1]装备设计!$F$3:$F$7,0))</f>
        <v>5</v>
      </c>
      <c r="J132" s="55">
        <f>INDEX([1]装备设计!$H$3:$H$7,MATCH([1]装备一览!E126,[1]装备设计!$F$3:$F$7,0))</f>
        <v>0</v>
      </c>
      <c r="K132" s="55">
        <v>0</v>
      </c>
      <c r="L132" s="55">
        <f t="shared" si="8"/>
        <v>102</v>
      </c>
      <c r="M132" s="55" t="s">
        <v>2248</v>
      </c>
      <c r="N132" s="55"/>
      <c r="P132" s="55" t="s">
        <v>866</v>
      </c>
      <c r="Q132" s="55">
        <v>1</v>
      </c>
      <c r="R132" s="55">
        <v>0</v>
      </c>
      <c r="S132" s="55" t="s">
        <v>126</v>
      </c>
      <c r="T132" s="44" t="s">
        <v>309</v>
      </c>
      <c r="U132" s="55">
        <v>20</v>
      </c>
      <c r="V132" s="55" t="s">
        <v>232</v>
      </c>
      <c r="W132" s="54">
        <v>4000</v>
      </c>
      <c r="X132" s="55">
        <f>INDEX([1]装备设计!$G$3:$G$7,MATCH([1]装备一览!T126,[1]装备设计!$F$3:$F$7,0))</f>
        <v>10</v>
      </c>
      <c r="Y132" s="55">
        <f>INDEX([1]装备设计!$H$3:$H$7,MATCH([1]装备一览!T126,[1]装备设计!$F$3:$F$7,0))</f>
        <v>0</v>
      </c>
      <c r="Z132" s="55">
        <v>0</v>
      </c>
      <c r="AA132" s="55">
        <v>102</v>
      </c>
      <c r="AB132" s="55" t="str">
        <f t="shared" si="9"/>
        <v>35,48</v>
      </c>
      <c r="AC132" s="55"/>
      <c r="AE132" s="55" t="s">
        <v>867</v>
      </c>
      <c r="AF132" s="55">
        <v>1</v>
      </c>
      <c r="AG132" s="55">
        <v>0</v>
      </c>
      <c r="AH132" s="55" t="s">
        <v>126</v>
      </c>
      <c r="AI132" s="44" t="s">
        <v>311</v>
      </c>
      <c r="AJ132" s="55">
        <v>20</v>
      </c>
      <c r="AK132" s="55" t="s">
        <v>232</v>
      </c>
      <c r="AL132" s="54">
        <v>10000</v>
      </c>
      <c r="AM132" s="55">
        <f>INDEX([1]装备设计!$G$3:$G$7,MATCH([1]装备一览!AI126,[1]装备设计!$F$3:$F$7,0))</f>
        <v>20</v>
      </c>
      <c r="AN132" s="55">
        <f>INDEX([1]装备设计!$H$3:$H$7,MATCH([1]装备一览!AI126,[1]装备设计!$F$3:$F$7,0))</f>
        <v>0</v>
      </c>
      <c r="AO132" s="55">
        <v>12500</v>
      </c>
      <c r="AP132" s="55">
        <v>102</v>
      </c>
      <c r="AQ132" s="55" t="str">
        <f t="shared" si="10"/>
        <v>59,81</v>
      </c>
      <c r="AR132" s="55"/>
      <c r="AT132" s="55" t="s">
        <v>868</v>
      </c>
      <c r="AU132" s="55">
        <v>1</v>
      </c>
      <c r="AV132" s="55">
        <v>0</v>
      </c>
      <c r="AW132" s="55" t="s">
        <v>126</v>
      </c>
      <c r="AX132" s="44" t="s">
        <v>313</v>
      </c>
      <c r="AY132" s="55">
        <v>20</v>
      </c>
      <c r="AZ132" s="55" t="s">
        <v>232</v>
      </c>
      <c r="BA132" s="54">
        <v>20000</v>
      </c>
      <c r="BB132" s="55">
        <f>INDEX([1]装备设计!$G$3:$G$7,MATCH([1]装备一览!AX126,[1]装备设计!$F$3:$F$7,0))</f>
        <v>50</v>
      </c>
      <c r="BC132" s="55">
        <f>INDEX([1]装备设计!$H$3:$H$7,MATCH([1]装备一览!AX126,[1]装备设计!$F$3:$F$7,0))</f>
        <v>500</v>
      </c>
      <c r="BD132" s="55">
        <v>12500</v>
      </c>
      <c r="BE132" s="55">
        <v>102</v>
      </c>
      <c r="BF132" s="55" t="str">
        <f t="shared" si="11"/>
        <v>87,121</v>
      </c>
      <c r="BG132" s="55"/>
      <c r="BI132" s="55" t="s">
        <v>869</v>
      </c>
      <c r="BJ132" s="55">
        <v>1</v>
      </c>
      <c r="BK132" s="55">
        <v>0</v>
      </c>
      <c r="BL132" s="55" t="s">
        <v>126</v>
      </c>
      <c r="BM132" s="44" t="s">
        <v>315</v>
      </c>
      <c r="BN132" s="55">
        <v>20</v>
      </c>
      <c r="BO132" s="55" t="s">
        <v>232</v>
      </c>
      <c r="BP132" s="54">
        <v>40000</v>
      </c>
      <c r="BQ132" s="55">
        <f>INDEX([1]装备设计!$G$3:$G$7,MATCH([1]装备一览!BM126,[1]装备设计!$F$3:$F$7,0))</f>
        <v>150</v>
      </c>
      <c r="BR132" s="55">
        <f>INDEX([1]装备设计!$H$3:$H$7,MATCH([1]装备一览!BM126,[1]装备设计!$F$3:$F$7,0))</f>
        <v>1500</v>
      </c>
      <c r="BS132" s="55">
        <v>12500</v>
      </c>
      <c r="BT132" s="55">
        <v>102</v>
      </c>
      <c r="BU132" s="55" t="str">
        <f t="shared" si="12"/>
        <v>110,161</v>
      </c>
      <c r="BV132" s="55"/>
    </row>
    <row r="133" spans="1:74" ht="14.25" thickBot="1">
      <c r="A133" s="55" t="s">
        <v>870</v>
      </c>
      <c r="B133" s="55">
        <v>1</v>
      </c>
      <c r="C133" s="55">
        <v>1</v>
      </c>
      <c r="D133" s="55" t="s">
        <v>126</v>
      </c>
      <c r="E133" s="55" t="s">
        <v>308</v>
      </c>
      <c r="F133" s="55">
        <v>20</v>
      </c>
      <c r="G133" s="55" t="s">
        <v>232</v>
      </c>
      <c r="H133" s="54">
        <v>2300</v>
      </c>
      <c r="I133" s="55">
        <f>INDEX([1]装备设计!$G$3:$G$7,MATCH([1]装备一览!E127,[1]装备设计!$F$3:$F$7,0))</f>
        <v>5</v>
      </c>
      <c r="J133" s="55">
        <f>INDEX([1]装备设计!$H$3:$H$7,MATCH([1]装备一览!E127,[1]装备设计!$F$3:$F$7,0))</f>
        <v>0</v>
      </c>
      <c r="K133" s="55">
        <v>0</v>
      </c>
      <c r="L133" s="55">
        <f t="shared" si="8"/>
        <v>122.4</v>
      </c>
      <c r="M133" s="55" t="s">
        <v>2248</v>
      </c>
      <c r="N133" s="55"/>
      <c r="P133" s="55" t="s">
        <v>871</v>
      </c>
      <c r="Q133" s="55">
        <v>1</v>
      </c>
      <c r="R133" s="55">
        <v>1</v>
      </c>
      <c r="S133" s="55" t="s">
        <v>126</v>
      </c>
      <c r="T133" s="44" t="s">
        <v>309</v>
      </c>
      <c r="U133" s="55">
        <v>20</v>
      </c>
      <c r="V133" s="55" t="s">
        <v>232</v>
      </c>
      <c r="W133" s="54">
        <v>4600</v>
      </c>
      <c r="X133" s="55">
        <f>INDEX([1]装备设计!$G$3:$G$7,MATCH([1]装备一览!T127,[1]装备设计!$F$3:$F$7,0))</f>
        <v>10</v>
      </c>
      <c r="Y133" s="55">
        <f>INDEX([1]装备设计!$H$3:$H$7,MATCH([1]装备一览!T127,[1]装备设计!$F$3:$F$7,0))</f>
        <v>0</v>
      </c>
      <c r="Z133" s="55">
        <v>0</v>
      </c>
      <c r="AA133" s="55">
        <v>122.4</v>
      </c>
      <c r="AB133" s="55" t="str">
        <f t="shared" si="9"/>
        <v>35,48</v>
      </c>
      <c r="AC133" s="55"/>
      <c r="AE133" s="55" t="s">
        <v>872</v>
      </c>
      <c r="AF133" s="55">
        <v>1</v>
      </c>
      <c r="AG133" s="55">
        <v>1</v>
      </c>
      <c r="AH133" s="55" t="s">
        <v>126</v>
      </c>
      <c r="AI133" s="44" t="s">
        <v>311</v>
      </c>
      <c r="AJ133" s="55">
        <v>20</v>
      </c>
      <c r="AK133" s="55" t="s">
        <v>232</v>
      </c>
      <c r="AL133" s="54">
        <v>11500</v>
      </c>
      <c r="AM133" s="55">
        <f>INDEX([1]装备设计!$G$3:$G$7,MATCH([1]装备一览!AI127,[1]装备设计!$F$3:$F$7,0))</f>
        <v>20</v>
      </c>
      <c r="AN133" s="55">
        <f>INDEX([1]装备设计!$H$3:$H$7,MATCH([1]装备一览!AI127,[1]装备设计!$F$3:$F$7,0))</f>
        <v>0</v>
      </c>
      <c r="AO133" s="55">
        <v>15000</v>
      </c>
      <c r="AP133" s="55">
        <v>122.4</v>
      </c>
      <c r="AQ133" s="55" t="str">
        <f t="shared" si="10"/>
        <v>59,81</v>
      </c>
      <c r="AR133" s="55"/>
      <c r="AT133" s="55" t="s">
        <v>873</v>
      </c>
      <c r="AU133" s="55">
        <v>1</v>
      </c>
      <c r="AV133" s="55">
        <v>1</v>
      </c>
      <c r="AW133" s="55" t="s">
        <v>126</v>
      </c>
      <c r="AX133" s="44" t="s">
        <v>313</v>
      </c>
      <c r="AY133" s="55">
        <v>20</v>
      </c>
      <c r="AZ133" s="55" t="s">
        <v>232</v>
      </c>
      <c r="BA133" s="54">
        <v>23000</v>
      </c>
      <c r="BB133" s="55">
        <f>INDEX([1]装备设计!$G$3:$G$7,MATCH([1]装备一览!AX127,[1]装备设计!$F$3:$F$7,0))</f>
        <v>50</v>
      </c>
      <c r="BC133" s="55">
        <f>INDEX([1]装备设计!$H$3:$H$7,MATCH([1]装备一览!AX127,[1]装备设计!$F$3:$F$7,0))</f>
        <v>500</v>
      </c>
      <c r="BD133" s="55">
        <v>15000</v>
      </c>
      <c r="BE133" s="55">
        <v>122.4</v>
      </c>
      <c r="BF133" s="55" t="str">
        <f t="shared" si="11"/>
        <v>87,121</v>
      </c>
      <c r="BG133" s="55"/>
      <c r="BI133" s="55" t="s">
        <v>874</v>
      </c>
      <c r="BJ133" s="55">
        <v>1</v>
      </c>
      <c r="BK133" s="55">
        <v>1</v>
      </c>
      <c r="BL133" s="55" t="s">
        <v>126</v>
      </c>
      <c r="BM133" s="44" t="s">
        <v>315</v>
      </c>
      <c r="BN133" s="55">
        <v>20</v>
      </c>
      <c r="BO133" s="55" t="s">
        <v>232</v>
      </c>
      <c r="BP133" s="54">
        <v>46000</v>
      </c>
      <c r="BQ133" s="55">
        <f>INDEX([1]装备设计!$G$3:$G$7,MATCH([1]装备一览!BM127,[1]装备设计!$F$3:$F$7,0))</f>
        <v>150</v>
      </c>
      <c r="BR133" s="55">
        <f>INDEX([1]装备设计!$H$3:$H$7,MATCH([1]装备一览!BM127,[1]装备设计!$F$3:$F$7,0))</f>
        <v>1500</v>
      </c>
      <c r="BS133" s="55">
        <v>15000</v>
      </c>
      <c r="BT133" s="55">
        <v>122.4</v>
      </c>
      <c r="BU133" s="55" t="str">
        <f t="shared" si="12"/>
        <v>110,161</v>
      </c>
      <c r="BV133" s="55"/>
    </row>
    <row r="134" spans="1:74" ht="14.25" thickBot="1">
      <c r="A134" s="55" t="s">
        <v>875</v>
      </c>
      <c r="B134" s="55">
        <v>1</v>
      </c>
      <c r="C134" s="55">
        <v>0</v>
      </c>
      <c r="D134" s="55" t="s">
        <v>129</v>
      </c>
      <c r="E134" s="55" t="s">
        <v>308</v>
      </c>
      <c r="F134" s="55">
        <v>20</v>
      </c>
      <c r="G134" s="55" t="s">
        <v>232</v>
      </c>
      <c r="H134" s="54">
        <v>2000</v>
      </c>
      <c r="I134" s="55">
        <f>INDEX([1]装备设计!$G$3:$G$7,MATCH([1]装备一览!E128,[1]装备设计!$F$3:$F$7,0))</f>
        <v>5</v>
      </c>
      <c r="J134" s="55">
        <f>INDEX([1]装备设计!$H$3:$H$7,MATCH([1]装备一览!E128,[1]装备设计!$F$3:$F$7,0))</f>
        <v>0</v>
      </c>
      <c r="K134" s="55">
        <v>0</v>
      </c>
      <c r="L134" s="55">
        <f t="shared" si="8"/>
        <v>66</v>
      </c>
      <c r="M134" s="55" t="s">
        <v>2248</v>
      </c>
      <c r="N134" s="55"/>
      <c r="P134" s="55" t="s">
        <v>876</v>
      </c>
      <c r="Q134" s="55">
        <v>1</v>
      </c>
      <c r="R134" s="55">
        <v>0</v>
      </c>
      <c r="S134" s="55" t="s">
        <v>129</v>
      </c>
      <c r="T134" s="44" t="s">
        <v>309</v>
      </c>
      <c r="U134" s="55">
        <v>20</v>
      </c>
      <c r="V134" s="55" t="s">
        <v>232</v>
      </c>
      <c r="W134" s="54">
        <v>4000</v>
      </c>
      <c r="X134" s="55">
        <f>INDEX([1]装备设计!$G$3:$G$7,MATCH([1]装备一览!T128,[1]装备设计!$F$3:$F$7,0))</f>
        <v>10</v>
      </c>
      <c r="Y134" s="55">
        <f>INDEX([1]装备设计!$H$3:$H$7,MATCH([1]装备一览!T128,[1]装备设计!$F$3:$F$7,0))</f>
        <v>0</v>
      </c>
      <c r="Z134" s="55">
        <v>0</v>
      </c>
      <c r="AA134" s="55">
        <v>66</v>
      </c>
      <c r="AB134" s="55" t="str">
        <f t="shared" si="9"/>
        <v>35,48</v>
      </c>
      <c r="AC134" s="55"/>
      <c r="AE134" s="55" t="s">
        <v>877</v>
      </c>
      <c r="AF134" s="55">
        <v>1</v>
      </c>
      <c r="AG134" s="55">
        <v>0</v>
      </c>
      <c r="AH134" s="55" t="s">
        <v>129</v>
      </c>
      <c r="AI134" s="44" t="s">
        <v>311</v>
      </c>
      <c r="AJ134" s="55">
        <v>20</v>
      </c>
      <c r="AK134" s="55" t="s">
        <v>232</v>
      </c>
      <c r="AL134" s="54">
        <v>10000</v>
      </c>
      <c r="AM134" s="55">
        <f>INDEX([1]装备设计!$G$3:$G$7,MATCH([1]装备一览!AI128,[1]装备设计!$F$3:$F$7,0))</f>
        <v>20</v>
      </c>
      <c r="AN134" s="55">
        <f>INDEX([1]装备设计!$H$3:$H$7,MATCH([1]装备一览!AI128,[1]装备设计!$F$3:$F$7,0))</f>
        <v>0</v>
      </c>
      <c r="AO134" s="55">
        <v>12500</v>
      </c>
      <c r="AP134" s="55">
        <v>66</v>
      </c>
      <c r="AQ134" s="55" t="str">
        <f t="shared" si="10"/>
        <v>59,81</v>
      </c>
      <c r="AR134" s="55"/>
      <c r="AT134" s="55" t="s">
        <v>878</v>
      </c>
      <c r="AU134" s="55">
        <v>1</v>
      </c>
      <c r="AV134" s="55">
        <v>0</v>
      </c>
      <c r="AW134" s="55" t="s">
        <v>129</v>
      </c>
      <c r="AX134" s="44" t="s">
        <v>313</v>
      </c>
      <c r="AY134" s="55">
        <v>20</v>
      </c>
      <c r="AZ134" s="55" t="s">
        <v>232</v>
      </c>
      <c r="BA134" s="54">
        <v>20000</v>
      </c>
      <c r="BB134" s="55">
        <f>INDEX([1]装备设计!$G$3:$G$7,MATCH([1]装备一览!AX128,[1]装备设计!$F$3:$F$7,0))</f>
        <v>50</v>
      </c>
      <c r="BC134" s="55">
        <f>INDEX([1]装备设计!$H$3:$H$7,MATCH([1]装备一览!AX128,[1]装备设计!$F$3:$F$7,0))</f>
        <v>500</v>
      </c>
      <c r="BD134" s="55">
        <v>12500</v>
      </c>
      <c r="BE134" s="55">
        <v>66</v>
      </c>
      <c r="BF134" s="55" t="str">
        <f t="shared" si="11"/>
        <v>87,121</v>
      </c>
      <c r="BG134" s="55"/>
      <c r="BI134" s="55" t="s">
        <v>879</v>
      </c>
      <c r="BJ134" s="55">
        <v>1</v>
      </c>
      <c r="BK134" s="55">
        <v>0</v>
      </c>
      <c r="BL134" s="55" t="s">
        <v>129</v>
      </c>
      <c r="BM134" s="44" t="s">
        <v>315</v>
      </c>
      <c r="BN134" s="55">
        <v>20</v>
      </c>
      <c r="BO134" s="55" t="s">
        <v>232</v>
      </c>
      <c r="BP134" s="54">
        <v>40000</v>
      </c>
      <c r="BQ134" s="55">
        <f>INDEX([1]装备设计!$G$3:$G$7,MATCH([1]装备一览!BM128,[1]装备设计!$F$3:$F$7,0))</f>
        <v>150</v>
      </c>
      <c r="BR134" s="55">
        <f>INDEX([1]装备设计!$H$3:$H$7,MATCH([1]装备一览!BM128,[1]装备设计!$F$3:$F$7,0))</f>
        <v>1500</v>
      </c>
      <c r="BS134" s="55">
        <v>12500</v>
      </c>
      <c r="BT134" s="55">
        <v>66</v>
      </c>
      <c r="BU134" s="55" t="str">
        <f t="shared" si="12"/>
        <v>110,161</v>
      </c>
      <c r="BV134" s="55"/>
    </row>
    <row r="135" spans="1:74" ht="14.25" thickBot="1">
      <c r="A135" s="55" t="s">
        <v>880</v>
      </c>
      <c r="B135" s="55">
        <v>1</v>
      </c>
      <c r="C135" s="55">
        <v>1</v>
      </c>
      <c r="D135" s="55" t="s">
        <v>129</v>
      </c>
      <c r="E135" s="55" t="s">
        <v>308</v>
      </c>
      <c r="F135" s="55">
        <v>20</v>
      </c>
      <c r="G135" s="55" t="s">
        <v>232</v>
      </c>
      <c r="H135" s="54">
        <v>2300</v>
      </c>
      <c r="I135" s="55">
        <f>INDEX([1]装备设计!$G$3:$G$7,MATCH([1]装备一览!E129,[1]装备设计!$F$3:$F$7,0))</f>
        <v>5</v>
      </c>
      <c r="J135" s="55">
        <f>INDEX([1]装备设计!$H$3:$H$7,MATCH([1]装备一览!E129,[1]装备设计!$F$3:$F$7,0))</f>
        <v>0</v>
      </c>
      <c r="K135" s="55">
        <v>0</v>
      </c>
      <c r="L135" s="55">
        <f t="shared" si="8"/>
        <v>81.2</v>
      </c>
      <c r="M135" s="55" t="s">
        <v>2248</v>
      </c>
      <c r="N135" s="55"/>
      <c r="P135" s="55" t="s">
        <v>881</v>
      </c>
      <c r="Q135" s="55">
        <v>1</v>
      </c>
      <c r="R135" s="55">
        <v>1</v>
      </c>
      <c r="S135" s="55" t="s">
        <v>129</v>
      </c>
      <c r="T135" s="44" t="s">
        <v>309</v>
      </c>
      <c r="U135" s="55">
        <v>20</v>
      </c>
      <c r="V135" s="55" t="s">
        <v>232</v>
      </c>
      <c r="W135" s="54">
        <v>4600</v>
      </c>
      <c r="X135" s="55">
        <f>INDEX([1]装备设计!$G$3:$G$7,MATCH([1]装备一览!T129,[1]装备设计!$F$3:$F$7,0))</f>
        <v>10</v>
      </c>
      <c r="Y135" s="55">
        <f>INDEX([1]装备设计!$H$3:$H$7,MATCH([1]装备一览!T129,[1]装备设计!$F$3:$F$7,0))</f>
        <v>0</v>
      </c>
      <c r="Z135" s="55">
        <v>0</v>
      </c>
      <c r="AA135" s="55">
        <v>81.2</v>
      </c>
      <c r="AB135" s="55" t="str">
        <f t="shared" si="9"/>
        <v>35,48</v>
      </c>
      <c r="AC135" s="55"/>
      <c r="AE135" s="55" t="s">
        <v>882</v>
      </c>
      <c r="AF135" s="55">
        <v>1</v>
      </c>
      <c r="AG135" s="55">
        <v>1</v>
      </c>
      <c r="AH135" s="55" t="s">
        <v>129</v>
      </c>
      <c r="AI135" s="44" t="s">
        <v>311</v>
      </c>
      <c r="AJ135" s="55">
        <v>20</v>
      </c>
      <c r="AK135" s="55" t="s">
        <v>232</v>
      </c>
      <c r="AL135" s="54">
        <v>11500</v>
      </c>
      <c r="AM135" s="55">
        <f>INDEX([1]装备设计!$G$3:$G$7,MATCH([1]装备一览!AI129,[1]装备设计!$F$3:$F$7,0))</f>
        <v>20</v>
      </c>
      <c r="AN135" s="55">
        <f>INDEX([1]装备设计!$H$3:$H$7,MATCH([1]装备一览!AI129,[1]装备设计!$F$3:$F$7,0))</f>
        <v>0</v>
      </c>
      <c r="AO135" s="55">
        <v>15000</v>
      </c>
      <c r="AP135" s="55">
        <v>81.2</v>
      </c>
      <c r="AQ135" s="55" t="str">
        <f t="shared" si="10"/>
        <v>59,81</v>
      </c>
      <c r="AR135" s="55"/>
      <c r="AT135" s="55" t="s">
        <v>883</v>
      </c>
      <c r="AU135" s="55">
        <v>1</v>
      </c>
      <c r="AV135" s="55">
        <v>1</v>
      </c>
      <c r="AW135" s="55" t="s">
        <v>129</v>
      </c>
      <c r="AX135" s="44" t="s">
        <v>313</v>
      </c>
      <c r="AY135" s="55">
        <v>20</v>
      </c>
      <c r="AZ135" s="55" t="s">
        <v>232</v>
      </c>
      <c r="BA135" s="54">
        <v>23000</v>
      </c>
      <c r="BB135" s="55">
        <f>INDEX([1]装备设计!$G$3:$G$7,MATCH([1]装备一览!AX129,[1]装备设计!$F$3:$F$7,0))</f>
        <v>50</v>
      </c>
      <c r="BC135" s="55">
        <f>INDEX([1]装备设计!$H$3:$H$7,MATCH([1]装备一览!AX129,[1]装备设计!$F$3:$F$7,0))</f>
        <v>500</v>
      </c>
      <c r="BD135" s="55">
        <v>15000</v>
      </c>
      <c r="BE135" s="55">
        <v>81.2</v>
      </c>
      <c r="BF135" s="55" t="str">
        <f t="shared" si="11"/>
        <v>87,121</v>
      </c>
      <c r="BG135" s="55"/>
      <c r="BI135" s="55" t="s">
        <v>884</v>
      </c>
      <c r="BJ135" s="55">
        <v>1</v>
      </c>
      <c r="BK135" s="55">
        <v>1</v>
      </c>
      <c r="BL135" s="55" t="s">
        <v>129</v>
      </c>
      <c r="BM135" s="44" t="s">
        <v>315</v>
      </c>
      <c r="BN135" s="55">
        <v>20</v>
      </c>
      <c r="BO135" s="55" t="s">
        <v>232</v>
      </c>
      <c r="BP135" s="54">
        <v>46000</v>
      </c>
      <c r="BQ135" s="55">
        <f>INDEX([1]装备设计!$G$3:$G$7,MATCH([1]装备一览!BM129,[1]装备设计!$F$3:$F$7,0))</f>
        <v>150</v>
      </c>
      <c r="BR135" s="55">
        <f>INDEX([1]装备设计!$H$3:$H$7,MATCH([1]装备一览!BM129,[1]装备设计!$F$3:$F$7,0))</f>
        <v>1500</v>
      </c>
      <c r="BS135" s="55">
        <v>15000</v>
      </c>
      <c r="BT135" s="55">
        <v>81.2</v>
      </c>
      <c r="BU135" s="55" t="str">
        <f t="shared" si="12"/>
        <v>110,161</v>
      </c>
      <c r="BV135" s="55"/>
    </row>
    <row r="136" spans="1:74" ht="14.25" thickBot="1">
      <c r="A136" s="55" t="s">
        <v>885</v>
      </c>
      <c r="B136" s="55">
        <v>1</v>
      </c>
      <c r="C136" s="55">
        <v>0</v>
      </c>
      <c r="D136" s="55" t="s">
        <v>123</v>
      </c>
      <c r="E136" s="55" t="s">
        <v>308</v>
      </c>
      <c r="F136" s="55">
        <v>25</v>
      </c>
      <c r="G136" s="55" t="s">
        <v>232</v>
      </c>
      <c r="H136" s="54">
        <v>2500</v>
      </c>
      <c r="I136" s="55">
        <f>INDEX([1]装备设计!$G$3:$G$7,MATCH([1]装备一览!E130,[1]装备设计!$F$3:$F$7,0))</f>
        <v>5</v>
      </c>
      <c r="J136" s="55">
        <f>INDEX([1]装备设计!$H$3:$H$7,MATCH([1]装备一览!E130,[1]装备设计!$F$3:$F$7,0))</f>
        <v>0</v>
      </c>
      <c r="K136" s="55">
        <v>0</v>
      </c>
      <c r="L136" s="55">
        <f t="shared" si="8"/>
        <v>237</v>
      </c>
      <c r="M136" s="55" t="s">
        <v>2248</v>
      </c>
      <c r="N136" s="55"/>
      <c r="P136" s="55" t="s">
        <v>886</v>
      </c>
      <c r="Q136" s="55">
        <v>1</v>
      </c>
      <c r="R136" s="55">
        <v>0</v>
      </c>
      <c r="S136" s="55" t="s">
        <v>123</v>
      </c>
      <c r="T136" s="44" t="s">
        <v>309</v>
      </c>
      <c r="U136" s="55">
        <v>25</v>
      </c>
      <c r="V136" s="55" t="s">
        <v>232</v>
      </c>
      <c r="W136" s="54">
        <v>5000</v>
      </c>
      <c r="X136" s="55">
        <f>INDEX([1]装备设计!$G$3:$G$7,MATCH([1]装备一览!T130,[1]装备设计!$F$3:$F$7,0))</f>
        <v>10</v>
      </c>
      <c r="Y136" s="55">
        <f>INDEX([1]装备设计!$H$3:$H$7,MATCH([1]装备一览!T130,[1]装备设计!$F$3:$F$7,0))</f>
        <v>0</v>
      </c>
      <c r="Z136" s="55">
        <v>0</v>
      </c>
      <c r="AA136" s="55">
        <v>237</v>
      </c>
      <c r="AB136" s="55" t="str">
        <f t="shared" si="9"/>
        <v>42,58</v>
      </c>
      <c r="AC136" s="55"/>
      <c r="AE136" s="55" t="s">
        <v>887</v>
      </c>
      <c r="AF136" s="55">
        <v>1</v>
      </c>
      <c r="AG136" s="55">
        <v>0</v>
      </c>
      <c r="AH136" s="55" t="s">
        <v>123</v>
      </c>
      <c r="AI136" s="44" t="s">
        <v>311</v>
      </c>
      <c r="AJ136" s="55">
        <v>25</v>
      </c>
      <c r="AK136" s="55" t="s">
        <v>232</v>
      </c>
      <c r="AL136" s="54">
        <v>12500</v>
      </c>
      <c r="AM136" s="55">
        <f>INDEX([1]装备设计!$G$3:$G$7,MATCH([1]装备一览!AI130,[1]装备设计!$F$3:$F$7,0))</f>
        <v>20</v>
      </c>
      <c r="AN136" s="55">
        <f>INDEX([1]装备设计!$H$3:$H$7,MATCH([1]装备一览!AI130,[1]装备设计!$F$3:$F$7,0))</f>
        <v>0</v>
      </c>
      <c r="AO136" s="55">
        <v>15000</v>
      </c>
      <c r="AP136" s="55">
        <v>237</v>
      </c>
      <c r="AQ136" s="55" t="str">
        <f t="shared" si="10"/>
        <v>70,97</v>
      </c>
      <c r="AR136" s="55"/>
      <c r="AT136" s="55" t="s">
        <v>888</v>
      </c>
      <c r="AU136" s="55">
        <v>1</v>
      </c>
      <c r="AV136" s="55">
        <v>0</v>
      </c>
      <c r="AW136" s="55" t="s">
        <v>123</v>
      </c>
      <c r="AX136" s="44" t="s">
        <v>313</v>
      </c>
      <c r="AY136" s="55">
        <v>25</v>
      </c>
      <c r="AZ136" s="55" t="s">
        <v>232</v>
      </c>
      <c r="BA136" s="54">
        <v>25000</v>
      </c>
      <c r="BB136" s="55">
        <f>INDEX([1]装备设计!$G$3:$G$7,MATCH([1]装备一览!AX130,[1]装备设计!$F$3:$F$7,0))</f>
        <v>50</v>
      </c>
      <c r="BC136" s="55">
        <f>INDEX([1]装备设计!$H$3:$H$7,MATCH([1]装备一览!AX130,[1]装备设计!$F$3:$F$7,0))</f>
        <v>500</v>
      </c>
      <c r="BD136" s="55">
        <v>15000</v>
      </c>
      <c r="BE136" s="55">
        <v>237</v>
      </c>
      <c r="BF136" s="55" t="str">
        <f t="shared" si="11"/>
        <v>105,145</v>
      </c>
      <c r="BG136" s="55"/>
      <c r="BI136" s="55" t="s">
        <v>889</v>
      </c>
      <c r="BJ136" s="55">
        <v>1</v>
      </c>
      <c r="BK136" s="55">
        <v>0</v>
      </c>
      <c r="BL136" s="55" t="s">
        <v>123</v>
      </c>
      <c r="BM136" s="44" t="s">
        <v>315</v>
      </c>
      <c r="BN136" s="55">
        <v>25</v>
      </c>
      <c r="BO136" s="55" t="s">
        <v>232</v>
      </c>
      <c r="BP136" s="54">
        <v>50000</v>
      </c>
      <c r="BQ136" s="55">
        <f>INDEX([1]装备设计!$G$3:$G$7,MATCH([1]装备一览!BM130,[1]装备设计!$F$3:$F$7,0))</f>
        <v>150</v>
      </c>
      <c r="BR136" s="55">
        <f>INDEX([1]装备设计!$H$3:$H$7,MATCH([1]装备一览!BM130,[1]装备设计!$F$3:$F$7,0))</f>
        <v>1500</v>
      </c>
      <c r="BS136" s="55">
        <v>15000</v>
      </c>
      <c r="BT136" s="55">
        <v>237</v>
      </c>
      <c r="BU136" s="55" t="str">
        <f t="shared" si="12"/>
        <v>132,193</v>
      </c>
      <c r="BV136" s="55"/>
    </row>
    <row r="137" spans="1:74" ht="14.25" thickBot="1">
      <c r="A137" s="55" t="s">
        <v>890</v>
      </c>
      <c r="B137" s="55">
        <v>1</v>
      </c>
      <c r="C137" s="55">
        <v>0</v>
      </c>
      <c r="D137" s="55" t="s">
        <v>124</v>
      </c>
      <c r="E137" s="55" t="s">
        <v>308</v>
      </c>
      <c r="F137" s="55">
        <v>25</v>
      </c>
      <c r="G137" s="55" t="s">
        <v>232</v>
      </c>
      <c r="H137" s="54">
        <v>2500</v>
      </c>
      <c r="I137" s="55">
        <f>INDEX([1]装备设计!$G$3:$G$7,MATCH([1]装备一览!E131,[1]装备设计!$F$3:$F$7,0))</f>
        <v>5</v>
      </c>
      <c r="J137" s="55">
        <f>INDEX([1]装备设计!$H$3:$H$7,MATCH([1]装备一览!E131,[1]装备设计!$F$3:$F$7,0))</f>
        <v>0</v>
      </c>
      <c r="K137" s="55">
        <v>0</v>
      </c>
      <c r="L137" s="55">
        <f t="shared" si="8"/>
        <v>330</v>
      </c>
      <c r="M137" s="55" t="s">
        <v>2248</v>
      </c>
      <c r="N137" s="55"/>
      <c r="P137" s="55" t="s">
        <v>891</v>
      </c>
      <c r="Q137" s="55">
        <v>1</v>
      </c>
      <c r="R137" s="55">
        <v>0</v>
      </c>
      <c r="S137" s="55" t="s">
        <v>124</v>
      </c>
      <c r="T137" s="44" t="s">
        <v>309</v>
      </c>
      <c r="U137" s="55">
        <v>25</v>
      </c>
      <c r="V137" s="55" t="s">
        <v>232</v>
      </c>
      <c r="W137" s="54">
        <v>5000</v>
      </c>
      <c r="X137" s="55">
        <f>INDEX([1]装备设计!$G$3:$G$7,MATCH([1]装备一览!T131,[1]装备设计!$F$3:$F$7,0))</f>
        <v>10</v>
      </c>
      <c r="Y137" s="55">
        <f>INDEX([1]装备设计!$H$3:$H$7,MATCH([1]装备一览!T131,[1]装备设计!$F$3:$F$7,0))</f>
        <v>0</v>
      </c>
      <c r="Z137" s="55">
        <v>0</v>
      </c>
      <c r="AA137" s="55">
        <v>330</v>
      </c>
      <c r="AB137" s="55" t="str">
        <f t="shared" si="9"/>
        <v>42,58</v>
      </c>
      <c r="AC137" s="55"/>
      <c r="AE137" s="55" t="s">
        <v>892</v>
      </c>
      <c r="AF137" s="55">
        <v>1</v>
      </c>
      <c r="AG137" s="55">
        <v>0</v>
      </c>
      <c r="AH137" s="55" t="s">
        <v>124</v>
      </c>
      <c r="AI137" s="44" t="s">
        <v>311</v>
      </c>
      <c r="AJ137" s="55">
        <v>25</v>
      </c>
      <c r="AK137" s="55" t="s">
        <v>232</v>
      </c>
      <c r="AL137" s="54">
        <v>12500</v>
      </c>
      <c r="AM137" s="55">
        <f>INDEX([1]装备设计!$G$3:$G$7,MATCH([1]装备一览!AI131,[1]装备设计!$F$3:$F$7,0))</f>
        <v>20</v>
      </c>
      <c r="AN137" s="55">
        <f>INDEX([1]装备设计!$H$3:$H$7,MATCH([1]装备一览!AI131,[1]装备设计!$F$3:$F$7,0))</f>
        <v>0</v>
      </c>
      <c r="AO137" s="55">
        <v>15000</v>
      </c>
      <c r="AP137" s="55">
        <v>330</v>
      </c>
      <c r="AQ137" s="55" t="str">
        <f t="shared" si="10"/>
        <v>70,97</v>
      </c>
      <c r="AR137" s="55"/>
      <c r="AT137" s="55" t="s">
        <v>893</v>
      </c>
      <c r="AU137" s="55">
        <v>1</v>
      </c>
      <c r="AV137" s="55">
        <v>0</v>
      </c>
      <c r="AW137" s="55" t="s">
        <v>124</v>
      </c>
      <c r="AX137" s="44" t="s">
        <v>313</v>
      </c>
      <c r="AY137" s="55">
        <v>25</v>
      </c>
      <c r="AZ137" s="55" t="s">
        <v>232</v>
      </c>
      <c r="BA137" s="54">
        <v>25000</v>
      </c>
      <c r="BB137" s="55">
        <f>INDEX([1]装备设计!$G$3:$G$7,MATCH([1]装备一览!AX131,[1]装备设计!$F$3:$F$7,0))</f>
        <v>50</v>
      </c>
      <c r="BC137" s="55">
        <f>INDEX([1]装备设计!$H$3:$H$7,MATCH([1]装备一览!AX131,[1]装备设计!$F$3:$F$7,0))</f>
        <v>500</v>
      </c>
      <c r="BD137" s="55">
        <v>15000</v>
      </c>
      <c r="BE137" s="55">
        <v>330</v>
      </c>
      <c r="BF137" s="55" t="str">
        <f t="shared" si="11"/>
        <v>105,145</v>
      </c>
      <c r="BG137" s="55"/>
      <c r="BI137" s="55" t="s">
        <v>894</v>
      </c>
      <c r="BJ137" s="55">
        <v>1</v>
      </c>
      <c r="BK137" s="55">
        <v>0</v>
      </c>
      <c r="BL137" s="55" t="s">
        <v>124</v>
      </c>
      <c r="BM137" s="44" t="s">
        <v>315</v>
      </c>
      <c r="BN137" s="55">
        <v>25</v>
      </c>
      <c r="BO137" s="55" t="s">
        <v>232</v>
      </c>
      <c r="BP137" s="54">
        <v>50000</v>
      </c>
      <c r="BQ137" s="55">
        <f>INDEX([1]装备设计!$G$3:$G$7,MATCH([1]装备一览!BM131,[1]装备设计!$F$3:$F$7,0))</f>
        <v>150</v>
      </c>
      <c r="BR137" s="55">
        <f>INDEX([1]装备设计!$H$3:$H$7,MATCH([1]装备一览!BM131,[1]装备设计!$F$3:$F$7,0))</f>
        <v>1500</v>
      </c>
      <c r="BS137" s="55">
        <v>15000</v>
      </c>
      <c r="BT137" s="55">
        <v>330</v>
      </c>
      <c r="BU137" s="55" t="str">
        <f t="shared" si="12"/>
        <v>132,193</v>
      </c>
      <c r="BV137" s="55"/>
    </row>
    <row r="138" spans="1:74" ht="14.25" thickBot="1">
      <c r="A138" s="55" t="s">
        <v>895</v>
      </c>
      <c r="B138" s="55">
        <v>1</v>
      </c>
      <c r="C138" s="55">
        <v>0</v>
      </c>
      <c r="D138" s="55" t="s">
        <v>125</v>
      </c>
      <c r="E138" s="55" t="s">
        <v>308</v>
      </c>
      <c r="F138" s="55">
        <v>25</v>
      </c>
      <c r="G138" s="55" t="s">
        <v>232</v>
      </c>
      <c r="H138" s="54">
        <v>2500</v>
      </c>
      <c r="I138" s="55">
        <f>INDEX([1]装备设计!$G$3:$G$7,MATCH([1]装备一览!E132,[1]装备设计!$F$3:$F$7,0))</f>
        <v>5</v>
      </c>
      <c r="J138" s="55">
        <f>INDEX([1]装备设计!$H$3:$H$7,MATCH([1]装备一览!E132,[1]装备设计!$F$3:$F$7,0))</f>
        <v>0</v>
      </c>
      <c r="K138" s="55">
        <v>0</v>
      </c>
      <c r="L138" s="55">
        <f t="shared" si="8"/>
        <v>3360</v>
      </c>
      <c r="M138" s="55" t="s">
        <v>2248</v>
      </c>
      <c r="N138" s="55"/>
      <c r="P138" s="55" t="s">
        <v>896</v>
      </c>
      <c r="Q138" s="55">
        <v>1</v>
      </c>
      <c r="R138" s="55">
        <v>0</v>
      </c>
      <c r="S138" s="55" t="s">
        <v>125</v>
      </c>
      <c r="T138" s="44" t="s">
        <v>309</v>
      </c>
      <c r="U138" s="55">
        <v>25</v>
      </c>
      <c r="V138" s="55" t="s">
        <v>232</v>
      </c>
      <c r="W138" s="54">
        <v>5000</v>
      </c>
      <c r="X138" s="55">
        <f>INDEX([1]装备设计!$G$3:$G$7,MATCH([1]装备一览!T132,[1]装备设计!$F$3:$F$7,0))</f>
        <v>10</v>
      </c>
      <c r="Y138" s="55">
        <f>INDEX([1]装备设计!$H$3:$H$7,MATCH([1]装备一览!T132,[1]装备设计!$F$3:$F$7,0))</f>
        <v>0</v>
      </c>
      <c r="Z138" s="55">
        <v>0</v>
      </c>
      <c r="AA138" s="55">
        <v>3360</v>
      </c>
      <c r="AB138" s="55" t="str">
        <f t="shared" si="9"/>
        <v>42,58</v>
      </c>
      <c r="AC138" s="55"/>
      <c r="AE138" s="55" t="s">
        <v>897</v>
      </c>
      <c r="AF138" s="55">
        <v>1</v>
      </c>
      <c r="AG138" s="55">
        <v>0</v>
      </c>
      <c r="AH138" s="55" t="s">
        <v>125</v>
      </c>
      <c r="AI138" s="44" t="s">
        <v>311</v>
      </c>
      <c r="AJ138" s="55">
        <v>25</v>
      </c>
      <c r="AK138" s="55" t="s">
        <v>232</v>
      </c>
      <c r="AL138" s="54">
        <v>12500</v>
      </c>
      <c r="AM138" s="55">
        <f>INDEX([1]装备设计!$G$3:$G$7,MATCH([1]装备一览!AI132,[1]装备设计!$F$3:$F$7,0))</f>
        <v>20</v>
      </c>
      <c r="AN138" s="55">
        <f>INDEX([1]装备设计!$H$3:$H$7,MATCH([1]装备一览!AI132,[1]装备设计!$F$3:$F$7,0))</f>
        <v>0</v>
      </c>
      <c r="AO138" s="55">
        <v>15000</v>
      </c>
      <c r="AP138" s="55">
        <v>3360</v>
      </c>
      <c r="AQ138" s="55" t="str">
        <f t="shared" si="10"/>
        <v>70,97</v>
      </c>
      <c r="AR138" s="55"/>
      <c r="AT138" s="55" t="s">
        <v>898</v>
      </c>
      <c r="AU138" s="55">
        <v>1</v>
      </c>
      <c r="AV138" s="55">
        <v>0</v>
      </c>
      <c r="AW138" s="55" t="s">
        <v>125</v>
      </c>
      <c r="AX138" s="44" t="s">
        <v>313</v>
      </c>
      <c r="AY138" s="55">
        <v>25</v>
      </c>
      <c r="AZ138" s="55" t="s">
        <v>232</v>
      </c>
      <c r="BA138" s="54">
        <v>25000</v>
      </c>
      <c r="BB138" s="55">
        <f>INDEX([1]装备设计!$G$3:$G$7,MATCH([1]装备一览!AX132,[1]装备设计!$F$3:$F$7,0))</f>
        <v>50</v>
      </c>
      <c r="BC138" s="55">
        <f>INDEX([1]装备设计!$H$3:$H$7,MATCH([1]装备一览!AX132,[1]装备设计!$F$3:$F$7,0))</f>
        <v>500</v>
      </c>
      <c r="BD138" s="55">
        <v>15000</v>
      </c>
      <c r="BE138" s="55">
        <v>3360</v>
      </c>
      <c r="BF138" s="55" t="str">
        <f t="shared" si="11"/>
        <v>105,145</v>
      </c>
      <c r="BG138" s="55"/>
      <c r="BI138" s="55" t="s">
        <v>899</v>
      </c>
      <c r="BJ138" s="55">
        <v>1</v>
      </c>
      <c r="BK138" s="55">
        <v>0</v>
      </c>
      <c r="BL138" s="55" t="s">
        <v>125</v>
      </c>
      <c r="BM138" s="44" t="s">
        <v>315</v>
      </c>
      <c r="BN138" s="55">
        <v>25</v>
      </c>
      <c r="BO138" s="55" t="s">
        <v>232</v>
      </c>
      <c r="BP138" s="54">
        <v>50000</v>
      </c>
      <c r="BQ138" s="55">
        <f>INDEX([1]装备设计!$G$3:$G$7,MATCH([1]装备一览!BM132,[1]装备设计!$F$3:$F$7,0))</f>
        <v>150</v>
      </c>
      <c r="BR138" s="55">
        <f>INDEX([1]装备设计!$H$3:$H$7,MATCH([1]装备一览!BM132,[1]装备设计!$F$3:$F$7,0))</f>
        <v>1500</v>
      </c>
      <c r="BS138" s="55">
        <v>15000</v>
      </c>
      <c r="BT138" s="55">
        <v>3360</v>
      </c>
      <c r="BU138" s="55" t="str">
        <f t="shared" si="12"/>
        <v>132,193</v>
      </c>
      <c r="BV138" s="55"/>
    </row>
    <row r="139" spans="1:74" ht="14.25" thickBot="1">
      <c r="A139" s="55" t="s">
        <v>900</v>
      </c>
      <c r="B139" s="55">
        <v>1</v>
      </c>
      <c r="C139" s="55">
        <v>0</v>
      </c>
      <c r="D139" s="55" t="s">
        <v>130</v>
      </c>
      <c r="E139" s="55" t="s">
        <v>308</v>
      </c>
      <c r="F139" s="55">
        <v>25</v>
      </c>
      <c r="G139" s="55" t="s">
        <v>232</v>
      </c>
      <c r="H139" s="54">
        <v>2500</v>
      </c>
      <c r="I139" s="55">
        <f>INDEX([1]装备设计!$G$3:$G$7,MATCH([1]装备一览!E133,[1]装备设计!$F$3:$F$7,0))</f>
        <v>5</v>
      </c>
      <c r="J139" s="55">
        <f>INDEX([1]装备设计!$H$3:$H$7,MATCH([1]装备一览!E133,[1]装备设计!$F$3:$F$7,0))</f>
        <v>0</v>
      </c>
      <c r="K139" s="55">
        <v>0</v>
      </c>
      <c r="L139" s="55">
        <f t="shared" si="8"/>
        <v>40</v>
      </c>
      <c r="M139" s="55" t="s">
        <v>2248</v>
      </c>
      <c r="N139" s="55"/>
      <c r="P139" s="55" t="s">
        <v>901</v>
      </c>
      <c r="Q139" s="55">
        <v>1</v>
      </c>
      <c r="R139" s="55">
        <v>0</v>
      </c>
      <c r="S139" s="55" t="s">
        <v>130</v>
      </c>
      <c r="T139" s="44" t="s">
        <v>309</v>
      </c>
      <c r="U139" s="55">
        <v>25</v>
      </c>
      <c r="V139" s="55" t="s">
        <v>232</v>
      </c>
      <c r="W139" s="54">
        <v>5000</v>
      </c>
      <c r="X139" s="55">
        <f>INDEX([1]装备设计!$G$3:$G$7,MATCH([1]装备一览!T133,[1]装备设计!$F$3:$F$7,0))</f>
        <v>10</v>
      </c>
      <c r="Y139" s="55">
        <f>INDEX([1]装备设计!$H$3:$H$7,MATCH([1]装备一览!T133,[1]装备设计!$F$3:$F$7,0))</f>
        <v>0</v>
      </c>
      <c r="Z139" s="55">
        <v>0</v>
      </c>
      <c r="AA139" s="55">
        <v>40</v>
      </c>
      <c r="AB139" s="55" t="str">
        <f t="shared" si="9"/>
        <v>42,58</v>
      </c>
      <c r="AC139" s="55"/>
      <c r="AE139" s="55" t="s">
        <v>902</v>
      </c>
      <c r="AF139" s="55">
        <v>1</v>
      </c>
      <c r="AG139" s="55">
        <v>0</v>
      </c>
      <c r="AH139" s="55" t="s">
        <v>130</v>
      </c>
      <c r="AI139" s="44" t="s">
        <v>311</v>
      </c>
      <c r="AJ139" s="55">
        <v>25</v>
      </c>
      <c r="AK139" s="55" t="s">
        <v>232</v>
      </c>
      <c r="AL139" s="54">
        <v>12500</v>
      </c>
      <c r="AM139" s="55">
        <f>INDEX([1]装备设计!$G$3:$G$7,MATCH([1]装备一览!AI133,[1]装备设计!$F$3:$F$7,0))</f>
        <v>20</v>
      </c>
      <c r="AN139" s="55">
        <f>INDEX([1]装备设计!$H$3:$H$7,MATCH([1]装备一览!AI133,[1]装备设计!$F$3:$F$7,0))</f>
        <v>0</v>
      </c>
      <c r="AO139" s="55">
        <v>15000</v>
      </c>
      <c r="AP139" s="55">
        <v>40</v>
      </c>
      <c r="AQ139" s="55" t="str">
        <f t="shared" si="10"/>
        <v>70,97</v>
      </c>
      <c r="AR139" s="55"/>
      <c r="AT139" s="55" t="s">
        <v>903</v>
      </c>
      <c r="AU139" s="55">
        <v>1</v>
      </c>
      <c r="AV139" s="55">
        <v>0</v>
      </c>
      <c r="AW139" s="55" t="s">
        <v>130</v>
      </c>
      <c r="AX139" s="44" t="s">
        <v>313</v>
      </c>
      <c r="AY139" s="55">
        <v>25</v>
      </c>
      <c r="AZ139" s="55" t="s">
        <v>232</v>
      </c>
      <c r="BA139" s="54">
        <v>25000</v>
      </c>
      <c r="BB139" s="55">
        <f>INDEX([1]装备设计!$G$3:$G$7,MATCH([1]装备一览!AX133,[1]装备设计!$F$3:$F$7,0))</f>
        <v>50</v>
      </c>
      <c r="BC139" s="55">
        <f>INDEX([1]装备设计!$H$3:$H$7,MATCH([1]装备一览!AX133,[1]装备设计!$F$3:$F$7,0))</f>
        <v>500</v>
      </c>
      <c r="BD139" s="55">
        <v>15000</v>
      </c>
      <c r="BE139" s="55">
        <v>40</v>
      </c>
      <c r="BF139" s="55" t="str">
        <f t="shared" si="11"/>
        <v>105,145</v>
      </c>
      <c r="BG139" s="55"/>
      <c r="BI139" s="55" t="s">
        <v>904</v>
      </c>
      <c r="BJ139" s="55">
        <v>1</v>
      </c>
      <c r="BK139" s="55">
        <v>0</v>
      </c>
      <c r="BL139" s="55" t="s">
        <v>130</v>
      </c>
      <c r="BM139" s="44" t="s">
        <v>315</v>
      </c>
      <c r="BN139" s="55">
        <v>25</v>
      </c>
      <c r="BO139" s="55" t="s">
        <v>232</v>
      </c>
      <c r="BP139" s="54">
        <v>50000</v>
      </c>
      <c r="BQ139" s="55">
        <f>INDEX([1]装备设计!$G$3:$G$7,MATCH([1]装备一览!BM133,[1]装备设计!$F$3:$F$7,0))</f>
        <v>150</v>
      </c>
      <c r="BR139" s="55">
        <f>INDEX([1]装备设计!$H$3:$H$7,MATCH([1]装备一览!BM133,[1]装备设计!$F$3:$F$7,0))</f>
        <v>1500</v>
      </c>
      <c r="BS139" s="55">
        <v>15000</v>
      </c>
      <c r="BT139" s="55">
        <v>40</v>
      </c>
      <c r="BU139" s="55" t="str">
        <f t="shared" si="12"/>
        <v>132,193</v>
      </c>
      <c r="BV139" s="55"/>
    </row>
    <row r="140" spans="1:74" ht="14.25" thickBot="1">
      <c r="A140" s="55" t="s">
        <v>905</v>
      </c>
      <c r="B140" s="71">
        <v>0</v>
      </c>
      <c r="C140" s="55">
        <v>0</v>
      </c>
      <c r="D140" s="55" t="s">
        <v>131</v>
      </c>
      <c r="E140" s="55" t="s">
        <v>308</v>
      </c>
      <c r="F140" s="55">
        <v>25</v>
      </c>
      <c r="G140" s="55" t="s">
        <v>232</v>
      </c>
      <c r="H140" s="54">
        <v>2500</v>
      </c>
      <c r="I140" s="55">
        <f>INDEX([1]装备设计!$G$3:$G$7,MATCH([1]装备一览!E134,[1]装备设计!$F$3:$F$7,0))</f>
        <v>5</v>
      </c>
      <c r="J140" s="55">
        <f>INDEX([1]装备设计!$H$3:$H$7,MATCH([1]装备一览!E134,[1]装备设计!$F$3:$F$7,0))</f>
        <v>0</v>
      </c>
      <c r="K140" s="55">
        <v>0</v>
      </c>
      <c r="L140" s="55">
        <f t="shared" si="8"/>
        <v>286</v>
      </c>
      <c r="M140" s="55" t="s">
        <v>2248</v>
      </c>
      <c r="N140" s="55"/>
      <c r="P140" s="55" t="s">
        <v>906</v>
      </c>
      <c r="Q140" s="71">
        <v>0</v>
      </c>
      <c r="R140" s="55">
        <v>0</v>
      </c>
      <c r="S140" s="55" t="s">
        <v>131</v>
      </c>
      <c r="T140" s="44" t="s">
        <v>309</v>
      </c>
      <c r="U140" s="55">
        <v>25</v>
      </c>
      <c r="V140" s="55" t="s">
        <v>232</v>
      </c>
      <c r="W140" s="54">
        <v>5000</v>
      </c>
      <c r="X140" s="55">
        <f>INDEX([1]装备设计!$G$3:$G$7,MATCH([1]装备一览!T134,[1]装备设计!$F$3:$F$7,0))</f>
        <v>10</v>
      </c>
      <c r="Y140" s="55">
        <f>INDEX([1]装备设计!$H$3:$H$7,MATCH([1]装备一览!T134,[1]装备设计!$F$3:$F$7,0))</f>
        <v>0</v>
      </c>
      <c r="Z140" s="55">
        <v>0</v>
      </c>
      <c r="AA140" s="55">
        <v>286</v>
      </c>
      <c r="AB140" s="55" t="str">
        <f t="shared" si="9"/>
        <v>42,58</v>
      </c>
      <c r="AC140" s="55"/>
      <c r="AE140" s="55" t="s">
        <v>907</v>
      </c>
      <c r="AF140" s="71">
        <v>0</v>
      </c>
      <c r="AG140" s="55">
        <v>0</v>
      </c>
      <c r="AH140" s="55" t="s">
        <v>131</v>
      </c>
      <c r="AI140" s="44" t="s">
        <v>311</v>
      </c>
      <c r="AJ140" s="55">
        <v>25</v>
      </c>
      <c r="AK140" s="55" t="s">
        <v>232</v>
      </c>
      <c r="AL140" s="54">
        <v>12500</v>
      </c>
      <c r="AM140" s="55">
        <f>INDEX([1]装备设计!$G$3:$G$7,MATCH([1]装备一览!AI134,[1]装备设计!$F$3:$F$7,0))</f>
        <v>20</v>
      </c>
      <c r="AN140" s="55">
        <f>INDEX([1]装备设计!$H$3:$H$7,MATCH([1]装备一览!AI134,[1]装备设计!$F$3:$F$7,0))</f>
        <v>0</v>
      </c>
      <c r="AO140" s="55">
        <v>15000</v>
      </c>
      <c r="AP140" s="55">
        <v>286</v>
      </c>
      <c r="AQ140" s="55" t="str">
        <f t="shared" si="10"/>
        <v>70,97</v>
      </c>
      <c r="AR140" s="55"/>
      <c r="AT140" s="55" t="s">
        <v>908</v>
      </c>
      <c r="AU140" s="71">
        <v>0</v>
      </c>
      <c r="AV140" s="55">
        <v>0</v>
      </c>
      <c r="AW140" s="55" t="s">
        <v>131</v>
      </c>
      <c r="AX140" s="44" t="s">
        <v>313</v>
      </c>
      <c r="AY140" s="55">
        <v>25</v>
      </c>
      <c r="AZ140" s="55" t="s">
        <v>232</v>
      </c>
      <c r="BA140" s="54">
        <v>25000</v>
      </c>
      <c r="BB140" s="55">
        <f>INDEX([1]装备设计!$G$3:$G$7,MATCH([1]装备一览!AX134,[1]装备设计!$F$3:$F$7,0))</f>
        <v>50</v>
      </c>
      <c r="BC140" s="55">
        <f>INDEX([1]装备设计!$H$3:$H$7,MATCH([1]装备一览!AX134,[1]装备设计!$F$3:$F$7,0))</f>
        <v>500</v>
      </c>
      <c r="BD140" s="55">
        <v>15000</v>
      </c>
      <c r="BE140" s="55">
        <v>286</v>
      </c>
      <c r="BF140" s="55" t="str">
        <f t="shared" si="11"/>
        <v>105,145</v>
      </c>
      <c r="BG140" s="55"/>
      <c r="BI140" s="55" t="s">
        <v>909</v>
      </c>
      <c r="BJ140" s="71">
        <v>0</v>
      </c>
      <c r="BK140" s="55">
        <v>0</v>
      </c>
      <c r="BL140" s="55" t="s">
        <v>131</v>
      </c>
      <c r="BM140" s="44" t="s">
        <v>315</v>
      </c>
      <c r="BN140" s="55">
        <v>25</v>
      </c>
      <c r="BO140" s="55" t="s">
        <v>232</v>
      </c>
      <c r="BP140" s="54">
        <v>50000</v>
      </c>
      <c r="BQ140" s="55">
        <f>INDEX([1]装备设计!$G$3:$G$7,MATCH([1]装备一览!BM134,[1]装备设计!$F$3:$F$7,0))</f>
        <v>150</v>
      </c>
      <c r="BR140" s="55">
        <f>INDEX([1]装备设计!$H$3:$H$7,MATCH([1]装备一览!BM134,[1]装备设计!$F$3:$F$7,0))</f>
        <v>1500</v>
      </c>
      <c r="BS140" s="55">
        <v>15000</v>
      </c>
      <c r="BT140" s="55">
        <v>286</v>
      </c>
      <c r="BU140" s="55" t="str">
        <f t="shared" si="12"/>
        <v>132,193</v>
      </c>
      <c r="BV140" s="55"/>
    </row>
    <row r="141" spans="1:74" ht="14.25" thickBot="1">
      <c r="A141" s="55" t="s">
        <v>910</v>
      </c>
      <c r="B141" s="55">
        <v>1</v>
      </c>
      <c r="C141" s="55">
        <v>0</v>
      </c>
      <c r="D141" s="55" t="s">
        <v>132</v>
      </c>
      <c r="E141" s="55" t="s">
        <v>308</v>
      </c>
      <c r="F141" s="55">
        <v>25</v>
      </c>
      <c r="G141" s="55" t="s">
        <v>232</v>
      </c>
      <c r="H141" s="54">
        <v>2500</v>
      </c>
      <c r="I141" s="55">
        <f>INDEX([1]装备设计!$G$3:$G$7,MATCH([1]装备一览!E135,[1]装备设计!$F$3:$F$7,0))</f>
        <v>5</v>
      </c>
      <c r="J141" s="55">
        <f>INDEX([1]装备设计!$H$3:$H$7,MATCH([1]装备一览!E135,[1]装备设计!$F$3:$F$7,0))</f>
        <v>0</v>
      </c>
      <c r="K141" s="55">
        <v>0</v>
      </c>
      <c r="L141" s="55">
        <f t="shared" si="8"/>
        <v>237</v>
      </c>
      <c r="M141" s="55" t="s">
        <v>2248</v>
      </c>
      <c r="N141" s="55"/>
      <c r="P141" s="55" t="s">
        <v>911</v>
      </c>
      <c r="Q141" s="55">
        <v>1</v>
      </c>
      <c r="R141" s="55">
        <v>0</v>
      </c>
      <c r="S141" s="55" t="s">
        <v>132</v>
      </c>
      <c r="T141" s="44" t="s">
        <v>309</v>
      </c>
      <c r="U141" s="55">
        <v>25</v>
      </c>
      <c r="V141" s="55" t="s">
        <v>232</v>
      </c>
      <c r="W141" s="54">
        <v>5000</v>
      </c>
      <c r="X141" s="55">
        <f>INDEX([1]装备设计!$G$3:$G$7,MATCH([1]装备一览!T135,[1]装备设计!$F$3:$F$7,0))</f>
        <v>10</v>
      </c>
      <c r="Y141" s="55">
        <f>INDEX([1]装备设计!$H$3:$H$7,MATCH([1]装备一览!T135,[1]装备设计!$F$3:$F$7,0))</f>
        <v>0</v>
      </c>
      <c r="Z141" s="55">
        <v>0</v>
      </c>
      <c r="AA141" s="55">
        <v>237</v>
      </c>
      <c r="AB141" s="55" t="str">
        <f t="shared" si="9"/>
        <v>42,58</v>
      </c>
      <c r="AC141" s="55"/>
      <c r="AE141" s="55" t="s">
        <v>912</v>
      </c>
      <c r="AF141" s="55">
        <v>1</v>
      </c>
      <c r="AG141" s="55">
        <v>0</v>
      </c>
      <c r="AH141" s="55" t="s">
        <v>132</v>
      </c>
      <c r="AI141" s="44" t="s">
        <v>311</v>
      </c>
      <c r="AJ141" s="55">
        <v>25</v>
      </c>
      <c r="AK141" s="55" t="s">
        <v>232</v>
      </c>
      <c r="AL141" s="54">
        <v>12500</v>
      </c>
      <c r="AM141" s="55">
        <f>INDEX([1]装备设计!$G$3:$G$7,MATCH([1]装备一览!AI135,[1]装备设计!$F$3:$F$7,0))</f>
        <v>20</v>
      </c>
      <c r="AN141" s="55">
        <f>INDEX([1]装备设计!$H$3:$H$7,MATCH([1]装备一览!AI135,[1]装备设计!$F$3:$F$7,0))</f>
        <v>0</v>
      </c>
      <c r="AO141" s="55">
        <v>15000</v>
      </c>
      <c r="AP141" s="55">
        <v>237</v>
      </c>
      <c r="AQ141" s="55" t="str">
        <f t="shared" si="10"/>
        <v>70,97</v>
      </c>
      <c r="AR141" s="55"/>
      <c r="AT141" s="55" t="s">
        <v>913</v>
      </c>
      <c r="AU141" s="55">
        <v>1</v>
      </c>
      <c r="AV141" s="55">
        <v>0</v>
      </c>
      <c r="AW141" s="55" t="s">
        <v>132</v>
      </c>
      <c r="AX141" s="44" t="s">
        <v>313</v>
      </c>
      <c r="AY141" s="55">
        <v>25</v>
      </c>
      <c r="AZ141" s="55" t="s">
        <v>232</v>
      </c>
      <c r="BA141" s="54">
        <v>25000</v>
      </c>
      <c r="BB141" s="55">
        <f>INDEX([1]装备设计!$G$3:$G$7,MATCH([1]装备一览!AX135,[1]装备设计!$F$3:$F$7,0))</f>
        <v>50</v>
      </c>
      <c r="BC141" s="55">
        <f>INDEX([1]装备设计!$H$3:$H$7,MATCH([1]装备一览!AX135,[1]装备设计!$F$3:$F$7,0))</f>
        <v>500</v>
      </c>
      <c r="BD141" s="55">
        <v>15000</v>
      </c>
      <c r="BE141" s="55">
        <v>237</v>
      </c>
      <c r="BF141" s="55" t="str">
        <f t="shared" si="11"/>
        <v>105,145</v>
      </c>
      <c r="BG141" s="55"/>
      <c r="BI141" s="55" t="s">
        <v>914</v>
      </c>
      <c r="BJ141" s="55">
        <v>1</v>
      </c>
      <c r="BK141" s="55">
        <v>0</v>
      </c>
      <c r="BL141" s="55" t="s">
        <v>132</v>
      </c>
      <c r="BM141" s="44" t="s">
        <v>315</v>
      </c>
      <c r="BN141" s="55">
        <v>25</v>
      </c>
      <c r="BO141" s="55" t="s">
        <v>232</v>
      </c>
      <c r="BP141" s="54">
        <v>50000</v>
      </c>
      <c r="BQ141" s="55">
        <f>INDEX([1]装备设计!$G$3:$G$7,MATCH([1]装备一览!BM135,[1]装备设计!$F$3:$F$7,0))</f>
        <v>150</v>
      </c>
      <c r="BR141" s="55">
        <f>INDEX([1]装备设计!$H$3:$H$7,MATCH([1]装备一览!BM135,[1]装备设计!$F$3:$F$7,0))</f>
        <v>1500</v>
      </c>
      <c r="BS141" s="55">
        <v>15000</v>
      </c>
      <c r="BT141" s="55">
        <v>237</v>
      </c>
      <c r="BU141" s="55" t="str">
        <f t="shared" si="12"/>
        <v>132,193</v>
      </c>
      <c r="BV141" s="55"/>
    </row>
    <row r="142" spans="1:74" ht="14.25" thickBot="1">
      <c r="A142" s="55" t="s">
        <v>915</v>
      </c>
      <c r="B142" s="55">
        <v>1</v>
      </c>
      <c r="C142" s="55">
        <v>0</v>
      </c>
      <c r="D142" s="55" t="s">
        <v>127</v>
      </c>
      <c r="E142" s="55" t="s">
        <v>308</v>
      </c>
      <c r="F142" s="55">
        <v>25</v>
      </c>
      <c r="G142" s="55" t="s">
        <v>135</v>
      </c>
      <c r="H142" s="54">
        <v>2500</v>
      </c>
      <c r="I142" s="55">
        <f>INDEX([1]装备设计!$G$3:$G$7,MATCH([1]装备一览!E136,[1]装备设计!$F$3:$F$7,0))</f>
        <v>5</v>
      </c>
      <c r="J142" s="55">
        <f>INDEX([1]装备设计!$H$3:$H$7,MATCH([1]装备一览!E136,[1]装备设计!$F$3:$F$7,0))</f>
        <v>0</v>
      </c>
      <c r="K142" s="55">
        <v>0</v>
      </c>
      <c r="L142" s="55">
        <f t="shared" si="8"/>
        <v>531</v>
      </c>
      <c r="M142" s="55" t="s">
        <v>2248</v>
      </c>
      <c r="N142" s="55"/>
      <c r="P142" s="55" t="s">
        <v>916</v>
      </c>
      <c r="Q142" s="55">
        <v>1</v>
      </c>
      <c r="R142" s="55">
        <v>0</v>
      </c>
      <c r="S142" s="55" t="s">
        <v>127</v>
      </c>
      <c r="T142" s="44" t="s">
        <v>309</v>
      </c>
      <c r="U142" s="55">
        <v>25</v>
      </c>
      <c r="V142" s="55" t="s">
        <v>135</v>
      </c>
      <c r="W142" s="54">
        <v>5000</v>
      </c>
      <c r="X142" s="55">
        <f>INDEX([1]装备设计!$G$3:$G$7,MATCH([1]装备一览!T136,[1]装备设计!$F$3:$F$7,0))</f>
        <v>10</v>
      </c>
      <c r="Y142" s="55">
        <f>INDEX([1]装备设计!$H$3:$H$7,MATCH([1]装备一览!T136,[1]装备设计!$F$3:$F$7,0))</f>
        <v>0</v>
      </c>
      <c r="Z142" s="55">
        <v>0</v>
      </c>
      <c r="AA142" s="55">
        <v>531</v>
      </c>
      <c r="AB142" s="55" t="str">
        <f t="shared" si="9"/>
        <v>55,75</v>
      </c>
      <c r="AC142" s="55"/>
      <c r="AE142" s="55" t="s">
        <v>917</v>
      </c>
      <c r="AF142" s="55">
        <v>1</v>
      </c>
      <c r="AG142" s="55">
        <v>0</v>
      </c>
      <c r="AH142" s="55" t="s">
        <v>127</v>
      </c>
      <c r="AI142" s="44" t="s">
        <v>311</v>
      </c>
      <c r="AJ142" s="55">
        <v>25</v>
      </c>
      <c r="AK142" s="55" t="s">
        <v>135</v>
      </c>
      <c r="AL142" s="54">
        <v>12500</v>
      </c>
      <c r="AM142" s="55">
        <f>INDEX([1]装备设计!$G$3:$G$7,MATCH([1]装备一览!AI136,[1]装备设计!$F$3:$F$7,0))</f>
        <v>20</v>
      </c>
      <c r="AN142" s="55">
        <f>INDEX([1]装备设计!$H$3:$H$7,MATCH([1]装备一览!AI136,[1]装备设计!$F$3:$F$7,0))</f>
        <v>0</v>
      </c>
      <c r="AO142" s="55">
        <v>15000</v>
      </c>
      <c r="AP142" s="55">
        <v>531</v>
      </c>
      <c r="AQ142" s="55" t="str">
        <f t="shared" si="10"/>
        <v>91,126</v>
      </c>
      <c r="AR142" s="55"/>
      <c r="AT142" s="55" t="s">
        <v>918</v>
      </c>
      <c r="AU142" s="55">
        <v>1</v>
      </c>
      <c r="AV142" s="55">
        <v>0</v>
      </c>
      <c r="AW142" s="55" t="s">
        <v>127</v>
      </c>
      <c r="AX142" s="44" t="s">
        <v>313</v>
      </c>
      <c r="AY142" s="55">
        <v>25</v>
      </c>
      <c r="AZ142" s="55" t="s">
        <v>135</v>
      </c>
      <c r="BA142" s="54">
        <v>25000</v>
      </c>
      <c r="BB142" s="55">
        <f>INDEX([1]装备设计!$G$3:$G$7,MATCH([1]装备一览!AX136,[1]装备设计!$F$3:$F$7,0))</f>
        <v>50</v>
      </c>
      <c r="BC142" s="55">
        <f>INDEX([1]装备设计!$H$3:$H$7,MATCH([1]装备一览!AX136,[1]装备设计!$F$3:$F$7,0))</f>
        <v>500</v>
      </c>
      <c r="BD142" s="55">
        <v>15000</v>
      </c>
      <c r="BE142" s="55">
        <v>531</v>
      </c>
      <c r="BF142" s="55" t="str">
        <f t="shared" si="11"/>
        <v>137,189</v>
      </c>
      <c r="BG142" s="55"/>
      <c r="BI142" s="55" t="s">
        <v>919</v>
      </c>
      <c r="BJ142" s="55">
        <v>1</v>
      </c>
      <c r="BK142" s="55">
        <v>0</v>
      </c>
      <c r="BL142" s="55" t="s">
        <v>127</v>
      </c>
      <c r="BM142" s="44" t="s">
        <v>315</v>
      </c>
      <c r="BN142" s="55">
        <v>25</v>
      </c>
      <c r="BO142" s="55" t="s">
        <v>135</v>
      </c>
      <c r="BP142" s="54">
        <v>50000</v>
      </c>
      <c r="BQ142" s="55">
        <f>INDEX([1]装备设计!$G$3:$G$7,MATCH([1]装备一览!BM136,[1]装备设计!$F$3:$F$7,0))</f>
        <v>150</v>
      </c>
      <c r="BR142" s="55">
        <f>INDEX([1]装备设计!$H$3:$H$7,MATCH([1]装备一览!BM136,[1]装备设计!$F$3:$F$7,0))</f>
        <v>1500</v>
      </c>
      <c r="BS142" s="55">
        <v>15000</v>
      </c>
      <c r="BT142" s="55">
        <v>531</v>
      </c>
      <c r="BU142" s="55" t="str">
        <f t="shared" si="12"/>
        <v>172,251</v>
      </c>
      <c r="BV142" s="55"/>
    </row>
    <row r="143" spans="1:74" ht="14.25" thickBot="1">
      <c r="A143" s="55" t="s">
        <v>920</v>
      </c>
      <c r="B143" s="55">
        <v>1</v>
      </c>
      <c r="C143" s="55">
        <v>1</v>
      </c>
      <c r="D143" s="55" t="s">
        <v>127</v>
      </c>
      <c r="E143" s="55" t="s">
        <v>308</v>
      </c>
      <c r="F143" s="55">
        <v>25</v>
      </c>
      <c r="G143" s="55" t="s">
        <v>135</v>
      </c>
      <c r="H143" s="54">
        <v>2800</v>
      </c>
      <c r="I143" s="55">
        <f>INDEX([1]装备设计!$G$3:$G$7,MATCH([1]装备一览!E137,[1]装备设计!$F$3:$F$7,0))</f>
        <v>5</v>
      </c>
      <c r="J143" s="55">
        <f>INDEX([1]装备设计!$H$3:$H$7,MATCH([1]装备一览!E137,[1]装备设计!$F$3:$F$7,0))</f>
        <v>0</v>
      </c>
      <c r="K143" s="55">
        <v>0</v>
      </c>
      <c r="L143" s="55">
        <f t="shared" si="8"/>
        <v>648.59999999999991</v>
      </c>
      <c r="M143" s="55" t="s">
        <v>2248</v>
      </c>
      <c r="N143" s="55"/>
      <c r="P143" s="55" t="s">
        <v>921</v>
      </c>
      <c r="Q143" s="55">
        <v>1</v>
      </c>
      <c r="R143" s="55">
        <v>1</v>
      </c>
      <c r="S143" s="55" t="s">
        <v>127</v>
      </c>
      <c r="T143" s="44" t="s">
        <v>309</v>
      </c>
      <c r="U143" s="55">
        <v>25</v>
      </c>
      <c r="V143" s="55" t="s">
        <v>135</v>
      </c>
      <c r="W143" s="54">
        <v>5600</v>
      </c>
      <c r="X143" s="55">
        <f>INDEX([1]装备设计!$G$3:$G$7,MATCH([1]装备一览!T137,[1]装备设计!$F$3:$F$7,0))</f>
        <v>10</v>
      </c>
      <c r="Y143" s="55">
        <f>INDEX([1]装备设计!$H$3:$H$7,MATCH([1]装备一览!T137,[1]装备设计!$F$3:$F$7,0))</f>
        <v>0</v>
      </c>
      <c r="Z143" s="55">
        <v>0</v>
      </c>
      <c r="AA143" s="55">
        <v>648.59999999999991</v>
      </c>
      <c r="AB143" s="55" t="str">
        <f t="shared" si="9"/>
        <v>55,75</v>
      </c>
      <c r="AC143" s="55"/>
      <c r="AE143" s="55" t="s">
        <v>922</v>
      </c>
      <c r="AF143" s="55">
        <v>1</v>
      </c>
      <c r="AG143" s="55">
        <v>1</v>
      </c>
      <c r="AH143" s="55" t="s">
        <v>127</v>
      </c>
      <c r="AI143" s="44" t="s">
        <v>311</v>
      </c>
      <c r="AJ143" s="55">
        <v>25</v>
      </c>
      <c r="AK143" s="55" t="s">
        <v>135</v>
      </c>
      <c r="AL143" s="54">
        <v>14000</v>
      </c>
      <c r="AM143" s="55">
        <f>INDEX([1]装备设计!$G$3:$G$7,MATCH([1]装备一览!AI137,[1]装备设计!$F$3:$F$7,0))</f>
        <v>20</v>
      </c>
      <c r="AN143" s="55">
        <f>INDEX([1]装备设计!$H$3:$H$7,MATCH([1]装备一览!AI137,[1]装备设计!$F$3:$F$7,0))</f>
        <v>0</v>
      </c>
      <c r="AO143" s="55">
        <v>17500</v>
      </c>
      <c r="AP143" s="55">
        <v>648.59999999999991</v>
      </c>
      <c r="AQ143" s="55" t="str">
        <f t="shared" si="10"/>
        <v>91,126</v>
      </c>
      <c r="AR143" s="55"/>
      <c r="AT143" s="55" t="s">
        <v>923</v>
      </c>
      <c r="AU143" s="55">
        <v>1</v>
      </c>
      <c r="AV143" s="55">
        <v>1</v>
      </c>
      <c r="AW143" s="55" t="s">
        <v>127</v>
      </c>
      <c r="AX143" s="44" t="s">
        <v>313</v>
      </c>
      <c r="AY143" s="55">
        <v>25</v>
      </c>
      <c r="AZ143" s="55" t="s">
        <v>135</v>
      </c>
      <c r="BA143" s="54">
        <v>28000</v>
      </c>
      <c r="BB143" s="55">
        <f>INDEX([1]装备设计!$G$3:$G$7,MATCH([1]装备一览!AX137,[1]装备设计!$F$3:$F$7,0))</f>
        <v>50</v>
      </c>
      <c r="BC143" s="55">
        <f>INDEX([1]装备设计!$H$3:$H$7,MATCH([1]装备一览!AX137,[1]装备设计!$F$3:$F$7,0))</f>
        <v>500</v>
      </c>
      <c r="BD143" s="55">
        <v>17500</v>
      </c>
      <c r="BE143" s="55">
        <v>648.59999999999991</v>
      </c>
      <c r="BF143" s="55" t="str">
        <f t="shared" si="11"/>
        <v>137,189</v>
      </c>
      <c r="BG143" s="55"/>
      <c r="BI143" s="55" t="s">
        <v>924</v>
      </c>
      <c r="BJ143" s="55">
        <v>1</v>
      </c>
      <c r="BK143" s="55">
        <v>1</v>
      </c>
      <c r="BL143" s="55" t="s">
        <v>127</v>
      </c>
      <c r="BM143" s="44" t="s">
        <v>315</v>
      </c>
      <c r="BN143" s="55">
        <v>25</v>
      </c>
      <c r="BO143" s="55" t="s">
        <v>135</v>
      </c>
      <c r="BP143" s="54">
        <v>56000</v>
      </c>
      <c r="BQ143" s="55">
        <f>INDEX([1]装备设计!$G$3:$G$7,MATCH([1]装备一览!BM137,[1]装备设计!$F$3:$F$7,0))</f>
        <v>150</v>
      </c>
      <c r="BR143" s="55">
        <f>INDEX([1]装备设计!$H$3:$H$7,MATCH([1]装备一览!BM137,[1]装备设计!$F$3:$F$7,0))</f>
        <v>1500</v>
      </c>
      <c r="BS143" s="55">
        <v>17500</v>
      </c>
      <c r="BT143" s="55">
        <v>648.59999999999991</v>
      </c>
      <c r="BU143" s="55" t="str">
        <f t="shared" si="12"/>
        <v>172,251</v>
      </c>
      <c r="BV143" s="55"/>
    </row>
    <row r="144" spans="1:74" ht="14.25" thickBot="1">
      <c r="A144" s="55" t="s">
        <v>925</v>
      </c>
      <c r="B144" s="55">
        <v>1</v>
      </c>
      <c r="C144" s="55">
        <v>0</v>
      </c>
      <c r="D144" s="55" t="s">
        <v>128</v>
      </c>
      <c r="E144" s="55" t="s">
        <v>308</v>
      </c>
      <c r="F144" s="55">
        <v>25</v>
      </c>
      <c r="G144" s="55" t="s">
        <v>135</v>
      </c>
      <c r="H144" s="54">
        <v>2500</v>
      </c>
      <c r="I144" s="55">
        <f>INDEX([1]装备设计!$G$3:$G$7,MATCH([1]装备一览!E138,[1]装备设计!$F$3:$F$7,0))</f>
        <v>5</v>
      </c>
      <c r="J144" s="55">
        <f>INDEX([1]装备设计!$H$3:$H$7,MATCH([1]装备一览!E138,[1]装备设计!$F$3:$F$7,0))</f>
        <v>0</v>
      </c>
      <c r="K144" s="55">
        <v>0</v>
      </c>
      <c r="L144" s="55">
        <f t="shared" si="8"/>
        <v>256</v>
      </c>
      <c r="M144" s="55" t="s">
        <v>2248</v>
      </c>
      <c r="N144" s="55"/>
      <c r="P144" s="55" t="s">
        <v>926</v>
      </c>
      <c r="Q144" s="55">
        <v>1</v>
      </c>
      <c r="R144" s="55">
        <v>0</v>
      </c>
      <c r="S144" s="55" t="s">
        <v>128</v>
      </c>
      <c r="T144" s="44" t="s">
        <v>309</v>
      </c>
      <c r="U144" s="55">
        <v>25</v>
      </c>
      <c r="V144" s="55" t="s">
        <v>135</v>
      </c>
      <c r="W144" s="54">
        <v>5000</v>
      </c>
      <c r="X144" s="55">
        <f>INDEX([1]装备设计!$G$3:$G$7,MATCH([1]装备一览!T138,[1]装备设计!$F$3:$F$7,0))</f>
        <v>10</v>
      </c>
      <c r="Y144" s="55">
        <f>INDEX([1]装备设计!$H$3:$H$7,MATCH([1]装备一览!T138,[1]装备设计!$F$3:$F$7,0))</f>
        <v>0</v>
      </c>
      <c r="Z144" s="55">
        <v>0</v>
      </c>
      <c r="AA144" s="55">
        <v>256</v>
      </c>
      <c r="AB144" s="55" t="str">
        <f t="shared" si="9"/>
        <v>55,75</v>
      </c>
      <c r="AC144" s="55"/>
      <c r="AE144" s="55" t="s">
        <v>927</v>
      </c>
      <c r="AF144" s="55">
        <v>1</v>
      </c>
      <c r="AG144" s="55">
        <v>0</v>
      </c>
      <c r="AH144" s="55" t="s">
        <v>128</v>
      </c>
      <c r="AI144" s="44" t="s">
        <v>311</v>
      </c>
      <c r="AJ144" s="55">
        <v>25</v>
      </c>
      <c r="AK144" s="55" t="s">
        <v>135</v>
      </c>
      <c r="AL144" s="54">
        <v>12500</v>
      </c>
      <c r="AM144" s="55">
        <f>INDEX([1]装备设计!$G$3:$G$7,MATCH([1]装备一览!AI138,[1]装备设计!$F$3:$F$7,0))</f>
        <v>20</v>
      </c>
      <c r="AN144" s="55">
        <f>INDEX([1]装备设计!$H$3:$H$7,MATCH([1]装备一览!AI138,[1]装备设计!$F$3:$F$7,0))</f>
        <v>0</v>
      </c>
      <c r="AO144" s="55">
        <v>15000</v>
      </c>
      <c r="AP144" s="55">
        <v>256</v>
      </c>
      <c r="AQ144" s="55" t="str">
        <f t="shared" si="10"/>
        <v>91,126</v>
      </c>
      <c r="AR144" s="55"/>
      <c r="AT144" s="55" t="s">
        <v>928</v>
      </c>
      <c r="AU144" s="55">
        <v>1</v>
      </c>
      <c r="AV144" s="55">
        <v>0</v>
      </c>
      <c r="AW144" s="55" t="s">
        <v>128</v>
      </c>
      <c r="AX144" s="44" t="s">
        <v>313</v>
      </c>
      <c r="AY144" s="55">
        <v>25</v>
      </c>
      <c r="AZ144" s="55" t="s">
        <v>135</v>
      </c>
      <c r="BA144" s="54">
        <v>25000</v>
      </c>
      <c r="BB144" s="55">
        <f>INDEX([1]装备设计!$G$3:$G$7,MATCH([1]装备一览!AX138,[1]装备设计!$F$3:$F$7,0))</f>
        <v>50</v>
      </c>
      <c r="BC144" s="55">
        <f>INDEX([1]装备设计!$H$3:$H$7,MATCH([1]装备一览!AX138,[1]装备设计!$F$3:$F$7,0))</f>
        <v>500</v>
      </c>
      <c r="BD144" s="55">
        <v>15000</v>
      </c>
      <c r="BE144" s="55">
        <v>256</v>
      </c>
      <c r="BF144" s="55" t="str">
        <f t="shared" si="11"/>
        <v>137,189</v>
      </c>
      <c r="BG144" s="55"/>
      <c r="BI144" s="55" t="s">
        <v>929</v>
      </c>
      <c r="BJ144" s="55">
        <v>1</v>
      </c>
      <c r="BK144" s="55">
        <v>0</v>
      </c>
      <c r="BL144" s="55" t="s">
        <v>128</v>
      </c>
      <c r="BM144" s="44" t="s">
        <v>315</v>
      </c>
      <c r="BN144" s="55">
        <v>25</v>
      </c>
      <c r="BO144" s="55" t="s">
        <v>135</v>
      </c>
      <c r="BP144" s="54">
        <v>50000</v>
      </c>
      <c r="BQ144" s="55">
        <f>INDEX([1]装备设计!$G$3:$G$7,MATCH([1]装备一览!BM138,[1]装备设计!$F$3:$F$7,0))</f>
        <v>150</v>
      </c>
      <c r="BR144" s="55">
        <f>INDEX([1]装备设计!$H$3:$H$7,MATCH([1]装备一览!BM138,[1]装备设计!$F$3:$F$7,0))</f>
        <v>1500</v>
      </c>
      <c r="BS144" s="55">
        <v>15000</v>
      </c>
      <c r="BT144" s="55">
        <v>256</v>
      </c>
      <c r="BU144" s="55" t="str">
        <f t="shared" si="12"/>
        <v>172,251</v>
      </c>
      <c r="BV144" s="55"/>
    </row>
    <row r="145" spans="1:74" ht="14.25" thickBot="1">
      <c r="A145" s="55" t="s">
        <v>930</v>
      </c>
      <c r="B145" s="71">
        <v>0</v>
      </c>
      <c r="C145" s="55">
        <v>1</v>
      </c>
      <c r="D145" s="55" t="s">
        <v>128</v>
      </c>
      <c r="E145" s="55" t="s">
        <v>308</v>
      </c>
      <c r="F145" s="55">
        <v>25</v>
      </c>
      <c r="G145" s="55" t="s">
        <v>135</v>
      </c>
      <c r="H145" s="54">
        <v>2800</v>
      </c>
      <c r="I145" s="55">
        <f>INDEX([1]装备设计!$G$3:$G$7,MATCH([1]装备一览!E139,[1]装备设计!$F$3:$F$7,0))</f>
        <v>5</v>
      </c>
      <c r="J145" s="55">
        <f>INDEX([1]装备设计!$H$3:$H$7,MATCH([1]装备一览!E139,[1]装备设计!$F$3:$F$7,0))</f>
        <v>0</v>
      </c>
      <c r="K145" s="55">
        <v>0</v>
      </c>
      <c r="L145" s="55">
        <f t="shared" si="8"/>
        <v>300.8</v>
      </c>
      <c r="M145" s="55" t="s">
        <v>2248</v>
      </c>
      <c r="N145" s="55"/>
      <c r="P145" s="55" t="s">
        <v>931</v>
      </c>
      <c r="Q145" s="71">
        <v>0</v>
      </c>
      <c r="R145" s="55">
        <v>1</v>
      </c>
      <c r="S145" s="55" t="s">
        <v>128</v>
      </c>
      <c r="T145" s="44" t="s">
        <v>309</v>
      </c>
      <c r="U145" s="55">
        <v>25</v>
      </c>
      <c r="V145" s="55" t="s">
        <v>135</v>
      </c>
      <c r="W145" s="54">
        <v>5600</v>
      </c>
      <c r="X145" s="55">
        <f>INDEX([1]装备设计!$G$3:$G$7,MATCH([1]装备一览!T139,[1]装备设计!$F$3:$F$7,0))</f>
        <v>10</v>
      </c>
      <c r="Y145" s="55">
        <f>INDEX([1]装备设计!$H$3:$H$7,MATCH([1]装备一览!T139,[1]装备设计!$F$3:$F$7,0))</f>
        <v>0</v>
      </c>
      <c r="Z145" s="55">
        <v>0</v>
      </c>
      <c r="AA145" s="55">
        <v>300.8</v>
      </c>
      <c r="AB145" s="55" t="str">
        <f t="shared" si="9"/>
        <v>55,75</v>
      </c>
      <c r="AC145" s="55"/>
      <c r="AE145" s="55" t="s">
        <v>932</v>
      </c>
      <c r="AF145" s="71">
        <v>0</v>
      </c>
      <c r="AG145" s="55">
        <v>1</v>
      </c>
      <c r="AH145" s="55" t="s">
        <v>128</v>
      </c>
      <c r="AI145" s="44" t="s">
        <v>311</v>
      </c>
      <c r="AJ145" s="55">
        <v>25</v>
      </c>
      <c r="AK145" s="55" t="s">
        <v>135</v>
      </c>
      <c r="AL145" s="54">
        <v>14000</v>
      </c>
      <c r="AM145" s="55">
        <f>INDEX([1]装备设计!$G$3:$G$7,MATCH([1]装备一览!AI139,[1]装备设计!$F$3:$F$7,0))</f>
        <v>20</v>
      </c>
      <c r="AN145" s="55">
        <f>INDEX([1]装备设计!$H$3:$H$7,MATCH([1]装备一览!AI139,[1]装备设计!$F$3:$F$7,0))</f>
        <v>0</v>
      </c>
      <c r="AO145" s="55">
        <v>17500</v>
      </c>
      <c r="AP145" s="55">
        <v>300.8</v>
      </c>
      <c r="AQ145" s="55" t="str">
        <f t="shared" si="10"/>
        <v>91,126</v>
      </c>
      <c r="AR145" s="55"/>
      <c r="AT145" s="55" t="s">
        <v>933</v>
      </c>
      <c r="AU145" s="71">
        <v>0</v>
      </c>
      <c r="AV145" s="55">
        <v>1</v>
      </c>
      <c r="AW145" s="55" t="s">
        <v>128</v>
      </c>
      <c r="AX145" s="44" t="s">
        <v>313</v>
      </c>
      <c r="AY145" s="55">
        <v>25</v>
      </c>
      <c r="AZ145" s="55" t="s">
        <v>135</v>
      </c>
      <c r="BA145" s="54">
        <v>28000</v>
      </c>
      <c r="BB145" s="55">
        <f>INDEX([1]装备设计!$G$3:$G$7,MATCH([1]装备一览!AX139,[1]装备设计!$F$3:$F$7,0))</f>
        <v>50</v>
      </c>
      <c r="BC145" s="55">
        <f>INDEX([1]装备设计!$H$3:$H$7,MATCH([1]装备一览!AX139,[1]装备设计!$F$3:$F$7,0))</f>
        <v>500</v>
      </c>
      <c r="BD145" s="55">
        <v>17500</v>
      </c>
      <c r="BE145" s="55">
        <v>300.8</v>
      </c>
      <c r="BF145" s="55" t="str">
        <f t="shared" si="11"/>
        <v>137,189</v>
      </c>
      <c r="BG145" s="55"/>
      <c r="BI145" s="55" t="s">
        <v>934</v>
      </c>
      <c r="BJ145" s="71">
        <v>0</v>
      </c>
      <c r="BK145" s="55">
        <v>1</v>
      </c>
      <c r="BL145" s="55" t="s">
        <v>128</v>
      </c>
      <c r="BM145" s="44" t="s">
        <v>315</v>
      </c>
      <c r="BN145" s="55">
        <v>25</v>
      </c>
      <c r="BO145" s="55" t="s">
        <v>135</v>
      </c>
      <c r="BP145" s="54">
        <v>56000</v>
      </c>
      <c r="BQ145" s="55">
        <f>INDEX([1]装备设计!$G$3:$G$7,MATCH([1]装备一览!BM139,[1]装备设计!$F$3:$F$7,0))</f>
        <v>150</v>
      </c>
      <c r="BR145" s="55">
        <f>INDEX([1]装备设计!$H$3:$H$7,MATCH([1]装备一览!BM139,[1]装备设计!$F$3:$F$7,0))</f>
        <v>1500</v>
      </c>
      <c r="BS145" s="55">
        <v>17500</v>
      </c>
      <c r="BT145" s="55">
        <v>300.8</v>
      </c>
      <c r="BU145" s="55" t="str">
        <f t="shared" si="12"/>
        <v>172,251</v>
      </c>
      <c r="BV145" s="55"/>
    </row>
    <row r="146" spans="1:74" ht="14.25" thickBot="1">
      <c r="A146" s="55" t="s">
        <v>935</v>
      </c>
      <c r="B146" s="55">
        <v>1</v>
      </c>
      <c r="C146" s="55">
        <v>0</v>
      </c>
      <c r="D146" s="55" t="s">
        <v>127</v>
      </c>
      <c r="E146" s="55" t="s">
        <v>308</v>
      </c>
      <c r="F146" s="55">
        <v>25</v>
      </c>
      <c r="G146" s="55" t="s">
        <v>139</v>
      </c>
      <c r="H146" s="54">
        <v>2500</v>
      </c>
      <c r="I146" s="55">
        <f>INDEX([1]装备设计!$G$3:$G$7,MATCH([1]装备一览!E140,[1]装备设计!$F$3:$F$7,0))</f>
        <v>5</v>
      </c>
      <c r="J146" s="55">
        <f>INDEX([1]装备设计!$H$3:$H$7,MATCH([1]装备一览!E140,[1]装备设计!$F$3:$F$7,0))</f>
        <v>0</v>
      </c>
      <c r="K146" s="55">
        <v>0</v>
      </c>
      <c r="L146" s="55">
        <f t="shared" si="8"/>
        <v>531</v>
      </c>
      <c r="M146" s="55" t="s">
        <v>2248</v>
      </c>
      <c r="N146" s="55"/>
      <c r="P146" s="55" t="s">
        <v>936</v>
      </c>
      <c r="Q146" s="55">
        <v>1</v>
      </c>
      <c r="R146" s="55">
        <v>0</v>
      </c>
      <c r="S146" s="55" t="s">
        <v>127</v>
      </c>
      <c r="T146" s="44" t="s">
        <v>309</v>
      </c>
      <c r="U146" s="55">
        <v>25</v>
      </c>
      <c r="V146" s="55" t="s">
        <v>139</v>
      </c>
      <c r="W146" s="54">
        <v>5000</v>
      </c>
      <c r="X146" s="55">
        <f>INDEX([1]装备设计!$G$3:$G$7,MATCH([1]装备一览!T140,[1]装备设计!$F$3:$F$7,0))</f>
        <v>10</v>
      </c>
      <c r="Y146" s="55">
        <f>INDEX([1]装备设计!$H$3:$H$7,MATCH([1]装备一览!T140,[1]装备设计!$F$3:$F$7,0))</f>
        <v>0</v>
      </c>
      <c r="Z146" s="55">
        <v>0</v>
      </c>
      <c r="AA146" s="55">
        <v>531</v>
      </c>
      <c r="AB146" s="55" t="str">
        <f t="shared" si="9"/>
        <v>55,75</v>
      </c>
      <c r="AC146" s="55"/>
      <c r="AE146" s="55" t="s">
        <v>937</v>
      </c>
      <c r="AF146" s="55">
        <v>1</v>
      </c>
      <c r="AG146" s="55">
        <v>0</v>
      </c>
      <c r="AH146" s="55" t="s">
        <v>127</v>
      </c>
      <c r="AI146" s="44" t="s">
        <v>311</v>
      </c>
      <c r="AJ146" s="55">
        <v>25</v>
      </c>
      <c r="AK146" s="55" t="s">
        <v>139</v>
      </c>
      <c r="AL146" s="54">
        <v>12500</v>
      </c>
      <c r="AM146" s="55">
        <f>INDEX([1]装备设计!$G$3:$G$7,MATCH([1]装备一览!AI140,[1]装备设计!$F$3:$F$7,0))</f>
        <v>20</v>
      </c>
      <c r="AN146" s="55">
        <f>INDEX([1]装备设计!$H$3:$H$7,MATCH([1]装备一览!AI140,[1]装备设计!$F$3:$F$7,0))</f>
        <v>0</v>
      </c>
      <c r="AO146" s="55">
        <v>15000</v>
      </c>
      <c r="AP146" s="55">
        <v>531</v>
      </c>
      <c r="AQ146" s="55" t="str">
        <f t="shared" si="10"/>
        <v>91,126</v>
      </c>
      <c r="AR146" s="55"/>
      <c r="AT146" s="55" t="s">
        <v>938</v>
      </c>
      <c r="AU146" s="55">
        <v>1</v>
      </c>
      <c r="AV146" s="55">
        <v>0</v>
      </c>
      <c r="AW146" s="55" t="s">
        <v>127</v>
      </c>
      <c r="AX146" s="44" t="s">
        <v>313</v>
      </c>
      <c r="AY146" s="55">
        <v>25</v>
      </c>
      <c r="AZ146" s="55" t="s">
        <v>139</v>
      </c>
      <c r="BA146" s="54">
        <v>25000</v>
      </c>
      <c r="BB146" s="55">
        <f>INDEX([1]装备设计!$G$3:$G$7,MATCH([1]装备一览!AX140,[1]装备设计!$F$3:$F$7,0))</f>
        <v>50</v>
      </c>
      <c r="BC146" s="55">
        <f>INDEX([1]装备设计!$H$3:$H$7,MATCH([1]装备一览!AX140,[1]装备设计!$F$3:$F$7,0))</f>
        <v>500</v>
      </c>
      <c r="BD146" s="55">
        <v>15000</v>
      </c>
      <c r="BE146" s="55">
        <v>531</v>
      </c>
      <c r="BF146" s="55" t="str">
        <f t="shared" si="11"/>
        <v>137,189</v>
      </c>
      <c r="BG146" s="55"/>
      <c r="BI146" s="55" t="s">
        <v>939</v>
      </c>
      <c r="BJ146" s="55">
        <v>1</v>
      </c>
      <c r="BK146" s="55">
        <v>0</v>
      </c>
      <c r="BL146" s="55" t="s">
        <v>127</v>
      </c>
      <c r="BM146" s="44" t="s">
        <v>315</v>
      </c>
      <c r="BN146" s="55">
        <v>25</v>
      </c>
      <c r="BO146" s="55" t="s">
        <v>139</v>
      </c>
      <c r="BP146" s="54">
        <v>50000</v>
      </c>
      <c r="BQ146" s="55">
        <f>INDEX([1]装备设计!$G$3:$G$7,MATCH([1]装备一览!BM140,[1]装备设计!$F$3:$F$7,0))</f>
        <v>150</v>
      </c>
      <c r="BR146" s="55">
        <f>INDEX([1]装备设计!$H$3:$H$7,MATCH([1]装备一览!BM140,[1]装备设计!$F$3:$F$7,0))</f>
        <v>1500</v>
      </c>
      <c r="BS146" s="55">
        <v>15000</v>
      </c>
      <c r="BT146" s="55">
        <v>531</v>
      </c>
      <c r="BU146" s="55" t="str">
        <f t="shared" si="12"/>
        <v>172,251</v>
      </c>
      <c r="BV146" s="55"/>
    </row>
    <row r="147" spans="1:74" ht="14.25" thickBot="1">
      <c r="A147" s="55" t="s">
        <v>940</v>
      </c>
      <c r="B147" s="55">
        <v>1</v>
      </c>
      <c r="C147" s="55">
        <v>1</v>
      </c>
      <c r="D147" s="55" t="s">
        <v>127</v>
      </c>
      <c r="E147" s="55" t="s">
        <v>308</v>
      </c>
      <c r="F147" s="55">
        <v>25</v>
      </c>
      <c r="G147" s="55" t="s">
        <v>139</v>
      </c>
      <c r="H147" s="54">
        <v>2800</v>
      </c>
      <c r="I147" s="55">
        <f>INDEX([1]装备设计!$G$3:$G$7,MATCH([1]装备一览!E141,[1]装备设计!$F$3:$F$7,0))</f>
        <v>5</v>
      </c>
      <c r="J147" s="55">
        <f>INDEX([1]装备设计!$H$3:$H$7,MATCH([1]装备一览!E141,[1]装备设计!$F$3:$F$7,0))</f>
        <v>0</v>
      </c>
      <c r="K147" s="55">
        <v>0</v>
      </c>
      <c r="L147" s="55">
        <f t="shared" si="8"/>
        <v>648.59999999999991</v>
      </c>
      <c r="M147" s="55" t="s">
        <v>2248</v>
      </c>
      <c r="N147" s="55"/>
      <c r="P147" s="55" t="s">
        <v>941</v>
      </c>
      <c r="Q147" s="55">
        <v>1</v>
      </c>
      <c r="R147" s="55">
        <v>1</v>
      </c>
      <c r="S147" s="55" t="s">
        <v>127</v>
      </c>
      <c r="T147" s="44" t="s">
        <v>309</v>
      </c>
      <c r="U147" s="55">
        <v>25</v>
      </c>
      <c r="V147" s="55" t="s">
        <v>139</v>
      </c>
      <c r="W147" s="54">
        <v>5600</v>
      </c>
      <c r="X147" s="55">
        <f>INDEX([1]装备设计!$G$3:$G$7,MATCH([1]装备一览!T141,[1]装备设计!$F$3:$F$7,0))</f>
        <v>10</v>
      </c>
      <c r="Y147" s="55">
        <f>INDEX([1]装备设计!$H$3:$H$7,MATCH([1]装备一览!T141,[1]装备设计!$F$3:$F$7,0))</f>
        <v>0</v>
      </c>
      <c r="Z147" s="55">
        <v>0</v>
      </c>
      <c r="AA147" s="55">
        <v>648.59999999999991</v>
      </c>
      <c r="AB147" s="55" t="str">
        <f t="shared" si="9"/>
        <v>55,75</v>
      </c>
      <c r="AC147" s="55"/>
      <c r="AE147" s="55" t="s">
        <v>942</v>
      </c>
      <c r="AF147" s="55">
        <v>1</v>
      </c>
      <c r="AG147" s="55">
        <v>1</v>
      </c>
      <c r="AH147" s="55" t="s">
        <v>127</v>
      </c>
      <c r="AI147" s="44" t="s">
        <v>311</v>
      </c>
      <c r="AJ147" s="55">
        <v>25</v>
      </c>
      <c r="AK147" s="55" t="s">
        <v>139</v>
      </c>
      <c r="AL147" s="54">
        <v>14000</v>
      </c>
      <c r="AM147" s="55">
        <f>INDEX([1]装备设计!$G$3:$G$7,MATCH([1]装备一览!AI141,[1]装备设计!$F$3:$F$7,0))</f>
        <v>20</v>
      </c>
      <c r="AN147" s="55">
        <f>INDEX([1]装备设计!$H$3:$H$7,MATCH([1]装备一览!AI141,[1]装备设计!$F$3:$F$7,0))</f>
        <v>0</v>
      </c>
      <c r="AO147" s="55">
        <v>17500</v>
      </c>
      <c r="AP147" s="55">
        <v>648.59999999999991</v>
      </c>
      <c r="AQ147" s="55" t="str">
        <f t="shared" si="10"/>
        <v>91,126</v>
      </c>
      <c r="AR147" s="55"/>
      <c r="AT147" s="55" t="s">
        <v>943</v>
      </c>
      <c r="AU147" s="55">
        <v>1</v>
      </c>
      <c r="AV147" s="55">
        <v>1</v>
      </c>
      <c r="AW147" s="55" t="s">
        <v>127</v>
      </c>
      <c r="AX147" s="44" t="s">
        <v>313</v>
      </c>
      <c r="AY147" s="55">
        <v>25</v>
      </c>
      <c r="AZ147" s="55" t="s">
        <v>139</v>
      </c>
      <c r="BA147" s="54">
        <v>28000</v>
      </c>
      <c r="BB147" s="55">
        <f>INDEX([1]装备设计!$G$3:$G$7,MATCH([1]装备一览!AX141,[1]装备设计!$F$3:$F$7,0))</f>
        <v>50</v>
      </c>
      <c r="BC147" s="55">
        <f>INDEX([1]装备设计!$H$3:$H$7,MATCH([1]装备一览!AX141,[1]装备设计!$F$3:$F$7,0))</f>
        <v>500</v>
      </c>
      <c r="BD147" s="55">
        <v>17500</v>
      </c>
      <c r="BE147" s="55">
        <v>648.59999999999991</v>
      </c>
      <c r="BF147" s="55" t="str">
        <f t="shared" si="11"/>
        <v>137,189</v>
      </c>
      <c r="BG147" s="55"/>
      <c r="BI147" s="55" t="s">
        <v>944</v>
      </c>
      <c r="BJ147" s="55">
        <v>1</v>
      </c>
      <c r="BK147" s="55">
        <v>1</v>
      </c>
      <c r="BL147" s="55" t="s">
        <v>127</v>
      </c>
      <c r="BM147" s="44" t="s">
        <v>315</v>
      </c>
      <c r="BN147" s="55">
        <v>25</v>
      </c>
      <c r="BO147" s="55" t="s">
        <v>139</v>
      </c>
      <c r="BP147" s="54">
        <v>56000</v>
      </c>
      <c r="BQ147" s="55">
        <f>INDEX([1]装备设计!$G$3:$G$7,MATCH([1]装备一览!BM141,[1]装备设计!$F$3:$F$7,0))</f>
        <v>150</v>
      </c>
      <c r="BR147" s="55">
        <f>INDEX([1]装备设计!$H$3:$H$7,MATCH([1]装备一览!BM141,[1]装备设计!$F$3:$F$7,0))</f>
        <v>1500</v>
      </c>
      <c r="BS147" s="55">
        <v>17500</v>
      </c>
      <c r="BT147" s="55">
        <v>648.59999999999991</v>
      </c>
      <c r="BU147" s="55" t="str">
        <f t="shared" si="12"/>
        <v>172,251</v>
      </c>
      <c r="BV147" s="55"/>
    </row>
    <row r="148" spans="1:74" ht="14.25" thickBot="1">
      <c r="A148" s="55" t="s">
        <v>945</v>
      </c>
      <c r="B148" s="55">
        <v>1</v>
      </c>
      <c r="C148" s="55">
        <v>0</v>
      </c>
      <c r="D148" s="55" t="s">
        <v>128</v>
      </c>
      <c r="E148" s="55" t="s">
        <v>308</v>
      </c>
      <c r="F148" s="55">
        <v>25</v>
      </c>
      <c r="G148" s="55" t="s">
        <v>139</v>
      </c>
      <c r="H148" s="54">
        <v>2500</v>
      </c>
      <c r="I148" s="55">
        <f>INDEX([1]装备设计!$G$3:$G$7,MATCH([1]装备一览!E142,[1]装备设计!$F$3:$F$7,0))</f>
        <v>5</v>
      </c>
      <c r="J148" s="55">
        <f>INDEX([1]装备设计!$H$3:$H$7,MATCH([1]装备一览!E142,[1]装备设计!$F$3:$F$7,0))</f>
        <v>0</v>
      </c>
      <c r="K148" s="55">
        <v>0</v>
      </c>
      <c r="L148" s="55">
        <f t="shared" si="8"/>
        <v>256</v>
      </c>
      <c r="M148" s="55" t="s">
        <v>2248</v>
      </c>
      <c r="N148" s="55"/>
      <c r="P148" s="55" t="s">
        <v>946</v>
      </c>
      <c r="Q148" s="55">
        <v>1</v>
      </c>
      <c r="R148" s="55">
        <v>0</v>
      </c>
      <c r="S148" s="55" t="s">
        <v>128</v>
      </c>
      <c r="T148" s="44" t="s">
        <v>309</v>
      </c>
      <c r="U148" s="55">
        <v>25</v>
      </c>
      <c r="V148" s="55" t="s">
        <v>139</v>
      </c>
      <c r="W148" s="54">
        <v>5000</v>
      </c>
      <c r="X148" s="55">
        <f>INDEX([1]装备设计!$G$3:$G$7,MATCH([1]装备一览!T142,[1]装备设计!$F$3:$F$7,0))</f>
        <v>10</v>
      </c>
      <c r="Y148" s="55">
        <f>INDEX([1]装备设计!$H$3:$H$7,MATCH([1]装备一览!T142,[1]装备设计!$F$3:$F$7,0))</f>
        <v>0</v>
      </c>
      <c r="Z148" s="55">
        <v>0</v>
      </c>
      <c r="AA148" s="55">
        <v>256</v>
      </c>
      <c r="AB148" s="55" t="str">
        <f t="shared" si="9"/>
        <v>55,75</v>
      </c>
      <c r="AC148" s="55"/>
      <c r="AE148" s="55" t="s">
        <v>947</v>
      </c>
      <c r="AF148" s="55">
        <v>1</v>
      </c>
      <c r="AG148" s="55">
        <v>0</v>
      </c>
      <c r="AH148" s="55" t="s">
        <v>128</v>
      </c>
      <c r="AI148" s="44" t="s">
        <v>311</v>
      </c>
      <c r="AJ148" s="55">
        <v>25</v>
      </c>
      <c r="AK148" s="55" t="s">
        <v>139</v>
      </c>
      <c r="AL148" s="54">
        <v>12500</v>
      </c>
      <c r="AM148" s="55">
        <f>INDEX([1]装备设计!$G$3:$G$7,MATCH([1]装备一览!AI142,[1]装备设计!$F$3:$F$7,0))</f>
        <v>20</v>
      </c>
      <c r="AN148" s="55">
        <f>INDEX([1]装备设计!$H$3:$H$7,MATCH([1]装备一览!AI142,[1]装备设计!$F$3:$F$7,0))</f>
        <v>0</v>
      </c>
      <c r="AO148" s="55">
        <v>15000</v>
      </c>
      <c r="AP148" s="55">
        <v>256</v>
      </c>
      <c r="AQ148" s="55" t="str">
        <f t="shared" si="10"/>
        <v>91,126</v>
      </c>
      <c r="AR148" s="55"/>
      <c r="AT148" s="55" t="s">
        <v>948</v>
      </c>
      <c r="AU148" s="55">
        <v>1</v>
      </c>
      <c r="AV148" s="55">
        <v>0</v>
      </c>
      <c r="AW148" s="55" t="s">
        <v>128</v>
      </c>
      <c r="AX148" s="44" t="s">
        <v>313</v>
      </c>
      <c r="AY148" s="55">
        <v>25</v>
      </c>
      <c r="AZ148" s="55" t="s">
        <v>139</v>
      </c>
      <c r="BA148" s="54">
        <v>25000</v>
      </c>
      <c r="BB148" s="55">
        <f>INDEX([1]装备设计!$G$3:$G$7,MATCH([1]装备一览!AX142,[1]装备设计!$F$3:$F$7,0))</f>
        <v>50</v>
      </c>
      <c r="BC148" s="55">
        <f>INDEX([1]装备设计!$H$3:$H$7,MATCH([1]装备一览!AX142,[1]装备设计!$F$3:$F$7,0))</f>
        <v>500</v>
      </c>
      <c r="BD148" s="55">
        <v>15000</v>
      </c>
      <c r="BE148" s="55">
        <v>256</v>
      </c>
      <c r="BF148" s="55" t="str">
        <f t="shared" si="11"/>
        <v>137,189</v>
      </c>
      <c r="BG148" s="55"/>
      <c r="BI148" s="55" t="s">
        <v>949</v>
      </c>
      <c r="BJ148" s="55">
        <v>1</v>
      </c>
      <c r="BK148" s="55">
        <v>0</v>
      </c>
      <c r="BL148" s="55" t="s">
        <v>128</v>
      </c>
      <c r="BM148" s="44" t="s">
        <v>315</v>
      </c>
      <c r="BN148" s="55">
        <v>25</v>
      </c>
      <c r="BO148" s="55" t="s">
        <v>139</v>
      </c>
      <c r="BP148" s="54">
        <v>50000</v>
      </c>
      <c r="BQ148" s="55">
        <f>INDEX([1]装备设计!$G$3:$G$7,MATCH([1]装备一览!BM142,[1]装备设计!$F$3:$F$7,0))</f>
        <v>150</v>
      </c>
      <c r="BR148" s="55">
        <f>INDEX([1]装备设计!$H$3:$H$7,MATCH([1]装备一览!BM142,[1]装备设计!$F$3:$F$7,0))</f>
        <v>1500</v>
      </c>
      <c r="BS148" s="55">
        <v>15000</v>
      </c>
      <c r="BT148" s="55">
        <v>256</v>
      </c>
      <c r="BU148" s="55" t="str">
        <f t="shared" si="12"/>
        <v>172,251</v>
      </c>
      <c r="BV148" s="55"/>
    </row>
    <row r="149" spans="1:74" ht="14.25" thickBot="1">
      <c r="A149" s="55" t="s">
        <v>950</v>
      </c>
      <c r="B149" s="71">
        <v>0</v>
      </c>
      <c r="C149" s="55">
        <v>1</v>
      </c>
      <c r="D149" s="55" t="s">
        <v>128</v>
      </c>
      <c r="E149" s="55" t="s">
        <v>308</v>
      </c>
      <c r="F149" s="55">
        <v>25</v>
      </c>
      <c r="G149" s="55" t="s">
        <v>139</v>
      </c>
      <c r="H149" s="54">
        <v>2800</v>
      </c>
      <c r="I149" s="55">
        <f>INDEX([1]装备设计!$G$3:$G$7,MATCH([1]装备一览!E143,[1]装备设计!$F$3:$F$7,0))</f>
        <v>5</v>
      </c>
      <c r="J149" s="55">
        <f>INDEX([1]装备设计!$H$3:$H$7,MATCH([1]装备一览!E143,[1]装备设计!$F$3:$F$7,0))</f>
        <v>0</v>
      </c>
      <c r="K149" s="55">
        <v>0</v>
      </c>
      <c r="L149" s="55">
        <f t="shared" si="8"/>
        <v>300.8</v>
      </c>
      <c r="M149" s="55" t="s">
        <v>2248</v>
      </c>
      <c r="N149" s="55"/>
      <c r="P149" s="55" t="s">
        <v>951</v>
      </c>
      <c r="Q149" s="71">
        <v>0</v>
      </c>
      <c r="R149" s="55">
        <v>1</v>
      </c>
      <c r="S149" s="55" t="s">
        <v>128</v>
      </c>
      <c r="T149" s="44" t="s">
        <v>309</v>
      </c>
      <c r="U149" s="55">
        <v>25</v>
      </c>
      <c r="V149" s="55" t="s">
        <v>139</v>
      </c>
      <c r="W149" s="54">
        <v>5600</v>
      </c>
      <c r="X149" s="55">
        <f>INDEX([1]装备设计!$G$3:$G$7,MATCH([1]装备一览!T143,[1]装备设计!$F$3:$F$7,0))</f>
        <v>10</v>
      </c>
      <c r="Y149" s="55">
        <f>INDEX([1]装备设计!$H$3:$H$7,MATCH([1]装备一览!T143,[1]装备设计!$F$3:$F$7,0))</f>
        <v>0</v>
      </c>
      <c r="Z149" s="55">
        <v>0</v>
      </c>
      <c r="AA149" s="55">
        <v>300.8</v>
      </c>
      <c r="AB149" s="55" t="str">
        <f t="shared" si="9"/>
        <v>55,75</v>
      </c>
      <c r="AC149" s="55"/>
      <c r="AE149" s="55" t="s">
        <v>952</v>
      </c>
      <c r="AF149" s="71">
        <v>0</v>
      </c>
      <c r="AG149" s="55">
        <v>1</v>
      </c>
      <c r="AH149" s="55" t="s">
        <v>128</v>
      </c>
      <c r="AI149" s="44" t="s">
        <v>311</v>
      </c>
      <c r="AJ149" s="55">
        <v>25</v>
      </c>
      <c r="AK149" s="55" t="s">
        <v>139</v>
      </c>
      <c r="AL149" s="54">
        <v>14000</v>
      </c>
      <c r="AM149" s="55">
        <f>INDEX([1]装备设计!$G$3:$G$7,MATCH([1]装备一览!AI143,[1]装备设计!$F$3:$F$7,0))</f>
        <v>20</v>
      </c>
      <c r="AN149" s="55">
        <f>INDEX([1]装备设计!$H$3:$H$7,MATCH([1]装备一览!AI143,[1]装备设计!$F$3:$F$7,0))</f>
        <v>0</v>
      </c>
      <c r="AO149" s="55">
        <v>17500</v>
      </c>
      <c r="AP149" s="55">
        <v>300.8</v>
      </c>
      <c r="AQ149" s="55" t="str">
        <f t="shared" si="10"/>
        <v>91,126</v>
      </c>
      <c r="AR149" s="55"/>
      <c r="AT149" s="55" t="s">
        <v>953</v>
      </c>
      <c r="AU149" s="71">
        <v>0</v>
      </c>
      <c r="AV149" s="55">
        <v>1</v>
      </c>
      <c r="AW149" s="55" t="s">
        <v>128</v>
      </c>
      <c r="AX149" s="44" t="s">
        <v>313</v>
      </c>
      <c r="AY149" s="55">
        <v>25</v>
      </c>
      <c r="AZ149" s="55" t="s">
        <v>139</v>
      </c>
      <c r="BA149" s="54">
        <v>28000</v>
      </c>
      <c r="BB149" s="55">
        <f>INDEX([1]装备设计!$G$3:$G$7,MATCH([1]装备一览!AX143,[1]装备设计!$F$3:$F$7,0))</f>
        <v>50</v>
      </c>
      <c r="BC149" s="55">
        <f>INDEX([1]装备设计!$H$3:$H$7,MATCH([1]装备一览!AX143,[1]装备设计!$F$3:$F$7,0))</f>
        <v>500</v>
      </c>
      <c r="BD149" s="55">
        <v>17500</v>
      </c>
      <c r="BE149" s="55">
        <v>300.8</v>
      </c>
      <c r="BF149" s="55" t="str">
        <f t="shared" si="11"/>
        <v>137,189</v>
      </c>
      <c r="BG149" s="55"/>
      <c r="BI149" s="55" t="s">
        <v>954</v>
      </c>
      <c r="BJ149" s="71">
        <v>0</v>
      </c>
      <c r="BK149" s="55">
        <v>1</v>
      </c>
      <c r="BL149" s="55" t="s">
        <v>128</v>
      </c>
      <c r="BM149" s="44" t="s">
        <v>315</v>
      </c>
      <c r="BN149" s="55">
        <v>25</v>
      </c>
      <c r="BO149" s="55" t="s">
        <v>139</v>
      </c>
      <c r="BP149" s="54">
        <v>56000</v>
      </c>
      <c r="BQ149" s="55">
        <f>INDEX([1]装备设计!$G$3:$G$7,MATCH([1]装备一览!BM143,[1]装备设计!$F$3:$F$7,0))</f>
        <v>150</v>
      </c>
      <c r="BR149" s="55">
        <f>INDEX([1]装备设计!$H$3:$H$7,MATCH([1]装备一览!BM143,[1]装备设计!$F$3:$F$7,0))</f>
        <v>1500</v>
      </c>
      <c r="BS149" s="55">
        <v>17500</v>
      </c>
      <c r="BT149" s="55">
        <v>300.8</v>
      </c>
      <c r="BU149" s="55" t="str">
        <f t="shared" si="12"/>
        <v>172,251</v>
      </c>
      <c r="BV149" s="55"/>
    </row>
    <row r="150" spans="1:74" ht="14.25" thickBot="1">
      <c r="A150" s="55" t="s">
        <v>955</v>
      </c>
      <c r="B150" s="55">
        <v>1</v>
      </c>
      <c r="C150" s="55">
        <v>0</v>
      </c>
      <c r="D150" s="55" t="s">
        <v>127</v>
      </c>
      <c r="E150" s="55" t="s">
        <v>308</v>
      </c>
      <c r="F150" s="55">
        <v>25</v>
      </c>
      <c r="G150" s="55" t="s">
        <v>137</v>
      </c>
      <c r="H150" s="54">
        <v>2500</v>
      </c>
      <c r="I150" s="55">
        <f>INDEX([1]装备设计!$G$3:$G$7,MATCH([1]装备一览!E144,[1]装备设计!$F$3:$F$7,0))</f>
        <v>5</v>
      </c>
      <c r="J150" s="55">
        <f>INDEX([1]装备设计!$H$3:$H$7,MATCH([1]装备一览!E144,[1]装备设计!$F$3:$F$7,0))</f>
        <v>0</v>
      </c>
      <c r="K150" s="55">
        <v>0</v>
      </c>
      <c r="L150" s="55">
        <f t="shared" si="8"/>
        <v>531</v>
      </c>
      <c r="M150" s="55" t="s">
        <v>2248</v>
      </c>
      <c r="N150" s="55"/>
      <c r="P150" s="55" t="s">
        <v>956</v>
      </c>
      <c r="Q150" s="55">
        <v>1</v>
      </c>
      <c r="R150" s="55">
        <v>0</v>
      </c>
      <c r="S150" s="55" t="s">
        <v>127</v>
      </c>
      <c r="T150" s="44" t="s">
        <v>309</v>
      </c>
      <c r="U150" s="55">
        <v>25</v>
      </c>
      <c r="V150" s="55" t="s">
        <v>137</v>
      </c>
      <c r="W150" s="54">
        <v>5000</v>
      </c>
      <c r="X150" s="55">
        <f>INDEX([1]装备设计!$G$3:$G$7,MATCH([1]装备一览!T144,[1]装备设计!$F$3:$F$7,0))</f>
        <v>10</v>
      </c>
      <c r="Y150" s="55">
        <f>INDEX([1]装备设计!$H$3:$H$7,MATCH([1]装备一览!T144,[1]装备设计!$F$3:$F$7,0))</f>
        <v>0</v>
      </c>
      <c r="Z150" s="55">
        <v>0</v>
      </c>
      <c r="AA150" s="55">
        <v>531</v>
      </c>
      <c r="AB150" s="55" t="str">
        <f t="shared" si="9"/>
        <v>55,75</v>
      </c>
      <c r="AC150" s="55"/>
      <c r="AE150" s="55" t="s">
        <v>957</v>
      </c>
      <c r="AF150" s="55">
        <v>1</v>
      </c>
      <c r="AG150" s="55">
        <v>0</v>
      </c>
      <c r="AH150" s="55" t="s">
        <v>127</v>
      </c>
      <c r="AI150" s="44" t="s">
        <v>311</v>
      </c>
      <c r="AJ150" s="55">
        <v>25</v>
      </c>
      <c r="AK150" s="55" t="s">
        <v>137</v>
      </c>
      <c r="AL150" s="54">
        <v>12500</v>
      </c>
      <c r="AM150" s="55">
        <f>INDEX([1]装备设计!$G$3:$G$7,MATCH([1]装备一览!AI144,[1]装备设计!$F$3:$F$7,0))</f>
        <v>20</v>
      </c>
      <c r="AN150" s="55">
        <f>INDEX([1]装备设计!$H$3:$H$7,MATCH([1]装备一览!AI144,[1]装备设计!$F$3:$F$7,0))</f>
        <v>0</v>
      </c>
      <c r="AO150" s="55">
        <v>15000</v>
      </c>
      <c r="AP150" s="55">
        <v>531</v>
      </c>
      <c r="AQ150" s="55" t="str">
        <f t="shared" si="10"/>
        <v>91,126</v>
      </c>
      <c r="AR150" s="55"/>
      <c r="AT150" s="55" t="s">
        <v>958</v>
      </c>
      <c r="AU150" s="55">
        <v>1</v>
      </c>
      <c r="AV150" s="55">
        <v>0</v>
      </c>
      <c r="AW150" s="55" t="s">
        <v>127</v>
      </c>
      <c r="AX150" s="44" t="s">
        <v>313</v>
      </c>
      <c r="AY150" s="55">
        <v>25</v>
      </c>
      <c r="AZ150" s="55" t="s">
        <v>137</v>
      </c>
      <c r="BA150" s="54">
        <v>25000</v>
      </c>
      <c r="BB150" s="55">
        <f>INDEX([1]装备设计!$G$3:$G$7,MATCH([1]装备一览!AX144,[1]装备设计!$F$3:$F$7,0))</f>
        <v>50</v>
      </c>
      <c r="BC150" s="55">
        <f>INDEX([1]装备设计!$H$3:$H$7,MATCH([1]装备一览!AX144,[1]装备设计!$F$3:$F$7,0))</f>
        <v>500</v>
      </c>
      <c r="BD150" s="55">
        <v>15000</v>
      </c>
      <c r="BE150" s="55">
        <v>531</v>
      </c>
      <c r="BF150" s="55" t="str">
        <f t="shared" si="11"/>
        <v>137,189</v>
      </c>
      <c r="BG150" s="55"/>
      <c r="BI150" s="55" t="s">
        <v>959</v>
      </c>
      <c r="BJ150" s="55">
        <v>1</v>
      </c>
      <c r="BK150" s="55">
        <v>0</v>
      </c>
      <c r="BL150" s="55" t="s">
        <v>127</v>
      </c>
      <c r="BM150" s="44" t="s">
        <v>315</v>
      </c>
      <c r="BN150" s="55">
        <v>25</v>
      </c>
      <c r="BO150" s="55" t="s">
        <v>137</v>
      </c>
      <c r="BP150" s="54">
        <v>50000</v>
      </c>
      <c r="BQ150" s="55">
        <f>INDEX([1]装备设计!$G$3:$G$7,MATCH([1]装备一览!BM144,[1]装备设计!$F$3:$F$7,0))</f>
        <v>150</v>
      </c>
      <c r="BR150" s="55">
        <f>INDEX([1]装备设计!$H$3:$H$7,MATCH([1]装备一览!BM144,[1]装备设计!$F$3:$F$7,0))</f>
        <v>1500</v>
      </c>
      <c r="BS150" s="55">
        <v>15000</v>
      </c>
      <c r="BT150" s="55">
        <v>531</v>
      </c>
      <c r="BU150" s="55" t="str">
        <f t="shared" si="12"/>
        <v>172,251</v>
      </c>
      <c r="BV150" s="55"/>
    </row>
    <row r="151" spans="1:74" ht="14.25" thickBot="1">
      <c r="A151" s="55" t="s">
        <v>960</v>
      </c>
      <c r="B151" s="55">
        <v>1</v>
      </c>
      <c r="C151" s="55">
        <v>1</v>
      </c>
      <c r="D151" s="55" t="s">
        <v>127</v>
      </c>
      <c r="E151" s="55" t="s">
        <v>308</v>
      </c>
      <c r="F151" s="55">
        <v>25</v>
      </c>
      <c r="G151" s="55" t="s">
        <v>137</v>
      </c>
      <c r="H151" s="54">
        <v>2800</v>
      </c>
      <c r="I151" s="55">
        <f>INDEX([1]装备设计!$G$3:$G$7,MATCH([1]装备一览!E145,[1]装备设计!$F$3:$F$7,0))</f>
        <v>5</v>
      </c>
      <c r="J151" s="55">
        <f>INDEX([1]装备设计!$H$3:$H$7,MATCH([1]装备一览!E145,[1]装备设计!$F$3:$F$7,0))</f>
        <v>0</v>
      </c>
      <c r="K151" s="55">
        <v>0</v>
      </c>
      <c r="L151" s="55">
        <f t="shared" si="8"/>
        <v>648.59999999999991</v>
      </c>
      <c r="M151" s="55" t="s">
        <v>2248</v>
      </c>
      <c r="N151" s="55"/>
      <c r="P151" s="55" t="s">
        <v>961</v>
      </c>
      <c r="Q151" s="55">
        <v>1</v>
      </c>
      <c r="R151" s="55">
        <v>1</v>
      </c>
      <c r="S151" s="55" t="s">
        <v>127</v>
      </c>
      <c r="T151" s="44" t="s">
        <v>309</v>
      </c>
      <c r="U151" s="55">
        <v>25</v>
      </c>
      <c r="V151" s="55" t="s">
        <v>137</v>
      </c>
      <c r="W151" s="54">
        <v>5600</v>
      </c>
      <c r="X151" s="55">
        <f>INDEX([1]装备设计!$G$3:$G$7,MATCH([1]装备一览!T145,[1]装备设计!$F$3:$F$7,0))</f>
        <v>10</v>
      </c>
      <c r="Y151" s="55">
        <f>INDEX([1]装备设计!$H$3:$H$7,MATCH([1]装备一览!T145,[1]装备设计!$F$3:$F$7,0))</f>
        <v>0</v>
      </c>
      <c r="Z151" s="55">
        <v>0</v>
      </c>
      <c r="AA151" s="55">
        <v>648.59999999999991</v>
      </c>
      <c r="AB151" s="55" t="str">
        <f t="shared" si="9"/>
        <v>55,75</v>
      </c>
      <c r="AC151" s="55"/>
      <c r="AE151" s="55" t="s">
        <v>962</v>
      </c>
      <c r="AF151" s="55">
        <v>1</v>
      </c>
      <c r="AG151" s="55">
        <v>1</v>
      </c>
      <c r="AH151" s="55" t="s">
        <v>127</v>
      </c>
      <c r="AI151" s="44" t="s">
        <v>311</v>
      </c>
      <c r="AJ151" s="55">
        <v>25</v>
      </c>
      <c r="AK151" s="55" t="s">
        <v>137</v>
      </c>
      <c r="AL151" s="54">
        <v>14000</v>
      </c>
      <c r="AM151" s="55">
        <f>INDEX([1]装备设计!$G$3:$G$7,MATCH([1]装备一览!AI145,[1]装备设计!$F$3:$F$7,0))</f>
        <v>20</v>
      </c>
      <c r="AN151" s="55">
        <f>INDEX([1]装备设计!$H$3:$H$7,MATCH([1]装备一览!AI145,[1]装备设计!$F$3:$F$7,0))</f>
        <v>0</v>
      </c>
      <c r="AO151" s="55">
        <v>17500</v>
      </c>
      <c r="AP151" s="55">
        <v>648.59999999999991</v>
      </c>
      <c r="AQ151" s="55" t="str">
        <f t="shared" si="10"/>
        <v>91,126</v>
      </c>
      <c r="AR151" s="55"/>
      <c r="AT151" s="55" t="s">
        <v>963</v>
      </c>
      <c r="AU151" s="55">
        <v>1</v>
      </c>
      <c r="AV151" s="55">
        <v>1</v>
      </c>
      <c r="AW151" s="55" t="s">
        <v>127</v>
      </c>
      <c r="AX151" s="44" t="s">
        <v>313</v>
      </c>
      <c r="AY151" s="55">
        <v>25</v>
      </c>
      <c r="AZ151" s="55" t="s">
        <v>137</v>
      </c>
      <c r="BA151" s="54">
        <v>28000</v>
      </c>
      <c r="BB151" s="55">
        <f>INDEX([1]装备设计!$G$3:$G$7,MATCH([1]装备一览!AX145,[1]装备设计!$F$3:$F$7,0))</f>
        <v>50</v>
      </c>
      <c r="BC151" s="55">
        <f>INDEX([1]装备设计!$H$3:$H$7,MATCH([1]装备一览!AX145,[1]装备设计!$F$3:$F$7,0))</f>
        <v>500</v>
      </c>
      <c r="BD151" s="55">
        <v>17500</v>
      </c>
      <c r="BE151" s="55">
        <v>648.59999999999991</v>
      </c>
      <c r="BF151" s="55" t="str">
        <f t="shared" si="11"/>
        <v>137,189</v>
      </c>
      <c r="BG151" s="55"/>
      <c r="BI151" s="55" t="s">
        <v>964</v>
      </c>
      <c r="BJ151" s="55">
        <v>1</v>
      </c>
      <c r="BK151" s="55">
        <v>1</v>
      </c>
      <c r="BL151" s="55" t="s">
        <v>127</v>
      </c>
      <c r="BM151" s="44" t="s">
        <v>315</v>
      </c>
      <c r="BN151" s="55">
        <v>25</v>
      </c>
      <c r="BO151" s="55" t="s">
        <v>137</v>
      </c>
      <c r="BP151" s="54">
        <v>56000</v>
      </c>
      <c r="BQ151" s="55">
        <f>INDEX([1]装备设计!$G$3:$G$7,MATCH([1]装备一览!BM145,[1]装备设计!$F$3:$F$7,0))</f>
        <v>150</v>
      </c>
      <c r="BR151" s="55">
        <f>INDEX([1]装备设计!$H$3:$H$7,MATCH([1]装备一览!BM145,[1]装备设计!$F$3:$F$7,0))</f>
        <v>1500</v>
      </c>
      <c r="BS151" s="55">
        <v>17500</v>
      </c>
      <c r="BT151" s="55">
        <v>648.59999999999991</v>
      </c>
      <c r="BU151" s="55" t="str">
        <f t="shared" si="12"/>
        <v>172,251</v>
      </c>
      <c r="BV151" s="55"/>
    </row>
    <row r="152" spans="1:74" ht="14.25" thickBot="1">
      <c r="A152" s="55" t="s">
        <v>965</v>
      </c>
      <c r="B152" s="55">
        <v>1</v>
      </c>
      <c r="C152" s="55">
        <v>0</v>
      </c>
      <c r="D152" s="55" t="s">
        <v>128</v>
      </c>
      <c r="E152" s="55" t="s">
        <v>308</v>
      </c>
      <c r="F152" s="55">
        <v>25</v>
      </c>
      <c r="G152" s="55" t="s">
        <v>137</v>
      </c>
      <c r="H152" s="54">
        <v>2500</v>
      </c>
      <c r="I152" s="55">
        <f>INDEX([1]装备设计!$G$3:$G$7,MATCH([1]装备一览!E146,[1]装备设计!$F$3:$F$7,0))</f>
        <v>5</v>
      </c>
      <c r="J152" s="55">
        <f>INDEX([1]装备设计!$H$3:$H$7,MATCH([1]装备一览!E146,[1]装备设计!$F$3:$F$7,0))</f>
        <v>0</v>
      </c>
      <c r="K152" s="55">
        <v>0</v>
      </c>
      <c r="L152" s="55">
        <v>690</v>
      </c>
      <c r="M152" s="55" t="s">
        <v>2248</v>
      </c>
      <c r="N152" s="55"/>
      <c r="P152" s="55" t="s">
        <v>966</v>
      </c>
      <c r="Q152" s="55">
        <v>1</v>
      </c>
      <c r="R152" s="55">
        <v>0</v>
      </c>
      <c r="S152" s="55" t="s">
        <v>128</v>
      </c>
      <c r="T152" s="44" t="s">
        <v>309</v>
      </c>
      <c r="U152" s="55">
        <v>25</v>
      </c>
      <c r="V152" s="55" t="s">
        <v>137</v>
      </c>
      <c r="W152" s="54">
        <v>5000</v>
      </c>
      <c r="X152" s="55">
        <f>INDEX([1]装备设计!$G$3:$G$7,MATCH([1]装备一览!T146,[1]装备设计!$F$3:$F$7,0))</f>
        <v>10</v>
      </c>
      <c r="Y152" s="55">
        <f>INDEX([1]装备设计!$H$3:$H$7,MATCH([1]装备一览!T146,[1]装备设计!$F$3:$F$7,0))</f>
        <v>0</v>
      </c>
      <c r="Z152" s="55">
        <v>0</v>
      </c>
      <c r="AA152" s="55">
        <v>690</v>
      </c>
      <c r="AB152" s="55" t="str">
        <f t="shared" si="9"/>
        <v>55,75</v>
      </c>
      <c r="AC152" s="55"/>
      <c r="AE152" s="55" t="s">
        <v>967</v>
      </c>
      <c r="AF152" s="55">
        <v>1</v>
      </c>
      <c r="AG152" s="55">
        <v>0</v>
      </c>
      <c r="AH152" s="55" t="s">
        <v>128</v>
      </c>
      <c r="AI152" s="44" t="s">
        <v>311</v>
      </c>
      <c r="AJ152" s="55">
        <v>25</v>
      </c>
      <c r="AK152" s="55" t="s">
        <v>137</v>
      </c>
      <c r="AL152" s="54">
        <v>12500</v>
      </c>
      <c r="AM152" s="55">
        <f>INDEX([1]装备设计!$G$3:$G$7,MATCH([1]装备一览!AI146,[1]装备设计!$F$3:$F$7,0))</f>
        <v>20</v>
      </c>
      <c r="AN152" s="55">
        <f>INDEX([1]装备设计!$H$3:$H$7,MATCH([1]装备一览!AI146,[1]装备设计!$F$3:$F$7,0))</f>
        <v>0</v>
      </c>
      <c r="AO152" s="55">
        <v>15000</v>
      </c>
      <c r="AP152" s="55">
        <v>690</v>
      </c>
      <c r="AQ152" s="55" t="str">
        <f t="shared" si="10"/>
        <v>91,126</v>
      </c>
      <c r="AR152" s="55"/>
      <c r="AT152" s="55" t="s">
        <v>968</v>
      </c>
      <c r="AU152" s="55">
        <v>1</v>
      </c>
      <c r="AV152" s="55">
        <v>0</v>
      </c>
      <c r="AW152" s="55" t="s">
        <v>128</v>
      </c>
      <c r="AX152" s="44" t="s">
        <v>313</v>
      </c>
      <c r="AY152" s="55">
        <v>25</v>
      </c>
      <c r="AZ152" s="55" t="s">
        <v>137</v>
      </c>
      <c r="BA152" s="54">
        <v>25000</v>
      </c>
      <c r="BB152" s="55">
        <f>INDEX([1]装备设计!$G$3:$G$7,MATCH([1]装备一览!AX146,[1]装备设计!$F$3:$F$7,0))</f>
        <v>50</v>
      </c>
      <c r="BC152" s="55">
        <f>INDEX([1]装备设计!$H$3:$H$7,MATCH([1]装备一览!AX146,[1]装备设计!$F$3:$F$7,0))</f>
        <v>500</v>
      </c>
      <c r="BD152" s="55">
        <v>15000</v>
      </c>
      <c r="BE152" s="55">
        <v>690</v>
      </c>
      <c r="BF152" s="55" t="str">
        <f t="shared" si="11"/>
        <v>137,189</v>
      </c>
      <c r="BG152" s="55"/>
      <c r="BI152" s="55" t="s">
        <v>969</v>
      </c>
      <c r="BJ152" s="55">
        <v>1</v>
      </c>
      <c r="BK152" s="55">
        <v>0</v>
      </c>
      <c r="BL152" s="55" t="s">
        <v>128</v>
      </c>
      <c r="BM152" s="44" t="s">
        <v>315</v>
      </c>
      <c r="BN152" s="55">
        <v>25</v>
      </c>
      <c r="BO152" s="55" t="s">
        <v>137</v>
      </c>
      <c r="BP152" s="54">
        <v>50000</v>
      </c>
      <c r="BQ152" s="55">
        <f>INDEX([1]装备设计!$G$3:$G$7,MATCH([1]装备一览!BM146,[1]装备设计!$F$3:$F$7,0))</f>
        <v>150</v>
      </c>
      <c r="BR152" s="55">
        <f>INDEX([1]装备设计!$H$3:$H$7,MATCH([1]装备一览!BM146,[1]装备设计!$F$3:$F$7,0))</f>
        <v>1500</v>
      </c>
      <c r="BS152" s="55">
        <v>15000</v>
      </c>
      <c r="BT152" s="55">
        <v>690</v>
      </c>
      <c r="BU152" s="55" t="str">
        <f t="shared" si="12"/>
        <v>172,251</v>
      </c>
      <c r="BV152" s="55"/>
    </row>
    <row r="153" spans="1:74" ht="14.25" thickBot="1">
      <c r="A153" s="55" t="s">
        <v>970</v>
      </c>
      <c r="B153" s="71">
        <v>0</v>
      </c>
      <c r="C153" s="55">
        <v>1</v>
      </c>
      <c r="D153" s="55" t="s">
        <v>128</v>
      </c>
      <c r="E153" s="55" t="s">
        <v>308</v>
      </c>
      <c r="F153" s="55">
        <v>25</v>
      </c>
      <c r="G153" s="55" t="s">
        <v>137</v>
      </c>
      <c r="H153" s="54">
        <v>2800</v>
      </c>
      <c r="I153" s="55">
        <f>INDEX([1]装备设计!$G$3:$G$7,MATCH([1]装备一览!E147,[1]装备设计!$F$3:$F$7,0))</f>
        <v>5</v>
      </c>
      <c r="J153" s="55">
        <f>INDEX([1]装备设计!$H$3:$H$7,MATCH([1]装备一览!E147,[1]装备设计!$F$3:$F$7,0))</f>
        <v>0</v>
      </c>
      <c r="K153" s="55">
        <v>0</v>
      </c>
      <c r="L153" s="55">
        <f t="shared" si="8"/>
        <v>300.8</v>
      </c>
      <c r="M153" s="55" t="s">
        <v>2248</v>
      </c>
      <c r="N153" s="55"/>
      <c r="P153" s="55" t="s">
        <v>971</v>
      </c>
      <c r="Q153" s="71">
        <v>0</v>
      </c>
      <c r="R153" s="55">
        <v>1</v>
      </c>
      <c r="S153" s="55" t="s">
        <v>128</v>
      </c>
      <c r="T153" s="44" t="s">
        <v>309</v>
      </c>
      <c r="U153" s="55">
        <v>25</v>
      </c>
      <c r="V153" s="55" t="s">
        <v>137</v>
      </c>
      <c r="W153" s="54">
        <v>5600</v>
      </c>
      <c r="X153" s="55">
        <f>INDEX([1]装备设计!$G$3:$G$7,MATCH([1]装备一览!T147,[1]装备设计!$F$3:$F$7,0))</f>
        <v>10</v>
      </c>
      <c r="Y153" s="55">
        <f>INDEX([1]装备设计!$H$3:$H$7,MATCH([1]装备一览!T147,[1]装备设计!$F$3:$F$7,0))</f>
        <v>0</v>
      </c>
      <c r="Z153" s="55">
        <v>0</v>
      </c>
      <c r="AA153" s="55">
        <v>300.8</v>
      </c>
      <c r="AB153" s="55" t="str">
        <f t="shared" si="9"/>
        <v>55,75</v>
      </c>
      <c r="AC153" s="55"/>
      <c r="AE153" s="55" t="s">
        <v>972</v>
      </c>
      <c r="AF153" s="71">
        <v>0</v>
      </c>
      <c r="AG153" s="55">
        <v>1</v>
      </c>
      <c r="AH153" s="55" t="s">
        <v>128</v>
      </c>
      <c r="AI153" s="44" t="s">
        <v>311</v>
      </c>
      <c r="AJ153" s="55">
        <v>25</v>
      </c>
      <c r="AK153" s="55" t="s">
        <v>137</v>
      </c>
      <c r="AL153" s="54">
        <v>14000</v>
      </c>
      <c r="AM153" s="55">
        <f>INDEX([1]装备设计!$G$3:$G$7,MATCH([1]装备一览!AI147,[1]装备设计!$F$3:$F$7,0))</f>
        <v>20</v>
      </c>
      <c r="AN153" s="55">
        <f>INDEX([1]装备设计!$H$3:$H$7,MATCH([1]装备一览!AI147,[1]装备设计!$F$3:$F$7,0))</f>
        <v>0</v>
      </c>
      <c r="AO153" s="55">
        <v>17500</v>
      </c>
      <c r="AP153" s="55">
        <v>300.8</v>
      </c>
      <c r="AQ153" s="55" t="str">
        <f t="shared" si="10"/>
        <v>91,126</v>
      </c>
      <c r="AR153" s="55"/>
      <c r="AT153" s="55" t="s">
        <v>973</v>
      </c>
      <c r="AU153" s="71">
        <v>0</v>
      </c>
      <c r="AV153" s="55">
        <v>1</v>
      </c>
      <c r="AW153" s="55" t="s">
        <v>128</v>
      </c>
      <c r="AX153" s="44" t="s">
        <v>313</v>
      </c>
      <c r="AY153" s="55">
        <v>25</v>
      </c>
      <c r="AZ153" s="55" t="s">
        <v>137</v>
      </c>
      <c r="BA153" s="54">
        <v>28000</v>
      </c>
      <c r="BB153" s="55">
        <f>INDEX([1]装备设计!$G$3:$G$7,MATCH([1]装备一览!AX147,[1]装备设计!$F$3:$F$7,0))</f>
        <v>50</v>
      </c>
      <c r="BC153" s="55">
        <f>INDEX([1]装备设计!$H$3:$H$7,MATCH([1]装备一览!AX147,[1]装备设计!$F$3:$F$7,0))</f>
        <v>500</v>
      </c>
      <c r="BD153" s="55">
        <v>17500</v>
      </c>
      <c r="BE153" s="55">
        <v>300.8</v>
      </c>
      <c r="BF153" s="55" t="str">
        <f t="shared" si="11"/>
        <v>137,189</v>
      </c>
      <c r="BG153" s="55"/>
      <c r="BI153" s="55" t="s">
        <v>974</v>
      </c>
      <c r="BJ153" s="71">
        <v>0</v>
      </c>
      <c r="BK153" s="55">
        <v>1</v>
      </c>
      <c r="BL153" s="55" t="s">
        <v>128</v>
      </c>
      <c r="BM153" s="44" t="s">
        <v>315</v>
      </c>
      <c r="BN153" s="55">
        <v>25</v>
      </c>
      <c r="BO153" s="55" t="s">
        <v>137</v>
      </c>
      <c r="BP153" s="54">
        <v>56000</v>
      </c>
      <c r="BQ153" s="55">
        <f>INDEX([1]装备设计!$G$3:$G$7,MATCH([1]装备一览!BM147,[1]装备设计!$F$3:$F$7,0))</f>
        <v>150</v>
      </c>
      <c r="BR153" s="55">
        <f>INDEX([1]装备设计!$H$3:$H$7,MATCH([1]装备一览!BM147,[1]装备设计!$F$3:$F$7,0))</f>
        <v>1500</v>
      </c>
      <c r="BS153" s="55">
        <v>17500</v>
      </c>
      <c r="BT153" s="55">
        <v>300.8</v>
      </c>
      <c r="BU153" s="55" t="str">
        <f t="shared" si="12"/>
        <v>172,251</v>
      </c>
      <c r="BV153" s="55"/>
    </row>
    <row r="154" spans="1:74" ht="14.25" thickBot="1">
      <c r="A154" s="55" t="s">
        <v>975</v>
      </c>
      <c r="B154" s="55">
        <v>1</v>
      </c>
      <c r="C154" s="55">
        <v>0</v>
      </c>
      <c r="D154" s="55" t="s">
        <v>126</v>
      </c>
      <c r="E154" s="55" t="s">
        <v>308</v>
      </c>
      <c r="F154" s="55">
        <v>25</v>
      </c>
      <c r="G154" s="55" t="s">
        <v>232</v>
      </c>
      <c r="H154" s="54">
        <v>2500</v>
      </c>
      <c r="I154" s="55">
        <f>INDEX([1]装备设计!$G$3:$G$7,MATCH([1]装备一览!E148,[1]装备设计!$F$3:$F$7,0))</f>
        <v>5</v>
      </c>
      <c r="J154" s="55">
        <f>INDEX([1]装备设计!$H$3:$H$7,MATCH([1]装备一览!E148,[1]装备设计!$F$3:$F$7,0))</f>
        <v>0</v>
      </c>
      <c r="K154" s="55">
        <v>0</v>
      </c>
      <c r="L154" s="55">
        <f t="shared" si="8"/>
        <v>153</v>
      </c>
      <c r="M154" s="55" t="s">
        <v>2248</v>
      </c>
      <c r="N154" s="55"/>
      <c r="P154" s="55" t="s">
        <v>976</v>
      </c>
      <c r="Q154" s="55">
        <v>1</v>
      </c>
      <c r="R154" s="55">
        <v>0</v>
      </c>
      <c r="S154" s="55" t="s">
        <v>126</v>
      </c>
      <c r="T154" s="44" t="s">
        <v>309</v>
      </c>
      <c r="U154" s="55">
        <v>25</v>
      </c>
      <c r="V154" s="55" t="s">
        <v>232</v>
      </c>
      <c r="W154" s="54">
        <v>5000</v>
      </c>
      <c r="X154" s="55">
        <f>INDEX([1]装备设计!$G$3:$G$7,MATCH([1]装备一览!T148,[1]装备设计!$F$3:$F$7,0))</f>
        <v>10</v>
      </c>
      <c r="Y154" s="55">
        <f>INDEX([1]装备设计!$H$3:$H$7,MATCH([1]装备一览!T148,[1]装备设计!$F$3:$F$7,0))</f>
        <v>0</v>
      </c>
      <c r="Z154" s="55">
        <v>0</v>
      </c>
      <c r="AA154" s="55">
        <v>153</v>
      </c>
      <c r="AB154" s="55" t="str">
        <f t="shared" si="9"/>
        <v>42,58</v>
      </c>
      <c r="AC154" s="55"/>
      <c r="AE154" s="55" t="s">
        <v>977</v>
      </c>
      <c r="AF154" s="55">
        <v>1</v>
      </c>
      <c r="AG154" s="55">
        <v>0</v>
      </c>
      <c r="AH154" s="55" t="s">
        <v>126</v>
      </c>
      <c r="AI154" s="44" t="s">
        <v>311</v>
      </c>
      <c r="AJ154" s="55">
        <v>25</v>
      </c>
      <c r="AK154" s="55" t="s">
        <v>232</v>
      </c>
      <c r="AL154" s="54">
        <v>12500</v>
      </c>
      <c r="AM154" s="55">
        <f>INDEX([1]装备设计!$G$3:$G$7,MATCH([1]装备一览!AI148,[1]装备设计!$F$3:$F$7,0))</f>
        <v>20</v>
      </c>
      <c r="AN154" s="55">
        <f>INDEX([1]装备设计!$H$3:$H$7,MATCH([1]装备一览!AI148,[1]装备设计!$F$3:$F$7,0))</f>
        <v>0</v>
      </c>
      <c r="AO154" s="55">
        <v>15000</v>
      </c>
      <c r="AP154" s="55">
        <v>153</v>
      </c>
      <c r="AQ154" s="55" t="str">
        <f t="shared" si="10"/>
        <v>70,97</v>
      </c>
      <c r="AR154" s="55"/>
      <c r="AT154" s="55" t="s">
        <v>978</v>
      </c>
      <c r="AU154" s="55">
        <v>1</v>
      </c>
      <c r="AV154" s="55">
        <v>0</v>
      </c>
      <c r="AW154" s="55" t="s">
        <v>126</v>
      </c>
      <c r="AX154" s="44" t="s">
        <v>313</v>
      </c>
      <c r="AY154" s="55">
        <v>25</v>
      </c>
      <c r="AZ154" s="55" t="s">
        <v>232</v>
      </c>
      <c r="BA154" s="54">
        <v>25000</v>
      </c>
      <c r="BB154" s="55">
        <f>INDEX([1]装备设计!$G$3:$G$7,MATCH([1]装备一览!AX148,[1]装备设计!$F$3:$F$7,0))</f>
        <v>50</v>
      </c>
      <c r="BC154" s="55">
        <f>INDEX([1]装备设计!$H$3:$H$7,MATCH([1]装备一览!AX148,[1]装备设计!$F$3:$F$7,0))</f>
        <v>500</v>
      </c>
      <c r="BD154" s="55">
        <v>15000</v>
      </c>
      <c r="BE154" s="55">
        <v>153</v>
      </c>
      <c r="BF154" s="55" t="str">
        <f t="shared" si="11"/>
        <v>105,145</v>
      </c>
      <c r="BG154" s="55"/>
      <c r="BI154" s="55" t="s">
        <v>979</v>
      </c>
      <c r="BJ154" s="55">
        <v>1</v>
      </c>
      <c r="BK154" s="55">
        <v>0</v>
      </c>
      <c r="BL154" s="55" t="s">
        <v>126</v>
      </c>
      <c r="BM154" s="44" t="s">
        <v>315</v>
      </c>
      <c r="BN154" s="55">
        <v>25</v>
      </c>
      <c r="BO154" s="55" t="s">
        <v>232</v>
      </c>
      <c r="BP154" s="54">
        <v>50000</v>
      </c>
      <c r="BQ154" s="55">
        <f>INDEX([1]装备设计!$G$3:$G$7,MATCH([1]装备一览!BM148,[1]装备设计!$F$3:$F$7,0))</f>
        <v>150</v>
      </c>
      <c r="BR154" s="55">
        <f>INDEX([1]装备设计!$H$3:$H$7,MATCH([1]装备一览!BM148,[1]装备设计!$F$3:$F$7,0))</f>
        <v>1500</v>
      </c>
      <c r="BS154" s="55">
        <v>15000</v>
      </c>
      <c r="BT154" s="55">
        <v>153</v>
      </c>
      <c r="BU154" s="55" t="str">
        <f t="shared" si="12"/>
        <v>132,193</v>
      </c>
      <c r="BV154" s="55"/>
    </row>
    <row r="155" spans="1:74" ht="14.25" thickBot="1">
      <c r="A155" s="55" t="s">
        <v>980</v>
      </c>
      <c r="B155" s="71">
        <v>0</v>
      </c>
      <c r="C155" s="55">
        <v>1</v>
      </c>
      <c r="D155" s="55" t="s">
        <v>126</v>
      </c>
      <c r="E155" s="55" t="s">
        <v>308</v>
      </c>
      <c r="F155" s="55">
        <v>25</v>
      </c>
      <c r="G155" s="55" t="s">
        <v>232</v>
      </c>
      <c r="H155" s="54">
        <v>2800</v>
      </c>
      <c r="I155" s="55">
        <f>INDEX([1]装备设计!$G$3:$G$7,MATCH([1]装备一览!E149,[1]装备设计!$F$3:$F$7,0))</f>
        <v>5</v>
      </c>
      <c r="J155" s="55">
        <f>INDEX([1]装备设计!$H$3:$H$7,MATCH([1]装备一览!E149,[1]装备设计!$F$3:$F$7,0))</f>
        <v>0</v>
      </c>
      <c r="K155" s="55">
        <v>0</v>
      </c>
      <c r="L155" s="55">
        <f t="shared" ref="L155:L217" si="13">IF(C155=1,INDEX($V$2:$AI$15,MATCH(F155,$U$2:$U$15,0),MATCH(D155,$V$1:$AI$1,0))*0.6+INDEX($V$2:$AI$15,MATCH(F155,$U$2:$U$15,0)+1,MATCH(D155,$V$1:$AI$1,0))*0.4,INDEX($V$2:$AI$15,MATCH(F155,$U$2:$U$15,0),MATCH(D155,$V$1:$AI$1,0)))</f>
        <v>178.2</v>
      </c>
      <c r="M155" s="55" t="s">
        <v>2248</v>
      </c>
      <c r="N155" s="55"/>
      <c r="P155" s="55" t="s">
        <v>981</v>
      </c>
      <c r="Q155" s="71">
        <v>0</v>
      </c>
      <c r="R155" s="55">
        <v>1</v>
      </c>
      <c r="S155" s="55" t="s">
        <v>126</v>
      </c>
      <c r="T155" s="44" t="s">
        <v>309</v>
      </c>
      <c r="U155" s="55">
        <v>25</v>
      </c>
      <c r="V155" s="55" t="s">
        <v>232</v>
      </c>
      <c r="W155" s="54">
        <v>5600</v>
      </c>
      <c r="X155" s="55">
        <f>INDEX([1]装备设计!$G$3:$G$7,MATCH([1]装备一览!T149,[1]装备设计!$F$3:$F$7,0))</f>
        <v>10</v>
      </c>
      <c r="Y155" s="55">
        <f>INDEX([1]装备设计!$H$3:$H$7,MATCH([1]装备一览!T149,[1]装备设计!$F$3:$F$7,0))</f>
        <v>0</v>
      </c>
      <c r="Z155" s="55">
        <v>0</v>
      </c>
      <c r="AA155" s="55">
        <v>178.2</v>
      </c>
      <c r="AB155" s="55" t="str">
        <f t="shared" ref="AB155:AB218" si="14">IF(V155="全职业",VLOOKUP(U155,$A$2:$I$16,8,FALSE),VLOOKUP(U155,$A$2:$I$16,9,FALSE))</f>
        <v>42,58</v>
      </c>
      <c r="AC155" s="55"/>
      <c r="AE155" s="55" t="s">
        <v>982</v>
      </c>
      <c r="AF155" s="71">
        <v>0</v>
      </c>
      <c r="AG155" s="55">
        <v>1</v>
      </c>
      <c r="AH155" s="55" t="s">
        <v>126</v>
      </c>
      <c r="AI155" s="44" t="s">
        <v>311</v>
      </c>
      <c r="AJ155" s="55">
        <v>25</v>
      </c>
      <c r="AK155" s="55" t="s">
        <v>232</v>
      </c>
      <c r="AL155" s="54">
        <v>14000</v>
      </c>
      <c r="AM155" s="55">
        <f>INDEX([1]装备设计!$G$3:$G$7,MATCH([1]装备一览!AI149,[1]装备设计!$F$3:$F$7,0))</f>
        <v>20</v>
      </c>
      <c r="AN155" s="55">
        <f>INDEX([1]装备设计!$H$3:$H$7,MATCH([1]装备一览!AI149,[1]装备设计!$F$3:$F$7,0))</f>
        <v>0</v>
      </c>
      <c r="AO155" s="55">
        <v>17500</v>
      </c>
      <c r="AP155" s="55">
        <v>178.2</v>
      </c>
      <c r="AQ155" s="55" t="str">
        <f t="shared" si="10"/>
        <v>70,97</v>
      </c>
      <c r="AR155" s="55"/>
      <c r="AT155" s="55" t="s">
        <v>983</v>
      </c>
      <c r="AU155" s="71">
        <v>0</v>
      </c>
      <c r="AV155" s="55">
        <v>1</v>
      </c>
      <c r="AW155" s="55" t="s">
        <v>126</v>
      </c>
      <c r="AX155" s="44" t="s">
        <v>313</v>
      </c>
      <c r="AY155" s="55">
        <v>25</v>
      </c>
      <c r="AZ155" s="55" t="s">
        <v>232</v>
      </c>
      <c r="BA155" s="54">
        <v>28000</v>
      </c>
      <c r="BB155" s="55">
        <f>INDEX([1]装备设计!$G$3:$G$7,MATCH([1]装备一览!AX149,[1]装备设计!$F$3:$F$7,0))</f>
        <v>50</v>
      </c>
      <c r="BC155" s="55">
        <f>INDEX([1]装备设计!$H$3:$H$7,MATCH([1]装备一览!AX149,[1]装备设计!$F$3:$F$7,0))</f>
        <v>500</v>
      </c>
      <c r="BD155" s="55">
        <v>17500</v>
      </c>
      <c r="BE155" s="55">
        <v>178.2</v>
      </c>
      <c r="BF155" s="55" t="str">
        <f t="shared" si="11"/>
        <v>105,145</v>
      </c>
      <c r="BG155" s="55"/>
      <c r="BI155" s="55" t="s">
        <v>984</v>
      </c>
      <c r="BJ155" s="71">
        <v>0</v>
      </c>
      <c r="BK155" s="55">
        <v>1</v>
      </c>
      <c r="BL155" s="55" t="s">
        <v>126</v>
      </c>
      <c r="BM155" s="44" t="s">
        <v>315</v>
      </c>
      <c r="BN155" s="55">
        <v>25</v>
      </c>
      <c r="BO155" s="55" t="s">
        <v>232</v>
      </c>
      <c r="BP155" s="54">
        <v>56000</v>
      </c>
      <c r="BQ155" s="55">
        <f>INDEX([1]装备设计!$G$3:$G$7,MATCH([1]装备一览!BM149,[1]装备设计!$F$3:$F$7,0))</f>
        <v>150</v>
      </c>
      <c r="BR155" s="55">
        <f>INDEX([1]装备设计!$H$3:$H$7,MATCH([1]装备一览!BM149,[1]装备设计!$F$3:$F$7,0))</f>
        <v>1500</v>
      </c>
      <c r="BS155" s="55">
        <v>17500</v>
      </c>
      <c r="BT155" s="55">
        <v>178.2</v>
      </c>
      <c r="BU155" s="55" t="str">
        <f t="shared" si="12"/>
        <v>132,193</v>
      </c>
      <c r="BV155" s="55"/>
    </row>
    <row r="156" spans="1:74" ht="14.25" thickBot="1">
      <c r="A156" s="55" t="s">
        <v>985</v>
      </c>
      <c r="B156" s="55">
        <v>1</v>
      </c>
      <c r="C156" s="55">
        <v>0</v>
      </c>
      <c r="D156" s="55" t="s">
        <v>129</v>
      </c>
      <c r="E156" s="55" t="s">
        <v>308</v>
      </c>
      <c r="F156" s="55">
        <v>25</v>
      </c>
      <c r="G156" s="55" t="s">
        <v>232</v>
      </c>
      <c r="H156" s="54">
        <v>2500</v>
      </c>
      <c r="I156" s="55">
        <f>INDEX([1]装备设计!$G$3:$G$7,MATCH([1]装备一览!E150,[1]装备设计!$F$3:$F$7,0))</f>
        <v>5</v>
      </c>
      <c r="J156" s="55">
        <f>INDEX([1]装备设计!$H$3:$H$7,MATCH([1]装备一览!E150,[1]装备设计!$F$3:$F$7,0))</f>
        <v>0</v>
      </c>
      <c r="K156" s="55">
        <v>0</v>
      </c>
      <c r="L156" s="55">
        <f t="shared" si="13"/>
        <v>104</v>
      </c>
      <c r="M156" s="55" t="s">
        <v>2248</v>
      </c>
      <c r="N156" s="55"/>
      <c r="P156" s="55" t="s">
        <v>986</v>
      </c>
      <c r="Q156" s="55">
        <v>1</v>
      </c>
      <c r="R156" s="55">
        <v>0</v>
      </c>
      <c r="S156" s="55" t="s">
        <v>129</v>
      </c>
      <c r="T156" s="44" t="s">
        <v>309</v>
      </c>
      <c r="U156" s="55">
        <v>25</v>
      </c>
      <c r="V156" s="55" t="s">
        <v>232</v>
      </c>
      <c r="W156" s="54">
        <v>5000</v>
      </c>
      <c r="X156" s="55">
        <f>INDEX([1]装备设计!$G$3:$G$7,MATCH([1]装备一览!T150,[1]装备设计!$F$3:$F$7,0))</f>
        <v>10</v>
      </c>
      <c r="Y156" s="55">
        <f>INDEX([1]装备设计!$H$3:$H$7,MATCH([1]装备一览!T150,[1]装备设计!$F$3:$F$7,0))</f>
        <v>0</v>
      </c>
      <c r="Z156" s="55">
        <v>0</v>
      </c>
      <c r="AA156" s="55">
        <v>104</v>
      </c>
      <c r="AB156" s="55" t="str">
        <f t="shared" si="14"/>
        <v>42,58</v>
      </c>
      <c r="AC156" s="55"/>
      <c r="AE156" s="55" t="s">
        <v>987</v>
      </c>
      <c r="AF156" s="55">
        <v>1</v>
      </c>
      <c r="AG156" s="55">
        <v>0</v>
      </c>
      <c r="AH156" s="55" t="s">
        <v>129</v>
      </c>
      <c r="AI156" s="44" t="s">
        <v>311</v>
      </c>
      <c r="AJ156" s="55">
        <v>25</v>
      </c>
      <c r="AK156" s="55" t="s">
        <v>232</v>
      </c>
      <c r="AL156" s="54">
        <v>12500</v>
      </c>
      <c r="AM156" s="55">
        <f>INDEX([1]装备设计!$G$3:$G$7,MATCH([1]装备一览!AI150,[1]装备设计!$F$3:$F$7,0))</f>
        <v>20</v>
      </c>
      <c r="AN156" s="55">
        <f>INDEX([1]装备设计!$H$3:$H$7,MATCH([1]装备一览!AI150,[1]装备设计!$F$3:$F$7,0))</f>
        <v>0</v>
      </c>
      <c r="AO156" s="55">
        <v>15000</v>
      </c>
      <c r="AP156" s="55">
        <v>104</v>
      </c>
      <c r="AQ156" s="55" t="str">
        <f t="shared" ref="AQ156:AQ219" si="15">IF(AK156="全职业",VLOOKUP(AJ156,$A$2:$I$16,6,FALSE),VLOOKUP(AJ156,$A$2:$I$16,7,FALSE))</f>
        <v>70,97</v>
      </c>
      <c r="AR156" s="55"/>
      <c r="AT156" s="55" t="s">
        <v>988</v>
      </c>
      <c r="AU156" s="55">
        <v>1</v>
      </c>
      <c r="AV156" s="55">
        <v>0</v>
      </c>
      <c r="AW156" s="55" t="s">
        <v>129</v>
      </c>
      <c r="AX156" s="44" t="s">
        <v>313</v>
      </c>
      <c r="AY156" s="55">
        <v>25</v>
      </c>
      <c r="AZ156" s="55" t="s">
        <v>232</v>
      </c>
      <c r="BA156" s="54">
        <v>25000</v>
      </c>
      <c r="BB156" s="55">
        <f>INDEX([1]装备设计!$G$3:$G$7,MATCH([1]装备一览!AX150,[1]装备设计!$F$3:$F$7,0))</f>
        <v>50</v>
      </c>
      <c r="BC156" s="55">
        <f>INDEX([1]装备设计!$H$3:$H$7,MATCH([1]装备一览!AX150,[1]装备设计!$F$3:$F$7,0))</f>
        <v>500</v>
      </c>
      <c r="BD156" s="55">
        <v>15000</v>
      </c>
      <c r="BE156" s="55">
        <v>104</v>
      </c>
      <c r="BF156" s="55" t="str">
        <f t="shared" ref="BF156:BF219" si="16">IF(AZ156="全职业",VLOOKUP(AY156,$A$2:$I$16,4,FALSE),VLOOKUP(AY156,$A$2:$I$16,5,FALSE))</f>
        <v>105,145</v>
      </c>
      <c r="BG156" s="55"/>
      <c r="BI156" s="55" t="s">
        <v>989</v>
      </c>
      <c r="BJ156" s="55">
        <v>1</v>
      </c>
      <c r="BK156" s="55">
        <v>0</v>
      </c>
      <c r="BL156" s="55" t="s">
        <v>129</v>
      </c>
      <c r="BM156" s="44" t="s">
        <v>315</v>
      </c>
      <c r="BN156" s="55">
        <v>25</v>
      </c>
      <c r="BO156" s="55" t="s">
        <v>232</v>
      </c>
      <c r="BP156" s="54">
        <v>50000</v>
      </c>
      <c r="BQ156" s="55">
        <f>INDEX([1]装备设计!$G$3:$G$7,MATCH([1]装备一览!BM150,[1]装备设计!$F$3:$F$7,0))</f>
        <v>150</v>
      </c>
      <c r="BR156" s="55">
        <f>INDEX([1]装备设计!$H$3:$H$7,MATCH([1]装备一览!BM150,[1]装备设计!$F$3:$F$7,0))</f>
        <v>1500</v>
      </c>
      <c r="BS156" s="55">
        <v>15000</v>
      </c>
      <c r="BT156" s="55">
        <v>104</v>
      </c>
      <c r="BU156" s="55" t="str">
        <f t="shared" ref="BU156:BU219" si="17">IF(BO156="全职业",VLOOKUP(BN156,$A$2:$I$16,2,FALSE),VLOOKUP(BN156,$A$2:$I$16,3,FALSE))</f>
        <v>132,193</v>
      </c>
      <c r="BV156" s="55"/>
    </row>
    <row r="157" spans="1:74" ht="14.25" thickBot="1">
      <c r="A157" s="55" t="s">
        <v>990</v>
      </c>
      <c r="B157" s="71">
        <v>0</v>
      </c>
      <c r="C157" s="55">
        <v>1</v>
      </c>
      <c r="D157" s="55" t="s">
        <v>129</v>
      </c>
      <c r="E157" s="55" t="s">
        <v>308</v>
      </c>
      <c r="F157" s="55">
        <v>25</v>
      </c>
      <c r="G157" s="55" t="s">
        <v>232</v>
      </c>
      <c r="H157" s="54">
        <v>2800</v>
      </c>
      <c r="I157" s="55">
        <f>INDEX([1]装备设计!$G$3:$G$7,MATCH([1]装备一览!E151,[1]装备设计!$F$3:$F$7,0))</f>
        <v>5</v>
      </c>
      <c r="J157" s="55">
        <f>INDEX([1]装备设计!$H$3:$H$7,MATCH([1]装备一览!E151,[1]装备设计!$F$3:$F$7,0))</f>
        <v>0</v>
      </c>
      <c r="K157" s="55">
        <v>0</v>
      </c>
      <c r="L157" s="55">
        <f t="shared" si="13"/>
        <v>148.80000000000001</v>
      </c>
      <c r="M157" s="55" t="s">
        <v>2248</v>
      </c>
      <c r="N157" s="55"/>
      <c r="P157" s="55" t="s">
        <v>991</v>
      </c>
      <c r="Q157" s="71">
        <v>0</v>
      </c>
      <c r="R157" s="55">
        <v>1</v>
      </c>
      <c r="S157" s="55" t="s">
        <v>129</v>
      </c>
      <c r="T157" s="44" t="s">
        <v>309</v>
      </c>
      <c r="U157" s="55">
        <v>25</v>
      </c>
      <c r="V157" s="55" t="s">
        <v>232</v>
      </c>
      <c r="W157" s="54">
        <v>5600</v>
      </c>
      <c r="X157" s="55">
        <f>INDEX([1]装备设计!$G$3:$G$7,MATCH([1]装备一览!T151,[1]装备设计!$F$3:$F$7,0))</f>
        <v>10</v>
      </c>
      <c r="Y157" s="55">
        <f>INDEX([1]装备设计!$H$3:$H$7,MATCH([1]装备一览!T151,[1]装备设计!$F$3:$F$7,0))</f>
        <v>0</v>
      </c>
      <c r="Z157" s="55">
        <v>0</v>
      </c>
      <c r="AA157" s="55">
        <v>148.80000000000001</v>
      </c>
      <c r="AB157" s="55" t="str">
        <f t="shared" si="14"/>
        <v>42,58</v>
      </c>
      <c r="AC157" s="55"/>
      <c r="AE157" s="55" t="s">
        <v>992</v>
      </c>
      <c r="AF157" s="71">
        <v>0</v>
      </c>
      <c r="AG157" s="55">
        <v>1</v>
      </c>
      <c r="AH157" s="55" t="s">
        <v>129</v>
      </c>
      <c r="AI157" s="44" t="s">
        <v>311</v>
      </c>
      <c r="AJ157" s="55">
        <v>25</v>
      </c>
      <c r="AK157" s="55" t="s">
        <v>232</v>
      </c>
      <c r="AL157" s="54">
        <v>14000</v>
      </c>
      <c r="AM157" s="55">
        <f>INDEX([1]装备设计!$G$3:$G$7,MATCH([1]装备一览!AI151,[1]装备设计!$F$3:$F$7,0))</f>
        <v>20</v>
      </c>
      <c r="AN157" s="55">
        <f>INDEX([1]装备设计!$H$3:$H$7,MATCH([1]装备一览!AI151,[1]装备设计!$F$3:$F$7,0))</f>
        <v>0</v>
      </c>
      <c r="AO157" s="55">
        <v>17500</v>
      </c>
      <c r="AP157" s="55">
        <v>148.80000000000001</v>
      </c>
      <c r="AQ157" s="55" t="str">
        <f t="shared" si="15"/>
        <v>70,97</v>
      </c>
      <c r="AR157" s="55"/>
      <c r="AT157" s="55" t="s">
        <v>993</v>
      </c>
      <c r="AU157" s="71">
        <v>0</v>
      </c>
      <c r="AV157" s="55">
        <v>1</v>
      </c>
      <c r="AW157" s="55" t="s">
        <v>129</v>
      </c>
      <c r="AX157" s="44" t="s">
        <v>313</v>
      </c>
      <c r="AY157" s="55">
        <v>25</v>
      </c>
      <c r="AZ157" s="55" t="s">
        <v>232</v>
      </c>
      <c r="BA157" s="54">
        <v>28000</v>
      </c>
      <c r="BB157" s="55">
        <f>INDEX([1]装备设计!$G$3:$G$7,MATCH([1]装备一览!AX151,[1]装备设计!$F$3:$F$7,0))</f>
        <v>50</v>
      </c>
      <c r="BC157" s="55">
        <f>INDEX([1]装备设计!$H$3:$H$7,MATCH([1]装备一览!AX151,[1]装备设计!$F$3:$F$7,0))</f>
        <v>500</v>
      </c>
      <c r="BD157" s="55">
        <v>17500</v>
      </c>
      <c r="BE157" s="55">
        <v>148.80000000000001</v>
      </c>
      <c r="BF157" s="55" t="str">
        <f t="shared" si="16"/>
        <v>105,145</v>
      </c>
      <c r="BG157" s="55"/>
      <c r="BI157" s="55" t="s">
        <v>994</v>
      </c>
      <c r="BJ157" s="71">
        <v>0</v>
      </c>
      <c r="BK157" s="55">
        <v>1</v>
      </c>
      <c r="BL157" s="55" t="s">
        <v>129</v>
      </c>
      <c r="BM157" s="44" t="s">
        <v>315</v>
      </c>
      <c r="BN157" s="55">
        <v>25</v>
      </c>
      <c r="BO157" s="55" t="s">
        <v>232</v>
      </c>
      <c r="BP157" s="54">
        <v>56000</v>
      </c>
      <c r="BQ157" s="55">
        <f>INDEX([1]装备设计!$G$3:$G$7,MATCH([1]装备一览!BM151,[1]装备设计!$F$3:$F$7,0))</f>
        <v>150</v>
      </c>
      <c r="BR157" s="55">
        <f>INDEX([1]装备设计!$H$3:$H$7,MATCH([1]装备一览!BM151,[1]装备设计!$F$3:$F$7,0))</f>
        <v>1500</v>
      </c>
      <c r="BS157" s="55">
        <v>17500</v>
      </c>
      <c r="BT157" s="55">
        <v>148.80000000000001</v>
      </c>
      <c r="BU157" s="55" t="str">
        <f t="shared" si="17"/>
        <v>132,193</v>
      </c>
      <c r="BV157" s="55"/>
    </row>
    <row r="158" spans="1:74" ht="14.25" thickBot="1">
      <c r="A158" s="55" t="s">
        <v>995</v>
      </c>
      <c r="B158" s="55">
        <v>1</v>
      </c>
      <c r="C158" s="55">
        <v>0</v>
      </c>
      <c r="D158" s="55" t="s">
        <v>123</v>
      </c>
      <c r="E158" s="55" t="s">
        <v>308</v>
      </c>
      <c r="F158" s="55">
        <v>30</v>
      </c>
      <c r="G158" s="55" t="s">
        <v>232</v>
      </c>
      <c r="H158" s="54">
        <v>3000</v>
      </c>
      <c r="I158" s="55">
        <f>INDEX([1]装备设计!$G$3:$G$7,MATCH([1]装备一览!E152,[1]装备设计!$F$3:$F$7,0))</f>
        <v>5</v>
      </c>
      <c r="J158" s="55">
        <f>INDEX([1]装备设计!$H$3:$H$7,MATCH([1]装备一览!E152,[1]装备设计!$F$3:$F$7,0))</f>
        <v>0</v>
      </c>
      <c r="K158" s="55">
        <v>0</v>
      </c>
      <c r="L158" s="55">
        <f t="shared" si="13"/>
        <v>372</v>
      </c>
      <c r="M158" s="55" t="s">
        <v>2248</v>
      </c>
      <c r="N158" s="55"/>
      <c r="P158" s="55" t="s">
        <v>996</v>
      </c>
      <c r="Q158" s="55">
        <v>1</v>
      </c>
      <c r="R158" s="55">
        <v>0</v>
      </c>
      <c r="S158" s="55" t="s">
        <v>123</v>
      </c>
      <c r="T158" s="44" t="s">
        <v>309</v>
      </c>
      <c r="U158" s="55">
        <v>30</v>
      </c>
      <c r="V158" s="55" t="s">
        <v>232</v>
      </c>
      <c r="W158" s="54">
        <v>6000</v>
      </c>
      <c r="X158" s="55">
        <f>INDEX([1]装备设计!$G$3:$G$7,MATCH([1]装备一览!T152,[1]装备设计!$F$3:$F$7,0))</f>
        <v>10</v>
      </c>
      <c r="Y158" s="55">
        <f>INDEX([1]装备设计!$H$3:$H$7,MATCH([1]装备一览!T152,[1]装备设计!$F$3:$F$7,0))</f>
        <v>0</v>
      </c>
      <c r="Z158" s="55">
        <v>0</v>
      </c>
      <c r="AA158" s="55">
        <v>372</v>
      </c>
      <c r="AB158" s="55" t="str">
        <f t="shared" si="14"/>
        <v>58,80</v>
      </c>
      <c r="AC158" s="55"/>
      <c r="AE158" s="55" t="s">
        <v>997</v>
      </c>
      <c r="AF158" s="55">
        <v>1</v>
      </c>
      <c r="AG158" s="55">
        <v>0</v>
      </c>
      <c r="AH158" s="55" t="s">
        <v>123</v>
      </c>
      <c r="AI158" s="44" t="s">
        <v>311</v>
      </c>
      <c r="AJ158" s="55">
        <v>30</v>
      </c>
      <c r="AK158" s="55" t="s">
        <v>232</v>
      </c>
      <c r="AL158" s="54">
        <v>15000</v>
      </c>
      <c r="AM158" s="55">
        <f>INDEX([1]装备设计!$G$3:$G$7,MATCH([1]装备一览!AI152,[1]装备设计!$F$3:$F$7,0))</f>
        <v>20</v>
      </c>
      <c r="AN158" s="55">
        <f>INDEX([1]装备设计!$H$3:$H$7,MATCH([1]装备一览!AI152,[1]装备设计!$F$3:$F$7,0))</f>
        <v>0</v>
      </c>
      <c r="AO158" s="55">
        <v>17500</v>
      </c>
      <c r="AP158" s="55">
        <v>372</v>
      </c>
      <c r="AQ158" s="55" t="str">
        <f t="shared" si="15"/>
        <v>98,133</v>
      </c>
      <c r="AR158" s="55"/>
      <c r="AT158" s="55" t="s">
        <v>998</v>
      </c>
      <c r="AU158" s="55">
        <v>1</v>
      </c>
      <c r="AV158" s="55">
        <v>0</v>
      </c>
      <c r="AW158" s="55" t="s">
        <v>123</v>
      </c>
      <c r="AX158" s="44" t="s">
        <v>313</v>
      </c>
      <c r="AY158" s="55">
        <v>30</v>
      </c>
      <c r="AZ158" s="55" t="s">
        <v>232</v>
      </c>
      <c r="BA158" s="54">
        <v>30000</v>
      </c>
      <c r="BB158" s="55">
        <f>INDEX([1]装备设计!$G$3:$G$7,MATCH([1]装备一览!AX152,[1]装备设计!$F$3:$F$7,0))</f>
        <v>50</v>
      </c>
      <c r="BC158" s="55">
        <f>INDEX([1]装备设计!$H$3:$H$7,MATCH([1]装备一览!AX152,[1]装备设计!$F$3:$F$7,0))</f>
        <v>500</v>
      </c>
      <c r="BD158" s="55">
        <v>17500</v>
      </c>
      <c r="BE158" s="55">
        <v>372</v>
      </c>
      <c r="BF158" s="55" t="str">
        <f t="shared" si="16"/>
        <v>146,200</v>
      </c>
      <c r="BG158" s="55"/>
      <c r="BI158" s="55" t="s">
        <v>999</v>
      </c>
      <c r="BJ158" s="55">
        <v>1</v>
      </c>
      <c r="BK158" s="55">
        <v>0</v>
      </c>
      <c r="BL158" s="55" t="s">
        <v>123</v>
      </c>
      <c r="BM158" s="44" t="s">
        <v>315</v>
      </c>
      <c r="BN158" s="55">
        <v>30</v>
      </c>
      <c r="BO158" s="55" t="s">
        <v>232</v>
      </c>
      <c r="BP158" s="54">
        <v>60000</v>
      </c>
      <c r="BQ158" s="55">
        <f>INDEX([1]装备设计!$G$3:$G$7,MATCH([1]装备一览!BM152,[1]装备设计!$F$3:$F$7,0))</f>
        <v>150</v>
      </c>
      <c r="BR158" s="55">
        <f>INDEX([1]装备设计!$H$3:$H$7,MATCH([1]装备一览!BM152,[1]装备设计!$F$3:$F$7,0))</f>
        <v>1500</v>
      </c>
      <c r="BS158" s="55">
        <v>17500</v>
      </c>
      <c r="BT158" s="55">
        <v>372</v>
      </c>
      <c r="BU158" s="55" t="str">
        <f t="shared" si="17"/>
        <v>184,267</v>
      </c>
      <c r="BV158" s="55"/>
    </row>
    <row r="159" spans="1:74" ht="14.25" thickBot="1">
      <c r="A159" s="55" t="s">
        <v>1000</v>
      </c>
      <c r="B159" s="55">
        <v>1</v>
      </c>
      <c r="C159" s="55">
        <v>0</v>
      </c>
      <c r="D159" s="55" t="s">
        <v>124</v>
      </c>
      <c r="E159" s="55" t="s">
        <v>308</v>
      </c>
      <c r="F159" s="55">
        <v>30</v>
      </c>
      <c r="G159" s="55" t="s">
        <v>232</v>
      </c>
      <c r="H159" s="54">
        <v>3000</v>
      </c>
      <c r="I159" s="55">
        <f>INDEX([1]装备设计!$G$3:$G$7,MATCH([1]装备一览!E153,[1]装备设计!$F$3:$F$7,0))</f>
        <v>5</v>
      </c>
      <c r="J159" s="55">
        <f>INDEX([1]装备设计!$H$3:$H$7,MATCH([1]装备一览!E153,[1]装备设计!$F$3:$F$7,0))</f>
        <v>0</v>
      </c>
      <c r="K159" s="55">
        <v>0</v>
      </c>
      <c r="L159" s="55">
        <f t="shared" si="13"/>
        <v>460</v>
      </c>
      <c r="M159" s="55" t="s">
        <v>2248</v>
      </c>
      <c r="N159" s="55"/>
      <c r="P159" s="55" t="s">
        <v>1001</v>
      </c>
      <c r="Q159" s="55">
        <v>1</v>
      </c>
      <c r="R159" s="55">
        <v>0</v>
      </c>
      <c r="S159" s="55" t="s">
        <v>124</v>
      </c>
      <c r="T159" s="44" t="s">
        <v>309</v>
      </c>
      <c r="U159" s="55">
        <v>30</v>
      </c>
      <c r="V159" s="55" t="s">
        <v>232</v>
      </c>
      <c r="W159" s="54">
        <v>6000</v>
      </c>
      <c r="X159" s="55">
        <f>INDEX([1]装备设计!$G$3:$G$7,MATCH([1]装备一览!T153,[1]装备设计!$F$3:$F$7,0))</f>
        <v>10</v>
      </c>
      <c r="Y159" s="55">
        <f>INDEX([1]装备设计!$H$3:$H$7,MATCH([1]装备一览!T153,[1]装备设计!$F$3:$F$7,0))</f>
        <v>0</v>
      </c>
      <c r="Z159" s="55">
        <v>0</v>
      </c>
      <c r="AA159" s="55">
        <v>460</v>
      </c>
      <c r="AB159" s="55" t="str">
        <f t="shared" si="14"/>
        <v>58,80</v>
      </c>
      <c r="AC159" s="55"/>
      <c r="AE159" s="55" t="s">
        <v>1002</v>
      </c>
      <c r="AF159" s="55">
        <v>1</v>
      </c>
      <c r="AG159" s="55">
        <v>0</v>
      </c>
      <c r="AH159" s="55" t="s">
        <v>124</v>
      </c>
      <c r="AI159" s="44" t="s">
        <v>311</v>
      </c>
      <c r="AJ159" s="55">
        <v>30</v>
      </c>
      <c r="AK159" s="55" t="s">
        <v>232</v>
      </c>
      <c r="AL159" s="54">
        <v>15000</v>
      </c>
      <c r="AM159" s="55">
        <f>INDEX([1]装备设计!$G$3:$G$7,MATCH([1]装备一览!AI153,[1]装备设计!$F$3:$F$7,0))</f>
        <v>20</v>
      </c>
      <c r="AN159" s="55">
        <f>INDEX([1]装备设计!$H$3:$H$7,MATCH([1]装备一览!AI153,[1]装备设计!$F$3:$F$7,0))</f>
        <v>0</v>
      </c>
      <c r="AO159" s="55">
        <v>17500</v>
      </c>
      <c r="AP159" s="55">
        <v>460</v>
      </c>
      <c r="AQ159" s="55" t="str">
        <f t="shared" si="15"/>
        <v>98,133</v>
      </c>
      <c r="AR159" s="55"/>
      <c r="AT159" s="55" t="s">
        <v>1003</v>
      </c>
      <c r="AU159" s="55">
        <v>1</v>
      </c>
      <c r="AV159" s="55">
        <v>0</v>
      </c>
      <c r="AW159" s="55" t="s">
        <v>124</v>
      </c>
      <c r="AX159" s="44" t="s">
        <v>313</v>
      </c>
      <c r="AY159" s="55">
        <v>30</v>
      </c>
      <c r="AZ159" s="55" t="s">
        <v>232</v>
      </c>
      <c r="BA159" s="54">
        <v>30000</v>
      </c>
      <c r="BB159" s="55">
        <f>INDEX([1]装备设计!$G$3:$G$7,MATCH([1]装备一览!AX153,[1]装备设计!$F$3:$F$7,0))</f>
        <v>50</v>
      </c>
      <c r="BC159" s="55">
        <f>INDEX([1]装备设计!$H$3:$H$7,MATCH([1]装备一览!AX153,[1]装备设计!$F$3:$F$7,0))</f>
        <v>500</v>
      </c>
      <c r="BD159" s="55">
        <v>17500</v>
      </c>
      <c r="BE159" s="55">
        <v>460</v>
      </c>
      <c r="BF159" s="55" t="str">
        <f t="shared" si="16"/>
        <v>146,200</v>
      </c>
      <c r="BG159" s="55"/>
      <c r="BI159" s="55" t="s">
        <v>1004</v>
      </c>
      <c r="BJ159" s="55">
        <v>1</v>
      </c>
      <c r="BK159" s="55">
        <v>0</v>
      </c>
      <c r="BL159" s="55" t="s">
        <v>124</v>
      </c>
      <c r="BM159" s="44" t="s">
        <v>315</v>
      </c>
      <c r="BN159" s="55">
        <v>30</v>
      </c>
      <c r="BO159" s="55" t="s">
        <v>232</v>
      </c>
      <c r="BP159" s="54">
        <v>60000</v>
      </c>
      <c r="BQ159" s="55">
        <f>INDEX([1]装备设计!$G$3:$G$7,MATCH([1]装备一览!BM153,[1]装备设计!$F$3:$F$7,0))</f>
        <v>150</v>
      </c>
      <c r="BR159" s="55">
        <f>INDEX([1]装备设计!$H$3:$H$7,MATCH([1]装备一览!BM153,[1]装备设计!$F$3:$F$7,0))</f>
        <v>1500</v>
      </c>
      <c r="BS159" s="55">
        <v>17500</v>
      </c>
      <c r="BT159" s="55">
        <v>460</v>
      </c>
      <c r="BU159" s="55" t="str">
        <f t="shared" si="17"/>
        <v>184,267</v>
      </c>
      <c r="BV159" s="55"/>
    </row>
    <row r="160" spans="1:74" ht="14.25" thickBot="1">
      <c r="A160" s="55" t="s">
        <v>1005</v>
      </c>
      <c r="B160" s="71">
        <v>0</v>
      </c>
      <c r="C160" s="55">
        <v>0</v>
      </c>
      <c r="D160" s="55" t="s">
        <v>125</v>
      </c>
      <c r="E160" s="55" t="s">
        <v>308</v>
      </c>
      <c r="F160" s="55">
        <v>30</v>
      </c>
      <c r="G160" s="55" t="s">
        <v>232</v>
      </c>
      <c r="H160" s="54">
        <v>3000</v>
      </c>
      <c r="I160" s="55">
        <f>INDEX([1]装备设计!$G$3:$G$7,MATCH([1]装备一览!E154,[1]装备设计!$F$3:$F$7,0))</f>
        <v>5</v>
      </c>
      <c r="J160" s="55">
        <f>INDEX([1]装备设计!$H$3:$H$7,MATCH([1]装备一览!E154,[1]装备设计!$F$3:$F$7,0))</f>
        <v>0</v>
      </c>
      <c r="K160" s="55">
        <v>0</v>
      </c>
      <c r="L160" s="55">
        <f t="shared" si="13"/>
        <v>3360</v>
      </c>
      <c r="M160" s="55" t="s">
        <v>2248</v>
      </c>
      <c r="N160" s="55"/>
      <c r="P160" s="55" t="s">
        <v>1006</v>
      </c>
      <c r="Q160" s="71">
        <v>0</v>
      </c>
      <c r="R160" s="55">
        <v>0</v>
      </c>
      <c r="S160" s="55" t="s">
        <v>125</v>
      </c>
      <c r="T160" s="44" t="s">
        <v>309</v>
      </c>
      <c r="U160" s="55">
        <v>30</v>
      </c>
      <c r="V160" s="55" t="s">
        <v>232</v>
      </c>
      <c r="W160" s="54">
        <v>6000</v>
      </c>
      <c r="X160" s="55">
        <f>INDEX([1]装备设计!$G$3:$G$7,MATCH([1]装备一览!T154,[1]装备设计!$F$3:$F$7,0))</f>
        <v>10</v>
      </c>
      <c r="Y160" s="55">
        <f>INDEX([1]装备设计!$H$3:$H$7,MATCH([1]装备一览!T154,[1]装备设计!$F$3:$F$7,0))</f>
        <v>0</v>
      </c>
      <c r="Z160" s="55">
        <v>0</v>
      </c>
      <c r="AA160" s="55">
        <v>3360</v>
      </c>
      <c r="AB160" s="55" t="str">
        <f t="shared" si="14"/>
        <v>58,80</v>
      </c>
      <c r="AC160" s="55"/>
      <c r="AE160" s="55" t="s">
        <v>1007</v>
      </c>
      <c r="AF160" s="71">
        <v>0</v>
      </c>
      <c r="AG160" s="55">
        <v>0</v>
      </c>
      <c r="AH160" s="55" t="s">
        <v>125</v>
      </c>
      <c r="AI160" s="44" t="s">
        <v>311</v>
      </c>
      <c r="AJ160" s="55">
        <v>30</v>
      </c>
      <c r="AK160" s="55" t="s">
        <v>232</v>
      </c>
      <c r="AL160" s="54">
        <v>15000</v>
      </c>
      <c r="AM160" s="55">
        <f>INDEX([1]装备设计!$G$3:$G$7,MATCH([1]装备一览!AI154,[1]装备设计!$F$3:$F$7,0))</f>
        <v>20</v>
      </c>
      <c r="AN160" s="55">
        <f>INDEX([1]装备设计!$H$3:$H$7,MATCH([1]装备一览!AI154,[1]装备设计!$F$3:$F$7,0))</f>
        <v>0</v>
      </c>
      <c r="AO160" s="55">
        <v>17500</v>
      </c>
      <c r="AP160" s="55">
        <v>3360</v>
      </c>
      <c r="AQ160" s="55" t="str">
        <f t="shared" si="15"/>
        <v>98,133</v>
      </c>
      <c r="AR160" s="55"/>
      <c r="AT160" s="55" t="s">
        <v>1008</v>
      </c>
      <c r="AU160" s="71">
        <v>0</v>
      </c>
      <c r="AV160" s="55">
        <v>0</v>
      </c>
      <c r="AW160" s="55" t="s">
        <v>125</v>
      </c>
      <c r="AX160" s="44" t="s">
        <v>313</v>
      </c>
      <c r="AY160" s="55">
        <v>30</v>
      </c>
      <c r="AZ160" s="55" t="s">
        <v>232</v>
      </c>
      <c r="BA160" s="54">
        <v>30000</v>
      </c>
      <c r="BB160" s="55">
        <f>INDEX([1]装备设计!$G$3:$G$7,MATCH([1]装备一览!AX154,[1]装备设计!$F$3:$F$7,0))</f>
        <v>50</v>
      </c>
      <c r="BC160" s="55">
        <f>INDEX([1]装备设计!$H$3:$H$7,MATCH([1]装备一览!AX154,[1]装备设计!$F$3:$F$7,0))</f>
        <v>500</v>
      </c>
      <c r="BD160" s="55">
        <v>17500</v>
      </c>
      <c r="BE160" s="55">
        <v>3360</v>
      </c>
      <c r="BF160" s="55" t="str">
        <f t="shared" si="16"/>
        <v>146,200</v>
      </c>
      <c r="BG160" s="55"/>
      <c r="BI160" s="55" t="s">
        <v>1009</v>
      </c>
      <c r="BJ160" s="71">
        <v>0</v>
      </c>
      <c r="BK160" s="55">
        <v>0</v>
      </c>
      <c r="BL160" s="55" t="s">
        <v>125</v>
      </c>
      <c r="BM160" s="44" t="s">
        <v>315</v>
      </c>
      <c r="BN160" s="55">
        <v>30</v>
      </c>
      <c r="BO160" s="55" t="s">
        <v>232</v>
      </c>
      <c r="BP160" s="54">
        <v>60000</v>
      </c>
      <c r="BQ160" s="55">
        <f>INDEX([1]装备设计!$G$3:$G$7,MATCH([1]装备一览!BM154,[1]装备设计!$F$3:$F$7,0))</f>
        <v>150</v>
      </c>
      <c r="BR160" s="55">
        <f>INDEX([1]装备设计!$H$3:$H$7,MATCH([1]装备一览!BM154,[1]装备设计!$F$3:$F$7,0))</f>
        <v>1500</v>
      </c>
      <c r="BS160" s="55">
        <v>17500</v>
      </c>
      <c r="BT160" s="55">
        <v>3360</v>
      </c>
      <c r="BU160" s="55" t="str">
        <f t="shared" si="17"/>
        <v>184,267</v>
      </c>
      <c r="BV160" s="55"/>
    </row>
    <row r="161" spans="1:74" ht="14.25" thickBot="1">
      <c r="A161" s="55" t="s">
        <v>1010</v>
      </c>
      <c r="B161" s="55">
        <v>1</v>
      </c>
      <c r="C161" s="55">
        <v>0</v>
      </c>
      <c r="D161" s="55" t="s">
        <v>130</v>
      </c>
      <c r="E161" s="55" t="s">
        <v>308</v>
      </c>
      <c r="F161" s="55">
        <v>30</v>
      </c>
      <c r="G161" s="55" t="s">
        <v>232</v>
      </c>
      <c r="H161" s="54">
        <v>3000</v>
      </c>
      <c r="I161" s="55">
        <f>INDEX([1]装备设计!$G$3:$G$7,MATCH([1]装备一览!E155,[1]装备设计!$F$3:$F$7,0))</f>
        <v>5</v>
      </c>
      <c r="J161" s="55">
        <f>INDEX([1]装备设计!$H$3:$H$7,MATCH([1]装备一览!E155,[1]装备设计!$F$3:$F$7,0))</f>
        <v>0</v>
      </c>
      <c r="K161" s="55">
        <v>0</v>
      </c>
      <c r="L161" s="55">
        <f t="shared" si="13"/>
        <v>65</v>
      </c>
      <c r="M161" s="55" t="s">
        <v>2248</v>
      </c>
      <c r="N161" s="55"/>
      <c r="P161" s="55" t="s">
        <v>1011</v>
      </c>
      <c r="Q161" s="55">
        <v>1</v>
      </c>
      <c r="R161" s="55">
        <v>0</v>
      </c>
      <c r="S161" s="55" t="s">
        <v>130</v>
      </c>
      <c r="T161" s="44" t="s">
        <v>309</v>
      </c>
      <c r="U161" s="55">
        <v>30</v>
      </c>
      <c r="V161" s="55" t="s">
        <v>232</v>
      </c>
      <c r="W161" s="54">
        <v>6000</v>
      </c>
      <c r="X161" s="55">
        <f>INDEX([1]装备设计!$G$3:$G$7,MATCH([1]装备一览!T155,[1]装备设计!$F$3:$F$7,0))</f>
        <v>10</v>
      </c>
      <c r="Y161" s="55">
        <f>INDEX([1]装备设计!$H$3:$H$7,MATCH([1]装备一览!T155,[1]装备设计!$F$3:$F$7,0))</f>
        <v>0</v>
      </c>
      <c r="Z161" s="55">
        <v>0</v>
      </c>
      <c r="AA161" s="55">
        <v>65</v>
      </c>
      <c r="AB161" s="55" t="str">
        <f t="shared" si="14"/>
        <v>58,80</v>
      </c>
      <c r="AC161" s="55"/>
      <c r="AE161" s="55" t="s">
        <v>1012</v>
      </c>
      <c r="AF161" s="55">
        <v>1</v>
      </c>
      <c r="AG161" s="55">
        <v>0</v>
      </c>
      <c r="AH161" s="55" t="s">
        <v>130</v>
      </c>
      <c r="AI161" s="44" t="s">
        <v>311</v>
      </c>
      <c r="AJ161" s="55">
        <v>30</v>
      </c>
      <c r="AK161" s="55" t="s">
        <v>232</v>
      </c>
      <c r="AL161" s="54">
        <v>15000</v>
      </c>
      <c r="AM161" s="55">
        <f>INDEX([1]装备设计!$G$3:$G$7,MATCH([1]装备一览!AI155,[1]装备设计!$F$3:$F$7,0))</f>
        <v>20</v>
      </c>
      <c r="AN161" s="55">
        <f>INDEX([1]装备设计!$H$3:$H$7,MATCH([1]装备一览!AI155,[1]装备设计!$F$3:$F$7,0))</f>
        <v>0</v>
      </c>
      <c r="AO161" s="55">
        <v>17500</v>
      </c>
      <c r="AP161" s="55">
        <v>65</v>
      </c>
      <c r="AQ161" s="55" t="str">
        <f t="shared" si="15"/>
        <v>98,133</v>
      </c>
      <c r="AR161" s="55"/>
      <c r="AT161" s="55" t="s">
        <v>1013</v>
      </c>
      <c r="AU161" s="55">
        <v>1</v>
      </c>
      <c r="AV161" s="55">
        <v>0</v>
      </c>
      <c r="AW161" s="55" t="s">
        <v>130</v>
      </c>
      <c r="AX161" s="44" t="s">
        <v>313</v>
      </c>
      <c r="AY161" s="55">
        <v>30</v>
      </c>
      <c r="AZ161" s="55" t="s">
        <v>232</v>
      </c>
      <c r="BA161" s="54">
        <v>30000</v>
      </c>
      <c r="BB161" s="55">
        <f>INDEX([1]装备设计!$G$3:$G$7,MATCH([1]装备一览!AX155,[1]装备设计!$F$3:$F$7,0))</f>
        <v>50</v>
      </c>
      <c r="BC161" s="55">
        <f>INDEX([1]装备设计!$H$3:$H$7,MATCH([1]装备一览!AX155,[1]装备设计!$F$3:$F$7,0))</f>
        <v>500</v>
      </c>
      <c r="BD161" s="55">
        <v>17500</v>
      </c>
      <c r="BE161" s="55">
        <v>65</v>
      </c>
      <c r="BF161" s="55" t="str">
        <f t="shared" si="16"/>
        <v>146,200</v>
      </c>
      <c r="BG161" s="55"/>
      <c r="BI161" s="55" t="s">
        <v>1014</v>
      </c>
      <c r="BJ161" s="55">
        <v>1</v>
      </c>
      <c r="BK161" s="55">
        <v>0</v>
      </c>
      <c r="BL161" s="55" t="s">
        <v>130</v>
      </c>
      <c r="BM161" s="44" t="s">
        <v>315</v>
      </c>
      <c r="BN161" s="55">
        <v>30</v>
      </c>
      <c r="BO161" s="55" t="s">
        <v>232</v>
      </c>
      <c r="BP161" s="54">
        <v>60000</v>
      </c>
      <c r="BQ161" s="55">
        <f>INDEX([1]装备设计!$G$3:$G$7,MATCH([1]装备一览!BM155,[1]装备设计!$F$3:$F$7,0))</f>
        <v>150</v>
      </c>
      <c r="BR161" s="55">
        <f>INDEX([1]装备设计!$H$3:$H$7,MATCH([1]装备一览!BM155,[1]装备设计!$F$3:$F$7,0))</f>
        <v>1500</v>
      </c>
      <c r="BS161" s="55">
        <v>17500</v>
      </c>
      <c r="BT161" s="55">
        <v>65</v>
      </c>
      <c r="BU161" s="55" t="str">
        <f t="shared" si="17"/>
        <v>184,267</v>
      </c>
      <c r="BV161" s="55"/>
    </row>
    <row r="162" spans="1:74" ht="14.25" thickBot="1">
      <c r="A162" s="55" t="s">
        <v>1015</v>
      </c>
      <c r="B162" s="55">
        <v>1</v>
      </c>
      <c r="C162" s="55">
        <v>0</v>
      </c>
      <c r="D162" s="55" t="s">
        <v>131</v>
      </c>
      <c r="E162" s="55" t="s">
        <v>308</v>
      </c>
      <c r="F162" s="55">
        <v>30</v>
      </c>
      <c r="G162" s="55" t="s">
        <v>232</v>
      </c>
      <c r="H162" s="54">
        <v>3000</v>
      </c>
      <c r="I162" s="55">
        <f>INDEX([1]装备设计!$G$3:$G$7,MATCH([1]装备一览!E156,[1]装备设计!$F$3:$F$7,0))</f>
        <v>5</v>
      </c>
      <c r="J162" s="55">
        <f>INDEX([1]装备设计!$H$3:$H$7,MATCH([1]装备一览!E156,[1]装备设计!$F$3:$F$7,0))</f>
        <v>0</v>
      </c>
      <c r="K162" s="55">
        <v>0</v>
      </c>
      <c r="L162" s="55">
        <f t="shared" si="13"/>
        <v>367</v>
      </c>
      <c r="M162" s="55" t="s">
        <v>2248</v>
      </c>
      <c r="N162" s="55"/>
      <c r="P162" s="55" t="s">
        <v>1016</v>
      </c>
      <c r="Q162" s="55">
        <v>1</v>
      </c>
      <c r="R162" s="55">
        <v>0</v>
      </c>
      <c r="S162" s="55" t="s">
        <v>131</v>
      </c>
      <c r="T162" s="44" t="s">
        <v>309</v>
      </c>
      <c r="U162" s="55">
        <v>30</v>
      </c>
      <c r="V162" s="55" t="s">
        <v>232</v>
      </c>
      <c r="W162" s="54">
        <v>6000</v>
      </c>
      <c r="X162" s="55">
        <f>INDEX([1]装备设计!$G$3:$G$7,MATCH([1]装备一览!T156,[1]装备设计!$F$3:$F$7,0))</f>
        <v>10</v>
      </c>
      <c r="Y162" s="55">
        <f>INDEX([1]装备设计!$H$3:$H$7,MATCH([1]装备一览!T156,[1]装备设计!$F$3:$F$7,0))</f>
        <v>0</v>
      </c>
      <c r="Z162" s="55">
        <v>0</v>
      </c>
      <c r="AA162" s="55">
        <v>367</v>
      </c>
      <c r="AB162" s="55" t="str">
        <f t="shared" si="14"/>
        <v>58,80</v>
      </c>
      <c r="AC162" s="55"/>
      <c r="AE162" s="55" t="s">
        <v>1017</v>
      </c>
      <c r="AF162" s="55">
        <v>1</v>
      </c>
      <c r="AG162" s="55">
        <v>0</v>
      </c>
      <c r="AH162" s="55" t="s">
        <v>131</v>
      </c>
      <c r="AI162" s="44" t="s">
        <v>311</v>
      </c>
      <c r="AJ162" s="55">
        <v>30</v>
      </c>
      <c r="AK162" s="55" t="s">
        <v>232</v>
      </c>
      <c r="AL162" s="54">
        <v>15000</v>
      </c>
      <c r="AM162" s="55">
        <f>INDEX([1]装备设计!$G$3:$G$7,MATCH([1]装备一览!AI156,[1]装备设计!$F$3:$F$7,0))</f>
        <v>20</v>
      </c>
      <c r="AN162" s="55">
        <f>INDEX([1]装备设计!$H$3:$H$7,MATCH([1]装备一览!AI156,[1]装备设计!$F$3:$F$7,0))</f>
        <v>0</v>
      </c>
      <c r="AO162" s="55">
        <v>17500</v>
      </c>
      <c r="AP162" s="55">
        <v>367</v>
      </c>
      <c r="AQ162" s="55" t="str">
        <f t="shared" si="15"/>
        <v>98,133</v>
      </c>
      <c r="AR162" s="55"/>
      <c r="AT162" s="55" t="s">
        <v>1018</v>
      </c>
      <c r="AU162" s="55">
        <v>1</v>
      </c>
      <c r="AV162" s="55">
        <v>0</v>
      </c>
      <c r="AW162" s="55" t="s">
        <v>131</v>
      </c>
      <c r="AX162" s="44" t="s">
        <v>313</v>
      </c>
      <c r="AY162" s="55">
        <v>30</v>
      </c>
      <c r="AZ162" s="55" t="s">
        <v>232</v>
      </c>
      <c r="BA162" s="54">
        <v>30000</v>
      </c>
      <c r="BB162" s="55">
        <f>INDEX([1]装备设计!$G$3:$G$7,MATCH([1]装备一览!AX156,[1]装备设计!$F$3:$F$7,0))</f>
        <v>50</v>
      </c>
      <c r="BC162" s="55">
        <f>INDEX([1]装备设计!$H$3:$H$7,MATCH([1]装备一览!AX156,[1]装备设计!$F$3:$F$7,0))</f>
        <v>500</v>
      </c>
      <c r="BD162" s="55">
        <v>17500</v>
      </c>
      <c r="BE162" s="55">
        <v>367</v>
      </c>
      <c r="BF162" s="55" t="str">
        <f t="shared" si="16"/>
        <v>146,200</v>
      </c>
      <c r="BG162" s="55"/>
      <c r="BI162" s="55" t="s">
        <v>1019</v>
      </c>
      <c r="BJ162" s="55">
        <v>1</v>
      </c>
      <c r="BK162" s="55">
        <v>0</v>
      </c>
      <c r="BL162" s="55" t="s">
        <v>131</v>
      </c>
      <c r="BM162" s="44" t="s">
        <v>315</v>
      </c>
      <c r="BN162" s="55">
        <v>30</v>
      </c>
      <c r="BO162" s="55" t="s">
        <v>232</v>
      </c>
      <c r="BP162" s="54">
        <v>60000</v>
      </c>
      <c r="BQ162" s="55">
        <f>INDEX([1]装备设计!$G$3:$G$7,MATCH([1]装备一览!BM156,[1]装备设计!$F$3:$F$7,0))</f>
        <v>150</v>
      </c>
      <c r="BR162" s="55">
        <f>INDEX([1]装备设计!$H$3:$H$7,MATCH([1]装备一览!BM156,[1]装备设计!$F$3:$F$7,0))</f>
        <v>1500</v>
      </c>
      <c r="BS162" s="55">
        <v>17500</v>
      </c>
      <c r="BT162" s="55">
        <v>367</v>
      </c>
      <c r="BU162" s="55" t="str">
        <f t="shared" si="17"/>
        <v>184,267</v>
      </c>
      <c r="BV162" s="55"/>
    </row>
    <row r="163" spans="1:74" ht="14.25" thickBot="1">
      <c r="A163" s="55" t="s">
        <v>1020</v>
      </c>
      <c r="B163" s="55">
        <v>1</v>
      </c>
      <c r="C163" s="55">
        <v>0</v>
      </c>
      <c r="D163" s="55" t="s">
        <v>132</v>
      </c>
      <c r="E163" s="55" t="s">
        <v>308</v>
      </c>
      <c r="F163" s="55">
        <v>30</v>
      </c>
      <c r="G163" s="55" t="s">
        <v>232</v>
      </c>
      <c r="H163" s="54">
        <v>3000</v>
      </c>
      <c r="I163" s="55">
        <f>INDEX([1]装备设计!$G$3:$G$7,MATCH([1]装备一览!E157,[1]装备设计!$F$3:$F$7,0))</f>
        <v>5</v>
      </c>
      <c r="J163" s="55">
        <f>INDEX([1]装备设计!$H$3:$H$7,MATCH([1]装备一览!E157,[1]装备设计!$F$3:$F$7,0))</f>
        <v>0</v>
      </c>
      <c r="K163" s="55">
        <v>0</v>
      </c>
      <c r="L163" s="55">
        <f t="shared" si="13"/>
        <v>372</v>
      </c>
      <c r="M163" s="55" t="s">
        <v>2248</v>
      </c>
      <c r="N163" s="55"/>
      <c r="P163" s="55" t="s">
        <v>1021</v>
      </c>
      <c r="Q163" s="55">
        <v>1</v>
      </c>
      <c r="R163" s="55">
        <v>0</v>
      </c>
      <c r="S163" s="55" t="s">
        <v>132</v>
      </c>
      <c r="T163" s="44" t="s">
        <v>309</v>
      </c>
      <c r="U163" s="55">
        <v>30</v>
      </c>
      <c r="V163" s="55" t="s">
        <v>232</v>
      </c>
      <c r="W163" s="54">
        <v>6000</v>
      </c>
      <c r="X163" s="55">
        <f>INDEX([1]装备设计!$G$3:$G$7,MATCH([1]装备一览!T157,[1]装备设计!$F$3:$F$7,0))</f>
        <v>10</v>
      </c>
      <c r="Y163" s="55">
        <f>INDEX([1]装备设计!$H$3:$H$7,MATCH([1]装备一览!T157,[1]装备设计!$F$3:$F$7,0))</f>
        <v>0</v>
      </c>
      <c r="Z163" s="55">
        <v>0</v>
      </c>
      <c r="AA163" s="55">
        <v>372</v>
      </c>
      <c r="AB163" s="55" t="str">
        <f t="shared" si="14"/>
        <v>58,80</v>
      </c>
      <c r="AC163" s="55"/>
      <c r="AE163" s="55" t="s">
        <v>1022</v>
      </c>
      <c r="AF163" s="55">
        <v>1</v>
      </c>
      <c r="AG163" s="55">
        <v>0</v>
      </c>
      <c r="AH163" s="55" t="s">
        <v>132</v>
      </c>
      <c r="AI163" s="44" t="s">
        <v>311</v>
      </c>
      <c r="AJ163" s="55">
        <v>30</v>
      </c>
      <c r="AK163" s="55" t="s">
        <v>232</v>
      </c>
      <c r="AL163" s="54">
        <v>15000</v>
      </c>
      <c r="AM163" s="55">
        <f>INDEX([1]装备设计!$G$3:$G$7,MATCH([1]装备一览!AI157,[1]装备设计!$F$3:$F$7,0))</f>
        <v>20</v>
      </c>
      <c r="AN163" s="55">
        <f>INDEX([1]装备设计!$H$3:$H$7,MATCH([1]装备一览!AI157,[1]装备设计!$F$3:$F$7,0))</f>
        <v>0</v>
      </c>
      <c r="AO163" s="55">
        <v>17500</v>
      </c>
      <c r="AP163" s="55">
        <v>372</v>
      </c>
      <c r="AQ163" s="55" t="str">
        <f t="shared" si="15"/>
        <v>98,133</v>
      </c>
      <c r="AR163" s="55"/>
      <c r="AT163" s="55" t="s">
        <v>1023</v>
      </c>
      <c r="AU163" s="55">
        <v>1</v>
      </c>
      <c r="AV163" s="55">
        <v>0</v>
      </c>
      <c r="AW163" s="55" t="s">
        <v>132</v>
      </c>
      <c r="AX163" s="44" t="s">
        <v>313</v>
      </c>
      <c r="AY163" s="55">
        <v>30</v>
      </c>
      <c r="AZ163" s="55" t="s">
        <v>232</v>
      </c>
      <c r="BA163" s="54">
        <v>30000</v>
      </c>
      <c r="BB163" s="55">
        <f>INDEX([1]装备设计!$G$3:$G$7,MATCH([1]装备一览!AX157,[1]装备设计!$F$3:$F$7,0))</f>
        <v>50</v>
      </c>
      <c r="BC163" s="55">
        <f>INDEX([1]装备设计!$H$3:$H$7,MATCH([1]装备一览!AX157,[1]装备设计!$F$3:$F$7,0))</f>
        <v>500</v>
      </c>
      <c r="BD163" s="55">
        <v>17500</v>
      </c>
      <c r="BE163" s="55">
        <v>372</v>
      </c>
      <c r="BF163" s="55" t="str">
        <f t="shared" si="16"/>
        <v>146,200</v>
      </c>
      <c r="BG163" s="55"/>
      <c r="BI163" s="55" t="s">
        <v>1024</v>
      </c>
      <c r="BJ163" s="55">
        <v>1</v>
      </c>
      <c r="BK163" s="55">
        <v>0</v>
      </c>
      <c r="BL163" s="55" t="s">
        <v>132</v>
      </c>
      <c r="BM163" s="44" t="s">
        <v>315</v>
      </c>
      <c r="BN163" s="55">
        <v>30</v>
      </c>
      <c r="BO163" s="55" t="s">
        <v>232</v>
      </c>
      <c r="BP163" s="54">
        <v>60000</v>
      </c>
      <c r="BQ163" s="55">
        <f>INDEX([1]装备设计!$G$3:$G$7,MATCH([1]装备一览!BM157,[1]装备设计!$F$3:$F$7,0))</f>
        <v>150</v>
      </c>
      <c r="BR163" s="55">
        <f>INDEX([1]装备设计!$H$3:$H$7,MATCH([1]装备一览!BM157,[1]装备设计!$F$3:$F$7,0))</f>
        <v>1500</v>
      </c>
      <c r="BS163" s="55">
        <v>17500</v>
      </c>
      <c r="BT163" s="55">
        <v>372</v>
      </c>
      <c r="BU163" s="55" t="str">
        <f t="shared" si="17"/>
        <v>184,267</v>
      </c>
      <c r="BV163" s="55"/>
    </row>
    <row r="164" spans="1:74" ht="14.25" thickBot="1">
      <c r="A164" s="55" t="s">
        <v>1025</v>
      </c>
      <c r="B164" s="55">
        <v>1</v>
      </c>
      <c r="C164" s="55">
        <v>0</v>
      </c>
      <c r="D164" s="55" t="s">
        <v>127</v>
      </c>
      <c r="E164" s="55" t="s">
        <v>308</v>
      </c>
      <c r="F164" s="55">
        <v>30</v>
      </c>
      <c r="G164" s="55" t="s">
        <v>135</v>
      </c>
      <c r="H164" s="54">
        <v>3000</v>
      </c>
      <c r="I164" s="55">
        <f>INDEX([1]装备设计!$G$3:$G$7,MATCH([1]装备一览!E158,[1]装备设计!$F$3:$F$7,0))</f>
        <v>5</v>
      </c>
      <c r="J164" s="55">
        <f>INDEX([1]装备设计!$H$3:$H$7,MATCH([1]装备一览!E158,[1]装备设计!$F$3:$F$7,0))</f>
        <v>0</v>
      </c>
      <c r="K164" s="55">
        <v>0</v>
      </c>
      <c r="L164" s="55">
        <f t="shared" si="13"/>
        <v>825</v>
      </c>
      <c r="M164" s="55" t="s">
        <v>2248</v>
      </c>
      <c r="N164" s="55"/>
      <c r="P164" s="55" t="s">
        <v>1026</v>
      </c>
      <c r="Q164" s="55">
        <v>1</v>
      </c>
      <c r="R164" s="55">
        <v>0</v>
      </c>
      <c r="S164" s="55" t="s">
        <v>127</v>
      </c>
      <c r="T164" s="44" t="s">
        <v>309</v>
      </c>
      <c r="U164" s="55">
        <v>30</v>
      </c>
      <c r="V164" s="55" t="s">
        <v>135</v>
      </c>
      <c r="W164" s="54">
        <v>6000</v>
      </c>
      <c r="X164" s="55">
        <f>INDEX([1]装备设计!$G$3:$G$7,MATCH([1]装备一览!T158,[1]装备设计!$F$3:$F$7,0))</f>
        <v>10</v>
      </c>
      <c r="Y164" s="55">
        <f>INDEX([1]装备设计!$H$3:$H$7,MATCH([1]装备一览!T158,[1]装备设计!$F$3:$F$7,0))</f>
        <v>0</v>
      </c>
      <c r="Z164" s="55">
        <v>0</v>
      </c>
      <c r="AA164" s="55">
        <v>825</v>
      </c>
      <c r="AB164" s="55" t="str">
        <f t="shared" si="14"/>
        <v>75,104</v>
      </c>
      <c r="AC164" s="55"/>
      <c r="AE164" s="55" t="s">
        <v>1027</v>
      </c>
      <c r="AF164" s="55">
        <v>1</v>
      </c>
      <c r="AG164" s="55">
        <v>0</v>
      </c>
      <c r="AH164" s="55" t="s">
        <v>127</v>
      </c>
      <c r="AI164" s="44" t="s">
        <v>311</v>
      </c>
      <c r="AJ164" s="55">
        <v>30</v>
      </c>
      <c r="AK164" s="55" t="s">
        <v>135</v>
      </c>
      <c r="AL164" s="54">
        <v>15000</v>
      </c>
      <c r="AM164" s="55">
        <f>INDEX([1]装备设计!$G$3:$G$7,MATCH([1]装备一览!AI158,[1]装备设计!$F$3:$F$7,0))</f>
        <v>20</v>
      </c>
      <c r="AN164" s="55">
        <f>INDEX([1]装备设计!$H$3:$H$7,MATCH([1]装备一览!AI158,[1]装备设计!$F$3:$F$7,0))</f>
        <v>0</v>
      </c>
      <c r="AO164" s="55">
        <v>17500</v>
      </c>
      <c r="AP164" s="55">
        <v>825</v>
      </c>
      <c r="AQ164" s="55" t="str">
        <f t="shared" si="15"/>
        <v>127,173</v>
      </c>
      <c r="AR164" s="55"/>
      <c r="AT164" s="55" t="s">
        <v>1028</v>
      </c>
      <c r="AU164" s="55">
        <v>1</v>
      </c>
      <c r="AV164" s="55">
        <v>0</v>
      </c>
      <c r="AW164" s="55" t="s">
        <v>127</v>
      </c>
      <c r="AX164" s="44" t="s">
        <v>313</v>
      </c>
      <c r="AY164" s="55">
        <v>30</v>
      </c>
      <c r="AZ164" s="55" t="s">
        <v>135</v>
      </c>
      <c r="BA164" s="54">
        <v>30000</v>
      </c>
      <c r="BB164" s="55">
        <f>INDEX([1]装备设计!$G$3:$G$7,MATCH([1]装备一览!AX158,[1]装备设计!$F$3:$F$7,0))</f>
        <v>50</v>
      </c>
      <c r="BC164" s="55">
        <f>INDEX([1]装备设计!$H$3:$H$7,MATCH([1]装备一览!AX158,[1]装备设计!$F$3:$F$7,0))</f>
        <v>500</v>
      </c>
      <c r="BD164" s="55">
        <v>17500</v>
      </c>
      <c r="BE164" s="55">
        <v>825</v>
      </c>
      <c r="BF164" s="55" t="str">
        <f t="shared" si="16"/>
        <v>190,260</v>
      </c>
      <c r="BG164" s="55"/>
      <c r="BI164" s="55" t="s">
        <v>1029</v>
      </c>
      <c r="BJ164" s="55">
        <v>1</v>
      </c>
      <c r="BK164" s="55">
        <v>0</v>
      </c>
      <c r="BL164" s="55" t="s">
        <v>127</v>
      </c>
      <c r="BM164" s="44" t="s">
        <v>315</v>
      </c>
      <c r="BN164" s="55">
        <v>30</v>
      </c>
      <c r="BO164" s="55" t="s">
        <v>135</v>
      </c>
      <c r="BP164" s="54">
        <v>60000</v>
      </c>
      <c r="BQ164" s="55">
        <f>INDEX([1]装备设计!$G$3:$G$7,MATCH([1]装备一览!BM158,[1]装备设计!$F$3:$F$7,0))</f>
        <v>150</v>
      </c>
      <c r="BR164" s="55">
        <f>INDEX([1]装备设计!$H$3:$H$7,MATCH([1]装备一览!BM158,[1]装备设计!$F$3:$F$7,0))</f>
        <v>1500</v>
      </c>
      <c r="BS164" s="55">
        <v>17500</v>
      </c>
      <c r="BT164" s="55">
        <v>825</v>
      </c>
      <c r="BU164" s="55" t="str">
        <f t="shared" si="17"/>
        <v>239,347</v>
      </c>
      <c r="BV164" s="55"/>
    </row>
    <row r="165" spans="1:74" ht="14.25" thickBot="1">
      <c r="A165" s="55" t="s">
        <v>1030</v>
      </c>
      <c r="B165" s="55">
        <v>1</v>
      </c>
      <c r="C165" s="55">
        <v>1</v>
      </c>
      <c r="D165" s="55" t="s">
        <v>127</v>
      </c>
      <c r="E165" s="55" t="s">
        <v>308</v>
      </c>
      <c r="F165" s="55">
        <v>30</v>
      </c>
      <c r="G165" s="55" t="s">
        <v>135</v>
      </c>
      <c r="H165" s="54">
        <v>3300</v>
      </c>
      <c r="I165" s="55">
        <f>INDEX([1]装备设计!$G$3:$G$7,MATCH([1]装备一览!E159,[1]装备设计!$F$3:$F$7,0))</f>
        <v>5</v>
      </c>
      <c r="J165" s="55">
        <f>INDEX([1]装备设计!$H$3:$H$7,MATCH([1]装备一览!E159,[1]装备设计!$F$3:$F$7,0))</f>
        <v>0</v>
      </c>
      <c r="K165" s="55">
        <v>0</v>
      </c>
      <c r="L165" s="55">
        <f t="shared" si="13"/>
        <v>1026.5999999999999</v>
      </c>
      <c r="M165" s="55" t="s">
        <v>2248</v>
      </c>
      <c r="N165" s="55"/>
      <c r="P165" s="55" t="s">
        <v>1031</v>
      </c>
      <c r="Q165" s="55">
        <v>1</v>
      </c>
      <c r="R165" s="55">
        <v>1</v>
      </c>
      <c r="S165" s="55" t="s">
        <v>127</v>
      </c>
      <c r="T165" s="44" t="s">
        <v>309</v>
      </c>
      <c r="U165" s="55">
        <v>30</v>
      </c>
      <c r="V165" s="55" t="s">
        <v>135</v>
      </c>
      <c r="W165" s="54">
        <v>6600</v>
      </c>
      <c r="X165" s="55">
        <f>INDEX([1]装备设计!$G$3:$G$7,MATCH([1]装备一览!T159,[1]装备设计!$F$3:$F$7,0))</f>
        <v>10</v>
      </c>
      <c r="Y165" s="55">
        <f>INDEX([1]装备设计!$H$3:$H$7,MATCH([1]装备一览!T159,[1]装备设计!$F$3:$F$7,0))</f>
        <v>0</v>
      </c>
      <c r="Z165" s="55">
        <v>0</v>
      </c>
      <c r="AA165" s="55">
        <v>1026.5999999999999</v>
      </c>
      <c r="AB165" s="55" t="str">
        <f t="shared" si="14"/>
        <v>75,104</v>
      </c>
      <c r="AC165" s="55"/>
      <c r="AE165" s="55" t="s">
        <v>1032</v>
      </c>
      <c r="AF165" s="55">
        <v>1</v>
      </c>
      <c r="AG165" s="55">
        <v>1</v>
      </c>
      <c r="AH165" s="55" t="s">
        <v>127</v>
      </c>
      <c r="AI165" s="44" t="s">
        <v>311</v>
      </c>
      <c r="AJ165" s="55">
        <v>30</v>
      </c>
      <c r="AK165" s="55" t="s">
        <v>135</v>
      </c>
      <c r="AL165" s="54">
        <v>16500</v>
      </c>
      <c r="AM165" s="55">
        <f>INDEX([1]装备设计!$G$3:$G$7,MATCH([1]装备一览!AI159,[1]装备设计!$F$3:$F$7,0))</f>
        <v>20</v>
      </c>
      <c r="AN165" s="55">
        <f>INDEX([1]装备设计!$H$3:$H$7,MATCH([1]装备一览!AI159,[1]装备设计!$F$3:$F$7,0))</f>
        <v>0</v>
      </c>
      <c r="AO165" s="55">
        <v>20000</v>
      </c>
      <c r="AP165" s="55">
        <v>1026.5999999999999</v>
      </c>
      <c r="AQ165" s="55" t="str">
        <f t="shared" si="15"/>
        <v>127,173</v>
      </c>
      <c r="AR165" s="55"/>
      <c r="AT165" s="55" t="s">
        <v>1033</v>
      </c>
      <c r="AU165" s="55">
        <v>1</v>
      </c>
      <c r="AV165" s="55">
        <v>1</v>
      </c>
      <c r="AW165" s="55" t="s">
        <v>127</v>
      </c>
      <c r="AX165" s="44" t="s">
        <v>313</v>
      </c>
      <c r="AY165" s="55">
        <v>30</v>
      </c>
      <c r="AZ165" s="55" t="s">
        <v>135</v>
      </c>
      <c r="BA165" s="54">
        <v>33000</v>
      </c>
      <c r="BB165" s="55">
        <f>INDEX([1]装备设计!$G$3:$G$7,MATCH([1]装备一览!AX159,[1]装备设计!$F$3:$F$7,0))</f>
        <v>50</v>
      </c>
      <c r="BC165" s="55">
        <f>INDEX([1]装备设计!$H$3:$H$7,MATCH([1]装备一览!AX159,[1]装备设计!$F$3:$F$7,0))</f>
        <v>500</v>
      </c>
      <c r="BD165" s="55">
        <v>20000</v>
      </c>
      <c r="BE165" s="55">
        <v>1026.5999999999999</v>
      </c>
      <c r="BF165" s="55" t="str">
        <f t="shared" si="16"/>
        <v>190,260</v>
      </c>
      <c r="BG165" s="55"/>
      <c r="BI165" s="55" t="s">
        <v>1034</v>
      </c>
      <c r="BJ165" s="55">
        <v>1</v>
      </c>
      <c r="BK165" s="55">
        <v>1</v>
      </c>
      <c r="BL165" s="55" t="s">
        <v>127</v>
      </c>
      <c r="BM165" s="44" t="s">
        <v>315</v>
      </c>
      <c r="BN165" s="55">
        <v>30</v>
      </c>
      <c r="BO165" s="55" t="s">
        <v>135</v>
      </c>
      <c r="BP165" s="54">
        <v>66000</v>
      </c>
      <c r="BQ165" s="55">
        <f>INDEX([1]装备设计!$G$3:$G$7,MATCH([1]装备一览!BM159,[1]装备设计!$F$3:$F$7,0))</f>
        <v>150</v>
      </c>
      <c r="BR165" s="55">
        <f>INDEX([1]装备设计!$H$3:$H$7,MATCH([1]装备一览!BM159,[1]装备设计!$F$3:$F$7,0))</f>
        <v>1500</v>
      </c>
      <c r="BS165" s="55">
        <v>20000</v>
      </c>
      <c r="BT165" s="55">
        <v>1026.5999999999999</v>
      </c>
      <c r="BU165" s="55" t="str">
        <f t="shared" si="17"/>
        <v>239,347</v>
      </c>
      <c r="BV165" s="55"/>
    </row>
    <row r="166" spans="1:74" ht="14.25" thickBot="1">
      <c r="A166" s="55" t="s">
        <v>1035</v>
      </c>
      <c r="B166" s="55">
        <v>1</v>
      </c>
      <c r="C166" s="55">
        <v>0</v>
      </c>
      <c r="D166" s="55" t="s">
        <v>128</v>
      </c>
      <c r="E166" s="55" t="s">
        <v>308</v>
      </c>
      <c r="F166" s="55">
        <v>30</v>
      </c>
      <c r="G166" s="55" t="s">
        <v>135</v>
      </c>
      <c r="H166" s="54">
        <v>3000</v>
      </c>
      <c r="I166" s="55">
        <f>INDEX([1]装备设计!$G$3:$G$7,MATCH([1]装备一览!E160,[1]装备设计!$F$3:$F$7,0))</f>
        <v>5</v>
      </c>
      <c r="J166" s="55">
        <f>INDEX([1]装备设计!$H$3:$H$7,MATCH([1]装备一览!E160,[1]装备设计!$F$3:$F$7,0))</f>
        <v>0</v>
      </c>
      <c r="K166" s="55">
        <v>0</v>
      </c>
      <c r="L166" s="55">
        <f t="shared" si="13"/>
        <v>368</v>
      </c>
      <c r="M166" s="55" t="s">
        <v>2248</v>
      </c>
      <c r="N166" s="55"/>
      <c r="P166" s="55" t="s">
        <v>1036</v>
      </c>
      <c r="Q166" s="55">
        <v>1</v>
      </c>
      <c r="R166" s="55">
        <v>0</v>
      </c>
      <c r="S166" s="55" t="s">
        <v>128</v>
      </c>
      <c r="T166" s="44" t="s">
        <v>309</v>
      </c>
      <c r="U166" s="55">
        <v>30</v>
      </c>
      <c r="V166" s="55" t="s">
        <v>135</v>
      </c>
      <c r="W166" s="54">
        <v>6000</v>
      </c>
      <c r="X166" s="55">
        <f>INDEX([1]装备设计!$G$3:$G$7,MATCH([1]装备一览!T160,[1]装备设计!$F$3:$F$7,0))</f>
        <v>10</v>
      </c>
      <c r="Y166" s="55">
        <f>INDEX([1]装备设计!$H$3:$H$7,MATCH([1]装备一览!T160,[1]装备设计!$F$3:$F$7,0))</f>
        <v>0</v>
      </c>
      <c r="Z166" s="55">
        <v>0</v>
      </c>
      <c r="AA166" s="55">
        <v>368</v>
      </c>
      <c r="AB166" s="55" t="str">
        <f t="shared" si="14"/>
        <v>75,104</v>
      </c>
      <c r="AC166" s="55"/>
      <c r="AE166" s="55" t="s">
        <v>1037</v>
      </c>
      <c r="AF166" s="55">
        <v>1</v>
      </c>
      <c r="AG166" s="55">
        <v>0</v>
      </c>
      <c r="AH166" s="55" t="s">
        <v>128</v>
      </c>
      <c r="AI166" s="44" t="s">
        <v>311</v>
      </c>
      <c r="AJ166" s="55">
        <v>30</v>
      </c>
      <c r="AK166" s="55" t="s">
        <v>135</v>
      </c>
      <c r="AL166" s="54">
        <v>15000</v>
      </c>
      <c r="AM166" s="55">
        <f>INDEX([1]装备设计!$G$3:$G$7,MATCH([1]装备一览!AI160,[1]装备设计!$F$3:$F$7,0))</f>
        <v>20</v>
      </c>
      <c r="AN166" s="55">
        <f>INDEX([1]装备设计!$H$3:$H$7,MATCH([1]装备一览!AI160,[1]装备设计!$F$3:$F$7,0))</f>
        <v>0</v>
      </c>
      <c r="AO166" s="55">
        <v>17500</v>
      </c>
      <c r="AP166" s="55">
        <v>368</v>
      </c>
      <c r="AQ166" s="55" t="str">
        <f t="shared" si="15"/>
        <v>127,173</v>
      </c>
      <c r="AR166" s="55"/>
      <c r="AT166" s="55" t="s">
        <v>1038</v>
      </c>
      <c r="AU166" s="55">
        <v>1</v>
      </c>
      <c r="AV166" s="55">
        <v>0</v>
      </c>
      <c r="AW166" s="55" t="s">
        <v>128</v>
      </c>
      <c r="AX166" s="44" t="s">
        <v>313</v>
      </c>
      <c r="AY166" s="55">
        <v>30</v>
      </c>
      <c r="AZ166" s="55" t="s">
        <v>135</v>
      </c>
      <c r="BA166" s="54">
        <v>30000</v>
      </c>
      <c r="BB166" s="55">
        <f>INDEX([1]装备设计!$G$3:$G$7,MATCH([1]装备一览!AX160,[1]装备设计!$F$3:$F$7,0))</f>
        <v>50</v>
      </c>
      <c r="BC166" s="55">
        <f>INDEX([1]装备设计!$H$3:$H$7,MATCH([1]装备一览!AX160,[1]装备设计!$F$3:$F$7,0))</f>
        <v>500</v>
      </c>
      <c r="BD166" s="55">
        <v>17500</v>
      </c>
      <c r="BE166" s="55">
        <v>368</v>
      </c>
      <c r="BF166" s="55" t="str">
        <f t="shared" si="16"/>
        <v>190,260</v>
      </c>
      <c r="BG166" s="55"/>
      <c r="BI166" s="55" t="s">
        <v>1039</v>
      </c>
      <c r="BJ166" s="55">
        <v>1</v>
      </c>
      <c r="BK166" s="55">
        <v>0</v>
      </c>
      <c r="BL166" s="55" t="s">
        <v>128</v>
      </c>
      <c r="BM166" s="44" t="s">
        <v>315</v>
      </c>
      <c r="BN166" s="55">
        <v>30</v>
      </c>
      <c r="BO166" s="55" t="s">
        <v>135</v>
      </c>
      <c r="BP166" s="54">
        <v>60000</v>
      </c>
      <c r="BQ166" s="55">
        <f>INDEX([1]装备设计!$G$3:$G$7,MATCH([1]装备一览!BM160,[1]装备设计!$F$3:$F$7,0))</f>
        <v>150</v>
      </c>
      <c r="BR166" s="55">
        <f>INDEX([1]装备设计!$H$3:$H$7,MATCH([1]装备一览!BM160,[1]装备设计!$F$3:$F$7,0))</f>
        <v>1500</v>
      </c>
      <c r="BS166" s="55">
        <v>17500</v>
      </c>
      <c r="BT166" s="55">
        <v>368</v>
      </c>
      <c r="BU166" s="55" t="str">
        <f t="shared" si="17"/>
        <v>239,347</v>
      </c>
      <c r="BV166" s="55"/>
    </row>
    <row r="167" spans="1:74" ht="14.25" thickBot="1">
      <c r="A167" s="55" t="s">
        <v>1040</v>
      </c>
      <c r="B167" s="55">
        <v>1</v>
      </c>
      <c r="C167" s="55">
        <v>1</v>
      </c>
      <c r="D167" s="55" t="s">
        <v>128</v>
      </c>
      <c r="E167" s="55" t="s">
        <v>308</v>
      </c>
      <c r="F167" s="55">
        <v>30</v>
      </c>
      <c r="G167" s="55" t="s">
        <v>135</v>
      </c>
      <c r="H167" s="54">
        <v>3300</v>
      </c>
      <c r="I167" s="55">
        <f>INDEX([1]装备设计!$G$3:$G$7,MATCH([1]装备一览!E161,[1]装备设计!$F$3:$F$7,0))</f>
        <v>5</v>
      </c>
      <c r="J167" s="55">
        <f>INDEX([1]装备设计!$H$3:$H$7,MATCH([1]装备一览!E161,[1]装备设计!$F$3:$F$7,0))</f>
        <v>0</v>
      </c>
      <c r="K167" s="55">
        <v>0</v>
      </c>
      <c r="L167" s="55">
        <f t="shared" si="13"/>
        <v>491.20000000000005</v>
      </c>
      <c r="M167" s="55" t="s">
        <v>2248</v>
      </c>
      <c r="N167" s="55"/>
      <c r="P167" s="55" t="s">
        <v>1041</v>
      </c>
      <c r="Q167" s="55">
        <v>1</v>
      </c>
      <c r="R167" s="55">
        <v>1</v>
      </c>
      <c r="S167" s="55" t="s">
        <v>128</v>
      </c>
      <c r="T167" s="44" t="s">
        <v>309</v>
      </c>
      <c r="U167" s="55">
        <v>30</v>
      </c>
      <c r="V167" s="55" t="s">
        <v>135</v>
      </c>
      <c r="W167" s="54">
        <v>6600</v>
      </c>
      <c r="X167" s="55">
        <f>INDEX([1]装备设计!$G$3:$G$7,MATCH([1]装备一览!T161,[1]装备设计!$F$3:$F$7,0))</f>
        <v>10</v>
      </c>
      <c r="Y167" s="55">
        <f>INDEX([1]装备设计!$H$3:$H$7,MATCH([1]装备一览!T161,[1]装备设计!$F$3:$F$7,0))</f>
        <v>0</v>
      </c>
      <c r="Z167" s="55">
        <v>0</v>
      </c>
      <c r="AA167" s="55">
        <v>491.20000000000005</v>
      </c>
      <c r="AB167" s="55" t="str">
        <f t="shared" si="14"/>
        <v>75,104</v>
      </c>
      <c r="AC167" s="55"/>
      <c r="AE167" s="55" t="s">
        <v>1042</v>
      </c>
      <c r="AF167" s="55">
        <v>1</v>
      </c>
      <c r="AG167" s="55">
        <v>1</v>
      </c>
      <c r="AH167" s="55" t="s">
        <v>128</v>
      </c>
      <c r="AI167" s="44" t="s">
        <v>311</v>
      </c>
      <c r="AJ167" s="55">
        <v>30</v>
      </c>
      <c r="AK167" s="55" t="s">
        <v>135</v>
      </c>
      <c r="AL167" s="54">
        <v>16500</v>
      </c>
      <c r="AM167" s="55">
        <f>INDEX([1]装备设计!$G$3:$G$7,MATCH([1]装备一览!AI161,[1]装备设计!$F$3:$F$7,0))</f>
        <v>20</v>
      </c>
      <c r="AN167" s="55">
        <f>INDEX([1]装备设计!$H$3:$H$7,MATCH([1]装备一览!AI161,[1]装备设计!$F$3:$F$7,0))</f>
        <v>0</v>
      </c>
      <c r="AO167" s="55">
        <v>20000</v>
      </c>
      <c r="AP167" s="55">
        <v>491.20000000000005</v>
      </c>
      <c r="AQ167" s="55" t="str">
        <f t="shared" si="15"/>
        <v>127,173</v>
      </c>
      <c r="AR167" s="55"/>
      <c r="AT167" s="55" t="s">
        <v>1043</v>
      </c>
      <c r="AU167" s="55">
        <v>1</v>
      </c>
      <c r="AV167" s="55">
        <v>1</v>
      </c>
      <c r="AW167" s="55" t="s">
        <v>128</v>
      </c>
      <c r="AX167" s="44" t="s">
        <v>313</v>
      </c>
      <c r="AY167" s="55">
        <v>30</v>
      </c>
      <c r="AZ167" s="55" t="s">
        <v>135</v>
      </c>
      <c r="BA167" s="54">
        <v>33000</v>
      </c>
      <c r="BB167" s="55">
        <f>INDEX([1]装备设计!$G$3:$G$7,MATCH([1]装备一览!AX161,[1]装备设计!$F$3:$F$7,0))</f>
        <v>50</v>
      </c>
      <c r="BC167" s="55">
        <f>INDEX([1]装备设计!$H$3:$H$7,MATCH([1]装备一览!AX161,[1]装备设计!$F$3:$F$7,0))</f>
        <v>500</v>
      </c>
      <c r="BD167" s="55">
        <v>20000</v>
      </c>
      <c r="BE167" s="55">
        <v>491.20000000000005</v>
      </c>
      <c r="BF167" s="55" t="str">
        <f t="shared" si="16"/>
        <v>190,260</v>
      </c>
      <c r="BG167" s="55"/>
      <c r="BI167" s="55" t="s">
        <v>1044</v>
      </c>
      <c r="BJ167" s="55">
        <v>1</v>
      </c>
      <c r="BK167" s="55">
        <v>1</v>
      </c>
      <c r="BL167" s="55" t="s">
        <v>128</v>
      </c>
      <c r="BM167" s="44" t="s">
        <v>315</v>
      </c>
      <c r="BN167" s="55">
        <v>30</v>
      </c>
      <c r="BO167" s="55" t="s">
        <v>135</v>
      </c>
      <c r="BP167" s="54">
        <v>66000</v>
      </c>
      <c r="BQ167" s="55">
        <f>INDEX([1]装备设计!$G$3:$G$7,MATCH([1]装备一览!BM161,[1]装备设计!$F$3:$F$7,0))</f>
        <v>150</v>
      </c>
      <c r="BR167" s="55">
        <f>INDEX([1]装备设计!$H$3:$H$7,MATCH([1]装备一览!BM161,[1]装备设计!$F$3:$F$7,0))</f>
        <v>1500</v>
      </c>
      <c r="BS167" s="55">
        <v>20000</v>
      </c>
      <c r="BT167" s="55">
        <v>491.20000000000005</v>
      </c>
      <c r="BU167" s="55" t="str">
        <f t="shared" si="17"/>
        <v>239,347</v>
      </c>
      <c r="BV167" s="55"/>
    </row>
    <row r="168" spans="1:74" ht="14.25" thickBot="1">
      <c r="A168" s="55" t="s">
        <v>1045</v>
      </c>
      <c r="B168" s="55">
        <v>1</v>
      </c>
      <c r="C168" s="55">
        <v>0</v>
      </c>
      <c r="D168" s="55" t="s">
        <v>127</v>
      </c>
      <c r="E168" s="55" t="s">
        <v>308</v>
      </c>
      <c r="F168" s="55">
        <v>30</v>
      </c>
      <c r="G168" s="55" t="s">
        <v>139</v>
      </c>
      <c r="H168" s="54">
        <v>3000</v>
      </c>
      <c r="I168" s="55">
        <f>INDEX([1]装备设计!$G$3:$G$7,MATCH([1]装备一览!E162,[1]装备设计!$F$3:$F$7,0))</f>
        <v>5</v>
      </c>
      <c r="J168" s="55">
        <f>INDEX([1]装备设计!$H$3:$H$7,MATCH([1]装备一览!E162,[1]装备设计!$F$3:$F$7,0))</f>
        <v>0</v>
      </c>
      <c r="K168" s="55">
        <v>0</v>
      </c>
      <c r="L168" s="55">
        <f t="shared" si="13"/>
        <v>825</v>
      </c>
      <c r="M168" s="55" t="s">
        <v>2248</v>
      </c>
      <c r="N168" s="55"/>
      <c r="P168" s="55" t="s">
        <v>1046</v>
      </c>
      <c r="Q168" s="55">
        <v>1</v>
      </c>
      <c r="R168" s="55">
        <v>0</v>
      </c>
      <c r="S168" s="55" t="s">
        <v>127</v>
      </c>
      <c r="T168" s="44" t="s">
        <v>309</v>
      </c>
      <c r="U168" s="55">
        <v>30</v>
      </c>
      <c r="V168" s="55" t="s">
        <v>139</v>
      </c>
      <c r="W168" s="54">
        <v>6000</v>
      </c>
      <c r="X168" s="55">
        <f>INDEX([1]装备设计!$G$3:$G$7,MATCH([1]装备一览!T162,[1]装备设计!$F$3:$F$7,0))</f>
        <v>10</v>
      </c>
      <c r="Y168" s="55">
        <f>INDEX([1]装备设计!$H$3:$H$7,MATCH([1]装备一览!T162,[1]装备设计!$F$3:$F$7,0))</f>
        <v>0</v>
      </c>
      <c r="Z168" s="55">
        <v>0</v>
      </c>
      <c r="AA168" s="55">
        <v>825</v>
      </c>
      <c r="AB168" s="55" t="str">
        <f t="shared" si="14"/>
        <v>75,104</v>
      </c>
      <c r="AC168" s="55"/>
      <c r="AE168" s="55" t="s">
        <v>1047</v>
      </c>
      <c r="AF168" s="55">
        <v>1</v>
      </c>
      <c r="AG168" s="55">
        <v>0</v>
      </c>
      <c r="AH168" s="55" t="s">
        <v>127</v>
      </c>
      <c r="AI168" s="44" t="s">
        <v>311</v>
      </c>
      <c r="AJ168" s="55">
        <v>30</v>
      </c>
      <c r="AK168" s="55" t="s">
        <v>139</v>
      </c>
      <c r="AL168" s="54">
        <v>15000</v>
      </c>
      <c r="AM168" s="55">
        <f>INDEX([1]装备设计!$G$3:$G$7,MATCH([1]装备一览!AI162,[1]装备设计!$F$3:$F$7,0))</f>
        <v>20</v>
      </c>
      <c r="AN168" s="55">
        <f>INDEX([1]装备设计!$H$3:$H$7,MATCH([1]装备一览!AI162,[1]装备设计!$F$3:$F$7,0))</f>
        <v>0</v>
      </c>
      <c r="AO168" s="55">
        <v>17500</v>
      </c>
      <c r="AP168" s="55">
        <v>825</v>
      </c>
      <c r="AQ168" s="55" t="str">
        <f t="shared" si="15"/>
        <v>127,173</v>
      </c>
      <c r="AR168" s="55"/>
      <c r="AT168" s="55" t="s">
        <v>1048</v>
      </c>
      <c r="AU168" s="55">
        <v>1</v>
      </c>
      <c r="AV168" s="55">
        <v>0</v>
      </c>
      <c r="AW168" s="55" t="s">
        <v>127</v>
      </c>
      <c r="AX168" s="44" t="s">
        <v>313</v>
      </c>
      <c r="AY168" s="55">
        <v>30</v>
      </c>
      <c r="AZ168" s="55" t="s">
        <v>139</v>
      </c>
      <c r="BA168" s="54">
        <v>30000</v>
      </c>
      <c r="BB168" s="55">
        <f>INDEX([1]装备设计!$G$3:$G$7,MATCH([1]装备一览!AX162,[1]装备设计!$F$3:$F$7,0))</f>
        <v>50</v>
      </c>
      <c r="BC168" s="55">
        <f>INDEX([1]装备设计!$H$3:$H$7,MATCH([1]装备一览!AX162,[1]装备设计!$F$3:$F$7,0))</f>
        <v>500</v>
      </c>
      <c r="BD168" s="55">
        <v>17500</v>
      </c>
      <c r="BE168" s="55">
        <v>825</v>
      </c>
      <c r="BF168" s="55" t="str">
        <f t="shared" si="16"/>
        <v>190,260</v>
      </c>
      <c r="BG168" s="55"/>
      <c r="BI168" s="55" t="s">
        <v>1049</v>
      </c>
      <c r="BJ168" s="55">
        <v>1</v>
      </c>
      <c r="BK168" s="55">
        <v>0</v>
      </c>
      <c r="BL168" s="55" t="s">
        <v>127</v>
      </c>
      <c r="BM168" s="44" t="s">
        <v>315</v>
      </c>
      <c r="BN168" s="55">
        <v>30</v>
      </c>
      <c r="BO168" s="55" t="s">
        <v>139</v>
      </c>
      <c r="BP168" s="54">
        <v>60000</v>
      </c>
      <c r="BQ168" s="55">
        <f>INDEX([1]装备设计!$G$3:$G$7,MATCH([1]装备一览!BM162,[1]装备设计!$F$3:$F$7,0))</f>
        <v>150</v>
      </c>
      <c r="BR168" s="55">
        <f>INDEX([1]装备设计!$H$3:$H$7,MATCH([1]装备一览!BM162,[1]装备设计!$F$3:$F$7,0))</f>
        <v>1500</v>
      </c>
      <c r="BS168" s="55">
        <v>17500</v>
      </c>
      <c r="BT168" s="55">
        <v>825</v>
      </c>
      <c r="BU168" s="55" t="str">
        <f t="shared" si="17"/>
        <v>239,347</v>
      </c>
      <c r="BV168" s="55"/>
    </row>
    <row r="169" spans="1:74" ht="14.25" thickBot="1">
      <c r="A169" s="55" t="s">
        <v>1050</v>
      </c>
      <c r="B169" s="55">
        <v>1</v>
      </c>
      <c r="C169" s="55">
        <v>1</v>
      </c>
      <c r="D169" s="55" t="s">
        <v>127</v>
      </c>
      <c r="E169" s="55" t="s">
        <v>308</v>
      </c>
      <c r="F169" s="55">
        <v>30</v>
      </c>
      <c r="G169" s="55" t="s">
        <v>139</v>
      </c>
      <c r="H169" s="54">
        <v>3300</v>
      </c>
      <c r="I169" s="55">
        <f>INDEX([1]装备设计!$G$3:$G$7,MATCH([1]装备一览!E163,[1]装备设计!$F$3:$F$7,0))</f>
        <v>5</v>
      </c>
      <c r="J169" s="55">
        <f>INDEX([1]装备设计!$H$3:$H$7,MATCH([1]装备一览!E163,[1]装备设计!$F$3:$F$7,0))</f>
        <v>0</v>
      </c>
      <c r="K169" s="55">
        <v>0</v>
      </c>
      <c r="L169" s="55">
        <f t="shared" si="13"/>
        <v>1026.5999999999999</v>
      </c>
      <c r="M169" s="55" t="s">
        <v>2248</v>
      </c>
      <c r="N169" s="55"/>
      <c r="P169" s="55" t="s">
        <v>1051</v>
      </c>
      <c r="Q169" s="55">
        <v>1</v>
      </c>
      <c r="R169" s="55">
        <v>1</v>
      </c>
      <c r="S169" s="55" t="s">
        <v>127</v>
      </c>
      <c r="T169" s="44" t="s">
        <v>309</v>
      </c>
      <c r="U169" s="55">
        <v>30</v>
      </c>
      <c r="V169" s="55" t="s">
        <v>139</v>
      </c>
      <c r="W169" s="54">
        <v>6600</v>
      </c>
      <c r="X169" s="55">
        <f>INDEX([1]装备设计!$G$3:$G$7,MATCH([1]装备一览!T163,[1]装备设计!$F$3:$F$7,0))</f>
        <v>10</v>
      </c>
      <c r="Y169" s="55">
        <f>INDEX([1]装备设计!$H$3:$H$7,MATCH([1]装备一览!T163,[1]装备设计!$F$3:$F$7,0))</f>
        <v>0</v>
      </c>
      <c r="Z169" s="55">
        <v>0</v>
      </c>
      <c r="AA169" s="55">
        <v>1026.5999999999999</v>
      </c>
      <c r="AB169" s="55" t="str">
        <f t="shared" si="14"/>
        <v>75,104</v>
      </c>
      <c r="AC169" s="55"/>
      <c r="AE169" s="55" t="s">
        <v>1052</v>
      </c>
      <c r="AF169" s="55">
        <v>1</v>
      </c>
      <c r="AG169" s="55">
        <v>1</v>
      </c>
      <c r="AH169" s="55" t="s">
        <v>127</v>
      </c>
      <c r="AI169" s="44" t="s">
        <v>311</v>
      </c>
      <c r="AJ169" s="55">
        <v>30</v>
      </c>
      <c r="AK169" s="55" t="s">
        <v>139</v>
      </c>
      <c r="AL169" s="54">
        <v>16500</v>
      </c>
      <c r="AM169" s="55">
        <f>INDEX([1]装备设计!$G$3:$G$7,MATCH([1]装备一览!AI163,[1]装备设计!$F$3:$F$7,0))</f>
        <v>20</v>
      </c>
      <c r="AN169" s="55">
        <f>INDEX([1]装备设计!$H$3:$H$7,MATCH([1]装备一览!AI163,[1]装备设计!$F$3:$F$7,0))</f>
        <v>0</v>
      </c>
      <c r="AO169" s="55">
        <v>20000</v>
      </c>
      <c r="AP169" s="55">
        <v>1026.5999999999999</v>
      </c>
      <c r="AQ169" s="55" t="str">
        <f t="shared" si="15"/>
        <v>127,173</v>
      </c>
      <c r="AR169" s="55"/>
      <c r="AT169" s="55" t="s">
        <v>1053</v>
      </c>
      <c r="AU169" s="55">
        <v>1</v>
      </c>
      <c r="AV169" s="55">
        <v>1</v>
      </c>
      <c r="AW169" s="55" t="s">
        <v>127</v>
      </c>
      <c r="AX169" s="44" t="s">
        <v>313</v>
      </c>
      <c r="AY169" s="55">
        <v>30</v>
      </c>
      <c r="AZ169" s="55" t="s">
        <v>139</v>
      </c>
      <c r="BA169" s="54">
        <v>33000</v>
      </c>
      <c r="BB169" s="55">
        <f>INDEX([1]装备设计!$G$3:$G$7,MATCH([1]装备一览!AX163,[1]装备设计!$F$3:$F$7,0))</f>
        <v>50</v>
      </c>
      <c r="BC169" s="55">
        <f>INDEX([1]装备设计!$H$3:$H$7,MATCH([1]装备一览!AX163,[1]装备设计!$F$3:$F$7,0))</f>
        <v>500</v>
      </c>
      <c r="BD169" s="55">
        <v>20000</v>
      </c>
      <c r="BE169" s="55">
        <v>1026.5999999999999</v>
      </c>
      <c r="BF169" s="55" t="str">
        <f t="shared" si="16"/>
        <v>190,260</v>
      </c>
      <c r="BG169" s="55"/>
      <c r="BI169" s="55" t="s">
        <v>1054</v>
      </c>
      <c r="BJ169" s="55">
        <v>1</v>
      </c>
      <c r="BK169" s="55">
        <v>1</v>
      </c>
      <c r="BL169" s="55" t="s">
        <v>127</v>
      </c>
      <c r="BM169" s="44" t="s">
        <v>315</v>
      </c>
      <c r="BN169" s="55">
        <v>30</v>
      </c>
      <c r="BO169" s="55" t="s">
        <v>139</v>
      </c>
      <c r="BP169" s="54">
        <v>66000</v>
      </c>
      <c r="BQ169" s="55">
        <f>INDEX([1]装备设计!$G$3:$G$7,MATCH([1]装备一览!BM163,[1]装备设计!$F$3:$F$7,0))</f>
        <v>150</v>
      </c>
      <c r="BR169" s="55">
        <f>INDEX([1]装备设计!$H$3:$H$7,MATCH([1]装备一览!BM163,[1]装备设计!$F$3:$F$7,0))</f>
        <v>1500</v>
      </c>
      <c r="BS169" s="55">
        <v>20000</v>
      </c>
      <c r="BT169" s="55">
        <v>1026.5999999999999</v>
      </c>
      <c r="BU169" s="55" t="str">
        <f t="shared" si="17"/>
        <v>239,347</v>
      </c>
      <c r="BV169" s="55"/>
    </row>
    <row r="170" spans="1:74" ht="14.25" thickBot="1">
      <c r="A170" s="55" t="s">
        <v>1055</v>
      </c>
      <c r="B170" s="55">
        <v>1</v>
      </c>
      <c r="C170" s="55">
        <v>0</v>
      </c>
      <c r="D170" s="55" t="s">
        <v>128</v>
      </c>
      <c r="E170" s="55" t="s">
        <v>308</v>
      </c>
      <c r="F170" s="55">
        <v>30</v>
      </c>
      <c r="G170" s="55" t="s">
        <v>139</v>
      </c>
      <c r="H170" s="54">
        <v>3000</v>
      </c>
      <c r="I170" s="55">
        <f>INDEX([1]装备设计!$G$3:$G$7,MATCH([1]装备一览!E164,[1]装备设计!$F$3:$F$7,0))</f>
        <v>5</v>
      </c>
      <c r="J170" s="55">
        <f>INDEX([1]装备设计!$H$3:$H$7,MATCH([1]装备一览!E164,[1]装备设计!$F$3:$F$7,0))</f>
        <v>0</v>
      </c>
      <c r="K170" s="55">
        <v>0</v>
      </c>
      <c r="L170" s="55">
        <f t="shared" si="13"/>
        <v>368</v>
      </c>
      <c r="M170" s="55" t="s">
        <v>2248</v>
      </c>
      <c r="N170" s="55"/>
      <c r="P170" s="55" t="s">
        <v>1056</v>
      </c>
      <c r="Q170" s="55">
        <v>1</v>
      </c>
      <c r="R170" s="55">
        <v>0</v>
      </c>
      <c r="S170" s="55" t="s">
        <v>128</v>
      </c>
      <c r="T170" s="44" t="s">
        <v>309</v>
      </c>
      <c r="U170" s="55">
        <v>30</v>
      </c>
      <c r="V170" s="55" t="s">
        <v>139</v>
      </c>
      <c r="W170" s="54">
        <v>6000</v>
      </c>
      <c r="X170" s="55">
        <f>INDEX([1]装备设计!$G$3:$G$7,MATCH([1]装备一览!T164,[1]装备设计!$F$3:$F$7,0))</f>
        <v>10</v>
      </c>
      <c r="Y170" s="55">
        <f>INDEX([1]装备设计!$H$3:$H$7,MATCH([1]装备一览!T164,[1]装备设计!$F$3:$F$7,0))</f>
        <v>0</v>
      </c>
      <c r="Z170" s="55">
        <v>0</v>
      </c>
      <c r="AA170" s="55">
        <v>368</v>
      </c>
      <c r="AB170" s="55" t="str">
        <f t="shared" si="14"/>
        <v>75,104</v>
      </c>
      <c r="AC170" s="55"/>
      <c r="AE170" s="55" t="s">
        <v>1057</v>
      </c>
      <c r="AF170" s="55">
        <v>1</v>
      </c>
      <c r="AG170" s="55">
        <v>0</v>
      </c>
      <c r="AH170" s="55" t="s">
        <v>128</v>
      </c>
      <c r="AI170" s="44" t="s">
        <v>311</v>
      </c>
      <c r="AJ170" s="55">
        <v>30</v>
      </c>
      <c r="AK170" s="55" t="s">
        <v>139</v>
      </c>
      <c r="AL170" s="54">
        <v>15000</v>
      </c>
      <c r="AM170" s="55">
        <f>INDEX([1]装备设计!$G$3:$G$7,MATCH([1]装备一览!AI164,[1]装备设计!$F$3:$F$7,0))</f>
        <v>20</v>
      </c>
      <c r="AN170" s="55">
        <f>INDEX([1]装备设计!$H$3:$H$7,MATCH([1]装备一览!AI164,[1]装备设计!$F$3:$F$7,0))</f>
        <v>0</v>
      </c>
      <c r="AO170" s="55">
        <v>17500</v>
      </c>
      <c r="AP170" s="55">
        <v>368</v>
      </c>
      <c r="AQ170" s="55" t="str">
        <f t="shared" si="15"/>
        <v>127,173</v>
      </c>
      <c r="AR170" s="55"/>
      <c r="AT170" s="55" t="s">
        <v>1058</v>
      </c>
      <c r="AU170" s="55">
        <v>1</v>
      </c>
      <c r="AV170" s="55">
        <v>0</v>
      </c>
      <c r="AW170" s="55" t="s">
        <v>128</v>
      </c>
      <c r="AX170" s="44" t="s">
        <v>313</v>
      </c>
      <c r="AY170" s="55">
        <v>30</v>
      </c>
      <c r="AZ170" s="55" t="s">
        <v>139</v>
      </c>
      <c r="BA170" s="54">
        <v>30000</v>
      </c>
      <c r="BB170" s="55">
        <f>INDEX([1]装备设计!$G$3:$G$7,MATCH([1]装备一览!AX164,[1]装备设计!$F$3:$F$7,0))</f>
        <v>50</v>
      </c>
      <c r="BC170" s="55">
        <f>INDEX([1]装备设计!$H$3:$H$7,MATCH([1]装备一览!AX164,[1]装备设计!$F$3:$F$7,0))</f>
        <v>500</v>
      </c>
      <c r="BD170" s="55">
        <v>17500</v>
      </c>
      <c r="BE170" s="55">
        <v>368</v>
      </c>
      <c r="BF170" s="55" t="str">
        <f t="shared" si="16"/>
        <v>190,260</v>
      </c>
      <c r="BG170" s="55"/>
      <c r="BI170" s="55" t="s">
        <v>1059</v>
      </c>
      <c r="BJ170" s="55">
        <v>1</v>
      </c>
      <c r="BK170" s="55">
        <v>0</v>
      </c>
      <c r="BL170" s="55" t="s">
        <v>128</v>
      </c>
      <c r="BM170" s="44" t="s">
        <v>315</v>
      </c>
      <c r="BN170" s="55">
        <v>30</v>
      </c>
      <c r="BO170" s="55" t="s">
        <v>139</v>
      </c>
      <c r="BP170" s="54">
        <v>60000</v>
      </c>
      <c r="BQ170" s="55">
        <f>INDEX([1]装备设计!$G$3:$G$7,MATCH([1]装备一览!BM164,[1]装备设计!$F$3:$F$7,0))</f>
        <v>150</v>
      </c>
      <c r="BR170" s="55">
        <f>INDEX([1]装备设计!$H$3:$H$7,MATCH([1]装备一览!BM164,[1]装备设计!$F$3:$F$7,0))</f>
        <v>1500</v>
      </c>
      <c r="BS170" s="55">
        <v>17500</v>
      </c>
      <c r="BT170" s="55">
        <v>368</v>
      </c>
      <c r="BU170" s="55" t="str">
        <f t="shared" si="17"/>
        <v>239,347</v>
      </c>
      <c r="BV170" s="55"/>
    </row>
    <row r="171" spans="1:74" ht="14.25" thickBot="1">
      <c r="A171" s="55" t="s">
        <v>1060</v>
      </c>
      <c r="B171" s="55">
        <v>1</v>
      </c>
      <c r="C171" s="55">
        <v>1</v>
      </c>
      <c r="D171" s="55" t="s">
        <v>128</v>
      </c>
      <c r="E171" s="55" t="s">
        <v>308</v>
      </c>
      <c r="F171" s="55">
        <v>30</v>
      </c>
      <c r="G171" s="55" t="s">
        <v>139</v>
      </c>
      <c r="H171" s="54">
        <v>3300</v>
      </c>
      <c r="I171" s="55">
        <f>INDEX([1]装备设计!$G$3:$G$7,MATCH([1]装备一览!E165,[1]装备设计!$F$3:$F$7,0))</f>
        <v>5</v>
      </c>
      <c r="J171" s="55">
        <f>INDEX([1]装备设计!$H$3:$H$7,MATCH([1]装备一览!E165,[1]装备设计!$F$3:$F$7,0))</f>
        <v>0</v>
      </c>
      <c r="K171" s="55">
        <v>0</v>
      </c>
      <c r="L171" s="55">
        <f t="shared" si="13"/>
        <v>491.20000000000005</v>
      </c>
      <c r="M171" s="55" t="s">
        <v>2248</v>
      </c>
      <c r="N171" s="55"/>
      <c r="P171" s="55" t="s">
        <v>1061</v>
      </c>
      <c r="Q171" s="55">
        <v>1</v>
      </c>
      <c r="R171" s="55">
        <v>1</v>
      </c>
      <c r="S171" s="55" t="s">
        <v>128</v>
      </c>
      <c r="T171" s="44" t="s">
        <v>309</v>
      </c>
      <c r="U171" s="55">
        <v>30</v>
      </c>
      <c r="V171" s="55" t="s">
        <v>139</v>
      </c>
      <c r="W171" s="54">
        <v>6600</v>
      </c>
      <c r="X171" s="55">
        <f>INDEX([1]装备设计!$G$3:$G$7,MATCH([1]装备一览!T165,[1]装备设计!$F$3:$F$7,0))</f>
        <v>10</v>
      </c>
      <c r="Y171" s="55">
        <f>INDEX([1]装备设计!$H$3:$H$7,MATCH([1]装备一览!T165,[1]装备设计!$F$3:$F$7,0))</f>
        <v>0</v>
      </c>
      <c r="Z171" s="55">
        <v>0</v>
      </c>
      <c r="AA171" s="55">
        <v>491.20000000000005</v>
      </c>
      <c r="AB171" s="55" t="str">
        <f t="shared" si="14"/>
        <v>75,104</v>
      </c>
      <c r="AC171" s="55"/>
      <c r="AE171" s="55" t="s">
        <v>1062</v>
      </c>
      <c r="AF171" s="55">
        <v>1</v>
      </c>
      <c r="AG171" s="55">
        <v>1</v>
      </c>
      <c r="AH171" s="55" t="s">
        <v>128</v>
      </c>
      <c r="AI171" s="44" t="s">
        <v>311</v>
      </c>
      <c r="AJ171" s="55">
        <v>30</v>
      </c>
      <c r="AK171" s="55" t="s">
        <v>139</v>
      </c>
      <c r="AL171" s="54">
        <v>16500</v>
      </c>
      <c r="AM171" s="55">
        <f>INDEX([1]装备设计!$G$3:$G$7,MATCH([1]装备一览!AI165,[1]装备设计!$F$3:$F$7,0))</f>
        <v>20</v>
      </c>
      <c r="AN171" s="55">
        <f>INDEX([1]装备设计!$H$3:$H$7,MATCH([1]装备一览!AI165,[1]装备设计!$F$3:$F$7,0))</f>
        <v>0</v>
      </c>
      <c r="AO171" s="55">
        <v>20000</v>
      </c>
      <c r="AP171" s="55">
        <v>491.20000000000005</v>
      </c>
      <c r="AQ171" s="55" t="str">
        <f t="shared" si="15"/>
        <v>127,173</v>
      </c>
      <c r="AR171" s="55"/>
      <c r="AT171" s="55" t="s">
        <v>1063</v>
      </c>
      <c r="AU171" s="55">
        <v>1</v>
      </c>
      <c r="AV171" s="55">
        <v>1</v>
      </c>
      <c r="AW171" s="55" t="s">
        <v>128</v>
      </c>
      <c r="AX171" s="44" t="s">
        <v>313</v>
      </c>
      <c r="AY171" s="55">
        <v>30</v>
      </c>
      <c r="AZ171" s="55" t="s">
        <v>139</v>
      </c>
      <c r="BA171" s="54">
        <v>33000</v>
      </c>
      <c r="BB171" s="55">
        <f>INDEX([1]装备设计!$G$3:$G$7,MATCH([1]装备一览!AX165,[1]装备设计!$F$3:$F$7,0))</f>
        <v>50</v>
      </c>
      <c r="BC171" s="55">
        <f>INDEX([1]装备设计!$H$3:$H$7,MATCH([1]装备一览!AX165,[1]装备设计!$F$3:$F$7,0))</f>
        <v>500</v>
      </c>
      <c r="BD171" s="55">
        <v>20000</v>
      </c>
      <c r="BE171" s="55">
        <v>491.20000000000005</v>
      </c>
      <c r="BF171" s="55" t="str">
        <f t="shared" si="16"/>
        <v>190,260</v>
      </c>
      <c r="BG171" s="55"/>
      <c r="BI171" s="55" t="s">
        <v>1064</v>
      </c>
      <c r="BJ171" s="55">
        <v>1</v>
      </c>
      <c r="BK171" s="55">
        <v>1</v>
      </c>
      <c r="BL171" s="55" t="s">
        <v>128</v>
      </c>
      <c r="BM171" s="44" t="s">
        <v>315</v>
      </c>
      <c r="BN171" s="55">
        <v>30</v>
      </c>
      <c r="BO171" s="55" t="s">
        <v>139</v>
      </c>
      <c r="BP171" s="54">
        <v>66000</v>
      </c>
      <c r="BQ171" s="55">
        <f>INDEX([1]装备设计!$G$3:$G$7,MATCH([1]装备一览!BM165,[1]装备设计!$F$3:$F$7,0))</f>
        <v>150</v>
      </c>
      <c r="BR171" s="55">
        <f>INDEX([1]装备设计!$H$3:$H$7,MATCH([1]装备一览!BM165,[1]装备设计!$F$3:$F$7,0))</f>
        <v>1500</v>
      </c>
      <c r="BS171" s="55">
        <v>20000</v>
      </c>
      <c r="BT171" s="55">
        <v>491.20000000000005</v>
      </c>
      <c r="BU171" s="55" t="str">
        <f t="shared" si="17"/>
        <v>239,347</v>
      </c>
      <c r="BV171" s="55"/>
    </row>
    <row r="172" spans="1:74" ht="14.25" thickBot="1">
      <c r="A172" s="55" t="s">
        <v>1065</v>
      </c>
      <c r="B172" s="55">
        <v>1</v>
      </c>
      <c r="C172" s="55">
        <v>0</v>
      </c>
      <c r="D172" s="55" t="s">
        <v>127</v>
      </c>
      <c r="E172" s="55" t="s">
        <v>308</v>
      </c>
      <c r="F172" s="55">
        <v>30</v>
      </c>
      <c r="G172" s="55" t="s">
        <v>137</v>
      </c>
      <c r="H172" s="54">
        <v>3000</v>
      </c>
      <c r="I172" s="55">
        <f>INDEX([1]装备设计!$G$3:$G$7,MATCH([1]装备一览!E166,[1]装备设计!$F$3:$F$7,0))</f>
        <v>5</v>
      </c>
      <c r="J172" s="55">
        <f>INDEX([1]装备设计!$H$3:$H$7,MATCH([1]装备一览!E166,[1]装备设计!$F$3:$F$7,0))</f>
        <v>0</v>
      </c>
      <c r="K172" s="55">
        <v>0</v>
      </c>
      <c r="L172" s="55">
        <f t="shared" si="13"/>
        <v>825</v>
      </c>
      <c r="M172" s="55" t="s">
        <v>2248</v>
      </c>
      <c r="N172" s="55"/>
      <c r="P172" s="55" t="s">
        <v>1066</v>
      </c>
      <c r="Q172" s="55">
        <v>1</v>
      </c>
      <c r="R172" s="55">
        <v>0</v>
      </c>
      <c r="S172" s="55" t="s">
        <v>127</v>
      </c>
      <c r="T172" s="44" t="s">
        <v>309</v>
      </c>
      <c r="U172" s="55">
        <v>30</v>
      </c>
      <c r="V172" s="55" t="s">
        <v>137</v>
      </c>
      <c r="W172" s="54">
        <v>6000</v>
      </c>
      <c r="X172" s="55">
        <f>INDEX([1]装备设计!$G$3:$G$7,MATCH([1]装备一览!T166,[1]装备设计!$F$3:$F$7,0))</f>
        <v>10</v>
      </c>
      <c r="Y172" s="55">
        <f>INDEX([1]装备设计!$H$3:$H$7,MATCH([1]装备一览!T166,[1]装备设计!$F$3:$F$7,0))</f>
        <v>0</v>
      </c>
      <c r="Z172" s="55">
        <v>0</v>
      </c>
      <c r="AA172" s="55">
        <v>825</v>
      </c>
      <c r="AB172" s="55" t="str">
        <f t="shared" si="14"/>
        <v>75,104</v>
      </c>
      <c r="AC172" s="55"/>
      <c r="AE172" s="55" t="s">
        <v>1067</v>
      </c>
      <c r="AF172" s="55">
        <v>1</v>
      </c>
      <c r="AG172" s="55">
        <v>0</v>
      </c>
      <c r="AH172" s="55" t="s">
        <v>127</v>
      </c>
      <c r="AI172" s="44" t="s">
        <v>311</v>
      </c>
      <c r="AJ172" s="55">
        <v>30</v>
      </c>
      <c r="AK172" s="55" t="s">
        <v>137</v>
      </c>
      <c r="AL172" s="54">
        <v>15000</v>
      </c>
      <c r="AM172" s="55">
        <f>INDEX([1]装备设计!$G$3:$G$7,MATCH([1]装备一览!AI166,[1]装备设计!$F$3:$F$7,0))</f>
        <v>20</v>
      </c>
      <c r="AN172" s="55">
        <f>INDEX([1]装备设计!$H$3:$H$7,MATCH([1]装备一览!AI166,[1]装备设计!$F$3:$F$7,0))</f>
        <v>0</v>
      </c>
      <c r="AO172" s="55">
        <v>17500</v>
      </c>
      <c r="AP172" s="55">
        <v>825</v>
      </c>
      <c r="AQ172" s="55" t="str">
        <f t="shared" si="15"/>
        <v>127,173</v>
      </c>
      <c r="AR172" s="55"/>
      <c r="AT172" s="55" t="s">
        <v>1068</v>
      </c>
      <c r="AU172" s="55">
        <v>1</v>
      </c>
      <c r="AV172" s="55">
        <v>0</v>
      </c>
      <c r="AW172" s="55" t="s">
        <v>127</v>
      </c>
      <c r="AX172" s="44" t="s">
        <v>313</v>
      </c>
      <c r="AY172" s="55">
        <v>30</v>
      </c>
      <c r="AZ172" s="55" t="s">
        <v>137</v>
      </c>
      <c r="BA172" s="54">
        <v>30000</v>
      </c>
      <c r="BB172" s="55">
        <f>INDEX([1]装备设计!$G$3:$G$7,MATCH([1]装备一览!AX166,[1]装备设计!$F$3:$F$7,0))</f>
        <v>50</v>
      </c>
      <c r="BC172" s="55">
        <f>INDEX([1]装备设计!$H$3:$H$7,MATCH([1]装备一览!AX166,[1]装备设计!$F$3:$F$7,0))</f>
        <v>500</v>
      </c>
      <c r="BD172" s="55">
        <v>17500</v>
      </c>
      <c r="BE172" s="55">
        <v>825</v>
      </c>
      <c r="BF172" s="55" t="str">
        <f t="shared" si="16"/>
        <v>190,260</v>
      </c>
      <c r="BG172" s="55"/>
      <c r="BI172" s="55" t="s">
        <v>1069</v>
      </c>
      <c r="BJ172" s="55">
        <v>1</v>
      </c>
      <c r="BK172" s="55">
        <v>0</v>
      </c>
      <c r="BL172" s="55" t="s">
        <v>127</v>
      </c>
      <c r="BM172" s="44" t="s">
        <v>315</v>
      </c>
      <c r="BN172" s="55">
        <v>30</v>
      </c>
      <c r="BO172" s="55" t="s">
        <v>137</v>
      </c>
      <c r="BP172" s="54">
        <v>60000</v>
      </c>
      <c r="BQ172" s="55">
        <f>INDEX([1]装备设计!$G$3:$G$7,MATCH([1]装备一览!BM166,[1]装备设计!$F$3:$F$7,0))</f>
        <v>150</v>
      </c>
      <c r="BR172" s="55">
        <f>INDEX([1]装备设计!$H$3:$H$7,MATCH([1]装备一览!BM166,[1]装备设计!$F$3:$F$7,0))</f>
        <v>1500</v>
      </c>
      <c r="BS172" s="55">
        <v>17500</v>
      </c>
      <c r="BT172" s="55">
        <v>825</v>
      </c>
      <c r="BU172" s="55" t="str">
        <f t="shared" si="17"/>
        <v>239,347</v>
      </c>
      <c r="BV172" s="55"/>
    </row>
    <row r="173" spans="1:74" ht="14.25" thickBot="1">
      <c r="A173" s="55" t="s">
        <v>1070</v>
      </c>
      <c r="B173" s="55">
        <v>1</v>
      </c>
      <c r="C173" s="55">
        <v>1</v>
      </c>
      <c r="D173" s="55" t="s">
        <v>127</v>
      </c>
      <c r="E173" s="55" t="s">
        <v>308</v>
      </c>
      <c r="F173" s="55">
        <v>30</v>
      </c>
      <c r="G173" s="55" t="s">
        <v>137</v>
      </c>
      <c r="H173" s="54">
        <v>3300</v>
      </c>
      <c r="I173" s="55">
        <f>INDEX([1]装备设计!$G$3:$G$7,MATCH([1]装备一览!E167,[1]装备设计!$F$3:$F$7,0))</f>
        <v>5</v>
      </c>
      <c r="J173" s="55">
        <f>INDEX([1]装备设计!$H$3:$H$7,MATCH([1]装备一览!E167,[1]装备设计!$F$3:$F$7,0))</f>
        <v>0</v>
      </c>
      <c r="K173" s="55">
        <v>0</v>
      </c>
      <c r="L173" s="55">
        <f t="shared" si="13"/>
        <v>1026.5999999999999</v>
      </c>
      <c r="M173" s="55" t="s">
        <v>2248</v>
      </c>
      <c r="N173" s="55"/>
      <c r="P173" s="55" t="s">
        <v>1071</v>
      </c>
      <c r="Q173" s="55">
        <v>1</v>
      </c>
      <c r="R173" s="55">
        <v>1</v>
      </c>
      <c r="S173" s="55" t="s">
        <v>127</v>
      </c>
      <c r="T173" s="44" t="s">
        <v>309</v>
      </c>
      <c r="U173" s="55">
        <v>30</v>
      </c>
      <c r="V173" s="55" t="s">
        <v>137</v>
      </c>
      <c r="W173" s="54">
        <v>6600</v>
      </c>
      <c r="X173" s="55">
        <f>INDEX([1]装备设计!$G$3:$G$7,MATCH([1]装备一览!T167,[1]装备设计!$F$3:$F$7,0))</f>
        <v>10</v>
      </c>
      <c r="Y173" s="55">
        <f>INDEX([1]装备设计!$H$3:$H$7,MATCH([1]装备一览!T167,[1]装备设计!$F$3:$F$7,0))</f>
        <v>0</v>
      </c>
      <c r="Z173" s="55">
        <v>0</v>
      </c>
      <c r="AA173" s="55">
        <v>1026.5999999999999</v>
      </c>
      <c r="AB173" s="55" t="str">
        <f t="shared" si="14"/>
        <v>75,104</v>
      </c>
      <c r="AC173" s="55"/>
      <c r="AE173" s="55" t="s">
        <v>1072</v>
      </c>
      <c r="AF173" s="55">
        <v>1</v>
      </c>
      <c r="AG173" s="55">
        <v>1</v>
      </c>
      <c r="AH173" s="55" t="s">
        <v>127</v>
      </c>
      <c r="AI173" s="44" t="s">
        <v>311</v>
      </c>
      <c r="AJ173" s="55">
        <v>30</v>
      </c>
      <c r="AK173" s="55" t="s">
        <v>137</v>
      </c>
      <c r="AL173" s="54">
        <v>16500</v>
      </c>
      <c r="AM173" s="55">
        <f>INDEX([1]装备设计!$G$3:$G$7,MATCH([1]装备一览!AI167,[1]装备设计!$F$3:$F$7,0))</f>
        <v>20</v>
      </c>
      <c r="AN173" s="55">
        <f>INDEX([1]装备设计!$H$3:$H$7,MATCH([1]装备一览!AI167,[1]装备设计!$F$3:$F$7,0))</f>
        <v>0</v>
      </c>
      <c r="AO173" s="55">
        <v>20000</v>
      </c>
      <c r="AP173" s="55">
        <v>1026.5999999999999</v>
      </c>
      <c r="AQ173" s="55" t="str">
        <f t="shared" si="15"/>
        <v>127,173</v>
      </c>
      <c r="AR173" s="55"/>
      <c r="AT173" s="55" t="s">
        <v>1073</v>
      </c>
      <c r="AU173" s="55">
        <v>1</v>
      </c>
      <c r="AV173" s="55">
        <v>1</v>
      </c>
      <c r="AW173" s="55" t="s">
        <v>127</v>
      </c>
      <c r="AX173" s="44" t="s">
        <v>313</v>
      </c>
      <c r="AY173" s="55">
        <v>30</v>
      </c>
      <c r="AZ173" s="55" t="s">
        <v>137</v>
      </c>
      <c r="BA173" s="54">
        <v>33000</v>
      </c>
      <c r="BB173" s="55">
        <f>INDEX([1]装备设计!$G$3:$G$7,MATCH([1]装备一览!AX167,[1]装备设计!$F$3:$F$7,0))</f>
        <v>50</v>
      </c>
      <c r="BC173" s="55">
        <f>INDEX([1]装备设计!$H$3:$H$7,MATCH([1]装备一览!AX167,[1]装备设计!$F$3:$F$7,0))</f>
        <v>500</v>
      </c>
      <c r="BD173" s="55">
        <v>20000</v>
      </c>
      <c r="BE173" s="55">
        <v>1026.5999999999999</v>
      </c>
      <c r="BF173" s="55" t="str">
        <f t="shared" si="16"/>
        <v>190,260</v>
      </c>
      <c r="BG173" s="55"/>
      <c r="BI173" s="55" t="s">
        <v>1074</v>
      </c>
      <c r="BJ173" s="55">
        <v>1</v>
      </c>
      <c r="BK173" s="55">
        <v>1</v>
      </c>
      <c r="BL173" s="55" t="s">
        <v>127</v>
      </c>
      <c r="BM173" s="44" t="s">
        <v>315</v>
      </c>
      <c r="BN173" s="55">
        <v>30</v>
      </c>
      <c r="BO173" s="55" t="s">
        <v>137</v>
      </c>
      <c r="BP173" s="54">
        <v>66000</v>
      </c>
      <c r="BQ173" s="55">
        <f>INDEX([1]装备设计!$G$3:$G$7,MATCH([1]装备一览!BM167,[1]装备设计!$F$3:$F$7,0))</f>
        <v>150</v>
      </c>
      <c r="BR173" s="55">
        <f>INDEX([1]装备设计!$H$3:$H$7,MATCH([1]装备一览!BM167,[1]装备设计!$F$3:$F$7,0))</f>
        <v>1500</v>
      </c>
      <c r="BS173" s="55">
        <v>20000</v>
      </c>
      <c r="BT173" s="55">
        <v>1026.5999999999999</v>
      </c>
      <c r="BU173" s="55" t="str">
        <f t="shared" si="17"/>
        <v>239,347</v>
      </c>
      <c r="BV173" s="55"/>
    </row>
    <row r="174" spans="1:74" ht="14.25" thickBot="1">
      <c r="A174" s="55" t="s">
        <v>1075</v>
      </c>
      <c r="B174" s="55">
        <v>1</v>
      </c>
      <c r="C174" s="55">
        <v>0</v>
      </c>
      <c r="D174" s="55" t="s">
        <v>128</v>
      </c>
      <c r="E174" s="55" t="s">
        <v>308</v>
      </c>
      <c r="F174" s="55">
        <v>30</v>
      </c>
      <c r="G174" s="55" t="s">
        <v>137</v>
      </c>
      <c r="H174" s="54">
        <v>3000</v>
      </c>
      <c r="I174" s="55">
        <f>INDEX([1]装备设计!$G$3:$G$7,MATCH([1]装备一览!E168,[1]装备设计!$F$3:$F$7,0))</f>
        <v>5</v>
      </c>
      <c r="J174" s="55">
        <f>INDEX([1]装备设计!$H$3:$H$7,MATCH([1]装备一览!E168,[1]装备设计!$F$3:$F$7,0))</f>
        <v>0</v>
      </c>
      <c r="K174" s="55">
        <v>0</v>
      </c>
      <c r="L174" s="55">
        <v>880</v>
      </c>
      <c r="M174" s="55" t="s">
        <v>2248</v>
      </c>
      <c r="N174" s="55"/>
      <c r="P174" s="55" t="s">
        <v>1076</v>
      </c>
      <c r="Q174" s="55">
        <v>1</v>
      </c>
      <c r="R174" s="55">
        <v>0</v>
      </c>
      <c r="S174" s="55" t="s">
        <v>128</v>
      </c>
      <c r="T174" s="44" t="s">
        <v>309</v>
      </c>
      <c r="U174" s="55">
        <v>30</v>
      </c>
      <c r="V174" s="55" t="s">
        <v>137</v>
      </c>
      <c r="W174" s="54">
        <v>6000</v>
      </c>
      <c r="X174" s="55">
        <f>INDEX([1]装备设计!$G$3:$G$7,MATCH([1]装备一览!T168,[1]装备设计!$F$3:$F$7,0))</f>
        <v>10</v>
      </c>
      <c r="Y174" s="55">
        <f>INDEX([1]装备设计!$H$3:$H$7,MATCH([1]装备一览!T168,[1]装备设计!$F$3:$F$7,0))</f>
        <v>0</v>
      </c>
      <c r="Z174" s="55">
        <v>0</v>
      </c>
      <c r="AA174" s="55">
        <v>880</v>
      </c>
      <c r="AB174" s="55" t="str">
        <f t="shared" si="14"/>
        <v>75,104</v>
      </c>
      <c r="AC174" s="55"/>
      <c r="AE174" s="55" t="s">
        <v>1077</v>
      </c>
      <c r="AF174" s="55">
        <v>1</v>
      </c>
      <c r="AG174" s="55">
        <v>0</v>
      </c>
      <c r="AH174" s="55" t="s">
        <v>128</v>
      </c>
      <c r="AI174" s="44" t="s">
        <v>311</v>
      </c>
      <c r="AJ174" s="55">
        <v>30</v>
      </c>
      <c r="AK174" s="55" t="s">
        <v>137</v>
      </c>
      <c r="AL174" s="54">
        <v>15000</v>
      </c>
      <c r="AM174" s="55">
        <f>INDEX([1]装备设计!$G$3:$G$7,MATCH([1]装备一览!AI168,[1]装备设计!$F$3:$F$7,0))</f>
        <v>20</v>
      </c>
      <c r="AN174" s="55">
        <f>INDEX([1]装备设计!$H$3:$H$7,MATCH([1]装备一览!AI168,[1]装备设计!$F$3:$F$7,0))</f>
        <v>0</v>
      </c>
      <c r="AO174" s="55">
        <v>17500</v>
      </c>
      <c r="AP174" s="55">
        <v>880</v>
      </c>
      <c r="AQ174" s="55" t="str">
        <f t="shared" si="15"/>
        <v>127,173</v>
      </c>
      <c r="AR174" s="55"/>
      <c r="AT174" s="55" t="s">
        <v>1078</v>
      </c>
      <c r="AU174" s="55">
        <v>1</v>
      </c>
      <c r="AV174" s="55">
        <v>0</v>
      </c>
      <c r="AW174" s="55" t="s">
        <v>128</v>
      </c>
      <c r="AX174" s="44" t="s">
        <v>313</v>
      </c>
      <c r="AY174" s="55">
        <v>30</v>
      </c>
      <c r="AZ174" s="55" t="s">
        <v>137</v>
      </c>
      <c r="BA174" s="54">
        <v>30000</v>
      </c>
      <c r="BB174" s="55">
        <f>INDEX([1]装备设计!$G$3:$G$7,MATCH([1]装备一览!AX168,[1]装备设计!$F$3:$F$7,0))</f>
        <v>50</v>
      </c>
      <c r="BC174" s="55">
        <f>INDEX([1]装备设计!$H$3:$H$7,MATCH([1]装备一览!AX168,[1]装备设计!$F$3:$F$7,0))</f>
        <v>500</v>
      </c>
      <c r="BD174" s="55">
        <v>17500</v>
      </c>
      <c r="BE174" s="55">
        <v>880</v>
      </c>
      <c r="BF174" s="55" t="str">
        <f t="shared" si="16"/>
        <v>190,260</v>
      </c>
      <c r="BG174" s="55"/>
      <c r="BI174" s="55" t="s">
        <v>1079</v>
      </c>
      <c r="BJ174" s="55">
        <v>1</v>
      </c>
      <c r="BK174" s="55">
        <v>0</v>
      </c>
      <c r="BL174" s="55" t="s">
        <v>128</v>
      </c>
      <c r="BM174" s="44" t="s">
        <v>315</v>
      </c>
      <c r="BN174" s="55">
        <v>30</v>
      </c>
      <c r="BO174" s="55" t="s">
        <v>137</v>
      </c>
      <c r="BP174" s="54">
        <v>60000</v>
      </c>
      <c r="BQ174" s="55">
        <f>INDEX([1]装备设计!$G$3:$G$7,MATCH([1]装备一览!BM168,[1]装备设计!$F$3:$F$7,0))</f>
        <v>150</v>
      </c>
      <c r="BR174" s="55">
        <f>INDEX([1]装备设计!$H$3:$H$7,MATCH([1]装备一览!BM168,[1]装备设计!$F$3:$F$7,0))</f>
        <v>1500</v>
      </c>
      <c r="BS174" s="55">
        <v>17500</v>
      </c>
      <c r="BT174" s="55">
        <v>880</v>
      </c>
      <c r="BU174" s="55" t="str">
        <f t="shared" si="17"/>
        <v>239,347</v>
      </c>
      <c r="BV174" s="55"/>
    </row>
    <row r="175" spans="1:74" ht="14.25" thickBot="1">
      <c r="A175" s="55" t="s">
        <v>1080</v>
      </c>
      <c r="B175" s="55">
        <v>1</v>
      </c>
      <c r="C175" s="55">
        <v>1</v>
      </c>
      <c r="D175" s="55" t="s">
        <v>128</v>
      </c>
      <c r="E175" s="55" t="s">
        <v>308</v>
      </c>
      <c r="F175" s="55">
        <v>30</v>
      </c>
      <c r="G175" s="55" t="s">
        <v>137</v>
      </c>
      <c r="H175" s="54">
        <v>3300</v>
      </c>
      <c r="I175" s="55">
        <f>INDEX([1]装备设计!$G$3:$G$7,MATCH([1]装备一览!E169,[1]装备设计!$F$3:$F$7,0))</f>
        <v>5</v>
      </c>
      <c r="J175" s="55">
        <f>INDEX([1]装备设计!$H$3:$H$7,MATCH([1]装备一览!E169,[1]装备设计!$F$3:$F$7,0))</f>
        <v>0</v>
      </c>
      <c r="K175" s="55">
        <v>0</v>
      </c>
      <c r="L175" s="55">
        <v>944</v>
      </c>
      <c r="M175" s="55" t="s">
        <v>2248</v>
      </c>
      <c r="N175" s="55"/>
      <c r="P175" s="55" t="s">
        <v>1081</v>
      </c>
      <c r="Q175" s="55">
        <v>1</v>
      </c>
      <c r="R175" s="55">
        <v>1</v>
      </c>
      <c r="S175" s="55" t="s">
        <v>128</v>
      </c>
      <c r="T175" s="44" t="s">
        <v>309</v>
      </c>
      <c r="U175" s="55">
        <v>30</v>
      </c>
      <c r="V175" s="55" t="s">
        <v>137</v>
      </c>
      <c r="W175" s="54">
        <v>6600</v>
      </c>
      <c r="X175" s="55">
        <f>INDEX([1]装备设计!$G$3:$G$7,MATCH([1]装备一览!T169,[1]装备设计!$F$3:$F$7,0))</f>
        <v>10</v>
      </c>
      <c r="Y175" s="55">
        <f>INDEX([1]装备设计!$H$3:$H$7,MATCH([1]装备一览!T169,[1]装备设计!$F$3:$F$7,0))</f>
        <v>0</v>
      </c>
      <c r="Z175" s="55">
        <v>0</v>
      </c>
      <c r="AA175" s="55">
        <v>944</v>
      </c>
      <c r="AB175" s="55" t="str">
        <f t="shared" si="14"/>
        <v>75,104</v>
      </c>
      <c r="AC175" s="55"/>
      <c r="AE175" s="55" t="s">
        <v>1082</v>
      </c>
      <c r="AF175" s="55">
        <v>1</v>
      </c>
      <c r="AG175" s="55">
        <v>1</v>
      </c>
      <c r="AH175" s="55" t="s">
        <v>128</v>
      </c>
      <c r="AI175" s="44" t="s">
        <v>311</v>
      </c>
      <c r="AJ175" s="55">
        <v>30</v>
      </c>
      <c r="AK175" s="55" t="s">
        <v>137</v>
      </c>
      <c r="AL175" s="54">
        <v>16500</v>
      </c>
      <c r="AM175" s="55">
        <f>INDEX([1]装备设计!$G$3:$G$7,MATCH([1]装备一览!AI169,[1]装备设计!$F$3:$F$7,0))</f>
        <v>20</v>
      </c>
      <c r="AN175" s="55">
        <f>INDEX([1]装备设计!$H$3:$H$7,MATCH([1]装备一览!AI169,[1]装备设计!$F$3:$F$7,0))</f>
        <v>0</v>
      </c>
      <c r="AO175" s="55">
        <v>20000</v>
      </c>
      <c r="AP175" s="55">
        <v>944</v>
      </c>
      <c r="AQ175" s="55" t="str">
        <f t="shared" si="15"/>
        <v>127,173</v>
      </c>
      <c r="AR175" s="55"/>
      <c r="AT175" s="55" t="s">
        <v>1083</v>
      </c>
      <c r="AU175" s="55">
        <v>1</v>
      </c>
      <c r="AV175" s="55">
        <v>1</v>
      </c>
      <c r="AW175" s="55" t="s">
        <v>128</v>
      </c>
      <c r="AX175" s="44" t="s">
        <v>313</v>
      </c>
      <c r="AY175" s="55">
        <v>30</v>
      </c>
      <c r="AZ175" s="55" t="s">
        <v>137</v>
      </c>
      <c r="BA175" s="54">
        <v>33000</v>
      </c>
      <c r="BB175" s="55">
        <f>INDEX([1]装备设计!$G$3:$G$7,MATCH([1]装备一览!AX169,[1]装备设计!$F$3:$F$7,0))</f>
        <v>50</v>
      </c>
      <c r="BC175" s="55">
        <f>INDEX([1]装备设计!$H$3:$H$7,MATCH([1]装备一览!AX169,[1]装备设计!$F$3:$F$7,0))</f>
        <v>500</v>
      </c>
      <c r="BD175" s="55">
        <v>20000</v>
      </c>
      <c r="BE175" s="55">
        <v>944</v>
      </c>
      <c r="BF175" s="55" t="str">
        <f t="shared" si="16"/>
        <v>190,260</v>
      </c>
      <c r="BG175" s="55"/>
      <c r="BI175" s="55" t="s">
        <v>1084</v>
      </c>
      <c r="BJ175" s="55">
        <v>1</v>
      </c>
      <c r="BK175" s="55">
        <v>1</v>
      </c>
      <c r="BL175" s="55" t="s">
        <v>128</v>
      </c>
      <c r="BM175" s="44" t="s">
        <v>315</v>
      </c>
      <c r="BN175" s="55">
        <v>30</v>
      </c>
      <c r="BO175" s="55" t="s">
        <v>137</v>
      </c>
      <c r="BP175" s="54">
        <v>66000</v>
      </c>
      <c r="BQ175" s="55">
        <f>INDEX([1]装备设计!$G$3:$G$7,MATCH([1]装备一览!BM169,[1]装备设计!$F$3:$F$7,0))</f>
        <v>150</v>
      </c>
      <c r="BR175" s="55">
        <f>INDEX([1]装备设计!$H$3:$H$7,MATCH([1]装备一览!BM169,[1]装备设计!$F$3:$F$7,0))</f>
        <v>1500</v>
      </c>
      <c r="BS175" s="55">
        <v>20000</v>
      </c>
      <c r="BT175" s="55">
        <v>944</v>
      </c>
      <c r="BU175" s="55" t="str">
        <f t="shared" si="17"/>
        <v>239,347</v>
      </c>
      <c r="BV175" s="55"/>
    </row>
    <row r="176" spans="1:74" ht="14.25" thickBot="1">
      <c r="A176" s="55" t="s">
        <v>1085</v>
      </c>
      <c r="B176" s="55">
        <v>1</v>
      </c>
      <c r="C176" s="55">
        <v>0</v>
      </c>
      <c r="D176" s="55" t="s">
        <v>126</v>
      </c>
      <c r="E176" s="55" t="s">
        <v>308</v>
      </c>
      <c r="F176" s="55">
        <v>30</v>
      </c>
      <c r="G176" s="55" t="s">
        <v>232</v>
      </c>
      <c r="H176" s="54">
        <v>3000</v>
      </c>
      <c r="I176" s="55">
        <f>INDEX([1]装备设计!$G$3:$G$7,MATCH([1]装备一览!E170,[1]装备设计!$F$3:$F$7,0))</f>
        <v>5</v>
      </c>
      <c r="J176" s="55">
        <f>INDEX([1]装备设计!$H$3:$H$7,MATCH([1]装备一览!E170,[1]装备设计!$F$3:$F$7,0))</f>
        <v>0</v>
      </c>
      <c r="K176" s="55">
        <v>0</v>
      </c>
      <c r="L176" s="55">
        <f t="shared" si="13"/>
        <v>216</v>
      </c>
      <c r="M176" s="55" t="s">
        <v>2248</v>
      </c>
      <c r="N176" s="55"/>
      <c r="P176" s="55" t="s">
        <v>1086</v>
      </c>
      <c r="Q176" s="55">
        <v>1</v>
      </c>
      <c r="R176" s="55">
        <v>0</v>
      </c>
      <c r="S176" s="55" t="s">
        <v>126</v>
      </c>
      <c r="T176" s="44" t="s">
        <v>309</v>
      </c>
      <c r="U176" s="55">
        <v>30</v>
      </c>
      <c r="V176" s="55" t="s">
        <v>232</v>
      </c>
      <c r="W176" s="54">
        <v>6000</v>
      </c>
      <c r="X176" s="55">
        <f>INDEX([1]装备设计!$G$3:$G$7,MATCH([1]装备一览!T170,[1]装备设计!$F$3:$F$7,0))</f>
        <v>10</v>
      </c>
      <c r="Y176" s="55">
        <f>INDEX([1]装备设计!$H$3:$H$7,MATCH([1]装备一览!T170,[1]装备设计!$F$3:$F$7,0))</f>
        <v>0</v>
      </c>
      <c r="Z176" s="55">
        <v>0</v>
      </c>
      <c r="AA176" s="55">
        <v>216</v>
      </c>
      <c r="AB176" s="55" t="str">
        <f t="shared" si="14"/>
        <v>58,80</v>
      </c>
      <c r="AC176" s="55"/>
      <c r="AE176" s="55" t="s">
        <v>1087</v>
      </c>
      <c r="AF176" s="55">
        <v>1</v>
      </c>
      <c r="AG176" s="55">
        <v>0</v>
      </c>
      <c r="AH176" s="55" t="s">
        <v>126</v>
      </c>
      <c r="AI176" s="44" t="s">
        <v>311</v>
      </c>
      <c r="AJ176" s="55">
        <v>30</v>
      </c>
      <c r="AK176" s="55" t="s">
        <v>232</v>
      </c>
      <c r="AL176" s="54">
        <v>15000</v>
      </c>
      <c r="AM176" s="55">
        <f>INDEX([1]装备设计!$G$3:$G$7,MATCH([1]装备一览!AI170,[1]装备设计!$F$3:$F$7,0))</f>
        <v>20</v>
      </c>
      <c r="AN176" s="55">
        <f>INDEX([1]装备设计!$H$3:$H$7,MATCH([1]装备一览!AI170,[1]装备设计!$F$3:$F$7,0))</f>
        <v>0</v>
      </c>
      <c r="AO176" s="55">
        <v>17500</v>
      </c>
      <c r="AP176" s="55">
        <v>216</v>
      </c>
      <c r="AQ176" s="55" t="str">
        <f t="shared" si="15"/>
        <v>98,133</v>
      </c>
      <c r="AR176" s="55"/>
      <c r="AT176" s="55" t="s">
        <v>1088</v>
      </c>
      <c r="AU176" s="55">
        <v>1</v>
      </c>
      <c r="AV176" s="55">
        <v>0</v>
      </c>
      <c r="AW176" s="55" t="s">
        <v>126</v>
      </c>
      <c r="AX176" s="44" t="s">
        <v>313</v>
      </c>
      <c r="AY176" s="55">
        <v>30</v>
      </c>
      <c r="AZ176" s="55" t="s">
        <v>232</v>
      </c>
      <c r="BA176" s="54">
        <v>30000</v>
      </c>
      <c r="BB176" s="55">
        <f>INDEX([1]装备设计!$G$3:$G$7,MATCH([1]装备一览!AX170,[1]装备设计!$F$3:$F$7,0))</f>
        <v>50</v>
      </c>
      <c r="BC176" s="55">
        <f>INDEX([1]装备设计!$H$3:$H$7,MATCH([1]装备一览!AX170,[1]装备设计!$F$3:$F$7,0))</f>
        <v>500</v>
      </c>
      <c r="BD176" s="55">
        <v>17500</v>
      </c>
      <c r="BE176" s="55">
        <v>216</v>
      </c>
      <c r="BF176" s="55" t="str">
        <f t="shared" si="16"/>
        <v>146,200</v>
      </c>
      <c r="BG176" s="55"/>
      <c r="BI176" s="55" t="s">
        <v>1089</v>
      </c>
      <c r="BJ176" s="55">
        <v>1</v>
      </c>
      <c r="BK176" s="55">
        <v>0</v>
      </c>
      <c r="BL176" s="55" t="s">
        <v>126</v>
      </c>
      <c r="BM176" s="44" t="s">
        <v>315</v>
      </c>
      <c r="BN176" s="55">
        <v>30</v>
      </c>
      <c r="BO176" s="55" t="s">
        <v>232</v>
      </c>
      <c r="BP176" s="54">
        <v>60000</v>
      </c>
      <c r="BQ176" s="55">
        <f>INDEX([1]装备设计!$G$3:$G$7,MATCH([1]装备一览!BM170,[1]装备设计!$F$3:$F$7,0))</f>
        <v>150</v>
      </c>
      <c r="BR176" s="55">
        <f>INDEX([1]装备设计!$H$3:$H$7,MATCH([1]装备一览!BM170,[1]装备设计!$F$3:$F$7,0))</f>
        <v>1500</v>
      </c>
      <c r="BS176" s="55">
        <v>17500</v>
      </c>
      <c r="BT176" s="55">
        <v>216</v>
      </c>
      <c r="BU176" s="55" t="str">
        <f t="shared" si="17"/>
        <v>184,267</v>
      </c>
      <c r="BV176" s="55"/>
    </row>
    <row r="177" spans="1:74" ht="14.25" thickBot="1">
      <c r="A177" s="55" t="s">
        <v>1090</v>
      </c>
      <c r="B177" s="55">
        <v>1</v>
      </c>
      <c r="C177" s="55">
        <v>1</v>
      </c>
      <c r="D177" s="55" t="s">
        <v>126</v>
      </c>
      <c r="E177" s="55" t="s">
        <v>308</v>
      </c>
      <c r="F177" s="55">
        <v>30</v>
      </c>
      <c r="G177" s="55" t="s">
        <v>232</v>
      </c>
      <c r="H177" s="54">
        <v>3300</v>
      </c>
      <c r="I177" s="55">
        <f>INDEX([1]装备设计!$G$3:$G$7,MATCH([1]装备一览!E171,[1]装备设计!$F$3:$F$7,0))</f>
        <v>5</v>
      </c>
      <c r="J177" s="55">
        <f>INDEX([1]装备设计!$H$3:$H$7,MATCH([1]装备一览!E171,[1]装备设计!$F$3:$F$7,0))</f>
        <v>0</v>
      </c>
      <c r="K177" s="55">
        <v>0</v>
      </c>
      <c r="L177" s="55">
        <f t="shared" si="13"/>
        <v>246.8</v>
      </c>
      <c r="M177" s="55" t="s">
        <v>2248</v>
      </c>
      <c r="N177" s="55"/>
      <c r="P177" s="55" t="s">
        <v>1091</v>
      </c>
      <c r="Q177" s="55">
        <v>1</v>
      </c>
      <c r="R177" s="55">
        <v>1</v>
      </c>
      <c r="S177" s="55" t="s">
        <v>126</v>
      </c>
      <c r="T177" s="44" t="s">
        <v>309</v>
      </c>
      <c r="U177" s="55">
        <v>30</v>
      </c>
      <c r="V177" s="55" t="s">
        <v>232</v>
      </c>
      <c r="W177" s="54">
        <v>6600</v>
      </c>
      <c r="X177" s="55">
        <f>INDEX([1]装备设计!$G$3:$G$7,MATCH([1]装备一览!T171,[1]装备设计!$F$3:$F$7,0))</f>
        <v>10</v>
      </c>
      <c r="Y177" s="55">
        <f>INDEX([1]装备设计!$H$3:$H$7,MATCH([1]装备一览!T171,[1]装备设计!$F$3:$F$7,0))</f>
        <v>0</v>
      </c>
      <c r="Z177" s="55">
        <v>0</v>
      </c>
      <c r="AA177" s="55">
        <v>246.8</v>
      </c>
      <c r="AB177" s="55" t="str">
        <f t="shared" si="14"/>
        <v>58,80</v>
      </c>
      <c r="AC177" s="55"/>
      <c r="AE177" s="55" t="s">
        <v>1092</v>
      </c>
      <c r="AF177" s="55">
        <v>1</v>
      </c>
      <c r="AG177" s="55">
        <v>1</v>
      </c>
      <c r="AH177" s="55" t="s">
        <v>126</v>
      </c>
      <c r="AI177" s="44" t="s">
        <v>311</v>
      </c>
      <c r="AJ177" s="55">
        <v>30</v>
      </c>
      <c r="AK177" s="55" t="s">
        <v>232</v>
      </c>
      <c r="AL177" s="54">
        <v>16500</v>
      </c>
      <c r="AM177" s="55">
        <f>INDEX([1]装备设计!$G$3:$G$7,MATCH([1]装备一览!AI171,[1]装备设计!$F$3:$F$7,0))</f>
        <v>20</v>
      </c>
      <c r="AN177" s="55">
        <f>INDEX([1]装备设计!$H$3:$H$7,MATCH([1]装备一览!AI171,[1]装备设计!$F$3:$F$7,0))</f>
        <v>0</v>
      </c>
      <c r="AO177" s="55">
        <v>20000</v>
      </c>
      <c r="AP177" s="55">
        <v>246.8</v>
      </c>
      <c r="AQ177" s="55" t="str">
        <f t="shared" si="15"/>
        <v>98,133</v>
      </c>
      <c r="AR177" s="55"/>
      <c r="AT177" s="55" t="s">
        <v>1093</v>
      </c>
      <c r="AU177" s="55">
        <v>1</v>
      </c>
      <c r="AV177" s="55">
        <v>1</v>
      </c>
      <c r="AW177" s="55" t="s">
        <v>126</v>
      </c>
      <c r="AX177" s="44" t="s">
        <v>313</v>
      </c>
      <c r="AY177" s="55">
        <v>30</v>
      </c>
      <c r="AZ177" s="55" t="s">
        <v>232</v>
      </c>
      <c r="BA177" s="54">
        <v>33000</v>
      </c>
      <c r="BB177" s="55">
        <f>INDEX([1]装备设计!$G$3:$G$7,MATCH([1]装备一览!AX171,[1]装备设计!$F$3:$F$7,0))</f>
        <v>50</v>
      </c>
      <c r="BC177" s="55">
        <f>INDEX([1]装备设计!$H$3:$H$7,MATCH([1]装备一览!AX171,[1]装备设计!$F$3:$F$7,0))</f>
        <v>500</v>
      </c>
      <c r="BD177" s="55">
        <v>20000</v>
      </c>
      <c r="BE177" s="55">
        <v>246.8</v>
      </c>
      <c r="BF177" s="55" t="str">
        <f t="shared" si="16"/>
        <v>146,200</v>
      </c>
      <c r="BG177" s="55"/>
      <c r="BI177" s="55" t="s">
        <v>1094</v>
      </c>
      <c r="BJ177" s="55">
        <v>1</v>
      </c>
      <c r="BK177" s="55">
        <v>1</v>
      </c>
      <c r="BL177" s="55" t="s">
        <v>126</v>
      </c>
      <c r="BM177" s="44" t="s">
        <v>315</v>
      </c>
      <c r="BN177" s="55">
        <v>30</v>
      </c>
      <c r="BO177" s="55" t="s">
        <v>232</v>
      </c>
      <c r="BP177" s="54">
        <v>66000</v>
      </c>
      <c r="BQ177" s="55">
        <f>INDEX([1]装备设计!$G$3:$G$7,MATCH([1]装备一览!BM171,[1]装备设计!$F$3:$F$7,0))</f>
        <v>150</v>
      </c>
      <c r="BR177" s="55">
        <f>INDEX([1]装备设计!$H$3:$H$7,MATCH([1]装备一览!BM171,[1]装备设计!$F$3:$F$7,0))</f>
        <v>1500</v>
      </c>
      <c r="BS177" s="55">
        <v>20000</v>
      </c>
      <c r="BT177" s="55">
        <v>246.8</v>
      </c>
      <c r="BU177" s="55" t="str">
        <f t="shared" si="17"/>
        <v>184,267</v>
      </c>
      <c r="BV177" s="55"/>
    </row>
    <row r="178" spans="1:74" ht="14.25" thickBot="1">
      <c r="A178" s="55" t="s">
        <v>1095</v>
      </c>
      <c r="B178" s="55">
        <v>1</v>
      </c>
      <c r="C178" s="55">
        <v>0</v>
      </c>
      <c r="D178" s="55" t="s">
        <v>129</v>
      </c>
      <c r="E178" s="55" t="s">
        <v>308</v>
      </c>
      <c r="F178" s="55">
        <v>30</v>
      </c>
      <c r="G178" s="55" t="s">
        <v>232</v>
      </c>
      <c r="H178" s="54">
        <v>3000</v>
      </c>
      <c r="I178" s="55">
        <f>INDEX([1]装备设计!$G$3:$G$7,MATCH([1]装备一览!E172,[1]装备设计!$F$3:$F$7,0))</f>
        <v>5</v>
      </c>
      <c r="J178" s="55">
        <f>INDEX([1]装备设计!$H$3:$H$7,MATCH([1]装备一览!E172,[1]装备设计!$F$3:$F$7,0))</f>
        <v>0</v>
      </c>
      <c r="K178" s="55">
        <v>0</v>
      </c>
      <c r="L178" s="55">
        <f t="shared" si="13"/>
        <v>216</v>
      </c>
      <c r="M178" s="55" t="s">
        <v>2248</v>
      </c>
      <c r="N178" s="55"/>
      <c r="P178" s="55" t="s">
        <v>1096</v>
      </c>
      <c r="Q178" s="55">
        <v>1</v>
      </c>
      <c r="R178" s="55">
        <v>0</v>
      </c>
      <c r="S178" s="55" t="s">
        <v>129</v>
      </c>
      <c r="T178" s="44" t="s">
        <v>309</v>
      </c>
      <c r="U178" s="55">
        <v>30</v>
      </c>
      <c r="V178" s="55" t="s">
        <v>232</v>
      </c>
      <c r="W178" s="54">
        <v>6000</v>
      </c>
      <c r="X178" s="55">
        <f>INDEX([1]装备设计!$G$3:$G$7,MATCH([1]装备一览!T172,[1]装备设计!$F$3:$F$7,0))</f>
        <v>10</v>
      </c>
      <c r="Y178" s="55">
        <f>INDEX([1]装备设计!$H$3:$H$7,MATCH([1]装备一览!T172,[1]装备设计!$F$3:$F$7,0))</f>
        <v>0</v>
      </c>
      <c r="Z178" s="55">
        <v>0</v>
      </c>
      <c r="AA178" s="55">
        <v>216</v>
      </c>
      <c r="AB178" s="55" t="str">
        <f t="shared" si="14"/>
        <v>58,80</v>
      </c>
      <c r="AC178" s="55"/>
      <c r="AE178" s="55" t="s">
        <v>1097</v>
      </c>
      <c r="AF178" s="55">
        <v>1</v>
      </c>
      <c r="AG178" s="55">
        <v>0</v>
      </c>
      <c r="AH178" s="55" t="s">
        <v>129</v>
      </c>
      <c r="AI178" s="44" t="s">
        <v>311</v>
      </c>
      <c r="AJ178" s="55">
        <v>30</v>
      </c>
      <c r="AK178" s="55" t="s">
        <v>232</v>
      </c>
      <c r="AL178" s="54">
        <v>15000</v>
      </c>
      <c r="AM178" s="55">
        <f>INDEX([1]装备设计!$G$3:$G$7,MATCH([1]装备一览!AI172,[1]装备设计!$F$3:$F$7,0))</f>
        <v>20</v>
      </c>
      <c r="AN178" s="55">
        <f>INDEX([1]装备设计!$H$3:$H$7,MATCH([1]装备一览!AI172,[1]装备设计!$F$3:$F$7,0))</f>
        <v>0</v>
      </c>
      <c r="AO178" s="55">
        <v>17500</v>
      </c>
      <c r="AP178" s="55">
        <v>216</v>
      </c>
      <c r="AQ178" s="55" t="str">
        <f t="shared" si="15"/>
        <v>98,133</v>
      </c>
      <c r="AR178" s="55"/>
      <c r="AT178" s="55" t="s">
        <v>1098</v>
      </c>
      <c r="AU178" s="55">
        <v>1</v>
      </c>
      <c r="AV178" s="55">
        <v>0</v>
      </c>
      <c r="AW178" s="55" t="s">
        <v>129</v>
      </c>
      <c r="AX178" s="44" t="s">
        <v>313</v>
      </c>
      <c r="AY178" s="55">
        <v>30</v>
      </c>
      <c r="AZ178" s="55" t="s">
        <v>232</v>
      </c>
      <c r="BA178" s="54">
        <v>30000</v>
      </c>
      <c r="BB178" s="55">
        <f>INDEX([1]装备设计!$G$3:$G$7,MATCH([1]装备一览!AX172,[1]装备设计!$F$3:$F$7,0))</f>
        <v>50</v>
      </c>
      <c r="BC178" s="55">
        <f>INDEX([1]装备设计!$H$3:$H$7,MATCH([1]装备一览!AX172,[1]装备设计!$F$3:$F$7,0))</f>
        <v>500</v>
      </c>
      <c r="BD178" s="55">
        <v>17500</v>
      </c>
      <c r="BE178" s="55">
        <v>216</v>
      </c>
      <c r="BF178" s="55" t="str">
        <f t="shared" si="16"/>
        <v>146,200</v>
      </c>
      <c r="BG178" s="55"/>
      <c r="BI178" s="55" t="s">
        <v>1099</v>
      </c>
      <c r="BJ178" s="55">
        <v>1</v>
      </c>
      <c r="BK178" s="55">
        <v>0</v>
      </c>
      <c r="BL178" s="55" t="s">
        <v>129</v>
      </c>
      <c r="BM178" s="44" t="s">
        <v>315</v>
      </c>
      <c r="BN178" s="55">
        <v>30</v>
      </c>
      <c r="BO178" s="55" t="s">
        <v>232</v>
      </c>
      <c r="BP178" s="54">
        <v>60000</v>
      </c>
      <c r="BQ178" s="55">
        <f>INDEX([1]装备设计!$G$3:$G$7,MATCH([1]装备一览!BM172,[1]装备设计!$F$3:$F$7,0))</f>
        <v>150</v>
      </c>
      <c r="BR178" s="55">
        <f>INDEX([1]装备设计!$H$3:$H$7,MATCH([1]装备一览!BM172,[1]装备设计!$F$3:$F$7,0))</f>
        <v>1500</v>
      </c>
      <c r="BS178" s="55">
        <v>17500</v>
      </c>
      <c r="BT178" s="55">
        <v>216</v>
      </c>
      <c r="BU178" s="55" t="str">
        <f t="shared" si="17"/>
        <v>184,267</v>
      </c>
      <c r="BV178" s="55"/>
    </row>
    <row r="179" spans="1:74" ht="14.25" thickBot="1">
      <c r="A179" s="55" t="s">
        <v>1100</v>
      </c>
      <c r="B179" s="55">
        <v>1</v>
      </c>
      <c r="C179" s="55">
        <v>1</v>
      </c>
      <c r="D179" s="55" t="s">
        <v>129</v>
      </c>
      <c r="E179" s="55" t="s">
        <v>308</v>
      </c>
      <c r="F179" s="55">
        <v>30</v>
      </c>
      <c r="G179" s="55" t="s">
        <v>232</v>
      </c>
      <c r="H179" s="54">
        <v>3300</v>
      </c>
      <c r="I179" s="55">
        <f>INDEX([1]装备设计!$G$3:$G$7,MATCH([1]装备一览!E173,[1]装备设计!$F$3:$F$7,0))</f>
        <v>5</v>
      </c>
      <c r="J179" s="55">
        <f>INDEX([1]装备设计!$H$3:$H$7,MATCH([1]装备一览!E173,[1]装备设计!$F$3:$F$7,0))</f>
        <v>0</v>
      </c>
      <c r="K179" s="55">
        <v>0</v>
      </c>
      <c r="L179" s="55">
        <f t="shared" si="13"/>
        <v>246.8</v>
      </c>
      <c r="M179" s="55" t="s">
        <v>2248</v>
      </c>
      <c r="N179" s="55"/>
      <c r="P179" s="55" t="s">
        <v>1101</v>
      </c>
      <c r="Q179" s="55">
        <v>1</v>
      </c>
      <c r="R179" s="55">
        <v>1</v>
      </c>
      <c r="S179" s="55" t="s">
        <v>129</v>
      </c>
      <c r="T179" s="44" t="s">
        <v>309</v>
      </c>
      <c r="U179" s="55">
        <v>30</v>
      </c>
      <c r="V179" s="55" t="s">
        <v>232</v>
      </c>
      <c r="W179" s="54">
        <v>6600</v>
      </c>
      <c r="X179" s="55">
        <f>INDEX([1]装备设计!$G$3:$G$7,MATCH([1]装备一览!T173,[1]装备设计!$F$3:$F$7,0))</f>
        <v>10</v>
      </c>
      <c r="Y179" s="55">
        <f>INDEX([1]装备设计!$H$3:$H$7,MATCH([1]装备一览!T173,[1]装备设计!$F$3:$F$7,0))</f>
        <v>0</v>
      </c>
      <c r="Z179" s="55">
        <v>0</v>
      </c>
      <c r="AA179" s="55">
        <v>246.8</v>
      </c>
      <c r="AB179" s="55" t="str">
        <f t="shared" si="14"/>
        <v>58,80</v>
      </c>
      <c r="AC179" s="55"/>
      <c r="AE179" s="55" t="s">
        <v>1102</v>
      </c>
      <c r="AF179" s="55">
        <v>1</v>
      </c>
      <c r="AG179" s="55">
        <v>1</v>
      </c>
      <c r="AH179" s="55" t="s">
        <v>129</v>
      </c>
      <c r="AI179" s="44" t="s">
        <v>311</v>
      </c>
      <c r="AJ179" s="55">
        <v>30</v>
      </c>
      <c r="AK179" s="55" t="s">
        <v>232</v>
      </c>
      <c r="AL179" s="54">
        <v>16500</v>
      </c>
      <c r="AM179" s="55">
        <f>INDEX([1]装备设计!$G$3:$G$7,MATCH([1]装备一览!AI173,[1]装备设计!$F$3:$F$7,0))</f>
        <v>20</v>
      </c>
      <c r="AN179" s="55">
        <f>INDEX([1]装备设计!$H$3:$H$7,MATCH([1]装备一览!AI173,[1]装备设计!$F$3:$F$7,0))</f>
        <v>0</v>
      </c>
      <c r="AO179" s="55">
        <v>20000</v>
      </c>
      <c r="AP179" s="55">
        <v>246.8</v>
      </c>
      <c r="AQ179" s="55" t="str">
        <f t="shared" si="15"/>
        <v>98,133</v>
      </c>
      <c r="AR179" s="55"/>
      <c r="AT179" s="55" t="s">
        <v>1103</v>
      </c>
      <c r="AU179" s="55">
        <v>1</v>
      </c>
      <c r="AV179" s="55">
        <v>1</v>
      </c>
      <c r="AW179" s="55" t="s">
        <v>129</v>
      </c>
      <c r="AX179" s="44" t="s">
        <v>313</v>
      </c>
      <c r="AY179" s="55">
        <v>30</v>
      </c>
      <c r="AZ179" s="55" t="s">
        <v>232</v>
      </c>
      <c r="BA179" s="54">
        <v>33000</v>
      </c>
      <c r="BB179" s="55">
        <f>INDEX([1]装备设计!$G$3:$G$7,MATCH([1]装备一览!AX173,[1]装备设计!$F$3:$F$7,0))</f>
        <v>50</v>
      </c>
      <c r="BC179" s="55">
        <f>INDEX([1]装备设计!$H$3:$H$7,MATCH([1]装备一览!AX173,[1]装备设计!$F$3:$F$7,0))</f>
        <v>500</v>
      </c>
      <c r="BD179" s="55">
        <v>20000</v>
      </c>
      <c r="BE179" s="55">
        <v>246.8</v>
      </c>
      <c r="BF179" s="55" t="str">
        <f t="shared" si="16"/>
        <v>146,200</v>
      </c>
      <c r="BG179" s="55"/>
      <c r="BI179" s="55" t="s">
        <v>1104</v>
      </c>
      <c r="BJ179" s="55">
        <v>1</v>
      </c>
      <c r="BK179" s="55">
        <v>1</v>
      </c>
      <c r="BL179" s="55" t="s">
        <v>129</v>
      </c>
      <c r="BM179" s="44" t="s">
        <v>315</v>
      </c>
      <c r="BN179" s="55">
        <v>30</v>
      </c>
      <c r="BO179" s="55" t="s">
        <v>232</v>
      </c>
      <c r="BP179" s="54">
        <v>66000</v>
      </c>
      <c r="BQ179" s="55">
        <f>INDEX([1]装备设计!$G$3:$G$7,MATCH([1]装备一览!BM173,[1]装备设计!$F$3:$F$7,0))</f>
        <v>150</v>
      </c>
      <c r="BR179" s="55">
        <f>INDEX([1]装备设计!$H$3:$H$7,MATCH([1]装备一览!BM173,[1]装备设计!$F$3:$F$7,0))</f>
        <v>1500</v>
      </c>
      <c r="BS179" s="55">
        <v>20000</v>
      </c>
      <c r="BT179" s="55">
        <v>246.8</v>
      </c>
      <c r="BU179" s="55" t="str">
        <f t="shared" si="17"/>
        <v>184,267</v>
      </c>
      <c r="BV179" s="55"/>
    </row>
    <row r="180" spans="1:74" ht="14.25" thickBot="1">
      <c r="A180" s="55" t="s">
        <v>1105</v>
      </c>
      <c r="B180" s="55">
        <v>1</v>
      </c>
      <c r="C180" s="55">
        <v>0</v>
      </c>
      <c r="D180" s="55" t="s">
        <v>123</v>
      </c>
      <c r="E180" s="55" t="s">
        <v>308</v>
      </c>
      <c r="F180" s="55">
        <v>35</v>
      </c>
      <c r="G180" s="55" t="s">
        <v>232</v>
      </c>
      <c r="H180" s="54">
        <v>3500</v>
      </c>
      <c r="I180" s="55">
        <f>INDEX([1]装备设计!$G$3:$G$7,MATCH([1]装备一览!E174,[1]装备设计!$F$3:$F$7,0))</f>
        <v>5</v>
      </c>
      <c r="J180" s="55">
        <f>INDEX([1]装备设计!$H$3:$H$7,MATCH([1]装备一览!E174,[1]装备设计!$F$3:$F$7,0))</f>
        <v>0</v>
      </c>
      <c r="K180" s="55">
        <v>0</v>
      </c>
      <c r="L180" s="55">
        <f t="shared" si="13"/>
        <v>596</v>
      </c>
      <c r="M180" s="55" t="s">
        <v>2248</v>
      </c>
      <c r="N180" s="55"/>
      <c r="P180" s="55" t="s">
        <v>1106</v>
      </c>
      <c r="Q180" s="55">
        <v>1</v>
      </c>
      <c r="R180" s="55">
        <v>0</v>
      </c>
      <c r="S180" s="55" t="s">
        <v>123</v>
      </c>
      <c r="T180" s="44" t="s">
        <v>309</v>
      </c>
      <c r="U180" s="55">
        <v>35</v>
      </c>
      <c r="V180" s="55" t="s">
        <v>232</v>
      </c>
      <c r="W180" s="54">
        <v>7000</v>
      </c>
      <c r="X180" s="55">
        <f>INDEX([1]装备设计!$G$3:$G$7,MATCH([1]装备一览!T174,[1]装备设计!$F$3:$F$7,0))</f>
        <v>10</v>
      </c>
      <c r="Y180" s="55">
        <f>INDEX([1]装备设计!$H$3:$H$7,MATCH([1]装备一览!T174,[1]装备设计!$F$3:$F$7,0))</f>
        <v>0</v>
      </c>
      <c r="Z180" s="55">
        <v>0</v>
      </c>
      <c r="AA180" s="55">
        <v>596</v>
      </c>
      <c r="AB180" s="55" t="str">
        <f t="shared" si="14"/>
        <v>73,101</v>
      </c>
      <c r="AC180" s="55"/>
      <c r="AE180" s="55" t="s">
        <v>1107</v>
      </c>
      <c r="AF180" s="55">
        <v>1</v>
      </c>
      <c r="AG180" s="55">
        <v>0</v>
      </c>
      <c r="AH180" s="55" t="s">
        <v>123</v>
      </c>
      <c r="AI180" s="44" t="s">
        <v>311</v>
      </c>
      <c r="AJ180" s="55">
        <v>35</v>
      </c>
      <c r="AK180" s="55" t="s">
        <v>232</v>
      </c>
      <c r="AL180" s="54">
        <v>17500</v>
      </c>
      <c r="AM180" s="55">
        <f>INDEX([1]装备设计!$G$3:$G$7,MATCH([1]装备一览!AI174,[1]装备设计!$F$3:$F$7,0))</f>
        <v>20</v>
      </c>
      <c r="AN180" s="55">
        <f>INDEX([1]装备设计!$H$3:$H$7,MATCH([1]装备一览!AI174,[1]装备设计!$F$3:$F$7,0))</f>
        <v>0</v>
      </c>
      <c r="AO180" s="55">
        <v>20000</v>
      </c>
      <c r="AP180" s="55">
        <v>596</v>
      </c>
      <c r="AQ180" s="55" t="str">
        <f t="shared" si="15"/>
        <v>123,168</v>
      </c>
      <c r="AR180" s="55"/>
      <c r="AT180" s="55" t="s">
        <v>1108</v>
      </c>
      <c r="AU180" s="55">
        <v>1</v>
      </c>
      <c r="AV180" s="55">
        <v>0</v>
      </c>
      <c r="AW180" s="55" t="s">
        <v>123</v>
      </c>
      <c r="AX180" s="44" t="s">
        <v>313</v>
      </c>
      <c r="AY180" s="55">
        <v>35</v>
      </c>
      <c r="AZ180" s="55" t="s">
        <v>232</v>
      </c>
      <c r="BA180" s="54">
        <v>35000</v>
      </c>
      <c r="BB180" s="55">
        <f>INDEX([1]装备设计!$G$3:$G$7,MATCH([1]装备一览!AX174,[1]装备设计!$F$3:$F$7,0))</f>
        <v>50</v>
      </c>
      <c r="BC180" s="55">
        <f>INDEX([1]装备设计!$H$3:$H$7,MATCH([1]装备一览!AX174,[1]装备设计!$F$3:$F$7,0))</f>
        <v>500</v>
      </c>
      <c r="BD180" s="55">
        <v>20000</v>
      </c>
      <c r="BE180" s="55">
        <v>596</v>
      </c>
      <c r="BF180" s="55" t="str">
        <f t="shared" si="16"/>
        <v>184,252</v>
      </c>
      <c r="BG180" s="55"/>
      <c r="BI180" s="55" t="s">
        <v>1109</v>
      </c>
      <c r="BJ180" s="55">
        <v>1</v>
      </c>
      <c r="BK180" s="55">
        <v>0</v>
      </c>
      <c r="BL180" s="55" t="s">
        <v>123</v>
      </c>
      <c r="BM180" s="44" t="s">
        <v>315</v>
      </c>
      <c r="BN180" s="55">
        <v>35</v>
      </c>
      <c r="BO180" s="55" t="s">
        <v>232</v>
      </c>
      <c r="BP180" s="54">
        <v>70000</v>
      </c>
      <c r="BQ180" s="55">
        <f>INDEX([1]装备设计!$G$3:$G$7,MATCH([1]装备一览!BM174,[1]装备设计!$F$3:$F$7,0))</f>
        <v>150</v>
      </c>
      <c r="BR180" s="55">
        <f>INDEX([1]装备设计!$H$3:$H$7,MATCH([1]装备一览!BM174,[1]装备设计!$F$3:$F$7,0))</f>
        <v>1500</v>
      </c>
      <c r="BS180" s="55">
        <v>20000</v>
      </c>
      <c r="BT180" s="55">
        <v>596</v>
      </c>
      <c r="BU180" s="55" t="str">
        <f t="shared" si="17"/>
        <v>232,336</v>
      </c>
      <c r="BV180" s="55"/>
    </row>
    <row r="181" spans="1:74" ht="14.25" thickBot="1">
      <c r="A181" s="55" t="s">
        <v>1110</v>
      </c>
      <c r="B181" s="55">
        <v>1</v>
      </c>
      <c r="C181" s="55">
        <v>0</v>
      </c>
      <c r="D181" s="55" t="s">
        <v>124</v>
      </c>
      <c r="E181" s="55" t="s">
        <v>308</v>
      </c>
      <c r="F181" s="55">
        <v>35</v>
      </c>
      <c r="G181" s="55" t="s">
        <v>232</v>
      </c>
      <c r="H181" s="54">
        <v>3500</v>
      </c>
      <c r="I181" s="55">
        <f>INDEX([1]装备设计!$G$3:$G$7,MATCH([1]装备一览!E175,[1]装备设计!$F$3:$F$7,0))</f>
        <v>5</v>
      </c>
      <c r="J181" s="55">
        <f>INDEX([1]装备设计!$H$3:$H$7,MATCH([1]装备一览!E175,[1]装备设计!$F$3:$F$7,0))</f>
        <v>0</v>
      </c>
      <c r="K181" s="55">
        <v>0</v>
      </c>
      <c r="L181" s="55">
        <f t="shared" si="13"/>
        <v>590</v>
      </c>
      <c r="M181" s="55" t="s">
        <v>2248</v>
      </c>
      <c r="N181" s="55"/>
      <c r="P181" s="55" t="s">
        <v>1111</v>
      </c>
      <c r="Q181" s="55">
        <v>1</v>
      </c>
      <c r="R181" s="55">
        <v>0</v>
      </c>
      <c r="S181" s="55" t="s">
        <v>124</v>
      </c>
      <c r="T181" s="44" t="s">
        <v>309</v>
      </c>
      <c r="U181" s="55">
        <v>35</v>
      </c>
      <c r="V181" s="55" t="s">
        <v>232</v>
      </c>
      <c r="W181" s="54">
        <v>7000</v>
      </c>
      <c r="X181" s="55">
        <f>INDEX([1]装备设计!$G$3:$G$7,MATCH([1]装备一览!T175,[1]装备设计!$F$3:$F$7,0))</f>
        <v>10</v>
      </c>
      <c r="Y181" s="55">
        <f>INDEX([1]装备设计!$H$3:$H$7,MATCH([1]装备一览!T175,[1]装备设计!$F$3:$F$7,0))</f>
        <v>0</v>
      </c>
      <c r="Z181" s="55">
        <v>0</v>
      </c>
      <c r="AA181" s="55">
        <v>590</v>
      </c>
      <c r="AB181" s="55" t="str">
        <f t="shared" si="14"/>
        <v>73,101</v>
      </c>
      <c r="AC181" s="55"/>
      <c r="AE181" s="55" t="s">
        <v>1112</v>
      </c>
      <c r="AF181" s="55">
        <v>1</v>
      </c>
      <c r="AG181" s="55">
        <v>0</v>
      </c>
      <c r="AH181" s="55" t="s">
        <v>124</v>
      </c>
      <c r="AI181" s="44" t="s">
        <v>311</v>
      </c>
      <c r="AJ181" s="55">
        <v>35</v>
      </c>
      <c r="AK181" s="55" t="s">
        <v>232</v>
      </c>
      <c r="AL181" s="54">
        <v>17500</v>
      </c>
      <c r="AM181" s="55">
        <f>INDEX([1]装备设计!$G$3:$G$7,MATCH([1]装备一览!AI175,[1]装备设计!$F$3:$F$7,0))</f>
        <v>20</v>
      </c>
      <c r="AN181" s="55">
        <f>INDEX([1]装备设计!$H$3:$H$7,MATCH([1]装备一览!AI175,[1]装备设计!$F$3:$F$7,0))</f>
        <v>0</v>
      </c>
      <c r="AO181" s="55">
        <v>20000</v>
      </c>
      <c r="AP181" s="55">
        <v>590</v>
      </c>
      <c r="AQ181" s="55" t="str">
        <f t="shared" si="15"/>
        <v>123,168</v>
      </c>
      <c r="AR181" s="55"/>
      <c r="AT181" s="55" t="s">
        <v>1113</v>
      </c>
      <c r="AU181" s="55">
        <v>1</v>
      </c>
      <c r="AV181" s="55">
        <v>0</v>
      </c>
      <c r="AW181" s="55" t="s">
        <v>124</v>
      </c>
      <c r="AX181" s="44" t="s">
        <v>313</v>
      </c>
      <c r="AY181" s="55">
        <v>35</v>
      </c>
      <c r="AZ181" s="55" t="s">
        <v>232</v>
      </c>
      <c r="BA181" s="54">
        <v>35000</v>
      </c>
      <c r="BB181" s="55">
        <f>INDEX([1]装备设计!$G$3:$G$7,MATCH([1]装备一览!AX175,[1]装备设计!$F$3:$F$7,0))</f>
        <v>50</v>
      </c>
      <c r="BC181" s="55">
        <f>INDEX([1]装备设计!$H$3:$H$7,MATCH([1]装备一览!AX175,[1]装备设计!$F$3:$F$7,0))</f>
        <v>500</v>
      </c>
      <c r="BD181" s="55">
        <v>20000</v>
      </c>
      <c r="BE181" s="55">
        <v>590</v>
      </c>
      <c r="BF181" s="55" t="str">
        <f t="shared" si="16"/>
        <v>184,252</v>
      </c>
      <c r="BG181" s="55"/>
      <c r="BI181" s="55" t="s">
        <v>1114</v>
      </c>
      <c r="BJ181" s="55">
        <v>1</v>
      </c>
      <c r="BK181" s="55">
        <v>0</v>
      </c>
      <c r="BL181" s="55" t="s">
        <v>124</v>
      </c>
      <c r="BM181" s="44" t="s">
        <v>315</v>
      </c>
      <c r="BN181" s="55">
        <v>35</v>
      </c>
      <c r="BO181" s="55" t="s">
        <v>232</v>
      </c>
      <c r="BP181" s="54">
        <v>70000</v>
      </c>
      <c r="BQ181" s="55">
        <f>INDEX([1]装备设计!$G$3:$G$7,MATCH([1]装备一览!BM175,[1]装备设计!$F$3:$F$7,0))</f>
        <v>150</v>
      </c>
      <c r="BR181" s="55">
        <f>INDEX([1]装备设计!$H$3:$H$7,MATCH([1]装备一览!BM175,[1]装备设计!$F$3:$F$7,0))</f>
        <v>1500</v>
      </c>
      <c r="BS181" s="55">
        <v>20000</v>
      </c>
      <c r="BT181" s="55">
        <v>590</v>
      </c>
      <c r="BU181" s="55" t="str">
        <f t="shared" si="17"/>
        <v>232,336</v>
      </c>
      <c r="BV181" s="55"/>
    </row>
    <row r="182" spans="1:74" ht="14.25" thickBot="1">
      <c r="A182" s="55" t="s">
        <v>1115</v>
      </c>
      <c r="B182" s="55">
        <v>1</v>
      </c>
      <c r="C182" s="55">
        <v>0</v>
      </c>
      <c r="D182" s="55" t="s">
        <v>125</v>
      </c>
      <c r="E182" s="55" t="s">
        <v>308</v>
      </c>
      <c r="F182" s="55">
        <v>35</v>
      </c>
      <c r="G182" s="55" t="s">
        <v>232</v>
      </c>
      <c r="H182" s="54">
        <v>3500</v>
      </c>
      <c r="I182" s="55">
        <f>INDEX([1]装备设计!$G$3:$G$7,MATCH([1]装备一览!E176,[1]装备设计!$F$3:$F$7,0))</f>
        <v>5</v>
      </c>
      <c r="J182" s="55">
        <f>INDEX([1]装备设计!$H$3:$H$7,MATCH([1]装备一览!E176,[1]装备设计!$F$3:$F$7,0))</f>
        <v>0</v>
      </c>
      <c r="K182" s="55">
        <v>0</v>
      </c>
      <c r="L182" s="55">
        <f t="shared" si="13"/>
        <v>4900</v>
      </c>
      <c r="M182" s="55" t="s">
        <v>2248</v>
      </c>
      <c r="N182" s="55"/>
      <c r="P182" s="55" t="s">
        <v>1116</v>
      </c>
      <c r="Q182" s="55">
        <v>1</v>
      </c>
      <c r="R182" s="55">
        <v>0</v>
      </c>
      <c r="S182" s="55" t="s">
        <v>125</v>
      </c>
      <c r="T182" s="44" t="s">
        <v>309</v>
      </c>
      <c r="U182" s="55">
        <v>35</v>
      </c>
      <c r="V182" s="55" t="s">
        <v>232</v>
      </c>
      <c r="W182" s="54">
        <v>7000</v>
      </c>
      <c r="X182" s="55">
        <f>INDEX([1]装备设计!$G$3:$G$7,MATCH([1]装备一览!T176,[1]装备设计!$F$3:$F$7,0))</f>
        <v>10</v>
      </c>
      <c r="Y182" s="55">
        <f>INDEX([1]装备设计!$H$3:$H$7,MATCH([1]装备一览!T176,[1]装备设计!$F$3:$F$7,0))</f>
        <v>0</v>
      </c>
      <c r="Z182" s="55">
        <v>0</v>
      </c>
      <c r="AA182" s="55">
        <v>4900</v>
      </c>
      <c r="AB182" s="55" t="str">
        <f t="shared" si="14"/>
        <v>73,101</v>
      </c>
      <c r="AC182" s="55"/>
      <c r="AE182" s="55" t="s">
        <v>1117</v>
      </c>
      <c r="AF182" s="55">
        <v>1</v>
      </c>
      <c r="AG182" s="55">
        <v>0</v>
      </c>
      <c r="AH182" s="55" t="s">
        <v>125</v>
      </c>
      <c r="AI182" s="44" t="s">
        <v>311</v>
      </c>
      <c r="AJ182" s="55">
        <v>35</v>
      </c>
      <c r="AK182" s="55" t="s">
        <v>232</v>
      </c>
      <c r="AL182" s="54">
        <v>17500</v>
      </c>
      <c r="AM182" s="55">
        <f>INDEX([1]装备设计!$G$3:$G$7,MATCH([1]装备一览!AI176,[1]装备设计!$F$3:$F$7,0))</f>
        <v>20</v>
      </c>
      <c r="AN182" s="55">
        <f>INDEX([1]装备设计!$H$3:$H$7,MATCH([1]装备一览!AI176,[1]装备设计!$F$3:$F$7,0))</f>
        <v>0</v>
      </c>
      <c r="AO182" s="55">
        <v>20000</v>
      </c>
      <c r="AP182" s="55">
        <v>4900</v>
      </c>
      <c r="AQ182" s="55" t="str">
        <f t="shared" si="15"/>
        <v>123,168</v>
      </c>
      <c r="AR182" s="55"/>
      <c r="AT182" s="55" t="s">
        <v>1118</v>
      </c>
      <c r="AU182" s="55">
        <v>1</v>
      </c>
      <c r="AV182" s="55">
        <v>0</v>
      </c>
      <c r="AW182" s="55" t="s">
        <v>125</v>
      </c>
      <c r="AX182" s="44" t="s">
        <v>313</v>
      </c>
      <c r="AY182" s="55">
        <v>35</v>
      </c>
      <c r="AZ182" s="55" t="s">
        <v>232</v>
      </c>
      <c r="BA182" s="54">
        <v>35000</v>
      </c>
      <c r="BB182" s="55">
        <f>INDEX([1]装备设计!$G$3:$G$7,MATCH([1]装备一览!AX176,[1]装备设计!$F$3:$F$7,0))</f>
        <v>50</v>
      </c>
      <c r="BC182" s="55">
        <f>INDEX([1]装备设计!$H$3:$H$7,MATCH([1]装备一览!AX176,[1]装备设计!$F$3:$F$7,0))</f>
        <v>500</v>
      </c>
      <c r="BD182" s="55">
        <v>20000</v>
      </c>
      <c r="BE182" s="55">
        <v>4900</v>
      </c>
      <c r="BF182" s="55" t="str">
        <f t="shared" si="16"/>
        <v>184,252</v>
      </c>
      <c r="BG182" s="55"/>
      <c r="BI182" s="55" t="s">
        <v>1119</v>
      </c>
      <c r="BJ182" s="55">
        <v>1</v>
      </c>
      <c r="BK182" s="55">
        <v>0</v>
      </c>
      <c r="BL182" s="55" t="s">
        <v>125</v>
      </c>
      <c r="BM182" s="44" t="s">
        <v>315</v>
      </c>
      <c r="BN182" s="55">
        <v>35</v>
      </c>
      <c r="BO182" s="55" t="s">
        <v>232</v>
      </c>
      <c r="BP182" s="54">
        <v>70000</v>
      </c>
      <c r="BQ182" s="55">
        <f>INDEX([1]装备设计!$G$3:$G$7,MATCH([1]装备一览!BM176,[1]装备设计!$F$3:$F$7,0))</f>
        <v>150</v>
      </c>
      <c r="BR182" s="55">
        <f>INDEX([1]装备设计!$H$3:$H$7,MATCH([1]装备一览!BM176,[1]装备设计!$F$3:$F$7,0))</f>
        <v>1500</v>
      </c>
      <c r="BS182" s="55">
        <v>20000</v>
      </c>
      <c r="BT182" s="55">
        <v>4900</v>
      </c>
      <c r="BU182" s="55" t="str">
        <f t="shared" si="17"/>
        <v>232,336</v>
      </c>
      <c r="BV182" s="55"/>
    </row>
    <row r="183" spans="1:74" ht="14.25" thickBot="1">
      <c r="A183" s="55" t="s">
        <v>1120</v>
      </c>
      <c r="B183" s="55">
        <v>1</v>
      </c>
      <c r="C183" s="55">
        <v>0</v>
      </c>
      <c r="D183" s="55" t="s">
        <v>130</v>
      </c>
      <c r="E183" s="55" t="s">
        <v>308</v>
      </c>
      <c r="F183" s="55">
        <v>35</v>
      </c>
      <c r="G183" s="55" t="s">
        <v>232</v>
      </c>
      <c r="H183" s="54">
        <v>3500</v>
      </c>
      <c r="I183" s="55">
        <f>INDEX([1]装备设计!$G$3:$G$7,MATCH([1]装备一览!E177,[1]装备设计!$F$3:$F$7,0))</f>
        <v>5</v>
      </c>
      <c r="J183" s="55">
        <f>INDEX([1]装备设计!$H$3:$H$7,MATCH([1]装备一览!E177,[1]装备设计!$F$3:$F$7,0))</f>
        <v>0</v>
      </c>
      <c r="K183" s="55">
        <v>0</v>
      </c>
      <c r="L183" s="55">
        <f t="shared" si="13"/>
        <v>82</v>
      </c>
      <c r="M183" s="55" t="s">
        <v>2248</v>
      </c>
      <c r="N183" s="55"/>
      <c r="P183" s="55" t="s">
        <v>1121</v>
      </c>
      <c r="Q183" s="55">
        <v>1</v>
      </c>
      <c r="R183" s="55">
        <v>0</v>
      </c>
      <c r="S183" s="55" t="s">
        <v>130</v>
      </c>
      <c r="T183" s="44" t="s">
        <v>309</v>
      </c>
      <c r="U183" s="55">
        <v>35</v>
      </c>
      <c r="V183" s="55" t="s">
        <v>232</v>
      </c>
      <c r="W183" s="54">
        <v>7000</v>
      </c>
      <c r="X183" s="55">
        <f>INDEX([1]装备设计!$G$3:$G$7,MATCH([1]装备一览!T177,[1]装备设计!$F$3:$F$7,0))</f>
        <v>10</v>
      </c>
      <c r="Y183" s="55">
        <f>INDEX([1]装备设计!$H$3:$H$7,MATCH([1]装备一览!T177,[1]装备设计!$F$3:$F$7,0))</f>
        <v>0</v>
      </c>
      <c r="Z183" s="55">
        <v>0</v>
      </c>
      <c r="AA183" s="55">
        <v>82</v>
      </c>
      <c r="AB183" s="55" t="str">
        <f t="shared" si="14"/>
        <v>73,101</v>
      </c>
      <c r="AC183" s="55"/>
      <c r="AE183" s="55" t="s">
        <v>1122</v>
      </c>
      <c r="AF183" s="55">
        <v>1</v>
      </c>
      <c r="AG183" s="55">
        <v>0</v>
      </c>
      <c r="AH183" s="55" t="s">
        <v>130</v>
      </c>
      <c r="AI183" s="44" t="s">
        <v>311</v>
      </c>
      <c r="AJ183" s="55">
        <v>35</v>
      </c>
      <c r="AK183" s="55" t="s">
        <v>232</v>
      </c>
      <c r="AL183" s="54">
        <v>17500</v>
      </c>
      <c r="AM183" s="55">
        <f>INDEX([1]装备设计!$G$3:$G$7,MATCH([1]装备一览!AI177,[1]装备设计!$F$3:$F$7,0))</f>
        <v>20</v>
      </c>
      <c r="AN183" s="55">
        <f>INDEX([1]装备设计!$H$3:$H$7,MATCH([1]装备一览!AI177,[1]装备设计!$F$3:$F$7,0))</f>
        <v>0</v>
      </c>
      <c r="AO183" s="55">
        <v>20000</v>
      </c>
      <c r="AP183" s="55">
        <v>82</v>
      </c>
      <c r="AQ183" s="55" t="str">
        <f t="shared" si="15"/>
        <v>123,168</v>
      </c>
      <c r="AR183" s="55"/>
      <c r="AT183" s="55" t="s">
        <v>1123</v>
      </c>
      <c r="AU183" s="55">
        <v>1</v>
      </c>
      <c r="AV183" s="55">
        <v>0</v>
      </c>
      <c r="AW183" s="55" t="s">
        <v>130</v>
      </c>
      <c r="AX183" s="44" t="s">
        <v>313</v>
      </c>
      <c r="AY183" s="55">
        <v>35</v>
      </c>
      <c r="AZ183" s="55" t="s">
        <v>232</v>
      </c>
      <c r="BA183" s="54">
        <v>35000</v>
      </c>
      <c r="BB183" s="55">
        <f>INDEX([1]装备设计!$G$3:$G$7,MATCH([1]装备一览!AX177,[1]装备设计!$F$3:$F$7,0))</f>
        <v>50</v>
      </c>
      <c r="BC183" s="55">
        <f>INDEX([1]装备设计!$H$3:$H$7,MATCH([1]装备一览!AX177,[1]装备设计!$F$3:$F$7,0))</f>
        <v>500</v>
      </c>
      <c r="BD183" s="55">
        <v>20000</v>
      </c>
      <c r="BE183" s="55">
        <v>82</v>
      </c>
      <c r="BF183" s="55" t="str">
        <f t="shared" si="16"/>
        <v>184,252</v>
      </c>
      <c r="BG183" s="55"/>
      <c r="BI183" s="55" t="s">
        <v>1124</v>
      </c>
      <c r="BJ183" s="55">
        <v>1</v>
      </c>
      <c r="BK183" s="55">
        <v>0</v>
      </c>
      <c r="BL183" s="55" t="s">
        <v>130</v>
      </c>
      <c r="BM183" s="44" t="s">
        <v>315</v>
      </c>
      <c r="BN183" s="55">
        <v>35</v>
      </c>
      <c r="BO183" s="55" t="s">
        <v>232</v>
      </c>
      <c r="BP183" s="54">
        <v>70000</v>
      </c>
      <c r="BQ183" s="55">
        <f>INDEX([1]装备设计!$G$3:$G$7,MATCH([1]装备一览!BM177,[1]装备设计!$F$3:$F$7,0))</f>
        <v>150</v>
      </c>
      <c r="BR183" s="55">
        <f>INDEX([1]装备设计!$H$3:$H$7,MATCH([1]装备一览!BM177,[1]装备设计!$F$3:$F$7,0))</f>
        <v>1500</v>
      </c>
      <c r="BS183" s="55">
        <v>20000</v>
      </c>
      <c r="BT183" s="55">
        <v>82</v>
      </c>
      <c r="BU183" s="55" t="str">
        <f t="shared" si="17"/>
        <v>232,336</v>
      </c>
      <c r="BV183" s="55"/>
    </row>
    <row r="184" spans="1:74" ht="14.25" thickBot="1">
      <c r="A184" s="55" t="s">
        <v>1125</v>
      </c>
      <c r="B184" s="55">
        <v>1</v>
      </c>
      <c r="C184" s="55">
        <v>0</v>
      </c>
      <c r="D184" s="55" t="s">
        <v>131</v>
      </c>
      <c r="E184" s="55" t="s">
        <v>308</v>
      </c>
      <c r="F184" s="55">
        <v>35</v>
      </c>
      <c r="G184" s="55" t="s">
        <v>232</v>
      </c>
      <c r="H184" s="54">
        <v>3500</v>
      </c>
      <c r="I184" s="55">
        <f>INDEX([1]装备设计!$G$3:$G$7,MATCH([1]装备一览!E178,[1]装备设计!$F$3:$F$7,0))</f>
        <v>5</v>
      </c>
      <c r="J184" s="55">
        <f>INDEX([1]装备设计!$H$3:$H$7,MATCH([1]装备一览!E178,[1]装备设计!$F$3:$F$7,0))</f>
        <v>0</v>
      </c>
      <c r="K184" s="55">
        <v>0</v>
      </c>
      <c r="L184" s="55">
        <f t="shared" si="13"/>
        <v>588</v>
      </c>
      <c r="M184" s="55" t="s">
        <v>2248</v>
      </c>
      <c r="N184" s="55"/>
      <c r="P184" s="55" t="s">
        <v>1126</v>
      </c>
      <c r="Q184" s="55">
        <v>1</v>
      </c>
      <c r="R184" s="55">
        <v>0</v>
      </c>
      <c r="S184" s="55" t="s">
        <v>131</v>
      </c>
      <c r="T184" s="44" t="s">
        <v>309</v>
      </c>
      <c r="U184" s="55">
        <v>35</v>
      </c>
      <c r="V184" s="55" t="s">
        <v>232</v>
      </c>
      <c r="W184" s="54">
        <v>7000</v>
      </c>
      <c r="X184" s="55">
        <f>INDEX([1]装备设计!$G$3:$G$7,MATCH([1]装备一览!T178,[1]装备设计!$F$3:$F$7,0))</f>
        <v>10</v>
      </c>
      <c r="Y184" s="55">
        <f>INDEX([1]装备设计!$H$3:$H$7,MATCH([1]装备一览!T178,[1]装备设计!$F$3:$F$7,0))</f>
        <v>0</v>
      </c>
      <c r="Z184" s="55">
        <v>0</v>
      </c>
      <c r="AA184" s="55">
        <v>588</v>
      </c>
      <c r="AB184" s="55" t="str">
        <f t="shared" si="14"/>
        <v>73,101</v>
      </c>
      <c r="AC184" s="55"/>
      <c r="AE184" s="55" t="s">
        <v>1127</v>
      </c>
      <c r="AF184" s="55">
        <v>1</v>
      </c>
      <c r="AG184" s="55">
        <v>0</v>
      </c>
      <c r="AH184" s="55" t="s">
        <v>131</v>
      </c>
      <c r="AI184" s="44" t="s">
        <v>311</v>
      </c>
      <c r="AJ184" s="55">
        <v>35</v>
      </c>
      <c r="AK184" s="55" t="s">
        <v>232</v>
      </c>
      <c r="AL184" s="54">
        <v>17500</v>
      </c>
      <c r="AM184" s="55">
        <f>INDEX([1]装备设计!$G$3:$G$7,MATCH([1]装备一览!AI178,[1]装备设计!$F$3:$F$7,0))</f>
        <v>20</v>
      </c>
      <c r="AN184" s="55">
        <f>INDEX([1]装备设计!$H$3:$H$7,MATCH([1]装备一览!AI178,[1]装备设计!$F$3:$F$7,0))</f>
        <v>0</v>
      </c>
      <c r="AO184" s="55">
        <v>20000</v>
      </c>
      <c r="AP184" s="55">
        <v>588</v>
      </c>
      <c r="AQ184" s="55" t="str">
        <f t="shared" si="15"/>
        <v>123,168</v>
      </c>
      <c r="AR184" s="55"/>
      <c r="AT184" s="55" t="s">
        <v>1128</v>
      </c>
      <c r="AU184" s="55">
        <v>1</v>
      </c>
      <c r="AV184" s="55">
        <v>0</v>
      </c>
      <c r="AW184" s="55" t="s">
        <v>131</v>
      </c>
      <c r="AX184" s="44" t="s">
        <v>313</v>
      </c>
      <c r="AY184" s="55">
        <v>35</v>
      </c>
      <c r="AZ184" s="55" t="s">
        <v>232</v>
      </c>
      <c r="BA184" s="54">
        <v>35000</v>
      </c>
      <c r="BB184" s="55">
        <f>INDEX([1]装备设计!$G$3:$G$7,MATCH([1]装备一览!AX178,[1]装备设计!$F$3:$F$7,0))</f>
        <v>50</v>
      </c>
      <c r="BC184" s="55">
        <f>INDEX([1]装备设计!$H$3:$H$7,MATCH([1]装备一览!AX178,[1]装备设计!$F$3:$F$7,0))</f>
        <v>500</v>
      </c>
      <c r="BD184" s="55">
        <v>20000</v>
      </c>
      <c r="BE184" s="55">
        <v>588</v>
      </c>
      <c r="BF184" s="55" t="str">
        <f t="shared" si="16"/>
        <v>184,252</v>
      </c>
      <c r="BG184" s="55"/>
      <c r="BI184" s="55" t="s">
        <v>1129</v>
      </c>
      <c r="BJ184" s="55">
        <v>1</v>
      </c>
      <c r="BK184" s="55">
        <v>0</v>
      </c>
      <c r="BL184" s="55" t="s">
        <v>131</v>
      </c>
      <c r="BM184" s="44" t="s">
        <v>315</v>
      </c>
      <c r="BN184" s="55">
        <v>35</v>
      </c>
      <c r="BO184" s="55" t="s">
        <v>232</v>
      </c>
      <c r="BP184" s="54">
        <v>70000</v>
      </c>
      <c r="BQ184" s="55">
        <f>INDEX([1]装备设计!$G$3:$G$7,MATCH([1]装备一览!BM178,[1]装备设计!$F$3:$F$7,0))</f>
        <v>150</v>
      </c>
      <c r="BR184" s="55">
        <f>INDEX([1]装备设计!$H$3:$H$7,MATCH([1]装备一览!BM178,[1]装备设计!$F$3:$F$7,0))</f>
        <v>1500</v>
      </c>
      <c r="BS184" s="55">
        <v>20000</v>
      </c>
      <c r="BT184" s="55">
        <v>588</v>
      </c>
      <c r="BU184" s="55" t="str">
        <f t="shared" si="17"/>
        <v>232,336</v>
      </c>
      <c r="BV184" s="55"/>
    </row>
    <row r="185" spans="1:74" ht="14.25" thickBot="1">
      <c r="A185" s="55" t="s">
        <v>1130</v>
      </c>
      <c r="B185" s="55">
        <v>1</v>
      </c>
      <c r="C185" s="55">
        <v>0</v>
      </c>
      <c r="D185" s="55" t="s">
        <v>132</v>
      </c>
      <c r="E185" s="55" t="s">
        <v>308</v>
      </c>
      <c r="F185" s="55">
        <v>35</v>
      </c>
      <c r="G185" s="55" t="s">
        <v>232</v>
      </c>
      <c r="H185" s="54">
        <v>3500</v>
      </c>
      <c r="I185" s="55">
        <f>INDEX([1]装备设计!$G$3:$G$7,MATCH([1]装备一览!E179,[1]装备设计!$F$3:$F$7,0))</f>
        <v>5</v>
      </c>
      <c r="J185" s="55">
        <f>INDEX([1]装备设计!$H$3:$H$7,MATCH([1]装备一览!E179,[1]装备设计!$F$3:$F$7,0))</f>
        <v>0</v>
      </c>
      <c r="K185" s="55">
        <v>0</v>
      </c>
      <c r="L185" s="55">
        <f t="shared" si="13"/>
        <v>542</v>
      </c>
      <c r="M185" s="55" t="s">
        <v>2248</v>
      </c>
      <c r="N185" s="55"/>
      <c r="P185" s="55" t="s">
        <v>1131</v>
      </c>
      <c r="Q185" s="55">
        <v>1</v>
      </c>
      <c r="R185" s="55">
        <v>0</v>
      </c>
      <c r="S185" s="55" t="s">
        <v>132</v>
      </c>
      <c r="T185" s="44" t="s">
        <v>309</v>
      </c>
      <c r="U185" s="55">
        <v>35</v>
      </c>
      <c r="V185" s="55" t="s">
        <v>232</v>
      </c>
      <c r="W185" s="54">
        <v>7000</v>
      </c>
      <c r="X185" s="55">
        <f>INDEX([1]装备设计!$G$3:$G$7,MATCH([1]装备一览!T179,[1]装备设计!$F$3:$F$7,0))</f>
        <v>10</v>
      </c>
      <c r="Y185" s="55">
        <f>INDEX([1]装备设计!$H$3:$H$7,MATCH([1]装备一览!T179,[1]装备设计!$F$3:$F$7,0))</f>
        <v>0</v>
      </c>
      <c r="Z185" s="55">
        <v>0</v>
      </c>
      <c r="AA185" s="55">
        <v>542</v>
      </c>
      <c r="AB185" s="55" t="str">
        <f t="shared" si="14"/>
        <v>73,101</v>
      </c>
      <c r="AC185" s="55"/>
      <c r="AE185" s="55" t="s">
        <v>1132</v>
      </c>
      <c r="AF185" s="55">
        <v>1</v>
      </c>
      <c r="AG185" s="55">
        <v>0</v>
      </c>
      <c r="AH185" s="55" t="s">
        <v>132</v>
      </c>
      <c r="AI185" s="44" t="s">
        <v>311</v>
      </c>
      <c r="AJ185" s="55">
        <v>35</v>
      </c>
      <c r="AK185" s="55" t="s">
        <v>232</v>
      </c>
      <c r="AL185" s="54">
        <v>17500</v>
      </c>
      <c r="AM185" s="55">
        <f>INDEX([1]装备设计!$G$3:$G$7,MATCH([1]装备一览!AI179,[1]装备设计!$F$3:$F$7,0))</f>
        <v>20</v>
      </c>
      <c r="AN185" s="55">
        <f>INDEX([1]装备设计!$H$3:$H$7,MATCH([1]装备一览!AI179,[1]装备设计!$F$3:$F$7,0))</f>
        <v>0</v>
      </c>
      <c r="AO185" s="55">
        <v>20000</v>
      </c>
      <c r="AP185" s="55">
        <v>542</v>
      </c>
      <c r="AQ185" s="55" t="str">
        <f t="shared" si="15"/>
        <v>123,168</v>
      </c>
      <c r="AR185" s="55"/>
      <c r="AT185" s="55" t="s">
        <v>1133</v>
      </c>
      <c r="AU185" s="55">
        <v>1</v>
      </c>
      <c r="AV185" s="55">
        <v>0</v>
      </c>
      <c r="AW185" s="55" t="s">
        <v>132</v>
      </c>
      <c r="AX185" s="44" t="s">
        <v>313</v>
      </c>
      <c r="AY185" s="55">
        <v>35</v>
      </c>
      <c r="AZ185" s="55" t="s">
        <v>232</v>
      </c>
      <c r="BA185" s="54">
        <v>35000</v>
      </c>
      <c r="BB185" s="55">
        <f>INDEX([1]装备设计!$G$3:$G$7,MATCH([1]装备一览!AX179,[1]装备设计!$F$3:$F$7,0))</f>
        <v>50</v>
      </c>
      <c r="BC185" s="55">
        <f>INDEX([1]装备设计!$H$3:$H$7,MATCH([1]装备一览!AX179,[1]装备设计!$F$3:$F$7,0))</f>
        <v>500</v>
      </c>
      <c r="BD185" s="55">
        <v>20000</v>
      </c>
      <c r="BE185" s="55">
        <v>542</v>
      </c>
      <c r="BF185" s="55" t="str">
        <f t="shared" si="16"/>
        <v>184,252</v>
      </c>
      <c r="BG185" s="55"/>
      <c r="BI185" s="55" t="s">
        <v>1134</v>
      </c>
      <c r="BJ185" s="55">
        <v>1</v>
      </c>
      <c r="BK185" s="55">
        <v>0</v>
      </c>
      <c r="BL185" s="55" t="s">
        <v>132</v>
      </c>
      <c r="BM185" s="44" t="s">
        <v>315</v>
      </c>
      <c r="BN185" s="55">
        <v>35</v>
      </c>
      <c r="BO185" s="55" t="s">
        <v>232</v>
      </c>
      <c r="BP185" s="54">
        <v>70000</v>
      </c>
      <c r="BQ185" s="55">
        <f>INDEX([1]装备设计!$G$3:$G$7,MATCH([1]装备一览!BM179,[1]装备设计!$F$3:$F$7,0))</f>
        <v>150</v>
      </c>
      <c r="BR185" s="55">
        <f>INDEX([1]装备设计!$H$3:$H$7,MATCH([1]装备一览!BM179,[1]装备设计!$F$3:$F$7,0))</f>
        <v>1500</v>
      </c>
      <c r="BS185" s="55">
        <v>20000</v>
      </c>
      <c r="BT185" s="55">
        <v>542</v>
      </c>
      <c r="BU185" s="55" t="str">
        <f t="shared" si="17"/>
        <v>232,336</v>
      </c>
      <c r="BV185" s="55"/>
    </row>
    <row r="186" spans="1:74" ht="14.25" thickBot="1">
      <c r="A186" s="55" t="s">
        <v>1135</v>
      </c>
      <c r="B186" s="55">
        <v>1</v>
      </c>
      <c r="C186" s="55">
        <v>0</v>
      </c>
      <c r="D186" s="55" t="s">
        <v>127</v>
      </c>
      <c r="E186" s="55" t="s">
        <v>308</v>
      </c>
      <c r="F186" s="55">
        <v>35</v>
      </c>
      <c r="G186" s="55" t="s">
        <v>135</v>
      </c>
      <c r="H186" s="54">
        <v>3500</v>
      </c>
      <c r="I186" s="55">
        <f>INDEX([1]装备设计!$G$3:$G$7,MATCH([1]装备一览!E180,[1]装备设计!$F$3:$F$7,0))</f>
        <v>5</v>
      </c>
      <c r="J186" s="55">
        <f>INDEX([1]装备设计!$H$3:$H$7,MATCH([1]装备一览!E180,[1]装备设计!$F$3:$F$7,0))</f>
        <v>0</v>
      </c>
      <c r="K186" s="55">
        <v>0</v>
      </c>
      <c r="L186" s="55">
        <f t="shared" si="13"/>
        <v>1329</v>
      </c>
      <c r="M186" s="55" t="s">
        <v>2248</v>
      </c>
      <c r="N186" s="55"/>
      <c r="P186" s="55" t="s">
        <v>1136</v>
      </c>
      <c r="Q186" s="55">
        <v>1</v>
      </c>
      <c r="R186" s="55">
        <v>0</v>
      </c>
      <c r="S186" s="55" t="s">
        <v>127</v>
      </c>
      <c r="T186" s="44" t="s">
        <v>309</v>
      </c>
      <c r="U186" s="55">
        <v>35</v>
      </c>
      <c r="V186" s="55" t="s">
        <v>135</v>
      </c>
      <c r="W186" s="54">
        <v>7000</v>
      </c>
      <c r="X186" s="55">
        <f>INDEX([1]装备设计!$G$3:$G$7,MATCH([1]装备一览!T180,[1]装备设计!$F$3:$F$7,0))</f>
        <v>10</v>
      </c>
      <c r="Y186" s="55">
        <f>INDEX([1]装备设计!$H$3:$H$7,MATCH([1]装备一览!T180,[1]装备设计!$F$3:$F$7,0))</f>
        <v>0</v>
      </c>
      <c r="Z186" s="55">
        <v>0</v>
      </c>
      <c r="AA186" s="55">
        <v>1329</v>
      </c>
      <c r="AB186" s="55" t="str">
        <f t="shared" si="14"/>
        <v>95,131</v>
      </c>
      <c r="AC186" s="55"/>
      <c r="AE186" s="55" t="s">
        <v>1137</v>
      </c>
      <c r="AF186" s="55">
        <v>1</v>
      </c>
      <c r="AG186" s="55">
        <v>0</v>
      </c>
      <c r="AH186" s="55" t="s">
        <v>127</v>
      </c>
      <c r="AI186" s="44" t="s">
        <v>311</v>
      </c>
      <c r="AJ186" s="55">
        <v>35</v>
      </c>
      <c r="AK186" s="55" t="s">
        <v>135</v>
      </c>
      <c r="AL186" s="54">
        <v>17500</v>
      </c>
      <c r="AM186" s="55">
        <f>INDEX([1]装备设计!$G$3:$G$7,MATCH([1]装备一览!AI180,[1]装备设计!$F$3:$F$7,0))</f>
        <v>20</v>
      </c>
      <c r="AN186" s="55">
        <f>INDEX([1]装备设计!$H$3:$H$7,MATCH([1]装备一览!AI180,[1]装备设计!$F$3:$F$7,0))</f>
        <v>0</v>
      </c>
      <c r="AO186" s="55">
        <v>20000</v>
      </c>
      <c r="AP186" s="55">
        <v>1329</v>
      </c>
      <c r="AQ186" s="55" t="str">
        <f t="shared" si="15"/>
        <v>160,218</v>
      </c>
      <c r="AR186" s="55"/>
      <c r="AT186" s="55" t="s">
        <v>1138</v>
      </c>
      <c r="AU186" s="55">
        <v>1</v>
      </c>
      <c r="AV186" s="55">
        <v>0</v>
      </c>
      <c r="AW186" s="55" t="s">
        <v>127</v>
      </c>
      <c r="AX186" s="44" t="s">
        <v>313</v>
      </c>
      <c r="AY186" s="55">
        <v>35</v>
      </c>
      <c r="AZ186" s="55" t="s">
        <v>135</v>
      </c>
      <c r="BA186" s="54">
        <v>35000</v>
      </c>
      <c r="BB186" s="55">
        <f>INDEX([1]装备设计!$G$3:$G$7,MATCH([1]装备一览!AX180,[1]装备设计!$F$3:$F$7,0))</f>
        <v>50</v>
      </c>
      <c r="BC186" s="55">
        <f>INDEX([1]装备设计!$H$3:$H$7,MATCH([1]装备一览!AX180,[1]装备设计!$F$3:$F$7,0))</f>
        <v>500</v>
      </c>
      <c r="BD186" s="55">
        <v>20000</v>
      </c>
      <c r="BE186" s="55">
        <v>1329</v>
      </c>
      <c r="BF186" s="55" t="str">
        <f t="shared" si="16"/>
        <v>239,328</v>
      </c>
      <c r="BG186" s="55"/>
      <c r="BI186" s="55" t="s">
        <v>1139</v>
      </c>
      <c r="BJ186" s="55">
        <v>1</v>
      </c>
      <c r="BK186" s="55">
        <v>0</v>
      </c>
      <c r="BL186" s="55" t="s">
        <v>127</v>
      </c>
      <c r="BM186" s="44" t="s">
        <v>315</v>
      </c>
      <c r="BN186" s="55">
        <v>35</v>
      </c>
      <c r="BO186" s="55" t="s">
        <v>135</v>
      </c>
      <c r="BP186" s="54">
        <v>70000</v>
      </c>
      <c r="BQ186" s="55">
        <f>INDEX([1]装备设计!$G$3:$G$7,MATCH([1]装备一览!BM180,[1]装备设计!$F$3:$F$7,0))</f>
        <v>150</v>
      </c>
      <c r="BR186" s="55">
        <f>INDEX([1]装备设计!$H$3:$H$7,MATCH([1]装备一览!BM180,[1]装备设计!$F$3:$F$7,0))</f>
        <v>1500</v>
      </c>
      <c r="BS186" s="55">
        <v>20000</v>
      </c>
      <c r="BT186" s="55">
        <v>1329</v>
      </c>
      <c r="BU186" s="55" t="str">
        <f t="shared" si="17"/>
        <v>302,437</v>
      </c>
      <c r="BV186" s="55"/>
    </row>
    <row r="187" spans="1:74" ht="14.25" thickBot="1">
      <c r="A187" s="55" t="s">
        <v>1140</v>
      </c>
      <c r="B187" s="71">
        <v>0</v>
      </c>
      <c r="C187" s="55">
        <v>1</v>
      </c>
      <c r="D187" s="55" t="s">
        <v>127</v>
      </c>
      <c r="E187" s="55" t="s">
        <v>308</v>
      </c>
      <c r="F187" s="55">
        <v>35</v>
      </c>
      <c r="G187" s="55" t="s">
        <v>135</v>
      </c>
      <c r="H187" s="54">
        <v>3800</v>
      </c>
      <c r="I187" s="55">
        <f>INDEX([1]装备设计!$G$3:$G$7,MATCH([1]装备一览!E181,[1]装备设计!$F$3:$F$7,0))</f>
        <v>5</v>
      </c>
      <c r="J187" s="55">
        <f>INDEX([1]装备设计!$H$3:$H$7,MATCH([1]装备一览!E181,[1]装备设计!$F$3:$F$7,0))</f>
        <v>0</v>
      </c>
      <c r="K187" s="55">
        <v>0</v>
      </c>
      <c r="L187" s="55">
        <f t="shared" si="13"/>
        <v>1601.4</v>
      </c>
      <c r="M187" s="55" t="s">
        <v>2248</v>
      </c>
      <c r="N187" s="55"/>
      <c r="P187" s="55" t="s">
        <v>1141</v>
      </c>
      <c r="Q187" s="71">
        <v>0</v>
      </c>
      <c r="R187" s="55">
        <v>1</v>
      </c>
      <c r="S187" s="55" t="s">
        <v>127</v>
      </c>
      <c r="T187" s="44" t="s">
        <v>309</v>
      </c>
      <c r="U187" s="55">
        <v>35</v>
      </c>
      <c r="V187" s="55" t="s">
        <v>135</v>
      </c>
      <c r="W187" s="54">
        <v>7600</v>
      </c>
      <c r="X187" s="55">
        <f>INDEX([1]装备设计!$G$3:$G$7,MATCH([1]装备一览!T181,[1]装备设计!$F$3:$F$7,0))</f>
        <v>10</v>
      </c>
      <c r="Y187" s="55">
        <f>INDEX([1]装备设计!$H$3:$H$7,MATCH([1]装备一览!T181,[1]装备设计!$F$3:$F$7,0))</f>
        <v>0</v>
      </c>
      <c r="Z187" s="55">
        <v>0</v>
      </c>
      <c r="AA187" s="55">
        <v>1601.4</v>
      </c>
      <c r="AB187" s="55" t="str">
        <f t="shared" si="14"/>
        <v>95,131</v>
      </c>
      <c r="AC187" s="55"/>
      <c r="AE187" s="55" t="s">
        <v>1142</v>
      </c>
      <c r="AF187" s="71">
        <v>0</v>
      </c>
      <c r="AG187" s="55">
        <v>1</v>
      </c>
      <c r="AH187" s="55" t="s">
        <v>127</v>
      </c>
      <c r="AI187" s="44" t="s">
        <v>311</v>
      </c>
      <c r="AJ187" s="55">
        <v>35</v>
      </c>
      <c r="AK187" s="55" t="s">
        <v>135</v>
      </c>
      <c r="AL187" s="54">
        <v>19000</v>
      </c>
      <c r="AM187" s="55">
        <f>INDEX([1]装备设计!$G$3:$G$7,MATCH([1]装备一览!AI181,[1]装备设计!$F$3:$F$7,0))</f>
        <v>20</v>
      </c>
      <c r="AN187" s="55">
        <f>INDEX([1]装备设计!$H$3:$H$7,MATCH([1]装备一览!AI181,[1]装备设计!$F$3:$F$7,0))</f>
        <v>0</v>
      </c>
      <c r="AO187" s="55">
        <v>22500</v>
      </c>
      <c r="AP187" s="55">
        <v>1601.4</v>
      </c>
      <c r="AQ187" s="55" t="str">
        <f t="shared" si="15"/>
        <v>160,218</v>
      </c>
      <c r="AR187" s="55"/>
      <c r="AT187" s="55" t="s">
        <v>1143</v>
      </c>
      <c r="AU187" s="71">
        <v>0</v>
      </c>
      <c r="AV187" s="55">
        <v>1</v>
      </c>
      <c r="AW187" s="55" t="s">
        <v>127</v>
      </c>
      <c r="AX187" s="44" t="s">
        <v>313</v>
      </c>
      <c r="AY187" s="55">
        <v>35</v>
      </c>
      <c r="AZ187" s="55" t="s">
        <v>135</v>
      </c>
      <c r="BA187" s="54">
        <v>38000</v>
      </c>
      <c r="BB187" s="55">
        <f>INDEX([1]装备设计!$G$3:$G$7,MATCH([1]装备一览!AX181,[1]装备设计!$F$3:$F$7,0))</f>
        <v>50</v>
      </c>
      <c r="BC187" s="55">
        <f>INDEX([1]装备设计!$H$3:$H$7,MATCH([1]装备一览!AX181,[1]装备设计!$F$3:$F$7,0))</f>
        <v>500</v>
      </c>
      <c r="BD187" s="55">
        <v>22500</v>
      </c>
      <c r="BE187" s="55">
        <v>1601.4</v>
      </c>
      <c r="BF187" s="55" t="str">
        <f t="shared" si="16"/>
        <v>239,328</v>
      </c>
      <c r="BG187" s="55"/>
      <c r="BI187" s="55" t="s">
        <v>1144</v>
      </c>
      <c r="BJ187" s="71">
        <v>0</v>
      </c>
      <c r="BK187" s="55">
        <v>1</v>
      </c>
      <c r="BL187" s="55" t="s">
        <v>127</v>
      </c>
      <c r="BM187" s="44" t="s">
        <v>315</v>
      </c>
      <c r="BN187" s="55">
        <v>35</v>
      </c>
      <c r="BO187" s="55" t="s">
        <v>135</v>
      </c>
      <c r="BP187" s="54">
        <v>76000</v>
      </c>
      <c r="BQ187" s="55">
        <f>INDEX([1]装备设计!$G$3:$G$7,MATCH([1]装备一览!BM181,[1]装备设计!$F$3:$F$7,0))</f>
        <v>150</v>
      </c>
      <c r="BR187" s="55">
        <f>INDEX([1]装备设计!$H$3:$H$7,MATCH([1]装备一览!BM181,[1]装备设计!$F$3:$F$7,0))</f>
        <v>1500</v>
      </c>
      <c r="BS187" s="55">
        <v>22500</v>
      </c>
      <c r="BT187" s="55">
        <v>1601.4</v>
      </c>
      <c r="BU187" s="55" t="str">
        <f t="shared" si="17"/>
        <v>302,437</v>
      </c>
      <c r="BV187" s="55"/>
    </row>
    <row r="188" spans="1:74" ht="14.25" thickBot="1">
      <c r="A188" s="55" t="s">
        <v>1145</v>
      </c>
      <c r="B188" s="55">
        <v>1</v>
      </c>
      <c r="C188" s="55">
        <v>0</v>
      </c>
      <c r="D188" s="55" t="s">
        <v>128</v>
      </c>
      <c r="E188" s="55" t="s">
        <v>308</v>
      </c>
      <c r="F188" s="55">
        <v>35</v>
      </c>
      <c r="G188" s="55" t="s">
        <v>135</v>
      </c>
      <c r="H188" s="54">
        <v>3500</v>
      </c>
      <c r="I188" s="55">
        <f>INDEX([1]装备设计!$G$3:$G$7,MATCH([1]装备一览!E182,[1]装备设计!$F$3:$F$7,0))</f>
        <v>5</v>
      </c>
      <c r="J188" s="55">
        <f>INDEX([1]装备设计!$H$3:$H$7,MATCH([1]装备一览!E182,[1]装备设计!$F$3:$F$7,0))</f>
        <v>0</v>
      </c>
      <c r="K188" s="55">
        <v>0</v>
      </c>
      <c r="L188" s="55">
        <f t="shared" si="13"/>
        <v>676</v>
      </c>
      <c r="M188" s="55" t="s">
        <v>2248</v>
      </c>
      <c r="N188" s="55"/>
      <c r="P188" s="55" t="s">
        <v>1146</v>
      </c>
      <c r="Q188" s="55">
        <v>1</v>
      </c>
      <c r="R188" s="55">
        <v>0</v>
      </c>
      <c r="S188" s="55" t="s">
        <v>128</v>
      </c>
      <c r="T188" s="44" t="s">
        <v>309</v>
      </c>
      <c r="U188" s="55">
        <v>35</v>
      </c>
      <c r="V188" s="55" t="s">
        <v>135</v>
      </c>
      <c r="W188" s="54">
        <v>7000</v>
      </c>
      <c r="X188" s="55">
        <f>INDEX([1]装备设计!$G$3:$G$7,MATCH([1]装备一览!T182,[1]装备设计!$F$3:$F$7,0))</f>
        <v>10</v>
      </c>
      <c r="Y188" s="55">
        <f>INDEX([1]装备设计!$H$3:$H$7,MATCH([1]装备一览!T182,[1]装备设计!$F$3:$F$7,0))</f>
        <v>0</v>
      </c>
      <c r="Z188" s="55">
        <v>0</v>
      </c>
      <c r="AA188" s="55">
        <v>676</v>
      </c>
      <c r="AB188" s="55" t="str">
        <f t="shared" si="14"/>
        <v>95,131</v>
      </c>
      <c r="AC188" s="55"/>
      <c r="AE188" s="55" t="s">
        <v>1147</v>
      </c>
      <c r="AF188" s="55">
        <v>1</v>
      </c>
      <c r="AG188" s="55">
        <v>0</v>
      </c>
      <c r="AH188" s="55" t="s">
        <v>128</v>
      </c>
      <c r="AI188" s="44" t="s">
        <v>311</v>
      </c>
      <c r="AJ188" s="55">
        <v>35</v>
      </c>
      <c r="AK188" s="55" t="s">
        <v>135</v>
      </c>
      <c r="AL188" s="54">
        <v>17500</v>
      </c>
      <c r="AM188" s="55">
        <f>INDEX([1]装备设计!$G$3:$G$7,MATCH([1]装备一览!AI182,[1]装备设计!$F$3:$F$7,0))</f>
        <v>20</v>
      </c>
      <c r="AN188" s="55">
        <f>INDEX([1]装备设计!$H$3:$H$7,MATCH([1]装备一览!AI182,[1]装备设计!$F$3:$F$7,0))</f>
        <v>0</v>
      </c>
      <c r="AO188" s="55">
        <v>20000</v>
      </c>
      <c r="AP188" s="55">
        <v>676</v>
      </c>
      <c r="AQ188" s="55" t="str">
        <f t="shared" si="15"/>
        <v>160,218</v>
      </c>
      <c r="AR188" s="55"/>
      <c r="AT188" s="55" t="s">
        <v>1148</v>
      </c>
      <c r="AU188" s="55">
        <v>1</v>
      </c>
      <c r="AV188" s="55">
        <v>0</v>
      </c>
      <c r="AW188" s="55" t="s">
        <v>128</v>
      </c>
      <c r="AX188" s="44" t="s">
        <v>313</v>
      </c>
      <c r="AY188" s="55">
        <v>35</v>
      </c>
      <c r="AZ188" s="55" t="s">
        <v>135</v>
      </c>
      <c r="BA188" s="54">
        <v>35000</v>
      </c>
      <c r="BB188" s="55">
        <f>INDEX([1]装备设计!$G$3:$G$7,MATCH([1]装备一览!AX182,[1]装备设计!$F$3:$F$7,0))</f>
        <v>50</v>
      </c>
      <c r="BC188" s="55">
        <f>INDEX([1]装备设计!$H$3:$H$7,MATCH([1]装备一览!AX182,[1]装备设计!$F$3:$F$7,0))</f>
        <v>500</v>
      </c>
      <c r="BD188" s="55">
        <v>20000</v>
      </c>
      <c r="BE188" s="55">
        <v>676</v>
      </c>
      <c r="BF188" s="55" t="str">
        <f t="shared" si="16"/>
        <v>239,328</v>
      </c>
      <c r="BG188" s="55"/>
      <c r="BI188" s="55" t="s">
        <v>1149</v>
      </c>
      <c r="BJ188" s="55">
        <v>1</v>
      </c>
      <c r="BK188" s="55">
        <v>0</v>
      </c>
      <c r="BL188" s="55" t="s">
        <v>128</v>
      </c>
      <c r="BM188" s="44" t="s">
        <v>315</v>
      </c>
      <c r="BN188" s="55">
        <v>35</v>
      </c>
      <c r="BO188" s="55" t="s">
        <v>135</v>
      </c>
      <c r="BP188" s="54">
        <v>70000</v>
      </c>
      <c r="BQ188" s="55">
        <f>INDEX([1]装备设计!$G$3:$G$7,MATCH([1]装备一览!BM182,[1]装备设计!$F$3:$F$7,0))</f>
        <v>150</v>
      </c>
      <c r="BR188" s="55">
        <f>INDEX([1]装备设计!$H$3:$H$7,MATCH([1]装备一览!BM182,[1]装备设计!$F$3:$F$7,0))</f>
        <v>1500</v>
      </c>
      <c r="BS188" s="55">
        <v>20000</v>
      </c>
      <c r="BT188" s="55">
        <v>676</v>
      </c>
      <c r="BU188" s="55" t="str">
        <f t="shared" si="17"/>
        <v>302,437</v>
      </c>
      <c r="BV188" s="55"/>
    </row>
    <row r="189" spans="1:74" ht="14.25" thickBot="1">
      <c r="A189" s="55" t="s">
        <v>1150</v>
      </c>
      <c r="B189" s="55">
        <v>1</v>
      </c>
      <c r="C189" s="55">
        <v>1</v>
      </c>
      <c r="D189" s="55" t="s">
        <v>128</v>
      </c>
      <c r="E189" s="55" t="s">
        <v>308</v>
      </c>
      <c r="F189" s="55">
        <v>35</v>
      </c>
      <c r="G189" s="55" t="s">
        <v>135</v>
      </c>
      <c r="H189" s="54">
        <v>3800</v>
      </c>
      <c r="I189" s="55">
        <f>INDEX([1]装备设计!$G$3:$G$7,MATCH([1]装备一览!E183,[1]装备设计!$F$3:$F$7,0))</f>
        <v>5</v>
      </c>
      <c r="J189" s="55">
        <f>INDEX([1]装备设计!$H$3:$H$7,MATCH([1]装备一览!E183,[1]装备设计!$F$3:$F$7,0))</f>
        <v>0</v>
      </c>
      <c r="K189" s="55">
        <v>0</v>
      </c>
      <c r="L189" s="55">
        <f t="shared" si="13"/>
        <v>757.59999999999991</v>
      </c>
      <c r="M189" s="55" t="s">
        <v>2248</v>
      </c>
      <c r="N189" s="55"/>
      <c r="P189" s="55" t="s">
        <v>1151</v>
      </c>
      <c r="Q189" s="55">
        <v>1</v>
      </c>
      <c r="R189" s="55">
        <v>1</v>
      </c>
      <c r="S189" s="55" t="s">
        <v>128</v>
      </c>
      <c r="T189" s="44" t="s">
        <v>309</v>
      </c>
      <c r="U189" s="55">
        <v>35</v>
      </c>
      <c r="V189" s="55" t="s">
        <v>135</v>
      </c>
      <c r="W189" s="54">
        <v>7600</v>
      </c>
      <c r="X189" s="55">
        <f>INDEX([1]装备设计!$G$3:$G$7,MATCH([1]装备一览!T183,[1]装备设计!$F$3:$F$7,0))</f>
        <v>10</v>
      </c>
      <c r="Y189" s="55">
        <f>INDEX([1]装备设计!$H$3:$H$7,MATCH([1]装备一览!T183,[1]装备设计!$F$3:$F$7,0))</f>
        <v>0</v>
      </c>
      <c r="Z189" s="55">
        <v>0</v>
      </c>
      <c r="AA189" s="55">
        <v>757.59999999999991</v>
      </c>
      <c r="AB189" s="55" t="str">
        <f t="shared" si="14"/>
        <v>95,131</v>
      </c>
      <c r="AC189" s="55"/>
      <c r="AE189" s="55" t="s">
        <v>1152</v>
      </c>
      <c r="AF189" s="55">
        <v>1</v>
      </c>
      <c r="AG189" s="55">
        <v>1</v>
      </c>
      <c r="AH189" s="55" t="s">
        <v>128</v>
      </c>
      <c r="AI189" s="44" t="s">
        <v>311</v>
      </c>
      <c r="AJ189" s="55">
        <v>35</v>
      </c>
      <c r="AK189" s="55" t="s">
        <v>135</v>
      </c>
      <c r="AL189" s="54">
        <v>19000</v>
      </c>
      <c r="AM189" s="55">
        <f>INDEX([1]装备设计!$G$3:$G$7,MATCH([1]装备一览!AI183,[1]装备设计!$F$3:$F$7,0))</f>
        <v>20</v>
      </c>
      <c r="AN189" s="55">
        <f>INDEX([1]装备设计!$H$3:$H$7,MATCH([1]装备一览!AI183,[1]装备设计!$F$3:$F$7,0))</f>
        <v>0</v>
      </c>
      <c r="AO189" s="55">
        <v>22500</v>
      </c>
      <c r="AP189" s="55">
        <v>757.59999999999991</v>
      </c>
      <c r="AQ189" s="55" t="str">
        <f t="shared" si="15"/>
        <v>160,218</v>
      </c>
      <c r="AR189" s="55"/>
      <c r="AT189" s="55" t="s">
        <v>1153</v>
      </c>
      <c r="AU189" s="55">
        <v>1</v>
      </c>
      <c r="AV189" s="55">
        <v>1</v>
      </c>
      <c r="AW189" s="55" t="s">
        <v>128</v>
      </c>
      <c r="AX189" s="44" t="s">
        <v>313</v>
      </c>
      <c r="AY189" s="55">
        <v>35</v>
      </c>
      <c r="AZ189" s="55" t="s">
        <v>135</v>
      </c>
      <c r="BA189" s="54">
        <v>38000</v>
      </c>
      <c r="BB189" s="55">
        <f>INDEX([1]装备设计!$G$3:$G$7,MATCH([1]装备一览!AX183,[1]装备设计!$F$3:$F$7,0))</f>
        <v>50</v>
      </c>
      <c r="BC189" s="55">
        <f>INDEX([1]装备设计!$H$3:$H$7,MATCH([1]装备一览!AX183,[1]装备设计!$F$3:$F$7,0))</f>
        <v>500</v>
      </c>
      <c r="BD189" s="55">
        <v>22500</v>
      </c>
      <c r="BE189" s="55">
        <v>757.59999999999991</v>
      </c>
      <c r="BF189" s="55" t="str">
        <f t="shared" si="16"/>
        <v>239,328</v>
      </c>
      <c r="BG189" s="55"/>
      <c r="BI189" s="55" t="s">
        <v>1154</v>
      </c>
      <c r="BJ189" s="55">
        <v>1</v>
      </c>
      <c r="BK189" s="55">
        <v>1</v>
      </c>
      <c r="BL189" s="55" t="s">
        <v>128</v>
      </c>
      <c r="BM189" s="44" t="s">
        <v>315</v>
      </c>
      <c r="BN189" s="55">
        <v>35</v>
      </c>
      <c r="BO189" s="55" t="s">
        <v>135</v>
      </c>
      <c r="BP189" s="54">
        <v>76000</v>
      </c>
      <c r="BQ189" s="55">
        <f>INDEX([1]装备设计!$G$3:$G$7,MATCH([1]装备一览!BM183,[1]装备设计!$F$3:$F$7,0))</f>
        <v>150</v>
      </c>
      <c r="BR189" s="55">
        <f>INDEX([1]装备设计!$H$3:$H$7,MATCH([1]装备一览!BM183,[1]装备设计!$F$3:$F$7,0))</f>
        <v>1500</v>
      </c>
      <c r="BS189" s="55">
        <v>22500</v>
      </c>
      <c r="BT189" s="55">
        <v>757.59999999999991</v>
      </c>
      <c r="BU189" s="55" t="str">
        <f t="shared" si="17"/>
        <v>302,437</v>
      </c>
      <c r="BV189" s="55"/>
    </row>
    <row r="190" spans="1:74" ht="14.25" thickBot="1">
      <c r="A190" s="55" t="s">
        <v>1155</v>
      </c>
      <c r="B190" s="55">
        <v>1</v>
      </c>
      <c r="C190" s="55">
        <v>0</v>
      </c>
      <c r="D190" s="55" t="s">
        <v>127</v>
      </c>
      <c r="E190" s="55" t="s">
        <v>308</v>
      </c>
      <c r="F190" s="55">
        <v>35</v>
      </c>
      <c r="G190" s="55" t="s">
        <v>139</v>
      </c>
      <c r="H190" s="54">
        <v>3500</v>
      </c>
      <c r="I190" s="55">
        <f>INDEX([1]装备设计!$G$3:$G$7,MATCH([1]装备一览!E184,[1]装备设计!$F$3:$F$7,0))</f>
        <v>5</v>
      </c>
      <c r="J190" s="55">
        <f>INDEX([1]装备设计!$H$3:$H$7,MATCH([1]装备一览!E184,[1]装备设计!$F$3:$F$7,0))</f>
        <v>0</v>
      </c>
      <c r="K190" s="55">
        <v>0</v>
      </c>
      <c r="L190" s="55">
        <f t="shared" si="13"/>
        <v>1329</v>
      </c>
      <c r="M190" s="55" t="s">
        <v>2248</v>
      </c>
      <c r="N190" s="55"/>
      <c r="P190" s="55" t="s">
        <v>1156</v>
      </c>
      <c r="Q190" s="55">
        <v>1</v>
      </c>
      <c r="R190" s="55">
        <v>0</v>
      </c>
      <c r="S190" s="55" t="s">
        <v>127</v>
      </c>
      <c r="T190" s="44" t="s">
        <v>309</v>
      </c>
      <c r="U190" s="55">
        <v>35</v>
      </c>
      <c r="V190" s="55" t="s">
        <v>139</v>
      </c>
      <c r="W190" s="54">
        <v>7000</v>
      </c>
      <c r="X190" s="55">
        <f>INDEX([1]装备设计!$G$3:$G$7,MATCH([1]装备一览!T184,[1]装备设计!$F$3:$F$7,0))</f>
        <v>10</v>
      </c>
      <c r="Y190" s="55">
        <f>INDEX([1]装备设计!$H$3:$H$7,MATCH([1]装备一览!T184,[1]装备设计!$F$3:$F$7,0))</f>
        <v>0</v>
      </c>
      <c r="Z190" s="55">
        <v>0</v>
      </c>
      <c r="AA190" s="55">
        <v>1329</v>
      </c>
      <c r="AB190" s="55" t="str">
        <f t="shared" si="14"/>
        <v>95,131</v>
      </c>
      <c r="AC190" s="55"/>
      <c r="AE190" s="55" t="s">
        <v>1157</v>
      </c>
      <c r="AF190" s="55">
        <v>1</v>
      </c>
      <c r="AG190" s="55">
        <v>0</v>
      </c>
      <c r="AH190" s="55" t="s">
        <v>127</v>
      </c>
      <c r="AI190" s="44" t="s">
        <v>311</v>
      </c>
      <c r="AJ190" s="55">
        <v>35</v>
      </c>
      <c r="AK190" s="55" t="s">
        <v>139</v>
      </c>
      <c r="AL190" s="54">
        <v>17500</v>
      </c>
      <c r="AM190" s="55">
        <f>INDEX([1]装备设计!$G$3:$G$7,MATCH([1]装备一览!AI184,[1]装备设计!$F$3:$F$7,0))</f>
        <v>20</v>
      </c>
      <c r="AN190" s="55">
        <f>INDEX([1]装备设计!$H$3:$H$7,MATCH([1]装备一览!AI184,[1]装备设计!$F$3:$F$7,0))</f>
        <v>0</v>
      </c>
      <c r="AO190" s="55">
        <v>20000</v>
      </c>
      <c r="AP190" s="55">
        <v>1329</v>
      </c>
      <c r="AQ190" s="55" t="str">
        <f t="shared" si="15"/>
        <v>160,218</v>
      </c>
      <c r="AR190" s="55"/>
      <c r="AT190" s="55" t="s">
        <v>1158</v>
      </c>
      <c r="AU190" s="55">
        <v>1</v>
      </c>
      <c r="AV190" s="55">
        <v>0</v>
      </c>
      <c r="AW190" s="55" t="s">
        <v>127</v>
      </c>
      <c r="AX190" s="44" t="s">
        <v>313</v>
      </c>
      <c r="AY190" s="55">
        <v>35</v>
      </c>
      <c r="AZ190" s="55" t="s">
        <v>139</v>
      </c>
      <c r="BA190" s="54">
        <v>35000</v>
      </c>
      <c r="BB190" s="55">
        <f>INDEX([1]装备设计!$G$3:$G$7,MATCH([1]装备一览!AX184,[1]装备设计!$F$3:$F$7,0))</f>
        <v>50</v>
      </c>
      <c r="BC190" s="55">
        <f>INDEX([1]装备设计!$H$3:$H$7,MATCH([1]装备一览!AX184,[1]装备设计!$F$3:$F$7,0))</f>
        <v>500</v>
      </c>
      <c r="BD190" s="55">
        <v>20000</v>
      </c>
      <c r="BE190" s="55">
        <v>1329</v>
      </c>
      <c r="BF190" s="55" t="str">
        <f t="shared" si="16"/>
        <v>239,328</v>
      </c>
      <c r="BG190" s="55"/>
      <c r="BI190" s="55" t="s">
        <v>1159</v>
      </c>
      <c r="BJ190" s="55">
        <v>1</v>
      </c>
      <c r="BK190" s="55">
        <v>0</v>
      </c>
      <c r="BL190" s="55" t="s">
        <v>127</v>
      </c>
      <c r="BM190" s="44" t="s">
        <v>315</v>
      </c>
      <c r="BN190" s="55">
        <v>35</v>
      </c>
      <c r="BO190" s="55" t="s">
        <v>139</v>
      </c>
      <c r="BP190" s="54">
        <v>70000</v>
      </c>
      <c r="BQ190" s="55">
        <f>INDEX([1]装备设计!$G$3:$G$7,MATCH([1]装备一览!BM184,[1]装备设计!$F$3:$F$7,0))</f>
        <v>150</v>
      </c>
      <c r="BR190" s="55">
        <f>INDEX([1]装备设计!$H$3:$H$7,MATCH([1]装备一览!BM184,[1]装备设计!$F$3:$F$7,0))</f>
        <v>1500</v>
      </c>
      <c r="BS190" s="55">
        <v>20000</v>
      </c>
      <c r="BT190" s="55">
        <v>1329</v>
      </c>
      <c r="BU190" s="55" t="str">
        <f t="shared" si="17"/>
        <v>302,437</v>
      </c>
      <c r="BV190" s="55"/>
    </row>
    <row r="191" spans="1:74" ht="14.25" thickBot="1">
      <c r="A191" s="55" t="s">
        <v>1160</v>
      </c>
      <c r="B191" s="71">
        <v>0</v>
      </c>
      <c r="C191" s="55">
        <v>1</v>
      </c>
      <c r="D191" s="55" t="s">
        <v>127</v>
      </c>
      <c r="E191" s="55" t="s">
        <v>308</v>
      </c>
      <c r="F191" s="55">
        <v>35</v>
      </c>
      <c r="G191" s="55" t="s">
        <v>139</v>
      </c>
      <c r="H191" s="54">
        <v>3800</v>
      </c>
      <c r="I191" s="55">
        <f>INDEX([1]装备设计!$G$3:$G$7,MATCH([1]装备一览!E185,[1]装备设计!$F$3:$F$7,0))</f>
        <v>5</v>
      </c>
      <c r="J191" s="55">
        <f>INDEX([1]装备设计!$H$3:$H$7,MATCH([1]装备一览!E185,[1]装备设计!$F$3:$F$7,0))</f>
        <v>0</v>
      </c>
      <c r="K191" s="55">
        <v>0</v>
      </c>
      <c r="L191" s="55">
        <f t="shared" si="13"/>
        <v>1601.4</v>
      </c>
      <c r="M191" s="55" t="s">
        <v>2248</v>
      </c>
      <c r="N191" s="55"/>
      <c r="P191" s="55" t="s">
        <v>1161</v>
      </c>
      <c r="Q191" s="71">
        <v>0</v>
      </c>
      <c r="R191" s="55">
        <v>1</v>
      </c>
      <c r="S191" s="55" t="s">
        <v>127</v>
      </c>
      <c r="T191" s="44" t="s">
        <v>309</v>
      </c>
      <c r="U191" s="55">
        <v>35</v>
      </c>
      <c r="V191" s="55" t="s">
        <v>139</v>
      </c>
      <c r="W191" s="54">
        <v>7600</v>
      </c>
      <c r="X191" s="55">
        <f>INDEX([1]装备设计!$G$3:$G$7,MATCH([1]装备一览!T185,[1]装备设计!$F$3:$F$7,0))</f>
        <v>10</v>
      </c>
      <c r="Y191" s="55">
        <f>INDEX([1]装备设计!$H$3:$H$7,MATCH([1]装备一览!T185,[1]装备设计!$F$3:$F$7,0))</f>
        <v>0</v>
      </c>
      <c r="Z191" s="55">
        <v>0</v>
      </c>
      <c r="AA191" s="55">
        <v>1601.4</v>
      </c>
      <c r="AB191" s="55" t="str">
        <f t="shared" si="14"/>
        <v>95,131</v>
      </c>
      <c r="AC191" s="55"/>
      <c r="AE191" s="55" t="s">
        <v>1162</v>
      </c>
      <c r="AF191" s="71">
        <v>0</v>
      </c>
      <c r="AG191" s="55">
        <v>1</v>
      </c>
      <c r="AH191" s="55" t="s">
        <v>127</v>
      </c>
      <c r="AI191" s="44" t="s">
        <v>311</v>
      </c>
      <c r="AJ191" s="55">
        <v>35</v>
      </c>
      <c r="AK191" s="55" t="s">
        <v>139</v>
      </c>
      <c r="AL191" s="54">
        <v>19000</v>
      </c>
      <c r="AM191" s="55">
        <f>INDEX([1]装备设计!$G$3:$G$7,MATCH([1]装备一览!AI185,[1]装备设计!$F$3:$F$7,0))</f>
        <v>20</v>
      </c>
      <c r="AN191" s="55">
        <f>INDEX([1]装备设计!$H$3:$H$7,MATCH([1]装备一览!AI185,[1]装备设计!$F$3:$F$7,0))</f>
        <v>0</v>
      </c>
      <c r="AO191" s="55">
        <v>22500</v>
      </c>
      <c r="AP191" s="55">
        <v>1601.4</v>
      </c>
      <c r="AQ191" s="55" t="str">
        <f t="shared" si="15"/>
        <v>160,218</v>
      </c>
      <c r="AR191" s="55"/>
      <c r="AT191" s="55" t="s">
        <v>1163</v>
      </c>
      <c r="AU191" s="71">
        <v>0</v>
      </c>
      <c r="AV191" s="55">
        <v>1</v>
      </c>
      <c r="AW191" s="55" t="s">
        <v>127</v>
      </c>
      <c r="AX191" s="44" t="s">
        <v>313</v>
      </c>
      <c r="AY191" s="55">
        <v>35</v>
      </c>
      <c r="AZ191" s="55" t="s">
        <v>139</v>
      </c>
      <c r="BA191" s="54">
        <v>38000</v>
      </c>
      <c r="BB191" s="55">
        <f>INDEX([1]装备设计!$G$3:$G$7,MATCH([1]装备一览!AX185,[1]装备设计!$F$3:$F$7,0))</f>
        <v>50</v>
      </c>
      <c r="BC191" s="55">
        <f>INDEX([1]装备设计!$H$3:$H$7,MATCH([1]装备一览!AX185,[1]装备设计!$F$3:$F$7,0))</f>
        <v>500</v>
      </c>
      <c r="BD191" s="55">
        <v>22500</v>
      </c>
      <c r="BE191" s="55">
        <v>1601.4</v>
      </c>
      <c r="BF191" s="55" t="str">
        <f t="shared" si="16"/>
        <v>239,328</v>
      </c>
      <c r="BG191" s="55"/>
      <c r="BI191" s="55" t="s">
        <v>1164</v>
      </c>
      <c r="BJ191" s="71">
        <v>0</v>
      </c>
      <c r="BK191" s="55">
        <v>1</v>
      </c>
      <c r="BL191" s="55" t="s">
        <v>127</v>
      </c>
      <c r="BM191" s="44" t="s">
        <v>315</v>
      </c>
      <c r="BN191" s="55">
        <v>35</v>
      </c>
      <c r="BO191" s="55" t="s">
        <v>139</v>
      </c>
      <c r="BP191" s="54">
        <v>76000</v>
      </c>
      <c r="BQ191" s="55">
        <f>INDEX([1]装备设计!$G$3:$G$7,MATCH([1]装备一览!BM185,[1]装备设计!$F$3:$F$7,0))</f>
        <v>150</v>
      </c>
      <c r="BR191" s="55">
        <f>INDEX([1]装备设计!$H$3:$H$7,MATCH([1]装备一览!BM185,[1]装备设计!$F$3:$F$7,0))</f>
        <v>1500</v>
      </c>
      <c r="BS191" s="55">
        <v>22500</v>
      </c>
      <c r="BT191" s="55">
        <v>1601.4</v>
      </c>
      <c r="BU191" s="55" t="str">
        <f t="shared" si="17"/>
        <v>302,437</v>
      </c>
      <c r="BV191" s="55"/>
    </row>
    <row r="192" spans="1:74" ht="14.25" thickBot="1">
      <c r="A192" s="55" t="s">
        <v>1165</v>
      </c>
      <c r="B192" s="55">
        <v>1</v>
      </c>
      <c r="C192" s="55">
        <v>0</v>
      </c>
      <c r="D192" s="55" t="s">
        <v>128</v>
      </c>
      <c r="E192" s="55" t="s">
        <v>308</v>
      </c>
      <c r="F192" s="55">
        <v>35</v>
      </c>
      <c r="G192" s="55" t="s">
        <v>139</v>
      </c>
      <c r="H192" s="54">
        <v>3500</v>
      </c>
      <c r="I192" s="55">
        <f>INDEX([1]装备设计!$G$3:$G$7,MATCH([1]装备一览!E186,[1]装备设计!$F$3:$F$7,0))</f>
        <v>5</v>
      </c>
      <c r="J192" s="55">
        <f>INDEX([1]装备设计!$H$3:$H$7,MATCH([1]装备一览!E186,[1]装备设计!$F$3:$F$7,0))</f>
        <v>0</v>
      </c>
      <c r="K192" s="55">
        <v>0</v>
      </c>
      <c r="L192" s="55">
        <f t="shared" si="13"/>
        <v>676</v>
      </c>
      <c r="M192" s="55" t="s">
        <v>2248</v>
      </c>
      <c r="N192" s="55"/>
      <c r="P192" s="55" t="s">
        <v>1166</v>
      </c>
      <c r="Q192" s="55">
        <v>1</v>
      </c>
      <c r="R192" s="55">
        <v>0</v>
      </c>
      <c r="S192" s="55" t="s">
        <v>128</v>
      </c>
      <c r="T192" s="44" t="s">
        <v>309</v>
      </c>
      <c r="U192" s="55">
        <v>35</v>
      </c>
      <c r="V192" s="55" t="s">
        <v>139</v>
      </c>
      <c r="W192" s="54">
        <v>7000</v>
      </c>
      <c r="X192" s="55">
        <f>INDEX([1]装备设计!$G$3:$G$7,MATCH([1]装备一览!T186,[1]装备设计!$F$3:$F$7,0))</f>
        <v>10</v>
      </c>
      <c r="Y192" s="55">
        <f>INDEX([1]装备设计!$H$3:$H$7,MATCH([1]装备一览!T186,[1]装备设计!$F$3:$F$7,0))</f>
        <v>0</v>
      </c>
      <c r="Z192" s="55">
        <v>0</v>
      </c>
      <c r="AA192" s="55">
        <v>676</v>
      </c>
      <c r="AB192" s="55" t="str">
        <f t="shared" si="14"/>
        <v>95,131</v>
      </c>
      <c r="AC192" s="55"/>
      <c r="AE192" s="55" t="s">
        <v>1167</v>
      </c>
      <c r="AF192" s="55">
        <v>1</v>
      </c>
      <c r="AG192" s="55">
        <v>0</v>
      </c>
      <c r="AH192" s="55" t="s">
        <v>128</v>
      </c>
      <c r="AI192" s="44" t="s">
        <v>311</v>
      </c>
      <c r="AJ192" s="55">
        <v>35</v>
      </c>
      <c r="AK192" s="55" t="s">
        <v>139</v>
      </c>
      <c r="AL192" s="54">
        <v>17500</v>
      </c>
      <c r="AM192" s="55">
        <f>INDEX([1]装备设计!$G$3:$G$7,MATCH([1]装备一览!AI186,[1]装备设计!$F$3:$F$7,0))</f>
        <v>20</v>
      </c>
      <c r="AN192" s="55">
        <f>INDEX([1]装备设计!$H$3:$H$7,MATCH([1]装备一览!AI186,[1]装备设计!$F$3:$F$7,0))</f>
        <v>0</v>
      </c>
      <c r="AO192" s="55">
        <v>20000</v>
      </c>
      <c r="AP192" s="55">
        <v>676</v>
      </c>
      <c r="AQ192" s="55" t="str">
        <f t="shared" si="15"/>
        <v>160,218</v>
      </c>
      <c r="AR192" s="55"/>
      <c r="AT192" s="55" t="s">
        <v>1168</v>
      </c>
      <c r="AU192" s="55">
        <v>1</v>
      </c>
      <c r="AV192" s="55">
        <v>0</v>
      </c>
      <c r="AW192" s="55" t="s">
        <v>128</v>
      </c>
      <c r="AX192" s="44" t="s">
        <v>313</v>
      </c>
      <c r="AY192" s="55">
        <v>35</v>
      </c>
      <c r="AZ192" s="55" t="s">
        <v>139</v>
      </c>
      <c r="BA192" s="54">
        <v>35000</v>
      </c>
      <c r="BB192" s="55">
        <f>INDEX([1]装备设计!$G$3:$G$7,MATCH([1]装备一览!AX186,[1]装备设计!$F$3:$F$7,0))</f>
        <v>50</v>
      </c>
      <c r="BC192" s="55">
        <f>INDEX([1]装备设计!$H$3:$H$7,MATCH([1]装备一览!AX186,[1]装备设计!$F$3:$F$7,0))</f>
        <v>500</v>
      </c>
      <c r="BD192" s="55">
        <v>20000</v>
      </c>
      <c r="BE192" s="55">
        <v>676</v>
      </c>
      <c r="BF192" s="55" t="str">
        <f t="shared" si="16"/>
        <v>239,328</v>
      </c>
      <c r="BG192" s="55"/>
      <c r="BI192" s="55" t="s">
        <v>1169</v>
      </c>
      <c r="BJ192" s="55">
        <v>1</v>
      </c>
      <c r="BK192" s="55">
        <v>0</v>
      </c>
      <c r="BL192" s="55" t="s">
        <v>128</v>
      </c>
      <c r="BM192" s="44" t="s">
        <v>315</v>
      </c>
      <c r="BN192" s="55">
        <v>35</v>
      </c>
      <c r="BO192" s="55" t="s">
        <v>139</v>
      </c>
      <c r="BP192" s="54">
        <v>70000</v>
      </c>
      <c r="BQ192" s="55">
        <f>INDEX([1]装备设计!$G$3:$G$7,MATCH([1]装备一览!BM186,[1]装备设计!$F$3:$F$7,0))</f>
        <v>150</v>
      </c>
      <c r="BR192" s="55">
        <f>INDEX([1]装备设计!$H$3:$H$7,MATCH([1]装备一览!BM186,[1]装备设计!$F$3:$F$7,0))</f>
        <v>1500</v>
      </c>
      <c r="BS192" s="55">
        <v>20000</v>
      </c>
      <c r="BT192" s="55">
        <v>676</v>
      </c>
      <c r="BU192" s="55" t="str">
        <f t="shared" si="17"/>
        <v>302,437</v>
      </c>
      <c r="BV192" s="55"/>
    </row>
    <row r="193" spans="1:74" ht="14.25" thickBot="1">
      <c r="A193" s="55" t="s">
        <v>1170</v>
      </c>
      <c r="B193" s="55">
        <v>1</v>
      </c>
      <c r="C193" s="55">
        <v>1</v>
      </c>
      <c r="D193" s="55" t="s">
        <v>128</v>
      </c>
      <c r="E193" s="55" t="s">
        <v>308</v>
      </c>
      <c r="F193" s="55">
        <v>35</v>
      </c>
      <c r="G193" s="55" t="s">
        <v>139</v>
      </c>
      <c r="H193" s="54">
        <v>3800</v>
      </c>
      <c r="I193" s="55">
        <f>INDEX([1]装备设计!$G$3:$G$7,MATCH([1]装备一览!E187,[1]装备设计!$F$3:$F$7,0))</f>
        <v>5</v>
      </c>
      <c r="J193" s="55">
        <f>INDEX([1]装备设计!$H$3:$H$7,MATCH([1]装备一览!E187,[1]装备设计!$F$3:$F$7,0))</f>
        <v>0</v>
      </c>
      <c r="K193" s="55">
        <v>0</v>
      </c>
      <c r="L193" s="55">
        <f t="shared" si="13"/>
        <v>757.59999999999991</v>
      </c>
      <c r="M193" s="55" t="s">
        <v>2248</v>
      </c>
      <c r="N193" s="55"/>
      <c r="P193" s="55" t="s">
        <v>1171</v>
      </c>
      <c r="Q193" s="55">
        <v>1</v>
      </c>
      <c r="R193" s="55">
        <v>1</v>
      </c>
      <c r="S193" s="55" t="s">
        <v>128</v>
      </c>
      <c r="T193" s="44" t="s">
        <v>309</v>
      </c>
      <c r="U193" s="55">
        <v>35</v>
      </c>
      <c r="V193" s="55" t="s">
        <v>139</v>
      </c>
      <c r="W193" s="54">
        <v>7600</v>
      </c>
      <c r="X193" s="55">
        <f>INDEX([1]装备设计!$G$3:$G$7,MATCH([1]装备一览!T187,[1]装备设计!$F$3:$F$7,0))</f>
        <v>10</v>
      </c>
      <c r="Y193" s="55">
        <f>INDEX([1]装备设计!$H$3:$H$7,MATCH([1]装备一览!T187,[1]装备设计!$F$3:$F$7,0))</f>
        <v>0</v>
      </c>
      <c r="Z193" s="55">
        <v>0</v>
      </c>
      <c r="AA193" s="55">
        <v>757.59999999999991</v>
      </c>
      <c r="AB193" s="55" t="str">
        <f t="shared" si="14"/>
        <v>95,131</v>
      </c>
      <c r="AC193" s="55"/>
      <c r="AE193" s="55" t="s">
        <v>1172</v>
      </c>
      <c r="AF193" s="55">
        <v>1</v>
      </c>
      <c r="AG193" s="55">
        <v>1</v>
      </c>
      <c r="AH193" s="55" t="s">
        <v>128</v>
      </c>
      <c r="AI193" s="44" t="s">
        <v>311</v>
      </c>
      <c r="AJ193" s="55">
        <v>35</v>
      </c>
      <c r="AK193" s="55" t="s">
        <v>139</v>
      </c>
      <c r="AL193" s="54">
        <v>19000</v>
      </c>
      <c r="AM193" s="55">
        <f>INDEX([1]装备设计!$G$3:$G$7,MATCH([1]装备一览!AI187,[1]装备设计!$F$3:$F$7,0))</f>
        <v>20</v>
      </c>
      <c r="AN193" s="55">
        <f>INDEX([1]装备设计!$H$3:$H$7,MATCH([1]装备一览!AI187,[1]装备设计!$F$3:$F$7,0))</f>
        <v>0</v>
      </c>
      <c r="AO193" s="55">
        <v>22500</v>
      </c>
      <c r="AP193" s="55">
        <v>757.59999999999991</v>
      </c>
      <c r="AQ193" s="55" t="str">
        <f t="shared" si="15"/>
        <v>160,218</v>
      </c>
      <c r="AR193" s="55"/>
      <c r="AT193" s="55" t="s">
        <v>1173</v>
      </c>
      <c r="AU193" s="55">
        <v>1</v>
      </c>
      <c r="AV193" s="55">
        <v>1</v>
      </c>
      <c r="AW193" s="55" t="s">
        <v>128</v>
      </c>
      <c r="AX193" s="44" t="s">
        <v>313</v>
      </c>
      <c r="AY193" s="55">
        <v>35</v>
      </c>
      <c r="AZ193" s="55" t="s">
        <v>139</v>
      </c>
      <c r="BA193" s="54">
        <v>38000</v>
      </c>
      <c r="BB193" s="55">
        <f>INDEX([1]装备设计!$G$3:$G$7,MATCH([1]装备一览!AX187,[1]装备设计!$F$3:$F$7,0))</f>
        <v>50</v>
      </c>
      <c r="BC193" s="55">
        <f>INDEX([1]装备设计!$H$3:$H$7,MATCH([1]装备一览!AX187,[1]装备设计!$F$3:$F$7,0))</f>
        <v>500</v>
      </c>
      <c r="BD193" s="55">
        <v>22500</v>
      </c>
      <c r="BE193" s="55">
        <v>757.59999999999991</v>
      </c>
      <c r="BF193" s="55" t="str">
        <f t="shared" si="16"/>
        <v>239,328</v>
      </c>
      <c r="BG193" s="55"/>
      <c r="BI193" s="55" t="s">
        <v>1174</v>
      </c>
      <c r="BJ193" s="55">
        <v>1</v>
      </c>
      <c r="BK193" s="55">
        <v>1</v>
      </c>
      <c r="BL193" s="55" t="s">
        <v>128</v>
      </c>
      <c r="BM193" s="44" t="s">
        <v>315</v>
      </c>
      <c r="BN193" s="55">
        <v>35</v>
      </c>
      <c r="BO193" s="55" t="s">
        <v>139</v>
      </c>
      <c r="BP193" s="54">
        <v>76000</v>
      </c>
      <c r="BQ193" s="55">
        <f>INDEX([1]装备设计!$G$3:$G$7,MATCH([1]装备一览!BM187,[1]装备设计!$F$3:$F$7,0))</f>
        <v>150</v>
      </c>
      <c r="BR193" s="55">
        <f>INDEX([1]装备设计!$H$3:$H$7,MATCH([1]装备一览!BM187,[1]装备设计!$F$3:$F$7,0))</f>
        <v>1500</v>
      </c>
      <c r="BS193" s="55">
        <v>22500</v>
      </c>
      <c r="BT193" s="55">
        <v>757.59999999999991</v>
      </c>
      <c r="BU193" s="55" t="str">
        <f t="shared" si="17"/>
        <v>302,437</v>
      </c>
      <c r="BV193" s="55"/>
    </row>
    <row r="194" spans="1:74" ht="14.25" thickBot="1">
      <c r="A194" s="55" t="s">
        <v>1175</v>
      </c>
      <c r="B194" s="55">
        <v>1</v>
      </c>
      <c r="C194" s="55">
        <v>0</v>
      </c>
      <c r="D194" s="55" t="s">
        <v>127</v>
      </c>
      <c r="E194" s="55" t="s">
        <v>308</v>
      </c>
      <c r="F194" s="55">
        <v>35</v>
      </c>
      <c r="G194" s="55" t="s">
        <v>137</v>
      </c>
      <c r="H194" s="54">
        <v>3500</v>
      </c>
      <c r="I194" s="55">
        <f>INDEX([1]装备设计!$G$3:$G$7,MATCH([1]装备一览!E188,[1]装备设计!$F$3:$F$7,0))</f>
        <v>5</v>
      </c>
      <c r="J194" s="55">
        <f>INDEX([1]装备设计!$H$3:$H$7,MATCH([1]装备一览!E188,[1]装备设计!$F$3:$F$7,0))</f>
        <v>0</v>
      </c>
      <c r="K194" s="55">
        <v>0</v>
      </c>
      <c r="L194" s="55">
        <f t="shared" si="13"/>
        <v>1329</v>
      </c>
      <c r="M194" s="55" t="s">
        <v>2248</v>
      </c>
      <c r="N194" s="55"/>
      <c r="P194" s="55" t="s">
        <v>1176</v>
      </c>
      <c r="Q194" s="55">
        <v>1</v>
      </c>
      <c r="R194" s="55">
        <v>0</v>
      </c>
      <c r="S194" s="55" t="s">
        <v>127</v>
      </c>
      <c r="T194" s="44" t="s">
        <v>309</v>
      </c>
      <c r="U194" s="55">
        <v>35</v>
      </c>
      <c r="V194" s="55" t="s">
        <v>137</v>
      </c>
      <c r="W194" s="54">
        <v>7000</v>
      </c>
      <c r="X194" s="55">
        <f>INDEX([1]装备设计!$G$3:$G$7,MATCH([1]装备一览!T188,[1]装备设计!$F$3:$F$7,0))</f>
        <v>10</v>
      </c>
      <c r="Y194" s="55">
        <f>INDEX([1]装备设计!$H$3:$H$7,MATCH([1]装备一览!T188,[1]装备设计!$F$3:$F$7,0))</f>
        <v>0</v>
      </c>
      <c r="Z194" s="55">
        <v>0</v>
      </c>
      <c r="AA194" s="55">
        <v>1329</v>
      </c>
      <c r="AB194" s="55" t="str">
        <f t="shared" si="14"/>
        <v>95,131</v>
      </c>
      <c r="AC194" s="55"/>
      <c r="AE194" s="55" t="s">
        <v>1177</v>
      </c>
      <c r="AF194" s="55">
        <v>1</v>
      </c>
      <c r="AG194" s="55">
        <v>0</v>
      </c>
      <c r="AH194" s="55" t="s">
        <v>127</v>
      </c>
      <c r="AI194" s="44" t="s">
        <v>311</v>
      </c>
      <c r="AJ194" s="55">
        <v>35</v>
      </c>
      <c r="AK194" s="55" t="s">
        <v>137</v>
      </c>
      <c r="AL194" s="54">
        <v>17500</v>
      </c>
      <c r="AM194" s="55">
        <f>INDEX([1]装备设计!$G$3:$G$7,MATCH([1]装备一览!AI188,[1]装备设计!$F$3:$F$7,0))</f>
        <v>20</v>
      </c>
      <c r="AN194" s="55">
        <f>INDEX([1]装备设计!$H$3:$H$7,MATCH([1]装备一览!AI188,[1]装备设计!$F$3:$F$7,0))</f>
        <v>0</v>
      </c>
      <c r="AO194" s="55">
        <v>20000</v>
      </c>
      <c r="AP194" s="55">
        <v>1329</v>
      </c>
      <c r="AQ194" s="55" t="str">
        <f t="shared" si="15"/>
        <v>160,218</v>
      </c>
      <c r="AR194" s="55"/>
      <c r="AT194" s="55" t="s">
        <v>1178</v>
      </c>
      <c r="AU194" s="55">
        <v>1</v>
      </c>
      <c r="AV194" s="55">
        <v>0</v>
      </c>
      <c r="AW194" s="55" t="s">
        <v>127</v>
      </c>
      <c r="AX194" s="44" t="s">
        <v>313</v>
      </c>
      <c r="AY194" s="55">
        <v>35</v>
      </c>
      <c r="AZ194" s="55" t="s">
        <v>137</v>
      </c>
      <c r="BA194" s="54">
        <v>35000</v>
      </c>
      <c r="BB194" s="55">
        <f>INDEX([1]装备设计!$G$3:$G$7,MATCH([1]装备一览!AX188,[1]装备设计!$F$3:$F$7,0))</f>
        <v>50</v>
      </c>
      <c r="BC194" s="55">
        <f>INDEX([1]装备设计!$H$3:$H$7,MATCH([1]装备一览!AX188,[1]装备设计!$F$3:$F$7,0))</f>
        <v>500</v>
      </c>
      <c r="BD194" s="55">
        <v>20000</v>
      </c>
      <c r="BE194" s="55">
        <v>1329</v>
      </c>
      <c r="BF194" s="55" t="str">
        <f t="shared" si="16"/>
        <v>239,328</v>
      </c>
      <c r="BG194" s="55"/>
      <c r="BI194" s="55" t="s">
        <v>1179</v>
      </c>
      <c r="BJ194" s="55">
        <v>1</v>
      </c>
      <c r="BK194" s="55">
        <v>0</v>
      </c>
      <c r="BL194" s="55" t="s">
        <v>127</v>
      </c>
      <c r="BM194" s="44" t="s">
        <v>315</v>
      </c>
      <c r="BN194" s="55">
        <v>35</v>
      </c>
      <c r="BO194" s="55" t="s">
        <v>137</v>
      </c>
      <c r="BP194" s="54">
        <v>70000</v>
      </c>
      <c r="BQ194" s="55">
        <f>INDEX([1]装备设计!$G$3:$G$7,MATCH([1]装备一览!BM188,[1]装备设计!$F$3:$F$7,0))</f>
        <v>150</v>
      </c>
      <c r="BR194" s="55">
        <f>INDEX([1]装备设计!$H$3:$H$7,MATCH([1]装备一览!BM188,[1]装备设计!$F$3:$F$7,0))</f>
        <v>1500</v>
      </c>
      <c r="BS194" s="55">
        <v>20000</v>
      </c>
      <c r="BT194" s="55">
        <v>1329</v>
      </c>
      <c r="BU194" s="55" t="str">
        <f t="shared" si="17"/>
        <v>302,437</v>
      </c>
      <c r="BV194" s="55"/>
    </row>
    <row r="195" spans="1:74" ht="14.25" thickBot="1">
      <c r="A195" s="55" t="s">
        <v>1180</v>
      </c>
      <c r="B195" s="71">
        <v>0</v>
      </c>
      <c r="C195" s="55">
        <v>1</v>
      </c>
      <c r="D195" s="55" t="s">
        <v>127</v>
      </c>
      <c r="E195" s="55" t="s">
        <v>308</v>
      </c>
      <c r="F195" s="55">
        <v>35</v>
      </c>
      <c r="G195" s="55" t="s">
        <v>137</v>
      </c>
      <c r="H195" s="54">
        <v>3800</v>
      </c>
      <c r="I195" s="55">
        <f>INDEX([1]装备设计!$G$3:$G$7,MATCH([1]装备一览!E189,[1]装备设计!$F$3:$F$7,0))</f>
        <v>5</v>
      </c>
      <c r="J195" s="55">
        <f>INDEX([1]装备设计!$H$3:$H$7,MATCH([1]装备一览!E189,[1]装备设计!$F$3:$F$7,0))</f>
        <v>0</v>
      </c>
      <c r="K195" s="55">
        <v>0</v>
      </c>
      <c r="L195" s="55">
        <f t="shared" si="13"/>
        <v>1601.4</v>
      </c>
      <c r="M195" s="55" t="s">
        <v>2248</v>
      </c>
      <c r="N195" s="55"/>
      <c r="P195" s="55" t="s">
        <v>1181</v>
      </c>
      <c r="Q195" s="71">
        <v>0</v>
      </c>
      <c r="R195" s="55">
        <v>1</v>
      </c>
      <c r="S195" s="55" t="s">
        <v>127</v>
      </c>
      <c r="T195" s="44" t="s">
        <v>309</v>
      </c>
      <c r="U195" s="55">
        <v>35</v>
      </c>
      <c r="V195" s="55" t="s">
        <v>137</v>
      </c>
      <c r="W195" s="54">
        <v>7600</v>
      </c>
      <c r="X195" s="55">
        <f>INDEX([1]装备设计!$G$3:$G$7,MATCH([1]装备一览!T189,[1]装备设计!$F$3:$F$7,0))</f>
        <v>10</v>
      </c>
      <c r="Y195" s="55">
        <f>INDEX([1]装备设计!$H$3:$H$7,MATCH([1]装备一览!T189,[1]装备设计!$F$3:$F$7,0))</f>
        <v>0</v>
      </c>
      <c r="Z195" s="55">
        <v>0</v>
      </c>
      <c r="AA195" s="55">
        <v>1601.4</v>
      </c>
      <c r="AB195" s="55" t="str">
        <f t="shared" si="14"/>
        <v>95,131</v>
      </c>
      <c r="AC195" s="55"/>
      <c r="AE195" s="55" t="s">
        <v>1182</v>
      </c>
      <c r="AF195" s="71">
        <v>0</v>
      </c>
      <c r="AG195" s="55">
        <v>1</v>
      </c>
      <c r="AH195" s="55" t="s">
        <v>127</v>
      </c>
      <c r="AI195" s="44" t="s">
        <v>311</v>
      </c>
      <c r="AJ195" s="55">
        <v>35</v>
      </c>
      <c r="AK195" s="55" t="s">
        <v>137</v>
      </c>
      <c r="AL195" s="54">
        <v>19000</v>
      </c>
      <c r="AM195" s="55">
        <f>INDEX([1]装备设计!$G$3:$G$7,MATCH([1]装备一览!AI189,[1]装备设计!$F$3:$F$7,0))</f>
        <v>20</v>
      </c>
      <c r="AN195" s="55">
        <f>INDEX([1]装备设计!$H$3:$H$7,MATCH([1]装备一览!AI189,[1]装备设计!$F$3:$F$7,0))</f>
        <v>0</v>
      </c>
      <c r="AO195" s="55">
        <v>22500</v>
      </c>
      <c r="AP195" s="55">
        <v>1601.4</v>
      </c>
      <c r="AQ195" s="55" t="str">
        <f t="shared" si="15"/>
        <v>160,218</v>
      </c>
      <c r="AR195" s="55"/>
      <c r="AT195" s="55" t="s">
        <v>1183</v>
      </c>
      <c r="AU195" s="71">
        <v>0</v>
      </c>
      <c r="AV195" s="55">
        <v>1</v>
      </c>
      <c r="AW195" s="55" t="s">
        <v>127</v>
      </c>
      <c r="AX195" s="44" t="s">
        <v>313</v>
      </c>
      <c r="AY195" s="55">
        <v>35</v>
      </c>
      <c r="AZ195" s="55" t="s">
        <v>137</v>
      </c>
      <c r="BA195" s="54">
        <v>38000</v>
      </c>
      <c r="BB195" s="55">
        <f>INDEX([1]装备设计!$G$3:$G$7,MATCH([1]装备一览!AX189,[1]装备设计!$F$3:$F$7,0))</f>
        <v>50</v>
      </c>
      <c r="BC195" s="55">
        <f>INDEX([1]装备设计!$H$3:$H$7,MATCH([1]装备一览!AX189,[1]装备设计!$F$3:$F$7,0))</f>
        <v>500</v>
      </c>
      <c r="BD195" s="55">
        <v>22500</v>
      </c>
      <c r="BE195" s="55">
        <v>1601.4</v>
      </c>
      <c r="BF195" s="55" t="str">
        <f t="shared" si="16"/>
        <v>239,328</v>
      </c>
      <c r="BG195" s="55"/>
      <c r="BI195" s="55" t="s">
        <v>1184</v>
      </c>
      <c r="BJ195" s="71">
        <v>0</v>
      </c>
      <c r="BK195" s="55">
        <v>1</v>
      </c>
      <c r="BL195" s="55" t="s">
        <v>127</v>
      </c>
      <c r="BM195" s="44" t="s">
        <v>315</v>
      </c>
      <c r="BN195" s="55">
        <v>35</v>
      </c>
      <c r="BO195" s="55" t="s">
        <v>137</v>
      </c>
      <c r="BP195" s="54">
        <v>76000</v>
      </c>
      <c r="BQ195" s="55">
        <f>INDEX([1]装备设计!$G$3:$G$7,MATCH([1]装备一览!BM189,[1]装备设计!$F$3:$F$7,0))</f>
        <v>150</v>
      </c>
      <c r="BR195" s="55">
        <f>INDEX([1]装备设计!$H$3:$H$7,MATCH([1]装备一览!BM189,[1]装备设计!$F$3:$F$7,0))</f>
        <v>1500</v>
      </c>
      <c r="BS195" s="55">
        <v>22500</v>
      </c>
      <c r="BT195" s="55">
        <v>1601.4</v>
      </c>
      <c r="BU195" s="55" t="str">
        <f t="shared" si="17"/>
        <v>302,437</v>
      </c>
      <c r="BV195" s="55"/>
    </row>
    <row r="196" spans="1:74" ht="14.25" thickBot="1">
      <c r="A196" s="55" t="s">
        <v>1185</v>
      </c>
      <c r="B196" s="55">
        <v>1</v>
      </c>
      <c r="C196" s="55">
        <v>0</v>
      </c>
      <c r="D196" s="55" t="s">
        <v>128</v>
      </c>
      <c r="E196" s="55" t="s">
        <v>308</v>
      </c>
      <c r="F196" s="55">
        <v>35</v>
      </c>
      <c r="G196" s="55" t="s">
        <v>137</v>
      </c>
      <c r="H196" s="54">
        <v>3500</v>
      </c>
      <c r="I196" s="55">
        <f>INDEX([1]装备设计!$G$3:$G$7,MATCH([1]装备一览!E190,[1]装备设计!$F$3:$F$7,0))</f>
        <v>5</v>
      </c>
      <c r="J196" s="55">
        <f>INDEX([1]装备设计!$H$3:$H$7,MATCH([1]装备一览!E190,[1]装备设计!$F$3:$F$7,0))</f>
        <v>0</v>
      </c>
      <c r="K196" s="55">
        <v>0</v>
      </c>
      <c r="L196" s="55">
        <v>1040</v>
      </c>
      <c r="M196" s="55" t="s">
        <v>2248</v>
      </c>
      <c r="N196" s="55"/>
      <c r="P196" s="55" t="s">
        <v>1186</v>
      </c>
      <c r="Q196" s="55">
        <v>1</v>
      </c>
      <c r="R196" s="55">
        <v>0</v>
      </c>
      <c r="S196" s="55" t="s">
        <v>128</v>
      </c>
      <c r="T196" s="44" t="s">
        <v>309</v>
      </c>
      <c r="U196" s="55">
        <v>35</v>
      </c>
      <c r="V196" s="55" t="s">
        <v>137</v>
      </c>
      <c r="W196" s="54">
        <v>7000</v>
      </c>
      <c r="X196" s="55">
        <f>INDEX([1]装备设计!$G$3:$G$7,MATCH([1]装备一览!T190,[1]装备设计!$F$3:$F$7,0))</f>
        <v>10</v>
      </c>
      <c r="Y196" s="55">
        <f>INDEX([1]装备设计!$H$3:$H$7,MATCH([1]装备一览!T190,[1]装备设计!$F$3:$F$7,0))</f>
        <v>0</v>
      </c>
      <c r="Z196" s="55">
        <v>0</v>
      </c>
      <c r="AA196" s="55">
        <v>1040</v>
      </c>
      <c r="AB196" s="55" t="str">
        <f t="shared" si="14"/>
        <v>95,131</v>
      </c>
      <c r="AC196" s="55"/>
      <c r="AE196" s="55" t="s">
        <v>1187</v>
      </c>
      <c r="AF196" s="55">
        <v>1</v>
      </c>
      <c r="AG196" s="55">
        <v>0</v>
      </c>
      <c r="AH196" s="55" t="s">
        <v>128</v>
      </c>
      <c r="AI196" s="44" t="s">
        <v>311</v>
      </c>
      <c r="AJ196" s="55">
        <v>35</v>
      </c>
      <c r="AK196" s="55" t="s">
        <v>137</v>
      </c>
      <c r="AL196" s="54">
        <v>17500</v>
      </c>
      <c r="AM196" s="55">
        <f>INDEX([1]装备设计!$G$3:$G$7,MATCH([1]装备一览!AI190,[1]装备设计!$F$3:$F$7,0))</f>
        <v>20</v>
      </c>
      <c r="AN196" s="55">
        <f>INDEX([1]装备设计!$H$3:$H$7,MATCH([1]装备一览!AI190,[1]装备设计!$F$3:$F$7,0))</f>
        <v>0</v>
      </c>
      <c r="AO196" s="55">
        <v>20000</v>
      </c>
      <c r="AP196" s="55">
        <v>1040</v>
      </c>
      <c r="AQ196" s="55" t="str">
        <f t="shared" si="15"/>
        <v>160,218</v>
      </c>
      <c r="AR196" s="55"/>
      <c r="AT196" s="55" t="s">
        <v>1188</v>
      </c>
      <c r="AU196" s="55">
        <v>1</v>
      </c>
      <c r="AV196" s="55">
        <v>0</v>
      </c>
      <c r="AW196" s="55" t="s">
        <v>128</v>
      </c>
      <c r="AX196" s="44" t="s">
        <v>313</v>
      </c>
      <c r="AY196" s="55">
        <v>35</v>
      </c>
      <c r="AZ196" s="55" t="s">
        <v>137</v>
      </c>
      <c r="BA196" s="54">
        <v>35000</v>
      </c>
      <c r="BB196" s="55">
        <f>INDEX([1]装备设计!$G$3:$G$7,MATCH([1]装备一览!AX190,[1]装备设计!$F$3:$F$7,0))</f>
        <v>50</v>
      </c>
      <c r="BC196" s="55">
        <f>INDEX([1]装备设计!$H$3:$H$7,MATCH([1]装备一览!AX190,[1]装备设计!$F$3:$F$7,0))</f>
        <v>500</v>
      </c>
      <c r="BD196" s="55">
        <v>20000</v>
      </c>
      <c r="BE196" s="55">
        <v>1040</v>
      </c>
      <c r="BF196" s="55" t="str">
        <f t="shared" si="16"/>
        <v>239,328</v>
      </c>
      <c r="BG196" s="55"/>
      <c r="BI196" s="55" t="s">
        <v>1189</v>
      </c>
      <c r="BJ196" s="55">
        <v>1</v>
      </c>
      <c r="BK196" s="55">
        <v>0</v>
      </c>
      <c r="BL196" s="55" t="s">
        <v>128</v>
      </c>
      <c r="BM196" s="44" t="s">
        <v>315</v>
      </c>
      <c r="BN196" s="55">
        <v>35</v>
      </c>
      <c r="BO196" s="55" t="s">
        <v>137</v>
      </c>
      <c r="BP196" s="54">
        <v>70000</v>
      </c>
      <c r="BQ196" s="55">
        <f>INDEX([1]装备设计!$G$3:$G$7,MATCH([1]装备一览!BM190,[1]装备设计!$F$3:$F$7,0))</f>
        <v>150</v>
      </c>
      <c r="BR196" s="55">
        <f>INDEX([1]装备设计!$H$3:$H$7,MATCH([1]装备一览!BM190,[1]装备设计!$F$3:$F$7,0))</f>
        <v>1500</v>
      </c>
      <c r="BS196" s="55">
        <v>20000</v>
      </c>
      <c r="BT196" s="55">
        <v>1040</v>
      </c>
      <c r="BU196" s="55" t="str">
        <f t="shared" si="17"/>
        <v>302,437</v>
      </c>
      <c r="BV196" s="55"/>
    </row>
    <row r="197" spans="1:74" ht="14.25" thickBot="1">
      <c r="A197" s="55" t="s">
        <v>1190</v>
      </c>
      <c r="B197" s="55">
        <v>1</v>
      </c>
      <c r="C197" s="55">
        <v>1</v>
      </c>
      <c r="D197" s="55" t="s">
        <v>128</v>
      </c>
      <c r="E197" s="55" t="s">
        <v>308</v>
      </c>
      <c r="F197" s="55">
        <v>35</v>
      </c>
      <c r="G197" s="55" t="s">
        <v>137</v>
      </c>
      <c r="H197" s="54">
        <v>3800</v>
      </c>
      <c r="I197" s="55">
        <f>INDEX([1]装备设计!$G$3:$G$7,MATCH([1]装备一览!E191,[1]装备设计!$F$3:$F$7,0))</f>
        <v>5</v>
      </c>
      <c r="J197" s="55">
        <f>INDEX([1]装备设计!$H$3:$H$7,MATCH([1]装备一览!E191,[1]装备设计!$F$3:$F$7,0))</f>
        <v>0</v>
      </c>
      <c r="K197" s="55">
        <v>0</v>
      </c>
      <c r="L197" s="55">
        <v>1120</v>
      </c>
      <c r="M197" s="55" t="s">
        <v>2248</v>
      </c>
      <c r="N197" s="55"/>
      <c r="P197" s="55" t="s">
        <v>1191</v>
      </c>
      <c r="Q197" s="55">
        <v>1</v>
      </c>
      <c r="R197" s="55">
        <v>1</v>
      </c>
      <c r="S197" s="55" t="s">
        <v>128</v>
      </c>
      <c r="T197" s="44" t="s">
        <v>309</v>
      </c>
      <c r="U197" s="55">
        <v>35</v>
      </c>
      <c r="V197" s="55" t="s">
        <v>137</v>
      </c>
      <c r="W197" s="54">
        <v>7600</v>
      </c>
      <c r="X197" s="55">
        <f>INDEX([1]装备设计!$G$3:$G$7,MATCH([1]装备一览!T191,[1]装备设计!$F$3:$F$7,0))</f>
        <v>10</v>
      </c>
      <c r="Y197" s="55">
        <f>INDEX([1]装备设计!$H$3:$H$7,MATCH([1]装备一览!T191,[1]装备设计!$F$3:$F$7,0))</f>
        <v>0</v>
      </c>
      <c r="Z197" s="55">
        <v>0</v>
      </c>
      <c r="AA197" s="55">
        <v>1120</v>
      </c>
      <c r="AB197" s="55" t="str">
        <f t="shared" si="14"/>
        <v>95,131</v>
      </c>
      <c r="AC197" s="55"/>
      <c r="AE197" s="55" t="s">
        <v>1192</v>
      </c>
      <c r="AF197" s="55">
        <v>1</v>
      </c>
      <c r="AG197" s="55">
        <v>1</v>
      </c>
      <c r="AH197" s="55" t="s">
        <v>128</v>
      </c>
      <c r="AI197" s="44" t="s">
        <v>311</v>
      </c>
      <c r="AJ197" s="55">
        <v>35</v>
      </c>
      <c r="AK197" s="55" t="s">
        <v>137</v>
      </c>
      <c r="AL197" s="54">
        <v>19000</v>
      </c>
      <c r="AM197" s="55">
        <f>INDEX([1]装备设计!$G$3:$G$7,MATCH([1]装备一览!AI191,[1]装备设计!$F$3:$F$7,0))</f>
        <v>20</v>
      </c>
      <c r="AN197" s="55">
        <f>INDEX([1]装备设计!$H$3:$H$7,MATCH([1]装备一览!AI191,[1]装备设计!$F$3:$F$7,0))</f>
        <v>0</v>
      </c>
      <c r="AO197" s="55">
        <v>22500</v>
      </c>
      <c r="AP197" s="55">
        <v>1120</v>
      </c>
      <c r="AQ197" s="55" t="str">
        <f t="shared" si="15"/>
        <v>160,218</v>
      </c>
      <c r="AR197" s="55"/>
      <c r="AT197" s="55" t="s">
        <v>1193</v>
      </c>
      <c r="AU197" s="55">
        <v>1</v>
      </c>
      <c r="AV197" s="55">
        <v>1</v>
      </c>
      <c r="AW197" s="55" t="s">
        <v>128</v>
      </c>
      <c r="AX197" s="44" t="s">
        <v>313</v>
      </c>
      <c r="AY197" s="55">
        <v>35</v>
      </c>
      <c r="AZ197" s="55" t="s">
        <v>137</v>
      </c>
      <c r="BA197" s="54">
        <v>38000</v>
      </c>
      <c r="BB197" s="55">
        <f>INDEX([1]装备设计!$G$3:$G$7,MATCH([1]装备一览!AX191,[1]装备设计!$F$3:$F$7,0))</f>
        <v>50</v>
      </c>
      <c r="BC197" s="55">
        <f>INDEX([1]装备设计!$H$3:$H$7,MATCH([1]装备一览!AX191,[1]装备设计!$F$3:$F$7,0))</f>
        <v>500</v>
      </c>
      <c r="BD197" s="55">
        <v>22500</v>
      </c>
      <c r="BE197" s="55">
        <v>1120</v>
      </c>
      <c r="BF197" s="55" t="str">
        <f t="shared" si="16"/>
        <v>239,328</v>
      </c>
      <c r="BG197" s="55"/>
      <c r="BI197" s="55" t="s">
        <v>1194</v>
      </c>
      <c r="BJ197" s="55">
        <v>1</v>
      </c>
      <c r="BK197" s="55">
        <v>1</v>
      </c>
      <c r="BL197" s="55" t="s">
        <v>128</v>
      </c>
      <c r="BM197" s="44" t="s">
        <v>315</v>
      </c>
      <c r="BN197" s="55">
        <v>35</v>
      </c>
      <c r="BO197" s="55" t="s">
        <v>137</v>
      </c>
      <c r="BP197" s="54">
        <v>76000</v>
      </c>
      <c r="BQ197" s="55">
        <f>INDEX([1]装备设计!$G$3:$G$7,MATCH([1]装备一览!BM191,[1]装备设计!$F$3:$F$7,0))</f>
        <v>150</v>
      </c>
      <c r="BR197" s="55">
        <f>INDEX([1]装备设计!$H$3:$H$7,MATCH([1]装备一览!BM191,[1]装备设计!$F$3:$F$7,0))</f>
        <v>1500</v>
      </c>
      <c r="BS197" s="55">
        <v>22500</v>
      </c>
      <c r="BT197" s="55">
        <v>1120</v>
      </c>
      <c r="BU197" s="55" t="str">
        <f t="shared" si="17"/>
        <v>302,437</v>
      </c>
      <c r="BV197" s="55"/>
    </row>
    <row r="198" spans="1:74" ht="14.25" thickBot="1">
      <c r="A198" s="55" t="s">
        <v>1195</v>
      </c>
      <c r="B198" s="55">
        <v>1</v>
      </c>
      <c r="C198" s="55">
        <v>0</v>
      </c>
      <c r="D198" s="55" t="s">
        <v>126</v>
      </c>
      <c r="E198" s="55" t="s">
        <v>308</v>
      </c>
      <c r="F198" s="55">
        <v>35</v>
      </c>
      <c r="G198" s="55" t="s">
        <v>232</v>
      </c>
      <c r="H198" s="54">
        <v>3500</v>
      </c>
      <c r="I198" s="55">
        <f>INDEX([1]装备设计!$G$3:$G$7,MATCH([1]装备一览!E192,[1]装备设计!$F$3:$F$7,0))</f>
        <v>5</v>
      </c>
      <c r="J198" s="55">
        <f>INDEX([1]装备设计!$H$3:$H$7,MATCH([1]装备一览!E192,[1]装备设计!$F$3:$F$7,0))</f>
        <v>0</v>
      </c>
      <c r="K198" s="55">
        <v>0</v>
      </c>
      <c r="L198" s="55">
        <f t="shared" si="13"/>
        <v>293</v>
      </c>
      <c r="M198" s="55" t="s">
        <v>2248</v>
      </c>
      <c r="N198" s="55"/>
      <c r="P198" s="55" t="s">
        <v>1196</v>
      </c>
      <c r="Q198" s="55">
        <v>1</v>
      </c>
      <c r="R198" s="55">
        <v>0</v>
      </c>
      <c r="S198" s="55" t="s">
        <v>126</v>
      </c>
      <c r="T198" s="44" t="s">
        <v>309</v>
      </c>
      <c r="U198" s="55">
        <v>35</v>
      </c>
      <c r="V198" s="55" t="s">
        <v>232</v>
      </c>
      <c r="W198" s="54">
        <v>7000</v>
      </c>
      <c r="X198" s="55">
        <f>INDEX([1]装备设计!$G$3:$G$7,MATCH([1]装备一览!T192,[1]装备设计!$F$3:$F$7,0))</f>
        <v>10</v>
      </c>
      <c r="Y198" s="55">
        <f>INDEX([1]装备设计!$H$3:$H$7,MATCH([1]装备一览!T192,[1]装备设计!$F$3:$F$7,0))</f>
        <v>0</v>
      </c>
      <c r="Z198" s="55">
        <v>0</v>
      </c>
      <c r="AA198" s="55">
        <v>293</v>
      </c>
      <c r="AB198" s="55" t="str">
        <f t="shared" si="14"/>
        <v>73,101</v>
      </c>
      <c r="AC198" s="55"/>
      <c r="AE198" s="55" t="s">
        <v>1197</v>
      </c>
      <c r="AF198" s="55">
        <v>1</v>
      </c>
      <c r="AG198" s="55">
        <v>0</v>
      </c>
      <c r="AH198" s="55" t="s">
        <v>126</v>
      </c>
      <c r="AI198" s="44" t="s">
        <v>311</v>
      </c>
      <c r="AJ198" s="55">
        <v>35</v>
      </c>
      <c r="AK198" s="55" t="s">
        <v>232</v>
      </c>
      <c r="AL198" s="54">
        <v>17500</v>
      </c>
      <c r="AM198" s="55">
        <f>INDEX([1]装备设计!$G$3:$G$7,MATCH([1]装备一览!AI192,[1]装备设计!$F$3:$F$7,0))</f>
        <v>20</v>
      </c>
      <c r="AN198" s="55">
        <f>INDEX([1]装备设计!$H$3:$H$7,MATCH([1]装备一览!AI192,[1]装备设计!$F$3:$F$7,0))</f>
        <v>0</v>
      </c>
      <c r="AO198" s="55">
        <v>20000</v>
      </c>
      <c r="AP198" s="55">
        <v>293</v>
      </c>
      <c r="AQ198" s="55" t="str">
        <f t="shared" si="15"/>
        <v>123,168</v>
      </c>
      <c r="AR198" s="55"/>
      <c r="AT198" s="55" t="s">
        <v>1198</v>
      </c>
      <c r="AU198" s="55">
        <v>1</v>
      </c>
      <c r="AV198" s="55">
        <v>0</v>
      </c>
      <c r="AW198" s="55" t="s">
        <v>126</v>
      </c>
      <c r="AX198" s="44" t="s">
        <v>313</v>
      </c>
      <c r="AY198" s="55">
        <v>35</v>
      </c>
      <c r="AZ198" s="55" t="s">
        <v>232</v>
      </c>
      <c r="BA198" s="54">
        <v>35000</v>
      </c>
      <c r="BB198" s="55">
        <f>INDEX([1]装备设计!$G$3:$G$7,MATCH([1]装备一览!AX192,[1]装备设计!$F$3:$F$7,0))</f>
        <v>50</v>
      </c>
      <c r="BC198" s="55">
        <f>INDEX([1]装备设计!$H$3:$H$7,MATCH([1]装备一览!AX192,[1]装备设计!$F$3:$F$7,0))</f>
        <v>500</v>
      </c>
      <c r="BD198" s="55">
        <v>20000</v>
      </c>
      <c r="BE198" s="55">
        <v>293</v>
      </c>
      <c r="BF198" s="55" t="str">
        <f t="shared" si="16"/>
        <v>184,252</v>
      </c>
      <c r="BG198" s="55"/>
      <c r="BI198" s="55" t="s">
        <v>1199</v>
      </c>
      <c r="BJ198" s="55">
        <v>1</v>
      </c>
      <c r="BK198" s="55">
        <v>0</v>
      </c>
      <c r="BL198" s="55" t="s">
        <v>126</v>
      </c>
      <c r="BM198" s="44" t="s">
        <v>315</v>
      </c>
      <c r="BN198" s="55">
        <v>35</v>
      </c>
      <c r="BO198" s="55" t="s">
        <v>232</v>
      </c>
      <c r="BP198" s="54">
        <v>70000</v>
      </c>
      <c r="BQ198" s="55">
        <f>INDEX([1]装备设计!$G$3:$G$7,MATCH([1]装备一览!BM192,[1]装备设计!$F$3:$F$7,0))</f>
        <v>150</v>
      </c>
      <c r="BR198" s="55">
        <f>INDEX([1]装备设计!$H$3:$H$7,MATCH([1]装备一览!BM192,[1]装备设计!$F$3:$F$7,0))</f>
        <v>1500</v>
      </c>
      <c r="BS198" s="55">
        <v>20000</v>
      </c>
      <c r="BT198" s="55">
        <v>293</v>
      </c>
      <c r="BU198" s="55" t="str">
        <f t="shared" si="17"/>
        <v>232,336</v>
      </c>
      <c r="BV198" s="55"/>
    </row>
    <row r="199" spans="1:74" ht="14.25" thickBot="1">
      <c r="A199" s="55" t="s">
        <v>1200</v>
      </c>
      <c r="B199" s="71">
        <v>0</v>
      </c>
      <c r="C199" s="55">
        <v>1</v>
      </c>
      <c r="D199" s="55" t="s">
        <v>126</v>
      </c>
      <c r="E199" s="55" t="s">
        <v>308</v>
      </c>
      <c r="F199" s="55">
        <v>35</v>
      </c>
      <c r="G199" s="55" t="s">
        <v>232</v>
      </c>
      <c r="H199" s="54">
        <v>3800</v>
      </c>
      <c r="I199" s="55">
        <f>INDEX([1]装备设计!$G$3:$G$7,MATCH([1]装备一览!E193,[1]装备设计!$F$3:$F$7,0))</f>
        <v>5</v>
      </c>
      <c r="J199" s="55">
        <f>INDEX([1]装备设计!$H$3:$H$7,MATCH([1]装备一览!E193,[1]装备设计!$F$3:$F$7,0))</f>
        <v>0</v>
      </c>
      <c r="K199" s="55">
        <v>0</v>
      </c>
      <c r="L199" s="55">
        <f t="shared" si="13"/>
        <v>374.6</v>
      </c>
      <c r="M199" s="55" t="s">
        <v>2248</v>
      </c>
      <c r="N199" s="55"/>
      <c r="P199" s="55" t="s">
        <v>1201</v>
      </c>
      <c r="Q199" s="71">
        <v>0</v>
      </c>
      <c r="R199" s="55">
        <v>1</v>
      </c>
      <c r="S199" s="55" t="s">
        <v>126</v>
      </c>
      <c r="T199" s="44" t="s">
        <v>309</v>
      </c>
      <c r="U199" s="55">
        <v>35</v>
      </c>
      <c r="V199" s="55" t="s">
        <v>232</v>
      </c>
      <c r="W199" s="54">
        <v>7600</v>
      </c>
      <c r="X199" s="55">
        <f>INDEX([1]装备设计!$G$3:$G$7,MATCH([1]装备一览!T193,[1]装备设计!$F$3:$F$7,0))</f>
        <v>10</v>
      </c>
      <c r="Y199" s="55">
        <f>INDEX([1]装备设计!$H$3:$H$7,MATCH([1]装备一览!T193,[1]装备设计!$F$3:$F$7,0))</f>
        <v>0</v>
      </c>
      <c r="Z199" s="55">
        <v>0</v>
      </c>
      <c r="AA199" s="55">
        <v>374.6</v>
      </c>
      <c r="AB199" s="55" t="str">
        <f t="shared" si="14"/>
        <v>73,101</v>
      </c>
      <c r="AC199" s="55"/>
      <c r="AE199" s="55" t="s">
        <v>1202</v>
      </c>
      <c r="AF199" s="71">
        <v>0</v>
      </c>
      <c r="AG199" s="55">
        <v>1</v>
      </c>
      <c r="AH199" s="55" t="s">
        <v>126</v>
      </c>
      <c r="AI199" s="44" t="s">
        <v>311</v>
      </c>
      <c r="AJ199" s="55">
        <v>35</v>
      </c>
      <c r="AK199" s="55" t="s">
        <v>232</v>
      </c>
      <c r="AL199" s="54">
        <v>19000</v>
      </c>
      <c r="AM199" s="55">
        <f>INDEX([1]装备设计!$G$3:$G$7,MATCH([1]装备一览!AI193,[1]装备设计!$F$3:$F$7,0))</f>
        <v>20</v>
      </c>
      <c r="AN199" s="55">
        <f>INDEX([1]装备设计!$H$3:$H$7,MATCH([1]装备一览!AI193,[1]装备设计!$F$3:$F$7,0))</f>
        <v>0</v>
      </c>
      <c r="AO199" s="55">
        <v>22500</v>
      </c>
      <c r="AP199" s="55">
        <v>374.6</v>
      </c>
      <c r="AQ199" s="55" t="str">
        <f t="shared" si="15"/>
        <v>123,168</v>
      </c>
      <c r="AR199" s="55"/>
      <c r="AT199" s="55" t="s">
        <v>1203</v>
      </c>
      <c r="AU199" s="71">
        <v>0</v>
      </c>
      <c r="AV199" s="55">
        <v>1</v>
      </c>
      <c r="AW199" s="55" t="s">
        <v>126</v>
      </c>
      <c r="AX199" s="44" t="s">
        <v>313</v>
      </c>
      <c r="AY199" s="55">
        <v>35</v>
      </c>
      <c r="AZ199" s="55" t="s">
        <v>232</v>
      </c>
      <c r="BA199" s="54">
        <v>38000</v>
      </c>
      <c r="BB199" s="55">
        <f>INDEX([1]装备设计!$G$3:$G$7,MATCH([1]装备一览!AX193,[1]装备设计!$F$3:$F$7,0))</f>
        <v>50</v>
      </c>
      <c r="BC199" s="55">
        <f>INDEX([1]装备设计!$H$3:$H$7,MATCH([1]装备一览!AX193,[1]装备设计!$F$3:$F$7,0))</f>
        <v>500</v>
      </c>
      <c r="BD199" s="55">
        <v>22500</v>
      </c>
      <c r="BE199" s="55">
        <v>374.6</v>
      </c>
      <c r="BF199" s="55" t="str">
        <f t="shared" si="16"/>
        <v>184,252</v>
      </c>
      <c r="BG199" s="55"/>
      <c r="BI199" s="55" t="s">
        <v>1204</v>
      </c>
      <c r="BJ199" s="71">
        <v>0</v>
      </c>
      <c r="BK199" s="55">
        <v>1</v>
      </c>
      <c r="BL199" s="55" t="s">
        <v>126</v>
      </c>
      <c r="BM199" s="44" t="s">
        <v>315</v>
      </c>
      <c r="BN199" s="55">
        <v>35</v>
      </c>
      <c r="BO199" s="55" t="s">
        <v>232</v>
      </c>
      <c r="BP199" s="54">
        <v>76000</v>
      </c>
      <c r="BQ199" s="55">
        <f>INDEX([1]装备设计!$G$3:$G$7,MATCH([1]装备一览!BM193,[1]装备设计!$F$3:$F$7,0))</f>
        <v>150</v>
      </c>
      <c r="BR199" s="55">
        <f>INDEX([1]装备设计!$H$3:$H$7,MATCH([1]装备一览!BM193,[1]装备设计!$F$3:$F$7,0))</f>
        <v>1500</v>
      </c>
      <c r="BS199" s="55">
        <v>22500</v>
      </c>
      <c r="BT199" s="55">
        <v>374.6</v>
      </c>
      <c r="BU199" s="55" t="str">
        <f t="shared" si="17"/>
        <v>232,336</v>
      </c>
      <c r="BV199" s="55"/>
    </row>
    <row r="200" spans="1:74" ht="14.25" thickBot="1">
      <c r="A200" s="55" t="s">
        <v>1205</v>
      </c>
      <c r="B200" s="55">
        <v>1</v>
      </c>
      <c r="C200" s="55">
        <v>0</v>
      </c>
      <c r="D200" s="55" t="s">
        <v>129</v>
      </c>
      <c r="E200" s="55" t="s">
        <v>308</v>
      </c>
      <c r="F200" s="55">
        <v>35</v>
      </c>
      <c r="G200" s="55" t="s">
        <v>232</v>
      </c>
      <c r="H200" s="54">
        <v>3500</v>
      </c>
      <c r="I200" s="55">
        <f>INDEX([1]装备设计!$G$3:$G$7,MATCH([1]装备一览!E194,[1]装备设计!$F$3:$F$7,0))</f>
        <v>5</v>
      </c>
      <c r="J200" s="55">
        <f>INDEX([1]装备设计!$H$3:$H$7,MATCH([1]装备一览!E194,[1]装备设计!$F$3:$F$7,0))</f>
        <v>0</v>
      </c>
      <c r="K200" s="55">
        <v>0</v>
      </c>
      <c r="L200" s="55">
        <f t="shared" si="13"/>
        <v>293</v>
      </c>
      <c r="M200" s="55" t="s">
        <v>2248</v>
      </c>
      <c r="N200" s="55"/>
      <c r="P200" s="55" t="s">
        <v>1206</v>
      </c>
      <c r="Q200" s="55">
        <v>1</v>
      </c>
      <c r="R200" s="55">
        <v>0</v>
      </c>
      <c r="S200" s="55" t="s">
        <v>129</v>
      </c>
      <c r="T200" s="44" t="s">
        <v>309</v>
      </c>
      <c r="U200" s="55">
        <v>35</v>
      </c>
      <c r="V200" s="55" t="s">
        <v>232</v>
      </c>
      <c r="W200" s="54">
        <v>7000</v>
      </c>
      <c r="X200" s="55">
        <f>INDEX([1]装备设计!$G$3:$G$7,MATCH([1]装备一览!T194,[1]装备设计!$F$3:$F$7,0))</f>
        <v>10</v>
      </c>
      <c r="Y200" s="55">
        <f>INDEX([1]装备设计!$H$3:$H$7,MATCH([1]装备一览!T194,[1]装备设计!$F$3:$F$7,0))</f>
        <v>0</v>
      </c>
      <c r="Z200" s="55">
        <v>0</v>
      </c>
      <c r="AA200" s="55">
        <v>293</v>
      </c>
      <c r="AB200" s="55" t="str">
        <f t="shared" si="14"/>
        <v>73,101</v>
      </c>
      <c r="AC200" s="55"/>
      <c r="AE200" s="55" t="s">
        <v>1207</v>
      </c>
      <c r="AF200" s="55">
        <v>1</v>
      </c>
      <c r="AG200" s="55">
        <v>0</v>
      </c>
      <c r="AH200" s="55" t="s">
        <v>129</v>
      </c>
      <c r="AI200" s="44" t="s">
        <v>311</v>
      </c>
      <c r="AJ200" s="55">
        <v>35</v>
      </c>
      <c r="AK200" s="55" t="s">
        <v>232</v>
      </c>
      <c r="AL200" s="54">
        <v>17500</v>
      </c>
      <c r="AM200" s="55">
        <f>INDEX([1]装备设计!$G$3:$G$7,MATCH([1]装备一览!AI194,[1]装备设计!$F$3:$F$7,0))</f>
        <v>20</v>
      </c>
      <c r="AN200" s="55">
        <f>INDEX([1]装备设计!$H$3:$H$7,MATCH([1]装备一览!AI194,[1]装备设计!$F$3:$F$7,0))</f>
        <v>0</v>
      </c>
      <c r="AO200" s="55">
        <v>20000</v>
      </c>
      <c r="AP200" s="55">
        <v>293</v>
      </c>
      <c r="AQ200" s="55" t="str">
        <f t="shared" si="15"/>
        <v>123,168</v>
      </c>
      <c r="AR200" s="55"/>
      <c r="AT200" s="55" t="s">
        <v>1208</v>
      </c>
      <c r="AU200" s="55">
        <v>1</v>
      </c>
      <c r="AV200" s="55">
        <v>0</v>
      </c>
      <c r="AW200" s="55" t="s">
        <v>129</v>
      </c>
      <c r="AX200" s="44" t="s">
        <v>313</v>
      </c>
      <c r="AY200" s="55">
        <v>35</v>
      </c>
      <c r="AZ200" s="55" t="s">
        <v>232</v>
      </c>
      <c r="BA200" s="54">
        <v>35000</v>
      </c>
      <c r="BB200" s="55">
        <f>INDEX([1]装备设计!$G$3:$G$7,MATCH([1]装备一览!AX194,[1]装备设计!$F$3:$F$7,0))</f>
        <v>50</v>
      </c>
      <c r="BC200" s="55">
        <f>INDEX([1]装备设计!$H$3:$H$7,MATCH([1]装备一览!AX194,[1]装备设计!$F$3:$F$7,0))</f>
        <v>500</v>
      </c>
      <c r="BD200" s="55">
        <v>20000</v>
      </c>
      <c r="BE200" s="55">
        <v>293</v>
      </c>
      <c r="BF200" s="55" t="str">
        <f t="shared" si="16"/>
        <v>184,252</v>
      </c>
      <c r="BG200" s="55"/>
      <c r="BI200" s="55" t="s">
        <v>1209</v>
      </c>
      <c r="BJ200" s="55">
        <v>1</v>
      </c>
      <c r="BK200" s="55">
        <v>0</v>
      </c>
      <c r="BL200" s="55" t="s">
        <v>129</v>
      </c>
      <c r="BM200" s="44" t="s">
        <v>315</v>
      </c>
      <c r="BN200" s="55">
        <v>35</v>
      </c>
      <c r="BO200" s="55" t="s">
        <v>232</v>
      </c>
      <c r="BP200" s="54">
        <v>70000</v>
      </c>
      <c r="BQ200" s="55">
        <f>INDEX([1]装备设计!$G$3:$G$7,MATCH([1]装备一览!BM194,[1]装备设计!$F$3:$F$7,0))</f>
        <v>150</v>
      </c>
      <c r="BR200" s="55">
        <f>INDEX([1]装备设计!$H$3:$H$7,MATCH([1]装备一览!BM194,[1]装备设计!$F$3:$F$7,0))</f>
        <v>1500</v>
      </c>
      <c r="BS200" s="55">
        <v>20000</v>
      </c>
      <c r="BT200" s="55">
        <v>293</v>
      </c>
      <c r="BU200" s="55" t="str">
        <f t="shared" si="17"/>
        <v>232,336</v>
      </c>
      <c r="BV200" s="55"/>
    </row>
    <row r="201" spans="1:74" ht="14.25" thickBot="1">
      <c r="A201" s="55" t="s">
        <v>1210</v>
      </c>
      <c r="B201" s="71">
        <v>0</v>
      </c>
      <c r="C201" s="55">
        <v>1</v>
      </c>
      <c r="D201" s="55" t="s">
        <v>129</v>
      </c>
      <c r="E201" s="55" t="s">
        <v>308</v>
      </c>
      <c r="F201" s="55">
        <v>35</v>
      </c>
      <c r="G201" s="55" t="s">
        <v>232</v>
      </c>
      <c r="H201" s="54">
        <v>3800</v>
      </c>
      <c r="I201" s="55">
        <f>INDEX([1]装备设计!$G$3:$G$7,MATCH([1]装备一览!E195,[1]装备设计!$F$3:$F$7,0))</f>
        <v>5</v>
      </c>
      <c r="J201" s="55">
        <f>INDEX([1]装备设计!$H$3:$H$7,MATCH([1]装备一览!E195,[1]装备设计!$F$3:$F$7,0))</f>
        <v>0</v>
      </c>
      <c r="K201" s="55">
        <v>0</v>
      </c>
      <c r="L201" s="55">
        <f t="shared" si="13"/>
        <v>330.6</v>
      </c>
      <c r="M201" s="55" t="s">
        <v>2248</v>
      </c>
      <c r="N201" s="55"/>
      <c r="P201" s="55" t="s">
        <v>1211</v>
      </c>
      <c r="Q201" s="71">
        <v>0</v>
      </c>
      <c r="R201" s="55">
        <v>1</v>
      </c>
      <c r="S201" s="55" t="s">
        <v>129</v>
      </c>
      <c r="T201" s="44" t="s">
        <v>309</v>
      </c>
      <c r="U201" s="55">
        <v>35</v>
      </c>
      <c r="V201" s="55" t="s">
        <v>232</v>
      </c>
      <c r="W201" s="54">
        <v>7600</v>
      </c>
      <c r="X201" s="55">
        <f>INDEX([1]装备设计!$G$3:$G$7,MATCH([1]装备一览!T195,[1]装备设计!$F$3:$F$7,0))</f>
        <v>10</v>
      </c>
      <c r="Y201" s="55">
        <f>INDEX([1]装备设计!$H$3:$H$7,MATCH([1]装备一览!T195,[1]装备设计!$F$3:$F$7,0))</f>
        <v>0</v>
      </c>
      <c r="Z201" s="55">
        <v>0</v>
      </c>
      <c r="AA201" s="55">
        <v>330.6</v>
      </c>
      <c r="AB201" s="55" t="str">
        <f t="shared" si="14"/>
        <v>73,101</v>
      </c>
      <c r="AC201" s="55"/>
      <c r="AE201" s="55" t="s">
        <v>1212</v>
      </c>
      <c r="AF201" s="71">
        <v>0</v>
      </c>
      <c r="AG201" s="55">
        <v>1</v>
      </c>
      <c r="AH201" s="55" t="s">
        <v>129</v>
      </c>
      <c r="AI201" s="44" t="s">
        <v>311</v>
      </c>
      <c r="AJ201" s="55">
        <v>35</v>
      </c>
      <c r="AK201" s="55" t="s">
        <v>232</v>
      </c>
      <c r="AL201" s="54">
        <v>19000</v>
      </c>
      <c r="AM201" s="55">
        <f>INDEX([1]装备设计!$G$3:$G$7,MATCH([1]装备一览!AI195,[1]装备设计!$F$3:$F$7,0))</f>
        <v>20</v>
      </c>
      <c r="AN201" s="55">
        <f>INDEX([1]装备设计!$H$3:$H$7,MATCH([1]装备一览!AI195,[1]装备设计!$F$3:$F$7,0))</f>
        <v>0</v>
      </c>
      <c r="AO201" s="55">
        <v>22500</v>
      </c>
      <c r="AP201" s="55">
        <v>330.6</v>
      </c>
      <c r="AQ201" s="55" t="str">
        <f t="shared" si="15"/>
        <v>123,168</v>
      </c>
      <c r="AR201" s="55"/>
      <c r="AT201" s="55" t="s">
        <v>1213</v>
      </c>
      <c r="AU201" s="71">
        <v>0</v>
      </c>
      <c r="AV201" s="55">
        <v>1</v>
      </c>
      <c r="AW201" s="55" t="s">
        <v>129</v>
      </c>
      <c r="AX201" s="44" t="s">
        <v>313</v>
      </c>
      <c r="AY201" s="55">
        <v>35</v>
      </c>
      <c r="AZ201" s="55" t="s">
        <v>232</v>
      </c>
      <c r="BA201" s="54">
        <v>38000</v>
      </c>
      <c r="BB201" s="55">
        <f>INDEX([1]装备设计!$G$3:$G$7,MATCH([1]装备一览!AX195,[1]装备设计!$F$3:$F$7,0))</f>
        <v>50</v>
      </c>
      <c r="BC201" s="55">
        <f>INDEX([1]装备设计!$H$3:$H$7,MATCH([1]装备一览!AX195,[1]装备设计!$F$3:$F$7,0))</f>
        <v>500</v>
      </c>
      <c r="BD201" s="55">
        <v>22500</v>
      </c>
      <c r="BE201" s="55">
        <v>330.6</v>
      </c>
      <c r="BF201" s="55" t="str">
        <f t="shared" si="16"/>
        <v>184,252</v>
      </c>
      <c r="BG201" s="55"/>
      <c r="BI201" s="55" t="s">
        <v>1214</v>
      </c>
      <c r="BJ201" s="71">
        <v>0</v>
      </c>
      <c r="BK201" s="55">
        <v>1</v>
      </c>
      <c r="BL201" s="55" t="s">
        <v>129</v>
      </c>
      <c r="BM201" s="44" t="s">
        <v>315</v>
      </c>
      <c r="BN201" s="55">
        <v>35</v>
      </c>
      <c r="BO201" s="55" t="s">
        <v>232</v>
      </c>
      <c r="BP201" s="54">
        <v>76000</v>
      </c>
      <c r="BQ201" s="55">
        <f>INDEX([1]装备设计!$G$3:$G$7,MATCH([1]装备一览!BM195,[1]装备设计!$F$3:$F$7,0))</f>
        <v>150</v>
      </c>
      <c r="BR201" s="55">
        <f>INDEX([1]装备设计!$H$3:$H$7,MATCH([1]装备一览!BM195,[1]装备设计!$F$3:$F$7,0))</f>
        <v>1500</v>
      </c>
      <c r="BS201" s="55">
        <v>22500</v>
      </c>
      <c r="BT201" s="55">
        <v>330.6</v>
      </c>
      <c r="BU201" s="55" t="str">
        <f t="shared" si="17"/>
        <v>232,336</v>
      </c>
      <c r="BV201" s="55"/>
    </row>
    <row r="202" spans="1:74" ht="14.25" thickBot="1">
      <c r="A202" s="55" t="s">
        <v>1215</v>
      </c>
      <c r="B202" s="55">
        <v>1</v>
      </c>
      <c r="C202" s="55">
        <v>0</v>
      </c>
      <c r="D202" s="55" t="s">
        <v>123</v>
      </c>
      <c r="E202" s="55" t="s">
        <v>308</v>
      </c>
      <c r="F202" s="55">
        <v>40</v>
      </c>
      <c r="G202" s="55" t="s">
        <v>232</v>
      </c>
      <c r="H202" s="54">
        <v>4000</v>
      </c>
      <c r="I202" s="55">
        <f>INDEX([1]装备设计!$G$3:$G$7,MATCH([1]装备一览!E196,[1]装备设计!$F$3:$F$7,0))</f>
        <v>5</v>
      </c>
      <c r="J202" s="55">
        <f>INDEX([1]装备设计!$H$3:$H$7,MATCH([1]装备一览!E196,[1]装备设计!$F$3:$F$7,0))</f>
        <v>0</v>
      </c>
      <c r="K202" s="55">
        <v>0</v>
      </c>
      <c r="L202" s="55">
        <f t="shared" si="13"/>
        <v>751</v>
      </c>
      <c r="M202" s="55" t="s">
        <v>2248</v>
      </c>
      <c r="N202" s="55"/>
      <c r="P202" s="55" t="s">
        <v>1216</v>
      </c>
      <c r="Q202" s="55">
        <v>1</v>
      </c>
      <c r="R202" s="55">
        <v>0</v>
      </c>
      <c r="S202" s="55" t="s">
        <v>123</v>
      </c>
      <c r="T202" s="44" t="s">
        <v>309</v>
      </c>
      <c r="U202" s="55">
        <v>40</v>
      </c>
      <c r="V202" s="55" t="s">
        <v>232</v>
      </c>
      <c r="W202" s="54">
        <v>8000</v>
      </c>
      <c r="X202" s="55">
        <f>INDEX([1]装备设计!$G$3:$G$7,MATCH([1]装备一览!T196,[1]装备设计!$F$3:$F$7,0))</f>
        <v>10</v>
      </c>
      <c r="Y202" s="55">
        <f>INDEX([1]装备设计!$H$3:$H$7,MATCH([1]装备一览!T196,[1]装备设计!$F$3:$F$7,0))</f>
        <v>0</v>
      </c>
      <c r="Z202" s="55">
        <v>0</v>
      </c>
      <c r="AA202" s="55">
        <v>751</v>
      </c>
      <c r="AB202" s="55" t="str">
        <f t="shared" si="14"/>
        <v>93,127</v>
      </c>
      <c r="AC202" s="55"/>
      <c r="AE202" s="55" t="s">
        <v>1217</v>
      </c>
      <c r="AF202" s="55">
        <v>1</v>
      </c>
      <c r="AG202" s="55">
        <v>0</v>
      </c>
      <c r="AH202" s="55" t="s">
        <v>123</v>
      </c>
      <c r="AI202" s="44" t="s">
        <v>311</v>
      </c>
      <c r="AJ202" s="55">
        <v>40</v>
      </c>
      <c r="AK202" s="55" t="s">
        <v>232</v>
      </c>
      <c r="AL202" s="54">
        <v>20000</v>
      </c>
      <c r="AM202" s="55">
        <f>INDEX([1]装备设计!$G$3:$G$7,MATCH([1]装备一览!AI196,[1]装备设计!$F$3:$F$7,0))</f>
        <v>20</v>
      </c>
      <c r="AN202" s="55">
        <f>INDEX([1]装备设计!$H$3:$H$7,MATCH([1]装备一览!AI196,[1]装备设计!$F$3:$F$7,0))</f>
        <v>0</v>
      </c>
      <c r="AO202" s="55">
        <v>22500</v>
      </c>
      <c r="AP202" s="55">
        <v>751</v>
      </c>
      <c r="AQ202" s="55" t="str">
        <f t="shared" si="15"/>
        <v>155,212</v>
      </c>
      <c r="AR202" s="55"/>
      <c r="AT202" s="55" t="s">
        <v>1218</v>
      </c>
      <c r="AU202" s="55">
        <v>1</v>
      </c>
      <c r="AV202" s="55">
        <v>0</v>
      </c>
      <c r="AW202" s="55" t="s">
        <v>123</v>
      </c>
      <c r="AX202" s="44" t="s">
        <v>313</v>
      </c>
      <c r="AY202" s="55">
        <v>40</v>
      </c>
      <c r="AZ202" s="55" t="s">
        <v>232</v>
      </c>
      <c r="BA202" s="54">
        <v>40000</v>
      </c>
      <c r="BB202" s="55">
        <f>INDEX([1]装备设计!$G$3:$G$7,MATCH([1]装备一览!AX196,[1]装备设计!$F$3:$F$7,0))</f>
        <v>50</v>
      </c>
      <c r="BC202" s="55">
        <f>INDEX([1]装备设计!$H$3:$H$7,MATCH([1]装备一览!AX196,[1]装备设计!$F$3:$F$7,0))</f>
        <v>500</v>
      </c>
      <c r="BD202" s="55">
        <v>22500</v>
      </c>
      <c r="BE202" s="55">
        <v>751</v>
      </c>
      <c r="BF202" s="55" t="str">
        <f t="shared" si="16"/>
        <v>233,317</v>
      </c>
      <c r="BG202" s="55"/>
      <c r="BI202" s="55" t="s">
        <v>1219</v>
      </c>
      <c r="BJ202" s="55">
        <v>1</v>
      </c>
      <c r="BK202" s="55">
        <v>0</v>
      </c>
      <c r="BL202" s="55" t="s">
        <v>123</v>
      </c>
      <c r="BM202" s="44" t="s">
        <v>315</v>
      </c>
      <c r="BN202" s="55">
        <v>40</v>
      </c>
      <c r="BO202" s="55" t="s">
        <v>232</v>
      </c>
      <c r="BP202" s="54">
        <v>80000</v>
      </c>
      <c r="BQ202" s="55">
        <f>INDEX([1]装备设计!$G$3:$G$7,MATCH([1]装备一览!BM196,[1]装备设计!$F$3:$F$7,0))</f>
        <v>150</v>
      </c>
      <c r="BR202" s="55">
        <f>INDEX([1]装备设计!$H$3:$H$7,MATCH([1]装备一览!BM196,[1]装备设计!$F$3:$F$7,0))</f>
        <v>1500</v>
      </c>
      <c r="BS202" s="55">
        <v>22500</v>
      </c>
      <c r="BT202" s="55">
        <v>751</v>
      </c>
      <c r="BU202" s="55" t="str">
        <f t="shared" si="17"/>
        <v>292,423</v>
      </c>
      <c r="BV202" s="55"/>
    </row>
    <row r="203" spans="1:74" ht="14.25" thickBot="1">
      <c r="A203" s="55" t="s">
        <v>1220</v>
      </c>
      <c r="B203" s="55">
        <v>1</v>
      </c>
      <c r="C203" s="55">
        <v>0</v>
      </c>
      <c r="D203" s="55" t="s">
        <v>124</v>
      </c>
      <c r="E203" s="55" t="s">
        <v>308</v>
      </c>
      <c r="F203" s="55">
        <v>40</v>
      </c>
      <c r="G203" s="55" t="s">
        <v>232</v>
      </c>
      <c r="H203" s="54">
        <v>4000</v>
      </c>
      <c r="I203" s="55">
        <f>INDEX([1]装备设计!$G$3:$G$7,MATCH([1]装备一览!E197,[1]装备设计!$F$3:$F$7,0))</f>
        <v>5</v>
      </c>
      <c r="J203" s="55">
        <f>INDEX([1]装备设计!$H$3:$H$7,MATCH([1]装备一览!E197,[1]装备设计!$F$3:$F$7,0))</f>
        <v>0</v>
      </c>
      <c r="K203" s="55">
        <v>0</v>
      </c>
      <c r="L203" s="55">
        <f t="shared" si="13"/>
        <v>740</v>
      </c>
      <c r="M203" s="55" t="s">
        <v>2248</v>
      </c>
      <c r="N203" s="55"/>
      <c r="P203" s="55" t="s">
        <v>1221</v>
      </c>
      <c r="Q203" s="55">
        <v>1</v>
      </c>
      <c r="R203" s="55">
        <v>0</v>
      </c>
      <c r="S203" s="55" t="s">
        <v>124</v>
      </c>
      <c r="T203" s="44" t="s">
        <v>309</v>
      </c>
      <c r="U203" s="55">
        <v>40</v>
      </c>
      <c r="V203" s="55" t="s">
        <v>232</v>
      </c>
      <c r="W203" s="54">
        <v>8000</v>
      </c>
      <c r="X203" s="55">
        <f>INDEX([1]装备设计!$G$3:$G$7,MATCH([1]装备一览!T197,[1]装备设计!$F$3:$F$7,0))</f>
        <v>10</v>
      </c>
      <c r="Y203" s="55">
        <f>INDEX([1]装备设计!$H$3:$H$7,MATCH([1]装备一览!T197,[1]装备设计!$F$3:$F$7,0))</f>
        <v>0</v>
      </c>
      <c r="Z203" s="55">
        <v>0</v>
      </c>
      <c r="AA203" s="55">
        <v>740</v>
      </c>
      <c r="AB203" s="55" t="str">
        <f t="shared" si="14"/>
        <v>93,127</v>
      </c>
      <c r="AC203" s="55"/>
      <c r="AE203" s="55" t="s">
        <v>1222</v>
      </c>
      <c r="AF203" s="55">
        <v>1</v>
      </c>
      <c r="AG203" s="55">
        <v>0</v>
      </c>
      <c r="AH203" s="55" t="s">
        <v>124</v>
      </c>
      <c r="AI203" s="44" t="s">
        <v>311</v>
      </c>
      <c r="AJ203" s="55">
        <v>40</v>
      </c>
      <c r="AK203" s="55" t="s">
        <v>232</v>
      </c>
      <c r="AL203" s="54">
        <v>20000</v>
      </c>
      <c r="AM203" s="55">
        <f>INDEX([1]装备设计!$G$3:$G$7,MATCH([1]装备一览!AI197,[1]装备设计!$F$3:$F$7,0))</f>
        <v>20</v>
      </c>
      <c r="AN203" s="55">
        <f>INDEX([1]装备设计!$H$3:$H$7,MATCH([1]装备一览!AI197,[1]装备设计!$F$3:$F$7,0))</f>
        <v>0</v>
      </c>
      <c r="AO203" s="55">
        <v>22500</v>
      </c>
      <c r="AP203" s="55">
        <v>740</v>
      </c>
      <c r="AQ203" s="55" t="str">
        <f t="shared" si="15"/>
        <v>155,212</v>
      </c>
      <c r="AR203" s="55"/>
      <c r="AT203" s="55" t="s">
        <v>1223</v>
      </c>
      <c r="AU203" s="55">
        <v>1</v>
      </c>
      <c r="AV203" s="55">
        <v>0</v>
      </c>
      <c r="AW203" s="55" t="s">
        <v>124</v>
      </c>
      <c r="AX203" s="44" t="s">
        <v>313</v>
      </c>
      <c r="AY203" s="55">
        <v>40</v>
      </c>
      <c r="AZ203" s="55" t="s">
        <v>232</v>
      </c>
      <c r="BA203" s="54">
        <v>40000</v>
      </c>
      <c r="BB203" s="55">
        <f>INDEX([1]装备设计!$G$3:$G$7,MATCH([1]装备一览!AX197,[1]装备设计!$F$3:$F$7,0))</f>
        <v>50</v>
      </c>
      <c r="BC203" s="55">
        <f>INDEX([1]装备设计!$H$3:$H$7,MATCH([1]装备一览!AX197,[1]装备设计!$F$3:$F$7,0))</f>
        <v>500</v>
      </c>
      <c r="BD203" s="55">
        <v>22500</v>
      </c>
      <c r="BE203" s="55">
        <v>740</v>
      </c>
      <c r="BF203" s="55" t="str">
        <f t="shared" si="16"/>
        <v>233,317</v>
      </c>
      <c r="BG203" s="55"/>
      <c r="BI203" s="55" t="s">
        <v>1224</v>
      </c>
      <c r="BJ203" s="55">
        <v>1</v>
      </c>
      <c r="BK203" s="55">
        <v>0</v>
      </c>
      <c r="BL203" s="55" t="s">
        <v>124</v>
      </c>
      <c r="BM203" s="44" t="s">
        <v>315</v>
      </c>
      <c r="BN203" s="55">
        <v>40</v>
      </c>
      <c r="BO203" s="55" t="s">
        <v>232</v>
      </c>
      <c r="BP203" s="54">
        <v>80000</v>
      </c>
      <c r="BQ203" s="55">
        <f>INDEX([1]装备设计!$G$3:$G$7,MATCH([1]装备一览!BM197,[1]装备设计!$F$3:$F$7,0))</f>
        <v>150</v>
      </c>
      <c r="BR203" s="55">
        <f>INDEX([1]装备设计!$H$3:$H$7,MATCH([1]装备一览!BM197,[1]装备设计!$F$3:$F$7,0))</f>
        <v>1500</v>
      </c>
      <c r="BS203" s="55">
        <v>22500</v>
      </c>
      <c r="BT203" s="55">
        <v>740</v>
      </c>
      <c r="BU203" s="55" t="str">
        <f t="shared" si="17"/>
        <v>292,423</v>
      </c>
      <c r="BV203" s="55"/>
    </row>
    <row r="204" spans="1:74" ht="14.25" thickBot="1">
      <c r="A204" s="55" t="s">
        <v>1225</v>
      </c>
      <c r="B204" s="55">
        <v>1</v>
      </c>
      <c r="C204" s="55">
        <v>0</v>
      </c>
      <c r="D204" s="55" t="s">
        <v>125</v>
      </c>
      <c r="E204" s="55" t="s">
        <v>308</v>
      </c>
      <c r="F204" s="55">
        <v>40</v>
      </c>
      <c r="G204" s="55" t="s">
        <v>232</v>
      </c>
      <c r="H204" s="54">
        <v>4000</v>
      </c>
      <c r="I204" s="55">
        <f>INDEX([1]装备设计!$G$3:$G$7,MATCH([1]装备一览!E198,[1]装备设计!$F$3:$F$7,0))</f>
        <v>5</v>
      </c>
      <c r="J204" s="55">
        <f>INDEX([1]装备设计!$H$3:$H$7,MATCH([1]装备一览!E198,[1]装备设计!$F$3:$F$7,0))</f>
        <v>0</v>
      </c>
      <c r="K204" s="55">
        <v>0</v>
      </c>
      <c r="L204" s="55">
        <f t="shared" si="13"/>
        <v>6720</v>
      </c>
      <c r="M204" s="55" t="s">
        <v>2248</v>
      </c>
      <c r="N204" s="55"/>
      <c r="P204" s="55" t="s">
        <v>1226</v>
      </c>
      <c r="Q204" s="55">
        <v>1</v>
      </c>
      <c r="R204" s="55">
        <v>0</v>
      </c>
      <c r="S204" s="55" t="s">
        <v>125</v>
      </c>
      <c r="T204" s="44" t="s">
        <v>309</v>
      </c>
      <c r="U204" s="55">
        <v>40</v>
      </c>
      <c r="V204" s="55" t="s">
        <v>232</v>
      </c>
      <c r="W204" s="54">
        <v>8000</v>
      </c>
      <c r="X204" s="55">
        <f>INDEX([1]装备设计!$G$3:$G$7,MATCH([1]装备一览!T198,[1]装备设计!$F$3:$F$7,0))</f>
        <v>10</v>
      </c>
      <c r="Y204" s="55">
        <f>INDEX([1]装备设计!$H$3:$H$7,MATCH([1]装备一览!T198,[1]装备设计!$F$3:$F$7,0))</f>
        <v>0</v>
      </c>
      <c r="Z204" s="55">
        <v>0</v>
      </c>
      <c r="AA204" s="55">
        <v>6720</v>
      </c>
      <c r="AB204" s="55" t="str">
        <f t="shared" si="14"/>
        <v>93,127</v>
      </c>
      <c r="AC204" s="55"/>
      <c r="AE204" s="55" t="s">
        <v>1227</v>
      </c>
      <c r="AF204" s="55">
        <v>1</v>
      </c>
      <c r="AG204" s="55">
        <v>0</v>
      </c>
      <c r="AH204" s="55" t="s">
        <v>125</v>
      </c>
      <c r="AI204" s="44" t="s">
        <v>311</v>
      </c>
      <c r="AJ204" s="55">
        <v>40</v>
      </c>
      <c r="AK204" s="55" t="s">
        <v>232</v>
      </c>
      <c r="AL204" s="54">
        <v>20000</v>
      </c>
      <c r="AM204" s="55">
        <f>INDEX([1]装备设计!$G$3:$G$7,MATCH([1]装备一览!AI198,[1]装备设计!$F$3:$F$7,0))</f>
        <v>20</v>
      </c>
      <c r="AN204" s="55">
        <f>INDEX([1]装备设计!$H$3:$H$7,MATCH([1]装备一览!AI198,[1]装备设计!$F$3:$F$7,0))</f>
        <v>0</v>
      </c>
      <c r="AO204" s="55">
        <v>22500</v>
      </c>
      <c r="AP204" s="55">
        <v>6720</v>
      </c>
      <c r="AQ204" s="55" t="str">
        <f t="shared" si="15"/>
        <v>155,212</v>
      </c>
      <c r="AR204" s="55"/>
      <c r="AT204" s="55" t="s">
        <v>1228</v>
      </c>
      <c r="AU204" s="55">
        <v>1</v>
      </c>
      <c r="AV204" s="55">
        <v>0</v>
      </c>
      <c r="AW204" s="55" t="s">
        <v>125</v>
      </c>
      <c r="AX204" s="44" t="s">
        <v>313</v>
      </c>
      <c r="AY204" s="55">
        <v>40</v>
      </c>
      <c r="AZ204" s="55" t="s">
        <v>232</v>
      </c>
      <c r="BA204" s="54">
        <v>40000</v>
      </c>
      <c r="BB204" s="55">
        <f>INDEX([1]装备设计!$G$3:$G$7,MATCH([1]装备一览!AX198,[1]装备设计!$F$3:$F$7,0))</f>
        <v>50</v>
      </c>
      <c r="BC204" s="55">
        <f>INDEX([1]装备设计!$H$3:$H$7,MATCH([1]装备一览!AX198,[1]装备设计!$F$3:$F$7,0))</f>
        <v>500</v>
      </c>
      <c r="BD204" s="55">
        <v>22500</v>
      </c>
      <c r="BE204" s="55">
        <v>6720</v>
      </c>
      <c r="BF204" s="55" t="str">
        <f t="shared" si="16"/>
        <v>233,317</v>
      </c>
      <c r="BG204" s="55"/>
      <c r="BI204" s="55" t="s">
        <v>1229</v>
      </c>
      <c r="BJ204" s="55">
        <v>1</v>
      </c>
      <c r="BK204" s="55">
        <v>0</v>
      </c>
      <c r="BL204" s="55" t="s">
        <v>125</v>
      </c>
      <c r="BM204" s="44" t="s">
        <v>315</v>
      </c>
      <c r="BN204" s="55">
        <v>40</v>
      </c>
      <c r="BO204" s="55" t="s">
        <v>232</v>
      </c>
      <c r="BP204" s="54">
        <v>80000</v>
      </c>
      <c r="BQ204" s="55">
        <f>INDEX([1]装备设计!$G$3:$G$7,MATCH([1]装备一览!BM198,[1]装备设计!$F$3:$F$7,0))</f>
        <v>150</v>
      </c>
      <c r="BR204" s="55">
        <f>INDEX([1]装备设计!$H$3:$H$7,MATCH([1]装备一览!BM198,[1]装备设计!$F$3:$F$7,0))</f>
        <v>1500</v>
      </c>
      <c r="BS204" s="55">
        <v>22500</v>
      </c>
      <c r="BT204" s="55">
        <v>6720</v>
      </c>
      <c r="BU204" s="55" t="str">
        <f t="shared" si="17"/>
        <v>292,423</v>
      </c>
      <c r="BV204" s="55"/>
    </row>
    <row r="205" spans="1:74" ht="14.25" thickBot="1">
      <c r="A205" s="55" t="s">
        <v>1230</v>
      </c>
      <c r="B205" s="55">
        <v>1</v>
      </c>
      <c r="C205" s="55">
        <v>0</v>
      </c>
      <c r="D205" s="55" t="s">
        <v>130</v>
      </c>
      <c r="E205" s="55" t="s">
        <v>308</v>
      </c>
      <c r="F205" s="55">
        <v>40</v>
      </c>
      <c r="G205" s="55" t="s">
        <v>232</v>
      </c>
      <c r="H205" s="54">
        <v>4000</v>
      </c>
      <c r="I205" s="55">
        <f>INDEX([1]装备设计!$G$3:$G$7,MATCH([1]装备一览!E199,[1]装备设计!$F$3:$F$7,0))</f>
        <v>5</v>
      </c>
      <c r="J205" s="55">
        <f>INDEX([1]装备设计!$H$3:$H$7,MATCH([1]装备一览!E199,[1]装备设计!$F$3:$F$7,0))</f>
        <v>0</v>
      </c>
      <c r="K205" s="55">
        <v>0</v>
      </c>
      <c r="L205" s="55">
        <f t="shared" si="13"/>
        <v>108</v>
      </c>
      <c r="M205" s="55" t="s">
        <v>2248</v>
      </c>
      <c r="N205" s="55"/>
      <c r="P205" s="55" t="s">
        <v>1231</v>
      </c>
      <c r="Q205" s="55">
        <v>1</v>
      </c>
      <c r="R205" s="55">
        <v>0</v>
      </c>
      <c r="S205" s="55" t="s">
        <v>130</v>
      </c>
      <c r="T205" s="44" t="s">
        <v>309</v>
      </c>
      <c r="U205" s="55">
        <v>40</v>
      </c>
      <c r="V205" s="55" t="s">
        <v>232</v>
      </c>
      <c r="W205" s="54">
        <v>8000</v>
      </c>
      <c r="X205" s="55">
        <f>INDEX([1]装备设计!$G$3:$G$7,MATCH([1]装备一览!T199,[1]装备设计!$F$3:$F$7,0))</f>
        <v>10</v>
      </c>
      <c r="Y205" s="55">
        <f>INDEX([1]装备设计!$H$3:$H$7,MATCH([1]装备一览!T199,[1]装备设计!$F$3:$F$7,0))</f>
        <v>0</v>
      </c>
      <c r="Z205" s="55">
        <v>0</v>
      </c>
      <c r="AA205" s="55">
        <v>108</v>
      </c>
      <c r="AB205" s="55" t="str">
        <f t="shared" si="14"/>
        <v>93,127</v>
      </c>
      <c r="AC205" s="55"/>
      <c r="AE205" s="55" t="s">
        <v>1232</v>
      </c>
      <c r="AF205" s="55">
        <v>1</v>
      </c>
      <c r="AG205" s="55">
        <v>0</v>
      </c>
      <c r="AH205" s="55" t="s">
        <v>130</v>
      </c>
      <c r="AI205" s="44" t="s">
        <v>311</v>
      </c>
      <c r="AJ205" s="55">
        <v>40</v>
      </c>
      <c r="AK205" s="55" t="s">
        <v>232</v>
      </c>
      <c r="AL205" s="54">
        <v>20000</v>
      </c>
      <c r="AM205" s="55">
        <f>INDEX([1]装备设计!$G$3:$G$7,MATCH([1]装备一览!AI199,[1]装备设计!$F$3:$F$7,0))</f>
        <v>20</v>
      </c>
      <c r="AN205" s="55">
        <f>INDEX([1]装备设计!$H$3:$H$7,MATCH([1]装备一览!AI199,[1]装备设计!$F$3:$F$7,0))</f>
        <v>0</v>
      </c>
      <c r="AO205" s="55">
        <v>22500</v>
      </c>
      <c r="AP205" s="55">
        <v>108</v>
      </c>
      <c r="AQ205" s="55" t="str">
        <f t="shared" si="15"/>
        <v>155,212</v>
      </c>
      <c r="AR205" s="55"/>
      <c r="AT205" s="55" t="s">
        <v>1233</v>
      </c>
      <c r="AU205" s="55">
        <v>1</v>
      </c>
      <c r="AV205" s="55">
        <v>0</v>
      </c>
      <c r="AW205" s="55" t="s">
        <v>130</v>
      </c>
      <c r="AX205" s="44" t="s">
        <v>313</v>
      </c>
      <c r="AY205" s="55">
        <v>40</v>
      </c>
      <c r="AZ205" s="55" t="s">
        <v>232</v>
      </c>
      <c r="BA205" s="54">
        <v>40000</v>
      </c>
      <c r="BB205" s="55">
        <f>INDEX([1]装备设计!$G$3:$G$7,MATCH([1]装备一览!AX199,[1]装备设计!$F$3:$F$7,0))</f>
        <v>50</v>
      </c>
      <c r="BC205" s="55">
        <f>INDEX([1]装备设计!$H$3:$H$7,MATCH([1]装备一览!AX199,[1]装备设计!$F$3:$F$7,0))</f>
        <v>500</v>
      </c>
      <c r="BD205" s="55">
        <v>22500</v>
      </c>
      <c r="BE205" s="55">
        <v>108</v>
      </c>
      <c r="BF205" s="55" t="str">
        <f t="shared" si="16"/>
        <v>233,317</v>
      </c>
      <c r="BG205" s="55"/>
      <c r="BI205" s="55" t="s">
        <v>1234</v>
      </c>
      <c r="BJ205" s="55">
        <v>1</v>
      </c>
      <c r="BK205" s="55">
        <v>0</v>
      </c>
      <c r="BL205" s="55" t="s">
        <v>130</v>
      </c>
      <c r="BM205" s="44" t="s">
        <v>315</v>
      </c>
      <c r="BN205" s="55">
        <v>40</v>
      </c>
      <c r="BO205" s="55" t="s">
        <v>232</v>
      </c>
      <c r="BP205" s="54">
        <v>80000</v>
      </c>
      <c r="BQ205" s="55">
        <f>INDEX([1]装备设计!$G$3:$G$7,MATCH([1]装备一览!BM199,[1]装备设计!$F$3:$F$7,0))</f>
        <v>150</v>
      </c>
      <c r="BR205" s="55">
        <f>INDEX([1]装备设计!$H$3:$H$7,MATCH([1]装备一览!BM199,[1]装备设计!$F$3:$F$7,0))</f>
        <v>1500</v>
      </c>
      <c r="BS205" s="55">
        <v>22500</v>
      </c>
      <c r="BT205" s="55">
        <v>108</v>
      </c>
      <c r="BU205" s="55" t="str">
        <f t="shared" si="17"/>
        <v>292,423</v>
      </c>
      <c r="BV205" s="55"/>
    </row>
    <row r="206" spans="1:74" ht="14.25" thickBot="1">
      <c r="A206" s="55" t="s">
        <v>1235</v>
      </c>
      <c r="B206" s="55">
        <v>1</v>
      </c>
      <c r="C206" s="55">
        <v>0</v>
      </c>
      <c r="D206" s="55" t="s">
        <v>131</v>
      </c>
      <c r="E206" s="55" t="s">
        <v>308</v>
      </c>
      <c r="F206" s="55">
        <v>40</v>
      </c>
      <c r="G206" s="55" t="s">
        <v>232</v>
      </c>
      <c r="H206" s="54">
        <v>4000</v>
      </c>
      <c r="I206" s="55">
        <f>INDEX([1]装备设计!$G$3:$G$7,MATCH([1]装备一览!E200,[1]装备设计!$F$3:$F$7,0))</f>
        <v>5</v>
      </c>
      <c r="J206" s="55">
        <f>INDEX([1]装备设计!$H$3:$H$7,MATCH([1]装备一览!E200,[1]装备设计!$F$3:$F$7,0))</f>
        <v>0</v>
      </c>
      <c r="K206" s="55">
        <v>0</v>
      </c>
      <c r="L206" s="55">
        <f t="shared" si="13"/>
        <v>880</v>
      </c>
      <c r="M206" s="55" t="s">
        <v>2248</v>
      </c>
      <c r="N206" s="55"/>
      <c r="P206" s="55" t="s">
        <v>1236</v>
      </c>
      <c r="Q206" s="55">
        <v>1</v>
      </c>
      <c r="R206" s="55">
        <v>0</v>
      </c>
      <c r="S206" s="55" t="s">
        <v>131</v>
      </c>
      <c r="T206" s="44" t="s">
        <v>309</v>
      </c>
      <c r="U206" s="55">
        <v>40</v>
      </c>
      <c r="V206" s="55" t="s">
        <v>232</v>
      </c>
      <c r="W206" s="54">
        <v>8000</v>
      </c>
      <c r="X206" s="55">
        <f>INDEX([1]装备设计!$G$3:$G$7,MATCH([1]装备一览!T200,[1]装备设计!$F$3:$F$7,0))</f>
        <v>10</v>
      </c>
      <c r="Y206" s="55">
        <f>INDEX([1]装备设计!$H$3:$H$7,MATCH([1]装备一览!T200,[1]装备设计!$F$3:$F$7,0))</f>
        <v>0</v>
      </c>
      <c r="Z206" s="55">
        <v>0</v>
      </c>
      <c r="AA206" s="55">
        <v>880</v>
      </c>
      <c r="AB206" s="55" t="str">
        <f t="shared" si="14"/>
        <v>93,127</v>
      </c>
      <c r="AC206" s="55"/>
      <c r="AE206" s="55" t="s">
        <v>1237</v>
      </c>
      <c r="AF206" s="55">
        <v>1</v>
      </c>
      <c r="AG206" s="55">
        <v>0</v>
      </c>
      <c r="AH206" s="55" t="s">
        <v>131</v>
      </c>
      <c r="AI206" s="44" t="s">
        <v>311</v>
      </c>
      <c r="AJ206" s="55">
        <v>40</v>
      </c>
      <c r="AK206" s="55" t="s">
        <v>232</v>
      </c>
      <c r="AL206" s="54">
        <v>20000</v>
      </c>
      <c r="AM206" s="55">
        <f>INDEX([1]装备设计!$G$3:$G$7,MATCH([1]装备一览!AI200,[1]装备设计!$F$3:$F$7,0))</f>
        <v>20</v>
      </c>
      <c r="AN206" s="55">
        <f>INDEX([1]装备设计!$H$3:$H$7,MATCH([1]装备一览!AI200,[1]装备设计!$F$3:$F$7,0))</f>
        <v>0</v>
      </c>
      <c r="AO206" s="55">
        <v>22500</v>
      </c>
      <c r="AP206" s="55">
        <v>880</v>
      </c>
      <c r="AQ206" s="55" t="str">
        <f t="shared" si="15"/>
        <v>155,212</v>
      </c>
      <c r="AR206" s="55"/>
      <c r="AT206" s="55" t="s">
        <v>1238</v>
      </c>
      <c r="AU206" s="55">
        <v>1</v>
      </c>
      <c r="AV206" s="55">
        <v>0</v>
      </c>
      <c r="AW206" s="55" t="s">
        <v>131</v>
      </c>
      <c r="AX206" s="44" t="s">
        <v>313</v>
      </c>
      <c r="AY206" s="55">
        <v>40</v>
      </c>
      <c r="AZ206" s="55" t="s">
        <v>232</v>
      </c>
      <c r="BA206" s="54">
        <v>40000</v>
      </c>
      <c r="BB206" s="55">
        <f>INDEX([1]装备设计!$G$3:$G$7,MATCH([1]装备一览!AX200,[1]装备设计!$F$3:$F$7,0))</f>
        <v>50</v>
      </c>
      <c r="BC206" s="55">
        <f>INDEX([1]装备设计!$H$3:$H$7,MATCH([1]装备一览!AX200,[1]装备设计!$F$3:$F$7,0))</f>
        <v>500</v>
      </c>
      <c r="BD206" s="55">
        <v>22500</v>
      </c>
      <c r="BE206" s="55">
        <v>880</v>
      </c>
      <c r="BF206" s="55" t="str">
        <f t="shared" si="16"/>
        <v>233,317</v>
      </c>
      <c r="BG206" s="55"/>
      <c r="BI206" s="55" t="s">
        <v>1239</v>
      </c>
      <c r="BJ206" s="55">
        <v>1</v>
      </c>
      <c r="BK206" s="55">
        <v>0</v>
      </c>
      <c r="BL206" s="55" t="s">
        <v>131</v>
      </c>
      <c r="BM206" s="44" t="s">
        <v>315</v>
      </c>
      <c r="BN206" s="55">
        <v>40</v>
      </c>
      <c r="BO206" s="55" t="s">
        <v>232</v>
      </c>
      <c r="BP206" s="54">
        <v>80000</v>
      </c>
      <c r="BQ206" s="55">
        <f>INDEX([1]装备设计!$G$3:$G$7,MATCH([1]装备一览!BM200,[1]装备设计!$F$3:$F$7,0))</f>
        <v>150</v>
      </c>
      <c r="BR206" s="55">
        <f>INDEX([1]装备设计!$H$3:$H$7,MATCH([1]装备一览!BM200,[1]装备设计!$F$3:$F$7,0))</f>
        <v>1500</v>
      </c>
      <c r="BS206" s="55">
        <v>22500</v>
      </c>
      <c r="BT206" s="55">
        <v>880</v>
      </c>
      <c r="BU206" s="55" t="str">
        <f t="shared" si="17"/>
        <v>292,423</v>
      </c>
      <c r="BV206" s="55"/>
    </row>
    <row r="207" spans="1:74" ht="14.25" thickBot="1">
      <c r="A207" s="55" t="s">
        <v>1240</v>
      </c>
      <c r="B207" s="71">
        <v>0</v>
      </c>
      <c r="C207" s="55">
        <v>0</v>
      </c>
      <c r="D207" s="55" t="s">
        <v>132</v>
      </c>
      <c r="E207" s="55" t="s">
        <v>308</v>
      </c>
      <c r="F207" s="55">
        <v>40</v>
      </c>
      <c r="G207" s="55" t="s">
        <v>232</v>
      </c>
      <c r="H207" s="54">
        <v>4000</v>
      </c>
      <c r="I207" s="55">
        <f>INDEX([1]装备设计!$G$3:$G$7,MATCH([1]装备一览!E201,[1]装备设计!$F$3:$F$7,0))</f>
        <v>5</v>
      </c>
      <c r="J207" s="55">
        <f>INDEX([1]装备设计!$H$3:$H$7,MATCH([1]装备一览!E201,[1]装备设计!$F$3:$F$7,0))</f>
        <v>0</v>
      </c>
      <c r="K207" s="55">
        <v>0</v>
      </c>
      <c r="L207" s="55">
        <f t="shared" si="13"/>
        <v>542</v>
      </c>
      <c r="M207" s="55" t="s">
        <v>2248</v>
      </c>
      <c r="N207" s="55"/>
      <c r="P207" s="55" t="s">
        <v>1241</v>
      </c>
      <c r="Q207" s="71">
        <v>0</v>
      </c>
      <c r="R207" s="55">
        <v>0</v>
      </c>
      <c r="S207" s="55" t="s">
        <v>132</v>
      </c>
      <c r="T207" s="44" t="s">
        <v>309</v>
      </c>
      <c r="U207" s="55">
        <v>40</v>
      </c>
      <c r="V207" s="55" t="s">
        <v>232</v>
      </c>
      <c r="W207" s="54">
        <v>8000</v>
      </c>
      <c r="X207" s="55">
        <f>INDEX([1]装备设计!$G$3:$G$7,MATCH([1]装备一览!T201,[1]装备设计!$F$3:$F$7,0))</f>
        <v>10</v>
      </c>
      <c r="Y207" s="55">
        <f>INDEX([1]装备设计!$H$3:$H$7,MATCH([1]装备一览!T201,[1]装备设计!$F$3:$F$7,0))</f>
        <v>0</v>
      </c>
      <c r="Z207" s="55">
        <v>0</v>
      </c>
      <c r="AA207" s="55">
        <v>542</v>
      </c>
      <c r="AB207" s="55" t="str">
        <f t="shared" si="14"/>
        <v>93,127</v>
      </c>
      <c r="AC207" s="55"/>
      <c r="AE207" s="55" t="s">
        <v>1242</v>
      </c>
      <c r="AF207" s="71">
        <v>0</v>
      </c>
      <c r="AG207" s="55">
        <v>0</v>
      </c>
      <c r="AH207" s="55" t="s">
        <v>132</v>
      </c>
      <c r="AI207" s="44" t="s">
        <v>311</v>
      </c>
      <c r="AJ207" s="55">
        <v>40</v>
      </c>
      <c r="AK207" s="55" t="s">
        <v>232</v>
      </c>
      <c r="AL207" s="54">
        <v>20000</v>
      </c>
      <c r="AM207" s="55">
        <f>INDEX([1]装备设计!$G$3:$G$7,MATCH([1]装备一览!AI201,[1]装备设计!$F$3:$F$7,0))</f>
        <v>20</v>
      </c>
      <c r="AN207" s="55">
        <f>INDEX([1]装备设计!$H$3:$H$7,MATCH([1]装备一览!AI201,[1]装备设计!$F$3:$F$7,0))</f>
        <v>0</v>
      </c>
      <c r="AO207" s="55">
        <v>22500</v>
      </c>
      <c r="AP207" s="55">
        <v>542</v>
      </c>
      <c r="AQ207" s="55" t="str">
        <f t="shared" si="15"/>
        <v>155,212</v>
      </c>
      <c r="AR207" s="55"/>
      <c r="AT207" s="55" t="s">
        <v>1243</v>
      </c>
      <c r="AU207" s="71">
        <v>0</v>
      </c>
      <c r="AV207" s="55">
        <v>0</v>
      </c>
      <c r="AW207" s="55" t="s">
        <v>132</v>
      </c>
      <c r="AX207" s="44" t="s">
        <v>313</v>
      </c>
      <c r="AY207" s="55">
        <v>40</v>
      </c>
      <c r="AZ207" s="55" t="s">
        <v>232</v>
      </c>
      <c r="BA207" s="54">
        <v>40000</v>
      </c>
      <c r="BB207" s="55">
        <f>INDEX([1]装备设计!$G$3:$G$7,MATCH([1]装备一览!AX201,[1]装备设计!$F$3:$F$7,0))</f>
        <v>50</v>
      </c>
      <c r="BC207" s="55">
        <f>INDEX([1]装备设计!$H$3:$H$7,MATCH([1]装备一览!AX201,[1]装备设计!$F$3:$F$7,0))</f>
        <v>500</v>
      </c>
      <c r="BD207" s="55">
        <v>22500</v>
      </c>
      <c r="BE207" s="55">
        <v>542</v>
      </c>
      <c r="BF207" s="55" t="str">
        <f t="shared" si="16"/>
        <v>233,317</v>
      </c>
      <c r="BG207" s="55"/>
      <c r="BI207" s="55" t="s">
        <v>1244</v>
      </c>
      <c r="BJ207" s="71">
        <v>0</v>
      </c>
      <c r="BK207" s="55">
        <v>0</v>
      </c>
      <c r="BL207" s="55" t="s">
        <v>132</v>
      </c>
      <c r="BM207" s="44" t="s">
        <v>315</v>
      </c>
      <c r="BN207" s="55">
        <v>40</v>
      </c>
      <c r="BO207" s="55" t="s">
        <v>232</v>
      </c>
      <c r="BP207" s="54">
        <v>80000</v>
      </c>
      <c r="BQ207" s="55">
        <f>INDEX([1]装备设计!$G$3:$G$7,MATCH([1]装备一览!BM201,[1]装备设计!$F$3:$F$7,0))</f>
        <v>150</v>
      </c>
      <c r="BR207" s="55">
        <f>INDEX([1]装备设计!$H$3:$H$7,MATCH([1]装备一览!BM201,[1]装备设计!$F$3:$F$7,0))</f>
        <v>1500</v>
      </c>
      <c r="BS207" s="55">
        <v>22500</v>
      </c>
      <c r="BT207" s="55">
        <v>542</v>
      </c>
      <c r="BU207" s="55" t="str">
        <f t="shared" si="17"/>
        <v>292,423</v>
      </c>
      <c r="BV207" s="55"/>
    </row>
    <row r="208" spans="1:74" ht="14.25" thickBot="1">
      <c r="A208" s="55" t="s">
        <v>1245</v>
      </c>
      <c r="B208" s="55">
        <v>1</v>
      </c>
      <c r="C208" s="55">
        <v>0</v>
      </c>
      <c r="D208" s="55" t="s">
        <v>127</v>
      </c>
      <c r="E208" s="55" t="s">
        <v>308</v>
      </c>
      <c r="F208" s="55">
        <v>40</v>
      </c>
      <c r="G208" s="55" t="s">
        <v>135</v>
      </c>
      <c r="H208" s="54">
        <v>4000</v>
      </c>
      <c r="I208" s="55">
        <f>INDEX([1]装备设计!$G$3:$G$7,MATCH([1]装备一览!E202,[1]装备设计!$F$3:$F$7,0))</f>
        <v>5</v>
      </c>
      <c r="J208" s="55">
        <f>INDEX([1]装备设计!$H$3:$H$7,MATCH([1]装备一览!E202,[1]装备设计!$F$3:$F$7,0))</f>
        <v>0</v>
      </c>
      <c r="K208" s="55">
        <v>0</v>
      </c>
      <c r="L208" s="55">
        <f t="shared" si="13"/>
        <v>2010</v>
      </c>
      <c r="M208" s="55" t="s">
        <v>2248</v>
      </c>
      <c r="N208" s="55"/>
      <c r="P208" s="55" t="s">
        <v>1246</v>
      </c>
      <c r="Q208" s="55">
        <v>1</v>
      </c>
      <c r="R208" s="55">
        <v>0</v>
      </c>
      <c r="S208" s="55" t="s">
        <v>127</v>
      </c>
      <c r="T208" s="44" t="s">
        <v>309</v>
      </c>
      <c r="U208" s="55">
        <v>40</v>
      </c>
      <c r="V208" s="55" t="s">
        <v>135</v>
      </c>
      <c r="W208" s="54">
        <v>8000</v>
      </c>
      <c r="X208" s="55">
        <f>INDEX([1]装备设计!$G$3:$G$7,MATCH([1]装备一览!T202,[1]装备设计!$F$3:$F$7,0))</f>
        <v>10</v>
      </c>
      <c r="Y208" s="55">
        <f>INDEX([1]装备设计!$H$3:$H$7,MATCH([1]装备一览!T202,[1]装备设计!$F$3:$F$7,0))</f>
        <v>0</v>
      </c>
      <c r="Z208" s="55">
        <v>0</v>
      </c>
      <c r="AA208" s="55">
        <v>2010</v>
      </c>
      <c r="AB208" s="55" t="str">
        <f t="shared" si="14"/>
        <v>121,165</v>
      </c>
      <c r="AC208" s="55"/>
      <c r="AE208" s="55" t="s">
        <v>1247</v>
      </c>
      <c r="AF208" s="55">
        <v>1</v>
      </c>
      <c r="AG208" s="55">
        <v>0</v>
      </c>
      <c r="AH208" s="55" t="s">
        <v>127</v>
      </c>
      <c r="AI208" s="44" t="s">
        <v>311</v>
      </c>
      <c r="AJ208" s="55">
        <v>40</v>
      </c>
      <c r="AK208" s="55" t="s">
        <v>135</v>
      </c>
      <c r="AL208" s="54">
        <v>20000</v>
      </c>
      <c r="AM208" s="55">
        <f>INDEX([1]装备设计!$G$3:$G$7,MATCH([1]装备一览!AI202,[1]装备设计!$F$3:$F$7,0))</f>
        <v>20</v>
      </c>
      <c r="AN208" s="55">
        <f>INDEX([1]装备设计!$H$3:$H$7,MATCH([1]装备一览!AI202,[1]装备设计!$F$3:$F$7,0))</f>
        <v>0</v>
      </c>
      <c r="AO208" s="55">
        <v>22500</v>
      </c>
      <c r="AP208" s="55">
        <v>2010</v>
      </c>
      <c r="AQ208" s="55" t="str">
        <f t="shared" si="15"/>
        <v>202,276</v>
      </c>
      <c r="AR208" s="55"/>
      <c r="AT208" s="55" t="s">
        <v>1248</v>
      </c>
      <c r="AU208" s="55">
        <v>1</v>
      </c>
      <c r="AV208" s="55">
        <v>0</v>
      </c>
      <c r="AW208" s="55" t="s">
        <v>127</v>
      </c>
      <c r="AX208" s="44" t="s">
        <v>313</v>
      </c>
      <c r="AY208" s="55">
        <v>40</v>
      </c>
      <c r="AZ208" s="55" t="s">
        <v>135</v>
      </c>
      <c r="BA208" s="54">
        <v>40000</v>
      </c>
      <c r="BB208" s="55">
        <f>INDEX([1]装备设计!$G$3:$G$7,MATCH([1]装备一览!AX202,[1]装备设计!$F$3:$F$7,0))</f>
        <v>50</v>
      </c>
      <c r="BC208" s="55">
        <f>INDEX([1]装备设计!$H$3:$H$7,MATCH([1]装备一览!AX202,[1]装备设计!$F$3:$F$7,0))</f>
        <v>500</v>
      </c>
      <c r="BD208" s="55">
        <v>22500</v>
      </c>
      <c r="BE208" s="55">
        <v>2010</v>
      </c>
      <c r="BF208" s="55" t="str">
        <f t="shared" si="16"/>
        <v>303,412</v>
      </c>
      <c r="BG208" s="55"/>
      <c r="BI208" s="55" t="s">
        <v>1249</v>
      </c>
      <c r="BJ208" s="55">
        <v>1</v>
      </c>
      <c r="BK208" s="55">
        <v>0</v>
      </c>
      <c r="BL208" s="55" t="s">
        <v>127</v>
      </c>
      <c r="BM208" s="44" t="s">
        <v>315</v>
      </c>
      <c r="BN208" s="55">
        <v>40</v>
      </c>
      <c r="BO208" s="55" t="s">
        <v>135</v>
      </c>
      <c r="BP208" s="54">
        <v>80000</v>
      </c>
      <c r="BQ208" s="55">
        <f>INDEX([1]装备设计!$G$3:$G$7,MATCH([1]装备一览!BM202,[1]装备设计!$F$3:$F$7,0))</f>
        <v>150</v>
      </c>
      <c r="BR208" s="55">
        <f>INDEX([1]装备设计!$H$3:$H$7,MATCH([1]装备一览!BM202,[1]装备设计!$F$3:$F$7,0))</f>
        <v>1500</v>
      </c>
      <c r="BS208" s="55">
        <v>22500</v>
      </c>
      <c r="BT208" s="55">
        <v>2010</v>
      </c>
      <c r="BU208" s="55" t="str">
        <f t="shared" si="17"/>
        <v>380,550</v>
      </c>
      <c r="BV208" s="55"/>
    </row>
    <row r="209" spans="1:74" ht="14.25" thickBot="1">
      <c r="A209" s="55" t="s">
        <v>1250</v>
      </c>
      <c r="B209" s="55">
        <v>1</v>
      </c>
      <c r="C209" s="55">
        <v>1</v>
      </c>
      <c r="D209" s="55" t="s">
        <v>127</v>
      </c>
      <c r="E209" s="55" t="s">
        <v>308</v>
      </c>
      <c r="F209" s="55">
        <v>40</v>
      </c>
      <c r="G209" s="55" t="s">
        <v>135</v>
      </c>
      <c r="H209" s="54">
        <v>4300</v>
      </c>
      <c r="I209" s="55">
        <f>INDEX([1]装备设计!$G$3:$G$7,MATCH([1]装备一览!E203,[1]装备设计!$F$3:$F$7,0))</f>
        <v>5</v>
      </c>
      <c r="J209" s="55">
        <f>INDEX([1]装备设计!$H$3:$H$7,MATCH([1]装备一览!E203,[1]装备设计!$F$3:$F$7,0))</f>
        <v>0</v>
      </c>
      <c r="K209" s="55">
        <v>0</v>
      </c>
      <c r="L209" s="55">
        <f t="shared" si="13"/>
        <v>2231.1999999999998</v>
      </c>
      <c r="M209" s="55" t="s">
        <v>2248</v>
      </c>
      <c r="N209" s="55"/>
      <c r="P209" s="55" t="s">
        <v>1251</v>
      </c>
      <c r="Q209" s="55">
        <v>1</v>
      </c>
      <c r="R209" s="55">
        <v>1</v>
      </c>
      <c r="S209" s="55" t="s">
        <v>127</v>
      </c>
      <c r="T209" s="44" t="s">
        <v>309</v>
      </c>
      <c r="U209" s="55">
        <v>40</v>
      </c>
      <c r="V209" s="55" t="s">
        <v>135</v>
      </c>
      <c r="W209" s="54">
        <v>8600</v>
      </c>
      <c r="X209" s="55">
        <f>INDEX([1]装备设计!$G$3:$G$7,MATCH([1]装备一览!T203,[1]装备设计!$F$3:$F$7,0))</f>
        <v>10</v>
      </c>
      <c r="Y209" s="55">
        <f>INDEX([1]装备设计!$H$3:$H$7,MATCH([1]装备一览!T203,[1]装备设计!$F$3:$F$7,0))</f>
        <v>0</v>
      </c>
      <c r="Z209" s="55">
        <v>0</v>
      </c>
      <c r="AA209" s="55">
        <v>2231.1999999999998</v>
      </c>
      <c r="AB209" s="55" t="str">
        <f t="shared" si="14"/>
        <v>121,165</v>
      </c>
      <c r="AC209" s="55"/>
      <c r="AE209" s="55" t="s">
        <v>1252</v>
      </c>
      <c r="AF209" s="55">
        <v>1</v>
      </c>
      <c r="AG209" s="55">
        <v>1</v>
      </c>
      <c r="AH209" s="55" t="s">
        <v>127</v>
      </c>
      <c r="AI209" s="44" t="s">
        <v>311</v>
      </c>
      <c r="AJ209" s="55">
        <v>40</v>
      </c>
      <c r="AK209" s="55" t="s">
        <v>135</v>
      </c>
      <c r="AL209" s="54">
        <v>21500</v>
      </c>
      <c r="AM209" s="55">
        <f>INDEX([1]装备设计!$G$3:$G$7,MATCH([1]装备一览!AI203,[1]装备设计!$F$3:$F$7,0))</f>
        <v>20</v>
      </c>
      <c r="AN209" s="55">
        <f>INDEX([1]装备设计!$H$3:$H$7,MATCH([1]装备一览!AI203,[1]装备设计!$F$3:$F$7,0))</f>
        <v>0</v>
      </c>
      <c r="AO209" s="55">
        <v>25000</v>
      </c>
      <c r="AP209" s="55">
        <v>2231.1999999999998</v>
      </c>
      <c r="AQ209" s="55" t="str">
        <f t="shared" si="15"/>
        <v>202,276</v>
      </c>
      <c r="AR209" s="55"/>
      <c r="AT209" s="55" t="s">
        <v>1253</v>
      </c>
      <c r="AU209" s="55">
        <v>1</v>
      </c>
      <c r="AV209" s="55">
        <v>1</v>
      </c>
      <c r="AW209" s="55" t="s">
        <v>127</v>
      </c>
      <c r="AX209" s="44" t="s">
        <v>313</v>
      </c>
      <c r="AY209" s="55">
        <v>40</v>
      </c>
      <c r="AZ209" s="55" t="s">
        <v>135</v>
      </c>
      <c r="BA209" s="54">
        <v>43000</v>
      </c>
      <c r="BB209" s="55">
        <f>INDEX([1]装备设计!$G$3:$G$7,MATCH([1]装备一览!AX203,[1]装备设计!$F$3:$F$7,0))</f>
        <v>50</v>
      </c>
      <c r="BC209" s="55">
        <f>INDEX([1]装备设计!$H$3:$H$7,MATCH([1]装备一览!AX203,[1]装备设计!$F$3:$F$7,0))</f>
        <v>500</v>
      </c>
      <c r="BD209" s="55">
        <v>25000</v>
      </c>
      <c r="BE209" s="55">
        <v>2231.1999999999998</v>
      </c>
      <c r="BF209" s="55" t="str">
        <f t="shared" si="16"/>
        <v>303,412</v>
      </c>
      <c r="BG209" s="55"/>
      <c r="BI209" s="55" t="s">
        <v>1254</v>
      </c>
      <c r="BJ209" s="55">
        <v>1</v>
      </c>
      <c r="BK209" s="55">
        <v>1</v>
      </c>
      <c r="BL209" s="55" t="s">
        <v>127</v>
      </c>
      <c r="BM209" s="44" t="s">
        <v>315</v>
      </c>
      <c r="BN209" s="55">
        <v>40</v>
      </c>
      <c r="BO209" s="55" t="s">
        <v>135</v>
      </c>
      <c r="BP209" s="54">
        <v>86000</v>
      </c>
      <c r="BQ209" s="55">
        <f>INDEX([1]装备设计!$G$3:$G$7,MATCH([1]装备一览!BM203,[1]装备设计!$F$3:$F$7,0))</f>
        <v>150</v>
      </c>
      <c r="BR209" s="55">
        <f>INDEX([1]装备设计!$H$3:$H$7,MATCH([1]装备一览!BM203,[1]装备设计!$F$3:$F$7,0))</f>
        <v>1500</v>
      </c>
      <c r="BS209" s="55">
        <v>25000</v>
      </c>
      <c r="BT209" s="55">
        <v>2231.1999999999998</v>
      </c>
      <c r="BU209" s="55" t="str">
        <f t="shared" si="17"/>
        <v>380,550</v>
      </c>
      <c r="BV209" s="55"/>
    </row>
    <row r="210" spans="1:74" ht="14.25" thickBot="1">
      <c r="A210" s="55" t="s">
        <v>1255</v>
      </c>
      <c r="B210" s="55">
        <v>1</v>
      </c>
      <c r="C210" s="55">
        <v>0</v>
      </c>
      <c r="D210" s="55" t="s">
        <v>128</v>
      </c>
      <c r="E210" s="55" t="s">
        <v>308</v>
      </c>
      <c r="F210" s="55">
        <v>40</v>
      </c>
      <c r="G210" s="55" t="s">
        <v>135</v>
      </c>
      <c r="H210" s="54">
        <v>4000</v>
      </c>
      <c r="I210" s="55">
        <f>INDEX([1]装备设计!$G$3:$G$7,MATCH([1]装备一览!E204,[1]装备设计!$F$3:$F$7,0))</f>
        <v>5</v>
      </c>
      <c r="J210" s="55">
        <f>INDEX([1]装备设计!$H$3:$H$7,MATCH([1]装备一览!E204,[1]装备设计!$F$3:$F$7,0))</f>
        <v>0</v>
      </c>
      <c r="K210" s="55">
        <v>0</v>
      </c>
      <c r="L210" s="55">
        <f t="shared" si="13"/>
        <v>880</v>
      </c>
      <c r="M210" s="55" t="s">
        <v>2248</v>
      </c>
      <c r="N210" s="55"/>
      <c r="P210" s="55" t="s">
        <v>1256</v>
      </c>
      <c r="Q210" s="55">
        <v>1</v>
      </c>
      <c r="R210" s="55">
        <v>0</v>
      </c>
      <c r="S210" s="55" t="s">
        <v>128</v>
      </c>
      <c r="T210" s="44" t="s">
        <v>309</v>
      </c>
      <c r="U210" s="55">
        <v>40</v>
      </c>
      <c r="V210" s="55" t="s">
        <v>135</v>
      </c>
      <c r="W210" s="54">
        <v>8000</v>
      </c>
      <c r="X210" s="55">
        <f>INDEX([1]装备设计!$G$3:$G$7,MATCH([1]装备一览!T204,[1]装备设计!$F$3:$F$7,0))</f>
        <v>10</v>
      </c>
      <c r="Y210" s="55">
        <f>INDEX([1]装备设计!$H$3:$H$7,MATCH([1]装备一览!T204,[1]装备设计!$F$3:$F$7,0))</f>
        <v>0</v>
      </c>
      <c r="Z210" s="55">
        <v>0</v>
      </c>
      <c r="AA210" s="55">
        <v>880</v>
      </c>
      <c r="AB210" s="55" t="str">
        <f t="shared" si="14"/>
        <v>121,165</v>
      </c>
      <c r="AC210" s="55"/>
      <c r="AE210" s="55" t="s">
        <v>1257</v>
      </c>
      <c r="AF210" s="55">
        <v>1</v>
      </c>
      <c r="AG210" s="55">
        <v>0</v>
      </c>
      <c r="AH210" s="55" t="s">
        <v>128</v>
      </c>
      <c r="AI210" s="44" t="s">
        <v>311</v>
      </c>
      <c r="AJ210" s="55">
        <v>40</v>
      </c>
      <c r="AK210" s="55" t="s">
        <v>135</v>
      </c>
      <c r="AL210" s="54">
        <v>20000</v>
      </c>
      <c r="AM210" s="55">
        <f>INDEX([1]装备设计!$G$3:$G$7,MATCH([1]装备一览!AI204,[1]装备设计!$F$3:$F$7,0))</f>
        <v>20</v>
      </c>
      <c r="AN210" s="55">
        <f>INDEX([1]装备设计!$H$3:$H$7,MATCH([1]装备一览!AI204,[1]装备设计!$F$3:$F$7,0))</f>
        <v>0</v>
      </c>
      <c r="AO210" s="55">
        <v>22500</v>
      </c>
      <c r="AP210" s="55">
        <v>880</v>
      </c>
      <c r="AQ210" s="55" t="str">
        <f t="shared" si="15"/>
        <v>202,276</v>
      </c>
      <c r="AR210" s="55"/>
      <c r="AT210" s="55" t="s">
        <v>1258</v>
      </c>
      <c r="AU210" s="55">
        <v>1</v>
      </c>
      <c r="AV210" s="55">
        <v>0</v>
      </c>
      <c r="AW210" s="55" t="s">
        <v>128</v>
      </c>
      <c r="AX210" s="44" t="s">
        <v>313</v>
      </c>
      <c r="AY210" s="55">
        <v>40</v>
      </c>
      <c r="AZ210" s="55" t="s">
        <v>135</v>
      </c>
      <c r="BA210" s="54">
        <v>40000</v>
      </c>
      <c r="BB210" s="55">
        <f>INDEX([1]装备设计!$G$3:$G$7,MATCH([1]装备一览!AX204,[1]装备设计!$F$3:$F$7,0))</f>
        <v>50</v>
      </c>
      <c r="BC210" s="55">
        <f>INDEX([1]装备设计!$H$3:$H$7,MATCH([1]装备一览!AX204,[1]装备设计!$F$3:$F$7,0))</f>
        <v>500</v>
      </c>
      <c r="BD210" s="55">
        <v>22500</v>
      </c>
      <c r="BE210" s="55">
        <v>880</v>
      </c>
      <c r="BF210" s="55" t="str">
        <f t="shared" si="16"/>
        <v>303,412</v>
      </c>
      <c r="BG210" s="55"/>
      <c r="BI210" s="55" t="s">
        <v>1259</v>
      </c>
      <c r="BJ210" s="55">
        <v>1</v>
      </c>
      <c r="BK210" s="55">
        <v>0</v>
      </c>
      <c r="BL210" s="55" t="s">
        <v>128</v>
      </c>
      <c r="BM210" s="44" t="s">
        <v>315</v>
      </c>
      <c r="BN210" s="55">
        <v>40</v>
      </c>
      <c r="BO210" s="55" t="s">
        <v>135</v>
      </c>
      <c r="BP210" s="54">
        <v>80000</v>
      </c>
      <c r="BQ210" s="55">
        <f>INDEX([1]装备设计!$G$3:$G$7,MATCH([1]装备一览!BM204,[1]装备设计!$F$3:$F$7,0))</f>
        <v>150</v>
      </c>
      <c r="BR210" s="55">
        <f>INDEX([1]装备设计!$H$3:$H$7,MATCH([1]装备一览!BM204,[1]装备设计!$F$3:$F$7,0))</f>
        <v>1500</v>
      </c>
      <c r="BS210" s="55">
        <v>22500</v>
      </c>
      <c r="BT210" s="55">
        <v>880</v>
      </c>
      <c r="BU210" s="55" t="str">
        <f t="shared" si="17"/>
        <v>380,550</v>
      </c>
      <c r="BV210" s="55"/>
    </row>
    <row r="211" spans="1:74" ht="14.25" thickBot="1">
      <c r="A211" s="55" t="s">
        <v>1260</v>
      </c>
      <c r="B211" s="71">
        <v>0</v>
      </c>
      <c r="C211" s="55">
        <v>1</v>
      </c>
      <c r="D211" s="55" t="s">
        <v>128</v>
      </c>
      <c r="E211" s="55" t="s">
        <v>308</v>
      </c>
      <c r="F211" s="55">
        <v>40</v>
      </c>
      <c r="G211" s="55" t="s">
        <v>135</v>
      </c>
      <c r="H211" s="54">
        <v>4300</v>
      </c>
      <c r="I211" s="55">
        <f>INDEX([1]装备设计!$G$3:$G$7,MATCH([1]装备一览!E205,[1]装备设计!$F$3:$F$7,0))</f>
        <v>5</v>
      </c>
      <c r="J211" s="55">
        <f>INDEX([1]装备设计!$H$3:$H$7,MATCH([1]装备一览!E205,[1]装备设计!$F$3:$F$7,0))</f>
        <v>0</v>
      </c>
      <c r="K211" s="55">
        <v>0</v>
      </c>
      <c r="L211" s="55">
        <f t="shared" si="13"/>
        <v>1029.2</v>
      </c>
      <c r="M211" s="55" t="s">
        <v>2248</v>
      </c>
      <c r="N211" s="55"/>
      <c r="P211" s="55" t="s">
        <v>1261</v>
      </c>
      <c r="Q211" s="71">
        <v>0</v>
      </c>
      <c r="R211" s="55">
        <v>1</v>
      </c>
      <c r="S211" s="55" t="s">
        <v>128</v>
      </c>
      <c r="T211" s="44" t="s">
        <v>309</v>
      </c>
      <c r="U211" s="55">
        <v>40</v>
      </c>
      <c r="V211" s="55" t="s">
        <v>135</v>
      </c>
      <c r="W211" s="54">
        <v>8600</v>
      </c>
      <c r="X211" s="55">
        <f>INDEX([1]装备设计!$G$3:$G$7,MATCH([1]装备一览!T205,[1]装备设计!$F$3:$F$7,0))</f>
        <v>10</v>
      </c>
      <c r="Y211" s="55">
        <f>INDEX([1]装备设计!$H$3:$H$7,MATCH([1]装备一览!T205,[1]装备设计!$F$3:$F$7,0))</f>
        <v>0</v>
      </c>
      <c r="Z211" s="55">
        <v>0</v>
      </c>
      <c r="AA211" s="55">
        <v>1029.2</v>
      </c>
      <c r="AB211" s="55" t="str">
        <f t="shared" si="14"/>
        <v>121,165</v>
      </c>
      <c r="AC211" s="55"/>
      <c r="AE211" s="55" t="s">
        <v>1262</v>
      </c>
      <c r="AF211" s="71">
        <v>0</v>
      </c>
      <c r="AG211" s="55">
        <v>1</v>
      </c>
      <c r="AH211" s="55" t="s">
        <v>128</v>
      </c>
      <c r="AI211" s="44" t="s">
        <v>311</v>
      </c>
      <c r="AJ211" s="55">
        <v>40</v>
      </c>
      <c r="AK211" s="55" t="s">
        <v>135</v>
      </c>
      <c r="AL211" s="54">
        <v>21500</v>
      </c>
      <c r="AM211" s="55">
        <f>INDEX([1]装备设计!$G$3:$G$7,MATCH([1]装备一览!AI205,[1]装备设计!$F$3:$F$7,0))</f>
        <v>20</v>
      </c>
      <c r="AN211" s="55">
        <f>INDEX([1]装备设计!$H$3:$H$7,MATCH([1]装备一览!AI205,[1]装备设计!$F$3:$F$7,0))</f>
        <v>0</v>
      </c>
      <c r="AO211" s="55">
        <v>25000</v>
      </c>
      <c r="AP211" s="55">
        <v>1029.2</v>
      </c>
      <c r="AQ211" s="55" t="str">
        <f t="shared" si="15"/>
        <v>202,276</v>
      </c>
      <c r="AR211" s="55"/>
      <c r="AT211" s="55" t="s">
        <v>1263</v>
      </c>
      <c r="AU211" s="71">
        <v>0</v>
      </c>
      <c r="AV211" s="55">
        <v>1</v>
      </c>
      <c r="AW211" s="55" t="s">
        <v>128</v>
      </c>
      <c r="AX211" s="44" t="s">
        <v>313</v>
      </c>
      <c r="AY211" s="55">
        <v>40</v>
      </c>
      <c r="AZ211" s="55" t="s">
        <v>135</v>
      </c>
      <c r="BA211" s="54">
        <v>43000</v>
      </c>
      <c r="BB211" s="55">
        <f>INDEX([1]装备设计!$G$3:$G$7,MATCH([1]装备一览!AX205,[1]装备设计!$F$3:$F$7,0))</f>
        <v>50</v>
      </c>
      <c r="BC211" s="55">
        <f>INDEX([1]装备设计!$H$3:$H$7,MATCH([1]装备一览!AX205,[1]装备设计!$F$3:$F$7,0))</f>
        <v>500</v>
      </c>
      <c r="BD211" s="55">
        <v>25000</v>
      </c>
      <c r="BE211" s="55">
        <v>1029.2</v>
      </c>
      <c r="BF211" s="55" t="str">
        <f t="shared" si="16"/>
        <v>303,412</v>
      </c>
      <c r="BG211" s="55"/>
      <c r="BI211" s="55" t="s">
        <v>1264</v>
      </c>
      <c r="BJ211" s="71">
        <v>0</v>
      </c>
      <c r="BK211" s="55">
        <v>1</v>
      </c>
      <c r="BL211" s="55" t="s">
        <v>128</v>
      </c>
      <c r="BM211" s="44" t="s">
        <v>315</v>
      </c>
      <c r="BN211" s="55">
        <v>40</v>
      </c>
      <c r="BO211" s="55" t="s">
        <v>135</v>
      </c>
      <c r="BP211" s="54">
        <v>86000</v>
      </c>
      <c r="BQ211" s="55">
        <f>INDEX([1]装备设计!$G$3:$G$7,MATCH([1]装备一览!BM205,[1]装备设计!$F$3:$F$7,0))</f>
        <v>150</v>
      </c>
      <c r="BR211" s="55">
        <f>INDEX([1]装备设计!$H$3:$H$7,MATCH([1]装备一览!BM205,[1]装备设计!$F$3:$F$7,0))</f>
        <v>1500</v>
      </c>
      <c r="BS211" s="55">
        <v>25000</v>
      </c>
      <c r="BT211" s="55">
        <v>1029.2</v>
      </c>
      <c r="BU211" s="55" t="str">
        <f t="shared" si="17"/>
        <v>380,550</v>
      </c>
      <c r="BV211" s="55"/>
    </row>
    <row r="212" spans="1:74" ht="14.25" thickBot="1">
      <c r="A212" s="55" t="s">
        <v>1265</v>
      </c>
      <c r="B212" s="55">
        <v>1</v>
      </c>
      <c r="C212" s="55">
        <v>0</v>
      </c>
      <c r="D212" s="55" t="s">
        <v>127</v>
      </c>
      <c r="E212" s="55" t="s">
        <v>308</v>
      </c>
      <c r="F212" s="55">
        <v>40</v>
      </c>
      <c r="G212" s="55" t="s">
        <v>139</v>
      </c>
      <c r="H212" s="54">
        <v>4000</v>
      </c>
      <c r="I212" s="55">
        <f>INDEX([1]装备设计!$G$3:$G$7,MATCH([1]装备一览!E206,[1]装备设计!$F$3:$F$7,0))</f>
        <v>5</v>
      </c>
      <c r="J212" s="55">
        <f>INDEX([1]装备设计!$H$3:$H$7,MATCH([1]装备一览!E206,[1]装备设计!$F$3:$F$7,0))</f>
        <v>0</v>
      </c>
      <c r="K212" s="55">
        <v>0</v>
      </c>
      <c r="L212" s="55">
        <f t="shared" si="13"/>
        <v>2010</v>
      </c>
      <c r="M212" s="55" t="s">
        <v>2248</v>
      </c>
      <c r="N212" s="55"/>
      <c r="P212" s="55" t="s">
        <v>1266</v>
      </c>
      <c r="Q212" s="55">
        <v>1</v>
      </c>
      <c r="R212" s="55">
        <v>0</v>
      </c>
      <c r="S212" s="55" t="s">
        <v>127</v>
      </c>
      <c r="T212" s="44" t="s">
        <v>309</v>
      </c>
      <c r="U212" s="55">
        <v>40</v>
      </c>
      <c r="V212" s="55" t="s">
        <v>139</v>
      </c>
      <c r="W212" s="54">
        <v>8000</v>
      </c>
      <c r="X212" s="55">
        <f>INDEX([1]装备设计!$G$3:$G$7,MATCH([1]装备一览!T206,[1]装备设计!$F$3:$F$7,0))</f>
        <v>10</v>
      </c>
      <c r="Y212" s="55">
        <f>INDEX([1]装备设计!$H$3:$H$7,MATCH([1]装备一览!T206,[1]装备设计!$F$3:$F$7,0))</f>
        <v>0</v>
      </c>
      <c r="Z212" s="55">
        <v>0</v>
      </c>
      <c r="AA212" s="55">
        <v>2010</v>
      </c>
      <c r="AB212" s="55" t="str">
        <f t="shared" si="14"/>
        <v>121,165</v>
      </c>
      <c r="AC212" s="55"/>
      <c r="AE212" s="55" t="s">
        <v>1267</v>
      </c>
      <c r="AF212" s="55">
        <v>1</v>
      </c>
      <c r="AG212" s="55">
        <v>0</v>
      </c>
      <c r="AH212" s="55" t="s">
        <v>127</v>
      </c>
      <c r="AI212" s="44" t="s">
        <v>311</v>
      </c>
      <c r="AJ212" s="55">
        <v>40</v>
      </c>
      <c r="AK212" s="55" t="s">
        <v>139</v>
      </c>
      <c r="AL212" s="54">
        <v>20000</v>
      </c>
      <c r="AM212" s="55">
        <f>INDEX([1]装备设计!$G$3:$G$7,MATCH([1]装备一览!AI206,[1]装备设计!$F$3:$F$7,0))</f>
        <v>20</v>
      </c>
      <c r="AN212" s="55">
        <f>INDEX([1]装备设计!$H$3:$H$7,MATCH([1]装备一览!AI206,[1]装备设计!$F$3:$F$7,0))</f>
        <v>0</v>
      </c>
      <c r="AO212" s="55">
        <v>22500</v>
      </c>
      <c r="AP212" s="55">
        <v>2010</v>
      </c>
      <c r="AQ212" s="55" t="str">
        <f t="shared" si="15"/>
        <v>202,276</v>
      </c>
      <c r="AR212" s="55"/>
      <c r="AT212" s="55" t="s">
        <v>1268</v>
      </c>
      <c r="AU212" s="55">
        <v>1</v>
      </c>
      <c r="AV212" s="55">
        <v>0</v>
      </c>
      <c r="AW212" s="55" t="s">
        <v>127</v>
      </c>
      <c r="AX212" s="44" t="s">
        <v>313</v>
      </c>
      <c r="AY212" s="55">
        <v>40</v>
      </c>
      <c r="AZ212" s="55" t="s">
        <v>139</v>
      </c>
      <c r="BA212" s="54">
        <v>40000</v>
      </c>
      <c r="BB212" s="55">
        <f>INDEX([1]装备设计!$G$3:$G$7,MATCH([1]装备一览!AX206,[1]装备设计!$F$3:$F$7,0))</f>
        <v>50</v>
      </c>
      <c r="BC212" s="55">
        <f>INDEX([1]装备设计!$H$3:$H$7,MATCH([1]装备一览!AX206,[1]装备设计!$F$3:$F$7,0))</f>
        <v>500</v>
      </c>
      <c r="BD212" s="55">
        <v>22500</v>
      </c>
      <c r="BE212" s="55">
        <v>2010</v>
      </c>
      <c r="BF212" s="55" t="str">
        <f t="shared" si="16"/>
        <v>303,412</v>
      </c>
      <c r="BG212" s="55"/>
      <c r="BI212" s="55" t="s">
        <v>1269</v>
      </c>
      <c r="BJ212" s="55">
        <v>1</v>
      </c>
      <c r="BK212" s="55">
        <v>0</v>
      </c>
      <c r="BL212" s="55" t="s">
        <v>127</v>
      </c>
      <c r="BM212" s="44" t="s">
        <v>315</v>
      </c>
      <c r="BN212" s="55">
        <v>40</v>
      </c>
      <c r="BO212" s="55" t="s">
        <v>139</v>
      </c>
      <c r="BP212" s="54">
        <v>80000</v>
      </c>
      <c r="BQ212" s="55">
        <f>INDEX([1]装备设计!$G$3:$G$7,MATCH([1]装备一览!BM206,[1]装备设计!$F$3:$F$7,0))</f>
        <v>150</v>
      </c>
      <c r="BR212" s="55">
        <f>INDEX([1]装备设计!$H$3:$H$7,MATCH([1]装备一览!BM206,[1]装备设计!$F$3:$F$7,0))</f>
        <v>1500</v>
      </c>
      <c r="BS212" s="55">
        <v>22500</v>
      </c>
      <c r="BT212" s="55">
        <v>2010</v>
      </c>
      <c r="BU212" s="55" t="str">
        <f t="shared" si="17"/>
        <v>380,550</v>
      </c>
      <c r="BV212" s="55"/>
    </row>
    <row r="213" spans="1:74" ht="14.25" thickBot="1">
      <c r="A213" s="55" t="s">
        <v>1270</v>
      </c>
      <c r="B213" s="55">
        <v>1</v>
      </c>
      <c r="C213" s="55">
        <v>1</v>
      </c>
      <c r="D213" s="55" t="s">
        <v>127</v>
      </c>
      <c r="E213" s="55" t="s">
        <v>308</v>
      </c>
      <c r="F213" s="55">
        <v>40</v>
      </c>
      <c r="G213" s="55" t="s">
        <v>139</v>
      </c>
      <c r="H213" s="54">
        <v>4300</v>
      </c>
      <c r="I213" s="55">
        <f>INDEX([1]装备设计!$G$3:$G$7,MATCH([1]装备一览!E207,[1]装备设计!$F$3:$F$7,0))</f>
        <v>5</v>
      </c>
      <c r="J213" s="55">
        <f>INDEX([1]装备设计!$H$3:$H$7,MATCH([1]装备一览!E207,[1]装备设计!$F$3:$F$7,0))</f>
        <v>0</v>
      </c>
      <c r="K213" s="55">
        <v>0</v>
      </c>
      <c r="L213" s="55">
        <f t="shared" si="13"/>
        <v>2231.1999999999998</v>
      </c>
      <c r="M213" s="55" t="s">
        <v>2248</v>
      </c>
      <c r="N213" s="55"/>
      <c r="P213" s="55" t="s">
        <v>1271</v>
      </c>
      <c r="Q213" s="55">
        <v>1</v>
      </c>
      <c r="R213" s="55">
        <v>1</v>
      </c>
      <c r="S213" s="55" t="s">
        <v>127</v>
      </c>
      <c r="T213" s="44" t="s">
        <v>309</v>
      </c>
      <c r="U213" s="55">
        <v>40</v>
      </c>
      <c r="V213" s="55" t="s">
        <v>139</v>
      </c>
      <c r="W213" s="54">
        <v>8600</v>
      </c>
      <c r="X213" s="55">
        <f>INDEX([1]装备设计!$G$3:$G$7,MATCH([1]装备一览!T207,[1]装备设计!$F$3:$F$7,0))</f>
        <v>10</v>
      </c>
      <c r="Y213" s="55">
        <f>INDEX([1]装备设计!$H$3:$H$7,MATCH([1]装备一览!T207,[1]装备设计!$F$3:$F$7,0))</f>
        <v>0</v>
      </c>
      <c r="Z213" s="55">
        <v>0</v>
      </c>
      <c r="AA213" s="55">
        <v>2231.1999999999998</v>
      </c>
      <c r="AB213" s="55" t="str">
        <f t="shared" si="14"/>
        <v>121,165</v>
      </c>
      <c r="AC213" s="55"/>
      <c r="AE213" s="55" t="s">
        <v>1272</v>
      </c>
      <c r="AF213" s="55">
        <v>1</v>
      </c>
      <c r="AG213" s="55">
        <v>1</v>
      </c>
      <c r="AH213" s="55" t="s">
        <v>127</v>
      </c>
      <c r="AI213" s="44" t="s">
        <v>311</v>
      </c>
      <c r="AJ213" s="55">
        <v>40</v>
      </c>
      <c r="AK213" s="55" t="s">
        <v>139</v>
      </c>
      <c r="AL213" s="54">
        <v>21500</v>
      </c>
      <c r="AM213" s="55">
        <f>INDEX([1]装备设计!$G$3:$G$7,MATCH([1]装备一览!AI207,[1]装备设计!$F$3:$F$7,0))</f>
        <v>20</v>
      </c>
      <c r="AN213" s="55">
        <f>INDEX([1]装备设计!$H$3:$H$7,MATCH([1]装备一览!AI207,[1]装备设计!$F$3:$F$7,0))</f>
        <v>0</v>
      </c>
      <c r="AO213" s="55">
        <v>25000</v>
      </c>
      <c r="AP213" s="55">
        <v>2231.1999999999998</v>
      </c>
      <c r="AQ213" s="55" t="str">
        <f t="shared" si="15"/>
        <v>202,276</v>
      </c>
      <c r="AR213" s="55"/>
      <c r="AT213" s="55" t="s">
        <v>1273</v>
      </c>
      <c r="AU213" s="55">
        <v>1</v>
      </c>
      <c r="AV213" s="55">
        <v>1</v>
      </c>
      <c r="AW213" s="55" t="s">
        <v>127</v>
      </c>
      <c r="AX213" s="44" t="s">
        <v>313</v>
      </c>
      <c r="AY213" s="55">
        <v>40</v>
      </c>
      <c r="AZ213" s="55" t="s">
        <v>139</v>
      </c>
      <c r="BA213" s="54">
        <v>43000</v>
      </c>
      <c r="BB213" s="55">
        <f>INDEX([1]装备设计!$G$3:$G$7,MATCH([1]装备一览!AX207,[1]装备设计!$F$3:$F$7,0))</f>
        <v>50</v>
      </c>
      <c r="BC213" s="55">
        <f>INDEX([1]装备设计!$H$3:$H$7,MATCH([1]装备一览!AX207,[1]装备设计!$F$3:$F$7,0))</f>
        <v>500</v>
      </c>
      <c r="BD213" s="55">
        <v>25000</v>
      </c>
      <c r="BE213" s="55">
        <v>2231.1999999999998</v>
      </c>
      <c r="BF213" s="55" t="str">
        <f t="shared" si="16"/>
        <v>303,412</v>
      </c>
      <c r="BG213" s="55"/>
      <c r="BI213" s="55" t="s">
        <v>1274</v>
      </c>
      <c r="BJ213" s="55">
        <v>1</v>
      </c>
      <c r="BK213" s="55">
        <v>1</v>
      </c>
      <c r="BL213" s="55" t="s">
        <v>127</v>
      </c>
      <c r="BM213" s="44" t="s">
        <v>315</v>
      </c>
      <c r="BN213" s="55">
        <v>40</v>
      </c>
      <c r="BO213" s="55" t="s">
        <v>139</v>
      </c>
      <c r="BP213" s="54">
        <v>86000</v>
      </c>
      <c r="BQ213" s="55">
        <f>INDEX([1]装备设计!$G$3:$G$7,MATCH([1]装备一览!BM207,[1]装备设计!$F$3:$F$7,0))</f>
        <v>150</v>
      </c>
      <c r="BR213" s="55">
        <f>INDEX([1]装备设计!$H$3:$H$7,MATCH([1]装备一览!BM207,[1]装备设计!$F$3:$F$7,0))</f>
        <v>1500</v>
      </c>
      <c r="BS213" s="55">
        <v>25000</v>
      </c>
      <c r="BT213" s="55">
        <v>2231.1999999999998</v>
      </c>
      <c r="BU213" s="55" t="str">
        <f t="shared" si="17"/>
        <v>380,550</v>
      </c>
      <c r="BV213" s="55"/>
    </row>
    <row r="214" spans="1:74" ht="14.25" thickBot="1">
      <c r="A214" s="55" t="s">
        <v>1275</v>
      </c>
      <c r="B214" s="55">
        <v>1</v>
      </c>
      <c r="C214" s="55">
        <v>0</v>
      </c>
      <c r="D214" s="55" t="s">
        <v>128</v>
      </c>
      <c r="E214" s="55" t="s">
        <v>308</v>
      </c>
      <c r="F214" s="55">
        <v>40</v>
      </c>
      <c r="G214" s="55" t="s">
        <v>139</v>
      </c>
      <c r="H214" s="54">
        <v>4000</v>
      </c>
      <c r="I214" s="55">
        <f>INDEX([1]装备设计!$G$3:$G$7,MATCH([1]装备一览!E208,[1]装备设计!$F$3:$F$7,0))</f>
        <v>5</v>
      </c>
      <c r="J214" s="55">
        <f>INDEX([1]装备设计!$H$3:$H$7,MATCH([1]装备一览!E208,[1]装备设计!$F$3:$F$7,0))</f>
        <v>0</v>
      </c>
      <c r="K214" s="55">
        <v>0</v>
      </c>
      <c r="L214" s="55">
        <f t="shared" si="13"/>
        <v>880</v>
      </c>
      <c r="M214" s="55" t="s">
        <v>2248</v>
      </c>
      <c r="N214" s="55"/>
      <c r="P214" s="55" t="s">
        <v>1276</v>
      </c>
      <c r="Q214" s="55">
        <v>1</v>
      </c>
      <c r="R214" s="55">
        <v>0</v>
      </c>
      <c r="S214" s="55" t="s">
        <v>128</v>
      </c>
      <c r="T214" s="44" t="s">
        <v>309</v>
      </c>
      <c r="U214" s="55">
        <v>40</v>
      </c>
      <c r="V214" s="55" t="s">
        <v>139</v>
      </c>
      <c r="W214" s="54">
        <v>8000</v>
      </c>
      <c r="X214" s="55">
        <f>INDEX([1]装备设计!$G$3:$G$7,MATCH([1]装备一览!T208,[1]装备设计!$F$3:$F$7,0))</f>
        <v>10</v>
      </c>
      <c r="Y214" s="55">
        <f>INDEX([1]装备设计!$H$3:$H$7,MATCH([1]装备一览!T208,[1]装备设计!$F$3:$F$7,0))</f>
        <v>0</v>
      </c>
      <c r="Z214" s="55">
        <v>0</v>
      </c>
      <c r="AA214" s="55">
        <v>880</v>
      </c>
      <c r="AB214" s="55" t="str">
        <f t="shared" si="14"/>
        <v>121,165</v>
      </c>
      <c r="AC214" s="55"/>
      <c r="AE214" s="55" t="s">
        <v>1277</v>
      </c>
      <c r="AF214" s="55">
        <v>1</v>
      </c>
      <c r="AG214" s="55">
        <v>0</v>
      </c>
      <c r="AH214" s="55" t="s">
        <v>128</v>
      </c>
      <c r="AI214" s="44" t="s">
        <v>311</v>
      </c>
      <c r="AJ214" s="55">
        <v>40</v>
      </c>
      <c r="AK214" s="55" t="s">
        <v>139</v>
      </c>
      <c r="AL214" s="54">
        <v>20000</v>
      </c>
      <c r="AM214" s="55">
        <f>INDEX([1]装备设计!$G$3:$G$7,MATCH([1]装备一览!AI208,[1]装备设计!$F$3:$F$7,0))</f>
        <v>20</v>
      </c>
      <c r="AN214" s="55">
        <f>INDEX([1]装备设计!$H$3:$H$7,MATCH([1]装备一览!AI208,[1]装备设计!$F$3:$F$7,0))</f>
        <v>0</v>
      </c>
      <c r="AO214" s="55">
        <v>22500</v>
      </c>
      <c r="AP214" s="55">
        <v>880</v>
      </c>
      <c r="AQ214" s="55" t="str">
        <f t="shared" si="15"/>
        <v>202,276</v>
      </c>
      <c r="AR214" s="55"/>
      <c r="AT214" s="55" t="s">
        <v>1278</v>
      </c>
      <c r="AU214" s="55">
        <v>1</v>
      </c>
      <c r="AV214" s="55">
        <v>0</v>
      </c>
      <c r="AW214" s="55" t="s">
        <v>128</v>
      </c>
      <c r="AX214" s="44" t="s">
        <v>313</v>
      </c>
      <c r="AY214" s="55">
        <v>40</v>
      </c>
      <c r="AZ214" s="55" t="s">
        <v>139</v>
      </c>
      <c r="BA214" s="54">
        <v>40000</v>
      </c>
      <c r="BB214" s="55">
        <f>INDEX([1]装备设计!$G$3:$G$7,MATCH([1]装备一览!AX208,[1]装备设计!$F$3:$F$7,0))</f>
        <v>50</v>
      </c>
      <c r="BC214" s="55">
        <f>INDEX([1]装备设计!$H$3:$H$7,MATCH([1]装备一览!AX208,[1]装备设计!$F$3:$F$7,0))</f>
        <v>500</v>
      </c>
      <c r="BD214" s="55">
        <v>22500</v>
      </c>
      <c r="BE214" s="55">
        <v>880</v>
      </c>
      <c r="BF214" s="55" t="str">
        <f t="shared" si="16"/>
        <v>303,412</v>
      </c>
      <c r="BG214" s="55"/>
      <c r="BI214" s="55" t="s">
        <v>1279</v>
      </c>
      <c r="BJ214" s="55">
        <v>1</v>
      </c>
      <c r="BK214" s="55">
        <v>0</v>
      </c>
      <c r="BL214" s="55" t="s">
        <v>128</v>
      </c>
      <c r="BM214" s="44" t="s">
        <v>315</v>
      </c>
      <c r="BN214" s="55">
        <v>40</v>
      </c>
      <c r="BO214" s="55" t="s">
        <v>139</v>
      </c>
      <c r="BP214" s="54">
        <v>80000</v>
      </c>
      <c r="BQ214" s="55">
        <f>INDEX([1]装备设计!$G$3:$G$7,MATCH([1]装备一览!BM208,[1]装备设计!$F$3:$F$7,0))</f>
        <v>150</v>
      </c>
      <c r="BR214" s="55">
        <f>INDEX([1]装备设计!$H$3:$H$7,MATCH([1]装备一览!BM208,[1]装备设计!$F$3:$F$7,0))</f>
        <v>1500</v>
      </c>
      <c r="BS214" s="55">
        <v>22500</v>
      </c>
      <c r="BT214" s="55">
        <v>880</v>
      </c>
      <c r="BU214" s="55" t="str">
        <f t="shared" si="17"/>
        <v>380,550</v>
      </c>
      <c r="BV214" s="55"/>
    </row>
    <row r="215" spans="1:74" ht="14.25" thickBot="1">
      <c r="A215" s="55" t="s">
        <v>1280</v>
      </c>
      <c r="B215" s="71">
        <v>0</v>
      </c>
      <c r="C215" s="55">
        <v>1</v>
      </c>
      <c r="D215" s="55" t="s">
        <v>128</v>
      </c>
      <c r="E215" s="55" t="s">
        <v>308</v>
      </c>
      <c r="F215" s="55">
        <v>40</v>
      </c>
      <c r="G215" s="55" t="s">
        <v>139</v>
      </c>
      <c r="H215" s="54">
        <v>4300</v>
      </c>
      <c r="I215" s="55">
        <f>INDEX([1]装备设计!$G$3:$G$7,MATCH([1]装备一览!E209,[1]装备设计!$F$3:$F$7,0))</f>
        <v>5</v>
      </c>
      <c r="J215" s="55">
        <f>INDEX([1]装备设计!$H$3:$H$7,MATCH([1]装备一览!E209,[1]装备设计!$F$3:$F$7,0))</f>
        <v>0</v>
      </c>
      <c r="K215" s="55">
        <v>0</v>
      </c>
      <c r="L215" s="55">
        <f t="shared" si="13"/>
        <v>1029.2</v>
      </c>
      <c r="M215" s="55" t="s">
        <v>2248</v>
      </c>
      <c r="N215" s="55"/>
      <c r="P215" s="55" t="s">
        <v>1281</v>
      </c>
      <c r="Q215" s="71">
        <v>0</v>
      </c>
      <c r="R215" s="55">
        <v>1</v>
      </c>
      <c r="S215" s="55" t="s">
        <v>128</v>
      </c>
      <c r="T215" s="44" t="s">
        <v>309</v>
      </c>
      <c r="U215" s="55">
        <v>40</v>
      </c>
      <c r="V215" s="55" t="s">
        <v>139</v>
      </c>
      <c r="W215" s="54">
        <v>8600</v>
      </c>
      <c r="X215" s="55">
        <f>INDEX([1]装备设计!$G$3:$G$7,MATCH([1]装备一览!T209,[1]装备设计!$F$3:$F$7,0))</f>
        <v>10</v>
      </c>
      <c r="Y215" s="55">
        <f>INDEX([1]装备设计!$H$3:$H$7,MATCH([1]装备一览!T209,[1]装备设计!$F$3:$F$7,0))</f>
        <v>0</v>
      </c>
      <c r="Z215" s="55">
        <v>0</v>
      </c>
      <c r="AA215" s="55">
        <v>1029.2</v>
      </c>
      <c r="AB215" s="55" t="str">
        <f t="shared" si="14"/>
        <v>121,165</v>
      </c>
      <c r="AC215" s="55"/>
      <c r="AE215" s="55" t="s">
        <v>1282</v>
      </c>
      <c r="AF215" s="71">
        <v>0</v>
      </c>
      <c r="AG215" s="55">
        <v>1</v>
      </c>
      <c r="AH215" s="55" t="s">
        <v>128</v>
      </c>
      <c r="AI215" s="44" t="s">
        <v>311</v>
      </c>
      <c r="AJ215" s="55">
        <v>40</v>
      </c>
      <c r="AK215" s="55" t="s">
        <v>139</v>
      </c>
      <c r="AL215" s="54">
        <v>21500</v>
      </c>
      <c r="AM215" s="55">
        <f>INDEX([1]装备设计!$G$3:$G$7,MATCH([1]装备一览!AI209,[1]装备设计!$F$3:$F$7,0))</f>
        <v>20</v>
      </c>
      <c r="AN215" s="55">
        <f>INDEX([1]装备设计!$H$3:$H$7,MATCH([1]装备一览!AI209,[1]装备设计!$F$3:$F$7,0))</f>
        <v>0</v>
      </c>
      <c r="AO215" s="55">
        <v>25000</v>
      </c>
      <c r="AP215" s="55">
        <v>1029.2</v>
      </c>
      <c r="AQ215" s="55" t="str">
        <f t="shared" si="15"/>
        <v>202,276</v>
      </c>
      <c r="AR215" s="55"/>
      <c r="AT215" s="55" t="s">
        <v>1283</v>
      </c>
      <c r="AU215" s="71">
        <v>0</v>
      </c>
      <c r="AV215" s="55">
        <v>1</v>
      </c>
      <c r="AW215" s="55" t="s">
        <v>128</v>
      </c>
      <c r="AX215" s="44" t="s">
        <v>313</v>
      </c>
      <c r="AY215" s="55">
        <v>40</v>
      </c>
      <c r="AZ215" s="55" t="s">
        <v>139</v>
      </c>
      <c r="BA215" s="54">
        <v>43000</v>
      </c>
      <c r="BB215" s="55">
        <f>INDEX([1]装备设计!$G$3:$G$7,MATCH([1]装备一览!AX209,[1]装备设计!$F$3:$F$7,0))</f>
        <v>50</v>
      </c>
      <c r="BC215" s="55">
        <f>INDEX([1]装备设计!$H$3:$H$7,MATCH([1]装备一览!AX209,[1]装备设计!$F$3:$F$7,0))</f>
        <v>500</v>
      </c>
      <c r="BD215" s="55">
        <v>25000</v>
      </c>
      <c r="BE215" s="55">
        <v>1029.2</v>
      </c>
      <c r="BF215" s="55" t="str">
        <f t="shared" si="16"/>
        <v>303,412</v>
      </c>
      <c r="BG215" s="55"/>
      <c r="BI215" s="55" t="s">
        <v>1284</v>
      </c>
      <c r="BJ215" s="71">
        <v>0</v>
      </c>
      <c r="BK215" s="55">
        <v>1</v>
      </c>
      <c r="BL215" s="55" t="s">
        <v>128</v>
      </c>
      <c r="BM215" s="44" t="s">
        <v>315</v>
      </c>
      <c r="BN215" s="55">
        <v>40</v>
      </c>
      <c r="BO215" s="55" t="s">
        <v>139</v>
      </c>
      <c r="BP215" s="54">
        <v>86000</v>
      </c>
      <c r="BQ215" s="55">
        <f>INDEX([1]装备设计!$G$3:$G$7,MATCH([1]装备一览!BM209,[1]装备设计!$F$3:$F$7,0))</f>
        <v>150</v>
      </c>
      <c r="BR215" s="55">
        <f>INDEX([1]装备设计!$H$3:$H$7,MATCH([1]装备一览!BM209,[1]装备设计!$F$3:$F$7,0))</f>
        <v>1500</v>
      </c>
      <c r="BS215" s="55">
        <v>25000</v>
      </c>
      <c r="BT215" s="55">
        <v>1029.2</v>
      </c>
      <c r="BU215" s="55" t="str">
        <f t="shared" si="17"/>
        <v>380,550</v>
      </c>
      <c r="BV215" s="55"/>
    </row>
    <row r="216" spans="1:74" ht="14.25" thickBot="1">
      <c r="A216" s="55" t="s">
        <v>1285</v>
      </c>
      <c r="B216" s="55">
        <v>1</v>
      </c>
      <c r="C216" s="55">
        <v>0</v>
      </c>
      <c r="D216" s="55" t="s">
        <v>127</v>
      </c>
      <c r="E216" s="55" t="s">
        <v>308</v>
      </c>
      <c r="F216" s="55">
        <v>40</v>
      </c>
      <c r="G216" s="55" t="s">
        <v>137</v>
      </c>
      <c r="H216" s="54">
        <v>4000</v>
      </c>
      <c r="I216" s="55">
        <f>INDEX([1]装备设计!$G$3:$G$7,MATCH([1]装备一览!E210,[1]装备设计!$F$3:$F$7,0))</f>
        <v>5</v>
      </c>
      <c r="J216" s="55">
        <f>INDEX([1]装备设计!$H$3:$H$7,MATCH([1]装备一览!E210,[1]装备设计!$F$3:$F$7,0))</f>
        <v>0</v>
      </c>
      <c r="K216" s="55">
        <v>0</v>
      </c>
      <c r="L216" s="55">
        <f t="shared" si="13"/>
        <v>2010</v>
      </c>
      <c r="M216" s="55" t="s">
        <v>2248</v>
      </c>
      <c r="N216" s="55"/>
      <c r="P216" s="55" t="s">
        <v>1286</v>
      </c>
      <c r="Q216" s="55">
        <v>1</v>
      </c>
      <c r="R216" s="55">
        <v>0</v>
      </c>
      <c r="S216" s="55" t="s">
        <v>127</v>
      </c>
      <c r="T216" s="44" t="s">
        <v>309</v>
      </c>
      <c r="U216" s="55">
        <v>40</v>
      </c>
      <c r="V216" s="55" t="s">
        <v>137</v>
      </c>
      <c r="W216" s="54">
        <v>8000</v>
      </c>
      <c r="X216" s="55">
        <f>INDEX([1]装备设计!$G$3:$G$7,MATCH([1]装备一览!T210,[1]装备设计!$F$3:$F$7,0))</f>
        <v>10</v>
      </c>
      <c r="Y216" s="55">
        <f>INDEX([1]装备设计!$H$3:$H$7,MATCH([1]装备一览!T210,[1]装备设计!$F$3:$F$7,0))</f>
        <v>0</v>
      </c>
      <c r="Z216" s="55">
        <v>0</v>
      </c>
      <c r="AA216" s="55">
        <v>2010</v>
      </c>
      <c r="AB216" s="55" t="str">
        <f t="shared" si="14"/>
        <v>121,165</v>
      </c>
      <c r="AC216" s="55"/>
      <c r="AE216" s="55" t="s">
        <v>1287</v>
      </c>
      <c r="AF216" s="55">
        <v>1</v>
      </c>
      <c r="AG216" s="55">
        <v>0</v>
      </c>
      <c r="AH216" s="55" t="s">
        <v>127</v>
      </c>
      <c r="AI216" s="44" t="s">
        <v>311</v>
      </c>
      <c r="AJ216" s="55">
        <v>40</v>
      </c>
      <c r="AK216" s="55" t="s">
        <v>137</v>
      </c>
      <c r="AL216" s="54">
        <v>20000</v>
      </c>
      <c r="AM216" s="55">
        <f>INDEX([1]装备设计!$G$3:$G$7,MATCH([1]装备一览!AI210,[1]装备设计!$F$3:$F$7,0))</f>
        <v>20</v>
      </c>
      <c r="AN216" s="55">
        <f>INDEX([1]装备设计!$H$3:$H$7,MATCH([1]装备一览!AI210,[1]装备设计!$F$3:$F$7,0))</f>
        <v>0</v>
      </c>
      <c r="AO216" s="55">
        <v>22500</v>
      </c>
      <c r="AP216" s="55">
        <v>2010</v>
      </c>
      <c r="AQ216" s="55" t="str">
        <f t="shared" si="15"/>
        <v>202,276</v>
      </c>
      <c r="AR216" s="55"/>
      <c r="AT216" s="55" t="s">
        <v>1288</v>
      </c>
      <c r="AU216" s="55">
        <v>1</v>
      </c>
      <c r="AV216" s="55">
        <v>0</v>
      </c>
      <c r="AW216" s="55" t="s">
        <v>127</v>
      </c>
      <c r="AX216" s="44" t="s">
        <v>313</v>
      </c>
      <c r="AY216" s="55">
        <v>40</v>
      </c>
      <c r="AZ216" s="55" t="s">
        <v>137</v>
      </c>
      <c r="BA216" s="54">
        <v>40000</v>
      </c>
      <c r="BB216" s="55">
        <f>INDEX([1]装备设计!$G$3:$G$7,MATCH([1]装备一览!AX210,[1]装备设计!$F$3:$F$7,0))</f>
        <v>50</v>
      </c>
      <c r="BC216" s="55">
        <f>INDEX([1]装备设计!$H$3:$H$7,MATCH([1]装备一览!AX210,[1]装备设计!$F$3:$F$7,0))</f>
        <v>500</v>
      </c>
      <c r="BD216" s="55">
        <v>22500</v>
      </c>
      <c r="BE216" s="55">
        <v>2010</v>
      </c>
      <c r="BF216" s="55" t="str">
        <f t="shared" si="16"/>
        <v>303,412</v>
      </c>
      <c r="BG216" s="55"/>
      <c r="BI216" s="55" t="s">
        <v>1289</v>
      </c>
      <c r="BJ216" s="55">
        <v>1</v>
      </c>
      <c r="BK216" s="55">
        <v>0</v>
      </c>
      <c r="BL216" s="55" t="s">
        <v>127</v>
      </c>
      <c r="BM216" s="44" t="s">
        <v>315</v>
      </c>
      <c r="BN216" s="55">
        <v>40</v>
      </c>
      <c r="BO216" s="55" t="s">
        <v>137</v>
      </c>
      <c r="BP216" s="54">
        <v>80000</v>
      </c>
      <c r="BQ216" s="55">
        <f>INDEX([1]装备设计!$G$3:$G$7,MATCH([1]装备一览!BM210,[1]装备设计!$F$3:$F$7,0))</f>
        <v>150</v>
      </c>
      <c r="BR216" s="55">
        <f>INDEX([1]装备设计!$H$3:$H$7,MATCH([1]装备一览!BM210,[1]装备设计!$F$3:$F$7,0))</f>
        <v>1500</v>
      </c>
      <c r="BS216" s="55">
        <v>22500</v>
      </c>
      <c r="BT216" s="55">
        <v>2010</v>
      </c>
      <c r="BU216" s="55" t="str">
        <f t="shared" si="17"/>
        <v>380,550</v>
      </c>
      <c r="BV216" s="55"/>
    </row>
    <row r="217" spans="1:74" ht="14.25" thickBot="1">
      <c r="A217" s="55" t="s">
        <v>1290</v>
      </c>
      <c r="B217" s="55">
        <v>1</v>
      </c>
      <c r="C217" s="55">
        <v>1</v>
      </c>
      <c r="D217" s="55" t="s">
        <v>127</v>
      </c>
      <c r="E217" s="55" t="s">
        <v>308</v>
      </c>
      <c r="F217" s="55">
        <v>40</v>
      </c>
      <c r="G217" s="55" t="s">
        <v>137</v>
      </c>
      <c r="H217" s="54">
        <v>4300</v>
      </c>
      <c r="I217" s="55">
        <f>INDEX([1]装备设计!$G$3:$G$7,MATCH([1]装备一览!E211,[1]装备设计!$F$3:$F$7,0))</f>
        <v>5</v>
      </c>
      <c r="J217" s="55">
        <f>INDEX([1]装备设计!$H$3:$H$7,MATCH([1]装备一览!E211,[1]装备设计!$F$3:$F$7,0))</f>
        <v>0</v>
      </c>
      <c r="K217" s="55">
        <v>0</v>
      </c>
      <c r="L217" s="55">
        <f t="shared" si="13"/>
        <v>2231.1999999999998</v>
      </c>
      <c r="M217" s="55" t="s">
        <v>2248</v>
      </c>
      <c r="N217" s="55"/>
      <c r="P217" s="55" t="s">
        <v>1291</v>
      </c>
      <c r="Q217" s="55">
        <v>1</v>
      </c>
      <c r="R217" s="55">
        <v>1</v>
      </c>
      <c r="S217" s="55" t="s">
        <v>127</v>
      </c>
      <c r="T217" s="44" t="s">
        <v>309</v>
      </c>
      <c r="U217" s="55">
        <v>40</v>
      </c>
      <c r="V217" s="55" t="s">
        <v>137</v>
      </c>
      <c r="W217" s="54">
        <v>8600</v>
      </c>
      <c r="X217" s="55">
        <f>INDEX([1]装备设计!$G$3:$G$7,MATCH([1]装备一览!T211,[1]装备设计!$F$3:$F$7,0))</f>
        <v>10</v>
      </c>
      <c r="Y217" s="55">
        <f>INDEX([1]装备设计!$H$3:$H$7,MATCH([1]装备一览!T211,[1]装备设计!$F$3:$F$7,0))</f>
        <v>0</v>
      </c>
      <c r="Z217" s="55">
        <v>0</v>
      </c>
      <c r="AA217" s="55">
        <v>2231.1999999999998</v>
      </c>
      <c r="AB217" s="55" t="str">
        <f t="shared" si="14"/>
        <v>121,165</v>
      </c>
      <c r="AC217" s="55"/>
      <c r="AE217" s="55" t="s">
        <v>1292</v>
      </c>
      <c r="AF217" s="55">
        <v>1</v>
      </c>
      <c r="AG217" s="55">
        <v>1</v>
      </c>
      <c r="AH217" s="55" t="s">
        <v>127</v>
      </c>
      <c r="AI217" s="44" t="s">
        <v>311</v>
      </c>
      <c r="AJ217" s="55">
        <v>40</v>
      </c>
      <c r="AK217" s="55" t="s">
        <v>137</v>
      </c>
      <c r="AL217" s="54">
        <v>21500</v>
      </c>
      <c r="AM217" s="55">
        <f>INDEX([1]装备设计!$G$3:$G$7,MATCH([1]装备一览!AI211,[1]装备设计!$F$3:$F$7,0))</f>
        <v>20</v>
      </c>
      <c r="AN217" s="55">
        <f>INDEX([1]装备设计!$H$3:$H$7,MATCH([1]装备一览!AI211,[1]装备设计!$F$3:$F$7,0))</f>
        <v>0</v>
      </c>
      <c r="AO217" s="55">
        <v>25000</v>
      </c>
      <c r="AP217" s="55">
        <v>2231.1999999999998</v>
      </c>
      <c r="AQ217" s="55" t="str">
        <f t="shared" si="15"/>
        <v>202,276</v>
      </c>
      <c r="AR217" s="55"/>
      <c r="AT217" s="55" t="s">
        <v>1293</v>
      </c>
      <c r="AU217" s="55">
        <v>1</v>
      </c>
      <c r="AV217" s="55">
        <v>1</v>
      </c>
      <c r="AW217" s="55" t="s">
        <v>127</v>
      </c>
      <c r="AX217" s="44" t="s">
        <v>313</v>
      </c>
      <c r="AY217" s="55">
        <v>40</v>
      </c>
      <c r="AZ217" s="55" t="s">
        <v>137</v>
      </c>
      <c r="BA217" s="54">
        <v>43000</v>
      </c>
      <c r="BB217" s="55">
        <f>INDEX([1]装备设计!$G$3:$G$7,MATCH([1]装备一览!AX211,[1]装备设计!$F$3:$F$7,0))</f>
        <v>50</v>
      </c>
      <c r="BC217" s="55">
        <f>INDEX([1]装备设计!$H$3:$H$7,MATCH([1]装备一览!AX211,[1]装备设计!$F$3:$F$7,0))</f>
        <v>500</v>
      </c>
      <c r="BD217" s="55">
        <v>25000</v>
      </c>
      <c r="BE217" s="55">
        <v>2231.1999999999998</v>
      </c>
      <c r="BF217" s="55" t="str">
        <f t="shared" si="16"/>
        <v>303,412</v>
      </c>
      <c r="BG217" s="55"/>
      <c r="BI217" s="55" t="s">
        <v>1294</v>
      </c>
      <c r="BJ217" s="55">
        <v>1</v>
      </c>
      <c r="BK217" s="55">
        <v>1</v>
      </c>
      <c r="BL217" s="55" t="s">
        <v>127</v>
      </c>
      <c r="BM217" s="44" t="s">
        <v>315</v>
      </c>
      <c r="BN217" s="55">
        <v>40</v>
      </c>
      <c r="BO217" s="55" t="s">
        <v>137</v>
      </c>
      <c r="BP217" s="54">
        <v>86000</v>
      </c>
      <c r="BQ217" s="55">
        <f>INDEX([1]装备设计!$G$3:$G$7,MATCH([1]装备一览!BM211,[1]装备设计!$F$3:$F$7,0))</f>
        <v>150</v>
      </c>
      <c r="BR217" s="55">
        <f>INDEX([1]装备设计!$H$3:$H$7,MATCH([1]装备一览!BM211,[1]装备设计!$F$3:$F$7,0))</f>
        <v>1500</v>
      </c>
      <c r="BS217" s="55">
        <v>25000</v>
      </c>
      <c r="BT217" s="55">
        <v>2231.1999999999998</v>
      </c>
      <c r="BU217" s="55" t="str">
        <f t="shared" si="17"/>
        <v>380,550</v>
      </c>
      <c r="BV217" s="55"/>
    </row>
    <row r="218" spans="1:74" ht="14.25" thickBot="1">
      <c r="A218" s="55" t="s">
        <v>1295</v>
      </c>
      <c r="B218" s="55">
        <v>1</v>
      </c>
      <c r="C218" s="55">
        <v>0</v>
      </c>
      <c r="D218" s="55" t="s">
        <v>128</v>
      </c>
      <c r="E218" s="55" t="s">
        <v>308</v>
      </c>
      <c r="F218" s="55">
        <v>40</v>
      </c>
      <c r="G218" s="55" t="s">
        <v>137</v>
      </c>
      <c r="H218" s="54">
        <v>4000</v>
      </c>
      <c r="I218" s="55">
        <f>INDEX([1]装备设计!$G$3:$G$7,MATCH([1]装备一览!E212,[1]装备设计!$F$3:$F$7,0))</f>
        <v>5</v>
      </c>
      <c r="J218" s="55">
        <f>INDEX([1]装备设计!$H$3:$H$7,MATCH([1]装备一览!E212,[1]装备设计!$F$3:$F$7,0))</f>
        <v>0</v>
      </c>
      <c r="K218" s="55">
        <v>0</v>
      </c>
      <c r="L218" s="55">
        <v>1240</v>
      </c>
      <c r="M218" s="55" t="s">
        <v>2248</v>
      </c>
      <c r="N218" s="55"/>
      <c r="P218" s="55" t="s">
        <v>1296</v>
      </c>
      <c r="Q218" s="55">
        <v>1</v>
      </c>
      <c r="R218" s="55">
        <v>0</v>
      </c>
      <c r="S218" s="55" t="s">
        <v>128</v>
      </c>
      <c r="T218" s="44" t="s">
        <v>309</v>
      </c>
      <c r="U218" s="55">
        <v>40</v>
      </c>
      <c r="V218" s="55" t="s">
        <v>137</v>
      </c>
      <c r="W218" s="54">
        <v>8000</v>
      </c>
      <c r="X218" s="55">
        <f>INDEX([1]装备设计!$G$3:$G$7,MATCH([1]装备一览!T212,[1]装备设计!$F$3:$F$7,0))</f>
        <v>10</v>
      </c>
      <c r="Y218" s="55">
        <f>INDEX([1]装备设计!$H$3:$H$7,MATCH([1]装备一览!T212,[1]装备设计!$F$3:$F$7,0))</f>
        <v>0</v>
      </c>
      <c r="Z218" s="55">
        <v>0</v>
      </c>
      <c r="AA218" s="55">
        <v>1240</v>
      </c>
      <c r="AB218" s="55" t="str">
        <f t="shared" si="14"/>
        <v>121,165</v>
      </c>
      <c r="AC218" s="55"/>
      <c r="AE218" s="55" t="s">
        <v>1297</v>
      </c>
      <c r="AF218" s="55">
        <v>1</v>
      </c>
      <c r="AG218" s="55">
        <v>0</v>
      </c>
      <c r="AH218" s="55" t="s">
        <v>128</v>
      </c>
      <c r="AI218" s="44" t="s">
        <v>311</v>
      </c>
      <c r="AJ218" s="55">
        <v>40</v>
      </c>
      <c r="AK218" s="55" t="s">
        <v>137</v>
      </c>
      <c r="AL218" s="54">
        <v>20000</v>
      </c>
      <c r="AM218" s="55">
        <f>INDEX([1]装备设计!$G$3:$G$7,MATCH([1]装备一览!AI212,[1]装备设计!$F$3:$F$7,0))</f>
        <v>20</v>
      </c>
      <c r="AN218" s="55">
        <f>INDEX([1]装备设计!$H$3:$H$7,MATCH([1]装备一览!AI212,[1]装备设计!$F$3:$F$7,0))</f>
        <v>0</v>
      </c>
      <c r="AO218" s="55">
        <v>22500</v>
      </c>
      <c r="AP218" s="55">
        <v>1240</v>
      </c>
      <c r="AQ218" s="55" t="str">
        <f t="shared" si="15"/>
        <v>202,276</v>
      </c>
      <c r="AR218" s="55"/>
      <c r="AT218" s="55" t="s">
        <v>1298</v>
      </c>
      <c r="AU218" s="55">
        <v>1</v>
      </c>
      <c r="AV218" s="55">
        <v>0</v>
      </c>
      <c r="AW218" s="55" t="s">
        <v>128</v>
      </c>
      <c r="AX218" s="44" t="s">
        <v>313</v>
      </c>
      <c r="AY218" s="55">
        <v>40</v>
      </c>
      <c r="AZ218" s="55" t="s">
        <v>137</v>
      </c>
      <c r="BA218" s="54">
        <v>40000</v>
      </c>
      <c r="BB218" s="55">
        <f>INDEX([1]装备设计!$G$3:$G$7,MATCH([1]装备一览!AX212,[1]装备设计!$F$3:$F$7,0))</f>
        <v>50</v>
      </c>
      <c r="BC218" s="55">
        <f>INDEX([1]装备设计!$H$3:$H$7,MATCH([1]装备一览!AX212,[1]装备设计!$F$3:$F$7,0))</f>
        <v>500</v>
      </c>
      <c r="BD218" s="55">
        <v>22500</v>
      </c>
      <c r="BE218" s="55">
        <v>1240</v>
      </c>
      <c r="BF218" s="55" t="str">
        <f t="shared" si="16"/>
        <v>303,412</v>
      </c>
      <c r="BG218" s="55"/>
      <c r="BI218" s="55" t="s">
        <v>1299</v>
      </c>
      <c r="BJ218" s="55">
        <v>1</v>
      </c>
      <c r="BK218" s="55">
        <v>0</v>
      </c>
      <c r="BL218" s="55" t="s">
        <v>128</v>
      </c>
      <c r="BM218" s="44" t="s">
        <v>315</v>
      </c>
      <c r="BN218" s="55">
        <v>40</v>
      </c>
      <c r="BO218" s="55" t="s">
        <v>137</v>
      </c>
      <c r="BP218" s="54">
        <v>80000</v>
      </c>
      <c r="BQ218" s="55">
        <f>INDEX([1]装备设计!$G$3:$G$7,MATCH([1]装备一览!BM212,[1]装备设计!$F$3:$F$7,0))</f>
        <v>150</v>
      </c>
      <c r="BR218" s="55">
        <f>INDEX([1]装备设计!$H$3:$H$7,MATCH([1]装备一览!BM212,[1]装备设计!$F$3:$F$7,0))</f>
        <v>1500</v>
      </c>
      <c r="BS218" s="55">
        <v>22500</v>
      </c>
      <c r="BT218" s="55">
        <v>1240</v>
      </c>
      <c r="BU218" s="55" t="str">
        <f t="shared" si="17"/>
        <v>380,550</v>
      </c>
      <c r="BV218" s="55"/>
    </row>
    <row r="219" spans="1:74" ht="14.25" thickBot="1">
      <c r="A219" s="55" t="s">
        <v>1300</v>
      </c>
      <c r="B219" s="71">
        <v>0</v>
      </c>
      <c r="C219" s="55">
        <v>1</v>
      </c>
      <c r="D219" s="55" t="s">
        <v>128</v>
      </c>
      <c r="E219" s="55" t="s">
        <v>308</v>
      </c>
      <c r="F219" s="55">
        <v>40</v>
      </c>
      <c r="G219" s="55" t="s">
        <v>137</v>
      </c>
      <c r="H219" s="54">
        <v>4300</v>
      </c>
      <c r="I219" s="55">
        <f>INDEX([1]装备设计!$G$3:$G$7,MATCH([1]装备一览!E213,[1]装备设计!$F$3:$F$7,0))</f>
        <v>5</v>
      </c>
      <c r="J219" s="55">
        <f>INDEX([1]装备设计!$H$3:$H$7,MATCH([1]装备一览!E213,[1]装备设计!$F$3:$F$7,0))</f>
        <v>0</v>
      </c>
      <c r="K219" s="55">
        <v>0</v>
      </c>
      <c r="L219" s="55">
        <f t="shared" ref="L219:L282" si="18">IF(C219=1,INDEX($V$2:$AI$15,MATCH(F219,$U$2:$U$15,0),MATCH(D219,$V$1:$AI$1,0))*0.6+INDEX($V$2:$AI$15,MATCH(F219,$U$2:$U$15,0)+1,MATCH(D219,$V$1:$AI$1,0))*0.4,INDEX($V$2:$AI$15,MATCH(F219,$U$2:$U$15,0),MATCH(D219,$V$1:$AI$1,0)))</f>
        <v>1029.2</v>
      </c>
      <c r="M219" s="55" t="s">
        <v>2248</v>
      </c>
      <c r="N219" s="55"/>
      <c r="P219" s="55" t="s">
        <v>1301</v>
      </c>
      <c r="Q219" s="71">
        <v>0</v>
      </c>
      <c r="R219" s="55">
        <v>1</v>
      </c>
      <c r="S219" s="55" t="s">
        <v>128</v>
      </c>
      <c r="T219" s="44" t="s">
        <v>309</v>
      </c>
      <c r="U219" s="55">
        <v>40</v>
      </c>
      <c r="V219" s="55" t="s">
        <v>137</v>
      </c>
      <c r="W219" s="54">
        <v>8600</v>
      </c>
      <c r="X219" s="55">
        <f>INDEX([1]装备设计!$G$3:$G$7,MATCH([1]装备一览!T213,[1]装备设计!$F$3:$F$7,0))</f>
        <v>10</v>
      </c>
      <c r="Y219" s="55">
        <f>INDEX([1]装备设计!$H$3:$H$7,MATCH([1]装备一览!T213,[1]装备设计!$F$3:$F$7,0))</f>
        <v>0</v>
      </c>
      <c r="Z219" s="55">
        <v>0</v>
      </c>
      <c r="AA219" s="55">
        <v>1029.2</v>
      </c>
      <c r="AB219" s="55" t="str">
        <f t="shared" ref="AB219:AB282" si="19">IF(V219="全职业",VLOOKUP(U219,$A$2:$I$16,8,FALSE),VLOOKUP(U219,$A$2:$I$16,9,FALSE))</f>
        <v>121,165</v>
      </c>
      <c r="AC219" s="55"/>
      <c r="AE219" s="55" t="s">
        <v>1302</v>
      </c>
      <c r="AF219" s="71">
        <v>0</v>
      </c>
      <c r="AG219" s="55">
        <v>1</v>
      </c>
      <c r="AH219" s="55" t="s">
        <v>128</v>
      </c>
      <c r="AI219" s="44" t="s">
        <v>311</v>
      </c>
      <c r="AJ219" s="55">
        <v>40</v>
      </c>
      <c r="AK219" s="55" t="s">
        <v>137</v>
      </c>
      <c r="AL219" s="54">
        <v>21500</v>
      </c>
      <c r="AM219" s="55">
        <f>INDEX([1]装备设计!$G$3:$G$7,MATCH([1]装备一览!AI213,[1]装备设计!$F$3:$F$7,0))</f>
        <v>20</v>
      </c>
      <c r="AN219" s="55">
        <f>INDEX([1]装备设计!$H$3:$H$7,MATCH([1]装备一览!AI213,[1]装备设计!$F$3:$F$7,0))</f>
        <v>0</v>
      </c>
      <c r="AO219" s="55">
        <v>25000</v>
      </c>
      <c r="AP219" s="55">
        <v>1029.2</v>
      </c>
      <c r="AQ219" s="55" t="str">
        <f t="shared" si="15"/>
        <v>202,276</v>
      </c>
      <c r="AR219" s="55"/>
      <c r="AT219" s="55" t="s">
        <v>1303</v>
      </c>
      <c r="AU219" s="71">
        <v>0</v>
      </c>
      <c r="AV219" s="55">
        <v>1</v>
      </c>
      <c r="AW219" s="55" t="s">
        <v>128</v>
      </c>
      <c r="AX219" s="44" t="s">
        <v>313</v>
      </c>
      <c r="AY219" s="55">
        <v>40</v>
      </c>
      <c r="AZ219" s="55" t="s">
        <v>137</v>
      </c>
      <c r="BA219" s="54">
        <v>43000</v>
      </c>
      <c r="BB219" s="55">
        <f>INDEX([1]装备设计!$G$3:$G$7,MATCH([1]装备一览!AX213,[1]装备设计!$F$3:$F$7,0))</f>
        <v>50</v>
      </c>
      <c r="BC219" s="55">
        <f>INDEX([1]装备设计!$H$3:$H$7,MATCH([1]装备一览!AX213,[1]装备设计!$F$3:$F$7,0))</f>
        <v>500</v>
      </c>
      <c r="BD219" s="55">
        <v>25000</v>
      </c>
      <c r="BE219" s="55">
        <v>1029.2</v>
      </c>
      <c r="BF219" s="55" t="str">
        <f t="shared" si="16"/>
        <v>303,412</v>
      </c>
      <c r="BG219" s="55"/>
      <c r="BI219" s="55" t="s">
        <v>1304</v>
      </c>
      <c r="BJ219" s="71">
        <v>0</v>
      </c>
      <c r="BK219" s="55">
        <v>1</v>
      </c>
      <c r="BL219" s="55" t="s">
        <v>128</v>
      </c>
      <c r="BM219" s="44" t="s">
        <v>315</v>
      </c>
      <c r="BN219" s="55">
        <v>40</v>
      </c>
      <c r="BO219" s="55" t="s">
        <v>137</v>
      </c>
      <c r="BP219" s="54">
        <v>86000</v>
      </c>
      <c r="BQ219" s="55">
        <f>INDEX([1]装备设计!$G$3:$G$7,MATCH([1]装备一览!BM213,[1]装备设计!$F$3:$F$7,0))</f>
        <v>150</v>
      </c>
      <c r="BR219" s="55">
        <f>INDEX([1]装备设计!$H$3:$H$7,MATCH([1]装备一览!BM213,[1]装备设计!$F$3:$F$7,0))</f>
        <v>1500</v>
      </c>
      <c r="BS219" s="55">
        <v>25000</v>
      </c>
      <c r="BT219" s="55">
        <v>1029.2</v>
      </c>
      <c r="BU219" s="55" t="str">
        <f t="shared" si="17"/>
        <v>380,550</v>
      </c>
      <c r="BV219" s="55"/>
    </row>
    <row r="220" spans="1:74" ht="14.25" thickBot="1">
      <c r="A220" s="55" t="s">
        <v>1305</v>
      </c>
      <c r="B220" s="55">
        <v>1</v>
      </c>
      <c r="C220" s="55">
        <v>0</v>
      </c>
      <c r="D220" s="55" t="s">
        <v>126</v>
      </c>
      <c r="E220" s="55" t="s">
        <v>308</v>
      </c>
      <c r="F220" s="55">
        <v>40</v>
      </c>
      <c r="G220" s="55" t="s">
        <v>232</v>
      </c>
      <c r="H220" s="54">
        <v>4000</v>
      </c>
      <c r="I220" s="55">
        <f>INDEX([1]装备设计!$G$3:$G$7,MATCH([1]装备一览!E214,[1]装备设计!$F$3:$F$7,0))</f>
        <v>5</v>
      </c>
      <c r="J220" s="55">
        <f>INDEX([1]装备设计!$H$3:$H$7,MATCH([1]装备一览!E214,[1]装备设计!$F$3:$F$7,0))</f>
        <v>0</v>
      </c>
      <c r="K220" s="55">
        <v>0</v>
      </c>
      <c r="L220" s="55">
        <f t="shared" si="18"/>
        <v>497</v>
      </c>
      <c r="M220" s="55" t="s">
        <v>2248</v>
      </c>
      <c r="N220" s="55"/>
      <c r="P220" s="55" t="s">
        <v>1306</v>
      </c>
      <c r="Q220" s="55">
        <v>1</v>
      </c>
      <c r="R220" s="55">
        <v>0</v>
      </c>
      <c r="S220" s="55" t="s">
        <v>126</v>
      </c>
      <c r="T220" s="44" t="s">
        <v>309</v>
      </c>
      <c r="U220" s="55">
        <v>40</v>
      </c>
      <c r="V220" s="55" t="s">
        <v>232</v>
      </c>
      <c r="W220" s="54">
        <v>8000</v>
      </c>
      <c r="X220" s="55">
        <f>INDEX([1]装备设计!$G$3:$G$7,MATCH([1]装备一览!T214,[1]装备设计!$F$3:$F$7,0))</f>
        <v>10</v>
      </c>
      <c r="Y220" s="55">
        <f>INDEX([1]装备设计!$H$3:$H$7,MATCH([1]装备一览!T214,[1]装备设计!$F$3:$F$7,0))</f>
        <v>0</v>
      </c>
      <c r="Z220" s="55">
        <v>0</v>
      </c>
      <c r="AA220" s="55">
        <v>497</v>
      </c>
      <c r="AB220" s="55" t="str">
        <f t="shared" si="19"/>
        <v>93,127</v>
      </c>
      <c r="AC220" s="55"/>
      <c r="AE220" s="55" t="s">
        <v>1307</v>
      </c>
      <c r="AF220" s="55">
        <v>1</v>
      </c>
      <c r="AG220" s="55">
        <v>0</v>
      </c>
      <c r="AH220" s="55" t="s">
        <v>126</v>
      </c>
      <c r="AI220" s="44" t="s">
        <v>311</v>
      </c>
      <c r="AJ220" s="55">
        <v>40</v>
      </c>
      <c r="AK220" s="55" t="s">
        <v>232</v>
      </c>
      <c r="AL220" s="54">
        <v>20000</v>
      </c>
      <c r="AM220" s="55">
        <f>INDEX([1]装备设计!$G$3:$G$7,MATCH([1]装备一览!AI214,[1]装备设计!$F$3:$F$7,0))</f>
        <v>20</v>
      </c>
      <c r="AN220" s="55">
        <f>INDEX([1]装备设计!$H$3:$H$7,MATCH([1]装备一览!AI214,[1]装备设计!$F$3:$F$7,0))</f>
        <v>0</v>
      </c>
      <c r="AO220" s="55">
        <v>22500</v>
      </c>
      <c r="AP220" s="55">
        <v>497</v>
      </c>
      <c r="AQ220" s="55" t="str">
        <f t="shared" ref="AQ220:AQ283" si="20">IF(AK220="全职业",VLOOKUP(AJ220,$A$2:$I$16,6,FALSE),VLOOKUP(AJ220,$A$2:$I$16,7,FALSE))</f>
        <v>155,212</v>
      </c>
      <c r="AR220" s="55"/>
      <c r="AT220" s="55" t="s">
        <v>1308</v>
      </c>
      <c r="AU220" s="55">
        <v>1</v>
      </c>
      <c r="AV220" s="55">
        <v>0</v>
      </c>
      <c r="AW220" s="55" t="s">
        <v>126</v>
      </c>
      <c r="AX220" s="44" t="s">
        <v>313</v>
      </c>
      <c r="AY220" s="55">
        <v>40</v>
      </c>
      <c r="AZ220" s="55" t="s">
        <v>232</v>
      </c>
      <c r="BA220" s="54">
        <v>40000</v>
      </c>
      <c r="BB220" s="55">
        <f>INDEX([1]装备设计!$G$3:$G$7,MATCH([1]装备一览!AX214,[1]装备设计!$F$3:$F$7,0))</f>
        <v>50</v>
      </c>
      <c r="BC220" s="55">
        <f>INDEX([1]装备设计!$H$3:$H$7,MATCH([1]装备一览!AX214,[1]装备设计!$F$3:$F$7,0))</f>
        <v>500</v>
      </c>
      <c r="BD220" s="55">
        <v>22500</v>
      </c>
      <c r="BE220" s="55">
        <v>497</v>
      </c>
      <c r="BF220" s="55" t="str">
        <f t="shared" ref="BF220:BF283" si="21">IF(AZ220="全职业",VLOOKUP(AY220,$A$2:$I$16,4,FALSE),VLOOKUP(AY220,$A$2:$I$16,5,FALSE))</f>
        <v>233,317</v>
      </c>
      <c r="BG220" s="55"/>
      <c r="BI220" s="55" t="s">
        <v>1309</v>
      </c>
      <c r="BJ220" s="55">
        <v>1</v>
      </c>
      <c r="BK220" s="55">
        <v>0</v>
      </c>
      <c r="BL220" s="55" t="s">
        <v>126</v>
      </c>
      <c r="BM220" s="44" t="s">
        <v>315</v>
      </c>
      <c r="BN220" s="55">
        <v>40</v>
      </c>
      <c r="BO220" s="55" t="s">
        <v>232</v>
      </c>
      <c r="BP220" s="54">
        <v>80000</v>
      </c>
      <c r="BQ220" s="55">
        <f>INDEX([1]装备设计!$G$3:$G$7,MATCH([1]装备一览!BM214,[1]装备设计!$F$3:$F$7,0))</f>
        <v>150</v>
      </c>
      <c r="BR220" s="55">
        <f>INDEX([1]装备设计!$H$3:$H$7,MATCH([1]装备一览!BM214,[1]装备设计!$F$3:$F$7,0))</f>
        <v>1500</v>
      </c>
      <c r="BS220" s="55">
        <v>22500</v>
      </c>
      <c r="BT220" s="55">
        <v>497</v>
      </c>
      <c r="BU220" s="55" t="str">
        <f t="shared" ref="BU220:BU283" si="22">IF(BO220="全职业",VLOOKUP(BN220,$A$2:$I$16,2,FALSE),VLOOKUP(BN220,$A$2:$I$16,3,FALSE))</f>
        <v>292,423</v>
      </c>
      <c r="BV220" s="55"/>
    </row>
    <row r="221" spans="1:74" ht="14.25" thickBot="1">
      <c r="A221" s="55" t="s">
        <v>1310</v>
      </c>
      <c r="B221" s="71">
        <v>0</v>
      </c>
      <c r="C221" s="55">
        <v>1</v>
      </c>
      <c r="D221" s="55" t="s">
        <v>126</v>
      </c>
      <c r="E221" s="55" t="s">
        <v>308</v>
      </c>
      <c r="F221" s="55">
        <v>40</v>
      </c>
      <c r="G221" s="55" t="s">
        <v>232</v>
      </c>
      <c r="H221" s="54">
        <v>4300</v>
      </c>
      <c r="I221" s="55">
        <f>INDEX([1]装备设计!$G$3:$G$7,MATCH([1]装备一览!E215,[1]装备设计!$F$3:$F$7,0))</f>
        <v>5</v>
      </c>
      <c r="J221" s="55">
        <f>INDEX([1]装备设计!$H$3:$H$7,MATCH([1]装备一览!E215,[1]装备设计!$F$3:$F$7,0))</f>
        <v>0</v>
      </c>
      <c r="K221" s="55">
        <v>0</v>
      </c>
      <c r="L221" s="55">
        <f t="shared" si="18"/>
        <v>549.4</v>
      </c>
      <c r="M221" s="55" t="s">
        <v>2248</v>
      </c>
      <c r="N221" s="55"/>
      <c r="P221" s="55" t="s">
        <v>1311</v>
      </c>
      <c r="Q221" s="71">
        <v>0</v>
      </c>
      <c r="R221" s="55">
        <v>1</v>
      </c>
      <c r="S221" s="55" t="s">
        <v>126</v>
      </c>
      <c r="T221" s="44" t="s">
        <v>309</v>
      </c>
      <c r="U221" s="55">
        <v>40</v>
      </c>
      <c r="V221" s="55" t="s">
        <v>232</v>
      </c>
      <c r="W221" s="54">
        <v>8600</v>
      </c>
      <c r="X221" s="55">
        <f>INDEX([1]装备设计!$G$3:$G$7,MATCH([1]装备一览!T215,[1]装备设计!$F$3:$F$7,0))</f>
        <v>10</v>
      </c>
      <c r="Y221" s="55">
        <f>INDEX([1]装备设计!$H$3:$H$7,MATCH([1]装备一览!T215,[1]装备设计!$F$3:$F$7,0))</f>
        <v>0</v>
      </c>
      <c r="Z221" s="55">
        <v>0</v>
      </c>
      <c r="AA221" s="55">
        <v>549.4</v>
      </c>
      <c r="AB221" s="55" t="str">
        <f t="shared" si="19"/>
        <v>93,127</v>
      </c>
      <c r="AC221" s="55"/>
      <c r="AE221" s="55" t="s">
        <v>1312</v>
      </c>
      <c r="AF221" s="71">
        <v>0</v>
      </c>
      <c r="AG221" s="55">
        <v>1</v>
      </c>
      <c r="AH221" s="55" t="s">
        <v>126</v>
      </c>
      <c r="AI221" s="44" t="s">
        <v>311</v>
      </c>
      <c r="AJ221" s="55">
        <v>40</v>
      </c>
      <c r="AK221" s="55" t="s">
        <v>232</v>
      </c>
      <c r="AL221" s="54">
        <v>21500</v>
      </c>
      <c r="AM221" s="55">
        <f>INDEX([1]装备设计!$G$3:$G$7,MATCH([1]装备一览!AI215,[1]装备设计!$F$3:$F$7,0))</f>
        <v>20</v>
      </c>
      <c r="AN221" s="55">
        <f>INDEX([1]装备设计!$H$3:$H$7,MATCH([1]装备一览!AI215,[1]装备设计!$F$3:$F$7,0))</f>
        <v>0</v>
      </c>
      <c r="AO221" s="55">
        <v>25000</v>
      </c>
      <c r="AP221" s="55">
        <v>549.4</v>
      </c>
      <c r="AQ221" s="55" t="str">
        <f t="shared" si="20"/>
        <v>155,212</v>
      </c>
      <c r="AR221" s="55"/>
      <c r="AT221" s="55" t="s">
        <v>1313</v>
      </c>
      <c r="AU221" s="71">
        <v>0</v>
      </c>
      <c r="AV221" s="55">
        <v>1</v>
      </c>
      <c r="AW221" s="55" t="s">
        <v>126</v>
      </c>
      <c r="AX221" s="44" t="s">
        <v>313</v>
      </c>
      <c r="AY221" s="55">
        <v>40</v>
      </c>
      <c r="AZ221" s="55" t="s">
        <v>232</v>
      </c>
      <c r="BA221" s="54">
        <v>43000</v>
      </c>
      <c r="BB221" s="55">
        <f>INDEX([1]装备设计!$G$3:$G$7,MATCH([1]装备一览!AX215,[1]装备设计!$F$3:$F$7,0))</f>
        <v>50</v>
      </c>
      <c r="BC221" s="55">
        <f>INDEX([1]装备设计!$H$3:$H$7,MATCH([1]装备一览!AX215,[1]装备设计!$F$3:$F$7,0))</f>
        <v>500</v>
      </c>
      <c r="BD221" s="55">
        <v>25000</v>
      </c>
      <c r="BE221" s="55">
        <v>549.4</v>
      </c>
      <c r="BF221" s="55" t="str">
        <f t="shared" si="21"/>
        <v>233,317</v>
      </c>
      <c r="BG221" s="55"/>
      <c r="BI221" s="55" t="s">
        <v>1314</v>
      </c>
      <c r="BJ221" s="71">
        <v>0</v>
      </c>
      <c r="BK221" s="55">
        <v>1</v>
      </c>
      <c r="BL221" s="55" t="s">
        <v>126</v>
      </c>
      <c r="BM221" s="44" t="s">
        <v>315</v>
      </c>
      <c r="BN221" s="55">
        <v>40</v>
      </c>
      <c r="BO221" s="55" t="s">
        <v>232</v>
      </c>
      <c r="BP221" s="54">
        <v>86000</v>
      </c>
      <c r="BQ221" s="55">
        <f>INDEX([1]装备设计!$G$3:$G$7,MATCH([1]装备一览!BM215,[1]装备设计!$F$3:$F$7,0))</f>
        <v>150</v>
      </c>
      <c r="BR221" s="55">
        <f>INDEX([1]装备设计!$H$3:$H$7,MATCH([1]装备一览!BM215,[1]装备设计!$F$3:$F$7,0))</f>
        <v>1500</v>
      </c>
      <c r="BS221" s="55">
        <v>25000</v>
      </c>
      <c r="BT221" s="55">
        <v>549.4</v>
      </c>
      <c r="BU221" s="55" t="str">
        <f t="shared" si="22"/>
        <v>292,423</v>
      </c>
      <c r="BV221" s="55"/>
    </row>
    <row r="222" spans="1:74" ht="14.25" thickBot="1">
      <c r="A222" s="55" t="s">
        <v>1315</v>
      </c>
      <c r="B222" s="55">
        <v>1</v>
      </c>
      <c r="C222" s="55">
        <v>0</v>
      </c>
      <c r="D222" s="55" t="s">
        <v>129</v>
      </c>
      <c r="E222" s="55" t="s">
        <v>308</v>
      </c>
      <c r="F222" s="55">
        <v>40</v>
      </c>
      <c r="G222" s="55" t="s">
        <v>232</v>
      </c>
      <c r="H222" s="54">
        <v>4000</v>
      </c>
      <c r="I222" s="55">
        <f>INDEX([1]装备设计!$G$3:$G$7,MATCH([1]装备一览!E216,[1]装备设计!$F$3:$F$7,0))</f>
        <v>5</v>
      </c>
      <c r="J222" s="55">
        <f>INDEX([1]装备设计!$H$3:$H$7,MATCH([1]装备一览!E216,[1]装备设计!$F$3:$F$7,0))</f>
        <v>0</v>
      </c>
      <c r="K222" s="55">
        <v>0</v>
      </c>
      <c r="L222" s="55">
        <f t="shared" si="18"/>
        <v>387</v>
      </c>
      <c r="M222" s="55" t="s">
        <v>2248</v>
      </c>
      <c r="N222" s="55"/>
      <c r="P222" s="55" t="s">
        <v>1316</v>
      </c>
      <c r="Q222" s="55">
        <v>1</v>
      </c>
      <c r="R222" s="55">
        <v>0</v>
      </c>
      <c r="S222" s="55" t="s">
        <v>129</v>
      </c>
      <c r="T222" s="44" t="s">
        <v>309</v>
      </c>
      <c r="U222" s="55">
        <v>40</v>
      </c>
      <c r="V222" s="55" t="s">
        <v>232</v>
      </c>
      <c r="W222" s="54">
        <v>8000</v>
      </c>
      <c r="X222" s="55">
        <f>INDEX([1]装备设计!$G$3:$G$7,MATCH([1]装备一览!T216,[1]装备设计!$F$3:$F$7,0))</f>
        <v>10</v>
      </c>
      <c r="Y222" s="55">
        <f>INDEX([1]装备设计!$H$3:$H$7,MATCH([1]装备一览!T216,[1]装备设计!$F$3:$F$7,0))</f>
        <v>0</v>
      </c>
      <c r="Z222" s="55">
        <v>0</v>
      </c>
      <c r="AA222" s="55">
        <v>387</v>
      </c>
      <c r="AB222" s="55" t="str">
        <f t="shared" si="19"/>
        <v>93,127</v>
      </c>
      <c r="AC222" s="55"/>
      <c r="AE222" s="55" t="s">
        <v>1317</v>
      </c>
      <c r="AF222" s="55">
        <v>1</v>
      </c>
      <c r="AG222" s="55">
        <v>0</v>
      </c>
      <c r="AH222" s="55" t="s">
        <v>129</v>
      </c>
      <c r="AI222" s="44" t="s">
        <v>311</v>
      </c>
      <c r="AJ222" s="55">
        <v>40</v>
      </c>
      <c r="AK222" s="55" t="s">
        <v>232</v>
      </c>
      <c r="AL222" s="54">
        <v>20000</v>
      </c>
      <c r="AM222" s="55">
        <f>INDEX([1]装备设计!$G$3:$G$7,MATCH([1]装备一览!AI216,[1]装备设计!$F$3:$F$7,0))</f>
        <v>20</v>
      </c>
      <c r="AN222" s="55">
        <f>INDEX([1]装备设计!$H$3:$H$7,MATCH([1]装备一览!AI216,[1]装备设计!$F$3:$F$7,0))</f>
        <v>0</v>
      </c>
      <c r="AO222" s="55">
        <v>22500</v>
      </c>
      <c r="AP222" s="55">
        <v>387</v>
      </c>
      <c r="AQ222" s="55" t="str">
        <f t="shared" si="20"/>
        <v>155,212</v>
      </c>
      <c r="AR222" s="55"/>
      <c r="AT222" s="55" t="s">
        <v>1318</v>
      </c>
      <c r="AU222" s="55">
        <v>1</v>
      </c>
      <c r="AV222" s="55">
        <v>0</v>
      </c>
      <c r="AW222" s="55" t="s">
        <v>129</v>
      </c>
      <c r="AX222" s="44" t="s">
        <v>313</v>
      </c>
      <c r="AY222" s="55">
        <v>40</v>
      </c>
      <c r="AZ222" s="55" t="s">
        <v>232</v>
      </c>
      <c r="BA222" s="54">
        <v>40000</v>
      </c>
      <c r="BB222" s="55">
        <f>INDEX([1]装备设计!$G$3:$G$7,MATCH([1]装备一览!AX216,[1]装备设计!$F$3:$F$7,0))</f>
        <v>50</v>
      </c>
      <c r="BC222" s="55">
        <f>INDEX([1]装备设计!$H$3:$H$7,MATCH([1]装备一览!AX216,[1]装备设计!$F$3:$F$7,0))</f>
        <v>500</v>
      </c>
      <c r="BD222" s="55">
        <v>22500</v>
      </c>
      <c r="BE222" s="55">
        <v>387</v>
      </c>
      <c r="BF222" s="55" t="str">
        <f t="shared" si="21"/>
        <v>233,317</v>
      </c>
      <c r="BG222" s="55"/>
      <c r="BI222" s="55" t="s">
        <v>1319</v>
      </c>
      <c r="BJ222" s="55">
        <v>1</v>
      </c>
      <c r="BK222" s="55">
        <v>0</v>
      </c>
      <c r="BL222" s="55" t="s">
        <v>129</v>
      </c>
      <c r="BM222" s="44" t="s">
        <v>315</v>
      </c>
      <c r="BN222" s="55">
        <v>40</v>
      </c>
      <c r="BO222" s="55" t="s">
        <v>232</v>
      </c>
      <c r="BP222" s="54">
        <v>80000</v>
      </c>
      <c r="BQ222" s="55">
        <f>INDEX([1]装备设计!$G$3:$G$7,MATCH([1]装备一览!BM216,[1]装备设计!$F$3:$F$7,0))</f>
        <v>150</v>
      </c>
      <c r="BR222" s="55">
        <f>INDEX([1]装备设计!$H$3:$H$7,MATCH([1]装备一览!BM216,[1]装备设计!$F$3:$F$7,0))</f>
        <v>1500</v>
      </c>
      <c r="BS222" s="55">
        <v>22500</v>
      </c>
      <c r="BT222" s="55">
        <v>387</v>
      </c>
      <c r="BU222" s="55" t="str">
        <f t="shared" si="22"/>
        <v>292,423</v>
      </c>
      <c r="BV222" s="55"/>
    </row>
    <row r="223" spans="1:74" ht="14.25" thickBot="1">
      <c r="A223" s="55" t="s">
        <v>1320</v>
      </c>
      <c r="B223" s="71">
        <v>0</v>
      </c>
      <c r="C223" s="55">
        <v>1</v>
      </c>
      <c r="D223" s="55" t="s">
        <v>129</v>
      </c>
      <c r="E223" s="55" t="s">
        <v>308</v>
      </c>
      <c r="F223" s="55">
        <v>40</v>
      </c>
      <c r="G223" s="55" t="s">
        <v>232</v>
      </c>
      <c r="H223" s="54">
        <v>4300</v>
      </c>
      <c r="I223" s="55">
        <f>INDEX([1]装备设计!$G$3:$G$7,MATCH([1]装备一览!E217,[1]装备设计!$F$3:$F$7,0))</f>
        <v>5</v>
      </c>
      <c r="J223" s="55">
        <f>INDEX([1]装备设计!$H$3:$H$7,MATCH([1]装备一览!E217,[1]装备设计!$F$3:$F$7,0))</f>
        <v>0</v>
      </c>
      <c r="K223" s="55">
        <v>0</v>
      </c>
      <c r="L223" s="55">
        <f t="shared" si="18"/>
        <v>431</v>
      </c>
      <c r="M223" s="55" t="s">
        <v>2248</v>
      </c>
      <c r="N223" s="55"/>
      <c r="P223" s="55" t="s">
        <v>1321</v>
      </c>
      <c r="Q223" s="71">
        <v>0</v>
      </c>
      <c r="R223" s="55">
        <v>1</v>
      </c>
      <c r="S223" s="55" t="s">
        <v>129</v>
      </c>
      <c r="T223" s="44" t="s">
        <v>309</v>
      </c>
      <c r="U223" s="55">
        <v>40</v>
      </c>
      <c r="V223" s="55" t="s">
        <v>232</v>
      </c>
      <c r="W223" s="54">
        <v>8600</v>
      </c>
      <c r="X223" s="55">
        <f>INDEX([1]装备设计!$G$3:$G$7,MATCH([1]装备一览!T217,[1]装备设计!$F$3:$F$7,0))</f>
        <v>10</v>
      </c>
      <c r="Y223" s="55">
        <f>INDEX([1]装备设计!$H$3:$H$7,MATCH([1]装备一览!T217,[1]装备设计!$F$3:$F$7,0))</f>
        <v>0</v>
      </c>
      <c r="Z223" s="55">
        <v>0</v>
      </c>
      <c r="AA223" s="55">
        <v>431</v>
      </c>
      <c r="AB223" s="55" t="str">
        <f t="shared" si="19"/>
        <v>93,127</v>
      </c>
      <c r="AC223" s="55"/>
      <c r="AE223" s="55" t="s">
        <v>1322</v>
      </c>
      <c r="AF223" s="71">
        <v>0</v>
      </c>
      <c r="AG223" s="55">
        <v>1</v>
      </c>
      <c r="AH223" s="55" t="s">
        <v>129</v>
      </c>
      <c r="AI223" s="44" t="s">
        <v>311</v>
      </c>
      <c r="AJ223" s="55">
        <v>40</v>
      </c>
      <c r="AK223" s="55" t="s">
        <v>232</v>
      </c>
      <c r="AL223" s="54">
        <v>21500</v>
      </c>
      <c r="AM223" s="55">
        <f>INDEX([1]装备设计!$G$3:$G$7,MATCH([1]装备一览!AI217,[1]装备设计!$F$3:$F$7,0))</f>
        <v>20</v>
      </c>
      <c r="AN223" s="55">
        <f>INDEX([1]装备设计!$H$3:$H$7,MATCH([1]装备一览!AI217,[1]装备设计!$F$3:$F$7,0))</f>
        <v>0</v>
      </c>
      <c r="AO223" s="55">
        <v>25000</v>
      </c>
      <c r="AP223" s="55">
        <v>431</v>
      </c>
      <c r="AQ223" s="55" t="str">
        <f t="shared" si="20"/>
        <v>155,212</v>
      </c>
      <c r="AR223" s="55"/>
      <c r="AT223" s="55" t="s">
        <v>1323</v>
      </c>
      <c r="AU223" s="71">
        <v>0</v>
      </c>
      <c r="AV223" s="55">
        <v>1</v>
      </c>
      <c r="AW223" s="55" t="s">
        <v>129</v>
      </c>
      <c r="AX223" s="44" t="s">
        <v>313</v>
      </c>
      <c r="AY223" s="55">
        <v>40</v>
      </c>
      <c r="AZ223" s="55" t="s">
        <v>232</v>
      </c>
      <c r="BA223" s="54">
        <v>43000</v>
      </c>
      <c r="BB223" s="55">
        <f>INDEX([1]装备设计!$G$3:$G$7,MATCH([1]装备一览!AX217,[1]装备设计!$F$3:$F$7,0))</f>
        <v>50</v>
      </c>
      <c r="BC223" s="55">
        <f>INDEX([1]装备设计!$H$3:$H$7,MATCH([1]装备一览!AX217,[1]装备设计!$F$3:$F$7,0))</f>
        <v>500</v>
      </c>
      <c r="BD223" s="55">
        <v>25000</v>
      </c>
      <c r="BE223" s="55">
        <v>431</v>
      </c>
      <c r="BF223" s="55" t="str">
        <f t="shared" si="21"/>
        <v>233,317</v>
      </c>
      <c r="BG223" s="55"/>
      <c r="BI223" s="55" t="s">
        <v>1324</v>
      </c>
      <c r="BJ223" s="71">
        <v>0</v>
      </c>
      <c r="BK223" s="55">
        <v>1</v>
      </c>
      <c r="BL223" s="55" t="s">
        <v>129</v>
      </c>
      <c r="BM223" s="44" t="s">
        <v>315</v>
      </c>
      <c r="BN223" s="55">
        <v>40</v>
      </c>
      <c r="BO223" s="55" t="s">
        <v>232</v>
      </c>
      <c r="BP223" s="54">
        <v>86000</v>
      </c>
      <c r="BQ223" s="55">
        <f>INDEX([1]装备设计!$G$3:$G$7,MATCH([1]装备一览!BM217,[1]装备设计!$F$3:$F$7,0))</f>
        <v>150</v>
      </c>
      <c r="BR223" s="55">
        <f>INDEX([1]装备设计!$H$3:$H$7,MATCH([1]装备一览!BM217,[1]装备设计!$F$3:$F$7,0))</f>
        <v>1500</v>
      </c>
      <c r="BS223" s="55">
        <v>25000</v>
      </c>
      <c r="BT223" s="55">
        <v>431</v>
      </c>
      <c r="BU223" s="55" t="str">
        <f t="shared" si="22"/>
        <v>292,423</v>
      </c>
      <c r="BV223" s="55"/>
    </row>
    <row r="224" spans="1:74" ht="14.25" thickBot="1">
      <c r="A224" s="55" t="s">
        <v>1325</v>
      </c>
      <c r="B224" s="71">
        <v>0</v>
      </c>
      <c r="C224" s="55">
        <v>0</v>
      </c>
      <c r="D224" s="55" t="s">
        <v>123</v>
      </c>
      <c r="E224" s="55" t="s">
        <v>308</v>
      </c>
      <c r="F224" s="55">
        <v>45</v>
      </c>
      <c r="G224" s="55" t="s">
        <v>232</v>
      </c>
      <c r="H224" s="54">
        <v>4500</v>
      </c>
      <c r="I224" s="55">
        <f>INDEX([1]装备设计!$G$3:$G$7,MATCH([1]装备一览!E218,[1]装备设计!$F$3:$F$7,0))</f>
        <v>5</v>
      </c>
      <c r="J224" s="55">
        <f>INDEX([1]装备设计!$H$3:$H$7,MATCH([1]装备一览!E218,[1]装备设计!$F$3:$F$7,0))</f>
        <v>0</v>
      </c>
      <c r="K224" s="55">
        <v>0</v>
      </c>
      <c r="L224" s="55">
        <f t="shared" si="18"/>
        <v>751</v>
      </c>
      <c r="M224" s="55" t="s">
        <v>2248</v>
      </c>
      <c r="N224" s="55"/>
      <c r="P224" s="55" t="s">
        <v>1326</v>
      </c>
      <c r="Q224" s="71">
        <v>0</v>
      </c>
      <c r="R224" s="55">
        <v>0</v>
      </c>
      <c r="S224" s="55" t="s">
        <v>123</v>
      </c>
      <c r="T224" s="44" t="s">
        <v>309</v>
      </c>
      <c r="U224" s="55">
        <v>45</v>
      </c>
      <c r="V224" s="55" t="s">
        <v>232</v>
      </c>
      <c r="W224" s="54">
        <v>9000</v>
      </c>
      <c r="X224" s="55">
        <f>INDEX([1]装备设计!$G$3:$G$7,MATCH([1]装备一览!T218,[1]装备设计!$F$3:$F$7,0))</f>
        <v>10</v>
      </c>
      <c r="Y224" s="55">
        <f>INDEX([1]装备设计!$H$3:$H$7,MATCH([1]装备一览!T218,[1]装备设计!$F$3:$F$7,0))</f>
        <v>0</v>
      </c>
      <c r="Z224" s="55">
        <v>0</v>
      </c>
      <c r="AA224" s="55">
        <v>751</v>
      </c>
      <c r="AB224" s="55" t="str">
        <f t="shared" si="19"/>
        <v>125,171</v>
      </c>
      <c r="AC224" s="55"/>
      <c r="AE224" s="55" t="s">
        <v>1327</v>
      </c>
      <c r="AF224" s="71">
        <v>0</v>
      </c>
      <c r="AG224" s="55">
        <v>0</v>
      </c>
      <c r="AH224" s="55" t="s">
        <v>123</v>
      </c>
      <c r="AI224" s="44" t="s">
        <v>311</v>
      </c>
      <c r="AJ224" s="55">
        <v>45</v>
      </c>
      <c r="AK224" s="55" t="s">
        <v>232</v>
      </c>
      <c r="AL224" s="54">
        <v>22500</v>
      </c>
      <c r="AM224" s="55">
        <f>INDEX([1]装备设计!$G$3:$G$7,MATCH([1]装备一览!AI218,[1]装备设计!$F$3:$F$7,0))</f>
        <v>20</v>
      </c>
      <c r="AN224" s="55">
        <f>INDEX([1]装备设计!$H$3:$H$7,MATCH([1]装备一览!AI218,[1]装备设计!$F$3:$F$7,0))</f>
        <v>0</v>
      </c>
      <c r="AO224" s="55">
        <v>25000</v>
      </c>
      <c r="AP224" s="55">
        <v>751</v>
      </c>
      <c r="AQ224" s="55" t="str">
        <f t="shared" si="20"/>
        <v>210,285</v>
      </c>
      <c r="AR224" s="55"/>
      <c r="AT224" s="55" t="s">
        <v>1328</v>
      </c>
      <c r="AU224" s="71">
        <v>0</v>
      </c>
      <c r="AV224" s="55">
        <v>0</v>
      </c>
      <c r="AW224" s="55" t="s">
        <v>123</v>
      </c>
      <c r="AX224" s="44" t="s">
        <v>313</v>
      </c>
      <c r="AY224" s="55">
        <v>45</v>
      </c>
      <c r="AZ224" s="55" t="s">
        <v>232</v>
      </c>
      <c r="BA224" s="54">
        <v>45000</v>
      </c>
      <c r="BB224" s="55">
        <f>INDEX([1]装备设计!$G$3:$G$7,MATCH([1]装备一览!AX218,[1]装备设计!$F$3:$F$7,0))</f>
        <v>50</v>
      </c>
      <c r="BC224" s="55">
        <f>INDEX([1]装备设计!$H$3:$H$7,MATCH([1]装备一览!AX218,[1]装备设计!$F$3:$F$7,0))</f>
        <v>500</v>
      </c>
      <c r="BD224" s="55">
        <v>25000</v>
      </c>
      <c r="BE224" s="55">
        <v>751</v>
      </c>
      <c r="BF224" s="55" t="str">
        <f t="shared" si="21"/>
        <v>314,428</v>
      </c>
      <c r="BG224" s="55"/>
      <c r="BI224" s="55" t="s">
        <v>1329</v>
      </c>
      <c r="BJ224" s="71">
        <v>0</v>
      </c>
      <c r="BK224" s="55">
        <v>0</v>
      </c>
      <c r="BL224" s="55" t="s">
        <v>123</v>
      </c>
      <c r="BM224" s="44" t="s">
        <v>315</v>
      </c>
      <c r="BN224" s="55">
        <v>45</v>
      </c>
      <c r="BO224" s="55" t="s">
        <v>232</v>
      </c>
      <c r="BP224" s="54">
        <v>90000</v>
      </c>
      <c r="BQ224" s="55">
        <f>INDEX([1]装备设计!$G$3:$G$7,MATCH([1]装备一览!BM218,[1]装备设计!$F$3:$F$7,0))</f>
        <v>150</v>
      </c>
      <c r="BR224" s="55">
        <f>INDEX([1]装备设计!$H$3:$H$7,MATCH([1]装备一览!BM218,[1]装备设计!$F$3:$F$7,0))</f>
        <v>1500</v>
      </c>
      <c r="BS224" s="55">
        <v>25000</v>
      </c>
      <c r="BT224" s="55">
        <v>751</v>
      </c>
      <c r="BU224" s="55" t="str">
        <f t="shared" si="22"/>
        <v>395,570</v>
      </c>
      <c r="BV224" s="55"/>
    </row>
    <row r="225" spans="1:74" ht="14.25" thickBot="1">
      <c r="A225" s="55" t="s">
        <v>1330</v>
      </c>
      <c r="B225" s="71">
        <v>0</v>
      </c>
      <c r="C225" s="55">
        <v>0</v>
      </c>
      <c r="D225" s="55" t="s">
        <v>124</v>
      </c>
      <c r="E225" s="55" t="s">
        <v>308</v>
      </c>
      <c r="F225" s="55">
        <v>45</v>
      </c>
      <c r="G225" s="55" t="s">
        <v>232</v>
      </c>
      <c r="H225" s="54">
        <v>4500</v>
      </c>
      <c r="I225" s="55">
        <f>INDEX([1]装备设计!$G$3:$G$7,MATCH([1]装备一览!E219,[1]装备设计!$F$3:$F$7,0))</f>
        <v>5</v>
      </c>
      <c r="J225" s="55">
        <f>INDEX([1]装备设计!$H$3:$H$7,MATCH([1]装备一览!E219,[1]装备设计!$F$3:$F$7,0))</f>
        <v>0</v>
      </c>
      <c r="K225" s="55">
        <v>0</v>
      </c>
      <c r="L225" s="55">
        <f t="shared" si="18"/>
        <v>740</v>
      </c>
      <c r="M225" s="55" t="s">
        <v>2248</v>
      </c>
      <c r="N225" s="55"/>
      <c r="P225" s="55" t="s">
        <v>1331</v>
      </c>
      <c r="Q225" s="71">
        <v>0</v>
      </c>
      <c r="R225" s="55">
        <v>0</v>
      </c>
      <c r="S225" s="55" t="s">
        <v>124</v>
      </c>
      <c r="T225" s="44" t="s">
        <v>309</v>
      </c>
      <c r="U225" s="55">
        <v>45</v>
      </c>
      <c r="V225" s="55" t="s">
        <v>232</v>
      </c>
      <c r="W225" s="54">
        <v>9000</v>
      </c>
      <c r="X225" s="55">
        <f>INDEX([1]装备设计!$G$3:$G$7,MATCH([1]装备一览!T219,[1]装备设计!$F$3:$F$7,0))</f>
        <v>10</v>
      </c>
      <c r="Y225" s="55">
        <f>INDEX([1]装备设计!$H$3:$H$7,MATCH([1]装备一览!T219,[1]装备设计!$F$3:$F$7,0))</f>
        <v>0</v>
      </c>
      <c r="Z225" s="55">
        <v>0</v>
      </c>
      <c r="AA225" s="55">
        <v>740</v>
      </c>
      <c r="AB225" s="55" t="str">
        <f t="shared" si="19"/>
        <v>125,171</v>
      </c>
      <c r="AC225" s="55"/>
      <c r="AE225" s="55" t="s">
        <v>1332</v>
      </c>
      <c r="AF225" s="71">
        <v>0</v>
      </c>
      <c r="AG225" s="55">
        <v>0</v>
      </c>
      <c r="AH225" s="55" t="s">
        <v>124</v>
      </c>
      <c r="AI225" s="44" t="s">
        <v>311</v>
      </c>
      <c r="AJ225" s="55">
        <v>45</v>
      </c>
      <c r="AK225" s="55" t="s">
        <v>232</v>
      </c>
      <c r="AL225" s="54">
        <v>22500</v>
      </c>
      <c r="AM225" s="55">
        <f>INDEX([1]装备设计!$G$3:$G$7,MATCH([1]装备一览!AI219,[1]装备设计!$F$3:$F$7,0))</f>
        <v>20</v>
      </c>
      <c r="AN225" s="55">
        <f>INDEX([1]装备设计!$H$3:$H$7,MATCH([1]装备一览!AI219,[1]装备设计!$F$3:$F$7,0))</f>
        <v>0</v>
      </c>
      <c r="AO225" s="55">
        <v>25000</v>
      </c>
      <c r="AP225" s="55">
        <v>740</v>
      </c>
      <c r="AQ225" s="55" t="str">
        <f t="shared" si="20"/>
        <v>210,285</v>
      </c>
      <c r="AR225" s="55"/>
      <c r="AT225" s="55" t="s">
        <v>1333</v>
      </c>
      <c r="AU225" s="71">
        <v>0</v>
      </c>
      <c r="AV225" s="55">
        <v>0</v>
      </c>
      <c r="AW225" s="55" t="s">
        <v>124</v>
      </c>
      <c r="AX225" s="44" t="s">
        <v>313</v>
      </c>
      <c r="AY225" s="55">
        <v>45</v>
      </c>
      <c r="AZ225" s="55" t="s">
        <v>232</v>
      </c>
      <c r="BA225" s="54">
        <v>45000</v>
      </c>
      <c r="BB225" s="55">
        <f>INDEX([1]装备设计!$G$3:$G$7,MATCH([1]装备一览!AX219,[1]装备设计!$F$3:$F$7,0))</f>
        <v>50</v>
      </c>
      <c r="BC225" s="55">
        <f>INDEX([1]装备设计!$H$3:$H$7,MATCH([1]装备一览!AX219,[1]装备设计!$F$3:$F$7,0))</f>
        <v>500</v>
      </c>
      <c r="BD225" s="55">
        <v>25000</v>
      </c>
      <c r="BE225" s="55">
        <v>740</v>
      </c>
      <c r="BF225" s="55" t="str">
        <f t="shared" si="21"/>
        <v>314,428</v>
      </c>
      <c r="BG225" s="55"/>
      <c r="BI225" s="55" t="s">
        <v>1334</v>
      </c>
      <c r="BJ225" s="71">
        <v>0</v>
      </c>
      <c r="BK225" s="55">
        <v>0</v>
      </c>
      <c r="BL225" s="55" t="s">
        <v>124</v>
      </c>
      <c r="BM225" s="44" t="s">
        <v>315</v>
      </c>
      <c r="BN225" s="55">
        <v>45</v>
      </c>
      <c r="BO225" s="55" t="s">
        <v>232</v>
      </c>
      <c r="BP225" s="54">
        <v>90000</v>
      </c>
      <c r="BQ225" s="55">
        <f>INDEX([1]装备设计!$G$3:$G$7,MATCH([1]装备一览!BM219,[1]装备设计!$F$3:$F$7,0))</f>
        <v>150</v>
      </c>
      <c r="BR225" s="55">
        <f>INDEX([1]装备设计!$H$3:$H$7,MATCH([1]装备一览!BM219,[1]装备设计!$F$3:$F$7,0))</f>
        <v>1500</v>
      </c>
      <c r="BS225" s="55">
        <v>25000</v>
      </c>
      <c r="BT225" s="55">
        <v>740</v>
      </c>
      <c r="BU225" s="55" t="str">
        <f t="shared" si="22"/>
        <v>395,570</v>
      </c>
      <c r="BV225" s="55"/>
    </row>
    <row r="226" spans="1:74" ht="14.25" thickBot="1">
      <c r="A226" s="55" t="s">
        <v>1335</v>
      </c>
      <c r="B226" s="55">
        <v>1</v>
      </c>
      <c r="C226" s="55">
        <v>0</v>
      </c>
      <c r="D226" s="55" t="s">
        <v>125</v>
      </c>
      <c r="E226" s="55" t="s">
        <v>308</v>
      </c>
      <c r="F226" s="55">
        <v>45</v>
      </c>
      <c r="G226" s="55" t="s">
        <v>232</v>
      </c>
      <c r="H226" s="54">
        <v>4500</v>
      </c>
      <c r="I226" s="55">
        <f>INDEX([1]装备设计!$G$3:$G$7,MATCH([1]装备一览!E220,[1]装备设计!$F$3:$F$7,0))</f>
        <v>5</v>
      </c>
      <c r="J226" s="55">
        <f>INDEX([1]装备设计!$H$3:$H$7,MATCH([1]装备一览!E220,[1]装备设计!$F$3:$F$7,0))</f>
        <v>0</v>
      </c>
      <c r="K226" s="55">
        <v>0</v>
      </c>
      <c r="L226" s="55">
        <f t="shared" si="18"/>
        <v>8840</v>
      </c>
      <c r="M226" s="55" t="s">
        <v>2248</v>
      </c>
      <c r="N226" s="55"/>
      <c r="P226" s="55" t="s">
        <v>1336</v>
      </c>
      <c r="Q226" s="55">
        <v>1</v>
      </c>
      <c r="R226" s="55">
        <v>0</v>
      </c>
      <c r="S226" s="55" t="s">
        <v>125</v>
      </c>
      <c r="T226" s="44" t="s">
        <v>309</v>
      </c>
      <c r="U226" s="55">
        <v>45</v>
      </c>
      <c r="V226" s="55" t="s">
        <v>232</v>
      </c>
      <c r="W226" s="54">
        <v>9000</v>
      </c>
      <c r="X226" s="55">
        <f>INDEX([1]装备设计!$G$3:$G$7,MATCH([1]装备一览!T220,[1]装备设计!$F$3:$F$7,0))</f>
        <v>10</v>
      </c>
      <c r="Y226" s="55">
        <f>INDEX([1]装备设计!$H$3:$H$7,MATCH([1]装备一览!T220,[1]装备设计!$F$3:$F$7,0))</f>
        <v>0</v>
      </c>
      <c r="Z226" s="55">
        <v>0</v>
      </c>
      <c r="AA226" s="55">
        <v>8840</v>
      </c>
      <c r="AB226" s="55" t="str">
        <f t="shared" si="19"/>
        <v>125,171</v>
      </c>
      <c r="AC226" s="55"/>
      <c r="AE226" s="55" t="s">
        <v>1337</v>
      </c>
      <c r="AF226" s="55">
        <v>1</v>
      </c>
      <c r="AG226" s="55">
        <v>0</v>
      </c>
      <c r="AH226" s="55" t="s">
        <v>125</v>
      </c>
      <c r="AI226" s="44" t="s">
        <v>311</v>
      </c>
      <c r="AJ226" s="55">
        <v>45</v>
      </c>
      <c r="AK226" s="55" t="s">
        <v>232</v>
      </c>
      <c r="AL226" s="54">
        <v>22500</v>
      </c>
      <c r="AM226" s="55">
        <f>INDEX([1]装备设计!$G$3:$G$7,MATCH([1]装备一览!AI220,[1]装备设计!$F$3:$F$7,0))</f>
        <v>20</v>
      </c>
      <c r="AN226" s="55">
        <f>INDEX([1]装备设计!$H$3:$H$7,MATCH([1]装备一览!AI220,[1]装备设计!$F$3:$F$7,0))</f>
        <v>0</v>
      </c>
      <c r="AO226" s="55">
        <v>25000</v>
      </c>
      <c r="AP226" s="55">
        <v>8840</v>
      </c>
      <c r="AQ226" s="55" t="str">
        <f t="shared" si="20"/>
        <v>210,285</v>
      </c>
      <c r="AR226" s="55"/>
      <c r="AT226" s="55" t="s">
        <v>1338</v>
      </c>
      <c r="AU226" s="55">
        <v>1</v>
      </c>
      <c r="AV226" s="55">
        <v>0</v>
      </c>
      <c r="AW226" s="55" t="s">
        <v>125</v>
      </c>
      <c r="AX226" s="44" t="s">
        <v>313</v>
      </c>
      <c r="AY226" s="55">
        <v>45</v>
      </c>
      <c r="AZ226" s="55" t="s">
        <v>232</v>
      </c>
      <c r="BA226" s="54">
        <v>45000</v>
      </c>
      <c r="BB226" s="55">
        <f>INDEX([1]装备设计!$G$3:$G$7,MATCH([1]装备一览!AX220,[1]装备设计!$F$3:$F$7,0))</f>
        <v>50</v>
      </c>
      <c r="BC226" s="55">
        <f>INDEX([1]装备设计!$H$3:$H$7,MATCH([1]装备一览!AX220,[1]装备设计!$F$3:$F$7,0))</f>
        <v>500</v>
      </c>
      <c r="BD226" s="55">
        <v>25000</v>
      </c>
      <c r="BE226" s="55">
        <v>8840</v>
      </c>
      <c r="BF226" s="55" t="str">
        <f t="shared" si="21"/>
        <v>314,428</v>
      </c>
      <c r="BG226" s="55"/>
      <c r="BI226" s="55" t="s">
        <v>1339</v>
      </c>
      <c r="BJ226" s="55">
        <v>1</v>
      </c>
      <c r="BK226" s="55">
        <v>0</v>
      </c>
      <c r="BL226" s="55" t="s">
        <v>125</v>
      </c>
      <c r="BM226" s="44" t="s">
        <v>315</v>
      </c>
      <c r="BN226" s="55">
        <v>45</v>
      </c>
      <c r="BO226" s="55" t="s">
        <v>232</v>
      </c>
      <c r="BP226" s="54">
        <v>90000</v>
      </c>
      <c r="BQ226" s="55">
        <f>INDEX([1]装备设计!$G$3:$G$7,MATCH([1]装备一览!BM220,[1]装备设计!$F$3:$F$7,0))</f>
        <v>150</v>
      </c>
      <c r="BR226" s="55">
        <f>INDEX([1]装备设计!$H$3:$H$7,MATCH([1]装备一览!BM220,[1]装备设计!$F$3:$F$7,0))</f>
        <v>1500</v>
      </c>
      <c r="BS226" s="55">
        <v>25000</v>
      </c>
      <c r="BT226" s="55">
        <v>8840</v>
      </c>
      <c r="BU226" s="55" t="str">
        <f t="shared" si="22"/>
        <v>395,570</v>
      </c>
      <c r="BV226" s="55"/>
    </row>
    <row r="227" spans="1:74" ht="14.25" thickBot="1">
      <c r="A227" s="55" t="s">
        <v>1340</v>
      </c>
      <c r="B227" s="55">
        <v>1</v>
      </c>
      <c r="C227" s="55">
        <v>0</v>
      </c>
      <c r="D227" s="55" t="s">
        <v>130</v>
      </c>
      <c r="E227" s="55" t="s">
        <v>308</v>
      </c>
      <c r="F227" s="55">
        <v>45</v>
      </c>
      <c r="G227" s="55" t="s">
        <v>232</v>
      </c>
      <c r="H227" s="54">
        <v>4500</v>
      </c>
      <c r="I227" s="55">
        <f>INDEX([1]装备设计!$G$3:$G$7,MATCH([1]装备一览!E221,[1]装备设计!$F$3:$F$7,0))</f>
        <v>5</v>
      </c>
      <c r="J227" s="55">
        <f>INDEX([1]装备设计!$H$3:$H$7,MATCH([1]装备一览!E221,[1]装备设计!$F$3:$F$7,0))</f>
        <v>0</v>
      </c>
      <c r="K227" s="55">
        <v>0</v>
      </c>
      <c r="L227" s="55">
        <f t="shared" si="18"/>
        <v>137</v>
      </c>
      <c r="M227" s="55" t="s">
        <v>2248</v>
      </c>
      <c r="N227" s="55"/>
      <c r="P227" s="55" t="s">
        <v>1341</v>
      </c>
      <c r="Q227" s="55">
        <v>1</v>
      </c>
      <c r="R227" s="55">
        <v>0</v>
      </c>
      <c r="S227" s="55" t="s">
        <v>130</v>
      </c>
      <c r="T227" s="44" t="s">
        <v>309</v>
      </c>
      <c r="U227" s="55">
        <v>45</v>
      </c>
      <c r="V227" s="55" t="s">
        <v>232</v>
      </c>
      <c r="W227" s="54">
        <v>9000</v>
      </c>
      <c r="X227" s="55">
        <f>INDEX([1]装备设计!$G$3:$G$7,MATCH([1]装备一览!T221,[1]装备设计!$F$3:$F$7,0))</f>
        <v>10</v>
      </c>
      <c r="Y227" s="55">
        <f>INDEX([1]装备设计!$H$3:$H$7,MATCH([1]装备一览!T221,[1]装备设计!$F$3:$F$7,0))</f>
        <v>0</v>
      </c>
      <c r="Z227" s="55">
        <v>0</v>
      </c>
      <c r="AA227" s="55">
        <v>137</v>
      </c>
      <c r="AB227" s="55" t="str">
        <f t="shared" si="19"/>
        <v>125,171</v>
      </c>
      <c r="AC227" s="55"/>
      <c r="AE227" s="55" t="s">
        <v>1342</v>
      </c>
      <c r="AF227" s="55">
        <v>1</v>
      </c>
      <c r="AG227" s="55">
        <v>0</v>
      </c>
      <c r="AH227" s="55" t="s">
        <v>130</v>
      </c>
      <c r="AI227" s="44" t="s">
        <v>311</v>
      </c>
      <c r="AJ227" s="55">
        <v>45</v>
      </c>
      <c r="AK227" s="55" t="s">
        <v>232</v>
      </c>
      <c r="AL227" s="54">
        <v>22500</v>
      </c>
      <c r="AM227" s="55">
        <f>INDEX([1]装备设计!$G$3:$G$7,MATCH([1]装备一览!AI221,[1]装备设计!$F$3:$F$7,0))</f>
        <v>20</v>
      </c>
      <c r="AN227" s="55">
        <f>INDEX([1]装备设计!$H$3:$H$7,MATCH([1]装备一览!AI221,[1]装备设计!$F$3:$F$7,0))</f>
        <v>0</v>
      </c>
      <c r="AO227" s="55">
        <v>25000</v>
      </c>
      <c r="AP227" s="55">
        <v>137</v>
      </c>
      <c r="AQ227" s="55" t="str">
        <f t="shared" si="20"/>
        <v>210,285</v>
      </c>
      <c r="AR227" s="55"/>
      <c r="AT227" s="55" t="s">
        <v>1343</v>
      </c>
      <c r="AU227" s="55">
        <v>1</v>
      </c>
      <c r="AV227" s="55">
        <v>0</v>
      </c>
      <c r="AW227" s="55" t="s">
        <v>130</v>
      </c>
      <c r="AX227" s="44" t="s">
        <v>313</v>
      </c>
      <c r="AY227" s="55">
        <v>45</v>
      </c>
      <c r="AZ227" s="55" t="s">
        <v>232</v>
      </c>
      <c r="BA227" s="54">
        <v>45000</v>
      </c>
      <c r="BB227" s="55">
        <f>INDEX([1]装备设计!$G$3:$G$7,MATCH([1]装备一览!AX221,[1]装备设计!$F$3:$F$7,0))</f>
        <v>50</v>
      </c>
      <c r="BC227" s="55">
        <f>INDEX([1]装备设计!$H$3:$H$7,MATCH([1]装备一览!AX221,[1]装备设计!$F$3:$F$7,0))</f>
        <v>500</v>
      </c>
      <c r="BD227" s="55">
        <v>25000</v>
      </c>
      <c r="BE227" s="55">
        <v>137</v>
      </c>
      <c r="BF227" s="55" t="str">
        <f t="shared" si="21"/>
        <v>314,428</v>
      </c>
      <c r="BG227" s="55"/>
      <c r="BI227" s="55" t="s">
        <v>1344</v>
      </c>
      <c r="BJ227" s="55">
        <v>1</v>
      </c>
      <c r="BK227" s="55">
        <v>0</v>
      </c>
      <c r="BL227" s="55" t="s">
        <v>130</v>
      </c>
      <c r="BM227" s="44" t="s">
        <v>315</v>
      </c>
      <c r="BN227" s="55">
        <v>45</v>
      </c>
      <c r="BO227" s="55" t="s">
        <v>232</v>
      </c>
      <c r="BP227" s="54">
        <v>90000</v>
      </c>
      <c r="BQ227" s="55">
        <f>INDEX([1]装备设计!$G$3:$G$7,MATCH([1]装备一览!BM221,[1]装备设计!$F$3:$F$7,0))</f>
        <v>150</v>
      </c>
      <c r="BR227" s="55">
        <f>INDEX([1]装备设计!$H$3:$H$7,MATCH([1]装备一览!BM221,[1]装备设计!$F$3:$F$7,0))</f>
        <v>1500</v>
      </c>
      <c r="BS227" s="55">
        <v>25000</v>
      </c>
      <c r="BT227" s="55">
        <v>137</v>
      </c>
      <c r="BU227" s="55" t="str">
        <f t="shared" si="22"/>
        <v>395,570</v>
      </c>
      <c r="BV227" s="55"/>
    </row>
    <row r="228" spans="1:74" ht="14.25" thickBot="1">
      <c r="A228" s="55" t="s">
        <v>1345</v>
      </c>
      <c r="B228" s="55">
        <v>1</v>
      </c>
      <c r="C228" s="55">
        <v>0</v>
      </c>
      <c r="D228" s="55" t="s">
        <v>131</v>
      </c>
      <c r="E228" s="55" t="s">
        <v>308</v>
      </c>
      <c r="F228" s="55">
        <v>45</v>
      </c>
      <c r="G228" s="55" t="s">
        <v>232</v>
      </c>
      <c r="H228" s="54">
        <v>4500</v>
      </c>
      <c r="I228" s="55">
        <f>INDEX([1]装备设计!$G$3:$G$7,MATCH([1]装备一览!E222,[1]装备设计!$F$3:$F$7,0))</f>
        <v>5</v>
      </c>
      <c r="J228" s="55">
        <f>INDEX([1]装备设计!$H$3:$H$7,MATCH([1]装备一览!E222,[1]装备设计!$F$3:$F$7,0))</f>
        <v>0</v>
      </c>
      <c r="K228" s="55">
        <v>0</v>
      </c>
      <c r="L228" s="55">
        <f t="shared" si="18"/>
        <v>1255</v>
      </c>
      <c r="M228" s="55" t="s">
        <v>2248</v>
      </c>
      <c r="N228" s="55"/>
      <c r="P228" s="55" t="s">
        <v>1346</v>
      </c>
      <c r="Q228" s="55">
        <v>1</v>
      </c>
      <c r="R228" s="55">
        <v>0</v>
      </c>
      <c r="S228" s="55" t="s">
        <v>131</v>
      </c>
      <c r="T228" s="44" t="s">
        <v>309</v>
      </c>
      <c r="U228" s="55">
        <v>45</v>
      </c>
      <c r="V228" s="55" t="s">
        <v>232</v>
      </c>
      <c r="W228" s="54">
        <v>9000</v>
      </c>
      <c r="X228" s="55">
        <f>INDEX([1]装备设计!$G$3:$G$7,MATCH([1]装备一览!T222,[1]装备设计!$F$3:$F$7,0))</f>
        <v>10</v>
      </c>
      <c r="Y228" s="55">
        <f>INDEX([1]装备设计!$H$3:$H$7,MATCH([1]装备一览!T222,[1]装备设计!$F$3:$F$7,0))</f>
        <v>0</v>
      </c>
      <c r="Z228" s="55">
        <v>0</v>
      </c>
      <c r="AA228" s="55">
        <v>1255</v>
      </c>
      <c r="AB228" s="55" t="str">
        <f t="shared" si="19"/>
        <v>125,171</v>
      </c>
      <c r="AC228" s="55"/>
      <c r="AE228" s="55" t="s">
        <v>1347</v>
      </c>
      <c r="AF228" s="55">
        <v>1</v>
      </c>
      <c r="AG228" s="55">
        <v>0</v>
      </c>
      <c r="AH228" s="55" t="s">
        <v>131</v>
      </c>
      <c r="AI228" s="44" t="s">
        <v>311</v>
      </c>
      <c r="AJ228" s="55">
        <v>45</v>
      </c>
      <c r="AK228" s="55" t="s">
        <v>232</v>
      </c>
      <c r="AL228" s="54">
        <v>22500</v>
      </c>
      <c r="AM228" s="55">
        <f>INDEX([1]装备设计!$G$3:$G$7,MATCH([1]装备一览!AI222,[1]装备设计!$F$3:$F$7,0))</f>
        <v>20</v>
      </c>
      <c r="AN228" s="55">
        <f>INDEX([1]装备设计!$H$3:$H$7,MATCH([1]装备一览!AI222,[1]装备设计!$F$3:$F$7,0))</f>
        <v>0</v>
      </c>
      <c r="AO228" s="55">
        <v>25000</v>
      </c>
      <c r="AP228" s="55">
        <v>1255</v>
      </c>
      <c r="AQ228" s="55" t="str">
        <f t="shared" si="20"/>
        <v>210,285</v>
      </c>
      <c r="AR228" s="55"/>
      <c r="AT228" s="55" t="s">
        <v>1348</v>
      </c>
      <c r="AU228" s="55">
        <v>1</v>
      </c>
      <c r="AV228" s="55">
        <v>0</v>
      </c>
      <c r="AW228" s="55" t="s">
        <v>131</v>
      </c>
      <c r="AX228" s="44" t="s">
        <v>313</v>
      </c>
      <c r="AY228" s="55">
        <v>45</v>
      </c>
      <c r="AZ228" s="55" t="s">
        <v>232</v>
      </c>
      <c r="BA228" s="54">
        <v>45000</v>
      </c>
      <c r="BB228" s="55">
        <f>INDEX([1]装备设计!$G$3:$G$7,MATCH([1]装备一览!AX222,[1]装备设计!$F$3:$F$7,0))</f>
        <v>50</v>
      </c>
      <c r="BC228" s="55">
        <f>INDEX([1]装备设计!$H$3:$H$7,MATCH([1]装备一览!AX222,[1]装备设计!$F$3:$F$7,0))</f>
        <v>500</v>
      </c>
      <c r="BD228" s="55">
        <v>25000</v>
      </c>
      <c r="BE228" s="55">
        <v>1255</v>
      </c>
      <c r="BF228" s="55" t="str">
        <f t="shared" si="21"/>
        <v>314,428</v>
      </c>
      <c r="BG228" s="55"/>
      <c r="BI228" s="55" t="s">
        <v>1349</v>
      </c>
      <c r="BJ228" s="55">
        <v>1</v>
      </c>
      <c r="BK228" s="55">
        <v>0</v>
      </c>
      <c r="BL228" s="55" t="s">
        <v>131</v>
      </c>
      <c r="BM228" s="44" t="s">
        <v>315</v>
      </c>
      <c r="BN228" s="55">
        <v>45</v>
      </c>
      <c r="BO228" s="55" t="s">
        <v>232</v>
      </c>
      <c r="BP228" s="54">
        <v>90000</v>
      </c>
      <c r="BQ228" s="55">
        <f>INDEX([1]装备设计!$G$3:$G$7,MATCH([1]装备一览!BM222,[1]装备设计!$F$3:$F$7,0))</f>
        <v>150</v>
      </c>
      <c r="BR228" s="55">
        <f>INDEX([1]装备设计!$H$3:$H$7,MATCH([1]装备一览!BM222,[1]装备设计!$F$3:$F$7,0))</f>
        <v>1500</v>
      </c>
      <c r="BS228" s="55">
        <v>25000</v>
      </c>
      <c r="BT228" s="55">
        <v>1255</v>
      </c>
      <c r="BU228" s="55" t="str">
        <f t="shared" si="22"/>
        <v>395,570</v>
      </c>
      <c r="BV228" s="55"/>
    </row>
    <row r="229" spans="1:74" ht="14.25" thickBot="1">
      <c r="A229" s="55" t="s">
        <v>1350</v>
      </c>
      <c r="B229" s="55">
        <v>1</v>
      </c>
      <c r="C229" s="55">
        <v>0</v>
      </c>
      <c r="D229" s="55" t="s">
        <v>132</v>
      </c>
      <c r="E229" s="55" t="s">
        <v>308</v>
      </c>
      <c r="F229" s="55">
        <v>45</v>
      </c>
      <c r="G229" s="55" t="s">
        <v>232</v>
      </c>
      <c r="H229" s="54">
        <v>4500</v>
      </c>
      <c r="I229" s="55">
        <f>INDEX([1]装备设计!$G$3:$G$7,MATCH([1]装备一览!E223,[1]装备设计!$F$3:$F$7,0))</f>
        <v>5</v>
      </c>
      <c r="J229" s="55">
        <f>INDEX([1]装备设计!$H$3:$H$7,MATCH([1]装备一览!E223,[1]装备设计!$F$3:$F$7,0))</f>
        <v>0</v>
      </c>
      <c r="K229" s="55">
        <v>0</v>
      </c>
      <c r="L229" s="55">
        <f t="shared" si="18"/>
        <v>751</v>
      </c>
      <c r="M229" s="55" t="s">
        <v>2248</v>
      </c>
      <c r="N229" s="55"/>
      <c r="P229" s="55" t="s">
        <v>1351</v>
      </c>
      <c r="Q229" s="55">
        <v>1</v>
      </c>
      <c r="R229" s="55">
        <v>0</v>
      </c>
      <c r="S229" s="55" t="s">
        <v>132</v>
      </c>
      <c r="T229" s="44" t="s">
        <v>309</v>
      </c>
      <c r="U229" s="55">
        <v>45</v>
      </c>
      <c r="V229" s="55" t="s">
        <v>232</v>
      </c>
      <c r="W229" s="54">
        <v>9000</v>
      </c>
      <c r="X229" s="55">
        <f>INDEX([1]装备设计!$G$3:$G$7,MATCH([1]装备一览!T223,[1]装备设计!$F$3:$F$7,0))</f>
        <v>10</v>
      </c>
      <c r="Y229" s="55">
        <f>INDEX([1]装备设计!$H$3:$H$7,MATCH([1]装备一览!T223,[1]装备设计!$F$3:$F$7,0))</f>
        <v>0</v>
      </c>
      <c r="Z229" s="55">
        <v>0</v>
      </c>
      <c r="AA229" s="55">
        <v>751</v>
      </c>
      <c r="AB229" s="55" t="str">
        <f t="shared" si="19"/>
        <v>125,171</v>
      </c>
      <c r="AC229" s="55"/>
      <c r="AE229" s="55" t="s">
        <v>1352</v>
      </c>
      <c r="AF229" s="55">
        <v>1</v>
      </c>
      <c r="AG229" s="55">
        <v>0</v>
      </c>
      <c r="AH229" s="55" t="s">
        <v>132</v>
      </c>
      <c r="AI229" s="44" t="s">
        <v>311</v>
      </c>
      <c r="AJ229" s="55">
        <v>45</v>
      </c>
      <c r="AK229" s="55" t="s">
        <v>232</v>
      </c>
      <c r="AL229" s="54">
        <v>22500</v>
      </c>
      <c r="AM229" s="55">
        <f>INDEX([1]装备设计!$G$3:$G$7,MATCH([1]装备一览!AI223,[1]装备设计!$F$3:$F$7,0))</f>
        <v>20</v>
      </c>
      <c r="AN229" s="55">
        <f>INDEX([1]装备设计!$H$3:$H$7,MATCH([1]装备一览!AI223,[1]装备设计!$F$3:$F$7,0))</f>
        <v>0</v>
      </c>
      <c r="AO229" s="55">
        <v>25000</v>
      </c>
      <c r="AP229" s="55">
        <v>751</v>
      </c>
      <c r="AQ229" s="55" t="str">
        <f t="shared" si="20"/>
        <v>210,285</v>
      </c>
      <c r="AR229" s="55"/>
      <c r="AT229" s="55" t="s">
        <v>1353</v>
      </c>
      <c r="AU229" s="55">
        <v>1</v>
      </c>
      <c r="AV229" s="55">
        <v>0</v>
      </c>
      <c r="AW229" s="55" t="s">
        <v>132</v>
      </c>
      <c r="AX229" s="44" t="s">
        <v>313</v>
      </c>
      <c r="AY229" s="55">
        <v>45</v>
      </c>
      <c r="AZ229" s="55" t="s">
        <v>232</v>
      </c>
      <c r="BA229" s="54">
        <v>45000</v>
      </c>
      <c r="BB229" s="55">
        <f>INDEX([1]装备设计!$G$3:$G$7,MATCH([1]装备一览!AX223,[1]装备设计!$F$3:$F$7,0))</f>
        <v>50</v>
      </c>
      <c r="BC229" s="55">
        <f>INDEX([1]装备设计!$H$3:$H$7,MATCH([1]装备一览!AX223,[1]装备设计!$F$3:$F$7,0))</f>
        <v>500</v>
      </c>
      <c r="BD229" s="55">
        <v>25000</v>
      </c>
      <c r="BE229" s="55">
        <v>751</v>
      </c>
      <c r="BF229" s="55" t="str">
        <f t="shared" si="21"/>
        <v>314,428</v>
      </c>
      <c r="BG229" s="55"/>
      <c r="BI229" s="55" t="s">
        <v>1354</v>
      </c>
      <c r="BJ229" s="55">
        <v>1</v>
      </c>
      <c r="BK229" s="55">
        <v>0</v>
      </c>
      <c r="BL229" s="55" t="s">
        <v>132</v>
      </c>
      <c r="BM229" s="44" t="s">
        <v>315</v>
      </c>
      <c r="BN229" s="55">
        <v>45</v>
      </c>
      <c r="BO229" s="55" t="s">
        <v>232</v>
      </c>
      <c r="BP229" s="54">
        <v>90000</v>
      </c>
      <c r="BQ229" s="55">
        <f>INDEX([1]装备设计!$G$3:$G$7,MATCH([1]装备一览!BM223,[1]装备设计!$F$3:$F$7,0))</f>
        <v>150</v>
      </c>
      <c r="BR229" s="55">
        <f>INDEX([1]装备设计!$H$3:$H$7,MATCH([1]装备一览!BM223,[1]装备设计!$F$3:$F$7,0))</f>
        <v>1500</v>
      </c>
      <c r="BS229" s="55">
        <v>25000</v>
      </c>
      <c r="BT229" s="55">
        <v>751</v>
      </c>
      <c r="BU229" s="55" t="str">
        <f t="shared" si="22"/>
        <v>395,570</v>
      </c>
      <c r="BV229" s="55"/>
    </row>
    <row r="230" spans="1:74" ht="14.25" thickBot="1">
      <c r="A230" s="55" t="s">
        <v>1355</v>
      </c>
      <c r="B230" s="55">
        <v>1</v>
      </c>
      <c r="C230" s="55">
        <v>0</v>
      </c>
      <c r="D230" s="55" t="s">
        <v>127</v>
      </c>
      <c r="E230" s="55" t="s">
        <v>308</v>
      </c>
      <c r="F230" s="55">
        <v>45</v>
      </c>
      <c r="G230" s="55" t="s">
        <v>135</v>
      </c>
      <c r="H230" s="54">
        <v>4500</v>
      </c>
      <c r="I230" s="55">
        <f>INDEX([1]装备设计!$G$3:$G$7,MATCH([1]装备一览!E224,[1]装备设计!$F$3:$F$7,0))</f>
        <v>5</v>
      </c>
      <c r="J230" s="55">
        <f>INDEX([1]装备设计!$H$3:$H$7,MATCH([1]装备一览!E224,[1]装备设计!$F$3:$F$7,0))</f>
        <v>0</v>
      </c>
      <c r="K230" s="55">
        <v>0</v>
      </c>
      <c r="L230" s="55">
        <f t="shared" si="18"/>
        <v>2563</v>
      </c>
      <c r="M230" s="55" t="s">
        <v>2248</v>
      </c>
      <c r="N230" s="55"/>
      <c r="P230" s="55" t="s">
        <v>1356</v>
      </c>
      <c r="Q230" s="55">
        <v>1</v>
      </c>
      <c r="R230" s="55">
        <v>0</v>
      </c>
      <c r="S230" s="55" t="s">
        <v>127</v>
      </c>
      <c r="T230" s="44" t="s">
        <v>309</v>
      </c>
      <c r="U230" s="55">
        <v>45</v>
      </c>
      <c r="V230" s="55" t="s">
        <v>135</v>
      </c>
      <c r="W230" s="54">
        <v>9000</v>
      </c>
      <c r="X230" s="55">
        <f>INDEX([1]装备设计!$G$3:$G$7,MATCH([1]装备一览!T224,[1]装备设计!$F$3:$F$7,0))</f>
        <v>10</v>
      </c>
      <c r="Y230" s="55">
        <f>INDEX([1]装备设计!$H$3:$H$7,MATCH([1]装备一览!T224,[1]装备设计!$F$3:$F$7,0))</f>
        <v>0</v>
      </c>
      <c r="Z230" s="55">
        <v>0</v>
      </c>
      <c r="AA230" s="55">
        <v>2563</v>
      </c>
      <c r="AB230" s="55" t="str">
        <f t="shared" si="19"/>
        <v>163,222</v>
      </c>
      <c r="AC230" s="55"/>
      <c r="AE230" s="55" t="s">
        <v>1357</v>
      </c>
      <c r="AF230" s="55">
        <v>1</v>
      </c>
      <c r="AG230" s="55">
        <v>0</v>
      </c>
      <c r="AH230" s="55" t="s">
        <v>127</v>
      </c>
      <c r="AI230" s="44" t="s">
        <v>311</v>
      </c>
      <c r="AJ230" s="55">
        <v>45</v>
      </c>
      <c r="AK230" s="55" t="s">
        <v>135</v>
      </c>
      <c r="AL230" s="54">
        <v>22500</v>
      </c>
      <c r="AM230" s="55">
        <f>INDEX([1]装备设计!$G$3:$G$7,MATCH([1]装备一览!AI224,[1]装备设计!$F$3:$F$7,0))</f>
        <v>20</v>
      </c>
      <c r="AN230" s="55">
        <f>INDEX([1]装备设计!$H$3:$H$7,MATCH([1]装备一览!AI224,[1]装备设计!$F$3:$F$7,0))</f>
        <v>0</v>
      </c>
      <c r="AO230" s="55">
        <v>25000</v>
      </c>
      <c r="AP230" s="55">
        <v>2563</v>
      </c>
      <c r="AQ230" s="55" t="str">
        <f t="shared" si="20"/>
        <v>273,371</v>
      </c>
      <c r="AR230" s="55"/>
      <c r="AT230" s="55" t="s">
        <v>1358</v>
      </c>
      <c r="AU230" s="55">
        <v>1</v>
      </c>
      <c r="AV230" s="55">
        <v>0</v>
      </c>
      <c r="AW230" s="55" t="s">
        <v>127</v>
      </c>
      <c r="AX230" s="44" t="s">
        <v>313</v>
      </c>
      <c r="AY230" s="55">
        <v>45</v>
      </c>
      <c r="AZ230" s="55" t="s">
        <v>135</v>
      </c>
      <c r="BA230" s="54">
        <v>45000</v>
      </c>
      <c r="BB230" s="55">
        <f>INDEX([1]装备设计!$G$3:$G$7,MATCH([1]装备一览!AX224,[1]装备设计!$F$3:$F$7,0))</f>
        <v>50</v>
      </c>
      <c r="BC230" s="55">
        <f>INDEX([1]装备设计!$H$3:$H$7,MATCH([1]装备一览!AX224,[1]装备设计!$F$3:$F$7,0))</f>
        <v>500</v>
      </c>
      <c r="BD230" s="55">
        <v>25000</v>
      </c>
      <c r="BE230" s="55">
        <v>2563</v>
      </c>
      <c r="BF230" s="55" t="str">
        <f t="shared" si="21"/>
        <v>408,556</v>
      </c>
      <c r="BG230" s="55"/>
      <c r="BI230" s="55" t="s">
        <v>1359</v>
      </c>
      <c r="BJ230" s="55">
        <v>1</v>
      </c>
      <c r="BK230" s="55">
        <v>0</v>
      </c>
      <c r="BL230" s="55" t="s">
        <v>127</v>
      </c>
      <c r="BM230" s="44" t="s">
        <v>315</v>
      </c>
      <c r="BN230" s="55">
        <v>45</v>
      </c>
      <c r="BO230" s="55" t="s">
        <v>135</v>
      </c>
      <c r="BP230" s="54">
        <v>90000</v>
      </c>
      <c r="BQ230" s="55">
        <f>INDEX([1]装备设计!$G$3:$G$7,MATCH([1]装备一览!BM224,[1]装备设计!$F$3:$F$7,0))</f>
        <v>150</v>
      </c>
      <c r="BR230" s="55">
        <f>INDEX([1]装备设计!$H$3:$H$7,MATCH([1]装备一览!BM224,[1]装备设计!$F$3:$F$7,0))</f>
        <v>1500</v>
      </c>
      <c r="BS230" s="55">
        <v>25000</v>
      </c>
      <c r="BT230" s="55">
        <v>2563</v>
      </c>
      <c r="BU230" s="55" t="str">
        <f t="shared" si="22"/>
        <v>514,741</v>
      </c>
      <c r="BV230" s="55"/>
    </row>
    <row r="231" spans="1:74" ht="14.25" thickBot="1">
      <c r="A231" s="55" t="s">
        <v>1360</v>
      </c>
      <c r="B231" s="71">
        <v>0</v>
      </c>
      <c r="C231" s="55">
        <v>1</v>
      </c>
      <c r="D231" s="55" t="s">
        <v>127</v>
      </c>
      <c r="E231" s="55" t="s">
        <v>308</v>
      </c>
      <c r="F231" s="55">
        <v>45</v>
      </c>
      <c r="G231" s="55" t="s">
        <v>135</v>
      </c>
      <c r="H231" s="54">
        <v>4800</v>
      </c>
      <c r="I231" s="55">
        <f>INDEX([1]装备设计!$G$3:$G$7,MATCH([1]装备一览!E225,[1]装备设计!$F$3:$F$7,0))</f>
        <v>5</v>
      </c>
      <c r="J231" s="55">
        <f>INDEX([1]装备设计!$H$3:$H$7,MATCH([1]装备一览!E225,[1]装备设计!$F$3:$F$7,0))</f>
        <v>0</v>
      </c>
      <c r="K231" s="55">
        <v>0</v>
      </c>
      <c r="L231" s="55">
        <f t="shared" si="18"/>
        <v>2854.2</v>
      </c>
      <c r="M231" s="55" t="s">
        <v>2248</v>
      </c>
      <c r="N231" s="55"/>
      <c r="P231" s="55" t="s">
        <v>1361</v>
      </c>
      <c r="Q231" s="71">
        <v>0</v>
      </c>
      <c r="R231" s="55">
        <v>1</v>
      </c>
      <c r="S231" s="55" t="s">
        <v>127</v>
      </c>
      <c r="T231" s="44" t="s">
        <v>309</v>
      </c>
      <c r="U231" s="55">
        <v>45</v>
      </c>
      <c r="V231" s="55" t="s">
        <v>135</v>
      </c>
      <c r="W231" s="54">
        <v>9600</v>
      </c>
      <c r="X231" s="55">
        <f>INDEX([1]装备设计!$G$3:$G$7,MATCH([1]装备一览!T225,[1]装备设计!$F$3:$F$7,0))</f>
        <v>10</v>
      </c>
      <c r="Y231" s="55">
        <f>INDEX([1]装备设计!$H$3:$H$7,MATCH([1]装备一览!T225,[1]装备设计!$F$3:$F$7,0))</f>
        <v>0</v>
      </c>
      <c r="Z231" s="55">
        <v>0</v>
      </c>
      <c r="AA231" s="55">
        <v>2854.2</v>
      </c>
      <c r="AB231" s="55" t="str">
        <f t="shared" si="19"/>
        <v>163,222</v>
      </c>
      <c r="AC231" s="55"/>
      <c r="AE231" s="55" t="s">
        <v>1362</v>
      </c>
      <c r="AF231" s="71">
        <v>0</v>
      </c>
      <c r="AG231" s="55">
        <v>1</v>
      </c>
      <c r="AH231" s="55" t="s">
        <v>127</v>
      </c>
      <c r="AI231" s="44" t="s">
        <v>311</v>
      </c>
      <c r="AJ231" s="55">
        <v>45</v>
      </c>
      <c r="AK231" s="55" t="s">
        <v>135</v>
      </c>
      <c r="AL231" s="54">
        <v>24000</v>
      </c>
      <c r="AM231" s="55">
        <f>INDEX([1]装备设计!$G$3:$G$7,MATCH([1]装备一览!AI225,[1]装备设计!$F$3:$F$7,0))</f>
        <v>20</v>
      </c>
      <c r="AN231" s="55">
        <f>INDEX([1]装备设计!$H$3:$H$7,MATCH([1]装备一览!AI225,[1]装备设计!$F$3:$F$7,0))</f>
        <v>0</v>
      </c>
      <c r="AO231" s="55">
        <v>27500</v>
      </c>
      <c r="AP231" s="55">
        <v>2854.2</v>
      </c>
      <c r="AQ231" s="55" t="str">
        <f t="shared" si="20"/>
        <v>273,371</v>
      </c>
      <c r="AR231" s="55"/>
      <c r="AT231" s="55" t="s">
        <v>1363</v>
      </c>
      <c r="AU231" s="71">
        <v>0</v>
      </c>
      <c r="AV231" s="55">
        <v>1</v>
      </c>
      <c r="AW231" s="55" t="s">
        <v>127</v>
      </c>
      <c r="AX231" s="44" t="s">
        <v>313</v>
      </c>
      <c r="AY231" s="55">
        <v>45</v>
      </c>
      <c r="AZ231" s="55" t="s">
        <v>135</v>
      </c>
      <c r="BA231" s="54">
        <v>48000</v>
      </c>
      <c r="BB231" s="55">
        <f>INDEX([1]装备设计!$G$3:$G$7,MATCH([1]装备一览!AX225,[1]装备设计!$F$3:$F$7,0))</f>
        <v>50</v>
      </c>
      <c r="BC231" s="55">
        <f>INDEX([1]装备设计!$H$3:$H$7,MATCH([1]装备一览!AX225,[1]装备设计!$F$3:$F$7,0))</f>
        <v>500</v>
      </c>
      <c r="BD231" s="55">
        <v>27500</v>
      </c>
      <c r="BE231" s="55">
        <v>2854.2</v>
      </c>
      <c r="BF231" s="55" t="str">
        <f t="shared" si="21"/>
        <v>408,556</v>
      </c>
      <c r="BG231" s="55"/>
      <c r="BI231" s="55" t="s">
        <v>1364</v>
      </c>
      <c r="BJ231" s="71">
        <v>0</v>
      </c>
      <c r="BK231" s="55">
        <v>1</v>
      </c>
      <c r="BL231" s="55" t="s">
        <v>127</v>
      </c>
      <c r="BM231" s="44" t="s">
        <v>315</v>
      </c>
      <c r="BN231" s="55">
        <v>45</v>
      </c>
      <c r="BO231" s="55" t="s">
        <v>135</v>
      </c>
      <c r="BP231" s="54">
        <v>96000</v>
      </c>
      <c r="BQ231" s="55">
        <f>INDEX([1]装备设计!$G$3:$G$7,MATCH([1]装备一览!BM225,[1]装备设计!$F$3:$F$7,0))</f>
        <v>150</v>
      </c>
      <c r="BR231" s="55">
        <f>INDEX([1]装备设计!$H$3:$H$7,MATCH([1]装备一览!BM225,[1]装备设计!$F$3:$F$7,0))</f>
        <v>1500</v>
      </c>
      <c r="BS231" s="55">
        <v>27500</v>
      </c>
      <c r="BT231" s="55">
        <v>2854.2</v>
      </c>
      <c r="BU231" s="55" t="str">
        <f t="shared" si="22"/>
        <v>514,741</v>
      </c>
      <c r="BV231" s="55"/>
    </row>
    <row r="232" spans="1:74" ht="14.25" thickBot="1">
      <c r="A232" s="55" t="s">
        <v>1365</v>
      </c>
      <c r="B232" s="55">
        <v>1</v>
      </c>
      <c r="C232" s="55">
        <v>0</v>
      </c>
      <c r="D232" s="55" t="s">
        <v>128</v>
      </c>
      <c r="E232" s="55" t="s">
        <v>308</v>
      </c>
      <c r="F232" s="55">
        <v>45</v>
      </c>
      <c r="G232" s="55" t="s">
        <v>135</v>
      </c>
      <c r="H232" s="54">
        <v>4500</v>
      </c>
      <c r="I232" s="55">
        <f>INDEX([1]装备设计!$G$3:$G$7,MATCH([1]装备一览!E226,[1]装备设计!$F$3:$F$7,0))</f>
        <v>5</v>
      </c>
      <c r="J232" s="55">
        <f>INDEX([1]装备设计!$H$3:$H$7,MATCH([1]装备一览!E226,[1]装备设计!$F$3:$F$7,0))</f>
        <v>0</v>
      </c>
      <c r="K232" s="55">
        <v>0</v>
      </c>
      <c r="L232" s="55">
        <f t="shared" si="18"/>
        <v>1253</v>
      </c>
      <c r="M232" s="55" t="s">
        <v>2248</v>
      </c>
      <c r="N232" s="55"/>
      <c r="P232" s="55" t="s">
        <v>1366</v>
      </c>
      <c r="Q232" s="55">
        <v>1</v>
      </c>
      <c r="R232" s="55">
        <v>0</v>
      </c>
      <c r="S232" s="55" t="s">
        <v>128</v>
      </c>
      <c r="T232" s="44" t="s">
        <v>309</v>
      </c>
      <c r="U232" s="55">
        <v>45</v>
      </c>
      <c r="V232" s="55" t="s">
        <v>135</v>
      </c>
      <c r="W232" s="54">
        <v>9000</v>
      </c>
      <c r="X232" s="55">
        <f>INDEX([1]装备设计!$G$3:$G$7,MATCH([1]装备一览!T226,[1]装备设计!$F$3:$F$7,0))</f>
        <v>10</v>
      </c>
      <c r="Y232" s="55">
        <f>INDEX([1]装备设计!$H$3:$H$7,MATCH([1]装备一览!T226,[1]装备设计!$F$3:$F$7,0))</f>
        <v>0</v>
      </c>
      <c r="Z232" s="55">
        <v>0</v>
      </c>
      <c r="AA232" s="55">
        <v>1253</v>
      </c>
      <c r="AB232" s="55" t="str">
        <f t="shared" si="19"/>
        <v>163,222</v>
      </c>
      <c r="AC232" s="55"/>
      <c r="AE232" s="55" t="s">
        <v>1367</v>
      </c>
      <c r="AF232" s="55">
        <v>1</v>
      </c>
      <c r="AG232" s="55">
        <v>0</v>
      </c>
      <c r="AH232" s="55" t="s">
        <v>128</v>
      </c>
      <c r="AI232" s="44" t="s">
        <v>311</v>
      </c>
      <c r="AJ232" s="55">
        <v>45</v>
      </c>
      <c r="AK232" s="55" t="s">
        <v>135</v>
      </c>
      <c r="AL232" s="54">
        <v>22500</v>
      </c>
      <c r="AM232" s="55">
        <f>INDEX([1]装备设计!$G$3:$G$7,MATCH([1]装备一览!AI226,[1]装备设计!$F$3:$F$7,0))</f>
        <v>20</v>
      </c>
      <c r="AN232" s="55">
        <f>INDEX([1]装备设计!$H$3:$H$7,MATCH([1]装备一览!AI226,[1]装备设计!$F$3:$F$7,0))</f>
        <v>0</v>
      </c>
      <c r="AO232" s="55">
        <v>25000</v>
      </c>
      <c r="AP232" s="55">
        <v>1253</v>
      </c>
      <c r="AQ232" s="55" t="str">
        <f t="shared" si="20"/>
        <v>273,371</v>
      </c>
      <c r="AR232" s="55"/>
      <c r="AT232" s="55" t="s">
        <v>1368</v>
      </c>
      <c r="AU232" s="55">
        <v>1</v>
      </c>
      <c r="AV232" s="55">
        <v>0</v>
      </c>
      <c r="AW232" s="55" t="s">
        <v>128</v>
      </c>
      <c r="AX232" s="44" t="s">
        <v>313</v>
      </c>
      <c r="AY232" s="55">
        <v>45</v>
      </c>
      <c r="AZ232" s="55" t="s">
        <v>135</v>
      </c>
      <c r="BA232" s="54">
        <v>45000</v>
      </c>
      <c r="BB232" s="55">
        <f>INDEX([1]装备设计!$G$3:$G$7,MATCH([1]装备一览!AX226,[1]装备设计!$F$3:$F$7,0))</f>
        <v>50</v>
      </c>
      <c r="BC232" s="55">
        <f>INDEX([1]装备设计!$H$3:$H$7,MATCH([1]装备一览!AX226,[1]装备设计!$F$3:$F$7,0))</f>
        <v>500</v>
      </c>
      <c r="BD232" s="55">
        <v>25000</v>
      </c>
      <c r="BE232" s="55">
        <v>1253</v>
      </c>
      <c r="BF232" s="55" t="str">
        <f t="shared" si="21"/>
        <v>408,556</v>
      </c>
      <c r="BG232" s="55"/>
      <c r="BI232" s="55" t="s">
        <v>1369</v>
      </c>
      <c r="BJ232" s="55">
        <v>1</v>
      </c>
      <c r="BK232" s="55">
        <v>0</v>
      </c>
      <c r="BL232" s="55" t="s">
        <v>128</v>
      </c>
      <c r="BM232" s="44" t="s">
        <v>315</v>
      </c>
      <c r="BN232" s="55">
        <v>45</v>
      </c>
      <c r="BO232" s="55" t="s">
        <v>135</v>
      </c>
      <c r="BP232" s="54">
        <v>90000</v>
      </c>
      <c r="BQ232" s="55">
        <f>INDEX([1]装备设计!$G$3:$G$7,MATCH([1]装备一览!BM226,[1]装备设计!$F$3:$F$7,0))</f>
        <v>150</v>
      </c>
      <c r="BR232" s="55">
        <f>INDEX([1]装备设计!$H$3:$H$7,MATCH([1]装备一览!BM226,[1]装备设计!$F$3:$F$7,0))</f>
        <v>1500</v>
      </c>
      <c r="BS232" s="55">
        <v>25000</v>
      </c>
      <c r="BT232" s="55">
        <v>1253</v>
      </c>
      <c r="BU232" s="55" t="str">
        <f t="shared" si="22"/>
        <v>514,741</v>
      </c>
      <c r="BV232" s="55"/>
    </row>
    <row r="233" spans="1:74" ht="14.25" thickBot="1">
      <c r="A233" s="55" t="s">
        <v>1370</v>
      </c>
      <c r="B233" s="71">
        <v>0</v>
      </c>
      <c r="C233" s="55">
        <v>1</v>
      </c>
      <c r="D233" s="55" t="s">
        <v>128</v>
      </c>
      <c r="E233" s="55" t="s">
        <v>308</v>
      </c>
      <c r="F233" s="55">
        <v>45</v>
      </c>
      <c r="G233" s="55" t="s">
        <v>135</v>
      </c>
      <c r="H233" s="54">
        <v>4800</v>
      </c>
      <c r="I233" s="55">
        <f>INDEX([1]装备设计!$G$3:$G$7,MATCH([1]装备一览!E227,[1]装备设计!$F$3:$F$7,0))</f>
        <v>5</v>
      </c>
      <c r="J233" s="55">
        <f>INDEX([1]装备设计!$H$3:$H$7,MATCH([1]装备一览!E227,[1]装备设计!$F$3:$F$7,0))</f>
        <v>0</v>
      </c>
      <c r="K233" s="55">
        <v>0</v>
      </c>
      <c r="L233" s="55">
        <f t="shared" si="18"/>
        <v>1312.1999999999998</v>
      </c>
      <c r="M233" s="55" t="s">
        <v>2248</v>
      </c>
      <c r="N233" s="55"/>
      <c r="P233" s="55" t="s">
        <v>1371</v>
      </c>
      <c r="Q233" s="71">
        <v>0</v>
      </c>
      <c r="R233" s="55">
        <v>1</v>
      </c>
      <c r="S233" s="55" t="s">
        <v>128</v>
      </c>
      <c r="T233" s="44" t="s">
        <v>309</v>
      </c>
      <c r="U233" s="55">
        <v>45</v>
      </c>
      <c r="V233" s="55" t="s">
        <v>135</v>
      </c>
      <c r="W233" s="54">
        <v>9600</v>
      </c>
      <c r="X233" s="55">
        <f>INDEX([1]装备设计!$G$3:$G$7,MATCH([1]装备一览!T227,[1]装备设计!$F$3:$F$7,0))</f>
        <v>10</v>
      </c>
      <c r="Y233" s="55">
        <f>INDEX([1]装备设计!$H$3:$H$7,MATCH([1]装备一览!T227,[1]装备设计!$F$3:$F$7,0))</f>
        <v>0</v>
      </c>
      <c r="Z233" s="55">
        <v>0</v>
      </c>
      <c r="AA233" s="55">
        <v>1312.1999999999998</v>
      </c>
      <c r="AB233" s="55" t="str">
        <f t="shared" si="19"/>
        <v>163,222</v>
      </c>
      <c r="AC233" s="55"/>
      <c r="AE233" s="55" t="s">
        <v>1372</v>
      </c>
      <c r="AF233" s="71">
        <v>0</v>
      </c>
      <c r="AG233" s="55">
        <v>1</v>
      </c>
      <c r="AH233" s="55" t="s">
        <v>128</v>
      </c>
      <c r="AI233" s="44" t="s">
        <v>311</v>
      </c>
      <c r="AJ233" s="55">
        <v>45</v>
      </c>
      <c r="AK233" s="55" t="s">
        <v>135</v>
      </c>
      <c r="AL233" s="54">
        <v>24000</v>
      </c>
      <c r="AM233" s="55">
        <f>INDEX([1]装备设计!$G$3:$G$7,MATCH([1]装备一览!AI227,[1]装备设计!$F$3:$F$7,0))</f>
        <v>20</v>
      </c>
      <c r="AN233" s="55">
        <f>INDEX([1]装备设计!$H$3:$H$7,MATCH([1]装备一览!AI227,[1]装备设计!$F$3:$F$7,0))</f>
        <v>0</v>
      </c>
      <c r="AO233" s="55">
        <v>27500</v>
      </c>
      <c r="AP233" s="55">
        <v>1312.1999999999998</v>
      </c>
      <c r="AQ233" s="55" t="str">
        <f t="shared" si="20"/>
        <v>273,371</v>
      </c>
      <c r="AR233" s="55"/>
      <c r="AT233" s="55" t="s">
        <v>1373</v>
      </c>
      <c r="AU233" s="71">
        <v>0</v>
      </c>
      <c r="AV233" s="55">
        <v>1</v>
      </c>
      <c r="AW233" s="55" t="s">
        <v>128</v>
      </c>
      <c r="AX233" s="44" t="s">
        <v>313</v>
      </c>
      <c r="AY233" s="55">
        <v>45</v>
      </c>
      <c r="AZ233" s="55" t="s">
        <v>135</v>
      </c>
      <c r="BA233" s="54">
        <v>48000</v>
      </c>
      <c r="BB233" s="55">
        <f>INDEX([1]装备设计!$G$3:$G$7,MATCH([1]装备一览!AX227,[1]装备设计!$F$3:$F$7,0))</f>
        <v>50</v>
      </c>
      <c r="BC233" s="55">
        <f>INDEX([1]装备设计!$H$3:$H$7,MATCH([1]装备一览!AX227,[1]装备设计!$F$3:$F$7,0))</f>
        <v>500</v>
      </c>
      <c r="BD233" s="55">
        <v>27500</v>
      </c>
      <c r="BE233" s="55">
        <v>1312.1999999999998</v>
      </c>
      <c r="BF233" s="55" t="str">
        <f t="shared" si="21"/>
        <v>408,556</v>
      </c>
      <c r="BG233" s="55"/>
      <c r="BI233" s="55" t="s">
        <v>1374</v>
      </c>
      <c r="BJ233" s="71">
        <v>0</v>
      </c>
      <c r="BK233" s="55">
        <v>1</v>
      </c>
      <c r="BL233" s="55" t="s">
        <v>128</v>
      </c>
      <c r="BM233" s="44" t="s">
        <v>315</v>
      </c>
      <c r="BN233" s="55">
        <v>45</v>
      </c>
      <c r="BO233" s="55" t="s">
        <v>135</v>
      </c>
      <c r="BP233" s="54">
        <v>96000</v>
      </c>
      <c r="BQ233" s="55">
        <f>INDEX([1]装备设计!$G$3:$G$7,MATCH([1]装备一览!BM227,[1]装备设计!$F$3:$F$7,0))</f>
        <v>150</v>
      </c>
      <c r="BR233" s="55">
        <f>INDEX([1]装备设计!$H$3:$H$7,MATCH([1]装备一览!BM227,[1]装备设计!$F$3:$F$7,0))</f>
        <v>1500</v>
      </c>
      <c r="BS233" s="55">
        <v>27500</v>
      </c>
      <c r="BT233" s="55">
        <v>1312.1999999999998</v>
      </c>
      <c r="BU233" s="55" t="str">
        <f t="shared" si="22"/>
        <v>514,741</v>
      </c>
      <c r="BV233" s="55"/>
    </row>
    <row r="234" spans="1:74" ht="14.25" thickBot="1">
      <c r="A234" s="55" t="s">
        <v>1375</v>
      </c>
      <c r="B234" s="55">
        <v>1</v>
      </c>
      <c r="C234" s="55">
        <v>0</v>
      </c>
      <c r="D234" s="55" t="s">
        <v>127</v>
      </c>
      <c r="E234" s="55" t="s">
        <v>308</v>
      </c>
      <c r="F234" s="55">
        <v>45</v>
      </c>
      <c r="G234" s="55" t="s">
        <v>139</v>
      </c>
      <c r="H234" s="54">
        <v>4500</v>
      </c>
      <c r="I234" s="55">
        <f>INDEX([1]装备设计!$G$3:$G$7,MATCH([1]装备一览!E228,[1]装备设计!$F$3:$F$7,0))</f>
        <v>5</v>
      </c>
      <c r="J234" s="55">
        <f>INDEX([1]装备设计!$H$3:$H$7,MATCH([1]装备一览!E228,[1]装备设计!$F$3:$F$7,0))</f>
        <v>0</v>
      </c>
      <c r="K234" s="55">
        <v>0</v>
      </c>
      <c r="L234" s="55">
        <f t="shared" si="18"/>
        <v>2563</v>
      </c>
      <c r="M234" s="55" t="s">
        <v>2248</v>
      </c>
      <c r="N234" s="55"/>
      <c r="P234" s="55" t="s">
        <v>1376</v>
      </c>
      <c r="Q234" s="55">
        <v>1</v>
      </c>
      <c r="R234" s="55">
        <v>0</v>
      </c>
      <c r="S234" s="55" t="s">
        <v>127</v>
      </c>
      <c r="T234" s="44" t="s">
        <v>309</v>
      </c>
      <c r="U234" s="55">
        <v>45</v>
      </c>
      <c r="V234" s="55" t="s">
        <v>139</v>
      </c>
      <c r="W234" s="54">
        <v>9000</v>
      </c>
      <c r="X234" s="55">
        <f>INDEX([1]装备设计!$G$3:$G$7,MATCH([1]装备一览!T228,[1]装备设计!$F$3:$F$7,0))</f>
        <v>10</v>
      </c>
      <c r="Y234" s="55">
        <f>INDEX([1]装备设计!$H$3:$H$7,MATCH([1]装备一览!T228,[1]装备设计!$F$3:$F$7,0))</f>
        <v>0</v>
      </c>
      <c r="Z234" s="55">
        <v>0</v>
      </c>
      <c r="AA234" s="55">
        <v>2563</v>
      </c>
      <c r="AB234" s="55" t="str">
        <f t="shared" si="19"/>
        <v>163,222</v>
      </c>
      <c r="AC234" s="55"/>
      <c r="AE234" s="55" t="s">
        <v>1377</v>
      </c>
      <c r="AF234" s="55">
        <v>1</v>
      </c>
      <c r="AG234" s="55">
        <v>0</v>
      </c>
      <c r="AH234" s="55" t="s">
        <v>127</v>
      </c>
      <c r="AI234" s="44" t="s">
        <v>311</v>
      </c>
      <c r="AJ234" s="55">
        <v>45</v>
      </c>
      <c r="AK234" s="55" t="s">
        <v>139</v>
      </c>
      <c r="AL234" s="54">
        <v>22500</v>
      </c>
      <c r="AM234" s="55">
        <f>INDEX([1]装备设计!$G$3:$G$7,MATCH([1]装备一览!AI228,[1]装备设计!$F$3:$F$7,0))</f>
        <v>20</v>
      </c>
      <c r="AN234" s="55">
        <f>INDEX([1]装备设计!$H$3:$H$7,MATCH([1]装备一览!AI228,[1]装备设计!$F$3:$F$7,0))</f>
        <v>0</v>
      </c>
      <c r="AO234" s="55">
        <v>25000</v>
      </c>
      <c r="AP234" s="55">
        <v>2563</v>
      </c>
      <c r="AQ234" s="55" t="str">
        <f t="shared" si="20"/>
        <v>273,371</v>
      </c>
      <c r="AR234" s="55"/>
      <c r="AT234" s="55" t="s">
        <v>1378</v>
      </c>
      <c r="AU234" s="55">
        <v>1</v>
      </c>
      <c r="AV234" s="55">
        <v>0</v>
      </c>
      <c r="AW234" s="55" t="s">
        <v>127</v>
      </c>
      <c r="AX234" s="44" t="s">
        <v>313</v>
      </c>
      <c r="AY234" s="55">
        <v>45</v>
      </c>
      <c r="AZ234" s="55" t="s">
        <v>139</v>
      </c>
      <c r="BA234" s="54">
        <v>45000</v>
      </c>
      <c r="BB234" s="55">
        <f>INDEX([1]装备设计!$G$3:$G$7,MATCH([1]装备一览!AX228,[1]装备设计!$F$3:$F$7,0))</f>
        <v>50</v>
      </c>
      <c r="BC234" s="55">
        <f>INDEX([1]装备设计!$H$3:$H$7,MATCH([1]装备一览!AX228,[1]装备设计!$F$3:$F$7,0))</f>
        <v>500</v>
      </c>
      <c r="BD234" s="55">
        <v>25000</v>
      </c>
      <c r="BE234" s="55">
        <v>2563</v>
      </c>
      <c r="BF234" s="55" t="str">
        <f t="shared" si="21"/>
        <v>408,556</v>
      </c>
      <c r="BG234" s="55"/>
      <c r="BI234" s="55" t="s">
        <v>1379</v>
      </c>
      <c r="BJ234" s="55">
        <v>1</v>
      </c>
      <c r="BK234" s="55">
        <v>0</v>
      </c>
      <c r="BL234" s="55" t="s">
        <v>127</v>
      </c>
      <c r="BM234" s="44" t="s">
        <v>315</v>
      </c>
      <c r="BN234" s="55">
        <v>45</v>
      </c>
      <c r="BO234" s="55" t="s">
        <v>139</v>
      </c>
      <c r="BP234" s="54">
        <v>90000</v>
      </c>
      <c r="BQ234" s="55">
        <f>INDEX([1]装备设计!$G$3:$G$7,MATCH([1]装备一览!BM228,[1]装备设计!$F$3:$F$7,0))</f>
        <v>150</v>
      </c>
      <c r="BR234" s="55">
        <f>INDEX([1]装备设计!$H$3:$H$7,MATCH([1]装备一览!BM228,[1]装备设计!$F$3:$F$7,0))</f>
        <v>1500</v>
      </c>
      <c r="BS234" s="55">
        <v>25000</v>
      </c>
      <c r="BT234" s="55">
        <v>2563</v>
      </c>
      <c r="BU234" s="55" t="str">
        <f t="shared" si="22"/>
        <v>514,741</v>
      </c>
      <c r="BV234" s="55"/>
    </row>
    <row r="235" spans="1:74" ht="14.25" thickBot="1">
      <c r="A235" s="55" t="s">
        <v>1380</v>
      </c>
      <c r="B235" s="71">
        <v>0</v>
      </c>
      <c r="C235" s="55">
        <v>1</v>
      </c>
      <c r="D235" s="55" t="s">
        <v>127</v>
      </c>
      <c r="E235" s="55" t="s">
        <v>308</v>
      </c>
      <c r="F235" s="55">
        <v>45</v>
      </c>
      <c r="G235" s="55" t="s">
        <v>139</v>
      </c>
      <c r="H235" s="54">
        <v>4800</v>
      </c>
      <c r="I235" s="55">
        <f>INDEX([1]装备设计!$G$3:$G$7,MATCH([1]装备一览!E229,[1]装备设计!$F$3:$F$7,0))</f>
        <v>5</v>
      </c>
      <c r="J235" s="55">
        <f>INDEX([1]装备设计!$H$3:$H$7,MATCH([1]装备一览!E229,[1]装备设计!$F$3:$F$7,0))</f>
        <v>0</v>
      </c>
      <c r="K235" s="55">
        <v>0</v>
      </c>
      <c r="L235" s="55">
        <f t="shared" si="18"/>
        <v>2854.2</v>
      </c>
      <c r="M235" s="55" t="s">
        <v>2248</v>
      </c>
      <c r="N235" s="55"/>
      <c r="P235" s="55" t="s">
        <v>1381</v>
      </c>
      <c r="Q235" s="71">
        <v>0</v>
      </c>
      <c r="R235" s="55">
        <v>1</v>
      </c>
      <c r="S235" s="55" t="s">
        <v>127</v>
      </c>
      <c r="T235" s="44" t="s">
        <v>309</v>
      </c>
      <c r="U235" s="55">
        <v>45</v>
      </c>
      <c r="V235" s="55" t="s">
        <v>139</v>
      </c>
      <c r="W235" s="54">
        <v>9600</v>
      </c>
      <c r="X235" s="55">
        <f>INDEX([1]装备设计!$G$3:$G$7,MATCH([1]装备一览!T229,[1]装备设计!$F$3:$F$7,0))</f>
        <v>10</v>
      </c>
      <c r="Y235" s="55">
        <f>INDEX([1]装备设计!$H$3:$H$7,MATCH([1]装备一览!T229,[1]装备设计!$F$3:$F$7,0))</f>
        <v>0</v>
      </c>
      <c r="Z235" s="55">
        <v>0</v>
      </c>
      <c r="AA235" s="55">
        <v>2854.2</v>
      </c>
      <c r="AB235" s="55" t="str">
        <f t="shared" si="19"/>
        <v>163,222</v>
      </c>
      <c r="AC235" s="55"/>
      <c r="AE235" s="55" t="s">
        <v>1382</v>
      </c>
      <c r="AF235" s="71">
        <v>0</v>
      </c>
      <c r="AG235" s="55">
        <v>1</v>
      </c>
      <c r="AH235" s="55" t="s">
        <v>127</v>
      </c>
      <c r="AI235" s="44" t="s">
        <v>311</v>
      </c>
      <c r="AJ235" s="55">
        <v>45</v>
      </c>
      <c r="AK235" s="55" t="s">
        <v>139</v>
      </c>
      <c r="AL235" s="54">
        <v>24000</v>
      </c>
      <c r="AM235" s="55">
        <f>INDEX([1]装备设计!$G$3:$G$7,MATCH([1]装备一览!AI229,[1]装备设计!$F$3:$F$7,0))</f>
        <v>20</v>
      </c>
      <c r="AN235" s="55">
        <f>INDEX([1]装备设计!$H$3:$H$7,MATCH([1]装备一览!AI229,[1]装备设计!$F$3:$F$7,0))</f>
        <v>0</v>
      </c>
      <c r="AO235" s="55">
        <v>27500</v>
      </c>
      <c r="AP235" s="55">
        <v>2854.2</v>
      </c>
      <c r="AQ235" s="55" t="str">
        <f t="shared" si="20"/>
        <v>273,371</v>
      </c>
      <c r="AR235" s="55"/>
      <c r="AT235" s="55" t="s">
        <v>1383</v>
      </c>
      <c r="AU235" s="71">
        <v>0</v>
      </c>
      <c r="AV235" s="55">
        <v>1</v>
      </c>
      <c r="AW235" s="55" t="s">
        <v>127</v>
      </c>
      <c r="AX235" s="44" t="s">
        <v>313</v>
      </c>
      <c r="AY235" s="55">
        <v>45</v>
      </c>
      <c r="AZ235" s="55" t="s">
        <v>139</v>
      </c>
      <c r="BA235" s="54">
        <v>48000</v>
      </c>
      <c r="BB235" s="55">
        <f>INDEX([1]装备设计!$G$3:$G$7,MATCH([1]装备一览!AX229,[1]装备设计!$F$3:$F$7,0))</f>
        <v>50</v>
      </c>
      <c r="BC235" s="55">
        <f>INDEX([1]装备设计!$H$3:$H$7,MATCH([1]装备一览!AX229,[1]装备设计!$F$3:$F$7,0))</f>
        <v>500</v>
      </c>
      <c r="BD235" s="55">
        <v>27500</v>
      </c>
      <c r="BE235" s="55">
        <v>2854.2</v>
      </c>
      <c r="BF235" s="55" t="str">
        <f t="shared" si="21"/>
        <v>408,556</v>
      </c>
      <c r="BG235" s="55"/>
      <c r="BI235" s="55" t="s">
        <v>1384</v>
      </c>
      <c r="BJ235" s="71">
        <v>0</v>
      </c>
      <c r="BK235" s="55">
        <v>1</v>
      </c>
      <c r="BL235" s="55" t="s">
        <v>127</v>
      </c>
      <c r="BM235" s="44" t="s">
        <v>315</v>
      </c>
      <c r="BN235" s="55">
        <v>45</v>
      </c>
      <c r="BO235" s="55" t="s">
        <v>139</v>
      </c>
      <c r="BP235" s="54">
        <v>96000</v>
      </c>
      <c r="BQ235" s="55">
        <f>INDEX([1]装备设计!$G$3:$G$7,MATCH([1]装备一览!BM229,[1]装备设计!$F$3:$F$7,0))</f>
        <v>150</v>
      </c>
      <c r="BR235" s="55">
        <f>INDEX([1]装备设计!$H$3:$H$7,MATCH([1]装备一览!BM229,[1]装备设计!$F$3:$F$7,0))</f>
        <v>1500</v>
      </c>
      <c r="BS235" s="55">
        <v>27500</v>
      </c>
      <c r="BT235" s="55">
        <v>2854.2</v>
      </c>
      <c r="BU235" s="55" t="str">
        <f t="shared" si="22"/>
        <v>514,741</v>
      </c>
      <c r="BV235" s="55"/>
    </row>
    <row r="236" spans="1:74" ht="14.25" thickBot="1">
      <c r="A236" s="55" t="s">
        <v>1385</v>
      </c>
      <c r="B236" s="55">
        <v>1</v>
      </c>
      <c r="C236" s="55">
        <v>0</v>
      </c>
      <c r="D236" s="55" t="s">
        <v>128</v>
      </c>
      <c r="E236" s="55" t="s">
        <v>308</v>
      </c>
      <c r="F236" s="55">
        <v>45</v>
      </c>
      <c r="G236" s="55" t="s">
        <v>139</v>
      </c>
      <c r="H236" s="54">
        <v>4500</v>
      </c>
      <c r="I236" s="55">
        <f>INDEX([1]装备设计!$G$3:$G$7,MATCH([1]装备一览!E230,[1]装备设计!$F$3:$F$7,0))</f>
        <v>5</v>
      </c>
      <c r="J236" s="55">
        <f>INDEX([1]装备设计!$H$3:$H$7,MATCH([1]装备一览!E230,[1]装备设计!$F$3:$F$7,0))</f>
        <v>0</v>
      </c>
      <c r="K236" s="55">
        <v>0</v>
      </c>
      <c r="L236" s="55">
        <f t="shared" si="18"/>
        <v>1253</v>
      </c>
      <c r="M236" s="55" t="s">
        <v>2248</v>
      </c>
      <c r="N236" s="55"/>
      <c r="P236" s="55" t="s">
        <v>1386</v>
      </c>
      <c r="Q236" s="55">
        <v>1</v>
      </c>
      <c r="R236" s="55">
        <v>0</v>
      </c>
      <c r="S236" s="55" t="s">
        <v>128</v>
      </c>
      <c r="T236" s="44" t="s">
        <v>309</v>
      </c>
      <c r="U236" s="55">
        <v>45</v>
      </c>
      <c r="V236" s="55" t="s">
        <v>139</v>
      </c>
      <c r="W236" s="54">
        <v>9000</v>
      </c>
      <c r="X236" s="55">
        <f>INDEX([1]装备设计!$G$3:$G$7,MATCH([1]装备一览!T230,[1]装备设计!$F$3:$F$7,0))</f>
        <v>10</v>
      </c>
      <c r="Y236" s="55">
        <f>INDEX([1]装备设计!$H$3:$H$7,MATCH([1]装备一览!T230,[1]装备设计!$F$3:$F$7,0))</f>
        <v>0</v>
      </c>
      <c r="Z236" s="55">
        <v>0</v>
      </c>
      <c r="AA236" s="55">
        <v>1253</v>
      </c>
      <c r="AB236" s="55" t="str">
        <f t="shared" si="19"/>
        <v>163,222</v>
      </c>
      <c r="AC236" s="55"/>
      <c r="AE236" s="55" t="s">
        <v>1387</v>
      </c>
      <c r="AF236" s="55">
        <v>1</v>
      </c>
      <c r="AG236" s="55">
        <v>0</v>
      </c>
      <c r="AH236" s="55" t="s">
        <v>128</v>
      </c>
      <c r="AI236" s="44" t="s">
        <v>311</v>
      </c>
      <c r="AJ236" s="55">
        <v>45</v>
      </c>
      <c r="AK236" s="55" t="s">
        <v>139</v>
      </c>
      <c r="AL236" s="54">
        <v>22500</v>
      </c>
      <c r="AM236" s="55">
        <f>INDEX([1]装备设计!$G$3:$G$7,MATCH([1]装备一览!AI230,[1]装备设计!$F$3:$F$7,0))</f>
        <v>20</v>
      </c>
      <c r="AN236" s="55">
        <f>INDEX([1]装备设计!$H$3:$H$7,MATCH([1]装备一览!AI230,[1]装备设计!$F$3:$F$7,0))</f>
        <v>0</v>
      </c>
      <c r="AO236" s="55">
        <v>25000</v>
      </c>
      <c r="AP236" s="55">
        <v>1253</v>
      </c>
      <c r="AQ236" s="55" t="str">
        <f t="shared" si="20"/>
        <v>273,371</v>
      </c>
      <c r="AR236" s="55"/>
      <c r="AT236" s="55" t="s">
        <v>1388</v>
      </c>
      <c r="AU236" s="55">
        <v>1</v>
      </c>
      <c r="AV236" s="55">
        <v>0</v>
      </c>
      <c r="AW236" s="55" t="s">
        <v>128</v>
      </c>
      <c r="AX236" s="44" t="s">
        <v>313</v>
      </c>
      <c r="AY236" s="55">
        <v>45</v>
      </c>
      <c r="AZ236" s="55" t="s">
        <v>139</v>
      </c>
      <c r="BA236" s="54">
        <v>45000</v>
      </c>
      <c r="BB236" s="55">
        <f>INDEX([1]装备设计!$G$3:$G$7,MATCH([1]装备一览!AX230,[1]装备设计!$F$3:$F$7,0))</f>
        <v>50</v>
      </c>
      <c r="BC236" s="55">
        <f>INDEX([1]装备设计!$H$3:$H$7,MATCH([1]装备一览!AX230,[1]装备设计!$F$3:$F$7,0))</f>
        <v>500</v>
      </c>
      <c r="BD236" s="55">
        <v>25000</v>
      </c>
      <c r="BE236" s="55">
        <v>1253</v>
      </c>
      <c r="BF236" s="55" t="str">
        <f t="shared" si="21"/>
        <v>408,556</v>
      </c>
      <c r="BG236" s="55"/>
      <c r="BI236" s="55" t="s">
        <v>1389</v>
      </c>
      <c r="BJ236" s="55">
        <v>1</v>
      </c>
      <c r="BK236" s="55">
        <v>0</v>
      </c>
      <c r="BL236" s="55" t="s">
        <v>128</v>
      </c>
      <c r="BM236" s="44" t="s">
        <v>315</v>
      </c>
      <c r="BN236" s="55">
        <v>45</v>
      </c>
      <c r="BO236" s="55" t="s">
        <v>139</v>
      </c>
      <c r="BP236" s="54">
        <v>90000</v>
      </c>
      <c r="BQ236" s="55">
        <f>INDEX([1]装备设计!$G$3:$G$7,MATCH([1]装备一览!BM230,[1]装备设计!$F$3:$F$7,0))</f>
        <v>150</v>
      </c>
      <c r="BR236" s="55">
        <f>INDEX([1]装备设计!$H$3:$H$7,MATCH([1]装备一览!BM230,[1]装备设计!$F$3:$F$7,0))</f>
        <v>1500</v>
      </c>
      <c r="BS236" s="55">
        <v>25000</v>
      </c>
      <c r="BT236" s="55">
        <v>1253</v>
      </c>
      <c r="BU236" s="55" t="str">
        <f t="shared" si="22"/>
        <v>514,741</v>
      </c>
      <c r="BV236" s="55"/>
    </row>
    <row r="237" spans="1:74" ht="14.25" thickBot="1">
      <c r="A237" s="55" t="s">
        <v>1390</v>
      </c>
      <c r="B237" s="71">
        <v>0</v>
      </c>
      <c r="C237" s="55">
        <v>1</v>
      </c>
      <c r="D237" s="55" t="s">
        <v>128</v>
      </c>
      <c r="E237" s="55" t="s">
        <v>308</v>
      </c>
      <c r="F237" s="55">
        <v>45</v>
      </c>
      <c r="G237" s="55" t="s">
        <v>139</v>
      </c>
      <c r="H237" s="54">
        <v>4800</v>
      </c>
      <c r="I237" s="55">
        <f>INDEX([1]装备设计!$G$3:$G$7,MATCH([1]装备一览!E231,[1]装备设计!$F$3:$F$7,0))</f>
        <v>5</v>
      </c>
      <c r="J237" s="55">
        <f>INDEX([1]装备设计!$H$3:$H$7,MATCH([1]装备一览!E231,[1]装备设计!$F$3:$F$7,0))</f>
        <v>0</v>
      </c>
      <c r="K237" s="55">
        <v>0</v>
      </c>
      <c r="L237" s="55">
        <f t="shared" si="18"/>
        <v>1312.1999999999998</v>
      </c>
      <c r="M237" s="55" t="s">
        <v>2248</v>
      </c>
      <c r="N237" s="55"/>
      <c r="P237" s="55" t="s">
        <v>1391</v>
      </c>
      <c r="Q237" s="71">
        <v>0</v>
      </c>
      <c r="R237" s="55">
        <v>1</v>
      </c>
      <c r="S237" s="55" t="s">
        <v>128</v>
      </c>
      <c r="T237" s="44" t="s">
        <v>309</v>
      </c>
      <c r="U237" s="55">
        <v>45</v>
      </c>
      <c r="V237" s="55" t="s">
        <v>139</v>
      </c>
      <c r="W237" s="54">
        <v>9600</v>
      </c>
      <c r="X237" s="55">
        <f>INDEX([1]装备设计!$G$3:$G$7,MATCH([1]装备一览!T231,[1]装备设计!$F$3:$F$7,0))</f>
        <v>10</v>
      </c>
      <c r="Y237" s="55">
        <f>INDEX([1]装备设计!$H$3:$H$7,MATCH([1]装备一览!T231,[1]装备设计!$F$3:$F$7,0))</f>
        <v>0</v>
      </c>
      <c r="Z237" s="55">
        <v>0</v>
      </c>
      <c r="AA237" s="55">
        <v>1312.1999999999998</v>
      </c>
      <c r="AB237" s="55" t="str">
        <f t="shared" si="19"/>
        <v>163,222</v>
      </c>
      <c r="AC237" s="55"/>
      <c r="AE237" s="55" t="s">
        <v>1392</v>
      </c>
      <c r="AF237" s="71">
        <v>0</v>
      </c>
      <c r="AG237" s="55">
        <v>1</v>
      </c>
      <c r="AH237" s="55" t="s">
        <v>128</v>
      </c>
      <c r="AI237" s="44" t="s">
        <v>311</v>
      </c>
      <c r="AJ237" s="55">
        <v>45</v>
      </c>
      <c r="AK237" s="55" t="s">
        <v>139</v>
      </c>
      <c r="AL237" s="54">
        <v>24000</v>
      </c>
      <c r="AM237" s="55">
        <f>INDEX([1]装备设计!$G$3:$G$7,MATCH([1]装备一览!AI231,[1]装备设计!$F$3:$F$7,0))</f>
        <v>20</v>
      </c>
      <c r="AN237" s="55">
        <f>INDEX([1]装备设计!$H$3:$H$7,MATCH([1]装备一览!AI231,[1]装备设计!$F$3:$F$7,0))</f>
        <v>0</v>
      </c>
      <c r="AO237" s="55">
        <v>27500</v>
      </c>
      <c r="AP237" s="55">
        <v>1312.1999999999998</v>
      </c>
      <c r="AQ237" s="55" t="str">
        <f t="shared" si="20"/>
        <v>273,371</v>
      </c>
      <c r="AR237" s="55"/>
      <c r="AT237" s="55" t="s">
        <v>1393</v>
      </c>
      <c r="AU237" s="71">
        <v>0</v>
      </c>
      <c r="AV237" s="55">
        <v>1</v>
      </c>
      <c r="AW237" s="55" t="s">
        <v>128</v>
      </c>
      <c r="AX237" s="44" t="s">
        <v>313</v>
      </c>
      <c r="AY237" s="55">
        <v>45</v>
      </c>
      <c r="AZ237" s="55" t="s">
        <v>139</v>
      </c>
      <c r="BA237" s="54">
        <v>48000</v>
      </c>
      <c r="BB237" s="55">
        <f>INDEX([1]装备设计!$G$3:$G$7,MATCH([1]装备一览!AX231,[1]装备设计!$F$3:$F$7,0))</f>
        <v>50</v>
      </c>
      <c r="BC237" s="55">
        <f>INDEX([1]装备设计!$H$3:$H$7,MATCH([1]装备一览!AX231,[1]装备设计!$F$3:$F$7,0))</f>
        <v>500</v>
      </c>
      <c r="BD237" s="55">
        <v>27500</v>
      </c>
      <c r="BE237" s="55">
        <v>1312.1999999999998</v>
      </c>
      <c r="BF237" s="55" t="str">
        <f t="shared" si="21"/>
        <v>408,556</v>
      </c>
      <c r="BG237" s="55"/>
      <c r="BI237" s="55" t="s">
        <v>1394</v>
      </c>
      <c r="BJ237" s="71">
        <v>0</v>
      </c>
      <c r="BK237" s="55">
        <v>1</v>
      </c>
      <c r="BL237" s="55" t="s">
        <v>128</v>
      </c>
      <c r="BM237" s="44" t="s">
        <v>315</v>
      </c>
      <c r="BN237" s="55">
        <v>45</v>
      </c>
      <c r="BO237" s="55" t="s">
        <v>139</v>
      </c>
      <c r="BP237" s="54">
        <v>96000</v>
      </c>
      <c r="BQ237" s="55">
        <f>INDEX([1]装备设计!$G$3:$G$7,MATCH([1]装备一览!BM231,[1]装备设计!$F$3:$F$7,0))</f>
        <v>150</v>
      </c>
      <c r="BR237" s="55">
        <f>INDEX([1]装备设计!$H$3:$H$7,MATCH([1]装备一览!BM231,[1]装备设计!$F$3:$F$7,0))</f>
        <v>1500</v>
      </c>
      <c r="BS237" s="55">
        <v>27500</v>
      </c>
      <c r="BT237" s="55">
        <v>1312.1999999999998</v>
      </c>
      <c r="BU237" s="55" t="str">
        <f t="shared" si="22"/>
        <v>514,741</v>
      </c>
      <c r="BV237" s="55"/>
    </row>
    <row r="238" spans="1:74" ht="14.25" thickBot="1">
      <c r="A238" s="55" t="s">
        <v>1395</v>
      </c>
      <c r="B238" s="55">
        <v>1</v>
      </c>
      <c r="C238" s="55">
        <v>0</v>
      </c>
      <c r="D238" s="55" t="s">
        <v>127</v>
      </c>
      <c r="E238" s="55" t="s">
        <v>308</v>
      </c>
      <c r="F238" s="55">
        <v>45</v>
      </c>
      <c r="G238" s="55" t="s">
        <v>137</v>
      </c>
      <c r="H238" s="54">
        <v>4500</v>
      </c>
      <c r="I238" s="55">
        <f>INDEX([1]装备设计!$G$3:$G$7,MATCH([1]装备一览!E232,[1]装备设计!$F$3:$F$7,0))</f>
        <v>5</v>
      </c>
      <c r="J238" s="55">
        <f>INDEX([1]装备设计!$H$3:$H$7,MATCH([1]装备一览!E232,[1]装备设计!$F$3:$F$7,0))</f>
        <v>0</v>
      </c>
      <c r="K238" s="55">
        <v>0</v>
      </c>
      <c r="L238" s="55">
        <f t="shared" si="18"/>
        <v>2563</v>
      </c>
      <c r="M238" s="55" t="s">
        <v>2248</v>
      </c>
      <c r="N238" s="55"/>
      <c r="P238" s="55" t="s">
        <v>1396</v>
      </c>
      <c r="Q238" s="55">
        <v>1</v>
      </c>
      <c r="R238" s="55">
        <v>0</v>
      </c>
      <c r="S238" s="55" t="s">
        <v>127</v>
      </c>
      <c r="T238" s="44" t="s">
        <v>309</v>
      </c>
      <c r="U238" s="55">
        <v>45</v>
      </c>
      <c r="V238" s="55" t="s">
        <v>137</v>
      </c>
      <c r="W238" s="54">
        <v>9000</v>
      </c>
      <c r="X238" s="55">
        <f>INDEX([1]装备设计!$G$3:$G$7,MATCH([1]装备一览!T232,[1]装备设计!$F$3:$F$7,0))</f>
        <v>10</v>
      </c>
      <c r="Y238" s="55">
        <f>INDEX([1]装备设计!$H$3:$H$7,MATCH([1]装备一览!T232,[1]装备设计!$F$3:$F$7,0))</f>
        <v>0</v>
      </c>
      <c r="Z238" s="55">
        <v>0</v>
      </c>
      <c r="AA238" s="55">
        <v>2563</v>
      </c>
      <c r="AB238" s="55" t="str">
        <f t="shared" si="19"/>
        <v>163,222</v>
      </c>
      <c r="AC238" s="55"/>
      <c r="AE238" s="55" t="s">
        <v>1397</v>
      </c>
      <c r="AF238" s="55">
        <v>1</v>
      </c>
      <c r="AG238" s="55">
        <v>0</v>
      </c>
      <c r="AH238" s="55" t="s">
        <v>127</v>
      </c>
      <c r="AI238" s="44" t="s">
        <v>311</v>
      </c>
      <c r="AJ238" s="55">
        <v>45</v>
      </c>
      <c r="AK238" s="55" t="s">
        <v>137</v>
      </c>
      <c r="AL238" s="54">
        <v>22500</v>
      </c>
      <c r="AM238" s="55">
        <f>INDEX([1]装备设计!$G$3:$G$7,MATCH([1]装备一览!AI232,[1]装备设计!$F$3:$F$7,0))</f>
        <v>20</v>
      </c>
      <c r="AN238" s="55">
        <f>INDEX([1]装备设计!$H$3:$H$7,MATCH([1]装备一览!AI232,[1]装备设计!$F$3:$F$7,0))</f>
        <v>0</v>
      </c>
      <c r="AO238" s="55">
        <v>25000</v>
      </c>
      <c r="AP238" s="55">
        <v>2563</v>
      </c>
      <c r="AQ238" s="55" t="str">
        <f t="shared" si="20"/>
        <v>273,371</v>
      </c>
      <c r="AR238" s="55"/>
      <c r="AT238" s="55" t="s">
        <v>1398</v>
      </c>
      <c r="AU238" s="55">
        <v>1</v>
      </c>
      <c r="AV238" s="55">
        <v>0</v>
      </c>
      <c r="AW238" s="55" t="s">
        <v>127</v>
      </c>
      <c r="AX238" s="44" t="s">
        <v>313</v>
      </c>
      <c r="AY238" s="55">
        <v>45</v>
      </c>
      <c r="AZ238" s="55" t="s">
        <v>137</v>
      </c>
      <c r="BA238" s="54">
        <v>45000</v>
      </c>
      <c r="BB238" s="55">
        <f>INDEX([1]装备设计!$G$3:$G$7,MATCH([1]装备一览!AX232,[1]装备设计!$F$3:$F$7,0))</f>
        <v>50</v>
      </c>
      <c r="BC238" s="55">
        <f>INDEX([1]装备设计!$H$3:$H$7,MATCH([1]装备一览!AX232,[1]装备设计!$F$3:$F$7,0))</f>
        <v>500</v>
      </c>
      <c r="BD238" s="55">
        <v>25000</v>
      </c>
      <c r="BE238" s="55">
        <v>2563</v>
      </c>
      <c r="BF238" s="55" t="str">
        <f t="shared" si="21"/>
        <v>408,556</v>
      </c>
      <c r="BG238" s="55"/>
      <c r="BI238" s="55" t="s">
        <v>1399</v>
      </c>
      <c r="BJ238" s="55">
        <v>1</v>
      </c>
      <c r="BK238" s="55">
        <v>0</v>
      </c>
      <c r="BL238" s="55" t="s">
        <v>127</v>
      </c>
      <c r="BM238" s="44" t="s">
        <v>315</v>
      </c>
      <c r="BN238" s="55">
        <v>45</v>
      </c>
      <c r="BO238" s="55" t="s">
        <v>137</v>
      </c>
      <c r="BP238" s="54">
        <v>90000</v>
      </c>
      <c r="BQ238" s="55">
        <f>INDEX([1]装备设计!$G$3:$G$7,MATCH([1]装备一览!BM232,[1]装备设计!$F$3:$F$7,0))</f>
        <v>150</v>
      </c>
      <c r="BR238" s="55">
        <f>INDEX([1]装备设计!$H$3:$H$7,MATCH([1]装备一览!BM232,[1]装备设计!$F$3:$F$7,0))</f>
        <v>1500</v>
      </c>
      <c r="BS238" s="55">
        <v>25000</v>
      </c>
      <c r="BT238" s="55">
        <v>2563</v>
      </c>
      <c r="BU238" s="55" t="str">
        <f t="shared" si="22"/>
        <v>514,741</v>
      </c>
      <c r="BV238" s="55"/>
    </row>
    <row r="239" spans="1:74" ht="14.25" thickBot="1">
      <c r="A239" s="55" t="s">
        <v>1400</v>
      </c>
      <c r="B239" s="55">
        <v>1</v>
      </c>
      <c r="C239" s="55">
        <v>1</v>
      </c>
      <c r="D239" s="55" t="s">
        <v>127</v>
      </c>
      <c r="E239" s="55" t="s">
        <v>308</v>
      </c>
      <c r="F239" s="55">
        <v>45</v>
      </c>
      <c r="G239" s="55" t="s">
        <v>137</v>
      </c>
      <c r="H239" s="54">
        <v>4800</v>
      </c>
      <c r="I239" s="55">
        <f>INDEX([1]装备设计!$G$3:$G$7,MATCH([1]装备一览!E233,[1]装备设计!$F$3:$F$7,0))</f>
        <v>5</v>
      </c>
      <c r="J239" s="55">
        <f>INDEX([1]装备设计!$H$3:$H$7,MATCH([1]装备一览!E233,[1]装备设计!$F$3:$F$7,0))</f>
        <v>0</v>
      </c>
      <c r="K239" s="55">
        <v>0</v>
      </c>
      <c r="L239" s="55">
        <f t="shared" si="18"/>
        <v>2854.2</v>
      </c>
      <c r="M239" s="55" t="s">
        <v>2248</v>
      </c>
      <c r="N239" s="55"/>
      <c r="P239" s="55" t="s">
        <v>1401</v>
      </c>
      <c r="Q239" s="55">
        <v>1</v>
      </c>
      <c r="R239" s="55">
        <v>1</v>
      </c>
      <c r="S239" s="55" t="s">
        <v>127</v>
      </c>
      <c r="T239" s="44" t="s">
        <v>309</v>
      </c>
      <c r="U239" s="55">
        <v>45</v>
      </c>
      <c r="V239" s="55" t="s">
        <v>137</v>
      </c>
      <c r="W239" s="54">
        <v>9600</v>
      </c>
      <c r="X239" s="55">
        <f>INDEX([1]装备设计!$G$3:$G$7,MATCH([1]装备一览!T233,[1]装备设计!$F$3:$F$7,0))</f>
        <v>10</v>
      </c>
      <c r="Y239" s="55">
        <f>INDEX([1]装备设计!$H$3:$H$7,MATCH([1]装备一览!T233,[1]装备设计!$F$3:$F$7,0))</f>
        <v>0</v>
      </c>
      <c r="Z239" s="55">
        <v>0</v>
      </c>
      <c r="AA239" s="55">
        <v>2854.2</v>
      </c>
      <c r="AB239" s="55" t="str">
        <f t="shared" si="19"/>
        <v>163,222</v>
      </c>
      <c r="AC239" s="55"/>
      <c r="AE239" s="55" t="s">
        <v>1402</v>
      </c>
      <c r="AF239" s="55">
        <v>1</v>
      </c>
      <c r="AG239" s="55">
        <v>1</v>
      </c>
      <c r="AH239" s="55" t="s">
        <v>127</v>
      </c>
      <c r="AI239" s="44" t="s">
        <v>311</v>
      </c>
      <c r="AJ239" s="55">
        <v>45</v>
      </c>
      <c r="AK239" s="55" t="s">
        <v>137</v>
      </c>
      <c r="AL239" s="54">
        <v>24000</v>
      </c>
      <c r="AM239" s="55">
        <f>INDEX([1]装备设计!$G$3:$G$7,MATCH([1]装备一览!AI233,[1]装备设计!$F$3:$F$7,0))</f>
        <v>20</v>
      </c>
      <c r="AN239" s="55">
        <f>INDEX([1]装备设计!$H$3:$H$7,MATCH([1]装备一览!AI233,[1]装备设计!$F$3:$F$7,0))</f>
        <v>0</v>
      </c>
      <c r="AO239" s="55">
        <v>27500</v>
      </c>
      <c r="AP239" s="55">
        <v>2854.2</v>
      </c>
      <c r="AQ239" s="55" t="str">
        <f t="shared" si="20"/>
        <v>273,371</v>
      </c>
      <c r="AR239" s="55"/>
      <c r="AT239" s="55" t="s">
        <v>1403</v>
      </c>
      <c r="AU239" s="55">
        <v>1</v>
      </c>
      <c r="AV239" s="55">
        <v>1</v>
      </c>
      <c r="AW239" s="55" t="s">
        <v>127</v>
      </c>
      <c r="AX239" s="44" t="s">
        <v>313</v>
      </c>
      <c r="AY239" s="55">
        <v>45</v>
      </c>
      <c r="AZ239" s="55" t="s">
        <v>137</v>
      </c>
      <c r="BA239" s="54">
        <v>48000</v>
      </c>
      <c r="BB239" s="55">
        <f>INDEX([1]装备设计!$G$3:$G$7,MATCH([1]装备一览!AX233,[1]装备设计!$F$3:$F$7,0))</f>
        <v>50</v>
      </c>
      <c r="BC239" s="55">
        <f>INDEX([1]装备设计!$H$3:$H$7,MATCH([1]装备一览!AX233,[1]装备设计!$F$3:$F$7,0))</f>
        <v>500</v>
      </c>
      <c r="BD239" s="55">
        <v>27500</v>
      </c>
      <c r="BE239" s="55">
        <v>2854.2</v>
      </c>
      <c r="BF239" s="55" t="str">
        <f t="shared" si="21"/>
        <v>408,556</v>
      </c>
      <c r="BG239" s="55"/>
      <c r="BI239" s="55" t="s">
        <v>1404</v>
      </c>
      <c r="BJ239" s="55">
        <v>1</v>
      </c>
      <c r="BK239" s="55">
        <v>1</v>
      </c>
      <c r="BL239" s="55" t="s">
        <v>127</v>
      </c>
      <c r="BM239" s="44" t="s">
        <v>315</v>
      </c>
      <c r="BN239" s="55">
        <v>45</v>
      </c>
      <c r="BO239" s="55" t="s">
        <v>137</v>
      </c>
      <c r="BP239" s="54">
        <v>96000</v>
      </c>
      <c r="BQ239" s="55">
        <f>INDEX([1]装备设计!$G$3:$G$7,MATCH([1]装备一览!BM233,[1]装备设计!$F$3:$F$7,0))</f>
        <v>150</v>
      </c>
      <c r="BR239" s="55">
        <f>INDEX([1]装备设计!$H$3:$H$7,MATCH([1]装备一览!BM233,[1]装备设计!$F$3:$F$7,0))</f>
        <v>1500</v>
      </c>
      <c r="BS239" s="55">
        <v>27500</v>
      </c>
      <c r="BT239" s="55">
        <v>2854.2</v>
      </c>
      <c r="BU239" s="55" t="str">
        <f t="shared" si="22"/>
        <v>514,741</v>
      </c>
      <c r="BV239" s="55"/>
    </row>
    <row r="240" spans="1:74" ht="14.25" thickBot="1">
      <c r="A240" s="55" t="s">
        <v>1405</v>
      </c>
      <c r="B240" s="55">
        <v>1</v>
      </c>
      <c r="C240" s="55">
        <v>0</v>
      </c>
      <c r="D240" s="55" t="s">
        <v>128</v>
      </c>
      <c r="E240" s="55" t="s">
        <v>308</v>
      </c>
      <c r="F240" s="55">
        <v>45</v>
      </c>
      <c r="G240" s="55" t="s">
        <v>137</v>
      </c>
      <c r="H240" s="54">
        <v>4500</v>
      </c>
      <c r="I240" s="55">
        <f>INDEX([1]装备设计!$G$3:$G$7,MATCH([1]装备一览!E234,[1]装备设计!$F$3:$F$7,0))</f>
        <v>5</v>
      </c>
      <c r="J240" s="55">
        <f>INDEX([1]装备设计!$H$3:$H$7,MATCH([1]装备一览!E234,[1]装备设计!$F$3:$F$7,0))</f>
        <v>0</v>
      </c>
      <c r="K240" s="55">
        <v>0</v>
      </c>
      <c r="L240" s="55">
        <v>1320</v>
      </c>
      <c r="M240" s="55" t="s">
        <v>2248</v>
      </c>
      <c r="N240" s="55"/>
      <c r="P240" s="55" t="s">
        <v>1406</v>
      </c>
      <c r="Q240" s="55">
        <v>1</v>
      </c>
      <c r="R240" s="55">
        <v>0</v>
      </c>
      <c r="S240" s="55" t="s">
        <v>128</v>
      </c>
      <c r="T240" s="44" t="s">
        <v>309</v>
      </c>
      <c r="U240" s="55">
        <v>45</v>
      </c>
      <c r="V240" s="55" t="s">
        <v>137</v>
      </c>
      <c r="W240" s="54">
        <v>9000</v>
      </c>
      <c r="X240" s="55">
        <f>INDEX([1]装备设计!$G$3:$G$7,MATCH([1]装备一览!T234,[1]装备设计!$F$3:$F$7,0))</f>
        <v>10</v>
      </c>
      <c r="Y240" s="55">
        <f>INDEX([1]装备设计!$H$3:$H$7,MATCH([1]装备一览!T234,[1]装备设计!$F$3:$F$7,0))</f>
        <v>0</v>
      </c>
      <c r="Z240" s="55">
        <v>0</v>
      </c>
      <c r="AA240" s="55">
        <v>1320</v>
      </c>
      <c r="AB240" s="55" t="str">
        <f t="shared" si="19"/>
        <v>163,222</v>
      </c>
      <c r="AC240" s="55"/>
      <c r="AE240" s="55" t="s">
        <v>1407</v>
      </c>
      <c r="AF240" s="55">
        <v>1</v>
      </c>
      <c r="AG240" s="55">
        <v>0</v>
      </c>
      <c r="AH240" s="55" t="s">
        <v>128</v>
      </c>
      <c r="AI240" s="44" t="s">
        <v>311</v>
      </c>
      <c r="AJ240" s="55">
        <v>45</v>
      </c>
      <c r="AK240" s="55" t="s">
        <v>137</v>
      </c>
      <c r="AL240" s="54">
        <v>22500</v>
      </c>
      <c r="AM240" s="55">
        <f>INDEX([1]装备设计!$G$3:$G$7,MATCH([1]装备一览!AI234,[1]装备设计!$F$3:$F$7,0))</f>
        <v>20</v>
      </c>
      <c r="AN240" s="55">
        <f>INDEX([1]装备设计!$H$3:$H$7,MATCH([1]装备一览!AI234,[1]装备设计!$F$3:$F$7,0))</f>
        <v>0</v>
      </c>
      <c r="AO240" s="55">
        <v>25000</v>
      </c>
      <c r="AP240" s="55">
        <v>1320</v>
      </c>
      <c r="AQ240" s="55" t="str">
        <f t="shared" si="20"/>
        <v>273,371</v>
      </c>
      <c r="AR240" s="55"/>
      <c r="AT240" s="55" t="s">
        <v>1408</v>
      </c>
      <c r="AU240" s="55">
        <v>1</v>
      </c>
      <c r="AV240" s="55">
        <v>0</v>
      </c>
      <c r="AW240" s="55" t="s">
        <v>128</v>
      </c>
      <c r="AX240" s="44" t="s">
        <v>313</v>
      </c>
      <c r="AY240" s="55">
        <v>45</v>
      </c>
      <c r="AZ240" s="55" t="s">
        <v>137</v>
      </c>
      <c r="BA240" s="54">
        <v>45000</v>
      </c>
      <c r="BB240" s="55">
        <f>INDEX([1]装备设计!$G$3:$G$7,MATCH([1]装备一览!AX234,[1]装备设计!$F$3:$F$7,0))</f>
        <v>50</v>
      </c>
      <c r="BC240" s="55">
        <f>INDEX([1]装备设计!$H$3:$H$7,MATCH([1]装备一览!AX234,[1]装备设计!$F$3:$F$7,0))</f>
        <v>500</v>
      </c>
      <c r="BD240" s="55">
        <v>25000</v>
      </c>
      <c r="BE240" s="55">
        <v>1320</v>
      </c>
      <c r="BF240" s="55" t="str">
        <f t="shared" si="21"/>
        <v>408,556</v>
      </c>
      <c r="BG240" s="55"/>
      <c r="BI240" s="55" t="s">
        <v>1409</v>
      </c>
      <c r="BJ240" s="55">
        <v>1</v>
      </c>
      <c r="BK240" s="55">
        <v>0</v>
      </c>
      <c r="BL240" s="55" t="s">
        <v>128</v>
      </c>
      <c r="BM240" s="44" t="s">
        <v>315</v>
      </c>
      <c r="BN240" s="55">
        <v>45</v>
      </c>
      <c r="BO240" s="55" t="s">
        <v>137</v>
      </c>
      <c r="BP240" s="54">
        <v>90000</v>
      </c>
      <c r="BQ240" s="55">
        <f>INDEX([1]装备设计!$G$3:$G$7,MATCH([1]装备一览!BM234,[1]装备设计!$F$3:$F$7,0))</f>
        <v>150</v>
      </c>
      <c r="BR240" s="55">
        <f>INDEX([1]装备设计!$H$3:$H$7,MATCH([1]装备一览!BM234,[1]装备设计!$F$3:$F$7,0))</f>
        <v>1500</v>
      </c>
      <c r="BS240" s="55">
        <v>25000</v>
      </c>
      <c r="BT240" s="55">
        <v>1320</v>
      </c>
      <c r="BU240" s="55" t="str">
        <f t="shared" si="22"/>
        <v>514,741</v>
      </c>
      <c r="BV240" s="55"/>
    </row>
    <row r="241" spans="1:74" ht="14.25" thickBot="1">
      <c r="A241" s="55" t="s">
        <v>1410</v>
      </c>
      <c r="B241" s="71">
        <v>0</v>
      </c>
      <c r="C241" s="55">
        <v>1</v>
      </c>
      <c r="D241" s="55" t="s">
        <v>128</v>
      </c>
      <c r="E241" s="55" t="s">
        <v>308</v>
      </c>
      <c r="F241" s="55">
        <v>45</v>
      </c>
      <c r="G241" s="55" t="s">
        <v>137</v>
      </c>
      <c r="H241" s="54">
        <v>4800</v>
      </c>
      <c r="I241" s="55">
        <f>INDEX([1]装备设计!$G$3:$G$7,MATCH([1]装备一览!E235,[1]装备设计!$F$3:$F$7,0))</f>
        <v>5</v>
      </c>
      <c r="J241" s="55">
        <f>INDEX([1]装备设计!$H$3:$H$7,MATCH([1]装备一览!E235,[1]装备设计!$F$3:$F$7,0))</f>
        <v>0</v>
      </c>
      <c r="K241" s="55">
        <v>0</v>
      </c>
      <c r="L241" s="55">
        <f t="shared" si="18"/>
        <v>1312.1999999999998</v>
      </c>
      <c r="M241" s="55" t="s">
        <v>2248</v>
      </c>
      <c r="N241" s="55"/>
      <c r="P241" s="55" t="s">
        <v>1411</v>
      </c>
      <c r="Q241" s="71">
        <v>0</v>
      </c>
      <c r="R241" s="55">
        <v>1</v>
      </c>
      <c r="S241" s="55" t="s">
        <v>128</v>
      </c>
      <c r="T241" s="44" t="s">
        <v>309</v>
      </c>
      <c r="U241" s="55">
        <v>45</v>
      </c>
      <c r="V241" s="55" t="s">
        <v>137</v>
      </c>
      <c r="W241" s="54">
        <v>9600</v>
      </c>
      <c r="X241" s="55">
        <f>INDEX([1]装备设计!$G$3:$G$7,MATCH([1]装备一览!T235,[1]装备设计!$F$3:$F$7,0))</f>
        <v>10</v>
      </c>
      <c r="Y241" s="55">
        <f>INDEX([1]装备设计!$H$3:$H$7,MATCH([1]装备一览!T235,[1]装备设计!$F$3:$F$7,0))</f>
        <v>0</v>
      </c>
      <c r="Z241" s="55">
        <v>0</v>
      </c>
      <c r="AA241" s="55">
        <v>1312.1999999999998</v>
      </c>
      <c r="AB241" s="55" t="str">
        <f t="shared" si="19"/>
        <v>163,222</v>
      </c>
      <c r="AC241" s="55"/>
      <c r="AE241" s="55" t="s">
        <v>1412</v>
      </c>
      <c r="AF241" s="71">
        <v>0</v>
      </c>
      <c r="AG241" s="55">
        <v>1</v>
      </c>
      <c r="AH241" s="55" t="s">
        <v>128</v>
      </c>
      <c r="AI241" s="44" t="s">
        <v>311</v>
      </c>
      <c r="AJ241" s="55">
        <v>45</v>
      </c>
      <c r="AK241" s="55" t="s">
        <v>137</v>
      </c>
      <c r="AL241" s="54">
        <v>24000</v>
      </c>
      <c r="AM241" s="55">
        <f>INDEX([1]装备设计!$G$3:$G$7,MATCH([1]装备一览!AI235,[1]装备设计!$F$3:$F$7,0))</f>
        <v>20</v>
      </c>
      <c r="AN241" s="55">
        <f>INDEX([1]装备设计!$H$3:$H$7,MATCH([1]装备一览!AI235,[1]装备设计!$F$3:$F$7,0))</f>
        <v>0</v>
      </c>
      <c r="AO241" s="55">
        <v>27500</v>
      </c>
      <c r="AP241" s="55">
        <v>1312.1999999999998</v>
      </c>
      <c r="AQ241" s="55" t="str">
        <f t="shared" si="20"/>
        <v>273,371</v>
      </c>
      <c r="AR241" s="55"/>
      <c r="AT241" s="55" t="s">
        <v>1413</v>
      </c>
      <c r="AU241" s="71">
        <v>0</v>
      </c>
      <c r="AV241" s="55">
        <v>1</v>
      </c>
      <c r="AW241" s="55" t="s">
        <v>128</v>
      </c>
      <c r="AX241" s="44" t="s">
        <v>313</v>
      </c>
      <c r="AY241" s="55">
        <v>45</v>
      </c>
      <c r="AZ241" s="55" t="s">
        <v>137</v>
      </c>
      <c r="BA241" s="54">
        <v>48000</v>
      </c>
      <c r="BB241" s="55">
        <f>INDEX([1]装备设计!$G$3:$G$7,MATCH([1]装备一览!AX235,[1]装备设计!$F$3:$F$7,0))</f>
        <v>50</v>
      </c>
      <c r="BC241" s="55">
        <f>INDEX([1]装备设计!$H$3:$H$7,MATCH([1]装备一览!AX235,[1]装备设计!$F$3:$F$7,0))</f>
        <v>500</v>
      </c>
      <c r="BD241" s="55">
        <v>27500</v>
      </c>
      <c r="BE241" s="55">
        <v>1312.1999999999998</v>
      </c>
      <c r="BF241" s="55" t="str">
        <f t="shared" si="21"/>
        <v>408,556</v>
      </c>
      <c r="BG241" s="55"/>
      <c r="BI241" s="55" t="s">
        <v>1414</v>
      </c>
      <c r="BJ241" s="71">
        <v>0</v>
      </c>
      <c r="BK241" s="55">
        <v>1</v>
      </c>
      <c r="BL241" s="55" t="s">
        <v>128</v>
      </c>
      <c r="BM241" s="44" t="s">
        <v>315</v>
      </c>
      <c r="BN241" s="55">
        <v>45</v>
      </c>
      <c r="BO241" s="55" t="s">
        <v>137</v>
      </c>
      <c r="BP241" s="54">
        <v>96000</v>
      </c>
      <c r="BQ241" s="55">
        <f>INDEX([1]装备设计!$G$3:$G$7,MATCH([1]装备一览!BM235,[1]装备设计!$F$3:$F$7,0))</f>
        <v>150</v>
      </c>
      <c r="BR241" s="55">
        <f>INDEX([1]装备设计!$H$3:$H$7,MATCH([1]装备一览!BM235,[1]装备设计!$F$3:$F$7,0))</f>
        <v>1500</v>
      </c>
      <c r="BS241" s="55">
        <v>27500</v>
      </c>
      <c r="BT241" s="55">
        <v>1312.1999999999998</v>
      </c>
      <c r="BU241" s="55" t="str">
        <f t="shared" si="22"/>
        <v>514,741</v>
      </c>
      <c r="BV241" s="55"/>
    </row>
    <row r="242" spans="1:74" ht="14.25" thickBot="1">
      <c r="A242" s="55" t="s">
        <v>1415</v>
      </c>
      <c r="B242" s="55">
        <v>1</v>
      </c>
      <c r="C242" s="55">
        <v>0</v>
      </c>
      <c r="D242" s="55" t="s">
        <v>126</v>
      </c>
      <c r="E242" s="55" t="s">
        <v>308</v>
      </c>
      <c r="F242" s="55">
        <v>45</v>
      </c>
      <c r="G242" s="55" t="s">
        <v>232</v>
      </c>
      <c r="H242" s="54">
        <v>4500</v>
      </c>
      <c r="I242" s="55">
        <f>INDEX([1]装备设计!$G$3:$G$7,MATCH([1]装备一览!E236,[1]装备设计!$F$3:$F$7,0))</f>
        <v>5</v>
      </c>
      <c r="J242" s="55">
        <f>INDEX([1]装备设计!$H$3:$H$7,MATCH([1]装备一览!E236,[1]装备设计!$F$3:$F$7,0))</f>
        <v>0</v>
      </c>
      <c r="K242" s="55">
        <v>0</v>
      </c>
      <c r="L242" s="55">
        <f t="shared" si="18"/>
        <v>628</v>
      </c>
      <c r="M242" s="55" t="s">
        <v>2248</v>
      </c>
      <c r="N242" s="55"/>
      <c r="P242" s="55" t="s">
        <v>1416</v>
      </c>
      <c r="Q242" s="55">
        <v>1</v>
      </c>
      <c r="R242" s="55">
        <v>0</v>
      </c>
      <c r="S242" s="55" t="s">
        <v>126</v>
      </c>
      <c r="T242" s="44" t="s">
        <v>309</v>
      </c>
      <c r="U242" s="55">
        <v>45</v>
      </c>
      <c r="V242" s="55" t="s">
        <v>232</v>
      </c>
      <c r="W242" s="54">
        <v>9000</v>
      </c>
      <c r="X242" s="55">
        <f>INDEX([1]装备设计!$G$3:$G$7,MATCH([1]装备一览!T236,[1]装备设计!$F$3:$F$7,0))</f>
        <v>10</v>
      </c>
      <c r="Y242" s="55">
        <f>INDEX([1]装备设计!$H$3:$H$7,MATCH([1]装备一览!T236,[1]装备设计!$F$3:$F$7,0))</f>
        <v>0</v>
      </c>
      <c r="Z242" s="55">
        <v>0</v>
      </c>
      <c r="AA242" s="55">
        <v>628</v>
      </c>
      <c r="AB242" s="55" t="str">
        <f t="shared" si="19"/>
        <v>125,171</v>
      </c>
      <c r="AC242" s="55"/>
      <c r="AE242" s="55" t="s">
        <v>1417</v>
      </c>
      <c r="AF242" s="55">
        <v>1</v>
      </c>
      <c r="AG242" s="55">
        <v>0</v>
      </c>
      <c r="AH242" s="55" t="s">
        <v>126</v>
      </c>
      <c r="AI242" s="44" t="s">
        <v>311</v>
      </c>
      <c r="AJ242" s="55">
        <v>45</v>
      </c>
      <c r="AK242" s="55" t="s">
        <v>232</v>
      </c>
      <c r="AL242" s="54">
        <v>22500</v>
      </c>
      <c r="AM242" s="55">
        <f>INDEX([1]装备设计!$G$3:$G$7,MATCH([1]装备一览!AI236,[1]装备设计!$F$3:$F$7,0))</f>
        <v>20</v>
      </c>
      <c r="AN242" s="55">
        <f>INDEX([1]装备设计!$H$3:$H$7,MATCH([1]装备一览!AI236,[1]装备设计!$F$3:$F$7,0))</f>
        <v>0</v>
      </c>
      <c r="AO242" s="55">
        <v>25000</v>
      </c>
      <c r="AP242" s="55">
        <v>628</v>
      </c>
      <c r="AQ242" s="55" t="str">
        <f t="shared" si="20"/>
        <v>210,285</v>
      </c>
      <c r="AR242" s="55"/>
      <c r="AT242" s="55" t="s">
        <v>1418</v>
      </c>
      <c r="AU242" s="55">
        <v>1</v>
      </c>
      <c r="AV242" s="55">
        <v>0</v>
      </c>
      <c r="AW242" s="55" t="s">
        <v>126</v>
      </c>
      <c r="AX242" s="44" t="s">
        <v>313</v>
      </c>
      <c r="AY242" s="55">
        <v>45</v>
      </c>
      <c r="AZ242" s="55" t="s">
        <v>232</v>
      </c>
      <c r="BA242" s="54">
        <v>45000</v>
      </c>
      <c r="BB242" s="55">
        <f>INDEX([1]装备设计!$G$3:$G$7,MATCH([1]装备一览!AX236,[1]装备设计!$F$3:$F$7,0))</f>
        <v>50</v>
      </c>
      <c r="BC242" s="55">
        <f>INDEX([1]装备设计!$H$3:$H$7,MATCH([1]装备一览!AX236,[1]装备设计!$F$3:$F$7,0))</f>
        <v>500</v>
      </c>
      <c r="BD242" s="55">
        <v>25000</v>
      </c>
      <c r="BE242" s="55">
        <v>628</v>
      </c>
      <c r="BF242" s="55" t="str">
        <f t="shared" si="21"/>
        <v>314,428</v>
      </c>
      <c r="BG242" s="55"/>
      <c r="BI242" s="55" t="s">
        <v>1419</v>
      </c>
      <c r="BJ242" s="55">
        <v>1</v>
      </c>
      <c r="BK242" s="55">
        <v>0</v>
      </c>
      <c r="BL242" s="55" t="s">
        <v>126</v>
      </c>
      <c r="BM242" s="44" t="s">
        <v>315</v>
      </c>
      <c r="BN242" s="55">
        <v>45</v>
      </c>
      <c r="BO242" s="55" t="s">
        <v>232</v>
      </c>
      <c r="BP242" s="54">
        <v>90000</v>
      </c>
      <c r="BQ242" s="55">
        <f>INDEX([1]装备设计!$G$3:$G$7,MATCH([1]装备一览!BM236,[1]装备设计!$F$3:$F$7,0))</f>
        <v>150</v>
      </c>
      <c r="BR242" s="55">
        <f>INDEX([1]装备设计!$H$3:$H$7,MATCH([1]装备一览!BM236,[1]装备设计!$F$3:$F$7,0))</f>
        <v>1500</v>
      </c>
      <c r="BS242" s="55">
        <v>25000</v>
      </c>
      <c r="BT242" s="55">
        <v>628</v>
      </c>
      <c r="BU242" s="55" t="str">
        <f t="shared" si="22"/>
        <v>395,570</v>
      </c>
      <c r="BV242" s="55"/>
    </row>
    <row r="243" spans="1:74" ht="14.25" thickBot="1">
      <c r="A243" s="55" t="s">
        <v>1420</v>
      </c>
      <c r="B243" s="55">
        <v>1</v>
      </c>
      <c r="C243" s="55">
        <v>1</v>
      </c>
      <c r="D243" s="55" t="s">
        <v>126</v>
      </c>
      <c r="E243" s="55" t="s">
        <v>308</v>
      </c>
      <c r="F243" s="55">
        <v>45</v>
      </c>
      <c r="G243" s="55" t="s">
        <v>232</v>
      </c>
      <c r="H243" s="54">
        <v>4800</v>
      </c>
      <c r="I243" s="55">
        <f>INDEX([1]装备设计!$G$3:$G$7,MATCH([1]装备一览!E237,[1]装备设计!$F$3:$F$7,0))</f>
        <v>5</v>
      </c>
      <c r="J243" s="55">
        <f>INDEX([1]装备设计!$H$3:$H$7,MATCH([1]装备一览!E237,[1]装备设计!$F$3:$F$7,0))</f>
        <v>0</v>
      </c>
      <c r="K243" s="55">
        <v>0</v>
      </c>
      <c r="L243" s="55">
        <f t="shared" si="18"/>
        <v>688.8</v>
      </c>
      <c r="M243" s="55" t="s">
        <v>2248</v>
      </c>
      <c r="N243" s="55"/>
      <c r="P243" s="55" t="s">
        <v>1421</v>
      </c>
      <c r="Q243" s="55">
        <v>1</v>
      </c>
      <c r="R243" s="55">
        <v>1</v>
      </c>
      <c r="S243" s="55" t="s">
        <v>126</v>
      </c>
      <c r="T243" s="44" t="s">
        <v>309</v>
      </c>
      <c r="U243" s="55">
        <v>45</v>
      </c>
      <c r="V243" s="55" t="s">
        <v>232</v>
      </c>
      <c r="W243" s="54">
        <v>9600</v>
      </c>
      <c r="X243" s="55">
        <f>INDEX([1]装备设计!$G$3:$G$7,MATCH([1]装备一览!T237,[1]装备设计!$F$3:$F$7,0))</f>
        <v>10</v>
      </c>
      <c r="Y243" s="55">
        <f>INDEX([1]装备设计!$H$3:$H$7,MATCH([1]装备一览!T237,[1]装备设计!$F$3:$F$7,0))</f>
        <v>0</v>
      </c>
      <c r="Z243" s="55">
        <v>0</v>
      </c>
      <c r="AA243" s="55">
        <v>688.8</v>
      </c>
      <c r="AB243" s="55" t="str">
        <f t="shared" si="19"/>
        <v>125,171</v>
      </c>
      <c r="AC243" s="55"/>
      <c r="AE243" s="55" t="s">
        <v>1422</v>
      </c>
      <c r="AF243" s="55">
        <v>1</v>
      </c>
      <c r="AG243" s="55">
        <v>1</v>
      </c>
      <c r="AH243" s="55" t="s">
        <v>126</v>
      </c>
      <c r="AI243" s="44" t="s">
        <v>311</v>
      </c>
      <c r="AJ243" s="55">
        <v>45</v>
      </c>
      <c r="AK243" s="55" t="s">
        <v>232</v>
      </c>
      <c r="AL243" s="54">
        <v>24000</v>
      </c>
      <c r="AM243" s="55">
        <f>INDEX([1]装备设计!$G$3:$G$7,MATCH([1]装备一览!AI237,[1]装备设计!$F$3:$F$7,0))</f>
        <v>20</v>
      </c>
      <c r="AN243" s="55">
        <f>INDEX([1]装备设计!$H$3:$H$7,MATCH([1]装备一览!AI237,[1]装备设计!$F$3:$F$7,0))</f>
        <v>0</v>
      </c>
      <c r="AO243" s="55">
        <v>27500</v>
      </c>
      <c r="AP243" s="55">
        <v>688.8</v>
      </c>
      <c r="AQ243" s="55" t="str">
        <f t="shared" si="20"/>
        <v>210,285</v>
      </c>
      <c r="AR243" s="55"/>
      <c r="AT243" s="55" t="s">
        <v>1423</v>
      </c>
      <c r="AU243" s="55">
        <v>1</v>
      </c>
      <c r="AV243" s="55">
        <v>1</v>
      </c>
      <c r="AW243" s="55" t="s">
        <v>126</v>
      </c>
      <c r="AX243" s="44" t="s">
        <v>313</v>
      </c>
      <c r="AY243" s="55">
        <v>45</v>
      </c>
      <c r="AZ243" s="55" t="s">
        <v>232</v>
      </c>
      <c r="BA243" s="54">
        <v>48000</v>
      </c>
      <c r="BB243" s="55">
        <f>INDEX([1]装备设计!$G$3:$G$7,MATCH([1]装备一览!AX237,[1]装备设计!$F$3:$F$7,0))</f>
        <v>50</v>
      </c>
      <c r="BC243" s="55">
        <f>INDEX([1]装备设计!$H$3:$H$7,MATCH([1]装备一览!AX237,[1]装备设计!$F$3:$F$7,0))</f>
        <v>500</v>
      </c>
      <c r="BD243" s="55">
        <v>27500</v>
      </c>
      <c r="BE243" s="55">
        <v>688.8</v>
      </c>
      <c r="BF243" s="55" t="str">
        <f t="shared" si="21"/>
        <v>314,428</v>
      </c>
      <c r="BG243" s="55"/>
      <c r="BI243" s="55" t="s">
        <v>1424</v>
      </c>
      <c r="BJ243" s="55">
        <v>1</v>
      </c>
      <c r="BK243" s="55">
        <v>1</v>
      </c>
      <c r="BL243" s="55" t="s">
        <v>126</v>
      </c>
      <c r="BM243" s="44" t="s">
        <v>315</v>
      </c>
      <c r="BN243" s="55">
        <v>45</v>
      </c>
      <c r="BO243" s="55" t="s">
        <v>232</v>
      </c>
      <c r="BP243" s="54">
        <v>96000</v>
      </c>
      <c r="BQ243" s="55">
        <f>INDEX([1]装备设计!$G$3:$G$7,MATCH([1]装备一览!BM237,[1]装备设计!$F$3:$F$7,0))</f>
        <v>150</v>
      </c>
      <c r="BR243" s="55">
        <f>INDEX([1]装备设计!$H$3:$H$7,MATCH([1]装备一览!BM237,[1]装备设计!$F$3:$F$7,0))</f>
        <v>1500</v>
      </c>
      <c r="BS243" s="55">
        <v>27500</v>
      </c>
      <c r="BT243" s="55">
        <v>688.8</v>
      </c>
      <c r="BU243" s="55" t="str">
        <f t="shared" si="22"/>
        <v>395,570</v>
      </c>
      <c r="BV243" s="55"/>
    </row>
    <row r="244" spans="1:74" ht="14.25" thickBot="1">
      <c r="A244" s="55" t="s">
        <v>1425</v>
      </c>
      <c r="B244" s="55">
        <v>1</v>
      </c>
      <c r="C244" s="55">
        <v>0</v>
      </c>
      <c r="D244" s="55" t="s">
        <v>129</v>
      </c>
      <c r="E244" s="55" t="s">
        <v>308</v>
      </c>
      <c r="F244" s="55">
        <v>45</v>
      </c>
      <c r="G244" s="55" t="s">
        <v>232</v>
      </c>
      <c r="H244" s="54">
        <v>4500</v>
      </c>
      <c r="I244" s="55">
        <f>INDEX([1]装备设计!$G$3:$G$7,MATCH([1]装备一览!E238,[1]装备设计!$F$3:$F$7,0))</f>
        <v>5</v>
      </c>
      <c r="J244" s="55">
        <f>INDEX([1]装备设计!$H$3:$H$7,MATCH([1]装备一览!E238,[1]装备设计!$F$3:$F$7,0))</f>
        <v>0</v>
      </c>
      <c r="K244" s="55">
        <v>0</v>
      </c>
      <c r="L244" s="55">
        <f t="shared" si="18"/>
        <v>497</v>
      </c>
      <c r="M244" s="55" t="s">
        <v>2248</v>
      </c>
      <c r="N244" s="55"/>
      <c r="P244" s="55" t="s">
        <v>1426</v>
      </c>
      <c r="Q244" s="55">
        <v>1</v>
      </c>
      <c r="R244" s="55">
        <v>0</v>
      </c>
      <c r="S244" s="55" t="s">
        <v>129</v>
      </c>
      <c r="T244" s="44" t="s">
        <v>309</v>
      </c>
      <c r="U244" s="55">
        <v>45</v>
      </c>
      <c r="V244" s="55" t="s">
        <v>232</v>
      </c>
      <c r="W244" s="54">
        <v>9000</v>
      </c>
      <c r="X244" s="55">
        <f>INDEX([1]装备设计!$G$3:$G$7,MATCH([1]装备一览!T238,[1]装备设计!$F$3:$F$7,0))</f>
        <v>10</v>
      </c>
      <c r="Y244" s="55">
        <f>INDEX([1]装备设计!$H$3:$H$7,MATCH([1]装备一览!T238,[1]装备设计!$F$3:$F$7,0))</f>
        <v>0</v>
      </c>
      <c r="Z244" s="55">
        <v>0</v>
      </c>
      <c r="AA244" s="55">
        <v>497</v>
      </c>
      <c r="AB244" s="55" t="str">
        <f t="shared" si="19"/>
        <v>125,171</v>
      </c>
      <c r="AC244" s="55"/>
      <c r="AE244" s="55" t="s">
        <v>1427</v>
      </c>
      <c r="AF244" s="55">
        <v>1</v>
      </c>
      <c r="AG244" s="55">
        <v>0</v>
      </c>
      <c r="AH244" s="55" t="s">
        <v>129</v>
      </c>
      <c r="AI244" s="44" t="s">
        <v>311</v>
      </c>
      <c r="AJ244" s="55">
        <v>45</v>
      </c>
      <c r="AK244" s="55" t="s">
        <v>232</v>
      </c>
      <c r="AL244" s="54">
        <v>22500</v>
      </c>
      <c r="AM244" s="55">
        <f>INDEX([1]装备设计!$G$3:$G$7,MATCH([1]装备一览!AI238,[1]装备设计!$F$3:$F$7,0))</f>
        <v>20</v>
      </c>
      <c r="AN244" s="55">
        <f>INDEX([1]装备设计!$H$3:$H$7,MATCH([1]装备一览!AI238,[1]装备设计!$F$3:$F$7,0))</f>
        <v>0</v>
      </c>
      <c r="AO244" s="55">
        <v>25000</v>
      </c>
      <c r="AP244" s="55">
        <v>497</v>
      </c>
      <c r="AQ244" s="55" t="str">
        <f t="shared" si="20"/>
        <v>210,285</v>
      </c>
      <c r="AR244" s="55"/>
      <c r="AT244" s="55" t="s">
        <v>1428</v>
      </c>
      <c r="AU244" s="55">
        <v>1</v>
      </c>
      <c r="AV244" s="55">
        <v>0</v>
      </c>
      <c r="AW244" s="55" t="s">
        <v>129</v>
      </c>
      <c r="AX244" s="44" t="s">
        <v>313</v>
      </c>
      <c r="AY244" s="55">
        <v>45</v>
      </c>
      <c r="AZ244" s="55" t="s">
        <v>232</v>
      </c>
      <c r="BA244" s="54">
        <v>45000</v>
      </c>
      <c r="BB244" s="55">
        <f>INDEX([1]装备设计!$G$3:$G$7,MATCH([1]装备一览!AX238,[1]装备设计!$F$3:$F$7,0))</f>
        <v>50</v>
      </c>
      <c r="BC244" s="55">
        <f>INDEX([1]装备设计!$H$3:$H$7,MATCH([1]装备一览!AX238,[1]装备设计!$F$3:$F$7,0))</f>
        <v>500</v>
      </c>
      <c r="BD244" s="55">
        <v>25000</v>
      </c>
      <c r="BE244" s="55">
        <v>497</v>
      </c>
      <c r="BF244" s="55" t="str">
        <f t="shared" si="21"/>
        <v>314,428</v>
      </c>
      <c r="BG244" s="55"/>
      <c r="BI244" s="55" t="s">
        <v>1429</v>
      </c>
      <c r="BJ244" s="55">
        <v>1</v>
      </c>
      <c r="BK244" s="55">
        <v>0</v>
      </c>
      <c r="BL244" s="55" t="s">
        <v>129</v>
      </c>
      <c r="BM244" s="44" t="s">
        <v>315</v>
      </c>
      <c r="BN244" s="55">
        <v>45</v>
      </c>
      <c r="BO244" s="55" t="s">
        <v>232</v>
      </c>
      <c r="BP244" s="54">
        <v>90000</v>
      </c>
      <c r="BQ244" s="55">
        <f>INDEX([1]装备设计!$G$3:$G$7,MATCH([1]装备一览!BM238,[1]装备设计!$F$3:$F$7,0))</f>
        <v>150</v>
      </c>
      <c r="BR244" s="55">
        <f>INDEX([1]装备设计!$H$3:$H$7,MATCH([1]装备一览!BM238,[1]装备设计!$F$3:$F$7,0))</f>
        <v>1500</v>
      </c>
      <c r="BS244" s="55">
        <v>25000</v>
      </c>
      <c r="BT244" s="55">
        <v>497</v>
      </c>
      <c r="BU244" s="55" t="str">
        <f t="shared" si="22"/>
        <v>395,570</v>
      </c>
      <c r="BV244" s="55"/>
    </row>
    <row r="245" spans="1:74" ht="14.25" thickBot="1">
      <c r="A245" s="55" t="s">
        <v>1430</v>
      </c>
      <c r="B245" s="55">
        <v>1</v>
      </c>
      <c r="C245" s="55">
        <v>1</v>
      </c>
      <c r="D245" s="55" t="s">
        <v>129</v>
      </c>
      <c r="E245" s="55" t="s">
        <v>308</v>
      </c>
      <c r="F245" s="55">
        <v>45</v>
      </c>
      <c r="G245" s="55" t="s">
        <v>232</v>
      </c>
      <c r="H245" s="54">
        <v>4800</v>
      </c>
      <c r="I245" s="55">
        <f>INDEX([1]装备设计!$G$3:$G$7,MATCH([1]装备一览!E239,[1]装备设计!$F$3:$F$7,0))</f>
        <v>5</v>
      </c>
      <c r="J245" s="55">
        <f>INDEX([1]装备设计!$H$3:$H$7,MATCH([1]装备一览!E239,[1]装备设计!$F$3:$F$7,0))</f>
        <v>0</v>
      </c>
      <c r="K245" s="55">
        <v>0</v>
      </c>
      <c r="L245" s="55">
        <f t="shared" si="18"/>
        <v>549.4</v>
      </c>
      <c r="M245" s="55" t="s">
        <v>2248</v>
      </c>
      <c r="N245" s="55"/>
      <c r="P245" s="55" t="s">
        <v>1431</v>
      </c>
      <c r="Q245" s="55">
        <v>1</v>
      </c>
      <c r="R245" s="55">
        <v>1</v>
      </c>
      <c r="S245" s="55" t="s">
        <v>129</v>
      </c>
      <c r="T245" s="44" t="s">
        <v>309</v>
      </c>
      <c r="U245" s="55">
        <v>45</v>
      </c>
      <c r="V245" s="55" t="s">
        <v>232</v>
      </c>
      <c r="W245" s="54">
        <v>9600</v>
      </c>
      <c r="X245" s="55">
        <f>INDEX([1]装备设计!$G$3:$G$7,MATCH([1]装备一览!T239,[1]装备设计!$F$3:$F$7,0))</f>
        <v>10</v>
      </c>
      <c r="Y245" s="55">
        <f>INDEX([1]装备设计!$H$3:$H$7,MATCH([1]装备一览!T239,[1]装备设计!$F$3:$F$7,0))</f>
        <v>0</v>
      </c>
      <c r="Z245" s="55">
        <v>0</v>
      </c>
      <c r="AA245" s="55">
        <v>549.4</v>
      </c>
      <c r="AB245" s="55" t="str">
        <f t="shared" si="19"/>
        <v>125,171</v>
      </c>
      <c r="AC245" s="55"/>
      <c r="AE245" s="55" t="s">
        <v>1432</v>
      </c>
      <c r="AF245" s="55">
        <v>1</v>
      </c>
      <c r="AG245" s="55">
        <v>1</v>
      </c>
      <c r="AH245" s="55" t="s">
        <v>129</v>
      </c>
      <c r="AI245" s="44" t="s">
        <v>311</v>
      </c>
      <c r="AJ245" s="55">
        <v>45</v>
      </c>
      <c r="AK245" s="55" t="s">
        <v>232</v>
      </c>
      <c r="AL245" s="54">
        <v>24000</v>
      </c>
      <c r="AM245" s="55">
        <f>INDEX([1]装备设计!$G$3:$G$7,MATCH([1]装备一览!AI239,[1]装备设计!$F$3:$F$7,0))</f>
        <v>20</v>
      </c>
      <c r="AN245" s="55">
        <f>INDEX([1]装备设计!$H$3:$H$7,MATCH([1]装备一览!AI239,[1]装备设计!$F$3:$F$7,0))</f>
        <v>0</v>
      </c>
      <c r="AO245" s="55">
        <v>27500</v>
      </c>
      <c r="AP245" s="55">
        <v>549.4</v>
      </c>
      <c r="AQ245" s="55" t="str">
        <f t="shared" si="20"/>
        <v>210,285</v>
      </c>
      <c r="AR245" s="55"/>
      <c r="AT245" s="55" t="s">
        <v>1433</v>
      </c>
      <c r="AU245" s="55">
        <v>1</v>
      </c>
      <c r="AV245" s="55">
        <v>1</v>
      </c>
      <c r="AW245" s="55" t="s">
        <v>129</v>
      </c>
      <c r="AX245" s="44" t="s">
        <v>313</v>
      </c>
      <c r="AY245" s="55">
        <v>45</v>
      </c>
      <c r="AZ245" s="55" t="s">
        <v>232</v>
      </c>
      <c r="BA245" s="54">
        <v>48000</v>
      </c>
      <c r="BB245" s="55">
        <f>INDEX([1]装备设计!$G$3:$G$7,MATCH([1]装备一览!AX239,[1]装备设计!$F$3:$F$7,0))</f>
        <v>50</v>
      </c>
      <c r="BC245" s="55">
        <f>INDEX([1]装备设计!$H$3:$H$7,MATCH([1]装备一览!AX239,[1]装备设计!$F$3:$F$7,0))</f>
        <v>500</v>
      </c>
      <c r="BD245" s="55">
        <v>27500</v>
      </c>
      <c r="BE245" s="55">
        <v>549.4</v>
      </c>
      <c r="BF245" s="55" t="str">
        <f t="shared" si="21"/>
        <v>314,428</v>
      </c>
      <c r="BG245" s="55"/>
      <c r="BI245" s="55" t="s">
        <v>1434</v>
      </c>
      <c r="BJ245" s="55">
        <v>1</v>
      </c>
      <c r="BK245" s="55">
        <v>1</v>
      </c>
      <c r="BL245" s="55" t="s">
        <v>129</v>
      </c>
      <c r="BM245" s="44" t="s">
        <v>315</v>
      </c>
      <c r="BN245" s="55">
        <v>45</v>
      </c>
      <c r="BO245" s="55" t="s">
        <v>232</v>
      </c>
      <c r="BP245" s="54">
        <v>96000</v>
      </c>
      <c r="BQ245" s="55">
        <f>INDEX([1]装备设计!$G$3:$G$7,MATCH([1]装备一览!BM239,[1]装备设计!$F$3:$F$7,0))</f>
        <v>150</v>
      </c>
      <c r="BR245" s="55">
        <f>INDEX([1]装备设计!$H$3:$H$7,MATCH([1]装备一览!BM239,[1]装备设计!$F$3:$F$7,0))</f>
        <v>1500</v>
      </c>
      <c r="BS245" s="55">
        <v>27500</v>
      </c>
      <c r="BT245" s="55">
        <v>549.4</v>
      </c>
      <c r="BU245" s="55" t="str">
        <f t="shared" si="22"/>
        <v>395,570</v>
      </c>
      <c r="BV245" s="55"/>
    </row>
    <row r="246" spans="1:74" ht="14.25" thickBot="1">
      <c r="A246" s="55" t="s">
        <v>1435</v>
      </c>
      <c r="B246" s="55">
        <v>1</v>
      </c>
      <c r="C246" s="55">
        <v>0</v>
      </c>
      <c r="D246" s="55" t="s">
        <v>123</v>
      </c>
      <c r="E246" s="55" t="s">
        <v>308</v>
      </c>
      <c r="F246" s="55">
        <v>50</v>
      </c>
      <c r="G246" s="55" t="s">
        <v>232</v>
      </c>
      <c r="H246" s="54">
        <v>5000</v>
      </c>
      <c r="I246" s="55">
        <f>INDEX([1]装备设计!$G$3:$G$7,MATCH([1]装备一览!E240,[1]装备设计!$F$3:$F$7,0))</f>
        <v>5</v>
      </c>
      <c r="J246" s="55">
        <f>INDEX([1]装备设计!$H$3:$H$7,MATCH([1]装备一览!E240,[1]装备设计!$F$3:$F$7,0))</f>
        <v>0</v>
      </c>
      <c r="K246" s="55">
        <v>0</v>
      </c>
      <c r="L246" s="55">
        <f t="shared" si="18"/>
        <v>1000</v>
      </c>
      <c r="M246" s="55" t="s">
        <v>2248</v>
      </c>
      <c r="N246" s="55"/>
      <c r="P246" s="55" t="s">
        <v>1436</v>
      </c>
      <c r="Q246" s="55">
        <v>1</v>
      </c>
      <c r="R246" s="55">
        <v>0</v>
      </c>
      <c r="S246" s="55" t="s">
        <v>123</v>
      </c>
      <c r="T246" s="44" t="s">
        <v>309</v>
      </c>
      <c r="U246" s="55">
        <v>50</v>
      </c>
      <c r="V246" s="55" t="s">
        <v>232</v>
      </c>
      <c r="W246" s="54">
        <v>10000</v>
      </c>
      <c r="X246" s="55">
        <f>INDEX([1]装备设计!$G$3:$G$7,MATCH([1]装备一览!T240,[1]装备设计!$F$3:$F$7,0))</f>
        <v>10</v>
      </c>
      <c r="Y246" s="55">
        <f>INDEX([1]装备设计!$H$3:$H$7,MATCH([1]装备一览!T240,[1]装备设计!$F$3:$F$7,0))</f>
        <v>0</v>
      </c>
      <c r="Z246" s="55">
        <v>0</v>
      </c>
      <c r="AA246" s="55">
        <v>1000</v>
      </c>
      <c r="AB246" s="55" t="str">
        <f t="shared" si="19"/>
        <v>142,193</v>
      </c>
      <c r="AC246" s="55"/>
      <c r="AE246" s="55" t="s">
        <v>1437</v>
      </c>
      <c r="AF246" s="55">
        <v>1</v>
      </c>
      <c r="AG246" s="55">
        <v>0</v>
      </c>
      <c r="AH246" s="55" t="s">
        <v>123</v>
      </c>
      <c r="AI246" s="44" t="s">
        <v>311</v>
      </c>
      <c r="AJ246" s="55">
        <v>50</v>
      </c>
      <c r="AK246" s="55" t="s">
        <v>232</v>
      </c>
      <c r="AL246" s="54">
        <v>25000</v>
      </c>
      <c r="AM246" s="55">
        <f>INDEX([1]装备设计!$G$3:$G$7,MATCH([1]装备一览!AI240,[1]装备设计!$F$3:$F$7,0))</f>
        <v>20</v>
      </c>
      <c r="AN246" s="55">
        <f>INDEX([1]装备设计!$H$3:$H$7,MATCH([1]装备一览!AI240,[1]装备设计!$F$3:$F$7,0))</f>
        <v>0</v>
      </c>
      <c r="AO246" s="55">
        <v>27500</v>
      </c>
      <c r="AP246" s="55">
        <v>1000</v>
      </c>
      <c r="AQ246" s="55" t="str">
        <f t="shared" si="20"/>
        <v>237,322</v>
      </c>
      <c r="AR246" s="55"/>
      <c r="AT246" s="55" t="s">
        <v>1438</v>
      </c>
      <c r="AU246" s="55">
        <v>1</v>
      </c>
      <c r="AV246" s="55">
        <v>0</v>
      </c>
      <c r="AW246" s="55" t="s">
        <v>123</v>
      </c>
      <c r="AX246" s="44" t="s">
        <v>313</v>
      </c>
      <c r="AY246" s="55">
        <v>50</v>
      </c>
      <c r="AZ246" s="55" t="s">
        <v>232</v>
      </c>
      <c r="BA246" s="54">
        <v>50000</v>
      </c>
      <c r="BB246" s="55">
        <f>INDEX([1]装备设计!$G$3:$G$7,MATCH([1]装备一览!AX240,[1]装备设计!$F$3:$F$7,0))</f>
        <v>50</v>
      </c>
      <c r="BC246" s="55">
        <f>INDEX([1]装备设计!$H$3:$H$7,MATCH([1]装备一览!AX240,[1]装备设计!$F$3:$F$7,0))</f>
        <v>500</v>
      </c>
      <c r="BD246" s="55">
        <v>27500</v>
      </c>
      <c r="BE246" s="55">
        <v>1000</v>
      </c>
      <c r="BF246" s="55" t="str">
        <f t="shared" si="21"/>
        <v>355,483</v>
      </c>
      <c r="BG246" s="55"/>
      <c r="BI246" s="55" t="s">
        <v>1439</v>
      </c>
      <c r="BJ246" s="55">
        <v>1</v>
      </c>
      <c r="BK246" s="55">
        <v>0</v>
      </c>
      <c r="BL246" s="55" t="s">
        <v>123</v>
      </c>
      <c r="BM246" s="44" t="s">
        <v>315</v>
      </c>
      <c r="BN246" s="55">
        <v>50</v>
      </c>
      <c r="BO246" s="55" t="s">
        <v>232</v>
      </c>
      <c r="BP246" s="54">
        <v>100000</v>
      </c>
      <c r="BQ246" s="55">
        <f>INDEX([1]装备设计!$G$3:$G$7,MATCH([1]装备一览!BM240,[1]装备设计!$F$3:$F$7,0))</f>
        <v>150</v>
      </c>
      <c r="BR246" s="55">
        <f>INDEX([1]装备设计!$H$3:$H$7,MATCH([1]装备一览!BM240,[1]装备设计!$F$3:$F$7,0))</f>
        <v>1500</v>
      </c>
      <c r="BS246" s="55">
        <v>27500</v>
      </c>
      <c r="BT246" s="55">
        <v>1000</v>
      </c>
      <c r="BU246" s="55" t="str">
        <f t="shared" si="22"/>
        <v>446,644</v>
      </c>
      <c r="BV246" s="55"/>
    </row>
    <row r="247" spans="1:74" ht="14.25" thickBot="1">
      <c r="A247" s="55" t="s">
        <v>1440</v>
      </c>
      <c r="B247" s="55">
        <v>1</v>
      </c>
      <c r="C247" s="55">
        <v>0</v>
      </c>
      <c r="D247" s="55" t="s">
        <v>124</v>
      </c>
      <c r="E247" s="55" t="s">
        <v>308</v>
      </c>
      <c r="F247" s="55">
        <v>50</v>
      </c>
      <c r="G247" s="55" t="s">
        <v>232</v>
      </c>
      <c r="H247" s="54">
        <v>5000</v>
      </c>
      <c r="I247" s="55">
        <f>INDEX([1]装备设计!$G$3:$G$7,MATCH([1]装备一览!E241,[1]装备设计!$F$3:$F$7,0))</f>
        <v>5</v>
      </c>
      <c r="J247" s="55">
        <f>INDEX([1]装备设计!$H$3:$H$7,MATCH([1]装备一览!E241,[1]装备设计!$F$3:$F$7,0))</f>
        <v>0</v>
      </c>
      <c r="K247" s="55">
        <v>0</v>
      </c>
      <c r="L247" s="55">
        <f t="shared" si="18"/>
        <v>975</v>
      </c>
      <c r="M247" s="55" t="s">
        <v>2248</v>
      </c>
      <c r="N247" s="55"/>
      <c r="P247" s="55" t="s">
        <v>1441</v>
      </c>
      <c r="Q247" s="55">
        <v>1</v>
      </c>
      <c r="R247" s="55">
        <v>0</v>
      </c>
      <c r="S247" s="55" t="s">
        <v>124</v>
      </c>
      <c r="T247" s="44" t="s">
        <v>309</v>
      </c>
      <c r="U247" s="55">
        <v>50</v>
      </c>
      <c r="V247" s="55" t="s">
        <v>232</v>
      </c>
      <c r="W247" s="54">
        <v>10000</v>
      </c>
      <c r="X247" s="55">
        <f>INDEX([1]装备设计!$G$3:$G$7,MATCH([1]装备一览!T241,[1]装备设计!$F$3:$F$7,0))</f>
        <v>10</v>
      </c>
      <c r="Y247" s="55">
        <f>INDEX([1]装备设计!$H$3:$H$7,MATCH([1]装备一览!T241,[1]装备设计!$F$3:$F$7,0))</f>
        <v>0</v>
      </c>
      <c r="Z247" s="55">
        <v>0</v>
      </c>
      <c r="AA247" s="55">
        <v>975</v>
      </c>
      <c r="AB247" s="55" t="str">
        <f t="shared" si="19"/>
        <v>142,193</v>
      </c>
      <c r="AC247" s="55"/>
      <c r="AE247" s="55" t="s">
        <v>1442</v>
      </c>
      <c r="AF247" s="55">
        <v>1</v>
      </c>
      <c r="AG247" s="55">
        <v>0</v>
      </c>
      <c r="AH247" s="55" t="s">
        <v>124</v>
      </c>
      <c r="AI247" s="44" t="s">
        <v>311</v>
      </c>
      <c r="AJ247" s="55">
        <v>50</v>
      </c>
      <c r="AK247" s="55" t="s">
        <v>232</v>
      </c>
      <c r="AL247" s="54">
        <v>25000</v>
      </c>
      <c r="AM247" s="55">
        <f>INDEX([1]装备设计!$G$3:$G$7,MATCH([1]装备一览!AI241,[1]装备设计!$F$3:$F$7,0))</f>
        <v>20</v>
      </c>
      <c r="AN247" s="55">
        <f>INDEX([1]装备设计!$H$3:$H$7,MATCH([1]装备一览!AI241,[1]装备设计!$F$3:$F$7,0))</f>
        <v>0</v>
      </c>
      <c r="AO247" s="55">
        <v>27500</v>
      </c>
      <c r="AP247" s="55">
        <v>975</v>
      </c>
      <c r="AQ247" s="55" t="str">
        <f t="shared" si="20"/>
        <v>237,322</v>
      </c>
      <c r="AR247" s="55"/>
      <c r="AT247" s="55" t="s">
        <v>1443</v>
      </c>
      <c r="AU247" s="55">
        <v>1</v>
      </c>
      <c r="AV247" s="55">
        <v>0</v>
      </c>
      <c r="AW247" s="55" t="s">
        <v>124</v>
      </c>
      <c r="AX247" s="44" t="s">
        <v>313</v>
      </c>
      <c r="AY247" s="55">
        <v>50</v>
      </c>
      <c r="AZ247" s="55" t="s">
        <v>232</v>
      </c>
      <c r="BA247" s="54">
        <v>50000</v>
      </c>
      <c r="BB247" s="55">
        <f>INDEX([1]装备设计!$G$3:$G$7,MATCH([1]装备一览!AX241,[1]装备设计!$F$3:$F$7,0))</f>
        <v>50</v>
      </c>
      <c r="BC247" s="55">
        <f>INDEX([1]装备设计!$H$3:$H$7,MATCH([1]装备一览!AX241,[1]装备设计!$F$3:$F$7,0))</f>
        <v>500</v>
      </c>
      <c r="BD247" s="55">
        <v>27500</v>
      </c>
      <c r="BE247" s="55">
        <v>975</v>
      </c>
      <c r="BF247" s="55" t="str">
        <f t="shared" si="21"/>
        <v>355,483</v>
      </c>
      <c r="BG247" s="55"/>
      <c r="BI247" s="55" t="s">
        <v>1444</v>
      </c>
      <c r="BJ247" s="55">
        <v>1</v>
      </c>
      <c r="BK247" s="55">
        <v>0</v>
      </c>
      <c r="BL247" s="55" t="s">
        <v>124</v>
      </c>
      <c r="BM247" s="44" t="s">
        <v>315</v>
      </c>
      <c r="BN247" s="55">
        <v>50</v>
      </c>
      <c r="BO247" s="55" t="s">
        <v>232</v>
      </c>
      <c r="BP247" s="54">
        <v>100000</v>
      </c>
      <c r="BQ247" s="55">
        <f>INDEX([1]装备设计!$G$3:$G$7,MATCH([1]装备一览!BM241,[1]装备设计!$F$3:$F$7,0))</f>
        <v>150</v>
      </c>
      <c r="BR247" s="55">
        <f>INDEX([1]装备设计!$H$3:$H$7,MATCH([1]装备一览!BM241,[1]装备设计!$F$3:$F$7,0))</f>
        <v>1500</v>
      </c>
      <c r="BS247" s="55">
        <v>27500</v>
      </c>
      <c r="BT247" s="55">
        <v>975</v>
      </c>
      <c r="BU247" s="55" t="str">
        <f t="shared" si="22"/>
        <v>446,644</v>
      </c>
      <c r="BV247" s="55"/>
    </row>
    <row r="248" spans="1:74" ht="14.25" thickBot="1">
      <c r="A248" s="55" t="s">
        <v>1445</v>
      </c>
      <c r="B248" s="55">
        <v>1</v>
      </c>
      <c r="C248" s="55">
        <v>0</v>
      </c>
      <c r="D248" s="55" t="s">
        <v>125</v>
      </c>
      <c r="E248" s="55" t="s">
        <v>308</v>
      </c>
      <c r="F248" s="55">
        <v>50</v>
      </c>
      <c r="G248" s="55" t="s">
        <v>232</v>
      </c>
      <c r="H248" s="54">
        <v>5000</v>
      </c>
      <c r="I248" s="55">
        <f>INDEX([1]装备设计!$G$3:$G$7,MATCH([1]装备一览!E242,[1]装备设计!$F$3:$F$7,0))</f>
        <v>5</v>
      </c>
      <c r="J248" s="55">
        <f>INDEX([1]装备设计!$H$3:$H$7,MATCH([1]装备一览!E242,[1]装备设计!$F$3:$F$7,0))</f>
        <v>0</v>
      </c>
      <c r="K248" s="55">
        <v>0</v>
      </c>
      <c r="L248" s="55">
        <f t="shared" si="18"/>
        <v>11560</v>
      </c>
      <c r="M248" s="55" t="s">
        <v>2248</v>
      </c>
      <c r="N248" s="55"/>
      <c r="P248" s="55" t="s">
        <v>1446</v>
      </c>
      <c r="Q248" s="55">
        <v>1</v>
      </c>
      <c r="R248" s="55">
        <v>0</v>
      </c>
      <c r="S248" s="55" t="s">
        <v>125</v>
      </c>
      <c r="T248" s="44" t="s">
        <v>309</v>
      </c>
      <c r="U248" s="55">
        <v>50</v>
      </c>
      <c r="V248" s="55" t="s">
        <v>232</v>
      </c>
      <c r="W248" s="54">
        <v>10000</v>
      </c>
      <c r="X248" s="55">
        <f>INDEX([1]装备设计!$G$3:$G$7,MATCH([1]装备一览!T242,[1]装备设计!$F$3:$F$7,0))</f>
        <v>10</v>
      </c>
      <c r="Y248" s="55">
        <f>INDEX([1]装备设计!$H$3:$H$7,MATCH([1]装备一览!T242,[1]装备设计!$F$3:$F$7,0))</f>
        <v>0</v>
      </c>
      <c r="Z248" s="55">
        <v>0</v>
      </c>
      <c r="AA248" s="55">
        <v>11560</v>
      </c>
      <c r="AB248" s="55" t="str">
        <f t="shared" si="19"/>
        <v>142,193</v>
      </c>
      <c r="AC248" s="55"/>
      <c r="AE248" s="55" t="s">
        <v>1447</v>
      </c>
      <c r="AF248" s="55">
        <v>1</v>
      </c>
      <c r="AG248" s="55">
        <v>0</v>
      </c>
      <c r="AH248" s="55" t="s">
        <v>125</v>
      </c>
      <c r="AI248" s="44" t="s">
        <v>311</v>
      </c>
      <c r="AJ248" s="55">
        <v>50</v>
      </c>
      <c r="AK248" s="55" t="s">
        <v>232</v>
      </c>
      <c r="AL248" s="54">
        <v>25000</v>
      </c>
      <c r="AM248" s="55">
        <f>INDEX([1]装备设计!$G$3:$G$7,MATCH([1]装备一览!AI242,[1]装备设计!$F$3:$F$7,0))</f>
        <v>20</v>
      </c>
      <c r="AN248" s="55">
        <f>INDEX([1]装备设计!$H$3:$H$7,MATCH([1]装备一览!AI242,[1]装备设计!$F$3:$F$7,0))</f>
        <v>0</v>
      </c>
      <c r="AO248" s="55">
        <v>27500</v>
      </c>
      <c r="AP248" s="55">
        <v>11560</v>
      </c>
      <c r="AQ248" s="55" t="str">
        <f t="shared" si="20"/>
        <v>237,322</v>
      </c>
      <c r="AR248" s="55"/>
      <c r="AT248" s="55" t="s">
        <v>1448</v>
      </c>
      <c r="AU248" s="55">
        <v>1</v>
      </c>
      <c r="AV248" s="55">
        <v>0</v>
      </c>
      <c r="AW248" s="55" t="s">
        <v>125</v>
      </c>
      <c r="AX248" s="44" t="s">
        <v>313</v>
      </c>
      <c r="AY248" s="55">
        <v>50</v>
      </c>
      <c r="AZ248" s="55" t="s">
        <v>232</v>
      </c>
      <c r="BA248" s="54">
        <v>50000</v>
      </c>
      <c r="BB248" s="55">
        <f>INDEX([1]装备设计!$G$3:$G$7,MATCH([1]装备一览!AX242,[1]装备设计!$F$3:$F$7,0))</f>
        <v>50</v>
      </c>
      <c r="BC248" s="55">
        <f>INDEX([1]装备设计!$H$3:$H$7,MATCH([1]装备一览!AX242,[1]装备设计!$F$3:$F$7,0))</f>
        <v>500</v>
      </c>
      <c r="BD248" s="55">
        <v>27500</v>
      </c>
      <c r="BE248" s="55">
        <v>11560</v>
      </c>
      <c r="BF248" s="55" t="str">
        <f t="shared" si="21"/>
        <v>355,483</v>
      </c>
      <c r="BG248" s="55"/>
      <c r="BI248" s="55" t="s">
        <v>1449</v>
      </c>
      <c r="BJ248" s="55">
        <v>1</v>
      </c>
      <c r="BK248" s="55">
        <v>0</v>
      </c>
      <c r="BL248" s="55" t="s">
        <v>125</v>
      </c>
      <c r="BM248" s="44" t="s">
        <v>315</v>
      </c>
      <c r="BN248" s="55">
        <v>50</v>
      </c>
      <c r="BO248" s="55" t="s">
        <v>232</v>
      </c>
      <c r="BP248" s="54">
        <v>100000</v>
      </c>
      <c r="BQ248" s="55">
        <f>INDEX([1]装备设计!$G$3:$G$7,MATCH([1]装备一览!BM242,[1]装备设计!$F$3:$F$7,0))</f>
        <v>150</v>
      </c>
      <c r="BR248" s="55">
        <f>INDEX([1]装备设计!$H$3:$H$7,MATCH([1]装备一览!BM242,[1]装备设计!$F$3:$F$7,0))</f>
        <v>1500</v>
      </c>
      <c r="BS248" s="55">
        <v>27500</v>
      </c>
      <c r="BT248" s="55">
        <v>11560</v>
      </c>
      <c r="BU248" s="55" t="str">
        <f t="shared" si="22"/>
        <v>446,644</v>
      </c>
      <c r="BV248" s="55"/>
    </row>
    <row r="249" spans="1:74" ht="14.25" thickBot="1">
      <c r="A249" s="55" t="s">
        <v>1450</v>
      </c>
      <c r="B249" s="71">
        <v>0</v>
      </c>
      <c r="C249" s="55">
        <v>0</v>
      </c>
      <c r="D249" s="55" t="s">
        <v>130</v>
      </c>
      <c r="E249" s="55" t="s">
        <v>308</v>
      </c>
      <c r="F249" s="55">
        <v>50</v>
      </c>
      <c r="G249" s="55" t="s">
        <v>232</v>
      </c>
      <c r="H249" s="54">
        <v>5000</v>
      </c>
      <c r="I249" s="55">
        <f>INDEX([1]装备设计!$G$3:$G$7,MATCH([1]装备一览!E243,[1]装备设计!$F$3:$F$7,0))</f>
        <v>5</v>
      </c>
      <c r="J249" s="55">
        <f>INDEX([1]装备设计!$H$3:$H$7,MATCH([1]装备一览!E243,[1]装备设计!$F$3:$F$7,0))</f>
        <v>0</v>
      </c>
      <c r="K249" s="55">
        <v>0</v>
      </c>
      <c r="L249" s="55">
        <f t="shared" si="18"/>
        <v>172</v>
      </c>
      <c r="M249" s="55" t="s">
        <v>2248</v>
      </c>
      <c r="N249" s="55"/>
      <c r="P249" s="55" t="s">
        <v>1451</v>
      </c>
      <c r="Q249" s="71">
        <v>0</v>
      </c>
      <c r="R249" s="55">
        <v>0</v>
      </c>
      <c r="S249" s="55" t="s">
        <v>130</v>
      </c>
      <c r="T249" s="44" t="s">
        <v>309</v>
      </c>
      <c r="U249" s="55">
        <v>50</v>
      </c>
      <c r="V249" s="55" t="s">
        <v>232</v>
      </c>
      <c r="W249" s="54">
        <v>10000</v>
      </c>
      <c r="X249" s="55">
        <f>INDEX([1]装备设计!$G$3:$G$7,MATCH([1]装备一览!T243,[1]装备设计!$F$3:$F$7,0))</f>
        <v>10</v>
      </c>
      <c r="Y249" s="55">
        <f>INDEX([1]装备设计!$H$3:$H$7,MATCH([1]装备一览!T243,[1]装备设计!$F$3:$F$7,0))</f>
        <v>0</v>
      </c>
      <c r="Z249" s="55">
        <v>0</v>
      </c>
      <c r="AA249" s="55">
        <v>172</v>
      </c>
      <c r="AB249" s="55" t="str">
        <f t="shared" si="19"/>
        <v>142,193</v>
      </c>
      <c r="AC249" s="55"/>
      <c r="AE249" s="55" t="s">
        <v>1452</v>
      </c>
      <c r="AF249" s="71">
        <v>0</v>
      </c>
      <c r="AG249" s="55">
        <v>0</v>
      </c>
      <c r="AH249" s="55" t="s">
        <v>130</v>
      </c>
      <c r="AI249" s="44" t="s">
        <v>311</v>
      </c>
      <c r="AJ249" s="55">
        <v>50</v>
      </c>
      <c r="AK249" s="55" t="s">
        <v>232</v>
      </c>
      <c r="AL249" s="54">
        <v>25000</v>
      </c>
      <c r="AM249" s="55">
        <f>INDEX([1]装备设计!$G$3:$G$7,MATCH([1]装备一览!AI243,[1]装备设计!$F$3:$F$7,0))</f>
        <v>20</v>
      </c>
      <c r="AN249" s="55">
        <f>INDEX([1]装备设计!$H$3:$H$7,MATCH([1]装备一览!AI243,[1]装备设计!$F$3:$F$7,0))</f>
        <v>0</v>
      </c>
      <c r="AO249" s="55">
        <v>27500</v>
      </c>
      <c r="AP249" s="55">
        <v>172</v>
      </c>
      <c r="AQ249" s="55" t="str">
        <f t="shared" si="20"/>
        <v>237,322</v>
      </c>
      <c r="AR249" s="55"/>
      <c r="AT249" s="55" t="s">
        <v>1453</v>
      </c>
      <c r="AU249" s="71">
        <v>0</v>
      </c>
      <c r="AV249" s="55">
        <v>0</v>
      </c>
      <c r="AW249" s="55" t="s">
        <v>130</v>
      </c>
      <c r="AX249" s="44" t="s">
        <v>313</v>
      </c>
      <c r="AY249" s="55">
        <v>50</v>
      </c>
      <c r="AZ249" s="55" t="s">
        <v>232</v>
      </c>
      <c r="BA249" s="54">
        <v>50000</v>
      </c>
      <c r="BB249" s="55">
        <f>INDEX([1]装备设计!$G$3:$G$7,MATCH([1]装备一览!AX243,[1]装备设计!$F$3:$F$7,0))</f>
        <v>50</v>
      </c>
      <c r="BC249" s="55">
        <f>INDEX([1]装备设计!$H$3:$H$7,MATCH([1]装备一览!AX243,[1]装备设计!$F$3:$F$7,0))</f>
        <v>500</v>
      </c>
      <c r="BD249" s="55">
        <v>27500</v>
      </c>
      <c r="BE249" s="55">
        <v>172</v>
      </c>
      <c r="BF249" s="55" t="str">
        <f t="shared" si="21"/>
        <v>355,483</v>
      </c>
      <c r="BG249" s="55"/>
      <c r="BI249" s="55" t="s">
        <v>1454</v>
      </c>
      <c r="BJ249" s="71">
        <v>0</v>
      </c>
      <c r="BK249" s="55">
        <v>0</v>
      </c>
      <c r="BL249" s="55" t="s">
        <v>130</v>
      </c>
      <c r="BM249" s="44" t="s">
        <v>315</v>
      </c>
      <c r="BN249" s="55">
        <v>50</v>
      </c>
      <c r="BO249" s="55" t="s">
        <v>232</v>
      </c>
      <c r="BP249" s="54">
        <v>100000</v>
      </c>
      <c r="BQ249" s="55">
        <f>INDEX([1]装备设计!$G$3:$G$7,MATCH([1]装备一览!BM243,[1]装备设计!$F$3:$F$7,0))</f>
        <v>150</v>
      </c>
      <c r="BR249" s="55">
        <f>INDEX([1]装备设计!$H$3:$H$7,MATCH([1]装备一览!BM243,[1]装备设计!$F$3:$F$7,0))</f>
        <v>1500</v>
      </c>
      <c r="BS249" s="55">
        <v>27500</v>
      </c>
      <c r="BT249" s="55">
        <v>172</v>
      </c>
      <c r="BU249" s="55" t="str">
        <f t="shared" si="22"/>
        <v>446,644</v>
      </c>
      <c r="BV249" s="55"/>
    </row>
    <row r="250" spans="1:74" ht="14.25" thickBot="1">
      <c r="A250" s="55" t="s">
        <v>1455</v>
      </c>
      <c r="B250" s="55">
        <v>1</v>
      </c>
      <c r="C250" s="55">
        <v>0</v>
      </c>
      <c r="D250" s="55" t="s">
        <v>131</v>
      </c>
      <c r="E250" s="55" t="s">
        <v>308</v>
      </c>
      <c r="F250" s="55">
        <v>50</v>
      </c>
      <c r="G250" s="55" t="s">
        <v>232</v>
      </c>
      <c r="H250" s="54">
        <v>5000</v>
      </c>
      <c r="I250" s="55">
        <f>INDEX([1]装备设计!$G$3:$G$7,MATCH([1]装备一览!E244,[1]装备设计!$F$3:$F$7,0))</f>
        <v>5</v>
      </c>
      <c r="J250" s="55">
        <f>INDEX([1]装备设计!$H$3:$H$7,MATCH([1]装备一览!E244,[1]装备设计!$F$3:$F$7,0))</f>
        <v>0</v>
      </c>
      <c r="K250" s="55">
        <v>0</v>
      </c>
      <c r="L250" s="55">
        <f t="shared" si="18"/>
        <v>1726</v>
      </c>
      <c r="M250" s="55" t="s">
        <v>2248</v>
      </c>
      <c r="N250" s="55"/>
      <c r="P250" s="55" t="s">
        <v>1456</v>
      </c>
      <c r="Q250" s="55">
        <v>1</v>
      </c>
      <c r="R250" s="55">
        <v>0</v>
      </c>
      <c r="S250" s="55" t="s">
        <v>131</v>
      </c>
      <c r="T250" s="44" t="s">
        <v>309</v>
      </c>
      <c r="U250" s="55">
        <v>50</v>
      </c>
      <c r="V250" s="55" t="s">
        <v>232</v>
      </c>
      <c r="W250" s="54">
        <v>10000</v>
      </c>
      <c r="X250" s="55">
        <f>INDEX([1]装备设计!$G$3:$G$7,MATCH([1]装备一览!T244,[1]装备设计!$F$3:$F$7,0))</f>
        <v>10</v>
      </c>
      <c r="Y250" s="55">
        <f>INDEX([1]装备设计!$H$3:$H$7,MATCH([1]装备一览!T244,[1]装备设计!$F$3:$F$7,0))</f>
        <v>0</v>
      </c>
      <c r="Z250" s="55">
        <v>0</v>
      </c>
      <c r="AA250" s="55">
        <v>1726</v>
      </c>
      <c r="AB250" s="55" t="str">
        <f t="shared" si="19"/>
        <v>142,193</v>
      </c>
      <c r="AC250" s="55"/>
      <c r="AE250" s="55" t="s">
        <v>1457</v>
      </c>
      <c r="AF250" s="55">
        <v>1</v>
      </c>
      <c r="AG250" s="55">
        <v>0</v>
      </c>
      <c r="AH250" s="55" t="s">
        <v>131</v>
      </c>
      <c r="AI250" s="44" t="s">
        <v>311</v>
      </c>
      <c r="AJ250" s="55">
        <v>50</v>
      </c>
      <c r="AK250" s="55" t="s">
        <v>232</v>
      </c>
      <c r="AL250" s="54">
        <v>25000</v>
      </c>
      <c r="AM250" s="55">
        <f>INDEX([1]装备设计!$G$3:$G$7,MATCH([1]装备一览!AI244,[1]装备设计!$F$3:$F$7,0))</f>
        <v>20</v>
      </c>
      <c r="AN250" s="55">
        <f>INDEX([1]装备设计!$H$3:$H$7,MATCH([1]装备一览!AI244,[1]装备设计!$F$3:$F$7,0))</f>
        <v>0</v>
      </c>
      <c r="AO250" s="55">
        <v>27500</v>
      </c>
      <c r="AP250" s="55">
        <v>1726</v>
      </c>
      <c r="AQ250" s="55" t="str">
        <f t="shared" si="20"/>
        <v>237,322</v>
      </c>
      <c r="AR250" s="55"/>
      <c r="AT250" s="55" t="s">
        <v>1458</v>
      </c>
      <c r="AU250" s="55">
        <v>1</v>
      </c>
      <c r="AV250" s="55">
        <v>0</v>
      </c>
      <c r="AW250" s="55" t="s">
        <v>131</v>
      </c>
      <c r="AX250" s="44" t="s">
        <v>313</v>
      </c>
      <c r="AY250" s="55">
        <v>50</v>
      </c>
      <c r="AZ250" s="55" t="s">
        <v>232</v>
      </c>
      <c r="BA250" s="54">
        <v>50000</v>
      </c>
      <c r="BB250" s="55">
        <f>INDEX([1]装备设计!$G$3:$G$7,MATCH([1]装备一览!AX244,[1]装备设计!$F$3:$F$7,0))</f>
        <v>50</v>
      </c>
      <c r="BC250" s="55">
        <f>INDEX([1]装备设计!$H$3:$H$7,MATCH([1]装备一览!AX244,[1]装备设计!$F$3:$F$7,0))</f>
        <v>500</v>
      </c>
      <c r="BD250" s="55">
        <v>27500</v>
      </c>
      <c r="BE250" s="55">
        <v>1726</v>
      </c>
      <c r="BF250" s="55" t="str">
        <f t="shared" si="21"/>
        <v>355,483</v>
      </c>
      <c r="BG250" s="55"/>
      <c r="BI250" s="55" t="s">
        <v>1459</v>
      </c>
      <c r="BJ250" s="55">
        <v>1</v>
      </c>
      <c r="BK250" s="55">
        <v>0</v>
      </c>
      <c r="BL250" s="55" t="s">
        <v>131</v>
      </c>
      <c r="BM250" s="44" t="s">
        <v>315</v>
      </c>
      <c r="BN250" s="55">
        <v>50</v>
      </c>
      <c r="BO250" s="55" t="s">
        <v>232</v>
      </c>
      <c r="BP250" s="54">
        <v>100000</v>
      </c>
      <c r="BQ250" s="55">
        <f>INDEX([1]装备设计!$G$3:$G$7,MATCH([1]装备一览!BM244,[1]装备设计!$F$3:$F$7,0))</f>
        <v>150</v>
      </c>
      <c r="BR250" s="55">
        <f>INDEX([1]装备设计!$H$3:$H$7,MATCH([1]装备一览!BM244,[1]装备设计!$F$3:$F$7,0))</f>
        <v>1500</v>
      </c>
      <c r="BS250" s="55">
        <v>27500</v>
      </c>
      <c r="BT250" s="55">
        <v>1726</v>
      </c>
      <c r="BU250" s="55" t="str">
        <f t="shared" si="22"/>
        <v>446,644</v>
      </c>
      <c r="BV250" s="55"/>
    </row>
    <row r="251" spans="1:74" ht="14.25" thickBot="1">
      <c r="A251" s="55" t="s">
        <v>1460</v>
      </c>
      <c r="B251" s="55">
        <v>1</v>
      </c>
      <c r="C251" s="55">
        <v>0</v>
      </c>
      <c r="D251" s="55" t="s">
        <v>132</v>
      </c>
      <c r="E251" s="55" t="s">
        <v>308</v>
      </c>
      <c r="F251" s="55">
        <v>50</v>
      </c>
      <c r="G251" s="55" t="s">
        <v>232</v>
      </c>
      <c r="H251" s="54">
        <v>5000</v>
      </c>
      <c r="I251" s="55">
        <f>INDEX([1]装备设计!$G$3:$G$7,MATCH([1]装备一览!E245,[1]装备设计!$F$3:$F$7,0))</f>
        <v>5</v>
      </c>
      <c r="J251" s="55">
        <f>INDEX([1]装备设计!$H$3:$H$7,MATCH([1]装备一览!E245,[1]装备设计!$F$3:$F$7,0))</f>
        <v>0</v>
      </c>
      <c r="K251" s="55">
        <v>0</v>
      </c>
      <c r="L251" s="55">
        <f t="shared" si="18"/>
        <v>1000</v>
      </c>
      <c r="M251" s="55" t="s">
        <v>2248</v>
      </c>
      <c r="N251" s="55"/>
      <c r="P251" s="55" t="s">
        <v>1461</v>
      </c>
      <c r="Q251" s="55">
        <v>1</v>
      </c>
      <c r="R251" s="55">
        <v>0</v>
      </c>
      <c r="S251" s="55" t="s">
        <v>132</v>
      </c>
      <c r="T251" s="44" t="s">
        <v>309</v>
      </c>
      <c r="U251" s="55">
        <v>50</v>
      </c>
      <c r="V251" s="55" t="s">
        <v>232</v>
      </c>
      <c r="W251" s="54">
        <v>10000</v>
      </c>
      <c r="X251" s="55">
        <f>INDEX([1]装备设计!$G$3:$G$7,MATCH([1]装备一览!T245,[1]装备设计!$F$3:$F$7,0))</f>
        <v>10</v>
      </c>
      <c r="Y251" s="55">
        <f>INDEX([1]装备设计!$H$3:$H$7,MATCH([1]装备一览!T245,[1]装备设计!$F$3:$F$7,0))</f>
        <v>0</v>
      </c>
      <c r="Z251" s="55">
        <v>0</v>
      </c>
      <c r="AA251" s="55">
        <v>1000</v>
      </c>
      <c r="AB251" s="55" t="str">
        <f t="shared" si="19"/>
        <v>142,193</v>
      </c>
      <c r="AC251" s="55"/>
      <c r="AE251" s="55" t="s">
        <v>1462</v>
      </c>
      <c r="AF251" s="55">
        <v>1</v>
      </c>
      <c r="AG251" s="55">
        <v>0</v>
      </c>
      <c r="AH251" s="55" t="s">
        <v>132</v>
      </c>
      <c r="AI251" s="44" t="s">
        <v>311</v>
      </c>
      <c r="AJ251" s="55">
        <v>50</v>
      </c>
      <c r="AK251" s="55" t="s">
        <v>232</v>
      </c>
      <c r="AL251" s="54">
        <v>25000</v>
      </c>
      <c r="AM251" s="55">
        <f>INDEX([1]装备设计!$G$3:$G$7,MATCH([1]装备一览!AI245,[1]装备设计!$F$3:$F$7,0))</f>
        <v>20</v>
      </c>
      <c r="AN251" s="55">
        <f>INDEX([1]装备设计!$H$3:$H$7,MATCH([1]装备一览!AI245,[1]装备设计!$F$3:$F$7,0))</f>
        <v>0</v>
      </c>
      <c r="AO251" s="55">
        <v>27500</v>
      </c>
      <c r="AP251" s="55">
        <v>1000</v>
      </c>
      <c r="AQ251" s="55" t="str">
        <f t="shared" si="20"/>
        <v>237,322</v>
      </c>
      <c r="AR251" s="55"/>
      <c r="AT251" s="55" t="s">
        <v>1463</v>
      </c>
      <c r="AU251" s="55">
        <v>1</v>
      </c>
      <c r="AV251" s="55">
        <v>0</v>
      </c>
      <c r="AW251" s="55" t="s">
        <v>132</v>
      </c>
      <c r="AX251" s="44" t="s">
        <v>313</v>
      </c>
      <c r="AY251" s="55">
        <v>50</v>
      </c>
      <c r="AZ251" s="55" t="s">
        <v>232</v>
      </c>
      <c r="BA251" s="54">
        <v>50000</v>
      </c>
      <c r="BB251" s="55">
        <f>INDEX([1]装备设计!$G$3:$G$7,MATCH([1]装备一览!AX245,[1]装备设计!$F$3:$F$7,0))</f>
        <v>50</v>
      </c>
      <c r="BC251" s="55">
        <f>INDEX([1]装备设计!$H$3:$H$7,MATCH([1]装备一览!AX245,[1]装备设计!$F$3:$F$7,0))</f>
        <v>500</v>
      </c>
      <c r="BD251" s="55">
        <v>27500</v>
      </c>
      <c r="BE251" s="55">
        <v>1000</v>
      </c>
      <c r="BF251" s="55" t="str">
        <f t="shared" si="21"/>
        <v>355,483</v>
      </c>
      <c r="BG251" s="55"/>
      <c r="BI251" s="55" t="s">
        <v>1464</v>
      </c>
      <c r="BJ251" s="55">
        <v>1</v>
      </c>
      <c r="BK251" s="55">
        <v>0</v>
      </c>
      <c r="BL251" s="55" t="s">
        <v>132</v>
      </c>
      <c r="BM251" s="44" t="s">
        <v>315</v>
      </c>
      <c r="BN251" s="55">
        <v>50</v>
      </c>
      <c r="BO251" s="55" t="s">
        <v>232</v>
      </c>
      <c r="BP251" s="54">
        <v>100000</v>
      </c>
      <c r="BQ251" s="55">
        <f>INDEX([1]装备设计!$G$3:$G$7,MATCH([1]装备一览!BM245,[1]装备设计!$F$3:$F$7,0))</f>
        <v>150</v>
      </c>
      <c r="BR251" s="55">
        <f>INDEX([1]装备设计!$H$3:$H$7,MATCH([1]装备一览!BM245,[1]装备设计!$F$3:$F$7,0))</f>
        <v>1500</v>
      </c>
      <c r="BS251" s="55">
        <v>27500</v>
      </c>
      <c r="BT251" s="55">
        <v>1000</v>
      </c>
      <c r="BU251" s="55" t="str">
        <f t="shared" si="22"/>
        <v>446,644</v>
      </c>
      <c r="BV251" s="55"/>
    </row>
    <row r="252" spans="1:74" ht="14.25" thickBot="1">
      <c r="A252" s="55" t="s">
        <v>1465</v>
      </c>
      <c r="B252" s="55">
        <v>1</v>
      </c>
      <c r="C252" s="55">
        <v>0</v>
      </c>
      <c r="D252" s="55" t="s">
        <v>127</v>
      </c>
      <c r="E252" s="55" t="s">
        <v>308</v>
      </c>
      <c r="F252" s="55">
        <v>50</v>
      </c>
      <c r="G252" s="55" t="s">
        <v>135</v>
      </c>
      <c r="H252" s="54">
        <v>5000</v>
      </c>
      <c r="I252" s="55">
        <f>INDEX([1]装备设计!$G$3:$G$7,MATCH([1]装备一览!E246,[1]装备设计!$F$3:$F$7,0))</f>
        <v>5</v>
      </c>
      <c r="J252" s="55">
        <f>INDEX([1]装备设计!$H$3:$H$7,MATCH([1]装备一览!E246,[1]装备设计!$F$3:$F$7,0))</f>
        <v>0</v>
      </c>
      <c r="K252" s="55">
        <v>0</v>
      </c>
      <c r="L252" s="55">
        <f t="shared" si="18"/>
        <v>3291</v>
      </c>
      <c r="M252" s="55" t="s">
        <v>2248</v>
      </c>
      <c r="N252" s="55"/>
      <c r="P252" s="55" t="s">
        <v>1466</v>
      </c>
      <c r="Q252" s="55">
        <v>1</v>
      </c>
      <c r="R252" s="55">
        <v>0</v>
      </c>
      <c r="S252" s="55" t="s">
        <v>127</v>
      </c>
      <c r="T252" s="44" t="s">
        <v>309</v>
      </c>
      <c r="U252" s="55">
        <v>50</v>
      </c>
      <c r="V252" s="55" t="s">
        <v>135</v>
      </c>
      <c r="W252" s="54">
        <v>10000</v>
      </c>
      <c r="X252" s="55">
        <f>INDEX([1]装备设计!$G$3:$G$7,MATCH([1]装备一览!T246,[1]装备设计!$F$3:$F$7,0))</f>
        <v>10</v>
      </c>
      <c r="Y252" s="55">
        <f>INDEX([1]装备设计!$H$3:$H$7,MATCH([1]装备一览!T246,[1]装备设计!$F$3:$F$7,0))</f>
        <v>0</v>
      </c>
      <c r="Z252" s="55">
        <v>0</v>
      </c>
      <c r="AA252" s="55">
        <v>3291</v>
      </c>
      <c r="AB252" s="55" t="str">
        <f t="shared" si="19"/>
        <v>185,251</v>
      </c>
      <c r="AC252" s="55"/>
      <c r="AE252" s="55" t="s">
        <v>1467</v>
      </c>
      <c r="AF252" s="55">
        <v>1</v>
      </c>
      <c r="AG252" s="55">
        <v>0</v>
      </c>
      <c r="AH252" s="55" t="s">
        <v>127</v>
      </c>
      <c r="AI252" s="44" t="s">
        <v>311</v>
      </c>
      <c r="AJ252" s="55">
        <v>50</v>
      </c>
      <c r="AK252" s="55" t="s">
        <v>135</v>
      </c>
      <c r="AL252" s="54">
        <v>25000</v>
      </c>
      <c r="AM252" s="55">
        <f>INDEX([1]装备设计!$G$3:$G$7,MATCH([1]装备一览!AI246,[1]装备设计!$F$3:$F$7,0))</f>
        <v>20</v>
      </c>
      <c r="AN252" s="55">
        <f>INDEX([1]装备设计!$H$3:$H$7,MATCH([1]装备一览!AI246,[1]装备设计!$F$3:$F$7,0))</f>
        <v>0</v>
      </c>
      <c r="AO252" s="55">
        <v>27500</v>
      </c>
      <c r="AP252" s="55">
        <v>3291</v>
      </c>
      <c r="AQ252" s="55" t="str">
        <f t="shared" si="20"/>
        <v>308,419</v>
      </c>
      <c r="AR252" s="55"/>
      <c r="AT252" s="55" t="s">
        <v>1468</v>
      </c>
      <c r="AU252" s="55">
        <v>1</v>
      </c>
      <c r="AV252" s="55">
        <v>0</v>
      </c>
      <c r="AW252" s="55" t="s">
        <v>127</v>
      </c>
      <c r="AX252" s="44" t="s">
        <v>313</v>
      </c>
      <c r="AY252" s="55">
        <v>50</v>
      </c>
      <c r="AZ252" s="55" t="s">
        <v>135</v>
      </c>
      <c r="BA252" s="54">
        <v>50000</v>
      </c>
      <c r="BB252" s="55">
        <f>INDEX([1]装备设计!$G$3:$G$7,MATCH([1]装备一览!AX246,[1]装备设计!$F$3:$F$7,0))</f>
        <v>50</v>
      </c>
      <c r="BC252" s="55">
        <f>INDEX([1]装备设计!$H$3:$H$7,MATCH([1]装备一览!AX246,[1]装备设计!$F$3:$F$7,0))</f>
        <v>500</v>
      </c>
      <c r="BD252" s="55">
        <v>27500</v>
      </c>
      <c r="BE252" s="55">
        <v>3291</v>
      </c>
      <c r="BF252" s="55" t="str">
        <f t="shared" si="21"/>
        <v>462,628</v>
      </c>
      <c r="BG252" s="55"/>
      <c r="BI252" s="55" t="s">
        <v>1469</v>
      </c>
      <c r="BJ252" s="55">
        <v>1</v>
      </c>
      <c r="BK252" s="55">
        <v>0</v>
      </c>
      <c r="BL252" s="55" t="s">
        <v>127</v>
      </c>
      <c r="BM252" s="44" t="s">
        <v>315</v>
      </c>
      <c r="BN252" s="55">
        <v>50</v>
      </c>
      <c r="BO252" s="55" t="s">
        <v>135</v>
      </c>
      <c r="BP252" s="54">
        <v>100000</v>
      </c>
      <c r="BQ252" s="55">
        <f>INDEX([1]装备设计!$G$3:$G$7,MATCH([1]装备一览!BM246,[1]装备设计!$F$3:$F$7,0))</f>
        <v>150</v>
      </c>
      <c r="BR252" s="55">
        <f>INDEX([1]装备设计!$H$3:$H$7,MATCH([1]装备一览!BM246,[1]装备设计!$F$3:$F$7,0))</f>
        <v>1500</v>
      </c>
      <c r="BS252" s="55">
        <v>27500</v>
      </c>
      <c r="BT252" s="55">
        <v>3291</v>
      </c>
      <c r="BU252" s="55" t="str">
        <f t="shared" si="22"/>
        <v>580,837</v>
      </c>
      <c r="BV252" s="55"/>
    </row>
    <row r="253" spans="1:74" ht="14.25" thickBot="1">
      <c r="A253" s="55" t="s">
        <v>1470</v>
      </c>
      <c r="B253" s="55">
        <v>1</v>
      </c>
      <c r="C253" s="55">
        <v>1</v>
      </c>
      <c r="D253" s="55" t="s">
        <v>127</v>
      </c>
      <c r="E253" s="55" t="s">
        <v>308</v>
      </c>
      <c r="F253" s="55">
        <v>50</v>
      </c>
      <c r="G253" s="55" t="s">
        <v>135</v>
      </c>
      <c r="H253" s="54">
        <v>5300</v>
      </c>
      <c r="I253" s="55">
        <f>INDEX([1]装备设计!$G$3:$G$7,MATCH([1]装备一览!E247,[1]装备设计!$F$3:$F$7,0))</f>
        <v>5</v>
      </c>
      <c r="J253" s="55">
        <f>INDEX([1]装备设计!$H$3:$H$7,MATCH([1]装备一览!E247,[1]装备设计!$F$3:$F$7,0))</f>
        <v>0</v>
      </c>
      <c r="K253" s="55">
        <v>0</v>
      </c>
      <c r="L253" s="55">
        <f t="shared" si="18"/>
        <v>3665.8</v>
      </c>
      <c r="M253" s="55" t="s">
        <v>2248</v>
      </c>
      <c r="N253" s="55"/>
      <c r="P253" s="55" t="s">
        <v>1471</v>
      </c>
      <c r="Q253" s="55">
        <v>1</v>
      </c>
      <c r="R253" s="55">
        <v>1</v>
      </c>
      <c r="S253" s="55" t="s">
        <v>127</v>
      </c>
      <c r="T253" s="44" t="s">
        <v>309</v>
      </c>
      <c r="U253" s="55">
        <v>50</v>
      </c>
      <c r="V253" s="55" t="s">
        <v>135</v>
      </c>
      <c r="W253" s="54">
        <v>10600</v>
      </c>
      <c r="X253" s="55">
        <f>INDEX([1]装备设计!$G$3:$G$7,MATCH([1]装备一览!T247,[1]装备设计!$F$3:$F$7,0))</f>
        <v>10</v>
      </c>
      <c r="Y253" s="55">
        <f>INDEX([1]装备设计!$H$3:$H$7,MATCH([1]装备一览!T247,[1]装备设计!$F$3:$F$7,0))</f>
        <v>0</v>
      </c>
      <c r="Z253" s="55">
        <v>0</v>
      </c>
      <c r="AA253" s="55">
        <v>3665.8</v>
      </c>
      <c r="AB253" s="55" t="str">
        <f t="shared" si="19"/>
        <v>185,251</v>
      </c>
      <c r="AC253" s="55"/>
      <c r="AE253" s="55" t="s">
        <v>1472</v>
      </c>
      <c r="AF253" s="55">
        <v>1</v>
      </c>
      <c r="AG253" s="55">
        <v>1</v>
      </c>
      <c r="AH253" s="55" t="s">
        <v>127</v>
      </c>
      <c r="AI253" s="44" t="s">
        <v>311</v>
      </c>
      <c r="AJ253" s="55">
        <v>50</v>
      </c>
      <c r="AK253" s="55" t="s">
        <v>135</v>
      </c>
      <c r="AL253" s="54">
        <v>26500</v>
      </c>
      <c r="AM253" s="55">
        <f>INDEX([1]装备设计!$G$3:$G$7,MATCH([1]装备一览!AI247,[1]装备设计!$F$3:$F$7,0))</f>
        <v>20</v>
      </c>
      <c r="AN253" s="55">
        <f>INDEX([1]装备设计!$H$3:$H$7,MATCH([1]装备一览!AI247,[1]装备设计!$F$3:$F$7,0))</f>
        <v>0</v>
      </c>
      <c r="AO253" s="55">
        <v>30000</v>
      </c>
      <c r="AP253" s="55">
        <v>3665.8</v>
      </c>
      <c r="AQ253" s="55" t="str">
        <f t="shared" si="20"/>
        <v>308,419</v>
      </c>
      <c r="AR253" s="55"/>
      <c r="AT253" s="55" t="s">
        <v>1473</v>
      </c>
      <c r="AU253" s="55">
        <v>1</v>
      </c>
      <c r="AV253" s="55">
        <v>1</v>
      </c>
      <c r="AW253" s="55" t="s">
        <v>127</v>
      </c>
      <c r="AX253" s="44" t="s">
        <v>313</v>
      </c>
      <c r="AY253" s="55">
        <v>50</v>
      </c>
      <c r="AZ253" s="55" t="s">
        <v>135</v>
      </c>
      <c r="BA253" s="54">
        <v>53000</v>
      </c>
      <c r="BB253" s="55">
        <f>INDEX([1]装备设计!$G$3:$G$7,MATCH([1]装备一览!AX247,[1]装备设计!$F$3:$F$7,0))</f>
        <v>50</v>
      </c>
      <c r="BC253" s="55">
        <f>INDEX([1]装备设计!$H$3:$H$7,MATCH([1]装备一览!AX247,[1]装备设计!$F$3:$F$7,0))</f>
        <v>500</v>
      </c>
      <c r="BD253" s="55">
        <v>30000</v>
      </c>
      <c r="BE253" s="55">
        <v>3665.8</v>
      </c>
      <c r="BF253" s="55" t="str">
        <f t="shared" si="21"/>
        <v>462,628</v>
      </c>
      <c r="BG253" s="55"/>
      <c r="BI253" s="55" t="s">
        <v>1474</v>
      </c>
      <c r="BJ253" s="55">
        <v>1</v>
      </c>
      <c r="BK253" s="55">
        <v>1</v>
      </c>
      <c r="BL253" s="55" t="s">
        <v>127</v>
      </c>
      <c r="BM253" s="44" t="s">
        <v>315</v>
      </c>
      <c r="BN253" s="55">
        <v>50</v>
      </c>
      <c r="BO253" s="55" t="s">
        <v>135</v>
      </c>
      <c r="BP253" s="54">
        <v>106000</v>
      </c>
      <c r="BQ253" s="55">
        <f>INDEX([1]装备设计!$G$3:$G$7,MATCH([1]装备一览!BM247,[1]装备设计!$F$3:$F$7,0))</f>
        <v>150</v>
      </c>
      <c r="BR253" s="55">
        <f>INDEX([1]装备设计!$H$3:$H$7,MATCH([1]装备一览!BM247,[1]装备设计!$F$3:$F$7,0))</f>
        <v>1500</v>
      </c>
      <c r="BS253" s="55">
        <v>30000</v>
      </c>
      <c r="BT253" s="55">
        <v>3665.8</v>
      </c>
      <c r="BU253" s="55" t="str">
        <f t="shared" si="22"/>
        <v>580,837</v>
      </c>
      <c r="BV253" s="55"/>
    </row>
    <row r="254" spans="1:74" ht="14.25" thickBot="1">
      <c r="A254" s="55" t="s">
        <v>1475</v>
      </c>
      <c r="B254" s="55">
        <v>1</v>
      </c>
      <c r="C254" s="55">
        <v>0</v>
      </c>
      <c r="D254" s="55" t="s">
        <v>128</v>
      </c>
      <c r="E254" s="55" t="s">
        <v>308</v>
      </c>
      <c r="F254" s="55">
        <v>50</v>
      </c>
      <c r="G254" s="55" t="s">
        <v>135</v>
      </c>
      <c r="H254" s="54">
        <v>5000</v>
      </c>
      <c r="I254" s="55">
        <f>INDEX([1]装备设计!$G$3:$G$7,MATCH([1]装备一览!E248,[1]装备设计!$F$3:$F$7,0))</f>
        <v>5</v>
      </c>
      <c r="J254" s="55">
        <f>INDEX([1]装备设计!$H$3:$H$7,MATCH([1]装备一览!E248,[1]装备设计!$F$3:$F$7,0))</f>
        <v>0</v>
      </c>
      <c r="K254" s="55">
        <v>0</v>
      </c>
      <c r="L254" s="55">
        <f t="shared" si="18"/>
        <v>1401</v>
      </c>
      <c r="M254" s="55" t="s">
        <v>2248</v>
      </c>
      <c r="N254" s="55"/>
      <c r="P254" s="55" t="s">
        <v>1476</v>
      </c>
      <c r="Q254" s="55">
        <v>1</v>
      </c>
      <c r="R254" s="55">
        <v>0</v>
      </c>
      <c r="S254" s="55" t="s">
        <v>128</v>
      </c>
      <c r="T254" s="44" t="s">
        <v>309</v>
      </c>
      <c r="U254" s="55">
        <v>50</v>
      </c>
      <c r="V254" s="55" t="s">
        <v>135</v>
      </c>
      <c r="W254" s="54">
        <v>10000</v>
      </c>
      <c r="X254" s="55">
        <f>INDEX([1]装备设计!$G$3:$G$7,MATCH([1]装备一览!T248,[1]装备设计!$F$3:$F$7,0))</f>
        <v>10</v>
      </c>
      <c r="Y254" s="55">
        <f>INDEX([1]装备设计!$H$3:$H$7,MATCH([1]装备一览!T248,[1]装备设计!$F$3:$F$7,0))</f>
        <v>0</v>
      </c>
      <c r="Z254" s="55">
        <v>0</v>
      </c>
      <c r="AA254" s="55">
        <v>1401</v>
      </c>
      <c r="AB254" s="55" t="str">
        <f t="shared" si="19"/>
        <v>185,251</v>
      </c>
      <c r="AC254" s="55"/>
      <c r="AE254" s="55" t="s">
        <v>1477</v>
      </c>
      <c r="AF254" s="55">
        <v>1</v>
      </c>
      <c r="AG254" s="55">
        <v>0</v>
      </c>
      <c r="AH254" s="55" t="s">
        <v>128</v>
      </c>
      <c r="AI254" s="44" t="s">
        <v>311</v>
      </c>
      <c r="AJ254" s="55">
        <v>50</v>
      </c>
      <c r="AK254" s="55" t="s">
        <v>135</v>
      </c>
      <c r="AL254" s="54">
        <v>25000</v>
      </c>
      <c r="AM254" s="55">
        <f>INDEX([1]装备设计!$G$3:$G$7,MATCH([1]装备一览!AI248,[1]装备设计!$F$3:$F$7,0))</f>
        <v>20</v>
      </c>
      <c r="AN254" s="55">
        <f>INDEX([1]装备设计!$H$3:$H$7,MATCH([1]装备一览!AI248,[1]装备设计!$F$3:$F$7,0))</f>
        <v>0</v>
      </c>
      <c r="AO254" s="55">
        <v>27500</v>
      </c>
      <c r="AP254" s="55">
        <v>1401</v>
      </c>
      <c r="AQ254" s="55" t="str">
        <f t="shared" si="20"/>
        <v>308,419</v>
      </c>
      <c r="AR254" s="55"/>
      <c r="AT254" s="55" t="s">
        <v>1478</v>
      </c>
      <c r="AU254" s="55">
        <v>1</v>
      </c>
      <c r="AV254" s="55">
        <v>0</v>
      </c>
      <c r="AW254" s="55" t="s">
        <v>128</v>
      </c>
      <c r="AX254" s="44" t="s">
        <v>313</v>
      </c>
      <c r="AY254" s="55">
        <v>50</v>
      </c>
      <c r="AZ254" s="55" t="s">
        <v>135</v>
      </c>
      <c r="BA254" s="54">
        <v>50000</v>
      </c>
      <c r="BB254" s="55">
        <f>INDEX([1]装备设计!$G$3:$G$7,MATCH([1]装备一览!AX248,[1]装备设计!$F$3:$F$7,0))</f>
        <v>50</v>
      </c>
      <c r="BC254" s="55">
        <f>INDEX([1]装备设计!$H$3:$H$7,MATCH([1]装备一览!AX248,[1]装备设计!$F$3:$F$7,0))</f>
        <v>500</v>
      </c>
      <c r="BD254" s="55">
        <v>27500</v>
      </c>
      <c r="BE254" s="55">
        <v>1401</v>
      </c>
      <c r="BF254" s="55" t="str">
        <f t="shared" si="21"/>
        <v>462,628</v>
      </c>
      <c r="BG254" s="55"/>
      <c r="BI254" s="55" t="s">
        <v>1479</v>
      </c>
      <c r="BJ254" s="55">
        <v>1</v>
      </c>
      <c r="BK254" s="55">
        <v>0</v>
      </c>
      <c r="BL254" s="55" t="s">
        <v>128</v>
      </c>
      <c r="BM254" s="44" t="s">
        <v>315</v>
      </c>
      <c r="BN254" s="55">
        <v>50</v>
      </c>
      <c r="BO254" s="55" t="s">
        <v>135</v>
      </c>
      <c r="BP254" s="54">
        <v>100000</v>
      </c>
      <c r="BQ254" s="55">
        <f>INDEX([1]装备设计!$G$3:$G$7,MATCH([1]装备一览!BM248,[1]装备设计!$F$3:$F$7,0))</f>
        <v>150</v>
      </c>
      <c r="BR254" s="55">
        <f>INDEX([1]装备设计!$H$3:$H$7,MATCH([1]装备一览!BM248,[1]装备设计!$F$3:$F$7,0))</f>
        <v>1500</v>
      </c>
      <c r="BS254" s="55">
        <v>27500</v>
      </c>
      <c r="BT254" s="55">
        <v>1401</v>
      </c>
      <c r="BU254" s="55" t="str">
        <f t="shared" si="22"/>
        <v>580,837</v>
      </c>
      <c r="BV254" s="55"/>
    </row>
    <row r="255" spans="1:74" ht="14.25" thickBot="1">
      <c r="A255" s="55" t="s">
        <v>1480</v>
      </c>
      <c r="B255" s="55">
        <v>1</v>
      </c>
      <c r="C255" s="55">
        <v>1</v>
      </c>
      <c r="D255" s="55" t="s">
        <v>128</v>
      </c>
      <c r="E255" s="55" t="s">
        <v>308</v>
      </c>
      <c r="F255" s="55">
        <v>50</v>
      </c>
      <c r="G255" s="55" t="s">
        <v>135</v>
      </c>
      <c r="H255" s="54">
        <v>5300</v>
      </c>
      <c r="I255" s="55">
        <f>INDEX([1]装备设计!$G$3:$G$7,MATCH([1]装备一览!E249,[1]装备设计!$F$3:$F$7,0))</f>
        <v>5</v>
      </c>
      <c r="J255" s="55">
        <f>INDEX([1]装备设计!$H$3:$H$7,MATCH([1]装备一览!E249,[1]装备设计!$F$3:$F$7,0))</f>
        <v>0</v>
      </c>
      <c r="K255" s="55">
        <v>0</v>
      </c>
      <c r="L255" s="55">
        <f t="shared" si="18"/>
        <v>1633</v>
      </c>
      <c r="M255" s="55" t="s">
        <v>2248</v>
      </c>
      <c r="N255" s="55"/>
      <c r="P255" s="55" t="s">
        <v>1481</v>
      </c>
      <c r="Q255" s="55">
        <v>1</v>
      </c>
      <c r="R255" s="55">
        <v>1</v>
      </c>
      <c r="S255" s="55" t="s">
        <v>128</v>
      </c>
      <c r="T255" s="44" t="s">
        <v>309</v>
      </c>
      <c r="U255" s="55">
        <v>50</v>
      </c>
      <c r="V255" s="55" t="s">
        <v>135</v>
      </c>
      <c r="W255" s="54">
        <v>10600</v>
      </c>
      <c r="X255" s="55">
        <f>INDEX([1]装备设计!$G$3:$G$7,MATCH([1]装备一览!T249,[1]装备设计!$F$3:$F$7,0))</f>
        <v>10</v>
      </c>
      <c r="Y255" s="55">
        <f>INDEX([1]装备设计!$H$3:$H$7,MATCH([1]装备一览!T249,[1]装备设计!$F$3:$F$7,0))</f>
        <v>0</v>
      </c>
      <c r="Z255" s="55">
        <v>0</v>
      </c>
      <c r="AA255" s="55">
        <v>1633</v>
      </c>
      <c r="AB255" s="55" t="str">
        <f t="shared" si="19"/>
        <v>185,251</v>
      </c>
      <c r="AC255" s="55"/>
      <c r="AE255" s="55" t="s">
        <v>1482</v>
      </c>
      <c r="AF255" s="55">
        <v>1</v>
      </c>
      <c r="AG255" s="55">
        <v>1</v>
      </c>
      <c r="AH255" s="55" t="s">
        <v>128</v>
      </c>
      <c r="AI255" s="44" t="s">
        <v>311</v>
      </c>
      <c r="AJ255" s="55">
        <v>50</v>
      </c>
      <c r="AK255" s="55" t="s">
        <v>135</v>
      </c>
      <c r="AL255" s="54">
        <v>26500</v>
      </c>
      <c r="AM255" s="55">
        <f>INDEX([1]装备设计!$G$3:$G$7,MATCH([1]装备一览!AI249,[1]装备设计!$F$3:$F$7,0))</f>
        <v>20</v>
      </c>
      <c r="AN255" s="55">
        <f>INDEX([1]装备设计!$H$3:$H$7,MATCH([1]装备一览!AI249,[1]装备设计!$F$3:$F$7,0))</f>
        <v>0</v>
      </c>
      <c r="AO255" s="55">
        <v>30000</v>
      </c>
      <c r="AP255" s="55">
        <v>1633</v>
      </c>
      <c r="AQ255" s="55" t="str">
        <f t="shared" si="20"/>
        <v>308,419</v>
      </c>
      <c r="AR255" s="55"/>
      <c r="AT255" s="55" t="s">
        <v>1483</v>
      </c>
      <c r="AU255" s="55">
        <v>1</v>
      </c>
      <c r="AV255" s="55">
        <v>1</v>
      </c>
      <c r="AW255" s="55" t="s">
        <v>128</v>
      </c>
      <c r="AX255" s="44" t="s">
        <v>313</v>
      </c>
      <c r="AY255" s="55">
        <v>50</v>
      </c>
      <c r="AZ255" s="55" t="s">
        <v>135</v>
      </c>
      <c r="BA255" s="54">
        <v>53000</v>
      </c>
      <c r="BB255" s="55">
        <f>INDEX([1]装备设计!$G$3:$G$7,MATCH([1]装备一览!AX249,[1]装备设计!$F$3:$F$7,0))</f>
        <v>50</v>
      </c>
      <c r="BC255" s="55">
        <f>INDEX([1]装备设计!$H$3:$H$7,MATCH([1]装备一览!AX249,[1]装备设计!$F$3:$F$7,0))</f>
        <v>500</v>
      </c>
      <c r="BD255" s="55">
        <v>30000</v>
      </c>
      <c r="BE255" s="55">
        <v>1633</v>
      </c>
      <c r="BF255" s="55" t="str">
        <f t="shared" si="21"/>
        <v>462,628</v>
      </c>
      <c r="BG255" s="55"/>
      <c r="BI255" s="55" t="s">
        <v>1484</v>
      </c>
      <c r="BJ255" s="55">
        <v>1</v>
      </c>
      <c r="BK255" s="55">
        <v>1</v>
      </c>
      <c r="BL255" s="55" t="s">
        <v>128</v>
      </c>
      <c r="BM255" s="44" t="s">
        <v>315</v>
      </c>
      <c r="BN255" s="55">
        <v>50</v>
      </c>
      <c r="BO255" s="55" t="s">
        <v>135</v>
      </c>
      <c r="BP255" s="54">
        <v>106000</v>
      </c>
      <c r="BQ255" s="55">
        <f>INDEX([1]装备设计!$G$3:$G$7,MATCH([1]装备一览!BM249,[1]装备设计!$F$3:$F$7,0))</f>
        <v>150</v>
      </c>
      <c r="BR255" s="55">
        <f>INDEX([1]装备设计!$H$3:$H$7,MATCH([1]装备一览!BM249,[1]装备设计!$F$3:$F$7,0))</f>
        <v>1500</v>
      </c>
      <c r="BS255" s="55">
        <v>30000</v>
      </c>
      <c r="BT255" s="55">
        <v>1633</v>
      </c>
      <c r="BU255" s="55" t="str">
        <f t="shared" si="22"/>
        <v>580,837</v>
      </c>
      <c r="BV255" s="55"/>
    </row>
    <row r="256" spans="1:74" ht="14.25" thickBot="1">
      <c r="A256" s="55" t="s">
        <v>1485</v>
      </c>
      <c r="B256" s="55">
        <v>1</v>
      </c>
      <c r="C256" s="55">
        <v>0</v>
      </c>
      <c r="D256" s="55" t="s">
        <v>127</v>
      </c>
      <c r="E256" s="55" t="s">
        <v>308</v>
      </c>
      <c r="F256" s="55">
        <v>50</v>
      </c>
      <c r="G256" s="55" t="s">
        <v>139</v>
      </c>
      <c r="H256" s="54">
        <v>5000</v>
      </c>
      <c r="I256" s="55">
        <f>INDEX([1]装备设计!$G$3:$G$7,MATCH([1]装备一览!E250,[1]装备设计!$F$3:$F$7,0))</f>
        <v>5</v>
      </c>
      <c r="J256" s="55">
        <f>INDEX([1]装备设计!$H$3:$H$7,MATCH([1]装备一览!E250,[1]装备设计!$F$3:$F$7,0))</f>
        <v>0</v>
      </c>
      <c r="K256" s="55">
        <v>0</v>
      </c>
      <c r="L256" s="55">
        <f t="shared" si="18"/>
        <v>3291</v>
      </c>
      <c r="M256" s="55" t="s">
        <v>2248</v>
      </c>
      <c r="N256" s="55"/>
      <c r="P256" s="55" t="s">
        <v>1486</v>
      </c>
      <c r="Q256" s="55">
        <v>1</v>
      </c>
      <c r="R256" s="55">
        <v>0</v>
      </c>
      <c r="S256" s="55" t="s">
        <v>127</v>
      </c>
      <c r="T256" s="44" t="s">
        <v>309</v>
      </c>
      <c r="U256" s="55">
        <v>50</v>
      </c>
      <c r="V256" s="55" t="s">
        <v>139</v>
      </c>
      <c r="W256" s="54">
        <v>10000</v>
      </c>
      <c r="X256" s="55">
        <f>INDEX([1]装备设计!$G$3:$G$7,MATCH([1]装备一览!T250,[1]装备设计!$F$3:$F$7,0))</f>
        <v>10</v>
      </c>
      <c r="Y256" s="55">
        <f>INDEX([1]装备设计!$H$3:$H$7,MATCH([1]装备一览!T250,[1]装备设计!$F$3:$F$7,0))</f>
        <v>0</v>
      </c>
      <c r="Z256" s="55">
        <v>0</v>
      </c>
      <c r="AA256" s="55">
        <v>3291</v>
      </c>
      <c r="AB256" s="55" t="str">
        <f t="shared" si="19"/>
        <v>185,251</v>
      </c>
      <c r="AC256" s="55"/>
      <c r="AE256" s="55" t="s">
        <v>1487</v>
      </c>
      <c r="AF256" s="55">
        <v>1</v>
      </c>
      <c r="AG256" s="55">
        <v>0</v>
      </c>
      <c r="AH256" s="55" t="s">
        <v>127</v>
      </c>
      <c r="AI256" s="44" t="s">
        <v>311</v>
      </c>
      <c r="AJ256" s="55">
        <v>50</v>
      </c>
      <c r="AK256" s="55" t="s">
        <v>139</v>
      </c>
      <c r="AL256" s="54">
        <v>25000</v>
      </c>
      <c r="AM256" s="55">
        <f>INDEX([1]装备设计!$G$3:$G$7,MATCH([1]装备一览!AI250,[1]装备设计!$F$3:$F$7,0))</f>
        <v>20</v>
      </c>
      <c r="AN256" s="55">
        <f>INDEX([1]装备设计!$H$3:$H$7,MATCH([1]装备一览!AI250,[1]装备设计!$F$3:$F$7,0))</f>
        <v>0</v>
      </c>
      <c r="AO256" s="55">
        <v>27500</v>
      </c>
      <c r="AP256" s="55">
        <v>3291</v>
      </c>
      <c r="AQ256" s="55" t="str">
        <f t="shared" si="20"/>
        <v>308,419</v>
      </c>
      <c r="AR256" s="55"/>
      <c r="AT256" s="55" t="s">
        <v>1488</v>
      </c>
      <c r="AU256" s="55">
        <v>1</v>
      </c>
      <c r="AV256" s="55">
        <v>0</v>
      </c>
      <c r="AW256" s="55" t="s">
        <v>127</v>
      </c>
      <c r="AX256" s="44" t="s">
        <v>313</v>
      </c>
      <c r="AY256" s="55">
        <v>50</v>
      </c>
      <c r="AZ256" s="55" t="s">
        <v>139</v>
      </c>
      <c r="BA256" s="54">
        <v>50000</v>
      </c>
      <c r="BB256" s="55">
        <f>INDEX([1]装备设计!$G$3:$G$7,MATCH([1]装备一览!AX250,[1]装备设计!$F$3:$F$7,0))</f>
        <v>50</v>
      </c>
      <c r="BC256" s="55">
        <f>INDEX([1]装备设计!$H$3:$H$7,MATCH([1]装备一览!AX250,[1]装备设计!$F$3:$F$7,0))</f>
        <v>500</v>
      </c>
      <c r="BD256" s="55">
        <v>27500</v>
      </c>
      <c r="BE256" s="55">
        <v>3291</v>
      </c>
      <c r="BF256" s="55" t="str">
        <f t="shared" si="21"/>
        <v>462,628</v>
      </c>
      <c r="BG256" s="55"/>
      <c r="BI256" s="55" t="s">
        <v>1489</v>
      </c>
      <c r="BJ256" s="55">
        <v>1</v>
      </c>
      <c r="BK256" s="55">
        <v>0</v>
      </c>
      <c r="BL256" s="55" t="s">
        <v>127</v>
      </c>
      <c r="BM256" s="44" t="s">
        <v>315</v>
      </c>
      <c r="BN256" s="55">
        <v>50</v>
      </c>
      <c r="BO256" s="55" t="s">
        <v>139</v>
      </c>
      <c r="BP256" s="54">
        <v>100000</v>
      </c>
      <c r="BQ256" s="55">
        <f>INDEX([1]装备设计!$G$3:$G$7,MATCH([1]装备一览!BM250,[1]装备设计!$F$3:$F$7,0))</f>
        <v>150</v>
      </c>
      <c r="BR256" s="55">
        <f>INDEX([1]装备设计!$H$3:$H$7,MATCH([1]装备一览!BM250,[1]装备设计!$F$3:$F$7,0))</f>
        <v>1500</v>
      </c>
      <c r="BS256" s="55">
        <v>27500</v>
      </c>
      <c r="BT256" s="55">
        <v>3291</v>
      </c>
      <c r="BU256" s="55" t="str">
        <f t="shared" si="22"/>
        <v>580,837</v>
      </c>
      <c r="BV256" s="55"/>
    </row>
    <row r="257" spans="1:74" ht="14.25" thickBot="1">
      <c r="A257" s="55" t="s">
        <v>1490</v>
      </c>
      <c r="B257" s="71">
        <v>0</v>
      </c>
      <c r="C257" s="55">
        <v>1</v>
      </c>
      <c r="D257" s="55" t="s">
        <v>127</v>
      </c>
      <c r="E257" s="55" t="s">
        <v>308</v>
      </c>
      <c r="F257" s="55">
        <v>50</v>
      </c>
      <c r="G257" s="55" t="s">
        <v>139</v>
      </c>
      <c r="H257" s="54">
        <v>5300</v>
      </c>
      <c r="I257" s="55">
        <f>INDEX([1]装备设计!$G$3:$G$7,MATCH([1]装备一览!E251,[1]装备设计!$F$3:$F$7,0))</f>
        <v>5</v>
      </c>
      <c r="J257" s="55">
        <f>INDEX([1]装备设计!$H$3:$H$7,MATCH([1]装备一览!E251,[1]装备设计!$F$3:$F$7,0))</f>
        <v>0</v>
      </c>
      <c r="K257" s="55">
        <v>0</v>
      </c>
      <c r="L257" s="55">
        <f t="shared" si="18"/>
        <v>3665.8</v>
      </c>
      <c r="M257" s="55" t="s">
        <v>2248</v>
      </c>
      <c r="N257" s="55"/>
      <c r="P257" s="55" t="s">
        <v>1491</v>
      </c>
      <c r="Q257" s="71">
        <v>0</v>
      </c>
      <c r="R257" s="55">
        <v>1</v>
      </c>
      <c r="S257" s="55" t="s">
        <v>127</v>
      </c>
      <c r="T257" s="44" t="s">
        <v>309</v>
      </c>
      <c r="U257" s="55">
        <v>50</v>
      </c>
      <c r="V257" s="55" t="s">
        <v>139</v>
      </c>
      <c r="W257" s="54">
        <v>10600</v>
      </c>
      <c r="X257" s="55">
        <f>INDEX([1]装备设计!$G$3:$G$7,MATCH([1]装备一览!T251,[1]装备设计!$F$3:$F$7,0))</f>
        <v>10</v>
      </c>
      <c r="Y257" s="55">
        <f>INDEX([1]装备设计!$H$3:$H$7,MATCH([1]装备一览!T251,[1]装备设计!$F$3:$F$7,0))</f>
        <v>0</v>
      </c>
      <c r="Z257" s="55">
        <v>0</v>
      </c>
      <c r="AA257" s="55">
        <v>3665.8</v>
      </c>
      <c r="AB257" s="55" t="str">
        <f t="shared" si="19"/>
        <v>185,251</v>
      </c>
      <c r="AC257" s="55"/>
      <c r="AE257" s="55" t="s">
        <v>1492</v>
      </c>
      <c r="AF257" s="71">
        <v>0</v>
      </c>
      <c r="AG257" s="55">
        <v>1</v>
      </c>
      <c r="AH257" s="55" t="s">
        <v>127</v>
      </c>
      <c r="AI257" s="44" t="s">
        <v>311</v>
      </c>
      <c r="AJ257" s="55">
        <v>50</v>
      </c>
      <c r="AK257" s="55" t="s">
        <v>139</v>
      </c>
      <c r="AL257" s="54">
        <v>26500</v>
      </c>
      <c r="AM257" s="55">
        <f>INDEX([1]装备设计!$G$3:$G$7,MATCH([1]装备一览!AI251,[1]装备设计!$F$3:$F$7,0))</f>
        <v>20</v>
      </c>
      <c r="AN257" s="55">
        <f>INDEX([1]装备设计!$H$3:$H$7,MATCH([1]装备一览!AI251,[1]装备设计!$F$3:$F$7,0))</f>
        <v>0</v>
      </c>
      <c r="AO257" s="55">
        <v>30000</v>
      </c>
      <c r="AP257" s="55">
        <v>3665.8</v>
      </c>
      <c r="AQ257" s="55" t="str">
        <f t="shared" si="20"/>
        <v>308,419</v>
      </c>
      <c r="AR257" s="55"/>
      <c r="AT257" s="55" t="s">
        <v>1493</v>
      </c>
      <c r="AU257" s="71">
        <v>0</v>
      </c>
      <c r="AV257" s="55">
        <v>1</v>
      </c>
      <c r="AW257" s="55" t="s">
        <v>127</v>
      </c>
      <c r="AX257" s="44" t="s">
        <v>313</v>
      </c>
      <c r="AY257" s="55">
        <v>50</v>
      </c>
      <c r="AZ257" s="55" t="s">
        <v>139</v>
      </c>
      <c r="BA257" s="54">
        <v>53000</v>
      </c>
      <c r="BB257" s="55">
        <f>INDEX([1]装备设计!$G$3:$G$7,MATCH([1]装备一览!AX251,[1]装备设计!$F$3:$F$7,0))</f>
        <v>50</v>
      </c>
      <c r="BC257" s="55">
        <f>INDEX([1]装备设计!$H$3:$H$7,MATCH([1]装备一览!AX251,[1]装备设计!$F$3:$F$7,0))</f>
        <v>500</v>
      </c>
      <c r="BD257" s="55">
        <v>30000</v>
      </c>
      <c r="BE257" s="55">
        <v>3665.8</v>
      </c>
      <c r="BF257" s="55" t="str">
        <f t="shared" si="21"/>
        <v>462,628</v>
      </c>
      <c r="BG257" s="55"/>
      <c r="BI257" s="55" t="s">
        <v>1494</v>
      </c>
      <c r="BJ257" s="71">
        <v>0</v>
      </c>
      <c r="BK257" s="55">
        <v>1</v>
      </c>
      <c r="BL257" s="55" t="s">
        <v>127</v>
      </c>
      <c r="BM257" s="44" t="s">
        <v>315</v>
      </c>
      <c r="BN257" s="55">
        <v>50</v>
      </c>
      <c r="BO257" s="55" t="s">
        <v>139</v>
      </c>
      <c r="BP257" s="54">
        <v>106000</v>
      </c>
      <c r="BQ257" s="55">
        <f>INDEX([1]装备设计!$G$3:$G$7,MATCH([1]装备一览!BM251,[1]装备设计!$F$3:$F$7,0))</f>
        <v>150</v>
      </c>
      <c r="BR257" s="55">
        <f>INDEX([1]装备设计!$H$3:$H$7,MATCH([1]装备一览!BM251,[1]装备设计!$F$3:$F$7,0))</f>
        <v>1500</v>
      </c>
      <c r="BS257" s="55">
        <v>30000</v>
      </c>
      <c r="BT257" s="55">
        <v>3665.8</v>
      </c>
      <c r="BU257" s="55" t="str">
        <f t="shared" si="22"/>
        <v>580,837</v>
      </c>
      <c r="BV257" s="55"/>
    </row>
    <row r="258" spans="1:74" ht="14.25" thickBot="1">
      <c r="A258" s="55" t="s">
        <v>1495</v>
      </c>
      <c r="B258" s="55">
        <v>1</v>
      </c>
      <c r="C258" s="55">
        <v>0</v>
      </c>
      <c r="D258" s="55" t="s">
        <v>128</v>
      </c>
      <c r="E258" s="55" t="s">
        <v>308</v>
      </c>
      <c r="F258" s="55">
        <v>50</v>
      </c>
      <c r="G258" s="55" t="s">
        <v>139</v>
      </c>
      <c r="H258" s="54">
        <v>5000</v>
      </c>
      <c r="I258" s="55">
        <f>INDEX([1]装备设计!$G$3:$G$7,MATCH([1]装备一览!E252,[1]装备设计!$F$3:$F$7,0))</f>
        <v>5</v>
      </c>
      <c r="J258" s="55">
        <f>INDEX([1]装备设计!$H$3:$H$7,MATCH([1]装备一览!E252,[1]装备设计!$F$3:$F$7,0))</f>
        <v>0</v>
      </c>
      <c r="K258" s="55">
        <v>0</v>
      </c>
      <c r="L258" s="55">
        <f t="shared" si="18"/>
        <v>1401</v>
      </c>
      <c r="M258" s="55" t="s">
        <v>2248</v>
      </c>
      <c r="N258" s="55"/>
      <c r="P258" s="55" t="s">
        <v>1496</v>
      </c>
      <c r="Q258" s="55">
        <v>1</v>
      </c>
      <c r="R258" s="55">
        <v>0</v>
      </c>
      <c r="S258" s="55" t="s">
        <v>128</v>
      </c>
      <c r="T258" s="44" t="s">
        <v>309</v>
      </c>
      <c r="U258" s="55">
        <v>50</v>
      </c>
      <c r="V258" s="55" t="s">
        <v>139</v>
      </c>
      <c r="W258" s="54">
        <v>10000</v>
      </c>
      <c r="X258" s="55">
        <f>INDEX([1]装备设计!$G$3:$G$7,MATCH([1]装备一览!T252,[1]装备设计!$F$3:$F$7,0))</f>
        <v>10</v>
      </c>
      <c r="Y258" s="55">
        <f>INDEX([1]装备设计!$H$3:$H$7,MATCH([1]装备一览!T252,[1]装备设计!$F$3:$F$7,0))</f>
        <v>0</v>
      </c>
      <c r="Z258" s="55">
        <v>0</v>
      </c>
      <c r="AA258" s="55">
        <v>1401</v>
      </c>
      <c r="AB258" s="55" t="str">
        <f t="shared" si="19"/>
        <v>185,251</v>
      </c>
      <c r="AC258" s="55"/>
      <c r="AE258" s="55" t="s">
        <v>1497</v>
      </c>
      <c r="AF258" s="55">
        <v>1</v>
      </c>
      <c r="AG258" s="55">
        <v>0</v>
      </c>
      <c r="AH258" s="55" t="s">
        <v>128</v>
      </c>
      <c r="AI258" s="44" t="s">
        <v>311</v>
      </c>
      <c r="AJ258" s="55">
        <v>50</v>
      </c>
      <c r="AK258" s="55" t="s">
        <v>139</v>
      </c>
      <c r="AL258" s="54">
        <v>25000</v>
      </c>
      <c r="AM258" s="55">
        <f>INDEX([1]装备设计!$G$3:$G$7,MATCH([1]装备一览!AI252,[1]装备设计!$F$3:$F$7,0))</f>
        <v>20</v>
      </c>
      <c r="AN258" s="55">
        <f>INDEX([1]装备设计!$H$3:$H$7,MATCH([1]装备一览!AI252,[1]装备设计!$F$3:$F$7,0))</f>
        <v>0</v>
      </c>
      <c r="AO258" s="55">
        <v>27500</v>
      </c>
      <c r="AP258" s="55">
        <v>1401</v>
      </c>
      <c r="AQ258" s="55" t="str">
        <f t="shared" si="20"/>
        <v>308,419</v>
      </c>
      <c r="AR258" s="55"/>
      <c r="AT258" s="55" t="s">
        <v>1498</v>
      </c>
      <c r="AU258" s="55">
        <v>1</v>
      </c>
      <c r="AV258" s="55">
        <v>0</v>
      </c>
      <c r="AW258" s="55" t="s">
        <v>128</v>
      </c>
      <c r="AX258" s="44" t="s">
        <v>313</v>
      </c>
      <c r="AY258" s="55">
        <v>50</v>
      </c>
      <c r="AZ258" s="55" t="s">
        <v>139</v>
      </c>
      <c r="BA258" s="54">
        <v>50000</v>
      </c>
      <c r="BB258" s="55">
        <f>INDEX([1]装备设计!$G$3:$G$7,MATCH([1]装备一览!AX252,[1]装备设计!$F$3:$F$7,0))</f>
        <v>50</v>
      </c>
      <c r="BC258" s="55">
        <f>INDEX([1]装备设计!$H$3:$H$7,MATCH([1]装备一览!AX252,[1]装备设计!$F$3:$F$7,0))</f>
        <v>500</v>
      </c>
      <c r="BD258" s="55">
        <v>27500</v>
      </c>
      <c r="BE258" s="55">
        <v>1401</v>
      </c>
      <c r="BF258" s="55" t="str">
        <f t="shared" si="21"/>
        <v>462,628</v>
      </c>
      <c r="BG258" s="55"/>
      <c r="BI258" s="55" t="s">
        <v>1499</v>
      </c>
      <c r="BJ258" s="55">
        <v>1</v>
      </c>
      <c r="BK258" s="55">
        <v>0</v>
      </c>
      <c r="BL258" s="55" t="s">
        <v>128</v>
      </c>
      <c r="BM258" s="44" t="s">
        <v>315</v>
      </c>
      <c r="BN258" s="55">
        <v>50</v>
      </c>
      <c r="BO258" s="55" t="s">
        <v>139</v>
      </c>
      <c r="BP258" s="54">
        <v>100000</v>
      </c>
      <c r="BQ258" s="55">
        <f>INDEX([1]装备设计!$G$3:$G$7,MATCH([1]装备一览!BM252,[1]装备设计!$F$3:$F$7,0))</f>
        <v>150</v>
      </c>
      <c r="BR258" s="55">
        <f>INDEX([1]装备设计!$H$3:$H$7,MATCH([1]装备一览!BM252,[1]装备设计!$F$3:$F$7,0))</f>
        <v>1500</v>
      </c>
      <c r="BS258" s="55">
        <v>27500</v>
      </c>
      <c r="BT258" s="55">
        <v>1401</v>
      </c>
      <c r="BU258" s="55" t="str">
        <f t="shared" si="22"/>
        <v>580,837</v>
      </c>
      <c r="BV258" s="55"/>
    </row>
    <row r="259" spans="1:74" ht="14.25" thickBot="1">
      <c r="A259" s="55" t="s">
        <v>1500</v>
      </c>
      <c r="B259" s="55">
        <v>1</v>
      </c>
      <c r="C259" s="55">
        <v>1</v>
      </c>
      <c r="D259" s="55" t="s">
        <v>128</v>
      </c>
      <c r="E259" s="55" t="s">
        <v>308</v>
      </c>
      <c r="F259" s="55">
        <v>50</v>
      </c>
      <c r="G259" s="55" t="s">
        <v>139</v>
      </c>
      <c r="H259" s="54">
        <v>5300</v>
      </c>
      <c r="I259" s="55">
        <f>INDEX([1]装备设计!$G$3:$G$7,MATCH([1]装备一览!E253,[1]装备设计!$F$3:$F$7,0))</f>
        <v>5</v>
      </c>
      <c r="J259" s="55">
        <f>INDEX([1]装备设计!$H$3:$H$7,MATCH([1]装备一览!E253,[1]装备设计!$F$3:$F$7,0))</f>
        <v>0</v>
      </c>
      <c r="K259" s="55">
        <v>0</v>
      </c>
      <c r="L259" s="55">
        <f t="shared" si="18"/>
        <v>1633</v>
      </c>
      <c r="M259" s="55" t="s">
        <v>2248</v>
      </c>
      <c r="N259" s="55"/>
      <c r="P259" s="55" t="s">
        <v>1501</v>
      </c>
      <c r="Q259" s="55">
        <v>1</v>
      </c>
      <c r="R259" s="55">
        <v>1</v>
      </c>
      <c r="S259" s="55" t="s">
        <v>128</v>
      </c>
      <c r="T259" s="44" t="s">
        <v>309</v>
      </c>
      <c r="U259" s="55">
        <v>50</v>
      </c>
      <c r="V259" s="55" t="s">
        <v>139</v>
      </c>
      <c r="W259" s="54">
        <v>10600</v>
      </c>
      <c r="X259" s="55">
        <f>INDEX([1]装备设计!$G$3:$G$7,MATCH([1]装备一览!T253,[1]装备设计!$F$3:$F$7,0))</f>
        <v>10</v>
      </c>
      <c r="Y259" s="55">
        <f>INDEX([1]装备设计!$H$3:$H$7,MATCH([1]装备一览!T253,[1]装备设计!$F$3:$F$7,0))</f>
        <v>0</v>
      </c>
      <c r="Z259" s="55">
        <v>0</v>
      </c>
      <c r="AA259" s="55">
        <v>1633</v>
      </c>
      <c r="AB259" s="55" t="str">
        <f t="shared" si="19"/>
        <v>185,251</v>
      </c>
      <c r="AC259" s="55"/>
      <c r="AE259" s="55" t="s">
        <v>1502</v>
      </c>
      <c r="AF259" s="55">
        <v>1</v>
      </c>
      <c r="AG259" s="55">
        <v>1</v>
      </c>
      <c r="AH259" s="55" t="s">
        <v>128</v>
      </c>
      <c r="AI259" s="44" t="s">
        <v>311</v>
      </c>
      <c r="AJ259" s="55">
        <v>50</v>
      </c>
      <c r="AK259" s="55" t="s">
        <v>139</v>
      </c>
      <c r="AL259" s="54">
        <v>26500</v>
      </c>
      <c r="AM259" s="55">
        <f>INDEX([1]装备设计!$G$3:$G$7,MATCH([1]装备一览!AI253,[1]装备设计!$F$3:$F$7,0))</f>
        <v>20</v>
      </c>
      <c r="AN259" s="55">
        <f>INDEX([1]装备设计!$H$3:$H$7,MATCH([1]装备一览!AI253,[1]装备设计!$F$3:$F$7,0))</f>
        <v>0</v>
      </c>
      <c r="AO259" s="55">
        <v>30000</v>
      </c>
      <c r="AP259" s="55">
        <v>1633</v>
      </c>
      <c r="AQ259" s="55" t="str">
        <f t="shared" si="20"/>
        <v>308,419</v>
      </c>
      <c r="AR259" s="55"/>
      <c r="AT259" s="55" t="s">
        <v>1503</v>
      </c>
      <c r="AU259" s="55">
        <v>1</v>
      </c>
      <c r="AV259" s="55">
        <v>1</v>
      </c>
      <c r="AW259" s="55" t="s">
        <v>128</v>
      </c>
      <c r="AX259" s="44" t="s">
        <v>313</v>
      </c>
      <c r="AY259" s="55">
        <v>50</v>
      </c>
      <c r="AZ259" s="55" t="s">
        <v>139</v>
      </c>
      <c r="BA259" s="54">
        <v>53000</v>
      </c>
      <c r="BB259" s="55">
        <f>INDEX([1]装备设计!$G$3:$G$7,MATCH([1]装备一览!AX253,[1]装备设计!$F$3:$F$7,0))</f>
        <v>50</v>
      </c>
      <c r="BC259" s="55">
        <f>INDEX([1]装备设计!$H$3:$H$7,MATCH([1]装备一览!AX253,[1]装备设计!$F$3:$F$7,0))</f>
        <v>500</v>
      </c>
      <c r="BD259" s="55">
        <v>30000</v>
      </c>
      <c r="BE259" s="55">
        <v>1633</v>
      </c>
      <c r="BF259" s="55" t="str">
        <f t="shared" si="21"/>
        <v>462,628</v>
      </c>
      <c r="BG259" s="55"/>
      <c r="BI259" s="55" t="s">
        <v>1504</v>
      </c>
      <c r="BJ259" s="55">
        <v>1</v>
      </c>
      <c r="BK259" s="55">
        <v>1</v>
      </c>
      <c r="BL259" s="55" t="s">
        <v>128</v>
      </c>
      <c r="BM259" s="44" t="s">
        <v>315</v>
      </c>
      <c r="BN259" s="55">
        <v>50</v>
      </c>
      <c r="BO259" s="55" t="s">
        <v>139</v>
      </c>
      <c r="BP259" s="54">
        <v>106000</v>
      </c>
      <c r="BQ259" s="55">
        <f>INDEX([1]装备设计!$G$3:$G$7,MATCH([1]装备一览!BM253,[1]装备设计!$F$3:$F$7,0))</f>
        <v>150</v>
      </c>
      <c r="BR259" s="55">
        <f>INDEX([1]装备设计!$H$3:$H$7,MATCH([1]装备一览!BM253,[1]装备设计!$F$3:$F$7,0))</f>
        <v>1500</v>
      </c>
      <c r="BS259" s="55">
        <v>30000</v>
      </c>
      <c r="BT259" s="55">
        <v>1633</v>
      </c>
      <c r="BU259" s="55" t="str">
        <f t="shared" si="22"/>
        <v>580,837</v>
      </c>
      <c r="BV259" s="55"/>
    </row>
    <row r="260" spans="1:74" ht="14.25" thickBot="1">
      <c r="A260" s="55" t="s">
        <v>1505</v>
      </c>
      <c r="B260" s="55">
        <v>1</v>
      </c>
      <c r="C260" s="55">
        <v>0</v>
      </c>
      <c r="D260" s="55" t="s">
        <v>127</v>
      </c>
      <c r="E260" s="55" t="s">
        <v>308</v>
      </c>
      <c r="F260" s="55">
        <v>50</v>
      </c>
      <c r="G260" s="55" t="s">
        <v>137</v>
      </c>
      <c r="H260" s="54">
        <v>5000</v>
      </c>
      <c r="I260" s="55">
        <f>INDEX([1]装备设计!$G$3:$G$7,MATCH([1]装备一览!E254,[1]装备设计!$F$3:$F$7,0))</f>
        <v>5</v>
      </c>
      <c r="J260" s="55">
        <f>INDEX([1]装备设计!$H$3:$H$7,MATCH([1]装备一览!E254,[1]装备设计!$F$3:$F$7,0))</f>
        <v>0</v>
      </c>
      <c r="K260" s="55">
        <v>0</v>
      </c>
      <c r="L260" s="55">
        <f t="shared" si="18"/>
        <v>3291</v>
      </c>
      <c r="M260" s="55" t="s">
        <v>2248</v>
      </c>
      <c r="N260" s="55"/>
      <c r="P260" s="55" t="s">
        <v>1506</v>
      </c>
      <c r="Q260" s="55">
        <v>1</v>
      </c>
      <c r="R260" s="55">
        <v>0</v>
      </c>
      <c r="S260" s="55" t="s">
        <v>127</v>
      </c>
      <c r="T260" s="44" t="s">
        <v>309</v>
      </c>
      <c r="U260" s="55">
        <v>50</v>
      </c>
      <c r="V260" s="55" t="s">
        <v>137</v>
      </c>
      <c r="W260" s="54">
        <v>10000</v>
      </c>
      <c r="X260" s="55">
        <f>INDEX([1]装备设计!$G$3:$G$7,MATCH([1]装备一览!T254,[1]装备设计!$F$3:$F$7,0))</f>
        <v>10</v>
      </c>
      <c r="Y260" s="55">
        <f>INDEX([1]装备设计!$H$3:$H$7,MATCH([1]装备一览!T254,[1]装备设计!$F$3:$F$7,0))</f>
        <v>0</v>
      </c>
      <c r="Z260" s="55">
        <v>0</v>
      </c>
      <c r="AA260" s="55">
        <v>3291</v>
      </c>
      <c r="AB260" s="55" t="str">
        <f t="shared" si="19"/>
        <v>185,251</v>
      </c>
      <c r="AC260" s="55"/>
      <c r="AE260" s="55" t="s">
        <v>1507</v>
      </c>
      <c r="AF260" s="55">
        <v>1</v>
      </c>
      <c r="AG260" s="55">
        <v>0</v>
      </c>
      <c r="AH260" s="55" t="s">
        <v>127</v>
      </c>
      <c r="AI260" s="44" t="s">
        <v>311</v>
      </c>
      <c r="AJ260" s="55">
        <v>50</v>
      </c>
      <c r="AK260" s="55" t="s">
        <v>137</v>
      </c>
      <c r="AL260" s="54">
        <v>25000</v>
      </c>
      <c r="AM260" s="55">
        <f>INDEX([1]装备设计!$G$3:$G$7,MATCH([1]装备一览!AI254,[1]装备设计!$F$3:$F$7,0))</f>
        <v>20</v>
      </c>
      <c r="AN260" s="55">
        <f>INDEX([1]装备设计!$H$3:$H$7,MATCH([1]装备一览!AI254,[1]装备设计!$F$3:$F$7,0))</f>
        <v>0</v>
      </c>
      <c r="AO260" s="55">
        <v>27500</v>
      </c>
      <c r="AP260" s="55">
        <v>3291</v>
      </c>
      <c r="AQ260" s="55" t="str">
        <f t="shared" si="20"/>
        <v>308,419</v>
      </c>
      <c r="AR260" s="55"/>
      <c r="AT260" s="55" t="s">
        <v>1508</v>
      </c>
      <c r="AU260" s="55">
        <v>1</v>
      </c>
      <c r="AV260" s="55">
        <v>0</v>
      </c>
      <c r="AW260" s="55" t="s">
        <v>127</v>
      </c>
      <c r="AX260" s="44" t="s">
        <v>313</v>
      </c>
      <c r="AY260" s="55">
        <v>50</v>
      </c>
      <c r="AZ260" s="55" t="s">
        <v>137</v>
      </c>
      <c r="BA260" s="54">
        <v>50000</v>
      </c>
      <c r="BB260" s="55">
        <f>INDEX([1]装备设计!$G$3:$G$7,MATCH([1]装备一览!AX254,[1]装备设计!$F$3:$F$7,0))</f>
        <v>50</v>
      </c>
      <c r="BC260" s="55">
        <f>INDEX([1]装备设计!$H$3:$H$7,MATCH([1]装备一览!AX254,[1]装备设计!$F$3:$F$7,0))</f>
        <v>500</v>
      </c>
      <c r="BD260" s="55">
        <v>27500</v>
      </c>
      <c r="BE260" s="55">
        <v>3291</v>
      </c>
      <c r="BF260" s="55" t="str">
        <f t="shared" si="21"/>
        <v>462,628</v>
      </c>
      <c r="BG260" s="55"/>
      <c r="BI260" s="55" t="s">
        <v>1509</v>
      </c>
      <c r="BJ260" s="55">
        <v>1</v>
      </c>
      <c r="BK260" s="55">
        <v>0</v>
      </c>
      <c r="BL260" s="55" t="s">
        <v>127</v>
      </c>
      <c r="BM260" s="44" t="s">
        <v>315</v>
      </c>
      <c r="BN260" s="55">
        <v>50</v>
      </c>
      <c r="BO260" s="55" t="s">
        <v>137</v>
      </c>
      <c r="BP260" s="54">
        <v>100000</v>
      </c>
      <c r="BQ260" s="55">
        <f>INDEX([1]装备设计!$G$3:$G$7,MATCH([1]装备一览!BM254,[1]装备设计!$F$3:$F$7,0))</f>
        <v>150</v>
      </c>
      <c r="BR260" s="55">
        <f>INDEX([1]装备设计!$H$3:$H$7,MATCH([1]装备一览!BM254,[1]装备设计!$F$3:$F$7,0))</f>
        <v>1500</v>
      </c>
      <c r="BS260" s="55">
        <v>27500</v>
      </c>
      <c r="BT260" s="55">
        <v>3291</v>
      </c>
      <c r="BU260" s="55" t="str">
        <f t="shared" si="22"/>
        <v>580,837</v>
      </c>
      <c r="BV260" s="55"/>
    </row>
    <row r="261" spans="1:74" ht="14.25" thickBot="1">
      <c r="A261" s="55" t="s">
        <v>1510</v>
      </c>
      <c r="B261" s="55">
        <v>1</v>
      </c>
      <c r="C261" s="55">
        <v>1</v>
      </c>
      <c r="D261" s="55" t="s">
        <v>127</v>
      </c>
      <c r="E261" s="55" t="s">
        <v>308</v>
      </c>
      <c r="F261" s="55">
        <v>50</v>
      </c>
      <c r="G261" s="55" t="s">
        <v>137</v>
      </c>
      <c r="H261" s="54">
        <v>5300</v>
      </c>
      <c r="I261" s="55">
        <f>INDEX([1]装备设计!$G$3:$G$7,MATCH([1]装备一览!E255,[1]装备设计!$F$3:$F$7,0))</f>
        <v>5</v>
      </c>
      <c r="J261" s="55">
        <f>INDEX([1]装备设计!$H$3:$H$7,MATCH([1]装备一览!E255,[1]装备设计!$F$3:$F$7,0))</f>
        <v>0</v>
      </c>
      <c r="K261" s="55">
        <v>0</v>
      </c>
      <c r="L261" s="55">
        <f t="shared" si="18"/>
        <v>3665.8</v>
      </c>
      <c r="M261" s="55" t="s">
        <v>2248</v>
      </c>
      <c r="N261" s="55"/>
      <c r="P261" s="55" t="s">
        <v>1511</v>
      </c>
      <c r="Q261" s="55">
        <v>1</v>
      </c>
      <c r="R261" s="55">
        <v>1</v>
      </c>
      <c r="S261" s="55" t="s">
        <v>127</v>
      </c>
      <c r="T261" s="44" t="s">
        <v>309</v>
      </c>
      <c r="U261" s="55">
        <v>50</v>
      </c>
      <c r="V261" s="55" t="s">
        <v>137</v>
      </c>
      <c r="W261" s="54">
        <v>10600</v>
      </c>
      <c r="X261" s="55">
        <f>INDEX([1]装备设计!$G$3:$G$7,MATCH([1]装备一览!T255,[1]装备设计!$F$3:$F$7,0))</f>
        <v>10</v>
      </c>
      <c r="Y261" s="55">
        <f>INDEX([1]装备设计!$H$3:$H$7,MATCH([1]装备一览!T255,[1]装备设计!$F$3:$F$7,0))</f>
        <v>0</v>
      </c>
      <c r="Z261" s="55">
        <v>0</v>
      </c>
      <c r="AA261" s="55">
        <v>3665.8</v>
      </c>
      <c r="AB261" s="55" t="str">
        <f t="shared" si="19"/>
        <v>185,251</v>
      </c>
      <c r="AC261" s="55"/>
      <c r="AE261" s="55" t="s">
        <v>1512</v>
      </c>
      <c r="AF261" s="55">
        <v>1</v>
      </c>
      <c r="AG261" s="55">
        <v>1</v>
      </c>
      <c r="AH261" s="55" t="s">
        <v>127</v>
      </c>
      <c r="AI261" s="44" t="s">
        <v>311</v>
      </c>
      <c r="AJ261" s="55">
        <v>50</v>
      </c>
      <c r="AK261" s="55" t="s">
        <v>137</v>
      </c>
      <c r="AL261" s="54">
        <v>26500</v>
      </c>
      <c r="AM261" s="55">
        <f>INDEX([1]装备设计!$G$3:$G$7,MATCH([1]装备一览!AI255,[1]装备设计!$F$3:$F$7,0))</f>
        <v>20</v>
      </c>
      <c r="AN261" s="55">
        <f>INDEX([1]装备设计!$H$3:$H$7,MATCH([1]装备一览!AI255,[1]装备设计!$F$3:$F$7,0))</f>
        <v>0</v>
      </c>
      <c r="AO261" s="55">
        <v>30000</v>
      </c>
      <c r="AP261" s="55">
        <v>3665.8</v>
      </c>
      <c r="AQ261" s="55" t="str">
        <f t="shared" si="20"/>
        <v>308,419</v>
      </c>
      <c r="AR261" s="55"/>
      <c r="AT261" s="55" t="s">
        <v>1513</v>
      </c>
      <c r="AU261" s="55">
        <v>1</v>
      </c>
      <c r="AV261" s="55">
        <v>1</v>
      </c>
      <c r="AW261" s="55" t="s">
        <v>127</v>
      </c>
      <c r="AX261" s="44" t="s">
        <v>313</v>
      </c>
      <c r="AY261" s="55">
        <v>50</v>
      </c>
      <c r="AZ261" s="55" t="s">
        <v>137</v>
      </c>
      <c r="BA261" s="54">
        <v>53000</v>
      </c>
      <c r="BB261" s="55">
        <f>INDEX([1]装备设计!$G$3:$G$7,MATCH([1]装备一览!AX255,[1]装备设计!$F$3:$F$7,0))</f>
        <v>50</v>
      </c>
      <c r="BC261" s="55">
        <f>INDEX([1]装备设计!$H$3:$H$7,MATCH([1]装备一览!AX255,[1]装备设计!$F$3:$F$7,0))</f>
        <v>500</v>
      </c>
      <c r="BD261" s="55">
        <v>30000</v>
      </c>
      <c r="BE261" s="55">
        <v>3665.8</v>
      </c>
      <c r="BF261" s="55" t="str">
        <f t="shared" si="21"/>
        <v>462,628</v>
      </c>
      <c r="BG261" s="55"/>
      <c r="BI261" s="55" t="s">
        <v>1514</v>
      </c>
      <c r="BJ261" s="55">
        <v>1</v>
      </c>
      <c r="BK261" s="55">
        <v>1</v>
      </c>
      <c r="BL261" s="55" t="s">
        <v>127</v>
      </c>
      <c r="BM261" s="44" t="s">
        <v>315</v>
      </c>
      <c r="BN261" s="55">
        <v>50</v>
      </c>
      <c r="BO261" s="55" t="s">
        <v>137</v>
      </c>
      <c r="BP261" s="54">
        <v>106000</v>
      </c>
      <c r="BQ261" s="55">
        <f>INDEX([1]装备设计!$G$3:$G$7,MATCH([1]装备一览!BM255,[1]装备设计!$F$3:$F$7,0))</f>
        <v>150</v>
      </c>
      <c r="BR261" s="55">
        <f>INDEX([1]装备设计!$H$3:$H$7,MATCH([1]装备一览!BM255,[1]装备设计!$F$3:$F$7,0))</f>
        <v>1500</v>
      </c>
      <c r="BS261" s="55">
        <v>30000</v>
      </c>
      <c r="BT261" s="55">
        <v>3665.8</v>
      </c>
      <c r="BU261" s="55" t="str">
        <f t="shared" si="22"/>
        <v>580,837</v>
      </c>
      <c r="BV261" s="55"/>
    </row>
    <row r="262" spans="1:74" ht="14.25" thickBot="1">
      <c r="A262" s="55" t="s">
        <v>1515</v>
      </c>
      <c r="B262" s="55">
        <v>1</v>
      </c>
      <c r="C262" s="55">
        <v>0</v>
      </c>
      <c r="D262" s="55" t="s">
        <v>128</v>
      </c>
      <c r="E262" s="55" t="s">
        <v>308</v>
      </c>
      <c r="F262" s="55">
        <v>50</v>
      </c>
      <c r="G262" s="55" t="s">
        <v>137</v>
      </c>
      <c r="H262" s="54">
        <v>5000</v>
      </c>
      <c r="I262" s="55">
        <f>INDEX([1]装备设计!$G$3:$G$7,MATCH([1]装备一览!E256,[1]装备设计!$F$3:$F$7,0))</f>
        <v>5</v>
      </c>
      <c r="J262" s="55">
        <f>INDEX([1]装备设计!$H$3:$H$7,MATCH([1]装备一览!E256,[1]装备设计!$F$3:$F$7,0))</f>
        <v>0</v>
      </c>
      <c r="K262" s="55">
        <v>0</v>
      </c>
      <c r="L262" s="55">
        <v>1440</v>
      </c>
      <c r="M262" s="55" t="s">
        <v>2248</v>
      </c>
      <c r="N262" s="55"/>
      <c r="P262" s="55" t="s">
        <v>1516</v>
      </c>
      <c r="Q262" s="55">
        <v>1</v>
      </c>
      <c r="R262" s="55">
        <v>0</v>
      </c>
      <c r="S262" s="55" t="s">
        <v>128</v>
      </c>
      <c r="T262" s="44" t="s">
        <v>309</v>
      </c>
      <c r="U262" s="55">
        <v>50</v>
      </c>
      <c r="V262" s="55" t="s">
        <v>137</v>
      </c>
      <c r="W262" s="54">
        <v>10000</v>
      </c>
      <c r="X262" s="55">
        <f>INDEX([1]装备设计!$G$3:$G$7,MATCH([1]装备一览!T256,[1]装备设计!$F$3:$F$7,0))</f>
        <v>10</v>
      </c>
      <c r="Y262" s="55">
        <f>INDEX([1]装备设计!$H$3:$H$7,MATCH([1]装备一览!T256,[1]装备设计!$F$3:$F$7,0))</f>
        <v>0</v>
      </c>
      <c r="Z262" s="55">
        <v>0</v>
      </c>
      <c r="AA262" s="55">
        <v>1440</v>
      </c>
      <c r="AB262" s="55" t="str">
        <f t="shared" si="19"/>
        <v>185,251</v>
      </c>
      <c r="AC262" s="55"/>
      <c r="AE262" s="55" t="s">
        <v>1517</v>
      </c>
      <c r="AF262" s="55">
        <v>1</v>
      </c>
      <c r="AG262" s="55">
        <v>0</v>
      </c>
      <c r="AH262" s="55" t="s">
        <v>128</v>
      </c>
      <c r="AI262" s="44" t="s">
        <v>311</v>
      </c>
      <c r="AJ262" s="55">
        <v>50</v>
      </c>
      <c r="AK262" s="55" t="s">
        <v>137</v>
      </c>
      <c r="AL262" s="54">
        <v>25000</v>
      </c>
      <c r="AM262" s="55">
        <f>INDEX([1]装备设计!$G$3:$G$7,MATCH([1]装备一览!AI256,[1]装备设计!$F$3:$F$7,0))</f>
        <v>20</v>
      </c>
      <c r="AN262" s="55">
        <f>INDEX([1]装备设计!$H$3:$H$7,MATCH([1]装备一览!AI256,[1]装备设计!$F$3:$F$7,0))</f>
        <v>0</v>
      </c>
      <c r="AO262" s="55">
        <v>27500</v>
      </c>
      <c r="AP262" s="55">
        <v>1440</v>
      </c>
      <c r="AQ262" s="55" t="str">
        <f t="shared" si="20"/>
        <v>308,419</v>
      </c>
      <c r="AR262" s="55"/>
      <c r="AT262" s="55" t="s">
        <v>1518</v>
      </c>
      <c r="AU262" s="55">
        <v>1</v>
      </c>
      <c r="AV262" s="55">
        <v>0</v>
      </c>
      <c r="AW262" s="55" t="s">
        <v>128</v>
      </c>
      <c r="AX262" s="44" t="s">
        <v>313</v>
      </c>
      <c r="AY262" s="55">
        <v>50</v>
      </c>
      <c r="AZ262" s="55" t="s">
        <v>137</v>
      </c>
      <c r="BA262" s="54">
        <v>50000</v>
      </c>
      <c r="BB262" s="55">
        <f>INDEX([1]装备设计!$G$3:$G$7,MATCH([1]装备一览!AX256,[1]装备设计!$F$3:$F$7,0))</f>
        <v>50</v>
      </c>
      <c r="BC262" s="55">
        <f>INDEX([1]装备设计!$H$3:$H$7,MATCH([1]装备一览!AX256,[1]装备设计!$F$3:$F$7,0))</f>
        <v>500</v>
      </c>
      <c r="BD262" s="55">
        <v>27500</v>
      </c>
      <c r="BE262" s="55">
        <v>1440</v>
      </c>
      <c r="BF262" s="55" t="str">
        <f t="shared" si="21"/>
        <v>462,628</v>
      </c>
      <c r="BG262" s="55"/>
      <c r="BI262" s="55" t="s">
        <v>1519</v>
      </c>
      <c r="BJ262" s="55">
        <v>1</v>
      </c>
      <c r="BK262" s="55">
        <v>0</v>
      </c>
      <c r="BL262" s="55" t="s">
        <v>128</v>
      </c>
      <c r="BM262" s="44" t="s">
        <v>315</v>
      </c>
      <c r="BN262" s="55">
        <v>50</v>
      </c>
      <c r="BO262" s="55" t="s">
        <v>137</v>
      </c>
      <c r="BP262" s="54">
        <v>100000</v>
      </c>
      <c r="BQ262" s="55">
        <f>INDEX([1]装备设计!$G$3:$G$7,MATCH([1]装备一览!BM256,[1]装备设计!$F$3:$F$7,0))</f>
        <v>150</v>
      </c>
      <c r="BR262" s="55">
        <f>INDEX([1]装备设计!$H$3:$H$7,MATCH([1]装备一览!BM256,[1]装备设计!$F$3:$F$7,0))</f>
        <v>1500</v>
      </c>
      <c r="BS262" s="55">
        <v>27500</v>
      </c>
      <c r="BT262" s="55">
        <v>1440</v>
      </c>
      <c r="BU262" s="55" t="str">
        <f t="shared" si="22"/>
        <v>580,837</v>
      </c>
      <c r="BV262" s="55"/>
    </row>
    <row r="263" spans="1:74" ht="14.25" thickBot="1">
      <c r="A263" s="55" t="s">
        <v>1520</v>
      </c>
      <c r="B263" s="55">
        <v>1</v>
      </c>
      <c r="C263" s="55">
        <v>1</v>
      </c>
      <c r="D263" s="55" t="s">
        <v>128</v>
      </c>
      <c r="E263" s="55" t="s">
        <v>308</v>
      </c>
      <c r="F263" s="55">
        <v>50</v>
      </c>
      <c r="G263" s="55" t="s">
        <v>137</v>
      </c>
      <c r="H263" s="54">
        <v>5300</v>
      </c>
      <c r="I263" s="55">
        <f>INDEX([1]装备设计!$G$3:$G$7,MATCH([1]装备一览!E257,[1]装备设计!$F$3:$F$7,0))</f>
        <v>5</v>
      </c>
      <c r="J263" s="55">
        <f>INDEX([1]装备设计!$H$3:$H$7,MATCH([1]装备一览!E257,[1]装备设计!$F$3:$F$7,0))</f>
        <v>0</v>
      </c>
      <c r="K263" s="55">
        <v>0</v>
      </c>
      <c r="L263" s="55">
        <f t="shared" si="18"/>
        <v>1633</v>
      </c>
      <c r="M263" s="55" t="s">
        <v>2248</v>
      </c>
      <c r="N263" s="55"/>
      <c r="P263" s="55" t="s">
        <v>1521</v>
      </c>
      <c r="Q263" s="55">
        <v>1</v>
      </c>
      <c r="R263" s="55">
        <v>1</v>
      </c>
      <c r="S263" s="55" t="s">
        <v>128</v>
      </c>
      <c r="T263" s="44" t="s">
        <v>309</v>
      </c>
      <c r="U263" s="55">
        <v>50</v>
      </c>
      <c r="V263" s="55" t="s">
        <v>137</v>
      </c>
      <c r="W263" s="54">
        <v>10600</v>
      </c>
      <c r="X263" s="55">
        <f>INDEX([1]装备设计!$G$3:$G$7,MATCH([1]装备一览!T257,[1]装备设计!$F$3:$F$7,0))</f>
        <v>10</v>
      </c>
      <c r="Y263" s="55">
        <f>INDEX([1]装备设计!$H$3:$H$7,MATCH([1]装备一览!T257,[1]装备设计!$F$3:$F$7,0))</f>
        <v>0</v>
      </c>
      <c r="Z263" s="55">
        <v>0</v>
      </c>
      <c r="AA263" s="55">
        <v>1633</v>
      </c>
      <c r="AB263" s="55" t="str">
        <f t="shared" si="19"/>
        <v>185,251</v>
      </c>
      <c r="AC263" s="55"/>
      <c r="AE263" s="55" t="s">
        <v>1522</v>
      </c>
      <c r="AF263" s="55">
        <v>1</v>
      </c>
      <c r="AG263" s="55">
        <v>1</v>
      </c>
      <c r="AH263" s="55" t="s">
        <v>128</v>
      </c>
      <c r="AI263" s="44" t="s">
        <v>311</v>
      </c>
      <c r="AJ263" s="55">
        <v>50</v>
      </c>
      <c r="AK263" s="55" t="s">
        <v>137</v>
      </c>
      <c r="AL263" s="54">
        <v>26500</v>
      </c>
      <c r="AM263" s="55">
        <f>INDEX([1]装备设计!$G$3:$G$7,MATCH([1]装备一览!AI257,[1]装备设计!$F$3:$F$7,0))</f>
        <v>20</v>
      </c>
      <c r="AN263" s="55">
        <f>INDEX([1]装备设计!$H$3:$H$7,MATCH([1]装备一览!AI257,[1]装备设计!$F$3:$F$7,0))</f>
        <v>0</v>
      </c>
      <c r="AO263" s="55">
        <v>30000</v>
      </c>
      <c r="AP263" s="55">
        <v>1633</v>
      </c>
      <c r="AQ263" s="55" t="str">
        <f t="shared" si="20"/>
        <v>308,419</v>
      </c>
      <c r="AR263" s="55"/>
      <c r="AT263" s="55" t="s">
        <v>1523</v>
      </c>
      <c r="AU263" s="55">
        <v>1</v>
      </c>
      <c r="AV263" s="55">
        <v>1</v>
      </c>
      <c r="AW263" s="55" t="s">
        <v>128</v>
      </c>
      <c r="AX263" s="44" t="s">
        <v>313</v>
      </c>
      <c r="AY263" s="55">
        <v>50</v>
      </c>
      <c r="AZ263" s="55" t="s">
        <v>137</v>
      </c>
      <c r="BA263" s="54">
        <v>53000</v>
      </c>
      <c r="BB263" s="55">
        <f>INDEX([1]装备设计!$G$3:$G$7,MATCH([1]装备一览!AX257,[1]装备设计!$F$3:$F$7,0))</f>
        <v>50</v>
      </c>
      <c r="BC263" s="55">
        <f>INDEX([1]装备设计!$H$3:$H$7,MATCH([1]装备一览!AX257,[1]装备设计!$F$3:$F$7,0))</f>
        <v>500</v>
      </c>
      <c r="BD263" s="55">
        <v>30000</v>
      </c>
      <c r="BE263" s="55">
        <v>1633</v>
      </c>
      <c r="BF263" s="55" t="str">
        <f t="shared" si="21"/>
        <v>462,628</v>
      </c>
      <c r="BG263" s="55"/>
      <c r="BI263" s="55" t="s">
        <v>1524</v>
      </c>
      <c r="BJ263" s="55">
        <v>1</v>
      </c>
      <c r="BK263" s="55">
        <v>1</v>
      </c>
      <c r="BL263" s="55" t="s">
        <v>128</v>
      </c>
      <c r="BM263" s="44" t="s">
        <v>315</v>
      </c>
      <c r="BN263" s="55">
        <v>50</v>
      </c>
      <c r="BO263" s="55" t="s">
        <v>137</v>
      </c>
      <c r="BP263" s="54">
        <v>106000</v>
      </c>
      <c r="BQ263" s="55">
        <f>INDEX([1]装备设计!$G$3:$G$7,MATCH([1]装备一览!BM257,[1]装备设计!$F$3:$F$7,0))</f>
        <v>150</v>
      </c>
      <c r="BR263" s="55">
        <f>INDEX([1]装备设计!$H$3:$H$7,MATCH([1]装备一览!BM257,[1]装备设计!$F$3:$F$7,0))</f>
        <v>1500</v>
      </c>
      <c r="BS263" s="55">
        <v>30000</v>
      </c>
      <c r="BT263" s="55">
        <v>1633</v>
      </c>
      <c r="BU263" s="55" t="str">
        <f t="shared" si="22"/>
        <v>580,837</v>
      </c>
      <c r="BV263" s="55"/>
    </row>
    <row r="264" spans="1:74" ht="14.25" thickBot="1">
      <c r="A264" s="55" t="s">
        <v>1525</v>
      </c>
      <c r="B264" s="71">
        <v>0</v>
      </c>
      <c r="C264" s="55">
        <v>0</v>
      </c>
      <c r="D264" s="55" t="s">
        <v>126</v>
      </c>
      <c r="E264" s="55" t="s">
        <v>308</v>
      </c>
      <c r="F264" s="55">
        <v>50</v>
      </c>
      <c r="G264" s="55" t="s">
        <v>232</v>
      </c>
      <c r="H264" s="54">
        <v>5000</v>
      </c>
      <c r="I264" s="55">
        <f>INDEX([1]装备设计!$G$3:$G$7,MATCH([1]装备一览!E258,[1]装备设计!$F$3:$F$7,0))</f>
        <v>5</v>
      </c>
      <c r="J264" s="55">
        <f>INDEX([1]装备设计!$H$3:$H$7,MATCH([1]装备一览!E258,[1]装备设计!$F$3:$F$7,0))</f>
        <v>0</v>
      </c>
      <c r="K264" s="55">
        <v>0</v>
      </c>
      <c r="L264" s="55">
        <f t="shared" si="18"/>
        <v>780</v>
      </c>
      <c r="M264" s="55" t="s">
        <v>2248</v>
      </c>
      <c r="N264" s="55"/>
      <c r="P264" s="55" t="s">
        <v>1526</v>
      </c>
      <c r="Q264" s="71">
        <v>0</v>
      </c>
      <c r="R264" s="55">
        <v>0</v>
      </c>
      <c r="S264" s="55" t="s">
        <v>126</v>
      </c>
      <c r="T264" s="44" t="s">
        <v>309</v>
      </c>
      <c r="U264" s="55">
        <v>50</v>
      </c>
      <c r="V264" s="55" t="s">
        <v>232</v>
      </c>
      <c r="W264" s="54">
        <v>10000</v>
      </c>
      <c r="X264" s="55">
        <f>INDEX([1]装备设计!$G$3:$G$7,MATCH([1]装备一览!T258,[1]装备设计!$F$3:$F$7,0))</f>
        <v>10</v>
      </c>
      <c r="Y264" s="55">
        <f>INDEX([1]装备设计!$H$3:$H$7,MATCH([1]装备一览!T258,[1]装备设计!$F$3:$F$7,0))</f>
        <v>0</v>
      </c>
      <c r="Z264" s="55">
        <v>0</v>
      </c>
      <c r="AA264" s="55">
        <v>780</v>
      </c>
      <c r="AB264" s="55" t="str">
        <f t="shared" si="19"/>
        <v>142,193</v>
      </c>
      <c r="AC264" s="55"/>
      <c r="AE264" s="55" t="s">
        <v>1527</v>
      </c>
      <c r="AF264" s="71">
        <v>0</v>
      </c>
      <c r="AG264" s="55">
        <v>0</v>
      </c>
      <c r="AH264" s="55" t="s">
        <v>126</v>
      </c>
      <c r="AI264" s="44" t="s">
        <v>311</v>
      </c>
      <c r="AJ264" s="55">
        <v>50</v>
      </c>
      <c r="AK264" s="55" t="s">
        <v>232</v>
      </c>
      <c r="AL264" s="54">
        <v>25000</v>
      </c>
      <c r="AM264" s="55">
        <f>INDEX([1]装备设计!$G$3:$G$7,MATCH([1]装备一览!AI258,[1]装备设计!$F$3:$F$7,0))</f>
        <v>20</v>
      </c>
      <c r="AN264" s="55">
        <f>INDEX([1]装备设计!$H$3:$H$7,MATCH([1]装备一览!AI258,[1]装备设计!$F$3:$F$7,0))</f>
        <v>0</v>
      </c>
      <c r="AO264" s="55">
        <v>27500</v>
      </c>
      <c r="AP264" s="55">
        <v>780</v>
      </c>
      <c r="AQ264" s="55" t="str">
        <f t="shared" si="20"/>
        <v>237,322</v>
      </c>
      <c r="AR264" s="55"/>
      <c r="AT264" s="55" t="s">
        <v>1528</v>
      </c>
      <c r="AU264" s="71">
        <v>0</v>
      </c>
      <c r="AV264" s="55">
        <v>0</v>
      </c>
      <c r="AW264" s="55" t="s">
        <v>126</v>
      </c>
      <c r="AX264" s="44" t="s">
        <v>313</v>
      </c>
      <c r="AY264" s="55">
        <v>50</v>
      </c>
      <c r="AZ264" s="55" t="s">
        <v>232</v>
      </c>
      <c r="BA264" s="54">
        <v>50000</v>
      </c>
      <c r="BB264" s="55">
        <f>INDEX([1]装备设计!$G$3:$G$7,MATCH([1]装备一览!AX258,[1]装备设计!$F$3:$F$7,0))</f>
        <v>50</v>
      </c>
      <c r="BC264" s="55">
        <f>INDEX([1]装备设计!$H$3:$H$7,MATCH([1]装备一览!AX258,[1]装备设计!$F$3:$F$7,0))</f>
        <v>500</v>
      </c>
      <c r="BD264" s="55">
        <v>27500</v>
      </c>
      <c r="BE264" s="55">
        <v>780</v>
      </c>
      <c r="BF264" s="55" t="str">
        <f t="shared" si="21"/>
        <v>355,483</v>
      </c>
      <c r="BG264" s="55"/>
      <c r="BI264" s="55" t="s">
        <v>1529</v>
      </c>
      <c r="BJ264" s="71">
        <v>0</v>
      </c>
      <c r="BK264" s="55">
        <v>0</v>
      </c>
      <c r="BL264" s="55" t="s">
        <v>126</v>
      </c>
      <c r="BM264" s="44" t="s">
        <v>315</v>
      </c>
      <c r="BN264" s="55">
        <v>50</v>
      </c>
      <c r="BO264" s="55" t="s">
        <v>232</v>
      </c>
      <c r="BP264" s="54">
        <v>100000</v>
      </c>
      <c r="BQ264" s="55">
        <f>INDEX([1]装备设计!$G$3:$G$7,MATCH([1]装备一览!BM258,[1]装备设计!$F$3:$F$7,0))</f>
        <v>150</v>
      </c>
      <c r="BR264" s="55">
        <f>INDEX([1]装备设计!$H$3:$H$7,MATCH([1]装备一览!BM258,[1]装备设计!$F$3:$F$7,0))</f>
        <v>1500</v>
      </c>
      <c r="BS264" s="55">
        <v>27500</v>
      </c>
      <c r="BT264" s="55">
        <v>780</v>
      </c>
      <c r="BU264" s="55" t="str">
        <f t="shared" si="22"/>
        <v>446,644</v>
      </c>
      <c r="BV264" s="55"/>
    </row>
    <row r="265" spans="1:74" ht="14.25" thickBot="1">
      <c r="A265" s="55" t="s">
        <v>1530</v>
      </c>
      <c r="B265" s="71">
        <v>0</v>
      </c>
      <c r="C265" s="55">
        <v>1</v>
      </c>
      <c r="D265" s="55" t="s">
        <v>126</v>
      </c>
      <c r="E265" s="55" t="s">
        <v>308</v>
      </c>
      <c r="F265" s="55">
        <v>50</v>
      </c>
      <c r="G265" s="55" t="s">
        <v>232</v>
      </c>
      <c r="H265" s="54">
        <v>5300</v>
      </c>
      <c r="I265" s="55">
        <f>INDEX([1]装备设计!$G$3:$G$7,MATCH([1]装备一览!E259,[1]装备设计!$F$3:$F$7,0))</f>
        <v>5</v>
      </c>
      <c r="J265" s="55">
        <f>INDEX([1]装备设计!$H$3:$H$7,MATCH([1]装备一览!E259,[1]装备设计!$F$3:$F$7,0))</f>
        <v>0</v>
      </c>
      <c r="K265" s="55">
        <v>0</v>
      </c>
      <c r="L265" s="55">
        <f t="shared" si="18"/>
        <v>929.2</v>
      </c>
      <c r="M265" s="55" t="s">
        <v>2248</v>
      </c>
      <c r="N265" s="55"/>
      <c r="P265" s="55" t="s">
        <v>1531</v>
      </c>
      <c r="Q265" s="71">
        <v>0</v>
      </c>
      <c r="R265" s="55">
        <v>1</v>
      </c>
      <c r="S265" s="55" t="s">
        <v>126</v>
      </c>
      <c r="T265" s="44" t="s">
        <v>309</v>
      </c>
      <c r="U265" s="55">
        <v>50</v>
      </c>
      <c r="V265" s="55" t="s">
        <v>232</v>
      </c>
      <c r="W265" s="54">
        <v>10600</v>
      </c>
      <c r="X265" s="55">
        <f>INDEX([1]装备设计!$G$3:$G$7,MATCH([1]装备一览!T259,[1]装备设计!$F$3:$F$7,0))</f>
        <v>10</v>
      </c>
      <c r="Y265" s="55">
        <f>INDEX([1]装备设计!$H$3:$H$7,MATCH([1]装备一览!T259,[1]装备设计!$F$3:$F$7,0))</f>
        <v>0</v>
      </c>
      <c r="Z265" s="55">
        <v>0</v>
      </c>
      <c r="AA265" s="55">
        <v>929.2</v>
      </c>
      <c r="AB265" s="55" t="str">
        <f t="shared" si="19"/>
        <v>142,193</v>
      </c>
      <c r="AC265" s="55"/>
      <c r="AE265" s="55" t="s">
        <v>1532</v>
      </c>
      <c r="AF265" s="71">
        <v>0</v>
      </c>
      <c r="AG265" s="55">
        <v>1</v>
      </c>
      <c r="AH265" s="55" t="s">
        <v>126</v>
      </c>
      <c r="AI265" s="44" t="s">
        <v>311</v>
      </c>
      <c r="AJ265" s="55">
        <v>50</v>
      </c>
      <c r="AK265" s="55" t="s">
        <v>232</v>
      </c>
      <c r="AL265" s="54">
        <v>26500</v>
      </c>
      <c r="AM265" s="55">
        <f>INDEX([1]装备设计!$G$3:$G$7,MATCH([1]装备一览!AI259,[1]装备设计!$F$3:$F$7,0))</f>
        <v>20</v>
      </c>
      <c r="AN265" s="55">
        <f>INDEX([1]装备设计!$H$3:$H$7,MATCH([1]装备一览!AI259,[1]装备设计!$F$3:$F$7,0))</f>
        <v>0</v>
      </c>
      <c r="AO265" s="55">
        <v>30000</v>
      </c>
      <c r="AP265" s="55">
        <v>929.2</v>
      </c>
      <c r="AQ265" s="55" t="str">
        <f t="shared" si="20"/>
        <v>237,322</v>
      </c>
      <c r="AR265" s="55"/>
      <c r="AT265" s="55" t="s">
        <v>1533</v>
      </c>
      <c r="AU265" s="71">
        <v>0</v>
      </c>
      <c r="AV265" s="55">
        <v>1</v>
      </c>
      <c r="AW265" s="55" t="s">
        <v>126</v>
      </c>
      <c r="AX265" s="44" t="s">
        <v>313</v>
      </c>
      <c r="AY265" s="55">
        <v>50</v>
      </c>
      <c r="AZ265" s="55" t="s">
        <v>232</v>
      </c>
      <c r="BA265" s="54">
        <v>53000</v>
      </c>
      <c r="BB265" s="55">
        <f>INDEX([1]装备设计!$G$3:$G$7,MATCH([1]装备一览!AX259,[1]装备设计!$F$3:$F$7,0))</f>
        <v>50</v>
      </c>
      <c r="BC265" s="55">
        <f>INDEX([1]装备设计!$H$3:$H$7,MATCH([1]装备一览!AX259,[1]装备设计!$F$3:$F$7,0))</f>
        <v>500</v>
      </c>
      <c r="BD265" s="55">
        <v>30000</v>
      </c>
      <c r="BE265" s="55">
        <v>929.2</v>
      </c>
      <c r="BF265" s="55" t="str">
        <f t="shared" si="21"/>
        <v>355,483</v>
      </c>
      <c r="BG265" s="55"/>
      <c r="BI265" s="55" t="s">
        <v>1534</v>
      </c>
      <c r="BJ265" s="71">
        <v>0</v>
      </c>
      <c r="BK265" s="55">
        <v>1</v>
      </c>
      <c r="BL265" s="55" t="s">
        <v>126</v>
      </c>
      <c r="BM265" s="44" t="s">
        <v>315</v>
      </c>
      <c r="BN265" s="55">
        <v>50</v>
      </c>
      <c r="BO265" s="55" t="s">
        <v>232</v>
      </c>
      <c r="BP265" s="54">
        <v>106000</v>
      </c>
      <c r="BQ265" s="55">
        <f>INDEX([1]装备设计!$G$3:$G$7,MATCH([1]装备一览!BM259,[1]装备设计!$F$3:$F$7,0))</f>
        <v>150</v>
      </c>
      <c r="BR265" s="55">
        <f>INDEX([1]装备设计!$H$3:$H$7,MATCH([1]装备一览!BM259,[1]装备设计!$F$3:$F$7,0))</f>
        <v>1500</v>
      </c>
      <c r="BS265" s="55">
        <v>30000</v>
      </c>
      <c r="BT265" s="55">
        <v>929.2</v>
      </c>
      <c r="BU265" s="55" t="str">
        <f t="shared" si="22"/>
        <v>446,644</v>
      </c>
      <c r="BV265" s="55"/>
    </row>
    <row r="266" spans="1:74" ht="14.25" thickBot="1">
      <c r="A266" s="55" t="s">
        <v>1535</v>
      </c>
      <c r="B266" s="55">
        <v>1</v>
      </c>
      <c r="C266" s="55">
        <v>0</v>
      </c>
      <c r="D266" s="55" t="s">
        <v>129</v>
      </c>
      <c r="E266" s="55" t="s">
        <v>308</v>
      </c>
      <c r="F266" s="55">
        <v>50</v>
      </c>
      <c r="G266" s="55" t="s">
        <v>232</v>
      </c>
      <c r="H266" s="54">
        <v>5000</v>
      </c>
      <c r="I266" s="55">
        <f>INDEX([1]装备设计!$G$3:$G$7,MATCH([1]装备一览!E260,[1]装备设计!$F$3:$F$7,0))</f>
        <v>5</v>
      </c>
      <c r="J266" s="55">
        <f>INDEX([1]装备设计!$H$3:$H$7,MATCH([1]装备一览!E260,[1]装备设计!$F$3:$F$7,0))</f>
        <v>0</v>
      </c>
      <c r="K266" s="55">
        <v>0</v>
      </c>
      <c r="L266" s="55">
        <f t="shared" si="18"/>
        <v>628</v>
      </c>
      <c r="M266" s="55" t="s">
        <v>2248</v>
      </c>
      <c r="N266" s="55"/>
      <c r="P266" s="55" t="s">
        <v>1536</v>
      </c>
      <c r="Q266" s="55">
        <v>1</v>
      </c>
      <c r="R266" s="55">
        <v>0</v>
      </c>
      <c r="S266" s="55" t="s">
        <v>129</v>
      </c>
      <c r="T266" s="44" t="s">
        <v>309</v>
      </c>
      <c r="U266" s="55">
        <v>50</v>
      </c>
      <c r="V266" s="55" t="s">
        <v>232</v>
      </c>
      <c r="W266" s="54">
        <v>10000</v>
      </c>
      <c r="X266" s="55">
        <f>INDEX([1]装备设计!$G$3:$G$7,MATCH([1]装备一览!T260,[1]装备设计!$F$3:$F$7,0))</f>
        <v>10</v>
      </c>
      <c r="Y266" s="55">
        <f>INDEX([1]装备设计!$H$3:$H$7,MATCH([1]装备一览!T260,[1]装备设计!$F$3:$F$7,0))</f>
        <v>0</v>
      </c>
      <c r="Z266" s="55">
        <v>0</v>
      </c>
      <c r="AA266" s="55">
        <v>628</v>
      </c>
      <c r="AB266" s="55" t="str">
        <f t="shared" si="19"/>
        <v>142,193</v>
      </c>
      <c r="AC266" s="55"/>
      <c r="AE266" s="55" t="s">
        <v>1537</v>
      </c>
      <c r="AF266" s="55">
        <v>1</v>
      </c>
      <c r="AG266" s="55">
        <v>0</v>
      </c>
      <c r="AH266" s="55" t="s">
        <v>129</v>
      </c>
      <c r="AI266" s="44" t="s">
        <v>311</v>
      </c>
      <c r="AJ266" s="55">
        <v>50</v>
      </c>
      <c r="AK266" s="55" t="s">
        <v>232</v>
      </c>
      <c r="AL266" s="54">
        <v>25000</v>
      </c>
      <c r="AM266" s="55">
        <f>INDEX([1]装备设计!$G$3:$G$7,MATCH([1]装备一览!AI260,[1]装备设计!$F$3:$F$7,0))</f>
        <v>20</v>
      </c>
      <c r="AN266" s="55">
        <f>INDEX([1]装备设计!$H$3:$H$7,MATCH([1]装备一览!AI260,[1]装备设计!$F$3:$F$7,0))</f>
        <v>0</v>
      </c>
      <c r="AO266" s="55">
        <v>27500</v>
      </c>
      <c r="AP266" s="55">
        <v>628</v>
      </c>
      <c r="AQ266" s="55" t="str">
        <f t="shared" si="20"/>
        <v>237,322</v>
      </c>
      <c r="AR266" s="55"/>
      <c r="AT266" s="55" t="s">
        <v>1538</v>
      </c>
      <c r="AU266" s="55">
        <v>1</v>
      </c>
      <c r="AV266" s="55">
        <v>0</v>
      </c>
      <c r="AW266" s="55" t="s">
        <v>129</v>
      </c>
      <c r="AX266" s="44" t="s">
        <v>313</v>
      </c>
      <c r="AY266" s="55">
        <v>50</v>
      </c>
      <c r="AZ266" s="55" t="s">
        <v>232</v>
      </c>
      <c r="BA266" s="54">
        <v>50000</v>
      </c>
      <c r="BB266" s="55">
        <f>INDEX([1]装备设计!$G$3:$G$7,MATCH([1]装备一览!AX260,[1]装备设计!$F$3:$F$7,0))</f>
        <v>50</v>
      </c>
      <c r="BC266" s="55">
        <f>INDEX([1]装备设计!$H$3:$H$7,MATCH([1]装备一览!AX260,[1]装备设计!$F$3:$F$7,0))</f>
        <v>500</v>
      </c>
      <c r="BD266" s="55">
        <v>27500</v>
      </c>
      <c r="BE266" s="55">
        <v>628</v>
      </c>
      <c r="BF266" s="55" t="str">
        <f t="shared" si="21"/>
        <v>355,483</v>
      </c>
      <c r="BG266" s="55"/>
      <c r="BI266" s="55" t="s">
        <v>1539</v>
      </c>
      <c r="BJ266" s="55">
        <v>1</v>
      </c>
      <c r="BK266" s="55">
        <v>0</v>
      </c>
      <c r="BL266" s="55" t="s">
        <v>129</v>
      </c>
      <c r="BM266" s="44" t="s">
        <v>315</v>
      </c>
      <c r="BN266" s="55">
        <v>50</v>
      </c>
      <c r="BO266" s="55" t="s">
        <v>232</v>
      </c>
      <c r="BP266" s="54">
        <v>100000</v>
      </c>
      <c r="BQ266" s="55">
        <f>INDEX([1]装备设计!$G$3:$G$7,MATCH([1]装备一览!BM260,[1]装备设计!$F$3:$F$7,0))</f>
        <v>150</v>
      </c>
      <c r="BR266" s="55">
        <f>INDEX([1]装备设计!$H$3:$H$7,MATCH([1]装备一览!BM260,[1]装备设计!$F$3:$F$7,0))</f>
        <v>1500</v>
      </c>
      <c r="BS266" s="55">
        <v>27500</v>
      </c>
      <c r="BT266" s="55">
        <v>628</v>
      </c>
      <c r="BU266" s="55" t="str">
        <f t="shared" si="22"/>
        <v>446,644</v>
      </c>
      <c r="BV266" s="55"/>
    </row>
    <row r="267" spans="1:74" ht="14.25" thickBot="1">
      <c r="A267" s="55" t="s">
        <v>1540</v>
      </c>
      <c r="B267" s="71">
        <v>0</v>
      </c>
      <c r="C267" s="55">
        <v>1</v>
      </c>
      <c r="D267" s="55" t="s">
        <v>129</v>
      </c>
      <c r="E267" s="55" t="s">
        <v>308</v>
      </c>
      <c r="F267" s="55">
        <v>50</v>
      </c>
      <c r="G267" s="55" t="s">
        <v>232</v>
      </c>
      <c r="H267" s="54">
        <v>5300</v>
      </c>
      <c r="I267" s="55">
        <f>INDEX([1]装备设计!$G$3:$G$7,MATCH([1]装备一览!E261,[1]装备设计!$F$3:$F$7,0))</f>
        <v>5</v>
      </c>
      <c r="J267" s="55">
        <f>INDEX([1]装备设计!$H$3:$H$7,MATCH([1]装备一览!E261,[1]装备设计!$F$3:$F$7,0))</f>
        <v>0</v>
      </c>
      <c r="K267" s="55">
        <v>0</v>
      </c>
      <c r="L267" s="55">
        <f t="shared" si="18"/>
        <v>688.8</v>
      </c>
      <c r="M267" s="55" t="s">
        <v>2248</v>
      </c>
      <c r="N267" s="55"/>
      <c r="P267" s="55" t="s">
        <v>1541</v>
      </c>
      <c r="Q267" s="71">
        <v>0</v>
      </c>
      <c r="R267" s="55">
        <v>1</v>
      </c>
      <c r="S267" s="55" t="s">
        <v>129</v>
      </c>
      <c r="T267" s="44" t="s">
        <v>309</v>
      </c>
      <c r="U267" s="55">
        <v>50</v>
      </c>
      <c r="V267" s="55" t="s">
        <v>232</v>
      </c>
      <c r="W267" s="54">
        <v>10600</v>
      </c>
      <c r="X267" s="55">
        <f>INDEX([1]装备设计!$G$3:$G$7,MATCH([1]装备一览!T261,[1]装备设计!$F$3:$F$7,0))</f>
        <v>10</v>
      </c>
      <c r="Y267" s="55">
        <f>INDEX([1]装备设计!$H$3:$H$7,MATCH([1]装备一览!T261,[1]装备设计!$F$3:$F$7,0))</f>
        <v>0</v>
      </c>
      <c r="Z267" s="55">
        <v>0</v>
      </c>
      <c r="AA267" s="55">
        <v>688.8</v>
      </c>
      <c r="AB267" s="55" t="str">
        <f t="shared" si="19"/>
        <v>142,193</v>
      </c>
      <c r="AC267" s="55"/>
      <c r="AE267" s="55" t="s">
        <v>1542</v>
      </c>
      <c r="AF267" s="71">
        <v>0</v>
      </c>
      <c r="AG267" s="55">
        <v>1</v>
      </c>
      <c r="AH267" s="55" t="s">
        <v>129</v>
      </c>
      <c r="AI267" s="44" t="s">
        <v>311</v>
      </c>
      <c r="AJ267" s="55">
        <v>50</v>
      </c>
      <c r="AK267" s="55" t="s">
        <v>232</v>
      </c>
      <c r="AL267" s="54">
        <v>26500</v>
      </c>
      <c r="AM267" s="55">
        <f>INDEX([1]装备设计!$G$3:$G$7,MATCH([1]装备一览!AI261,[1]装备设计!$F$3:$F$7,0))</f>
        <v>20</v>
      </c>
      <c r="AN267" s="55">
        <f>INDEX([1]装备设计!$H$3:$H$7,MATCH([1]装备一览!AI261,[1]装备设计!$F$3:$F$7,0))</f>
        <v>0</v>
      </c>
      <c r="AO267" s="55">
        <v>30000</v>
      </c>
      <c r="AP267" s="55">
        <v>688.8</v>
      </c>
      <c r="AQ267" s="55" t="str">
        <f t="shared" si="20"/>
        <v>237,322</v>
      </c>
      <c r="AR267" s="55"/>
      <c r="AT267" s="55" t="s">
        <v>1543</v>
      </c>
      <c r="AU267" s="71">
        <v>0</v>
      </c>
      <c r="AV267" s="55">
        <v>1</v>
      </c>
      <c r="AW267" s="55" t="s">
        <v>129</v>
      </c>
      <c r="AX267" s="44" t="s">
        <v>313</v>
      </c>
      <c r="AY267" s="55">
        <v>50</v>
      </c>
      <c r="AZ267" s="55" t="s">
        <v>232</v>
      </c>
      <c r="BA267" s="54">
        <v>53000</v>
      </c>
      <c r="BB267" s="55">
        <f>INDEX([1]装备设计!$G$3:$G$7,MATCH([1]装备一览!AX261,[1]装备设计!$F$3:$F$7,0))</f>
        <v>50</v>
      </c>
      <c r="BC267" s="55">
        <f>INDEX([1]装备设计!$H$3:$H$7,MATCH([1]装备一览!AX261,[1]装备设计!$F$3:$F$7,0))</f>
        <v>500</v>
      </c>
      <c r="BD267" s="55">
        <v>30000</v>
      </c>
      <c r="BE267" s="55">
        <v>688.8</v>
      </c>
      <c r="BF267" s="55" t="str">
        <f t="shared" si="21"/>
        <v>355,483</v>
      </c>
      <c r="BG267" s="55"/>
      <c r="BI267" s="55" t="s">
        <v>1544</v>
      </c>
      <c r="BJ267" s="71">
        <v>0</v>
      </c>
      <c r="BK267" s="55">
        <v>1</v>
      </c>
      <c r="BL267" s="55" t="s">
        <v>129</v>
      </c>
      <c r="BM267" s="44" t="s">
        <v>315</v>
      </c>
      <c r="BN267" s="55">
        <v>50</v>
      </c>
      <c r="BO267" s="55" t="s">
        <v>232</v>
      </c>
      <c r="BP267" s="54">
        <v>106000</v>
      </c>
      <c r="BQ267" s="55">
        <f>INDEX([1]装备设计!$G$3:$G$7,MATCH([1]装备一览!BM261,[1]装备设计!$F$3:$F$7,0))</f>
        <v>150</v>
      </c>
      <c r="BR267" s="55">
        <f>INDEX([1]装备设计!$H$3:$H$7,MATCH([1]装备一览!BM261,[1]装备设计!$F$3:$F$7,0))</f>
        <v>1500</v>
      </c>
      <c r="BS267" s="55">
        <v>30000</v>
      </c>
      <c r="BT267" s="55">
        <v>688.8</v>
      </c>
      <c r="BU267" s="55" t="str">
        <f t="shared" si="22"/>
        <v>446,644</v>
      </c>
      <c r="BV267" s="55"/>
    </row>
    <row r="268" spans="1:74" ht="14.25" thickBot="1">
      <c r="A268" s="55" t="s">
        <v>1545</v>
      </c>
      <c r="B268" s="55">
        <v>1</v>
      </c>
      <c r="C268" s="55">
        <v>0</v>
      </c>
      <c r="D268" s="55" t="s">
        <v>123</v>
      </c>
      <c r="E268" s="55" t="s">
        <v>308</v>
      </c>
      <c r="F268" s="55">
        <v>55</v>
      </c>
      <c r="G268" s="55" t="s">
        <v>232</v>
      </c>
      <c r="H268" s="54">
        <v>5500</v>
      </c>
      <c r="I268" s="55">
        <f>INDEX([1]装备设计!$G$3:$G$7,MATCH([1]装备一览!E262,[1]装备设计!$F$3:$F$7,0))</f>
        <v>5</v>
      </c>
      <c r="J268" s="55">
        <f>INDEX([1]装备设计!$H$3:$H$7,MATCH([1]装备一览!E262,[1]装备设计!$F$3:$F$7,0))</f>
        <v>0</v>
      </c>
      <c r="K268" s="55">
        <v>0</v>
      </c>
      <c r="L268" s="55">
        <f t="shared" si="18"/>
        <v>1291</v>
      </c>
      <c r="M268" s="55" t="s">
        <v>2248</v>
      </c>
      <c r="N268" s="55"/>
      <c r="P268" s="55" t="s">
        <v>1546</v>
      </c>
      <c r="Q268" s="55">
        <v>1</v>
      </c>
      <c r="R268" s="55">
        <v>0</v>
      </c>
      <c r="S268" s="55" t="s">
        <v>123</v>
      </c>
      <c r="T268" s="44" t="s">
        <v>309</v>
      </c>
      <c r="U268" s="55">
        <v>55</v>
      </c>
      <c r="V268" s="55" t="s">
        <v>232</v>
      </c>
      <c r="W268" s="54">
        <v>11000</v>
      </c>
      <c r="X268" s="55">
        <f>INDEX([1]装备设计!$G$3:$G$7,MATCH([1]装备一览!T262,[1]装备设计!$F$3:$F$7,0))</f>
        <v>10</v>
      </c>
      <c r="Y268" s="55">
        <f>INDEX([1]装备设计!$H$3:$H$7,MATCH([1]装备一览!T262,[1]装备设计!$F$3:$F$7,0))</f>
        <v>0</v>
      </c>
      <c r="Z268" s="55">
        <v>0</v>
      </c>
      <c r="AA268" s="55">
        <v>1291</v>
      </c>
      <c r="AB268" s="55" t="str">
        <f t="shared" si="19"/>
        <v>172,235</v>
      </c>
      <c r="AC268" s="55"/>
      <c r="AE268" s="55" t="s">
        <v>1547</v>
      </c>
      <c r="AF268" s="55">
        <v>1</v>
      </c>
      <c r="AG268" s="55">
        <v>0</v>
      </c>
      <c r="AH268" s="55" t="s">
        <v>123</v>
      </c>
      <c r="AI268" s="44" t="s">
        <v>311</v>
      </c>
      <c r="AJ268" s="55">
        <v>55</v>
      </c>
      <c r="AK268" s="55" t="s">
        <v>232</v>
      </c>
      <c r="AL268" s="54">
        <v>27500</v>
      </c>
      <c r="AM268" s="55">
        <f>INDEX([1]装备设计!$G$3:$G$7,MATCH([1]装备一览!AI262,[1]装备设计!$F$3:$F$7,0))</f>
        <v>20</v>
      </c>
      <c r="AN268" s="55">
        <f>INDEX([1]装备设计!$H$3:$H$7,MATCH([1]装备一览!AI262,[1]装备设计!$F$3:$F$7,0))</f>
        <v>0</v>
      </c>
      <c r="AO268" s="55">
        <v>30000</v>
      </c>
      <c r="AP268" s="55">
        <v>1291</v>
      </c>
      <c r="AQ268" s="55" t="str">
        <f t="shared" si="20"/>
        <v>288,391</v>
      </c>
      <c r="AR268" s="55"/>
      <c r="AT268" s="55" t="s">
        <v>1548</v>
      </c>
      <c r="AU268" s="55">
        <v>1</v>
      </c>
      <c r="AV268" s="55">
        <v>0</v>
      </c>
      <c r="AW268" s="55" t="s">
        <v>123</v>
      </c>
      <c r="AX268" s="44" t="s">
        <v>313</v>
      </c>
      <c r="AY268" s="55">
        <v>55</v>
      </c>
      <c r="AZ268" s="55" t="s">
        <v>232</v>
      </c>
      <c r="BA268" s="54">
        <v>55000</v>
      </c>
      <c r="BB268" s="55">
        <f>INDEX([1]装备设计!$G$3:$G$7,MATCH([1]装备一览!AX262,[1]装备设计!$F$3:$F$7,0))</f>
        <v>50</v>
      </c>
      <c r="BC268" s="55">
        <f>INDEX([1]装备设计!$H$3:$H$7,MATCH([1]装备一览!AX262,[1]装备设计!$F$3:$F$7,0))</f>
        <v>500</v>
      </c>
      <c r="BD268" s="55">
        <v>30000</v>
      </c>
      <c r="BE268" s="55">
        <v>1291</v>
      </c>
      <c r="BF268" s="55" t="str">
        <f t="shared" si="21"/>
        <v>432,587</v>
      </c>
      <c r="BG268" s="55"/>
      <c r="BI268" s="55" t="s">
        <v>1549</v>
      </c>
      <c r="BJ268" s="55">
        <v>1</v>
      </c>
      <c r="BK268" s="55">
        <v>0</v>
      </c>
      <c r="BL268" s="55" t="s">
        <v>123</v>
      </c>
      <c r="BM268" s="44" t="s">
        <v>315</v>
      </c>
      <c r="BN268" s="55">
        <v>55</v>
      </c>
      <c r="BO268" s="55" t="s">
        <v>232</v>
      </c>
      <c r="BP268" s="54">
        <v>110000</v>
      </c>
      <c r="BQ268" s="55">
        <f>INDEX([1]装备设计!$G$3:$G$7,MATCH([1]装备一览!BM262,[1]装备设计!$F$3:$F$7,0))</f>
        <v>150</v>
      </c>
      <c r="BR268" s="55">
        <f>INDEX([1]装备设计!$H$3:$H$7,MATCH([1]装备一览!BM262,[1]装备设计!$F$3:$F$7,0))</f>
        <v>1500</v>
      </c>
      <c r="BS268" s="55">
        <v>30000</v>
      </c>
      <c r="BT268" s="55">
        <v>1291</v>
      </c>
      <c r="BU268" s="55" t="str">
        <f t="shared" si="22"/>
        <v>542,782</v>
      </c>
      <c r="BV268" s="55"/>
    </row>
    <row r="269" spans="1:74" ht="14.25" thickBot="1">
      <c r="A269" s="55" t="s">
        <v>1550</v>
      </c>
      <c r="B269" s="55">
        <v>1</v>
      </c>
      <c r="C269" s="55">
        <v>0</v>
      </c>
      <c r="D269" s="55" t="s">
        <v>124</v>
      </c>
      <c r="E269" s="55" t="s">
        <v>308</v>
      </c>
      <c r="F269" s="55">
        <v>55</v>
      </c>
      <c r="G269" s="55" t="s">
        <v>232</v>
      </c>
      <c r="H269" s="54">
        <v>5500</v>
      </c>
      <c r="I269" s="55">
        <f>INDEX([1]装备设计!$G$3:$G$7,MATCH([1]装备一览!E263,[1]装备设计!$F$3:$F$7,0))</f>
        <v>5</v>
      </c>
      <c r="J269" s="55">
        <f>INDEX([1]装备设计!$H$3:$H$7,MATCH([1]装备一览!E263,[1]装备设计!$F$3:$F$7,0))</f>
        <v>0</v>
      </c>
      <c r="K269" s="55">
        <v>0</v>
      </c>
      <c r="L269" s="55">
        <f t="shared" si="18"/>
        <v>1080</v>
      </c>
      <c r="M269" s="55" t="s">
        <v>2248</v>
      </c>
      <c r="N269" s="55"/>
      <c r="P269" s="55" t="s">
        <v>1551</v>
      </c>
      <c r="Q269" s="55">
        <v>1</v>
      </c>
      <c r="R269" s="55">
        <v>0</v>
      </c>
      <c r="S269" s="55" t="s">
        <v>124</v>
      </c>
      <c r="T269" s="44" t="s">
        <v>309</v>
      </c>
      <c r="U269" s="55">
        <v>55</v>
      </c>
      <c r="V269" s="55" t="s">
        <v>232</v>
      </c>
      <c r="W269" s="54">
        <v>11000</v>
      </c>
      <c r="X269" s="55">
        <f>INDEX([1]装备设计!$G$3:$G$7,MATCH([1]装备一览!T263,[1]装备设计!$F$3:$F$7,0))</f>
        <v>10</v>
      </c>
      <c r="Y269" s="55">
        <f>INDEX([1]装备设计!$H$3:$H$7,MATCH([1]装备一览!T263,[1]装备设计!$F$3:$F$7,0))</f>
        <v>0</v>
      </c>
      <c r="Z269" s="55">
        <v>0</v>
      </c>
      <c r="AA269" s="55">
        <v>1080</v>
      </c>
      <c r="AB269" s="55" t="str">
        <f t="shared" si="19"/>
        <v>172,235</v>
      </c>
      <c r="AC269" s="55"/>
      <c r="AE269" s="55" t="s">
        <v>1552</v>
      </c>
      <c r="AF269" s="55">
        <v>1</v>
      </c>
      <c r="AG269" s="55">
        <v>0</v>
      </c>
      <c r="AH269" s="55" t="s">
        <v>124</v>
      </c>
      <c r="AI269" s="44" t="s">
        <v>311</v>
      </c>
      <c r="AJ269" s="55">
        <v>55</v>
      </c>
      <c r="AK269" s="55" t="s">
        <v>232</v>
      </c>
      <c r="AL269" s="54">
        <v>27500</v>
      </c>
      <c r="AM269" s="55">
        <f>INDEX([1]装备设计!$G$3:$G$7,MATCH([1]装备一览!AI263,[1]装备设计!$F$3:$F$7,0))</f>
        <v>20</v>
      </c>
      <c r="AN269" s="55">
        <f>INDEX([1]装备设计!$H$3:$H$7,MATCH([1]装备一览!AI263,[1]装备设计!$F$3:$F$7,0))</f>
        <v>0</v>
      </c>
      <c r="AO269" s="55">
        <v>30000</v>
      </c>
      <c r="AP269" s="55">
        <v>1080</v>
      </c>
      <c r="AQ269" s="55" t="str">
        <f t="shared" si="20"/>
        <v>288,391</v>
      </c>
      <c r="AR269" s="55"/>
      <c r="AT269" s="55" t="s">
        <v>1553</v>
      </c>
      <c r="AU269" s="55">
        <v>1</v>
      </c>
      <c r="AV269" s="55">
        <v>0</v>
      </c>
      <c r="AW269" s="55" t="s">
        <v>124</v>
      </c>
      <c r="AX269" s="44" t="s">
        <v>313</v>
      </c>
      <c r="AY269" s="55">
        <v>55</v>
      </c>
      <c r="AZ269" s="55" t="s">
        <v>232</v>
      </c>
      <c r="BA269" s="54">
        <v>55000</v>
      </c>
      <c r="BB269" s="55">
        <f>INDEX([1]装备设计!$G$3:$G$7,MATCH([1]装备一览!AX263,[1]装备设计!$F$3:$F$7,0))</f>
        <v>50</v>
      </c>
      <c r="BC269" s="55">
        <f>INDEX([1]装备设计!$H$3:$H$7,MATCH([1]装备一览!AX263,[1]装备设计!$F$3:$F$7,0))</f>
        <v>500</v>
      </c>
      <c r="BD269" s="55">
        <v>30000</v>
      </c>
      <c r="BE269" s="55">
        <v>1080</v>
      </c>
      <c r="BF269" s="55" t="str">
        <f t="shared" si="21"/>
        <v>432,587</v>
      </c>
      <c r="BG269" s="55"/>
      <c r="BI269" s="55" t="s">
        <v>1554</v>
      </c>
      <c r="BJ269" s="55">
        <v>1</v>
      </c>
      <c r="BK269" s="55">
        <v>0</v>
      </c>
      <c r="BL269" s="55" t="s">
        <v>124</v>
      </c>
      <c r="BM269" s="44" t="s">
        <v>315</v>
      </c>
      <c r="BN269" s="55">
        <v>55</v>
      </c>
      <c r="BO269" s="55" t="s">
        <v>232</v>
      </c>
      <c r="BP269" s="54">
        <v>110000</v>
      </c>
      <c r="BQ269" s="55">
        <f>INDEX([1]装备设计!$G$3:$G$7,MATCH([1]装备一览!BM263,[1]装备设计!$F$3:$F$7,0))</f>
        <v>150</v>
      </c>
      <c r="BR269" s="55">
        <f>INDEX([1]装备设计!$H$3:$H$7,MATCH([1]装备一览!BM263,[1]装备设计!$F$3:$F$7,0))</f>
        <v>1500</v>
      </c>
      <c r="BS269" s="55">
        <v>30000</v>
      </c>
      <c r="BT269" s="55">
        <v>1080</v>
      </c>
      <c r="BU269" s="55" t="str">
        <f t="shared" si="22"/>
        <v>542,782</v>
      </c>
      <c r="BV269" s="55"/>
    </row>
    <row r="270" spans="1:74" ht="14.25" thickBot="1">
      <c r="A270" s="55" t="s">
        <v>1555</v>
      </c>
      <c r="B270" s="71">
        <v>0</v>
      </c>
      <c r="C270" s="55">
        <v>0</v>
      </c>
      <c r="D270" s="55" t="s">
        <v>125</v>
      </c>
      <c r="E270" s="55" t="s">
        <v>308</v>
      </c>
      <c r="F270" s="55">
        <v>55</v>
      </c>
      <c r="G270" s="55" t="s">
        <v>232</v>
      </c>
      <c r="H270" s="54">
        <v>5500</v>
      </c>
      <c r="I270" s="55">
        <f>INDEX([1]装备设计!$G$3:$G$7,MATCH([1]装备一览!E264,[1]装备设计!$F$3:$F$7,0))</f>
        <v>5</v>
      </c>
      <c r="J270" s="55">
        <f>INDEX([1]装备设计!$H$3:$H$7,MATCH([1]装备一览!E264,[1]装备设计!$F$3:$F$7,0))</f>
        <v>0</v>
      </c>
      <c r="K270" s="55">
        <v>0</v>
      </c>
      <c r="L270" s="55">
        <f t="shared" si="18"/>
        <v>13920</v>
      </c>
      <c r="M270" s="55" t="s">
        <v>2248</v>
      </c>
      <c r="N270" s="55"/>
      <c r="P270" s="55" t="s">
        <v>1556</v>
      </c>
      <c r="Q270" s="71">
        <v>0</v>
      </c>
      <c r="R270" s="55">
        <v>0</v>
      </c>
      <c r="S270" s="55" t="s">
        <v>125</v>
      </c>
      <c r="T270" s="44" t="s">
        <v>309</v>
      </c>
      <c r="U270" s="55">
        <v>55</v>
      </c>
      <c r="V270" s="55" t="s">
        <v>232</v>
      </c>
      <c r="W270" s="54">
        <v>11000</v>
      </c>
      <c r="X270" s="55">
        <f>INDEX([1]装备设计!$G$3:$G$7,MATCH([1]装备一览!T264,[1]装备设计!$F$3:$F$7,0))</f>
        <v>10</v>
      </c>
      <c r="Y270" s="55">
        <f>INDEX([1]装备设计!$H$3:$H$7,MATCH([1]装备一览!T264,[1]装备设计!$F$3:$F$7,0))</f>
        <v>0</v>
      </c>
      <c r="Z270" s="55">
        <v>0</v>
      </c>
      <c r="AA270" s="55">
        <v>13920</v>
      </c>
      <c r="AB270" s="55" t="str">
        <f t="shared" si="19"/>
        <v>172,235</v>
      </c>
      <c r="AC270" s="55"/>
      <c r="AE270" s="55" t="s">
        <v>1557</v>
      </c>
      <c r="AF270" s="71">
        <v>0</v>
      </c>
      <c r="AG270" s="55">
        <v>0</v>
      </c>
      <c r="AH270" s="55" t="s">
        <v>125</v>
      </c>
      <c r="AI270" s="44" t="s">
        <v>311</v>
      </c>
      <c r="AJ270" s="55">
        <v>55</v>
      </c>
      <c r="AK270" s="55" t="s">
        <v>232</v>
      </c>
      <c r="AL270" s="54">
        <v>27500</v>
      </c>
      <c r="AM270" s="55">
        <f>INDEX([1]装备设计!$G$3:$G$7,MATCH([1]装备一览!AI264,[1]装备设计!$F$3:$F$7,0))</f>
        <v>20</v>
      </c>
      <c r="AN270" s="55">
        <f>INDEX([1]装备设计!$H$3:$H$7,MATCH([1]装备一览!AI264,[1]装备设计!$F$3:$F$7,0))</f>
        <v>0</v>
      </c>
      <c r="AO270" s="55">
        <v>30000</v>
      </c>
      <c r="AP270" s="55">
        <v>13920</v>
      </c>
      <c r="AQ270" s="55" t="str">
        <f t="shared" si="20"/>
        <v>288,391</v>
      </c>
      <c r="AR270" s="55"/>
      <c r="AT270" s="55" t="s">
        <v>1558</v>
      </c>
      <c r="AU270" s="71">
        <v>0</v>
      </c>
      <c r="AV270" s="55">
        <v>0</v>
      </c>
      <c r="AW270" s="55" t="s">
        <v>125</v>
      </c>
      <c r="AX270" s="44" t="s">
        <v>313</v>
      </c>
      <c r="AY270" s="55">
        <v>55</v>
      </c>
      <c r="AZ270" s="55" t="s">
        <v>232</v>
      </c>
      <c r="BA270" s="54">
        <v>55000</v>
      </c>
      <c r="BB270" s="55">
        <f>INDEX([1]装备设计!$G$3:$G$7,MATCH([1]装备一览!AX264,[1]装备设计!$F$3:$F$7,0))</f>
        <v>50</v>
      </c>
      <c r="BC270" s="55">
        <f>INDEX([1]装备设计!$H$3:$H$7,MATCH([1]装备一览!AX264,[1]装备设计!$F$3:$F$7,0))</f>
        <v>500</v>
      </c>
      <c r="BD270" s="55">
        <v>30000</v>
      </c>
      <c r="BE270" s="55">
        <v>13920</v>
      </c>
      <c r="BF270" s="55" t="str">
        <f t="shared" si="21"/>
        <v>432,587</v>
      </c>
      <c r="BG270" s="55"/>
      <c r="BI270" s="55" t="s">
        <v>1559</v>
      </c>
      <c r="BJ270" s="71">
        <v>0</v>
      </c>
      <c r="BK270" s="55">
        <v>0</v>
      </c>
      <c r="BL270" s="55" t="s">
        <v>125</v>
      </c>
      <c r="BM270" s="44" t="s">
        <v>315</v>
      </c>
      <c r="BN270" s="55">
        <v>55</v>
      </c>
      <c r="BO270" s="55" t="s">
        <v>232</v>
      </c>
      <c r="BP270" s="54">
        <v>110000</v>
      </c>
      <c r="BQ270" s="55">
        <f>INDEX([1]装备设计!$G$3:$G$7,MATCH([1]装备一览!BM264,[1]装备设计!$F$3:$F$7,0))</f>
        <v>150</v>
      </c>
      <c r="BR270" s="55">
        <f>INDEX([1]装备设计!$H$3:$H$7,MATCH([1]装备一览!BM264,[1]装备设计!$F$3:$F$7,0))</f>
        <v>1500</v>
      </c>
      <c r="BS270" s="55">
        <v>30000</v>
      </c>
      <c r="BT270" s="55">
        <v>13920</v>
      </c>
      <c r="BU270" s="55" t="str">
        <f t="shared" si="22"/>
        <v>542,782</v>
      </c>
      <c r="BV270" s="55"/>
    </row>
    <row r="271" spans="1:74" ht="14.25" thickBot="1">
      <c r="A271" s="55" t="s">
        <v>1560</v>
      </c>
      <c r="B271" s="55">
        <v>1</v>
      </c>
      <c r="C271" s="55">
        <v>0</v>
      </c>
      <c r="D271" s="55" t="s">
        <v>130</v>
      </c>
      <c r="E271" s="55" t="s">
        <v>308</v>
      </c>
      <c r="F271" s="55">
        <v>55</v>
      </c>
      <c r="G271" s="55" t="s">
        <v>232</v>
      </c>
      <c r="H271" s="54">
        <v>5500</v>
      </c>
      <c r="I271" s="55">
        <f>INDEX([1]装备设计!$G$3:$G$7,MATCH([1]装备一览!E265,[1]装备设计!$F$3:$F$7,0))</f>
        <v>5</v>
      </c>
      <c r="J271" s="55">
        <f>INDEX([1]装备设计!$H$3:$H$7,MATCH([1]装备一览!E265,[1]装备设计!$F$3:$F$7,0))</f>
        <v>0</v>
      </c>
      <c r="K271" s="55">
        <v>0</v>
      </c>
      <c r="L271" s="55">
        <f t="shared" si="18"/>
        <v>219</v>
      </c>
      <c r="M271" s="55" t="s">
        <v>2248</v>
      </c>
      <c r="N271" s="55"/>
      <c r="P271" s="55" t="s">
        <v>1561</v>
      </c>
      <c r="Q271" s="55">
        <v>1</v>
      </c>
      <c r="R271" s="55">
        <v>0</v>
      </c>
      <c r="S271" s="55" t="s">
        <v>130</v>
      </c>
      <c r="T271" s="44" t="s">
        <v>309</v>
      </c>
      <c r="U271" s="55">
        <v>55</v>
      </c>
      <c r="V271" s="55" t="s">
        <v>232</v>
      </c>
      <c r="W271" s="54">
        <v>11000</v>
      </c>
      <c r="X271" s="55">
        <f>INDEX([1]装备设计!$G$3:$G$7,MATCH([1]装备一览!T265,[1]装备设计!$F$3:$F$7,0))</f>
        <v>10</v>
      </c>
      <c r="Y271" s="55">
        <f>INDEX([1]装备设计!$H$3:$H$7,MATCH([1]装备一览!T265,[1]装备设计!$F$3:$F$7,0))</f>
        <v>0</v>
      </c>
      <c r="Z271" s="55">
        <v>0</v>
      </c>
      <c r="AA271" s="55">
        <v>219</v>
      </c>
      <c r="AB271" s="55" t="str">
        <f t="shared" si="19"/>
        <v>172,235</v>
      </c>
      <c r="AC271" s="55"/>
      <c r="AE271" s="55" t="s">
        <v>1562</v>
      </c>
      <c r="AF271" s="55">
        <v>1</v>
      </c>
      <c r="AG271" s="55">
        <v>0</v>
      </c>
      <c r="AH271" s="55" t="s">
        <v>130</v>
      </c>
      <c r="AI271" s="44" t="s">
        <v>311</v>
      </c>
      <c r="AJ271" s="55">
        <v>55</v>
      </c>
      <c r="AK271" s="55" t="s">
        <v>232</v>
      </c>
      <c r="AL271" s="54">
        <v>27500</v>
      </c>
      <c r="AM271" s="55">
        <f>INDEX([1]装备设计!$G$3:$G$7,MATCH([1]装备一览!AI265,[1]装备设计!$F$3:$F$7,0))</f>
        <v>20</v>
      </c>
      <c r="AN271" s="55">
        <f>INDEX([1]装备设计!$H$3:$H$7,MATCH([1]装备一览!AI265,[1]装备设计!$F$3:$F$7,0))</f>
        <v>0</v>
      </c>
      <c r="AO271" s="55">
        <v>30000</v>
      </c>
      <c r="AP271" s="55">
        <v>219</v>
      </c>
      <c r="AQ271" s="55" t="str">
        <f t="shared" si="20"/>
        <v>288,391</v>
      </c>
      <c r="AR271" s="55"/>
      <c r="AT271" s="55" t="s">
        <v>1563</v>
      </c>
      <c r="AU271" s="55">
        <v>1</v>
      </c>
      <c r="AV271" s="55">
        <v>0</v>
      </c>
      <c r="AW271" s="55" t="s">
        <v>130</v>
      </c>
      <c r="AX271" s="44" t="s">
        <v>313</v>
      </c>
      <c r="AY271" s="55">
        <v>55</v>
      </c>
      <c r="AZ271" s="55" t="s">
        <v>232</v>
      </c>
      <c r="BA271" s="54">
        <v>55000</v>
      </c>
      <c r="BB271" s="55">
        <f>INDEX([1]装备设计!$G$3:$G$7,MATCH([1]装备一览!AX265,[1]装备设计!$F$3:$F$7,0))</f>
        <v>50</v>
      </c>
      <c r="BC271" s="55">
        <f>INDEX([1]装备设计!$H$3:$H$7,MATCH([1]装备一览!AX265,[1]装备设计!$F$3:$F$7,0))</f>
        <v>500</v>
      </c>
      <c r="BD271" s="55">
        <v>30000</v>
      </c>
      <c r="BE271" s="55">
        <v>219</v>
      </c>
      <c r="BF271" s="55" t="str">
        <f t="shared" si="21"/>
        <v>432,587</v>
      </c>
      <c r="BG271" s="55"/>
      <c r="BI271" s="55" t="s">
        <v>1564</v>
      </c>
      <c r="BJ271" s="55">
        <v>1</v>
      </c>
      <c r="BK271" s="55">
        <v>0</v>
      </c>
      <c r="BL271" s="55" t="s">
        <v>130</v>
      </c>
      <c r="BM271" s="44" t="s">
        <v>315</v>
      </c>
      <c r="BN271" s="55">
        <v>55</v>
      </c>
      <c r="BO271" s="55" t="s">
        <v>232</v>
      </c>
      <c r="BP271" s="54">
        <v>110000</v>
      </c>
      <c r="BQ271" s="55">
        <f>INDEX([1]装备设计!$G$3:$G$7,MATCH([1]装备一览!BM265,[1]装备设计!$F$3:$F$7,0))</f>
        <v>150</v>
      </c>
      <c r="BR271" s="55">
        <f>INDEX([1]装备设计!$H$3:$H$7,MATCH([1]装备一览!BM265,[1]装备设计!$F$3:$F$7,0))</f>
        <v>1500</v>
      </c>
      <c r="BS271" s="55">
        <v>30000</v>
      </c>
      <c r="BT271" s="55">
        <v>219</v>
      </c>
      <c r="BU271" s="55" t="str">
        <f t="shared" si="22"/>
        <v>542,782</v>
      </c>
      <c r="BV271" s="55"/>
    </row>
    <row r="272" spans="1:74" ht="14.25" thickBot="1">
      <c r="A272" s="55" t="s">
        <v>1565</v>
      </c>
      <c r="B272" s="71">
        <v>0</v>
      </c>
      <c r="C272" s="55">
        <v>0</v>
      </c>
      <c r="D272" s="55" t="s">
        <v>131</v>
      </c>
      <c r="E272" s="55" t="s">
        <v>308</v>
      </c>
      <c r="F272" s="55">
        <v>55</v>
      </c>
      <c r="G272" s="55" t="s">
        <v>232</v>
      </c>
      <c r="H272" s="54">
        <v>5500</v>
      </c>
      <c r="I272" s="55">
        <f>INDEX([1]装备设计!$G$3:$G$7,MATCH([1]装备一览!E266,[1]装备设计!$F$3:$F$7,0))</f>
        <v>5</v>
      </c>
      <c r="J272" s="55">
        <f>INDEX([1]装备设计!$H$3:$H$7,MATCH([1]装备一览!E266,[1]装备设计!$F$3:$F$7,0))</f>
        <v>0</v>
      </c>
      <c r="K272" s="55">
        <v>0</v>
      </c>
      <c r="L272" s="55">
        <f t="shared" si="18"/>
        <v>1726</v>
      </c>
      <c r="M272" s="55" t="s">
        <v>2248</v>
      </c>
      <c r="N272" s="55"/>
      <c r="P272" s="55" t="s">
        <v>1566</v>
      </c>
      <c r="Q272" s="71">
        <v>0</v>
      </c>
      <c r="R272" s="55">
        <v>0</v>
      </c>
      <c r="S272" s="55" t="s">
        <v>131</v>
      </c>
      <c r="T272" s="44" t="s">
        <v>309</v>
      </c>
      <c r="U272" s="55">
        <v>55</v>
      </c>
      <c r="V272" s="55" t="s">
        <v>232</v>
      </c>
      <c r="W272" s="54">
        <v>11000</v>
      </c>
      <c r="X272" s="55">
        <f>INDEX([1]装备设计!$G$3:$G$7,MATCH([1]装备一览!T266,[1]装备设计!$F$3:$F$7,0))</f>
        <v>10</v>
      </c>
      <c r="Y272" s="55">
        <f>INDEX([1]装备设计!$H$3:$H$7,MATCH([1]装备一览!T266,[1]装备设计!$F$3:$F$7,0))</f>
        <v>0</v>
      </c>
      <c r="Z272" s="55">
        <v>0</v>
      </c>
      <c r="AA272" s="55">
        <v>1726</v>
      </c>
      <c r="AB272" s="55" t="str">
        <f t="shared" si="19"/>
        <v>172,235</v>
      </c>
      <c r="AC272" s="55"/>
      <c r="AE272" s="55" t="s">
        <v>1567</v>
      </c>
      <c r="AF272" s="71">
        <v>0</v>
      </c>
      <c r="AG272" s="55">
        <v>0</v>
      </c>
      <c r="AH272" s="55" t="s">
        <v>131</v>
      </c>
      <c r="AI272" s="44" t="s">
        <v>311</v>
      </c>
      <c r="AJ272" s="55">
        <v>55</v>
      </c>
      <c r="AK272" s="55" t="s">
        <v>232</v>
      </c>
      <c r="AL272" s="54">
        <v>27500</v>
      </c>
      <c r="AM272" s="55">
        <f>INDEX([1]装备设计!$G$3:$G$7,MATCH([1]装备一览!AI266,[1]装备设计!$F$3:$F$7,0))</f>
        <v>20</v>
      </c>
      <c r="AN272" s="55">
        <f>INDEX([1]装备设计!$H$3:$H$7,MATCH([1]装备一览!AI266,[1]装备设计!$F$3:$F$7,0))</f>
        <v>0</v>
      </c>
      <c r="AO272" s="55">
        <v>30000</v>
      </c>
      <c r="AP272" s="55">
        <v>1726</v>
      </c>
      <c r="AQ272" s="55" t="str">
        <f t="shared" si="20"/>
        <v>288,391</v>
      </c>
      <c r="AR272" s="55"/>
      <c r="AT272" s="55" t="s">
        <v>1568</v>
      </c>
      <c r="AU272" s="71">
        <v>0</v>
      </c>
      <c r="AV272" s="55">
        <v>0</v>
      </c>
      <c r="AW272" s="55" t="s">
        <v>131</v>
      </c>
      <c r="AX272" s="44" t="s">
        <v>313</v>
      </c>
      <c r="AY272" s="55">
        <v>55</v>
      </c>
      <c r="AZ272" s="55" t="s">
        <v>232</v>
      </c>
      <c r="BA272" s="54">
        <v>55000</v>
      </c>
      <c r="BB272" s="55">
        <f>INDEX([1]装备设计!$G$3:$G$7,MATCH([1]装备一览!AX266,[1]装备设计!$F$3:$F$7,0))</f>
        <v>50</v>
      </c>
      <c r="BC272" s="55">
        <f>INDEX([1]装备设计!$H$3:$H$7,MATCH([1]装备一览!AX266,[1]装备设计!$F$3:$F$7,0))</f>
        <v>500</v>
      </c>
      <c r="BD272" s="55">
        <v>30000</v>
      </c>
      <c r="BE272" s="55">
        <v>1726</v>
      </c>
      <c r="BF272" s="55" t="str">
        <f t="shared" si="21"/>
        <v>432,587</v>
      </c>
      <c r="BG272" s="55"/>
      <c r="BI272" s="55" t="s">
        <v>1569</v>
      </c>
      <c r="BJ272" s="71">
        <v>0</v>
      </c>
      <c r="BK272" s="55">
        <v>0</v>
      </c>
      <c r="BL272" s="55" t="s">
        <v>131</v>
      </c>
      <c r="BM272" s="44" t="s">
        <v>315</v>
      </c>
      <c r="BN272" s="55">
        <v>55</v>
      </c>
      <c r="BO272" s="55" t="s">
        <v>232</v>
      </c>
      <c r="BP272" s="54">
        <v>110000</v>
      </c>
      <c r="BQ272" s="55">
        <f>INDEX([1]装备设计!$G$3:$G$7,MATCH([1]装备一览!BM266,[1]装备设计!$F$3:$F$7,0))</f>
        <v>150</v>
      </c>
      <c r="BR272" s="55">
        <f>INDEX([1]装备设计!$H$3:$H$7,MATCH([1]装备一览!BM266,[1]装备设计!$F$3:$F$7,0))</f>
        <v>1500</v>
      </c>
      <c r="BS272" s="55">
        <v>30000</v>
      </c>
      <c r="BT272" s="55">
        <v>1726</v>
      </c>
      <c r="BU272" s="55" t="str">
        <f t="shared" si="22"/>
        <v>542,782</v>
      </c>
      <c r="BV272" s="55"/>
    </row>
    <row r="273" spans="1:74" ht="14.25" thickBot="1">
      <c r="A273" s="55" t="s">
        <v>1570</v>
      </c>
      <c r="B273" s="55">
        <v>1</v>
      </c>
      <c r="C273" s="55">
        <v>0</v>
      </c>
      <c r="D273" s="55" t="s">
        <v>132</v>
      </c>
      <c r="E273" s="55" t="s">
        <v>308</v>
      </c>
      <c r="F273" s="55">
        <v>55</v>
      </c>
      <c r="G273" s="55" t="s">
        <v>232</v>
      </c>
      <c r="H273" s="54">
        <v>5500</v>
      </c>
      <c r="I273" s="55">
        <f>INDEX([1]装备设计!$G$3:$G$7,MATCH([1]装备一览!E267,[1]装备设计!$F$3:$F$7,0))</f>
        <v>5</v>
      </c>
      <c r="J273" s="55">
        <f>INDEX([1]装备设计!$H$3:$H$7,MATCH([1]装备一览!E267,[1]装备设计!$F$3:$F$7,0))</f>
        <v>0</v>
      </c>
      <c r="K273" s="55">
        <v>0</v>
      </c>
      <c r="L273" s="55">
        <f t="shared" si="18"/>
        <v>1291</v>
      </c>
      <c r="M273" s="55" t="s">
        <v>2248</v>
      </c>
      <c r="N273" s="55"/>
      <c r="P273" s="55" t="s">
        <v>1571</v>
      </c>
      <c r="Q273" s="55">
        <v>1</v>
      </c>
      <c r="R273" s="55">
        <v>0</v>
      </c>
      <c r="S273" s="55" t="s">
        <v>132</v>
      </c>
      <c r="T273" s="44" t="s">
        <v>309</v>
      </c>
      <c r="U273" s="55">
        <v>55</v>
      </c>
      <c r="V273" s="55" t="s">
        <v>232</v>
      </c>
      <c r="W273" s="54">
        <v>11000</v>
      </c>
      <c r="X273" s="55">
        <f>INDEX([1]装备设计!$G$3:$G$7,MATCH([1]装备一览!T267,[1]装备设计!$F$3:$F$7,0))</f>
        <v>10</v>
      </c>
      <c r="Y273" s="55">
        <f>INDEX([1]装备设计!$H$3:$H$7,MATCH([1]装备一览!T267,[1]装备设计!$F$3:$F$7,0))</f>
        <v>0</v>
      </c>
      <c r="Z273" s="55">
        <v>0</v>
      </c>
      <c r="AA273" s="55">
        <v>1291</v>
      </c>
      <c r="AB273" s="55" t="str">
        <f t="shared" si="19"/>
        <v>172,235</v>
      </c>
      <c r="AC273" s="55"/>
      <c r="AE273" s="55" t="s">
        <v>1572</v>
      </c>
      <c r="AF273" s="55">
        <v>1</v>
      </c>
      <c r="AG273" s="55">
        <v>0</v>
      </c>
      <c r="AH273" s="55" t="s">
        <v>132</v>
      </c>
      <c r="AI273" s="44" t="s">
        <v>311</v>
      </c>
      <c r="AJ273" s="55">
        <v>55</v>
      </c>
      <c r="AK273" s="55" t="s">
        <v>232</v>
      </c>
      <c r="AL273" s="54">
        <v>27500</v>
      </c>
      <c r="AM273" s="55">
        <f>INDEX([1]装备设计!$G$3:$G$7,MATCH([1]装备一览!AI267,[1]装备设计!$F$3:$F$7,0))</f>
        <v>20</v>
      </c>
      <c r="AN273" s="55">
        <f>INDEX([1]装备设计!$H$3:$H$7,MATCH([1]装备一览!AI267,[1]装备设计!$F$3:$F$7,0))</f>
        <v>0</v>
      </c>
      <c r="AO273" s="55">
        <v>30000</v>
      </c>
      <c r="AP273" s="55">
        <v>1291</v>
      </c>
      <c r="AQ273" s="55" t="str">
        <f t="shared" si="20"/>
        <v>288,391</v>
      </c>
      <c r="AR273" s="55"/>
      <c r="AT273" s="55" t="s">
        <v>1573</v>
      </c>
      <c r="AU273" s="55">
        <v>1</v>
      </c>
      <c r="AV273" s="55">
        <v>0</v>
      </c>
      <c r="AW273" s="55" t="s">
        <v>132</v>
      </c>
      <c r="AX273" s="44" t="s">
        <v>313</v>
      </c>
      <c r="AY273" s="55">
        <v>55</v>
      </c>
      <c r="AZ273" s="55" t="s">
        <v>232</v>
      </c>
      <c r="BA273" s="54">
        <v>55000</v>
      </c>
      <c r="BB273" s="55">
        <f>INDEX([1]装备设计!$G$3:$G$7,MATCH([1]装备一览!AX267,[1]装备设计!$F$3:$F$7,0))</f>
        <v>50</v>
      </c>
      <c r="BC273" s="55">
        <f>INDEX([1]装备设计!$H$3:$H$7,MATCH([1]装备一览!AX267,[1]装备设计!$F$3:$F$7,0))</f>
        <v>500</v>
      </c>
      <c r="BD273" s="55">
        <v>30000</v>
      </c>
      <c r="BE273" s="55">
        <v>1291</v>
      </c>
      <c r="BF273" s="55" t="str">
        <f t="shared" si="21"/>
        <v>432,587</v>
      </c>
      <c r="BG273" s="55"/>
      <c r="BI273" s="55" t="s">
        <v>1574</v>
      </c>
      <c r="BJ273" s="55">
        <v>1</v>
      </c>
      <c r="BK273" s="55">
        <v>0</v>
      </c>
      <c r="BL273" s="55" t="s">
        <v>132</v>
      </c>
      <c r="BM273" s="44" t="s">
        <v>315</v>
      </c>
      <c r="BN273" s="55">
        <v>55</v>
      </c>
      <c r="BO273" s="55" t="s">
        <v>232</v>
      </c>
      <c r="BP273" s="54">
        <v>110000</v>
      </c>
      <c r="BQ273" s="55">
        <f>INDEX([1]装备设计!$G$3:$G$7,MATCH([1]装备一览!BM267,[1]装备设计!$F$3:$F$7,0))</f>
        <v>150</v>
      </c>
      <c r="BR273" s="55">
        <f>INDEX([1]装备设计!$H$3:$H$7,MATCH([1]装备一览!BM267,[1]装备设计!$F$3:$F$7,0))</f>
        <v>1500</v>
      </c>
      <c r="BS273" s="55">
        <v>30000</v>
      </c>
      <c r="BT273" s="55">
        <v>1291</v>
      </c>
      <c r="BU273" s="55" t="str">
        <f t="shared" si="22"/>
        <v>542,782</v>
      </c>
      <c r="BV273" s="55"/>
    </row>
    <row r="274" spans="1:74" ht="14.25" thickBot="1">
      <c r="A274" s="55" t="s">
        <v>1575</v>
      </c>
      <c r="B274" s="55">
        <v>1</v>
      </c>
      <c r="C274" s="55">
        <v>0</v>
      </c>
      <c r="D274" s="55" t="s">
        <v>127</v>
      </c>
      <c r="E274" s="55" t="s">
        <v>308</v>
      </c>
      <c r="F274" s="55">
        <v>55</v>
      </c>
      <c r="G274" s="55" t="s">
        <v>135</v>
      </c>
      <c r="H274" s="54">
        <v>5500</v>
      </c>
      <c r="I274" s="55">
        <f>INDEX([1]装备设计!$G$3:$G$7,MATCH([1]装备一览!E268,[1]装备设计!$F$3:$F$7,0))</f>
        <v>5</v>
      </c>
      <c r="J274" s="55">
        <f>INDEX([1]装备设计!$H$3:$H$7,MATCH([1]装备一览!E268,[1]装备设计!$F$3:$F$7,0))</f>
        <v>0</v>
      </c>
      <c r="K274" s="55">
        <v>0</v>
      </c>
      <c r="L274" s="55">
        <f t="shared" si="18"/>
        <v>4228</v>
      </c>
      <c r="M274" s="55" t="s">
        <v>2248</v>
      </c>
      <c r="N274" s="55"/>
      <c r="P274" s="55" t="s">
        <v>1576</v>
      </c>
      <c r="Q274" s="55">
        <v>1</v>
      </c>
      <c r="R274" s="55">
        <v>0</v>
      </c>
      <c r="S274" s="55" t="s">
        <v>127</v>
      </c>
      <c r="T274" s="44" t="s">
        <v>309</v>
      </c>
      <c r="U274" s="55">
        <v>55</v>
      </c>
      <c r="V274" s="55" t="s">
        <v>135</v>
      </c>
      <c r="W274" s="54">
        <v>11000</v>
      </c>
      <c r="X274" s="55">
        <f>INDEX([1]装备设计!$G$3:$G$7,MATCH([1]装备一览!T268,[1]装备设计!$F$3:$F$7,0))</f>
        <v>10</v>
      </c>
      <c r="Y274" s="55">
        <f>INDEX([1]装备设计!$H$3:$H$7,MATCH([1]装备一览!T268,[1]装备设计!$F$3:$F$7,0))</f>
        <v>0</v>
      </c>
      <c r="Z274" s="55">
        <v>0</v>
      </c>
      <c r="AA274" s="55">
        <v>4228</v>
      </c>
      <c r="AB274" s="55" t="str">
        <f t="shared" si="19"/>
        <v>224,306</v>
      </c>
      <c r="AC274" s="55"/>
      <c r="AE274" s="55" t="s">
        <v>1577</v>
      </c>
      <c r="AF274" s="55">
        <v>1</v>
      </c>
      <c r="AG274" s="55">
        <v>0</v>
      </c>
      <c r="AH274" s="55" t="s">
        <v>127</v>
      </c>
      <c r="AI274" s="44" t="s">
        <v>311</v>
      </c>
      <c r="AJ274" s="55">
        <v>55</v>
      </c>
      <c r="AK274" s="55" t="s">
        <v>135</v>
      </c>
      <c r="AL274" s="54">
        <v>27500</v>
      </c>
      <c r="AM274" s="55">
        <f>INDEX([1]装备设计!$G$3:$G$7,MATCH([1]装备一览!AI268,[1]装备设计!$F$3:$F$7,0))</f>
        <v>20</v>
      </c>
      <c r="AN274" s="55">
        <f>INDEX([1]装备设计!$H$3:$H$7,MATCH([1]装备一览!AI268,[1]装备设计!$F$3:$F$7,0))</f>
        <v>0</v>
      </c>
      <c r="AO274" s="55">
        <v>30000</v>
      </c>
      <c r="AP274" s="55">
        <v>4228</v>
      </c>
      <c r="AQ274" s="55" t="str">
        <f t="shared" si="20"/>
        <v>374,508</v>
      </c>
      <c r="AR274" s="55"/>
      <c r="AT274" s="55" t="s">
        <v>1578</v>
      </c>
      <c r="AU274" s="55">
        <v>1</v>
      </c>
      <c r="AV274" s="55">
        <v>0</v>
      </c>
      <c r="AW274" s="55" t="s">
        <v>127</v>
      </c>
      <c r="AX274" s="44" t="s">
        <v>313</v>
      </c>
      <c r="AY274" s="55">
        <v>55</v>
      </c>
      <c r="AZ274" s="55" t="s">
        <v>135</v>
      </c>
      <c r="BA274" s="54">
        <v>55000</v>
      </c>
      <c r="BB274" s="55">
        <f>INDEX([1]装备设计!$G$3:$G$7,MATCH([1]装备一览!AX268,[1]装备设计!$F$3:$F$7,0))</f>
        <v>50</v>
      </c>
      <c r="BC274" s="55">
        <f>INDEX([1]装备设计!$H$3:$H$7,MATCH([1]装备一览!AX268,[1]装备设计!$F$3:$F$7,0))</f>
        <v>500</v>
      </c>
      <c r="BD274" s="55">
        <v>30000</v>
      </c>
      <c r="BE274" s="55">
        <v>4228</v>
      </c>
      <c r="BF274" s="55" t="str">
        <f t="shared" si="21"/>
        <v>562,763</v>
      </c>
      <c r="BG274" s="55"/>
      <c r="BI274" s="55" t="s">
        <v>1579</v>
      </c>
      <c r="BJ274" s="55">
        <v>1</v>
      </c>
      <c r="BK274" s="55">
        <v>0</v>
      </c>
      <c r="BL274" s="55" t="s">
        <v>127</v>
      </c>
      <c r="BM274" s="44" t="s">
        <v>315</v>
      </c>
      <c r="BN274" s="55">
        <v>55</v>
      </c>
      <c r="BO274" s="55" t="s">
        <v>135</v>
      </c>
      <c r="BP274" s="54">
        <v>110000</v>
      </c>
      <c r="BQ274" s="55">
        <f>INDEX([1]装备设计!$G$3:$G$7,MATCH([1]装备一览!BM268,[1]装备设计!$F$3:$F$7,0))</f>
        <v>150</v>
      </c>
      <c r="BR274" s="55">
        <f>INDEX([1]装备设计!$H$3:$H$7,MATCH([1]装备一览!BM268,[1]装备设计!$F$3:$F$7,0))</f>
        <v>1500</v>
      </c>
      <c r="BS274" s="55">
        <v>30000</v>
      </c>
      <c r="BT274" s="55">
        <v>4228</v>
      </c>
      <c r="BU274" s="55" t="str">
        <f t="shared" si="22"/>
        <v>705,1017</v>
      </c>
      <c r="BV274" s="55"/>
    </row>
    <row r="275" spans="1:74" ht="14.25" thickBot="1">
      <c r="A275" s="55" t="s">
        <v>1580</v>
      </c>
      <c r="B275" s="71">
        <v>0</v>
      </c>
      <c r="C275" s="55">
        <v>1</v>
      </c>
      <c r="D275" s="55" t="s">
        <v>127</v>
      </c>
      <c r="E275" s="55" t="s">
        <v>308</v>
      </c>
      <c r="F275" s="55">
        <v>55</v>
      </c>
      <c r="G275" s="55" t="s">
        <v>135</v>
      </c>
      <c r="H275" s="54">
        <v>5800</v>
      </c>
      <c r="I275" s="55">
        <f>INDEX([1]装备设计!$G$3:$G$7,MATCH([1]装备一览!E269,[1]装备设计!$F$3:$F$7,0))</f>
        <v>5</v>
      </c>
      <c r="J275" s="55">
        <f>INDEX([1]装备设计!$H$3:$H$7,MATCH([1]装备一览!E269,[1]装备设计!$F$3:$F$7,0))</f>
        <v>0</v>
      </c>
      <c r="K275" s="55">
        <v>0</v>
      </c>
      <c r="L275" s="55">
        <f t="shared" si="18"/>
        <v>4945.2</v>
      </c>
      <c r="M275" s="55" t="s">
        <v>2248</v>
      </c>
      <c r="N275" s="55"/>
      <c r="P275" s="55" t="s">
        <v>1581</v>
      </c>
      <c r="Q275" s="71">
        <v>0</v>
      </c>
      <c r="R275" s="55">
        <v>1</v>
      </c>
      <c r="S275" s="55" t="s">
        <v>127</v>
      </c>
      <c r="T275" s="44" t="s">
        <v>309</v>
      </c>
      <c r="U275" s="55">
        <v>55</v>
      </c>
      <c r="V275" s="55" t="s">
        <v>135</v>
      </c>
      <c r="W275" s="54">
        <v>11600</v>
      </c>
      <c r="X275" s="55">
        <f>INDEX([1]装备设计!$G$3:$G$7,MATCH([1]装备一览!T269,[1]装备设计!$F$3:$F$7,0))</f>
        <v>10</v>
      </c>
      <c r="Y275" s="55">
        <f>INDEX([1]装备设计!$H$3:$H$7,MATCH([1]装备一览!T269,[1]装备设计!$F$3:$F$7,0))</f>
        <v>0</v>
      </c>
      <c r="Z275" s="55">
        <v>0</v>
      </c>
      <c r="AA275" s="55">
        <v>4945.2</v>
      </c>
      <c r="AB275" s="55" t="str">
        <f t="shared" si="19"/>
        <v>224,306</v>
      </c>
      <c r="AC275" s="55"/>
      <c r="AE275" s="55" t="s">
        <v>1582</v>
      </c>
      <c r="AF275" s="71">
        <v>0</v>
      </c>
      <c r="AG275" s="55">
        <v>1</v>
      </c>
      <c r="AH275" s="55" t="s">
        <v>127</v>
      </c>
      <c r="AI275" s="44" t="s">
        <v>311</v>
      </c>
      <c r="AJ275" s="55">
        <v>55</v>
      </c>
      <c r="AK275" s="55" t="s">
        <v>135</v>
      </c>
      <c r="AL275" s="54">
        <v>29000</v>
      </c>
      <c r="AM275" s="55">
        <f>INDEX([1]装备设计!$G$3:$G$7,MATCH([1]装备一览!AI269,[1]装备设计!$F$3:$F$7,0))</f>
        <v>20</v>
      </c>
      <c r="AN275" s="55">
        <f>INDEX([1]装备设计!$H$3:$H$7,MATCH([1]装备一览!AI269,[1]装备设计!$F$3:$F$7,0))</f>
        <v>0</v>
      </c>
      <c r="AO275" s="55">
        <v>32500</v>
      </c>
      <c r="AP275" s="55">
        <v>4945.2</v>
      </c>
      <c r="AQ275" s="55" t="str">
        <f t="shared" si="20"/>
        <v>374,508</v>
      </c>
      <c r="AR275" s="55"/>
      <c r="AT275" s="55" t="s">
        <v>1583</v>
      </c>
      <c r="AU275" s="71">
        <v>0</v>
      </c>
      <c r="AV275" s="55">
        <v>1</v>
      </c>
      <c r="AW275" s="55" t="s">
        <v>127</v>
      </c>
      <c r="AX275" s="44" t="s">
        <v>313</v>
      </c>
      <c r="AY275" s="55">
        <v>55</v>
      </c>
      <c r="AZ275" s="55" t="s">
        <v>135</v>
      </c>
      <c r="BA275" s="54">
        <v>58000</v>
      </c>
      <c r="BB275" s="55">
        <f>INDEX([1]装备设计!$G$3:$G$7,MATCH([1]装备一览!AX269,[1]装备设计!$F$3:$F$7,0))</f>
        <v>50</v>
      </c>
      <c r="BC275" s="55">
        <f>INDEX([1]装备设计!$H$3:$H$7,MATCH([1]装备一览!AX269,[1]装备设计!$F$3:$F$7,0))</f>
        <v>500</v>
      </c>
      <c r="BD275" s="55">
        <v>32500</v>
      </c>
      <c r="BE275" s="55">
        <v>4945.2</v>
      </c>
      <c r="BF275" s="55" t="str">
        <f t="shared" si="21"/>
        <v>562,763</v>
      </c>
      <c r="BG275" s="55"/>
      <c r="BI275" s="55" t="s">
        <v>1584</v>
      </c>
      <c r="BJ275" s="71">
        <v>0</v>
      </c>
      <c r="BK275" s="55">
        <v>1</v>
      </c>
      <c r="BL275" s="55" t="s">
        <v>127</v>
      </c>
      <c r="BM275" s="44" t="s">
        <v>315</v>
      </c>
      <c r="BN275" s="55">
        <v>55</v>
      </c>
      <c r="BO275" s="55" t="s">
        <v>135</v>
      </c>
      <c r="BP275" s="54">
        <v>116000</v>
      </c>
      <c r="BQ275" s="55">
        <f>INDEX([1]装备设计!$G$3:$G$7,MATCH([1]装备一览!BM269,[1]装备设计!$F$3:$F$7,0))</f>
        <v>150</v>
      </c>
      <c r="BR275" s="55">
        <f>INDEX([1]装备设计!$H$3:$H$7,MATCH([1]装备一览!BM269,[1]装备设计!$F$3:$F$7,0))</f>
        <v>1500</v>
      </c>
      <c r="BS275" s="55">
        <v>32500</v>
      </c>
      <c r="BT275" s="55">
        <v>4945.2</v>
      </c>
      <c r="BU275" s="55" t="str">
        <f t="shared" si="22"/>
        <v>705,1017</v>
      </c>
      <c r="BV275" s="55"/>
    </row>
    <row r="276" spans="1:74" ht="14.25" thickBot="1">
      <c r="A276" s="55" t="s">
        <v>1585</v>
      </c>
      <c r="B276" s="55">
        <v>1</v>
      </c>
      <c r="C276" s="55">
        <v>0</v>
      </c>
      <c r="D276" s="55" t="s">
        <v>128</v>
      </c>
      <c r="E276" s="55" t="s">
        <v>308</v>
      </c>
      <c r="F276" s="55">
        <v>55</v>
      </c>
      <c r="G276" s="55" t="s">
        <v>135</v>
      </c>
      <c r="H276" s="54">
        <v>5500</v>
      </c>
      <c r="I276" s="55">
        <f>INDEX([1]装备设计!$G$3:$G$7,MATCH([1]装备一览!E270,[1]装备设计!$F$3:$F$7,0))</f>
        <v>5</v>
      </c>
      <c r="J276" s="55">
        <f>INDEX([1]装备设计!$H$3:$H$7,MATCH([1]装备一览!E270,[1]装备设计!$F$3:$F$7,0))</f>
        <v>0</v>
      </c>
      <c r="K276" s="55">
        <v>0</v>
      </c>
      <c r="L276" s="55">
        <f t="shared" si="18"/>
        <v>1981</v>
      </c>
      <c r="M276" s="55" t="s">
        <v>2248</v>
      </c>
      <c r="N276" s="55"/>
      <c r="P276" s="55" t="s">
        <v>1586</v>
      </c>
      <c r="Q276" s="55">
        <v>1</v>
      </c>
      <c r="R276" s="55">
        <v>0</v>
      </c>
      <c r="S276" s="55" t="s">
        <v>128</v>
      </c>
      <c r="T276" s="44" t="s">
        <v>309</v>
      </c>
      <c r="U276" s="55">
        <v>55</v>
      </c>
      <c r="V276" s="55" t="s">
        <v>135</v>
      </c>
      <c r="W276" s="54">
        <v>11000</v>
      </c>
      <c r="X276" s="55">
        <f>INDEX([1]装备设计!$G$3:$G$7,MATCH([1]装备一览!T270,[1]装备设计!$F$3:$F$7,0))</f>
        <v>10</v>
      </c>
      <c r="Y276" s="55">
        <f>INDEX([1]装备设计!$H$3:$H$7,MATCH([1]装备一览!T270,[1]装备设计!$F$3:$F$7,0))</f>
        <v>0</v>
      </c>
      <c r="Z276" s="55">
        <v>0</v>
      </c>
      <c r="AA276" s="55">
        <v>1981</v>
      </c>
      <c r="AB276" s="55" t="str">
        <f t="shared" si="19"/>
        <v>224,306</v>
      </c>
      <c r="AC276" s="55"/>
      <c r="AE276" s="55" t="s">
        <v>1587</v>
      </c>
      <c r="AF276" s="55">
        <v>1</v>
      </c>
      <c r="AG276" s="55">
        <v>0</v>
      </c>
      <c r="AH276" s="55" t="s">
        <v>128</v>
      </c>
      <c r="AI276" s="44" t="s">
        <v>311</v>
      </c>
      <c r="AJ276" s="55">
        <v>55</v>
      </c>
      <c r="AK276" s="55" t="s">
        <v>135</v>
      </c>
      <c r="AL276" s="54">
        <v>27500</v>
      </c>
      <c r="AM276" s="55">
        <f>INDEX([1]装备设计!$G$3:$G$7,MATCH([1]装备一览!AI270,[1]装备设计!$F$3:$F$7,0))</f>
        <v>20</v>
      </c>
      <c r="AN276" s="55">
        <f>INDEX([1]装备设计!$H$3:$H$7,MATCH([1]装备一览!AI270,[1]装备设计!$F$3:$F$7,0))</f>
        <v>0</v>
      </c>
      <c r="AO276" s="55">
        <v>30000</v>
      </c>
      <c r="AP276" s="55">
        <v>1981</v>
      </c>
      <c r="AQ276" s="55" t="str">
        <f t="shared" si="20"/>
        <v>374,508</v>
      </c>
      <c r="AR276" s="55"/>
      <c r="AT276" s="55" t="s">
        <v>1588</v>
      </c>
      <c r="AU276" s="55">
        <v>1</v>
      </c>
      <c r="AV276" s="55">
        <v>0</v>
      </c>
      <c r="AW276" s="55" t="s">
        <v>128</v>
      </c>
      <c r="AX276" s="44" t="s">
        <v>313</v>
      </c>
      <c r="AY276" s="55">
        <v>55</v>
      </c>
      <c r="AZ276" s="55" t="s">
        <v>135</v>
      </c>
      <c r="BA276" s="54">
        <v>55000</v>
      </c>
      <c r="BB276" s="55">
        <f>INDEX([1]装备设计!$G$3:$G$7,MATCH([1]装备一览!AX270,[1]装备设计!$F$3:$F$7,0))</f>
        <v>50</v>
      </c>
      <c r="BC276" s="55">
        <f>INDEX([1]装备设计!$H$3:$H$7,MATCH([1]装备一览!AX270,[1]装备设计!$F$3:$F$7,0))</f>
        <v>500</v>
      </c>
      <c r="BD276" s="55">
        <v>30000</v>
      </c>
      <c r="BE276" s="55">
        <v>1981</v>
      </c>
      <c r="BF276" s="55" t="str">
        <f t="shared" si="21"/>
        <v>562,763</v>
      </c>
      <c r="BG276" s="55"/>
      <c r="BI276" s="55" t="s">
        <v>1589</v>
      </c>
      <c r="BJ276" s="55">
        <v>1</v>
      </c>
      <c r="BK276" s="55">
        <v>0</v>
      </c>
      <c r="BL276" s="55" t="s">
        <v>128</v>
      </c>
      <c r="BM276" s="44" t="s">
        <v>315</v>
      </c>
      <c r="BN276" s="55">
        <v>55</v>
      </c>
      <c r="BO276" s="55" t="s">
        <v>135</v>
      </c>
      <c r="BP276" s="54">
        <v>110000</v>
      </c>
      <c r="BQ276" s="55">
        <f>INDEX([1]装备设计!$G$3:$G$7,MATCH([1]装备一览!BM270,[1]装备设计!$F$3:$F$7,0))</f>
        <v>150</v>
      </c>
      <c r="BR276" s="55">
        <f>INDEX([1]装备设计!$H$3:$H$7,MATCH([1]装备一览!BM270,[1]装备设计!$F$3:$F$7,0))</f>
        <v>1500</v>
      </c>
      <c r="BS276" s="55">
        <v>30000</v>
      </c>
      <c r="BT276" s="55">
        <v>1981</v>
      </c>
      <c r="BU276" s="55" t="str">
        <f t="shared" si="22"/>
        <v>705,1017</v>
      </c>
      <c r="BV276" s="55"/>
    </row>
    <row r="277" spans="1:74" ht="14.25" thickBot="1">
      <c r="A277" s="55" t="s">
        <v>1590</v>
      </c>
      <c r="B277" s="55">
        <v>1</v>
      </c>
      <c r="C277" s="55">
        <v>1</v>
      </c>
      <c r="D277" s="55" t="s">
        <v>128</v>
      </c>
      <c r="E277" s="55" t="s">
        <v>308</v>
      </c>
      <c r="F277" s="55">
        <v>55</v>
      </c>
      <c r="G277" s="55" t="s">
        <v>135</v>
      </c>
      <c r="H277" s="54">
        <v>5800</v>
      </c>
      <c r="I277" s="55">
        <f>INDEX([1]装备设计!$G$3:$G$7,MATCH([1]装备一览!E271,[1]装备设计!$F$3:$F$7,0))</f>
        <v>5</v>
      </c>
      <c r="J277" s="55">
        <f>INDEX([1]装备设计!$H$3:$H$7,MATCH([1]装备一览!E271,[1]装备设计!$F$3:$F$7,0))</f>
        <v>0</v>
      </c>
      <c r="K277" s="55">
        <v>0</v>
      </c>
      <c r="L277" s="55">
        <f t="shared" si="18"/>
        <v>2194.6</v>
      </c>
      <c r="M277" s="55" t="s">
        <v>2248</v>
      </c>
      <c r="N277" s="55"/>
      <c r="P277" s="55" t="s">
        <v>1591</v>
      </c>
      <c r="Q277" s="55">
        <v>1</v>
      </c>
      <c r="R277" s="55">
        <v>1</v>
      </c>
      <c r="S277" s="55" t="s">
        <v>128</v>
      </c>
      <c r="T277" s="44" t="s">
        <v>309</v>
      </c>
      <c r="U277" s="55">
        <v>55</v>
      </c>
      <c r="V277" s="55" t="s">
        <v>135</v>
      </c>
      <c r="W277" s="54">
        <v>11600</v>
      </c>
      <c r="X277" s="55">
        <f>INDEX([1]装备设计!$G$3:$G$7,MATCH([1]装备一览!T271,[1]装备设计!$F$3:$F$7,0))</f>
        <v>10</v>
      </c>
      <c r="Y277" s="55">
        <f>INDEX([1]装备设计!$H$3:$H$7,MATCH([1]装备一览!T271,[1]装备设计!$F$3:$F$7,0))</f>
        <v>0</v>
      </c>
      <c r="Z277" s="55">
        <v>0</v>
      </c>
      <c r="AA277" s="55">
        <v>2194.6</v>
      </c>
      <c r="AB277" s="55" t="str">
        <f t="shared" si="19"/>
        <v>224,306</v>
      </c>
      <c r="AC277" s="55"/>
      <c r="AE277" s="55" t="s">
        <v>1592</v>
      </c>
      <c r="AF277" s="55">
        <v>1</v>
      </c>
      <c r="AG277" s="55">
        <v>1</v>
      </c>
      <c r="AH277" s="55" t="s">
        <v>128</v>
      </c>
      <c r="AI277" s="44" t="s">
        <v>311</v>
      </c>
      <c r="AJ277" s="55">
        <v>55</v>
      </c>
      <c r="AK277" s="55" t="s">
        <v>135</v>
      </c>
      <c r="AL277" s="54">
        <v>29000</v>
      </c>
      <c r="AM277" s="55">
        <f>INDEX([1]装备设计!$G$3:$G$7,MATCH([1]装备一览!AI271,[1]装备设计!$F$3:$F$7,0))</f>
        <v>20</v>
      </c>
      <c r="AN277" s="55">
        <f>INDEX([1]装备设计!$H$3:$H$7,MATCH([1]装备一览!AI271,[1]装备设计!$F$3:$F$7,0))</f>
        <v>0</v>
      </c>
      <c r="AO277" s="55">
        <v>32500</v>
      </c>
      <c r="AP277" s="55">
        <v>2194.6</v>
      </c>
      <c r="AQ277" s="55" t="str">
        <f t="shared" si="20"/>
        <v>374,508</v>
      </c>
      <c r="AR277" s="55"/>
      <c r="AT277" s="55" t="s">
        <v>1593</v>
      </c>
      <c r="AU277" s="55">
        <v>1</v>
      </c>
      <c r="AV277" s="55">
        <v>1</v>
      </c>
      <c r="AW277" s="55" t="s">
        <v>128</v>
      </c>
      <c r="AX277" s="44" t="s">
        <v>313</v>
      </c>
      <c r="AY277" s="55">
        <v>55</v>
      </c>
      <c r="AZ277" s="55" t="s">
        <v>135</v>
      </c>
      <c r="BA277" s="54">
        <v>58000</v>
      </c>
      <c r="BB277" s="55">
        <f>INDEX([1]装备设计!$G$3:$G$7,MATCH([1]装备一览!AX271,[1]装备设计!$F$3:$F$7,0))</f>
        <v>50</v>
      </c>
      <c r="BC277" s="55">
        <f>INDEX([1]装备设计!$H$3:$H$7,MATCH([1]装备一览!AX271,[1]装备设计!$F$3:$F$7,0))</f>
        <v>500</v>
      </c>
      <c r="BD277" s="55">
        <v>32500</v>
      </c>
      <c r="BE277" s="55">
        <v>2194.6</v>
      </c>
      <c r="BF277" s="55" t="str">
        <f t="shared" si="21"/>
        <v>562,763</v>
      </c>
      <c r="BG277" s="55"/>
      <c r="BI277" s="55" t="s">
        <v>1594</v>
      </c>
      <c r="BJ277" s="55">
        <v>1</v>
      </c>
      <c r="BK277" s="55">
        <v>1</v>
      </c>
      <c r="BL277" s="55" t="s">
        <v>128</v>
      </c>
      <c r="BM277" s="44" t="s">
        <v>315</v>
      </c>
      <c r="BN277" s="55">
        <v>55</v>
      </c>
      <c r="BO277" s="55" t="s">
        <v>135</v>
      </c>
      <c r="BP277" s="54">
        <v>116000</v>
      </c>
      <c r="BQ277" s="55">
        <f>INDEX([1]装备设计!$G$3:$G$7,MATCH([1]装备一览!BM271,[1]装备设计!$F$3:$F$7,0))</f>
        <v>150</v>
      </c>
      <c r="BR277" s="55">
        <f>INDEX([1]装备设计!$H$3:$H$7,MATCH([1]装备一览!BM271,[1]装备设计!$F$3:$F$7,0))</f>
        <v>1500</v>
      </c>
      <c r="BS277" s="55">
        <v>32500</v>
      </c>
      <c r="BT277" s="55">
        <v>2194.6</v>
      </c>
      <c r="BU277" s="55" t="str">
        <f t="shared" si="22"/>
        <v>705,1017</v>
      </c>
      <c r="BV277" s="55"/>
    </row>
    <row r="278" spans="1:74" ht="14.25" thickBot="1">
      <c r="A278" s="55" t="s">
        <v>1595</v>
      </c>
      <c r="B278" s="55">
        <v>1</v>
      </c>
      <c r="C278" s="55">
        <v>0</v>
      </c>
      <c r="D278" s="55" t="s">
        <v>127</v>
      </c>
      <c r="E278" s="55" t="s">
        <v>308</v>
      </c>
      <c r="F278" s="55">
        <v>55</v>
      </c>
      <c r="G278" s="55" t="s">
        <v>139</v>
      </c>
      <c r="H278" s="54">
        <v>5500</v>
      </c>
      <c r="I278" s="55">
        <f>INDEX([1]装备设计!$G$3:$G$7,MATCH([1]装备一览!E272,[1]装备设计!$F$3:$F$7,0))</f>
        <v>5</v>
      </c>
      <c r="J278" s="55">
        <f>INDEX([1]装备设计!$H$3:$H$7,MATCH([1]装备一览!E272,[1]装备设计!$F$3:$F$7,0))</f>
        <v>0</v>
      </c>
      <c r="K278" s="55">
        <v>0</v>
      </c>
      <c r="L278" s="55">
        <f t="shared" si="18"/>
        <v>4228</v>
      </c>
      <c r="M278" s="55" t="s">
        <v>2248</v>
      </c>
      <c r="N278" s="55"/>
      <c r="P278" s="55" t="s">
        <v>1596</v>
      </c>
      <c r="Q278" s="55">
        <v>1</v>
      </c>
      <c r="R278" s="55">
        <v>0</v>
      </c>
      <c r="S278" s="55" t="s">
        <v>127</v>
      </c>
      <c r="T278" s="44" t="s">
        <v>309</v>
      </c>
      <c r="U278" s="55">
        <v>55</v>
      </c>
      <c r="V278" s="55" t="s">
        <v>139</v>
      </c>
      <c r="W278" s="54">
        <v>11000</v>
      </c>
      <c r="X278" s="55">
        <f>INDEX([1]装备设计!$G$3:$G$7,MATCH([1]装备一览!T272,[1]装备设计!$F$3:$F$7,0))</f>
        <v>10</v>
      </c>
      <c r="Y278" s="55">
        <f>INDEX([1]装备设计!$H$3:$H$7,MATCH([1]装备一览!T272,[1]装备设计!$F$3:$F$7,0))</f>
        <v>0</v>
      </c>
      <c r="Z278" s="55">
        <v>0</v>
      </c>
      <c r="AA278" s="55">
        <v>4228</v>
      </c>
      <c r="AB278" s="55" t="str">
        <f t="shared" si="19"/>
        <v>224,306</v>
      </c>
      <c r="AC278" s="55"/>
      <c r="AE278" s="55" t="s">
        <v>1597</v>
      </c>
      <c r="AF278" s="55">
        <v>1</v>
      </c>
      <c r="AG278" s="55">
        <v>0</v>
      </c>
      <c r="AH278" s="55" t="s">
        <v>127</v>
      </c>
      <c r="AI278" s="44" t="s">
        <v>311</v>
      </c>
      <c r="AJ278" s="55">
        <v>55</v>
      </c>
      <c r="AK278" s="55" t="s">
        <v>139</v>
      </c>
      <c r="AL278" s="54">
        <v>27500</v>
      </c>
      <c r="AM278" s="55">
        <f>INDEX([1]装备设计!$G$3:$G$7,MATCH([1]装备一览!AI272,[1]装备设计!$F$3:$F$7,0))</f>
        <v>20</v>
      </c>
      <c r="AN278" s="55">
        <f>INDEX([1]装备设计!$H$3:$H$7,MATCH([1]装备一览!AI272,[1]装备设计!$F$3:$F$7,0))</f>
        <v>0</v>
      </c>
      <c r="AO278" s="55">
        <v>30000</v>
      </c>
      <c r="AP278" s="55">
        <v>4228</v>
      </c>
      <c r="AQ278" s="55" t="str">
        <f t="shared" si="20"/>
        <v>374,508</v>
      </c>
      <c r="AR278" s="55"/>
      <c r="AT278" s="55" t="s">
        <v>1598</v>
      </c>
      <c r="AU278" s="55">
        <v>1</v>
      </c>
      <c r="AV278" s="55">
        <v>0</v>
      </c>
      <c r="AW278" s="55" t="s">
        <v>127</v>
      </c>
      <c r="AX278" s="44" t="s">
        <v>313</v>
      </c>
      <c r="AY278" s="55">
        <v>55</v>
      </c>
      <c r="AZ278" s="55" t="s">
        <v>139</v>
      </c>
      <c r="BA278" s="54">
        <v>55000</v>
      </c>
      <c r="BB278" s="55">
        <f>INDEX([1]装备设计!$G$3:$G$7,MATCH([1]装备一览!AX272,[1]装备设计!$F$3:$F$7,0))</f>
        <v>50</v>
      </c>
      <c r="BC278" s="55">
        <f>INDEX([1]装备设计!$H$3:$H$7,MATCH([1]装备一览!AX272,[1]装备设计!$F$3:$F$7,0))</f>
        <v>500</v>
      </c>
      <c r="BD278" s="55">
        <v>30000</v>
      </c>
      <c r="BE278" s="55">
        <v>4228</v>
      </c>
      <c r="BF278" s="55" t="str">
        <f t="shared" si="21"/>
        <v>562,763</v>
      </c>
      <c r="BG278" s="55"/>
      <c r="BI278" s="55" t="s">
        <v>1599</v>
      </c>
      <c r="BJ278" s="55">
        <v>1</v>
      </c>
      <c r="BK278" s="55">
        <v>0</v>
      </c>
      <c r="BL278" s="55" t="s">
        <v>127</v>
      </c>
      <c r="BM278" s="44" t="s">
        <v>315</v>
      </c>
      <c r="BN278" s="55">
        <v>55</v>
      </c>
      <c r="BO278" s="55" t="s">
        <v>139</v>
      </c>
      <c r="BP278" s="54">
        <v>110000</v>
      </c>
      <c r="BQ278" s="55">
        <f>INDEX([1]装备设计!$G$3:$G$7,MATCH([1]装备一览!BM272,[1]装备设计!$F$3:$F$7,0))</f>
        <v>150</v>
      </c>
      <c r="BR278" s="55">
        <f>INDEX([1]装备设计!$H$3:$H$7,MATCH([1]装备一览!BM272,[1]装备设计!$F$3:$F$7,0))</f>
        <v>1500</v>
      </c>
      <c r="BS278" s="55">
        <v>30000</v>
      </c>
      <c r="BT278" s="55">
        <v>4228</v>
      </c>
      <c r="BU278" s="55" t="str">
        <f t="shared" si="22"/>
        <v>705,1017</v>
      </c>
      <c r="BV278" s="55"/>
    </row>
    <row r="279" spans="1:74" ht="14.25" thickBot="1">
      <c r="A279" s="55" t="s">
        <v>1600</v>
      </c>
      <c r="B279" s="71">
        <v>0</v>
      </c>
      <c r="C279" s="55">
        <v>1</v>
      </c>
      <c r="D279" s="55" t="s">
        <v>127</v>
      </c>
      <c r="E279" s="55" t="s">
        <v>308</v>
      </c>
      <c r="F279" s="55">
        <v>55</v>
      </c>
      <c r="G279" s="55" t="s">
        <v>139</v>
      </c>
      <c r="H279" s="54">
        <v>5800</v>
      </c>
      <c r="I279" s="55">
        <f>INDEX([1]装备设计!$G$3:$G$7,MATCH([1]装备一览!E273,[1]装备设计!$F$3:$F$7,0))</f>
        <v>5</v>
      </c>
      <c r="J279" s="55">
        <f>INDEX([1]装备设计!$H$3:$H$7,MATCH([1]装备一览!E273,[1]装备设计!$F$3:$F$7,0))</f>
        <v>0</v>
      </c>
      <c r="K279" s="55">
        <v>0</v>
      </c>
      <c r="L279" s="55">
        <f t="shared" si="18"/>
        <v>4945.2</v>
      </c>
      <c r="M279" s="55" t="s">
        <v>2248</v>
      </c>
      <c r="N279" s="55"/>
      <c r="P279" s="55" t="s">
        <v>1601</v>
      </c>
      <c r="Q279" s="71">
        <v>0</v>
      </c>
      <c r="R279" s="55">
        <v>1</v>
      </c>
      <c r="S279" s="55" t="s">
        <v>127</v>
      </c>
      <c r="T279" s="44" t="s">
        <v>309</v>
      </c>
      <c r="U279" s="55">
        <v>55</v>
      </c>
      <c r="V279" s="55" t="s">
        <v>139</v>
      </c>
      <c r="W279" s="54">
        <v>11600</v>
      </c>
      <c r="X279" s="55">
        <f>INDEX([1]装备设计!$G$3:$G$7,MATCH([1]装备一览!T273,[1]装备设计!$F$3:$F$7,0))</f>
        <v>10</v>
      </c>
      <c r="Y279" s="55">
        <f>INDEX([1]装备设计!$H$3:$H$7,MATCH([1]装备一览!T273,[1]装备设计!$F$3:$F$7,0))</f>
        <v>0</v>
      </c>
      <c r="Z279" s="55">
        <v>0</v>
      </c>
      <c r="AA279" s="55">
        <v>4945.2</v>
      </c>
      <c r="AB279" s="55" t="str">
        <f t="shared" si="19"/>
        <v>224,306</v>
      </c>
      <c r="AC279" s="55"/>
      <c r="AE279" s="55" t="s">
        <v>1602</v>
      </c>
      <c r="AF279" s="71">
        <v>0</v>
      </c>
      <c r="AG279" s="55">
        <v>1</v>
      </c>
      <c r="AH279" s="55" t="s">
        <v>127</v>
      </c>
      <c r="AI279" s="44" t="s">
        <v>311</v>
      </c>
      <c r="AJ279" s="55">
        <v>55</v>
      </c>
      <c r="AK279" s="55" t="s">
        <v>139</v>
      </c>
      <c r="AL279" s="54">
        <v>29000</v>
      </c>
      <c r="AM279" s="55">
        <f>INDEX([1]装备设计!$G$3:$G$7,MATCH([1]装备一览!AI273,[1]装备设计!$F$3:$F$7,0))</f>
        <v>20</v>
      </c>
      <c r="AN279" s="55">
        <f>INDEX([1]装备设计!$H$3:$H$7,MATCH([1]装备一览!AI273,[1]装备设计!$F$3:$F$7,0))</f>
        <v>0</v>
      </c>
      <c r="AO279" s="55">
        <v>32500</v>
      </c>
      <c r="AP279" s="55">
        <v>4945.2</v>
      </c>
      <c r="AQ279" s="55" t="str">
        <f t="shared" si="20"/>
        <v>374,508</v>
      </c>
      <c r="AR279" s="55"/>
      <c r="AT279" s="55" t="s">
        <v>1603</v>
      </c>
      <c r="AU279" s="71">
        <v>0</v>
      </c>
      <c r="AV279" s="55">
        <v>1</v>
      </c>
      <c r="AW279" s="55" t="s">
        <v>127</v>
      </c>
      <c r="AX279" s="44" t="s">
        <v>313</v>
      </c>
      <c r="AY279" s="55">
        <v>55</v>
      </c>
      <c r="AZ279" s="55" t="s">
        <v>139</v>
      </c>
      <c r="BA279" s="54">
        <v>58000</v>
      </c>
      <c r="BB279" s="55">
        <f>INDEX([1]装备设计!$G$3:$G$7,MATCH([1]装备一览!AX273,[1]装备设计!$F$3:$F$7,0))</f>
        <v>50</v>
      </c>
      <c r="BC279" s="55">
        <f>INDEX([1]装备设计!$H$3:$H$7,MATCH([1]装备一览!AX273,[1]装备设计!$F$3:$F$7,0))</f>
        <v>500</v>
      </c>
      <c r="BD279" s="55">
        <v>32500</v>
      </c>
      <c r="BE279" s="55">
        <v>4945.2</v>
      </c>
      <c r="BF279" s="55" t="str">
        <f t="shared" si="21"/>
        <v>562,763</v>
      </c>
      <c r="BG279" s="55"/>
      <c r="BI279" s="55" t="s">
        <v>1604</v>
      </c>
      <c r="BJ279" s="71">
        <v>0</v>
      </c>
      <c r="BK279" s="55">
        <v>1</v>
      </c>
      <c r="BL279" s="55" t="s">
        <v>127</v>
      </c>
      <c r="BM279" s="44" t="s">
        <v>315</v>
      </c>
      <c r="BN279" s="55">
        <v>55</v>
      </c>
      <c r="BO279" s="55" t="s">
        <v>139</v>
      </c>
      <c r="BP279" s="54">
        <v>116000</v>
      </c>
      <c r="BQ279" s="55">
        <f>INDEX([1]装备设计!$G$3:$G$7,MATCH([1]装备一览!BM273,[1]装备设计!$F$3:$F$7,0))</f>
        <v>150</v>
      </c>
      <c r="BR279" s="55">
        <f>INDEX([1]装备设计!$H$3:$H$7,MATCH([1]装备一览!BM273,[1]装备设计!$F$3:$F$7,0))</f>
        <v>1500</v>
      </c>
      <c r="BS279" s="55">
        <v>32500</v>
      </c>
      <c r="BT279" s="55">
        <v>4945.2</v>
      </c>
      <c r="BU279" s="55" t="str">
        <f t="shared" si="22"/>
        <v>705,1017</v>
      </c>
      <c r="BV279" s="55"/>
    </row>
    <row r="280" spans="1:74" ht="14.25" thickBot="1">
      <c r="A280" s="55" t="s">
        <v>1605</v>
      </c>
      <c r="B280" s="55">
        <v>1</v>
      </c>
      <c r="C280" s="55">
        <v>0</v>
      </c>
      <c r="D280" s="55" t="s">
        <v>128</v>
      </c>
      <c r="E280" s="55" t="s">
        <v>308</v>
      </c>
      <c r="F280" s="55">
        <v>55</v>
      </c>
      <c r="G280" s="55" t="s">
        <v>139</v>
      </c>
      <c r="H280" s="54">
        <v>5500</v>
      </c>
      <c r="I280" s="55">
        <f>INDEX([1]装备设计!$G$3:$G$7,MATCH([1]装备一览!E274,[1]装备设计!$F$3:$F$7,0))</f>
        <v>5</v>
      </c>
      <c r="J280" s="55">
        <f>INDEX([1]装备设计!$H$3:$H$7,MATCH([1]装备一览!E274,[1]装备设计!$F$3:$F$7,0))</f>
        <v>0</v>
      </c>
      <c r="K280" s="55">
        <v>0</v>
      </c>
      <c r="L280" s="55">
        <f t="shared" si="18"/>
        <v>1981</v>
      </c>
      <c r="M280" s="55" t="s">
        <v>2248</v>
      </c>
      <c r="N280" s="55"/>
      <c r="P280" s="55" t="s">
        <v>1606</v>
      </c>
      <c r="Q280" s="55">
        <v>1</v>
      </c>
      <c r="R280" s="55">
        <v>0</v>
      </c>
      <c r="S280" s="55" t="s">
        <v>128</v>
      </c>
      <c r="T280" s="44" t="s">
        <v>309</v>
      </c>
      <c r="U280" s="55">
        <v>55</v>
      </c>
      <c r="V280" s="55" t="s">
        <v>139</v>
      </c>
      <c r="W280" s="54">
        <v>11000</v>
      </c>
      <c r="X280" s="55">
        <f>INDEX([1]装备设计!$G$3:$G$7,MATCH([1]装备一览!T274,[1]装备设计!$F$3:$F$7,0))</f>
        <v>10</v>
      </c>
      <c r="Y280" s="55">
        <f>INDEX([1]装备设计!$H$3:$H$7,MATCH([1]装备一览!T274,[1]装备设计!$F$3:$F$7,0))</f>
        <v>0</v>
      </c>
      <c r="Z280" s="55">
        <v>0</v>
      </c>
      <c r="AA280" s="55">
        <v>1981</v>
      </c>
      <c r="AB280" s="55" t="str">
        <f t="shared" si="19"/>
        <v>224,306</v>
      </c>
      <c r="AC280" s="55"/>
      <c r="AE280" s="55" t="s">
        <v>1607</v>
      </c>
      <c r="AF280" s="55">
        <v>1</v>
      </c>
      <c r="AG280" s="55">
        <v>0</v>
      </c>
      <c r="AH280" s="55" t="s">
        <v>128</v>
      </c>
      <c r="AI280" s="44" t="s">
        <v>311</v>
      </c>
      <c r="AJ280" s="55">
        <v>55</v>
      </c>
      <c r="AK280" s="55" t="s">
        <v>139</v>
      </c>
      <c r="AL280" s="54">
        <v>27500</v>
      </c>
      <c r="AM280" s="55">
        <f>INDEX([1]装备设计!$G$3:$G$7,MATCH([1]装备一览!AI274,[1]装备设计!$F$3:$F$7,0))</f>
        <v>20</v>
      </c>
      <c r="AN280" s="55">
        <f>INDEX([1]装备设计!$H$3:$H$7,MATCH([1]装备一览!AI274,[1]装备设计!$F$3:$F$7,0))</f>
        <v>0</v>
      </c>
      <c r="AO280" s="55">
        <v>30000</v>
      </c>
      <c r="AP280" s="55">
        <v>1981</v>
      </c>
      <c r="AQ280" s="55" t="str">
        <f t="shared" si="20"/>
        <v>374,508</v>
      </c>
      <c r="AR280" s="55"/>
      <c r="AT280" s="55" t="s">
        <v>1608</v>
      </c>
      <c r="AU280" s="55">
        <v>1</v>
      </c>
      <c r="AV280" s="55">
        <v>0</v>
      </c>
      <c r="AW280" s="55" t="s">
        <v>128</v>
      </c>
      <c r="AX280" s="44" t="s">
        <v>313</v>
      </c>
      <c r="AY280" s="55">
        <v>55</v>
      </c>
      <c r="AZ280" s="55" t="s">
        <v>139</v>
      </c>
      <c r="BA280" s="54">
        <v>55000</v>
      </c>
      <c r="BB280" s="55">
        <f>INDEX([1]装备设计!$G$3:$G$7,MATCH([1]装备一览!AX274,[1]装备设计!$F$3:$F$7,0))</f>
        <v>50</v>
      </c>
      <c r="BC280" s="55">
        <f>INDEX([1]装备设计!$H$3:$H$7,MATCH([1]装备一览!AX274,[1]装备设计!$F$3:$F$7,0))</f>
        <v>500</v>
      </c>
      <c r="BD280" s="55">
        <v>30000</v>
      </c>
      <c r="BE280" s="55">
        <v>1981</v>
      </c>
      <c r="BF280" s="55" t="str">
        <f t="shared" si="21"/>
        <v>562,763</v>
      </c>
      <c r="BG280" s="55"/>
      <c r="BI280" s="55" t="s">
        <v>1609</v>
      </c>
      <c r="BJ280" s="55">
        <v>1</v>
      </c>
      <c r="BK280" s="55">
        <v>0</v>
      </c>
      <c r="BL280" s="55" t="s">
        <v>128</v>
      </c>
      <c r="BM280" s="44" t="s">
        <v>315</v>
      </c>
      <c r="BN280" s="55">
        <v>55</v>
      </c>
      <c r="BO280" s="55" t="s">
        <v>139</v>
      </c>
      <c r="BP280" s="54">
        <v>110000</v>
      </c>
      <c r="BQ280" s="55">
        <f>INDEX([1]装备设计!$G$3:$G$7,MATCH([1]装备一览!BM274,[1]装备设计!$F$3:$F$7,0))</f>
        <v>150</v>
      </c>
      <c r="BR280" s="55">
        <f>INDEX([1]装备设计!$H$3:$H$7,MATCH([1]装备一览!BM274,[1]装备设计!$F$3:$F$7,0))</f>
        <v>1500</v>
      </c>
      <c r="BS280" s="55">
        <v>30000</v>
      </c>
      <c r="BT280" s="55">
        <v>1981</v>
      </c>
      <c r="BU280" s="55" t="str">
        <f t="shared" si="22"/>
        <v>705,1017</v>
      </c>
      <c r="BV280" s="55"/>
    </row>
    <row r="281" spans="1:74" ht="14.25" thickBot="1">
      <c r="A281" s="55" t="s">
        <v>1610</v>
      </c>
      <c r="B281" s="55">
        <v>1</v>
      </c>
      <c r="C281" s="55">
        <v>1</v>
      </c>
      <c r="D281" s="55" t="s">
        <v>128</v>
      </c>
      <c r="E281" s="55" t="s">
        <v>308</v>
      </c>
      <c r="F281" s="55">
        <v>55</v>
      </c>
      <c r="G281" s="55" t="s">
        <v>139</v>
      </c>
      <c r="H281" s="54">
        <v>5800</v>
      </c>
      <c r="I281" s="55">
        <f>INDEX([1]装备设计!$G$3:$G$7,MATCH([1]装备一览!E275,[1]装备设计!$F$3:$F$7,0))</f>
        <v>5</v>
      </c>
      <c r="J281" s="55">
        <f>INDEX([1]装备设计!$H$3:$H$7,MATCH([1]装备一览!E275,[1]装备设计!$F$3:$F$7,0))</f>
        <v>0</v>
      </c>
      <c r="K281" s="55">
        <v>0</v>
      </c>
      <c r="L281" s="55">
        <f t="shared" si="18"/>
        <v>2194.6</v>
      </c>
      <c r="M281" s="55" t="s">
        <v>2248</v>
      </c>
      <c r="N281" s="55"/>
      <c r="P281" s="55" t="s">
        <v>1611</v>
      </c>
      <c r="Q281" s="55">
        <v>1</v>
      </c>
      <c r="R281" s="55">
        <v>1</v>
      </c>
      <c r="S281" s="55" t="s">
        <v>128</v>
      </c>
      <c r="T281" s="44" t="s">
        <v>309</v>
      </c>
      <c r="U281" s="55">
        <v>55</v>
      </c>
      <c r="V281" s="55" t="s">
        <v>139</v>
      </c>
      <c r="W281" s="54">
        <v>11600</v>
      </c>
      <c r="X281" s="55">
        <f>INDEX([1]装备设计!$G$3:$G$7,MATCH([1]装备一览!T275,[1]装备设计!$F$3:$F$7,0))</f>
        <v>10</v>
      </c>
      <c r="Y281" s="55">
        <f>INDEX([1]装备设计!$H$3:$H$7,MATCH([1]装备一览!T275,[1]装备设计!$F$3:$F$7,0))</f>
        <v>0</v>
      </c>
      <c r="Z281" s="55">
        <v>0</v>
      </c>
      <c r="AA281" s="55">
        <v>2194.6</v>
      </c>
      <c r="AB281" s="55" t="str">
        <f t="shared" si="19"/>
        <v>224,306</v>
      </c>
      <c r="AC281" s="55"/>
      <c r="AE281" s="55" t="s">
        <v>1612</v>
      </c>
      <c r="AF281" s="55">
        <v>1</v>
      </c>
      <c r="AG281" s="55">
        <v>1</v>
      </c>
      <c r="AH281" s="55" t="s">
        <v>128</v>
      </c>
      <c r="AI281" s="44" t="s">
        <v>311</v>
      </c>
      <c r="AJ281" s="55">
        <v>55</v>
      </c>
      <c r="AK281" s="55" t="s">
        <v>139</v>
      </c>
      <c r="AL281" s="54">
        <v>29000</v>
      </c>
      <c r="AM281" s="55">
        <f>INDEX([1]装备设计!$G$3:$G$7,MATCH([1]装备一览!AI275,[1]装备设计!$F$3:$F$7,0))</f>
        <v>20</v>
      </c>
      <c r="AN281" s="55">
        <f>INDEX([1]装备设计!$H$3:$H$7,MATCH([1]装备一览!AI275,[1]装备设计!$F$3:$F$7,0))</f>
        <v>0</v>
      </c>
      <c r="AO281" s="55">
        <v>32500</v>
      </c>
      <c r="AP281" s="55">
        <v>2194.6</v>
      </c>
      <c r="AQ281" s="55" t="str">
        <f t="shared" si="20"/>
        <v>374,508</v>
      </c>
      <c r="AR281" s="55"/>
      <c r="AT281" s="55" t="s">
        <v>1613</v>
      </c>
      <c r="AU281" s="55">
        <v>1</v>
      </c>
      <c r="AV281" s="55">
        <v>1</v>
      </c>
      <c r="AW281" s="55" t="s">
        <v>128</v>
      </c>
      <c r="AX281" s="44" t="s">
        <v>313</v>
      </c>
      <c r="AY281" s="55">
        <v>55</v>
      </c>
      <c r="AZ281" s="55" t="s">
        <v>139</v>
      </c>
      <c r="BA281" s="54">
        <v>58000</v>
      </c>
      <c r="BB281" s="55">
        <f>INDEX([1]装备设计!$G$3:$G$7,MATCH([1]装备一览!AX275,[1]装备设计!$F$3:$F$7,0))</f>
        <v>50</v>
      </c>
      <c r="BC281" s="55">
        <f>INDEX([1]装备设计!$H$3:$H$7,MATCH([1]装备一览!AX275,[1]装备设计!$F$3:$F$7,0))</f>
        <v>500</v>
      </c>
      <c r="BD281" s="55">
        <v>32500</v>
      </c>
      <c r="BE281" s="55">
        <v>2194.6</v>
      </c>
      <c r="BF281" s="55" t="str">
        <f t="shared" si="21"/>
        <v>562,763</v>
      </c>
      <c r="BG281" s="55"/>
      <c r="BI281" s="55" t="s">
        <v>1614</v>
      </c>
      <c r="BJ281" s="55">
        <v>1</v>
      </c>
      <c r="BK281" s="55">
        <v>1</v>
      </c>
      <c r="BL281" s="55" t="s">
        <v>128</v>
      </c>
      <c r="BM281" s="44" t="s">
        <v>315</v>
      </c>
      <c r="BN281" s="55">
        <v>55</v>
      </c>
      <c r="BO281" s="55" t="s">
        <v>139</v>
      </c>
      <c r="BP281" s="54">
        <v>116000</v>
      </c>
      <c r="BQ281" s="55">
        <f>INDEX([1]装备设计!$G$3:$G$7,MATCH([1]装备一览!BM275,[1]装备设计!$F$3:$F$7,0))</f>
        <v>150</v>
      </c>
      <c r="BR281" s="55">
        <f>INDEX([1]装备设计!$H$3:$H$7,MATCH([1]装备一览!BM275,[1]装备设计!$F$3:$F$7,0))</f>
        <v>1500</v>
      </c>
      <c r="BS281" s="55">
        <v>32500</v>
      </c>
      <c r="BT281" s="55">
        <v>2194.6</v>
      </c>
      <c r="BU281" s="55" t="str">
        <f t="shared" si="22"/>
        <v>705,1017</v>
      </c>
      <c r="BV281" s="55"/>
    </row>
    <row r="282" spans="1:74" ht="14.25" thickBot="1">
      <c r="A282" s="55" t="s">
        <v>1615</v>
      </c>
      <c r="B282" s="55">
        <v>1</v>
      </c>
      <c r="C282" s="55">
        <v>0</v>
      </c>
      <c r="D282" s="55" t="s">
        <v>127</v>
      </c>
      <c r="E282" s="55" t="s">
        <v>308</v>
      </c>
      <c r="F282" s="55">
        <v>55</v>
      </c>
      <c r="G282" s="55" t="s">
        <v>137</v>
      </c>
      <c r="H282" s="54">
        <v>5500</v>
      </c>
      <c r="I282" s="55">
        <f>INDEX([1]装备设计!$G$3:$G$7,MATCH([1]装备一览!E276,[1]装备设计!$F$3:$F$7,0))</f>
        <v>5</v>
      </c>
      <c r="J282" s="55">
        <f>INDEX([1]装备设计!$H$3:$H$7,MATCH([1]装备一览!E276,[1]装备设计!$F$3:$F$7,0))</f>
        <v>0</v>
      </c>
      <c r="K282" s="55">
        <v>0</v>
      </c>
      <c r="L282" s="55">
        <f t="shared" si="18"/>
        <v>4228</v>
      </c>
      <c r="M282" s="55" t="s">
        <v>2248</v>
      </c>
      <c r="N282" s="55"/>
      <c r="P282" s="55" t="s">
        <v>1616</v>
      </c>
      <c r="Q282" s="55">
        <v>1</v>
      </c>
      <c r="R282" s="55">
        <v>0</v>
      </c>
      <c r="S282" s="55" t="s">
        <v>127</v>
      </c>
      <c r="T282" s="44" t="s">
        <v>309</v>
      </c>
      <c r="U282" s="55">
        <v>55</v>
      </c>
      <c r="V282" s="55" t="s">
        <v>137</v>
      </c>
      <c r="W282" s="54">
        <v>11000</v>
      </c>
      <c r="X282" s="55">
        <f>INDEX([1]装备设计!$G$3:$G$7,MATCH([1]装备一览!T276,[1]装备设计!$F$3:$F$7,0))</f>
        <v>10</v>
      </c>
      <c r="Y282" s="55">
        <f>INDEX([1]装备设计!$H$3:$H$7,MATCH([1]装备一览!T276,[1]装备设计!$F$3:$F$7,0))</f>
        <v>0</v>
      </c>
      <c r="Z282" s="55">
        <v>0</v>
      </c>
      <c r="AA282" s="55">
        <v>4228</v>
      </c>
      <c r="AB282" s="55" t="str">
        <f t="shared" si="19"/>
        <v>224,306</v>
      </c>
      <c r="AC282" s="55"/>
      <c r="AE282" s="55" t="s">
        <v>1617</v>
      </c>
      <c r="AF282" s="55">
        <v>1</v>
      </c>
      <c r="AG282" s="55">
        <v>0</v>
      </c>
      <c r="AH282" s="55" t="s">
        <v>127</v>
      </c>
      <c r="AI282" s="44" t="s">
        <v>311</v>
      </c>
      <c r="AJ282" s="55">
        <v>55</v>
      </c>
      <c r="AK282" s="55" t="s">
        <v>137</v>
      </c>
      <c r="AL282" s="54">
        <v>27500</v>
      </c>
      <c r="AM282" s="55">
        <f>INDEX([1]装备设计!$G$3:$G$7,MATCH([1]装备一览!AI276,[1]装备设计!$F$3:$F$7,0))</f>
        <v>20</v>
      </c>
      <c r="AN282" s="55">
        <f>INDEX([1]装备设计!$H$3:$H$7,MATCH([1]装备一览!AI276,[1]装备设计!$F$3:$F$7,0))</f>
        <v>0</v>
      </c>
      <c r="AO282" s="55">
        <v>30000</v>
      </c>
      <c r="AP282" s="55">
        <v>4228</v>
      </c>
      <c r="AQ282" s="55" t="str">
        <f t="shared" si="20"/>
        <v>374,508</v>
      </c>
      <c r="AR282" s="55"/>
      <c r="AT282" s="55" t="s">
        <v>1618</v>
      </c>
      <c r="AU282" s="55">
        <v>1</v>
      </c>
      <c r="AV282" s="55">
        <v>0</v>
      </c>
      <c r="AW282" s="55" t="s">
        <v>127</v>
      </c>
      <c r="AX282" s="44" t="s">
        <v>313</v>
      </c>
      <c r="AY282" s="55">
        <v>55</v>
      </c>
      <c r="AZ282" s="55" t="s">
        <v>137</v>
      </c>
      <c r="BA282" s="54">
        <v>55000</v>
      </c>
      <c r="BB282" s="55">
        <f>INDEX([1]装备设计!$G$3:$G$7,MATCH([1]装备一览!AX276,[1]装备设计!$F$3:$F$7,0))</f>
        <v>50</v>
      </c>
      <c r="BC282" s="55">
        <f>INDEX([1]装备设计!$H$3:$H$7,MATCH([1]装备一览!AX276,[1]装备设计!$F$3:$F$7,0))</f>
        <v>500</v>
      </c>
      <c r="BD282" s="55">
        <v>30000</v>
      </c>
      <c r="BE282" s="55">
        <v>4228</v>
      </c>
      <c r="BF282" s="55" t="str">
        <f t="shared" si="21"/>
        <v>562,763</v>
      </c>
      <c r="BG282" s="55"/>
      <c r="BI282" s="55" t="s">
        <v>1619</v>
      </c>
      <c r="BJ282" s="55">
        <v>1</v>
      </c>
      <c r="BK282" s="55">
        <v>0</v>
      </c>
      <c r="BL282" s="55" t="s">
        <v>127</v>
      </c>
      <c r="BM282" s="44" t="s">
        <v>315</v>
      </c>
      <c r="BN282" s="55">
        <v>55</v>
      </c>
      <c r="BO282" s="55" t="s">
        <v>137</v>
      </c>
      <c r="BP282" s="54">
        <v>110000</v>
      </c>
      <c r="BQ282" s="55">
        <f>INDEX([1]装备设计!$G$3:$G$7,MATCH([1]装备一览!BM276,[1]装备设计!$F$3:$F$7,0))</f>
        <v>150</v>
      </c>
      <c r="BR282" s="55">
        <f>INDEX([1]装备设计!$H$3:$H$7,MATCH([1]装备一览!BM276,[1]装备设计!$F$3:$F$7,0))</f>
        <v>1500</v>
      </c>
      <c r="BS282" s="55">
        <v>30000</v>
      </c>
      <c r="BT282" s="55">
        <v>4228</v>
      </c>
      <c r="BU282" s="55" t="str">
        <f t="shared" si="22"/>
        <v>705,1017</v>
      </c>
      <c r="BV282" s="55"/>
    </row>
    <row r="283" spans="1:74" ht="14.25" thickBot="1">
      <c r="A283" s="55" t="s">
        <v>1620</v>
      </c>
      <c r="B283" s="71">
        <v>0</v>
      </c>
      <c r="C283" s="55">
        <v>1</v>
      </c>
      <c r="D283" s="55" t="s">
        <v>127</v>
      </c>
      <c r="E283" s="55" t="s">
        <v>308</v>
      </c>
      <c r="F283" s="55">
        <v>55</v>
      </c>
      <c r="G283" s="55" t="s">
        <v>137</v>
      </c>
      <c r="H283" s="54">
        <v>5800</v>
      </c>
      <c r="I283" s="55">
        <f>INDEX([1]装备设计!$G$3:$G$7,MATCH([1]装备一览!E277,[1]装备设计!$F$3:$F$7,0))</f>
        <v>5</v>
      </c>
      <c r="J283" s="55">
        <f>INDEX([1]装备设计!$H$3:$H$7,MATCH([1]装备一览!E277,[1]装备设计!$F$3:$F$7,0))</f>
        <v>0</v>
      </c>
      <c r="K283" s="55">
        <v>0</v>
      </c>
      <c r="L283" s="55">
        <f t="shared" ref="L283:L320" si="23">IF(C283=1,INDEX($V$2:$AI$15,MATCH(F283,$U$2:$U$15,0),MATCH(D283,$V$1:$AI$1,0))*0.6+INDEX($V$2:$AI$15,MATCH(F283,$U$2:$U$15,0)+1,MATCH(D283,$V$1:$AI$1,0))*0.4,INDEX($V$2:$AI$15,MATCH(F283,$U$2:$U$15,0),MATCH(D283,$V$1:$AI$1,0)))</f>
        <v>4945.2</v>
      </c>
      <c r="M283" s="55" t="s">
        <v>2248</v>
      </c>
      <c r="N283" s="55"/>
      <c r="P283" s="55" t="s">
        <v>1621</v>
      </c>
      <c r="Q283" s="71">
        <v>0</v>
      </c>
      <c r="R283" s="55">
        <v>1</v>
      </c>
      <c r="S283" s="55" t="s">
        <v>127</v>
      </c>
      <c r="T283" s="44" t="s">
        <v>309</v>
      </c>
      <c r="U283" s="55">
        <v>55</v>
      </c>
      <c r="V283" s="55" t="s">
        <v>137</v>
      </c>
      <c r="W283" s="54">
        <v>11600</v>
      </c>
      <c r="X283" s="55">
        <f>INDEX([1]装备设计!$G$3:$G$7,MATCH([1]装备一览!T277,[1]装备设计!$F$3:$F$7,0))</f>
        <v>10</v>
      </c>
      <c r="Y283" s="55">
        <f>INDEX([1]装备设计!$H$3:$H$7,MATCH([1]装备一览!T277,[1]装备设计!$F$3:$F$7,0))</f>
        <v>0</v>
      </c>
      <c r="Z283" s="55">
        <v>0</v>
      </c>
      <c r="AA283" s="55">
        <v>4945.2</v>
      </c>
      <c r="AB283" s="55" t="str">
        <f t="shared" ref="AB283:AB346" si="24">IF(V283="全职业",VLOOKUP(U283,$A$2:$I$16,8,FALSE),VLOOKUP(U283,$A$2:$I$16,9,FALSE))</f>
        <v>224,306</v>
      </c>
      <c r="AC283" s="55"/>
      <c r="AE283" s="55" t="s">
        <v>1622</v>
      </c>
      <c r="AF283" s="71">
        <v>0</v>
      </c>
      <c r="AG283" s="55">
        <v>1</v>
      </c>
      <c r="AH283" s="55" t="s">
        <v>127</v>
      </c>
      <c r="AI283" s="44" t="s">
        <v>311</v>
      </c>
      <c r="AJ283" s="55">
        <v>55</v>
      </c>
      <c r="AK283" s="55" t="s">
        <v>137</v>
      </c>
      <c r="AL283" s="54">
        <v>29000</v>
      </c>
      <c r="AM283" s="55">
        <f>INDEX([1]装备设计!$G$3:$G$7,MATCH([1]装备一览!AI277,[1]装备设计!$F$3:$F$7,0))</f>
        <v>20</v>
      </c>
      <c r="AN283" s="55">
        <f>INDEX([1]装备设计!$H$3:$H$7,MATCH([1]装备一览!AI277,[1]装备设计!$F$3:$F$7,0))</f>
        <v>0</v>
      </c>
      <c r="AO283" s="55">
        <v>32500</v>
      </c>
      <c r="AP283" s="55">
        <v>4945.2</v>
      </c>
      <c r="AQ283" s="55" t="str">
        <f t="shared" si="20"/>
        <v>374,508</v>
      </c>
      <c r="AR283" s="55"/>
      <c r="AT283" s="55" t="s">
        <v>1623</v>
      </c>
      <c r="AU283" s="71">
        <v>0</v>
      </c>
      <c r="AV283" s="55">
        <v>1</v>
      </c>
      <c r="AW283" s="55" t="s">
        <v>127</v>
      </c>
      <c r="AX283" s="44" t="s">
        <v>313</v>
      </c>
      <c r="AY283" s="55">
        <v>55</v>
      </c>
      <c r="AZ283" s="55" t="s">
        <v>137</v>
      </c>
      <c r="BA283" s="54">
        <v>58000</v>
      </c>
      <c r="BB283" s="55">
        <f>INDEX([1]装备设计!$G$3:$G$7,MATCH([1]装备一览!AX277,[1]装备设计!$F$3:$F$7,0))</f>
        <v>50</v>
      </c>
      <c r="BC283" s="55">
        <f>INDEX([1]装备设计!$H$3:$H$7,MATCH([1]装备一览!AX277,[1]装备设计!$F$3:$F$7,0))</f>
        <v>500</v>
      </c>
      <c r="BD283" s="55">
        <v>32500</v>
      </c>
      <c r="BE283" s="55">
        <v>4945.2</v>
      </c>
      <c r="BF283" s="55" t="str">
        <f t="shared" si="21"/>
        <v>562,763</v>
      </c>
      <c r="BG283" s="55"/>
      <c r="BI283" s="55" t="s">
        <v>1624</v>
      </c>
      <c r="BJ283" s="71">
        <v>0</v>
      </c>
      <c r="BK283" s="55">
        <v>1</v>
      </c>
      <c r="BL283" s="55" t="s">
        <v>127</v>
      </c>
      <c r="BM283" s="44" t="s">
        <v>315</v>
      </c>
      <c r="BN283" s="55">
        <v>55</v>
      </c>
      <c r="BO283" s="55" t="s">
        <v>137</v>
      </c>
      <c r="BP283" s="54">
        <v>116000</v>
      </c>
      <c r="BQ283" s="55">
        <f>INDEX([1]装备设计!$G$3:$G$7,MATCH([1]装备一览!BM277,[1]装备设计!$F$3:$F$7,0))</f>
        <v>150</v>
      </c>
      <c r="BR283" s="55">
        <f>INDEX([1]装备设计!$H$3:$H$7,MATCH([1]装备一览!BM277,[1]装备设计!$F$3:$F$7,0))</f>
        <v>1500</v>
      </c>
      <c r="BS283" s="55">
        <v>32500</v>
      </c>
      <c r="BT283" s="55">
        <v>4945.2</v>
      </c>
      <c r="BU283" s="55" t="str">
        <f t="shared" si="22"/>
        <v>705,1017</v>
      </c>
      <c r="BV283" s="55"/>
    </row>
    <row r="284" spans="1:74" ht="14.25" thickBot="1">
      <c r="A284" s="55" t="s">
        <v>1625</v>
      </c>
      <c r="B284" s="55">
        <v>1</v>
      </c>
      <c r="C284" s="55">
        <v>0</v>
      </c>
      <c r="D284" s="55" t="s">
        <v>128</v>
      </c>
      <c r="E284" s="55" t="s">
        <v>308</v>
      </c>
      <c r="F284" s="55">
        <v>55</v>
      </c>
      <c r="G284" s="55" t="s">
        <v>137</v>
      </c>
      <c r="H284" s="54">
        <v>5500</v>
      </c>
      <c r="I284" s="55">
        <f>INDEX([1]装备设计!$G$3:$G$7,MATCH([1]装备一览!E278,[1]装备设计!$F$3:$F$7,0))</f>
        <v>5</v>
      </c>
      <c r="J284" s="55">
        <f>INDEX([1]装备设计!$H$3:$H$7,MATCH([1]装备一览!E278,[1]装备设计!$F$3:$F$7,0))</f>
        <v>0</v>
      </c>
      <c r="K284" s="55">
        <v>0</v>
      </c>
      <c r="L284" s="55">
        <v>1780</v>
      </c>
      <c r="M284" s="55" t="s">
        <v>2248</v>
      </c>
      <c r="N284" s="55"/>
      <c r="P284" s="55" t="s">
        <v>1626</v>
      </c>
      <c r="Q284" s="55">
        <v>1</v>
      </c>
      <c r="R284" s="55">
        <v>0</v>
      </c>
      <c r="S284" s="55" t="s">
        <v>128</v>
      </c>
      <c r="T284" s="44" t="s">
        <v>309</v>
      </c>
      <c r="U284" s="55">
        <v>55</v>
      </c>
      <c r="V284" s="55" t="s">
        <v>137</v>
      </c>
      <c r="W284" s="54">
        <v>11000</v>
      </c>
      <c r="X284" s="55">
        <f>INDEX([1]装备设计!$G$3:$G$7,MATCH([1]装备一览!T278,[1]装备设计!$F$3:$F$7,0))</f>
        <v>10</v>
      </c>
      <c r="Y284" s="55">
        <f>INDEX([1]装备设计!$H$3:$H$7,MATCH([1]装备一览!T278,[1]装备设计!$F$3:$F$7,0))</f>
        <v>0</v>
      </c>
      <c r="Z284" s="55">
        <v>0</v>
      </c>
      <c r="AA284" s="55">
        <v>1780</v>
      </c>
      <c r="AB284" s="55" t="str">
        <f t="shared" si="24"/>
        <v>224,306</v>
      </c>
      <c r="AC284" s="55"/>
      <c r="AE284" s="55" t="s">
        <v>1627</v>
      </c>
      <c r="AF284" s="55">
        <v>1</v>
      </c>
      <c r="AG284" s="55">
        <v>0</v>
      </c>
      <c r="AH284" s="55" t="s">
        <v>128</v>
      </c>
      <c r="AI284" s="44" t="s">
        <v>311</v>
      </c>
      <c r="AJ284" s="55">
        <v>55</v>
      </c>
      <c r="AK284" s="55" t="s">
        <v>137</v>
      </c>
      <c r="AL284" s="54">
        <v>27500</v>
      </c>
      <c r="AM284" s="55">
        <f>INDEX([1]装备设计!$G$3:$G$7,MATCH([1]装备一览!AI278,[1]装备设计!$F$3:$F$7,0))</f>
        <v>20</v>
      </c>
      <c r="AN284" s="55">
        <f>INDEX([1]装备设计!$H$3:$H$7,MATCH([1]装备一览!AI278,[1]装备设计!$F$3:$F$7,0))</f>
        <v>0</v>
      </c>
      <c r="AO284" s="55">
        <v>30000</v>
      </c>
      <c r="AP284" s="55">
        <v>1780</v>
      </c>
      <c r="AQ284" s="55" t="str">
        <f t="shared" ref="AQ284:AQ347" si="25">IF(AK284="全职业",VLOOKUP(AJ284,$A$2:$I$16,6,FALSE),VLOOKUP(AJ284,$A$2:$I$16,7,FALSE))</f>
        <v>374,508</v>
      </c>
      <c r="AR284" s="55"/>
      <c r="AT284" s="55" t="s">
        <v>1628</v>
      </c>
      <c r="AU284" s="55">
        <v>1</v>
      </c>
      <c r="AV284" s="55">
        <v>0</v>
      </c>
      <c r="AW284" s="55" t="s">
        <v>128</v>
      </c>
      <c r="AX284" s="44" t="s">
        <v>313</v>
      </c>
      <c r="AY284" s="55">
        <v>55</v>
      </c>
      <c r="AZ284" s="55" t="s">
        <v>137</v>
      </c>
      <c r="BA284" s="54">
        <v>55000</v>
      </c>
      <c r="BB284" s="55">
        <f>INDEX([1]装备设计!$G$3:$G$7,MATCH([1]装备一览!AX278,[1]装备设计!$F$3:$F$7,0))</f>
        <v>50</v>
      </c>
      <c r="BC284" s="55">
        <f>INDEX([1]装备设计!$H$3:$H$7,MATCH([1]装备一览!AX278,[1]装备设计!$F$3:$F$7,0))</f>
        <v>500</v>
      </c>
      <c r="BD284" s="55">
        <v>30000</v>
      </c>
      <c r="BE284" s="55">
        <v>1780</v>
      </c>
      <c r="BF284" s="55" t="str">
        <f t="shared" ref="BF284:BF347" si="26">IF(AZ284="全职业",VLOOKUP(AY284,$A$2:$I$16,4,FALSE),VLOOKUP(AY284,$A$2:$I$16,5,FALSE))</f>
        <v>562,763</v>
      </c>
      <c r="BG284" s="55"/>
      <c r="BI284" s="55" t="s">
        <v>1629</v>
      </c>
      <c r="BJ284" s="55">
        <v>1</v>
      </c>
      <c r="BK284" s="55">
        <v>0</v>
      </c>
      <c r="BL284" s="55" t="s">
        <v>128</v>
      </c>
      <c r="BM284" s="44" t="s">
        <v>315</v>
      </c>
      <c r="BN284" s="55">
        <v>55</v>
      </c>
      <c r="BO284" s="55" t="s">
        <v>137</v>
      </c>
      <c r="BP284" s="54">
        <v>110000</v>
      </c>
      <c r="BQ284" s="55">
        <f>INDEX([1]装备设计!$G$3:$G$7,MATCH([1]装备一览!BM278,[1]装备设计!$F$3:$F$7,0))</f>
        <v>150</v>
      </c>
      <c r="BR284" s="55">
        <f>INDEX([1]装备设计!$H$3:$H$7,MATCH([1]装备一览!BM278,[1]装备设计!$F$3:$F$7,0))</f>
        <v>1500</v>
      </c>
      <c r="BS284" s="55">
        <v>30000</v>
      </c>
      <c r="BT284" s="55">
        <v>1780</v>
      </c>
      <c r="BU284" s="55" t="str">
        <f t="shared" ref="BU284:BU347" si="27">IF(BO284="全职业",VLOOKUP(BN284,$A$2:$I$16,2,FALSE),VLOOKUP(BN284,$A$2:$I$16,3,FALSE))</f>
        <v>705,1017</v>
      </c>
      <c r="BV284" s="55"/>
    </row>
    <row r="285" spans="1:74" ht="14.25" thickBot="1">
      <c r="A285" s="55" t="s">
        <v>1630</v>
      </c>
      <c r="B285" s="55">
        <v>1</v>
      </c>
      <c r="C285" s="55">
        <v>1</v>
      </c>
      <c r="D285" s="55" t="s">
        <v>128</v>
      </c>
      <c r="E285" s="55" t="s">
        <v>308</v>
      </c>
      <c r="F285" s="55">
        <v>55</v>
      </c>
      <c r="G285" s="55" t="s">
        <v>137</v>
      </c>
      <c r="H285" s="54">
        <v>5800</v>
      </c>
      <c r="I285" s="55">
        <f>INDEX([1]装备设计!$G$3:$G$7,MATCH([1]装备一览!E279,[1]装备设计!$F$3:$F$7,0))</f>
        <v>5</v>
      </c>
      <c r="J285" s="55">
        <f>INDEX([1]装备设计!$H$3:$H$7,MATCH([1]装备一览!E279,[1]装备设计!$F$3:$F$7,0))</f>
        <v>0</v>
      </c>
      <c r="K285" s="55">
        <v>0</v>
      </c>
      <c r="L285" s="55">
        <v>1972</v>
      </c>
      <c r="M285" s="55" t="s">
        <v>2248</v>
      </c>
      <c r="N285" s="55"/>
      <c r="P285" s="55" t="s">
        <v>1631</v>
      </c>
      <c r="Q285" s="55">
        <v>1</v>
      </c>
      <c r="R285" s="55">
        <v>1</v>
      </c>
      <c r="S285" s="55" t="s">
        <v>128</v>
      </c>
      <c r="T285" s="44" t="s">
        <v>309</v>
      </c>
      <c r="U285" s="55">
        <v>55</v>
      </c>
      <c r="V285" s="55" t="s">
        <v>137</v>
      </c>
      <c r="W285" s="54">
        <v>11600</v>
      </c>
      <c r="X285" s="55">
        <f>INDEX([1]装备设计!$G$3:$G$7,MATCH([1]装备一览!T279,[1]装备设计!$F$3:$F$7,0))</f>
        <v>10</v>
      </c>
      <c r="Y285" s="55">
        <f>INDEX([1]装备设计!$H$3:$H$7,MATCH([1]装备一览!T279,[1]装备设计!$F$3:$F$7,0))</f>
        <v>0</v>
      </c>
      <c r="Z285" s="55">
        <v>0</v>
      </c>
      <c r="AA285" s="55">
        <v>1972</v>
      </c>
      <c r="AB285" s="55" t="str">
        <f t="shared" si="24"/>
        <v>224,306</v>
      </c>
      <c r="AC285" s="55"/>
      <c r="AE285" s="55" t="s">
        <v>1632</v>
      </c>
      <c r="AF285" s="55">
        <v>1</v>
      </c>
      <c r="AG285" s="55">
        <v>1</v>
      </c>
      <c r="AH285" s="55" t="s">
        <v>128</v>
      </c>
      <c r="AI285" s="44" t="s">
        <v>311</v>
      </c>
      <c r="AJ285" s="55">
        <v>55</v>
      </c>
      <c r="AK285" s="55" t="s">
        <v>137</v>
      </c>
      <c r="AL285" s="54">
        <v>29000</v>
      </c>
      <c r="AM285" s="55">
        <f>INDEX([1]装备设计!$G$3:$G$7,MATCH([1]装备一览!AI279,[1]装备设计!$F$3:$F$7,0))</f>
        <v>20</v>
      </c>
      <c r="AN285" s="55">
        <f>INDEX([1]装备设计!$H$3:$H$7,MATCH([1]装备一览!AI279,[1]装备设计!$F$3:$F$7,0))</f>
        <v>0</v>
      </c>
      <c r="AO285" s="55">
        <v>32500</v>
      </c>
      <c r="AP285" s="55">
        <v>1972</v>
      </c>
      <c r="AQ285" s="55" t="str">
        <f t="shared" si="25"/>
        <v>374,508</v>
      </c>
      <c r="AR285" s="55"/>
      <c r="AT285" s="55" t="s">
        <v>1633</v>
      </c>
      <c r="AU285" s="55">
        <v>1</v>
      </c>
      <c r="AV285" s="55">
        <v>1</v>
      </c>
      <c r="AW285" s="55" t="s">
        <v>128</v>
      </c>
      <c r="AX285" s="44" t="s">
        <v>313</v>
      </c>
      <c r="AY285" s="55">
        <v>55</v>
      </c>
      <c r="AZ285" s="55" t="s">
        <v>137</v>
      </c>
      <c r="BA285" s="54">
        <v>58000</v>
      </c>
      <c r="BB285" s="55">
        <f>INDEX([1]装备设计!$G$3:$G$7,MATCH([1]装备一览!AX279,[1]装备设计!$F$3:$F$7,0))</f>
        <v>50</v>
      </c>
      <c r="BC285" s="55">
        <f>INDEX([1]装备设计!$H$3:$H$7,MATCH([1]装备一览!AX279,[1]装备设计!$F$3:$F$7,0))</f>
        <v>500</v>
      </c>
      <c r="BD285" s="55">
        <v>32500</v>
      </c>
      <c r="BE285" s="55">
        <v>1972</v>
      </c>
      <c r="BF285" s="55" t="str">
        <f t="shared" si="26"/>
        <v>562,763</v>
      </c>
      <c r="BG285" s="55"/>
      <c r="BI285" s="55" t="s">
        <v>1634</v>
      </c>
      <c r="BJ285" s="55">
        <v>1</v>
      </c>
      <c r="BK285" s="55">
        <v>1</v>
      </c>
      <c r="BL285" s="55" t="s">
        <v>128</v>
      </c>
      <c r="BM285" s="44" t="s">
        <v>315</v>
      </c>
      <c r="BN285" s="55">
        <v>55</v>
      </c>
      <c r="BO285" s="55" t="s">
        <v>137</v>
      </c>
      <c r="BP285" s="54">
        <v>116000</v>
      </c>
      <c r="BQ285" s="55">
        <f>INDEX([1]装备设计!$G$3:$G$7,MATCH([1]装备一览!BM279,[1]装备设计!$F$3:$F$7,0))</f>
        <v>150</v>
      </c>
      <c r="BR285" s="55">
        <f>INDEX([1]装备设计!$H$3:$H$7,MATCH([1]装备一览!BM279,[1]装备设计!$F$3:$F$7,0))</f>
        <v>1500</v>
      </c>
      <c r="BS285" s="55">
        <v>32500</v>
      </c>
      <c r="BT285" s="55">
        <v>1972</v>
      </c>
      <c r="BU285" s="55" t="str">
        <f t="shared" si="27"/>
        <v>705,1017</v>
      </c>
      <c r="BV285" s="55"/>
    </row>
    <row r="286" spans="1:74" ht="14.25" thickBot="1">
      <c r="A286" s="55" t="s">
        <v>1635</v>
      </c>
      <c r="B286" s="55">
        <v>1</v>
      </c>
      <c r="C286" s="55">
        <v>0</v>
      </c>
      <c r="D286" s="55" t="s">
        <v>126</v>
      </c>
      <c r="E286" s="55" t="s">
        <v>308</v>
      </c>
      <c r="F286" s="55">
        <v>55</v>
      </c>
      <c r="G286" s="55" t="s">
        <v>232</v>
      </c>
      <c r="H286" s="54">
        <v>5500</v>
      </c>
      <c r="I286" s="55">
        <f>INDEX([1]装备设计!$G$3:$G$7,MATCH([1]装备一览!E280,[1]装备设计!$F$3:$F$7,0))</f>
        <v>5</v>
      </c>
      <c r="J286" s="55">
        <f>INDEX([1]装备设计!$H$3:$H$7,MATCH([1]装备一览!E280,[1]装备设计!$F$3:$F$7,0))</f>
        <v>0</v>
      </c>
      <c r="K286" s="55">
        <v>0</v>
      </c>
      <c r="L286" s="55">
        <f t="shared" si="23"/>
        <v>1153</v>
      </c>
      <c r="M286" s="55" t="s">
        <v>2248</v>
      </c>
      <c r="N286" s="55"/>
      <c r="P286" s="55" t="s">
        <v>1636</v>
      </c>
      <c r="Q286" s="55">
        <v>1</v>
      </c>
      <c r="R286" s="55">
        <v>0</v>
      </c>
      <c r="S286" s="55" t="s">
        <v>126</v>
      </c>
      <c r="T286" s="44" t="s">
        <v>309</v>
      </c>
      <c r="U286" s="55">
        <v>55</v>
      </c>
      <c r="V286" s="55" t="s">
        <v>232</v>
      </c>
      <c r="W286" s="54">
        <v>11000</v>
      </c>
      <c r="X286" s="55">
        <f>INDEX([1]装备设计!$G$3:$G$7,MATCH([1]装备一览!T280,[1]装备设计!$F$3:$F$7,0))</f>
        <v>10</v>
      </c>
      <c r="Y286" s="55">
        <f>INDEX([1]装备设计!$H$3:$H$7,MATCH([1]装备一览!T280,[1]装备设计!$F$3:$F$7,0))</f>
        <v>0</v>
      </c>
      <c r="Z286" s="55">
        <v>0</v>
      </c>
      <c r="AA286" s="55">
        <v>1153</v>
      </c>
      <c r="AB286" s="55" t="str">
        <f t="shared" si="24"/>
        <v>172,235</v>
      </c>
      <c r="AC286" s="55"/>
      <c r="AE286" s="55" t="s">
        <v>1637</v>
      </c>
      <c r="AF286" s="55">
        <v>1</v>
      </c>
      <c r="AG286" s="55">
        <v>0</v>
      </c>
      <c r="AH286" s="55" t="s">
        <v>126</v>
      </c>
      <c r="AI286" s="44" t="s">
        <v>311</v>
      </c>
      <c r="AJ286" s="55">
        <v>55</v>
      </c>
      <c r="AK286" s="55" t="s">
        <v>232</v>
      </c>
      <c r="AL286" s="54">
        <v>27500</v>
      </c>
      <c r="AM286" s="55">
        <f>INDEX([1]装备设计!$G$3:$G$7,MATCH([1]装备一览!AI280,[1]装备设计!$F$3:$F$7,0))</f>
        <v>20</v>
      </c>
      <c r="AN286" s="55">
        <f>INDEX([1]装备设计!$H$3:$H$7,MATCH([1]装备一览!AI280,[1]装备设计!$F$3:$F$7,0))</f>
        <v>0</v>
      </c>
      <c r="AO286" s="55">
        <v>30000</v>
      </c>
      <c r="AP286" s="55">
        <v>1153</v>
      </c>
      <c r="AQ286" s="55" t="str">
        <f t="shared" si="25"/>
        <v>288,391</v>
      </c>
      <c r="AR286" s="55"/>
      <c r="AT286" s="55" t="s">
        <v>1638</v>
      </c>
      <c r="AU286" s="55">
        <v>1</v>
      </c>
      <c r="AV286" s="55">
        <v>0</v>
      </c>
      <c r="AW286" s="55" t="s">
        <v>126</v>
      </c>
      <c r="AX286" s="44" t="s">
        <v>313</v>
      </c>
      <c r="AY286" s="55">
        <v>55</v>
      </c>
      <c r="AZ286" s="55" t="s">
        <v>232</v>
      </c>
      <c r="BA286" s="54">
        <v>55000</v>
      </c>
      <c r="BB286" s="55">
        <f>INDEX([1]装备设计!$G$3:$G$7,MATCH([1]装备一览!AX280,[1]装备设计!$F$3:$F$7,0))</f>
        <v>50</v>
      </c>
      <c r="BC286" s="55">
        <f>INDEX([1]装备设计!$H$3:$H$7,MATCH([1]装备一览!AX280,[1]装备设计!$F$3:$F$7,0))</f>
        <v>500</v>
      </c>
      <c r="BD286" s="55">
        <v>30000</v>
      </c>
      <c r="BE286" s="55">
        <v>1153</v>
      </c>
      <c r="BF286" s="55" t="str">
        <f t="shared" si="26"/>
        <v>432,587</v>
      </c>
      <c r="BG286" s="55"/>
      <c r="BI286" s="55" t="s">
        <v>1639</v>
      </c>
      <c r="BJ286" s="55">
        <v>1</v>
      </c>
      <c r="BK286" s="55">
        <v>0</v>
      </c>
      <c r="BL286" s="55" t="s">
        <v>126</v>
      </c>
      <c r="BM286" s="44" t="s">
        <v>315</v>
      </c>
      <c r="BN286" s="55">
        <v>55</v>
      </c>
      <c r="BO286" s="55" t="s">
        <v>232</v>
      </c>
      <c r="BP286" s="54">
        <v>110000</v>
      </c>
      <c r="BQ286" s="55">
        <f>INDEX([1]装备设计!$G$3:$G$7,MATCH([1]装备一览!BM280,[1]装备设计!$F$3:$F$7,0))</f>
        <v>150</v>
      </c>
      <c r="BR286" s="55">
        <f>INDEX([1]装备设计!$H$3:$H$7,MATCH([1]装备一览!BM280,[1]装备设计!$F$3:$F$7,0))</f>
        <v>1500</v>
      </c>
      <c r="BS286" s="55">
        <v>30000</v>
      </c>
      <c r="BT286" s="55">
        <v>1153</v>
      </c>
      <c r="BU286" s="55" t="str">
        <f t="shared" si="27"/>
        <v>542,782</v>
      </c>
      <c r="BV286" s="55"/>
    </row>
    <row r="287" spans="1:74" ht="14.25" thickBot="1">
      <c r="A287" s="55" t="s">
        <v>1640</v>
      </c>
      <c r="B287" s="71">
        <v>0</v>
      </c>
      <c r="C287" s="55">
        <v>1</v>
      </c>
      <c r="D287" s="55" t="s">
        <v>126</v>
      </c>
      <c r="E287" s="55" t="s">
        <v>308</v>
      </c>
      <c r="F287" s="55">
        <v>55</v>
      </c>
      <c r="G287" s="55" t="s">
        <v>232</v>
      </c>
      <c r="H287" s="54">
        <v>5800</v>
      </c>
      <c r="I287" s="55">
        <f>INDEX([1]装备设计!$G$3:$G$7,MATCH([1]装备一览!E281,[1]装备设计!$F$3:$F$7,0))</f>
        <v>5</v>
      </c>
      <c r="J287" s="55">
        <f>INDEX([1]装备设计!$H$3:$H$7,MATCH([1]装备一览!E281,[1]装备设计!$F$3:$F$7,0))</f>
        <v>0</v>
      </c>
      <c r="K287" s="55">
        <v>0</v>
      </c>
      <c r="L287" s="55">
        <f t="shared" si="23"/>
        <v>1242.5999999999999</v>
      </c>
      <c r="M287" s="55" t="s">
        <v>2248</v>
      </c>
      <c r="N287" s="55"/>
      <c r="P287" s="55" t="s">
        <v>1641</v>
      </c>
      <c r="Q287" s="71">
        <v>0</v>
      </c>
      <c r="R287" s="55">
        <v>1</v>
      </c>
      <c r="S287" s="55" t="s">
        <v>126</v>
      </c>
      <c r="T287" s="44" t="s">
        <v>309</v>
      </c>
      <c r="U287" s="55">
        <v>55</v>
      </c>
      <c r="V287" s="55" t="s">
        <v>232</v>
      </c>
      <c r="W287" s="54">
        <v>11600</v>
      </c>
      <c r="X287" s="55">
        <f>INDEX([1]装备设计!$G$3:$G$7,MATCH([1]装备一览!T281,[1]装备设计!$F$3:$F$7,0))</f>
        <v>10</v>
      </c>
      <c r="Y287" s="55">
        <f>INDEX([1]装备设计!$H$3:$H$7,MATCH([1]装备一览!T281,[1]装备设计!$F$3:$F$7,0))</f>
        <v>0</v>
      </c>
      <c r="Z287" s="55">
        <v>0</v>
      </c>
      <c r="AA287" s="55">
        <v>1242.5999999999999</v>
      </c>
      <c r="AB287" s="55" t="str">
        <f t="shared" si="24"/>
        <v>172,235</v>
      </c>
      <c r="AC287" s="55"/>
      <c r="AE287" s="55" t="s">
        <v>1642</v>
      </c>
      <c r="AF287" s="71">
        <v>0</v>
      </c>
      <c r="AG287" s="55">
        <v>1</v>
      </c>
      <c r="AH287" s="55" t="s">
        <v>126</v>
      </c>
      <c r="AI287" s="44" t="s">
        <v>311</v>
      </c>
      <c r="AJ287" s="55">
        <v>55</v>
      </c>
      <c r="AK287" s="55" t="s">
        <v>232</v>
      </c>
      <c r="AL287" s="54">
        <v>29000</v>
      </c>
      <c r="AM287" s="55">
        <f>INDEX([1]装备设计!$G$3:$G$7,MATCH([1]装备一览!AI281,[1]装备设计!$F$3:$F$7,0))</f>
        <v>20</v>
      </c>
      <c r="AN287" s="55">
        <f>INDEX([1]装备设计!$H$3:$H$7,MATCH([1]装备一览!AI281,[1]装备设计!$F$3:$F$7,0))</f>
        <v>0</v>
      </c>
      <c r="AO287" s="55">
        <v>32500</v>
      </c>
      <c r="AP287" s="55">
        <v>1242.5999999999999</v>
      </c>
      <c r="AQ287" s="55" t="str">
        <f t="shared" si="25"/>
        <v>288,391</v>
      </c>
      <c r="AR287" s="55"/>
      <c r="AT287" s="55" t="s">
        <v>1643</v>
      </c>
      <c r="AU287" s="71">
        <v>0</v>
      </c>
      <c r="AV287" s="55">
        <v>1</v>
      </c>
      <c r="AW287" s="55" t="s">
        <v>126</v>
      </c>
      <c r="AX287" s="44" t="s">
        <v>313</v>
      </c>
      <c r="AY287" s="55">
        <v>55</v>
      </c>
      <c r="AZ287" s="55" t="s">
        <v>232</v>
      </c>
      <c r="BA287" s="54">
        <v>58000</v>
      </c>
      <c r="BB287" s="55">
        <f>INDEX([1]装备设计!$G$3:$G$7,MATCH([1]装备一览!AX281,[1]装备设计!$F$3:$F$7,0))</f>
        <v>50</v>
      </c>
      <c r="BC287" s="55">
        <f>INDEX([1]装备设计!$H$3:$H$7,MATCH([1]装备一览!AX281,[1]装备设计!$F$3:$F$7,0))</f>
        <v>500</v>
      </c>
      <c r="BD287" s="55">
        <v>32500</v>
      </c>
      <c r="BE287" s="55">
        <v>1242.5999999999999</v>
      </c>
      <c r="BF287" s="55" t="str">
        <f t="shared" si="26"/>
        <v>432,587</v>
      </c>
      <c r="BG287" s="55"/>
      <c r="BI287" s="55" t="s">
        <v>1644</v>
      </c>
      <c r="BJ287" s="71">
        <v>0</v>
      </c>
      <c r="BK287" s="55">
        <v>1</v>
      </c>
      <c r="BL287" s="55" t="s">
        <v>126</v>
      </c>
      <c r="BM287" s="44" t="s">
        <v>315</v>
      </c>
      <c r="BN287" s="55">
        <v>55</v>
      </c>
      <c r="BO287" s="55" t="s">
        <v>232</v>
      </c>
      <c r="BP287" s="54">
        <v>116000</v>
      </c>
      <c r="BQ287" s="55">
        <f>INDEX([1]装备设计!$G$3:$G$7,MATCH([1]装备一览!BM281,[1]装备设计!$F$3:$F$7,0))</f>
        <v>150</v>
      </c>
      <c r="BR287" s="55">
        <f>INDEX([1]装备设计!$H$3:$H$7,MATCH([1]装备一览!BM281,[1]装备设计!$F$3:$F$7,0))</f>
        <v>1500</v>
      </c>
      <c r="BS287" s="55">
        <v>32500</v>
      </c>
      <c r="BT287" s="55">
        <v>1242.5999999999999</v>
      </c>
      <c r="BU287" s="55" t="str">
        <f t="shared" si="27"/>
        <v>542,782</v>
      </c>
      <c r="BV287" s="55"/>
    </row>
    <row r="288" spans="1:74" ht="14.25" thickBot="1">
      <c r="A288" s="55" t="s">
        <v>1645</v>
      </c>
      <c r="B288" s="55">
        <v>1</v>
      </c>
      <c r="C288" s="55">
        <v>0</v>
      </c>
      <c r="D288" s="55" t="s">
        <v>129</v>
      </c>
      <c r="E288" s="55" t="s">
        <v>308</v>
      </c>
      <c r="F288" s="55">
        <v>55</v>
      </c>
      <c r="G288" s="55" t="s">
        <v>232</v>
      </c>
      <c r="H288" s="54">
        <v>5500</v>
      </c>
      <c r="I288" s="55">
        <f>INDEX([1]装备设计!$G$3:$G$7,MATCH([1]装备一览!E282,[1]装备设计!$F$3:$F$7,0))</f>
        <v>5</v>
      </c>
      <c r="J288" s="55">
        <f>INDEX([1]装备设计!$H$3:$H$7,MATCH([1]装备一览!E282,[1]装备设计!$F$3:$F$7,0))</f>
        <v>0</v>
      </c>
      <c r="K288" s="55">
        <v>0</v>
      </c>
      <c r="L288" s="55">
        <f t="shared" si="23"/>
        <v>780</v>
      </c>
      <c r="M288" s="55" t="s">
        <v>2248</v>
      </c>
      <c r="N288" s="55"/>
      <c r="P288" s="55" t="s">
        <v>1646</v>
      </c>
      <c r="Q288" s="55">
        <v>1</v>
      </c>
      <c r="R288" s="55">
        <v>0</v>
      </c>
      <c r="S288" s="55" t="s">
        <v>129</v>
      </c>
      <c r="T288" s="44" t="s">
        <v>309</v>
      </c>
      <c r="U288" s="55">
        <v>55</v>
      </c>
      <c r="V288" s="55" t="s">
        <v>232</v>
      </c>
      <c r="W288" s="54">
        <v>11000</v>
      </c>
      <c r="X288" s="55">
        <f>INDEX([1]装备设计!$G$3:$G$7,MATCH([1]装备一览!T282,[1]装备设计!$F$3:$F$7,0))</f>
        <v>10</v>
      </c>
      <c r="Y288" s="55">
        <f>INDEX([1]装备设计!$H$3:$H$7,MATCH([1]装备一览!T282,[1]装备设计!$F$3:$F$7,0))</f>
        <v>0</v>
      </c>
      <c r="Z288" s="55">
        <v>0</v>
      </c>
      <c r="AA288" s="55">
        <v>780</v>
      </c>
      <c r="AB288" s="55" t="str">
        <f t="shared" si="24"/>
        <v>172,235</v>
      </c>
      <c r="AC288" s="55"/>
      <c r="AE288" s="55" t="s">
        <v>1647</v>
      </c>
      <c r="AF288" s="55">
        <v>1</v>
      </c>
      <c r="AG288" s="55">
        <v>0</v>
      </c>
      <c r="AH288" s="55" t="s">
        <v>129</v>
      </c>
      <c r="AI288" s="44" t="s">
        <v>311</v>
      </c>
      <c r="AJ288" s="55">
        <v>55</v>
      </c>
      <c r="AK288" s="55" t="s">
        <v>232</v>
      </c>
      <c r="AL288" s="54">
        <v>27500</v>
      </c>
      <c r="AM288" s="55">
        <f>INDEX([1]装备设计!$G$3:$G$7,MATCH([1]装备一览!AI282,[1]装备设计!$F$3:$F$7,0))</f>
        <v>20</v>
      </c>
      <c r="AN288" s="55">
        <f>INDEX([1]装备设计!$H$3:$H$7,MATCH([1]装备一览!AI282,[1]装备设计!$F$3:$F$7,0))</f>
        <v>0</v>
      </c>
      <c r="AO288" s="55">
        <v>30000</v>
      </c>
      <c r="AP288" s="55">
        <v>780</v>
      </c>
      <c r="AQ288" s="55" t="str">
        <f t="shared" si="25"/>
        <v>288,391</v>
      </c>
      <c r="AR288" s="55"/>
      <c r="AT288" s="55" t="s">
        <v>1648</v>
      </c>
      <c r="AU288" s="55">
        <v>1</v>
      </c>
      <c r="AV288" s="55">
        <v>0</v>
      </c>
      <c r="AW288" s="55" t="s">
        <v>129</v>
      </c>
      <c r="AX288" s="44" t="s">
        <v>313</v>
      </c>
      <c r="AY288" s="55">
        <v>55</v>
      </c>
      <c r="AZ288" s="55" t="s">
        <v>232</v>
      </c>
      <c r="BA288" s="54">
        <v>55000</v>
      </c>
      <c r="BB288" s="55">
        <f>INDEX([1]装备设计!$G$3:$G$7,MATCH([1]装备一览!AX282,[1]装备设计!$F$3:$F$7,0))</f>
        <v>50</v>
      </c>
      <c r="BC288" s="55">
        <f>INDEX([1]装备设计!$H$3:$H$7,MATCH([1]装备一览!AX282,[1]装备设计!$F$3:$F$7,0))</f>
        <v>500</v>
      </c>
      <c r="BD288" s="55">
        <v>30000</v>
      </c>
      <c r="BE288" s="55">
        <v>780</v>
      </c>
      <c r="BF288" s="55" t="str">
        <f t="shared" si="26"/>
        <v>432,587</v>
      </c>
      <c r="BG288" s="55"/>
      <c r="BI288" s="55" t="s">
        <v>1649</v>
      </c>
      <c r="BJ288" s="55">
        <v>1</v>
      </c>
      <c r="BK288" s="55">
        <v>0</v>
      </c>
      <c r="BL288" s="55" t="s">
        <v>129</v>
      </c>
      <c r="BM288" s="44" t="s">
        <v>315</v>
      </c>
      <c r="BN288" s="55">
        <v>55</v>
      </c>
      <c r="BO288" s="55" t="s">
        <v>232</v>
      </c>
      <c r="BP288" s="54">
        <v>110000</v>
      </c>
      <c r="BQ288" s="55">
        <f>INDEX([1]装备设计!$G$3:$G$7,MATCH([1]装备一览!BM282,[1]装备设计!$F$3:$F$7,0))</f>
        <v>150</v>
      </c>
      <c r="BR288" s="55">
        <f>INDEX([1]装备设计!$H$3:$H$7,MATCH([1]装备一览!BM282,[1]装备设计!$F$3:$F$7,0))</f>
        <v>1500</v>
      </c>
      <c r="BS288" s="55">
        <v>30000</v>
      </c>
      <c r="BT288" s="55">
        <v>780</v>
      </c>
      <c r="BU288" s="55" t="str">
        <f t="shared" si="27"/>
        <v>542,782</v>
      </c>
      <c r="BV288" s="55"/>
    </row>
    <row r="289" spans="1:74" ht="14.25" thickBot="1">
      <c r="A289" s="55" t="s">
        <v>1650</v>
      </c>
      <c r="B289" s="71">
        <v>0</v>
      </c>
      <c r="C289" s="55">
        <v>1</v>
      </c>
      <c r="D289" s="55" t="s">
        <v>129</v>
      </c>
      <c r="E289" s="55" t="s">
        <v>308</v>
      </c>
      <c r="F289" s="55">
        <v>55</v>
      </c>
      <c r="G289" s="55" t="s">
        <v>232</v>
      </c>
      <c r="H289" s="54">
        <v>5800</v>
      </c>
      <c r="I289" s="55">
        <f>INDEX([1]装备设计!$G$3:$G$7,MATCH([1]装备一览!E283,[1]装备设计!$F$3:$F$7,0))</f>
        <v>5</v>
      </c>
      <c r="J289" s="55">
        <f>INDEX([1]装备设计!$H$3:$H$7,MATCH([1]装备一览!E283,[1]装备设计!$F$3:$F$7,0))</f>
        <v>0</v>
      </c>
      <c r="K289" s="55">
        <v>0</v>
      </c>
      <c r="L289" s="55">
        <f t="shared" si="23"/>
        <v>928.8</v>
      </c>
      <c r="M289" s="55" t="s">
        <v>2248</v>
      </c>
      <c r="N289" s="55"/>
      <c r="P289" s="55" t="s">
        <v>1651</v>
      </c>
      <c r="Q289" s="71">
        <v>0</v>
      </c>
      <c r="R289" s="55">
        <v>1</v>
      </c>
      <c r="S289" s="55" t="s">
        <v>129</v>
      </c>
      <c r="T289" s="44" t="s">
        <v>309</v>
      </c>
      <c r="U289" s="55">
        <v>55</v>
      </c>
      <c r="V289" s="55" t="s">
        <v>232</v>
      </c>
      <c r="W289" s="54">
        <v>11600</v>
      </c>
      <c r="X289" s="55">
        <f>INDEX([1]装备设计!$G$3:$G$7,MATCH([1]装备一览!T283,[1]装备设计!$F$3:$F$7,0))</f>
        <v>10</v>
      </c>
      <c r="Y289" s="55">
        <f>INDEX([1]装备设计!$H$3:$H$7,MATCH([1]装备一览!T283,[1]装备设计!$F$3:$F$7,0))</f>
        <v>0</v>
      </c>
      <c r="Z289" s="55">
        <v>0</v>
      </c>
      <c r="AA289" s="55">
        <v>928.8</v>
      </c>
      <c r="AB289" s="55" t="str">
        <f t="shared" si="24"/>
        <v>172,235</v>
      </c>
      <c r="AC289" s="55"/>
      <c r="AE289" s="55" t="s">
        <v>1652</v>
      </c>
      <c r="AF289" s="71">
        <v>0</v>
      </c>
      <c r="AG289" s="55">
        <v>1</v>
      </c>
      <c r="AH289" s="55" t="s">
        <v>129</v>
      </c>
      <c r="AI289" s="44" t="s">
        <v>311</v>
      </c>
      <c r="AJ289" s="55">
        <v>55</v>
      </c>
      <c r="AK289" s="55" t="s">
        <v>232</v>
      </c>
      <c r="AL289" s="54">
        <v>29000</v>
      </c>
      <c r="AM289" s="55">
        <f>INDEX([1]装备设计!$G$3:$G$7,MATCH([1]装备一览!AI283,[1]装备设计!$F$3:$F$7,0))</f>
        <v>20</v>
      </c>
      <c r="AN289" s="55">
        <f>INDEX([1]装备设计!$H$3:$H$7,MATCH([1]装备一览!AI283,[1]装备设计!$F$3:$F$7,0))</f>
        <v>0</v>
      </c>
      <c r="AO289" s="55">
        <v>32500</v>
      </c>
      <c r="AP289" s="55">
        <v>928.8</v>
      </c>
      <c r="AQ289" s="55" t="str">
        <f t="shared" si="25"/>
        <v>288,391</v>
      </c>
      <c r="AR289" s="55"/>
      <c r="AT289" s="55" t="s">
        <v>1653</v>
      </c>
      <c r="AU289" s="71">
        <v>0</v>
      </c>
      <c r="AV289" s="55">
        <v>1</v>
      </c>
      <c r="AW289" s="55" t="s">
        <v>129</v>
      </c>
      <c r="AX289" s="44" t="s">
        <v>313</v>
      </c>
      <c r="AY289" s="55">
        <v>55</v>
      </c>
      <c r="AZ289" s="55" t="s">
        <v>232</v>
      </c>
      <c r="BA289" s="54">
        <v>58000</v>
      </c>
      <c r="BB289" s="55">
        <f>INDEX([1]装备设计!$G$3:$G$7,MATCH([1]装备一览!AX283,[1]装备设计!$F$3:$F$7,0))</f>
        <v>50</v>
      </c>
      <c r="BC289" s="55">
        <f>INDEX([1]装备设计!$H$3:$H$7,MATCH([1]装备一览!AX283,[1]装备设计!$F$3:$F$7,0))</f>
        <v>500</v>
      </c>
      <c r="BD289" s="55">
        <v>32500</v>
      </c>
      <c r="BE289" s="55">
        <v>928.8</v>
      </c>
      <c r="BF289" s="55" t="str">
        <f t="shared" si="26"/>
        <v>432,587</v>
      </c>
      <c r="BG289" s="55"/>
      <c r="BI289" s="55" t="s">
        <v>1654</v>
      </c>
      <c r="BJ289" s="71">
        <v>0</v>
      </c>
      <c r="BK289" s="55">
        <v>1</v>
      </c>
      <c r="BL289" s="55" t="s">
        <v>129</v>
      </c>
      <c r="BM289" s="44" t="s">
        <v>315</v>
      </c>
      <c r="BN289" s="55">
        <v>55</v>
      </c>
      <c r="BO289" s="55" t="s">
        <v>232</v>
      </c>
      <c r="BP289" s="54">
        <v>116000</v>
      </c>
      <c r="BQ289" s="55">
        <f>INDEX([1]装备设计!$G$3:$G$7,MATCH([1]装备一览!BM283,[1]装备设计!$F$3:$F$7,0))</f>
        <v>150</v>
      </c>
      <c r="BR289" s="55">
        <f>INDEX([1]装备设计!$H$3:$H$7,MATCH([1]装备一览!BM283,[1]装备设计!$F$3:$F$7,0))</f>
        <v>1500</v>
      </c>
      <c r="BS289" s="55">
        <v>32500</v>
      </c>
      <c r="BT289" s="55">
        <v>928.8</v>
      </c>
      <c r="BU289" s="55" t="str">
        <f t="shared" si="27"/>
        <v>542,782</v>
      </c>
      <c r="BV289" s="55"/>
    </row>
    <row r="290" spans="1:74" ht="14.25" thickBot="1">
      <c r="A290" s="55" t="s">
        <v>1655</v>
      </c>
      <c r="B290" s="55">
        <v>1</v>
      </c>
      <c r="C290" s="55">
        <v>0</v>
      </c>
      <c r="D290" s="55" t="s">
        <v>123</v>
      </c>
      <c r="E290" s="55" t="s">
        <v>308</v>
      </c>
      <c r="F290" s="55">
        <v>60</v>
      </c>
      <c r="G290" s="55" t="s">
        <v>232</v>
      </c>
      <c r="H290" s="54">
        <v>6000</v>
      </c>
      <c r="I290" s="55">
        <f>INDEX([1]装备设计!$G$3:$G$7,MATCH([1]装备一览!E284,[1]装备设计!$F$3:$F$7,0))</f>
        <v>5</v>
      </c>
      <c r="J290" s="55">
        <f>INDEX([1]装备设计!$H$3:$H$7,MATCH([1]装备一览!E284,[1]装备设计!$F$3:$F$7,0))</f>
        <v>0</v>
      </c>
      <c r="K290" s="55">
        <v>0</v>
      </c>
      <c r="L290" s="55">
        <f t="shared" si="23"/>
        <v>1628</v>
      </c>
      <c r="M290" s="55" t="s">
        <v>2248</v>
      </c>
      <c r="N290" s="55"/>
      <c r="P290" s="55" t="s">
        <v>1656</v>
      </c>
      <c r="Q290" s="55">
        <v>1</v>
      </c>
      <c r="R290" s="55">
        <v>0</v>
      </c>
      <c r="S290" s="55" t="s">
        <v>123</v>
      </c>
      <c r="T290" s="44" t="s">
        <v>309</v>
      </c>
      <c r="U290" s="55">
        <v>60</v>
      </c>
      <c r="V290" s="55" t="s">
        <v>232</v>
      </c>
      <c r="W290" s="54">
        <v>12000</v>
      </c>
      <c r="X290" s="55">
        <f>INDEX([1]装备设计!$G$3:$G$7,MATCH([1]装备一览!T284,[1]装备设计!$F$3:$F$7,0))</f>
        <v>10</v>
      </c>
      <c r="Y290" s="55">
        <f>INDEX([1]装备设计!$H$3:$H$7,MATCH([1]装备一览!T284,[1]装备设计!$F$3:$F$7,0))</f>
        <v>0</v>
      </c>
      <c r="Z290" s="55">
        <v>0</v>
      </c>
      <c r="AA290" s="55">
        <v>1628</v>
      </c>
      <c r="AB290" s="55" t="str">
        <f t="shared" si="24"/>
        <v>223,304</v>
      </c>
      <c r="AC290" s="55"/>
      <c r="AE290" s="55" t="s">
        <v>1657</v>
      </c>
      <c r="AF290" s="55">
        <v>1</v>
      </c>
      <c r="AG290" s="55">
        <v>0</v>
      </c>
      <c r="AH290" s="55" t="s">
        <v>123</v>
      </c>
      <c r="AI290" s="44" t="s">
        <v>311</v>
      </c>
      <c r="AJ290" s="55">
        <v>60</v>
      </c>
      <c r="AK290" s="55" t="s">
        <v>232</v>
      </c>
      <c r="AL290" s="54">
        <v>30000</v>
      </c>
      <c r="AM290" s="55">
        <f>INDEX([1]装备设计!$G$3:$G$7,MATCH([1]装备一览!AI284,[1]装备设计!$F$3:$F$7,0))</f>
        <v>20</v>
      </c>
      <c r="AN290" s="55">
        <f>INDEX([1]装备设计!$H$3:$H$7,MATCH([1]装备一览!AI284,[1]装备设计!$F$3:$F$7,0))</f>
        <v>0</v>
      </c>
      <c r="AO290" s="55">
        <v>32500</v>
      </c>
      <c r="AP290" s="55">
        <v>1628</v>
      </c>
      <c r="AQ290" s="55" t="str">
        <f t="shared" si="25"/>
        <v>373,506</v>
      </c>
      <c r="AR290" s="55"/>
      <c r="AT290" s="55" t="s">
        <v>1658</v>
      </c>
      <c r="AU290" s="55">
        <v>1</v>
      </c>
      <c r="AV290" s="55">
        <v>0</v>
      </c>
      <c r="AW290" s="55" t="s">
        <v>123</v>
      </c>
      <c r="AX290" s="44" t="s">
        <v>313</v>
      </c>
      <c r="AY290" s="55">
        <v>60</v>
      </c>
      <c r="AZ290" s="55" t="s">
        <v>232</v>
      </c>
      <c r="BA290" s="54">
        <v>60000</v>
      </c>
      <c r="BB290" s="55">
        <f>INDEX([1]装备设计!$G$3:$G$7,MATCH([1]装备一览!AX284,[1]装备设计!$F$3:$F$7,0))</f>
        <v>50</v>
      </c>
      <c r="BC290" s="55">
        <f>INDEX([1]装备设计!$H$3:$H$7,MATCH([1]装备一览!AX284,[1]装备设计!$F$3:$F$7,0))</f>
        <v>500</v>
      </c>
      <c r="BD290" s="55">
        <v>32500</v>
      </c>
      <c r="BE290" s="55">
        <v>1628</v>
      </c>
      <c r="BF290" s="55" t="str">
        <f t="shared" si="26"/>
        <v>559,759</v>
      </c>
      <c r="BG290" s="55"/>
      <c r="BI290" s="55" t="s">
        <v>1659</v>
      </c>
      <c r="BJ290" s="55">
        <v>1</v>
      </c>
      <c r="BK290" s="55">
        <v>0</v>
      </c>
      <c r="BL290" s="55" t="s">
        <v>123</v>
      </c>
      <c r="BM290" s="44" t="s">
        <v>315</v>
      </c>
      <c r="BN290" s="55">
        <v>60</v>
      </c>
      <c r="BO290" s="55" t="s">
        <v>232</v>
      </c>
      <c r="BP290" s="54">
        <v>120000</v>
      </c>
      <c r="BQ290" s="55">
        <f>INDEX([1]装备设计!$G$3:$G$7,MATCH([1]装备一览!BM284,[1]装备设计!$F$3:$F$7,0))</f>
        <v>150</v>
      </c>
      <c r="BR290" s="55">
        <f>INDEX([1]装备设计!$H$3:$H$7,MATCH([1]装备一览!BM284,[1]装备设计!$F$3:$F$7,0))</f>
        <v>1500</v>
      </c>
      <c r="BS290" s="55">
        <v>32500</v>
      </c>
      <c r="BT290" s="55">
        <v>1628</v>
      </c>
      <c r="BU290" s="55" t="str">
        <f t="shared" si="27"/>
        <v>702,1012</v>
      </c>
      <c r="BV290" s="55"/>
    </row>
    <row r="291" spans="1:74" ht="14.25" thickBot="1">
      <c r="A291" s="55" t="s">
        <v>1660</v>
      </c>
      <c r="B291" s="55">
        <v>1</v>
      </c>
      <c r="C291" s="55">
        <v>0</v>
      </c>
      <c r="D291" s="55" t="s">
        <v>124</v>
      </c>
      <c r="E291" s="55" t="s">
        <v>308</v>
      </c>
      <c r="F291" s="55">
        <v>60</v>
      </c>
      <c r="G291" s="55" t="s">
        <v>232</v>
      </c>
      <c r="H291" s="54">
        <v>6000</v>
      </c>
      <c r="I291" s="55">
        <f>INDEX([1]装备设计!$G$3:$G$7,MATCH([1]装备一览!E285,[1]装备设计!$F$3:$F$7,0))</f>
        <v>5</v>
      </c>
      <c r="J291" s="55">
        <f>INDEX([1]装备设计!$H$3:$H$7,MATCH([1]装备一览!E285,[1]装备设计!$F$3:$F$7,0))</f>
        <v>0</v>
      </c>
      <c r="K291" s="55">
        <v>0</v>
      </c>
      <c r="L291" s="55">
        <f t="shared" si="23"/>
        <v>1260</v>
      </c>
      <c r="M291" s="55" t="s">
        <v>2248</v>
      </c>
      <c r="N291" s="55"/>
      <c r="P291" s="55" t="s">
        <v>1661</v>
      </c>
      <c r="Q291" s="55">
        <v>1</v>
      </c>
      <c r="R291" s="55">
        <v>0</v>
      </c>
      <c r="S291" s="55" t="s">
        <v>124</v>
      </c>
      <c r="T291" s="44" t="s">
        <v>309</v>
      </c>
      <c r="U291" s="55">
        <v>60</v>
      </c>
      <c r="V291" s="55" t="s">
        <v>232</v>
      </c>
      <c r="W291" s="54">
        <v>12000</v>
      </c>
      <c r="X291" s="55">
        <f>INDEX([1]装备设计!$G$3:$G$7,MATCH([1]装备一览!T285,[1]装备设计!$F$3:$F$7,0))</f>
        <v>10</v>
      </c>
      <c r="Y291" s="55">
        <f>INDEX([1]装备设计!$H$3:$H$7,MATCH([1]装备一览!T285,[1]装备设计!$F$3:$F$7,0))</f>
        <v>0</v>
      </c>
      <c r="Z291" s="55">
        <v>0</v>
      </c>
      <c r="AA291" s="55">
        <v>1260</v>
      </c>
      <c r="AB291" s="55" t="str">
        <f t="shared" si="24"/>
        <v>223,304</v>
      </c>
      <c r="AC291" s="55"/>
      <c r="AE291" s="55" t="s">
        <v>1662</v>
      </c>
      <c r="AF291" s="55">
        <v>1</v>
      </c>
      <c r="AG291" s="55">
        <v>0</v>
      </c>
      <c r="AH291" s="55" t="s">
        <v>124</v>
      </c>
      <c r="AI291" s="44" t="s">
        <v>311</v>
      </c>
      <c r="AJ291" s="55">
        <v>60</v>
      </c>
      <c r="AK291" s="55" t="s">
        <v>232</v>
      </c>
      <c r="AL291" s="54">
        <v>30000</v>
      </c>
      <c r="AM291" s="55">
        <f>INDEX([1]装备设计!$G$3:$G$7,MATCH([1]装备一览!AI285,[1]装备设计!$F$3:$F$7,0))</f>
        <v>20</v>
      </c>
      <c r="AN291" s="55">
        <f>INDEX([1]装备设计!$H$3:$H$7,MATCH([1]装备一览!AI285,[1]装备设计!$F$3:$F$7,0))</f>
        <v>0</v>
      </c>
      <c r="AO291" s="55">
        <v>32500</v>
      </c>
      <c r="AP291" s="55">
        <v>1260</v>
      </c>
      <c r="AQ291" s="55" t="str">
        <f t="shared" si="25"/>
        <v>373,506</v>
      </c>
      <c r="AR291" s="55"/>
      <c r="AT291" s="55" t="s">
        <v>1663</v>
      </c>
      <c r="AU291" s="55">
        <v>1</v>
      </c>
      <c r="AV291" s="55">
        <v>0</v>
      </c>
      <c r="AW291" s="55" t="s">
        <v>124</v>
      </c>
      <c r="AX291" s="44" t="s">
        <v>313</v>
      </c>
      <c r="AY291" s="55">
        <v>60</v>
      </c>
      <c r="AZ291" s="55" t="s">
        <v>232</v>
      </c>
      <c r="BA291" s="54">
        <v>60000</v>
      </c>
      <c r="BB291" s="55">
        <f>INDEX([1]装备设计!$G$3:$G$7,MATCH([1]装备一览!AX285,[1]装备设计!$F$3:$F$7,0))</f>
        <v>50</v>
      </c>
      <c r="BC291" s="55">
        <f>INDEX([1]装备设计!$H$3:$H$7,MATCH([1]装备一览!AX285,[1]装备设计!$F$3:$F$7,0))</f>
        <v>500</v>
      </c>
      <c r="BD291" s="55">
        <v>32500</v>
      </c>
      <c r="BE291" s="55">
        <v>1260</v>
      </c>
      <c r="BF291" s="55" t="str">
        <f t="shared" si="26"/>
        <v>559,759</v>
      </c>
      <c r="BG291" s="55"/>
      <c r="BI291" s="55" t="s">
        <v>1664</v>
      </c>
      <c r="BJ291" s="55">
        <v>1</v>
      </c>
      <c r="BK291" s="55">
        <v>0</v>
      </c>
      <c r="BL291" s="55" t="s">
        <v>124</v>
      </c>
      <c r="BM291" s="44" t="s">
        <v>315</v>
      </c>
      <c r="BN291" s="55">
        <v>60</v>
      </c>
      <c r="BO291" s="55" t="s">
        <v>232</v>
      </c>
      <c r="BP291" s="54">
        <v>120000</v>
      </c>
      <c r="BQ291" s="55">
        <f>INDEX([1]装备设计!$G$3:$G$7,MATCH([1]装备一览!BM285,[1]装备设计!$F$3:$F$7,0))</f>
        <v>150</v>
      </c>
      <c r="BR291" s="55">
        <f>INDEX([1]装备设计!$H$3:$H$7,MATCH([1]装备一览!BM285,[1]装备设计!$F$3:$F$7,0))</f>
        <v>1500</v>
      </c>
      <c r="BS291" s="55">
        <v>32500</v>
      </c>
      <c r="BT291" s="55">
        <v>1260</v>
      </c>
      <c r="BU291" s="55" t="str">
        <f t="shared" si="27"/>
        <v>702,1012</v>
      </c>
      <c r="BV291" s="55"/>
    </row>
    <row r="292" spans="1:74" ht="14.25" thickBot="1">
      <c r="A292" s="55" t="s">
        <v>1665</v>
      </c>
      <c r="B292" s="55">
        <v>1</v>
      </c>
      <c r="C292" s="55">
        <v>0</v>
      </c>
      <c r="D292" s="55" t="s">
        <v>125</v>
      </c>
      <c r="E292" s="55" t="s">
        <v>308</v>
      </c>
      <c r="F292" s="55">
        <v>60</v>
      </c>
      <c r="G292" s="55" t="s">
        <v>232</v>
      </c>
      <c r="H292" s="54">
        <v>6000</v>
      </c>
      <c r="I292" s="55">
        <f>INDEX([1]装备设计!$G$3:$G$7,MATCH([1]装备一览!E286,[1]装备设计!$F$3:$F$7,0))</f>
        <v>5</v>
      </c>
      <c r="J292" s="55">
        <f>INDEX([1]装备设计!$H$3:$H$7,MATCH([1]装备一览!E286,[1]装备设计!$F$3:$F$7,0))</f>
        <v>0</v>
      </c>
      <c r="K292" s="55">
        <v>0</v>
      </c>
      <c r="L292" s="55">
        <f t="shared" si="23"/>
        <v>13920</v>
      </c>
      <c r="M292" s="55" t="s">
        <v>2248</v>
      </c>
      <c r="N292" s="55"/>
      <c r="P292" s="55" t="s">
        <v>1666</v>
      </c>
      <c r="Q292" s="55">
        <v>1</v>
      </c>
      <c r="R292" s="55">
        <v>0</v>
      </c>
      <c r="S292" s="55" t="s">
        <v>125</v>
      </c>
      <c r="T292" s="44" t="s">
        <v>309</v>
      </c>
      <c r="U292" s="55">
        <v>60</v>
      </c>
      <c r="V292" s="55" t="s">
        <v>232</v>
      </c>
      <c r="W292" s="54">
        <v>12000</v>
      </c>
      <c r="X292" s="55">
        <f>INDEX([1]装备设计!$G$3:$G$7,MATCH([1]装备一览!T286,[1]装备设计!$F$3:$F$7,0))</f>
        <v>10</v>
      </c>
      <c r="Y292" s="55">
        <f>INDEX([1]装备设计!$H$3:$H$7,MATCH([1]装备一览!T286,[1]装备设计!$F$3:$F$7,0))</f>
        <v>0</v>
      </c>
      <c r="Z292" s="55">
        <v>0</v>
      </c>
      <c r="AA292" s="55">
        <v>13920</v>
      </c>
      <c r="AB292" s="55" t="str">
        <f t="shared" si="24"/>
        <v>223,304</v>
      </c>
      <c r="AC292" s="55"/>
      <c r="AE292" s="55" t="s">
        <v>1667</v>
      </c>
      <c r="AF292" s="55">
        <v>1</v>
      </c>
      <c r="AG292" s="55">
        <v>0</v>
      </c>
      <c r="AH292" s="55" t="s">
        <v>125</v>
      </c>
      <c r="AI292" s="44" t="s">
        <v>311</v>
      </c>
      <c r="AJ292" s="55">
        <v>60</v>
      </c>
      <c r="AK292" s="55" t="s">
        <v>232</v>
      </c>
      <c r="AL292" s="54">
        <v>30000</v>
      </c>
      <c r="AM292" s="55">
        <f>INDEX([1]装备设计!$G$3:$G$7,MATCH([1]装备一览!AI286,[1]装备设计!$F$3:$F$7,0))</f>
        <v>20</v>
      </c>
      <c r="AN292" s="55">
        <f>INDEX([1]装备设计!$H$3:$H$7,MATCH([1]装备一览!AI286,[1]装备设计!$F$3:$F$7,0))</f>
        <v>0</v>
      </c>
      <c r="AO292" s="55">
        <v>32500</v>
      </c>
      <c r="AP292" s="55">
        <v>13920</v>
      </c>
      <c r="AQ292" s="55" t="str">
        <f t="shared" si="25"/>
        <v>373,506</v>
      </c>
      <c r="AR292" s="55"/>
      <c r="AT292" s="55" t="s">
        <v>1668</v>
      </c>
      <c r="AU292" s="55">
        <v>1</v>
      </c>
      <c r="AV292" s="55">
        <v>0</v>
      </c>
      <c r="AW292" s="55" t="s">
        <v>125</v>
      </c>
      <c r="AX292" s="44" t="s">
        <v>313</v>
      </c>
      <c r="AY292" s="55">
        <v>60</v>
      </c>
      <c r="AZ292" s="55" t="s">
        <v>232</v>
      </c>
      <c r="BA292" s="54">
        <v>60000</v>
      </c>
      <c r="BB292" s="55">
        <f>INDEX([1]装备设计!$G$3:$G$7,MATCH([1]装备一览!AX286,[1]装备设计!$F$3:$F$7,0))</f>
        <v>50</v>
      </c>
      <c r="BC292" s="55">
        <f>INDEX([1]装备设计!$H$3:$H$7,MATCH([1]装备一览!AX286,[1]装备设计!$F$3:$F$7,0))</f>
        <v>500</v>
      </c>
      <c r="BD292" s="55">
        <v>32500</v>
      </c>
      <c r="BE292" s="55">
        <v>13920</v>
      </c>
      <c r="BF292" s="55" t="str">
        <f t="shared" si="26"/>
        <v>559,759</v>
      </c>
      <c r="BG292" s="55"/>
      <c r="BI292" s="55" t="s">
        <v>1669</v>
      </c>
      <c r="BJ292" s="55">
        <v>1</v>
      </c>
      <c r="BK292" s="55">
        <v>0</v>
      </c>
      <c r="BL292" s="55" t="s">
        <v>125</v>
      </c>
      <c r="BM292" s="44" t="s">
        <v>315</v>
      </c>
      <c r="BN292" s="55">
        <v>60</v>
      </c>
      <c r="BO292" s="55" t="s">
        <v>232</v>
      </c>
      <c r="BP292" s="54">
        <v>120000</v>
      </c>
      <c r="BQ292" s="55">
        <f>INDEX([1]装备设计!$G$3:$G$7,MATCH([1]装备一览!BM286,[1]装备设计!$F$3:$F$7,0))</f>
        <v>150</v>
      </c>
      <c r="BR292" s="55">
        <f>INDEX([1]装备设计!$H$3:$H$7,MATCH([1]装备一览!BM286,[1]装备设计!$F$3:$F$7,0))</f>
        <v>1500</v>
      </c>
      <c r="BS292" s="55">
        <v>32500</v>
      </c>
      <c r="BT292" s="55">
        <v>13920</v>
      </c>
      <c r="BU292" s="55" t="str">
        <f t="shared" si="27"/>
        <v>702,1012</v>
      </c>
      <c r="BV292" s="55"/>
    </row>
    <row r="293" spans="1:74" ht="14.25" thickBot="1">
      <c r="A293" s="55" t="s">
        <v>1670</v>
      </c>
      <c r="B293" s="55">
        <v>1</v>
      </c>
      <c r="C293" s="55">
        <v>0</v>
      </c>
      <c r="D293" s="55" t="s">
        <v>130</v>
      </c>
      <c r="E293" s="55" t="s">
        <v>308</v>
      </c>
      <c r="F293" s="55">
        <v>60</v>
      </c>
      <c r="G293" s="55" t="s">
        <v>232</v>
      </c>
      <c r="H293" s="54">
        <v>6000</v>
      </c>
      <c r="I293" s="55">
        <f>INDEX([1]装备设计!$G$3:$G$7,MATCH([1]装备一览!E287,[1]装备设计!$F$3:$F$7,0))</f>
        <v>5</v>
      </c>
      <c r="J293" s="55">
        <f>INDEX([1]装备设计!$H$3:$H$7,MATCH([1]装备一览!E287,[1]装备设计!$F$3:$F$7,0))</f>
        <v>0</v>
      </c>
      <c r="K293" s="55">
        <v>0</v>
      </c>
      <c r="L293" s="55">
        <f t="shared" si="23"/>
        <v>271</v>
      </c>
      <c r="M293" s="55" t="s">
        <v>2248</v>
      </c>
      <c r="N293" s="55"/>
      <c r="P293" s="55" t="s">
        <v>1671</v>
      </c>
      <c r="Q293" s="55">
        <v>1</v>
      </c>
      <c r="R293" s="55">
        <v>0</v>
      </c>
      <c r="S293" s="55" t="s">
        <v>130</v>
      </c>
      <c r="T293" s="44" t="s">
        <v>309</v>
      </c>
      <c r="U293" s="55">
        <v>60</v>
      </c>
      <c r="V293" s="55" t="s">
        <v>232</v>
      </c>
      <c r="W293" s="54">
        <v>12000</v>
      </c>
      <c r="X293" s="55">
        <f>INDEX([1]装备设计!$G$3:$G$7,MATCH([1]装备一览!T287,[1]装备设计!$F$3:$F$7,0))</f>
        <v>10</v>
      </c>
      <c r="Y293" s="55">
        <f>INDEX([1]装备设计!$H$3:$H$7,MATCH([1]装备一览!T287,[1]装备设计!$F$3:$F$7,0))</f>
        <v>0</v>
      </c>
      <c r="Z293" s="55">
        <v>0</v>
      </c>
      <c r="AA293" s="55">
        <v>271</v>
      </c>
      <c r="AB293" s="55" t="str">
        <f t="shared" si="24"/>
        <v>223,304</v>
      </c>
      <c r="AC293" s="55"/>
      <c r="AE293" s="55" t="s">
        <v>1672</v>
      </c>
      <c r="AF293" s="55">
        <v>1</v>
      </c>
      <c r="AG293" s="55">
        <v>0</v>
      </c>
      <c r="AH293" s="55" t="s">
        <v>130</v>
      </c>
      <c r="AI293" s="44" t="s">
        <v>311</v>
      </c>
      <c r="AJ293" s="55">
        <v>60</v>
      </c>
      <c r="AK293" s="55" t="s">
        <v>232</v>
      </c>
      <c r="AL293" s="54">
        <v>30000</v>
      </c>
      <c r="AM293" s="55">
        <f>INDEX([1]装备设计!$G$3:$G$7,MATCH([1]装备一览!AI287,[1]装备设计!$F$3:$F$7,0))</f>
        <v>20</v>
      </c>
      <c r="AN293" s="55">
        <f>INDEX([1]装备设计!$H$3:$H$7,MATCH([1]装备一览!AI287,[1]装备设计!$F$3:$F$7,0))</f>
        <v>0</v>
      </c>
      <c r="AO293" s="55">
        <v>32500</v>
      </c>
      <c r="AP293" s="55">
        <v>271</v>
      </c>
      <c r="AQ293" s="55" t="str">
        <f t="shared" si="25"/>
        <v>373,506</v>
      </c>
      <c r="AR293" s="55"/>
      <c r="AT293" s="55" t="s">
        <v>1673</v>
      </c>
      <c r="AU293" s="55">
        <v>1</v>
      </c>
      <c r="AV293" s="55">
        <v>0</v>
      </c>
      <c r="AW293" s="55" t="s">
        <v>130</v>
      </c>
      <c r="AX293" s="44" t="s">
        <v>313</v>
      </c>
      <c r="AY293" s="55">
        <v>60</v>
      </c>
      <c r="AZ293" s="55" t="s">
        <v>232</v>
      </c>
      <c r="BA293" s="54">
        <v>60000</v>
      </c>
      <c r="BB293" s="55">
        <f>INDEX([1]装备设计!$G$3:$G$7,MATCH([1]装备一览!AX287,[1]装备设计!$F$3:$F$7,0))</f>
        <v>50</v>
      </c>
      <c r="BC293" s="55">
        <f>INDEX([1]装备设计!$H$3:$H$7,MATCH([1]装备一览!AX287,[1]装备设计!$F$3:$F$7,0))</f>
        <v>500</v>
      </c>
      <c r="BD293" s="55">
        <v>32500</v>
      </c>
      <c r="BE293" s="55">
        <v>271</v>
      </c>
      <c r="BF293" s="55" t="str">
        <f t="shared" si="26"/>
        <v>559,759</v>
      </c>
      <c r="BG293" s="55"/>
      <c r="BI293" s="55" t="s">
        <v>1674</v>
      </c>
      <c r="BJ293" s="55">
        <v>1</v>
      </c>
      <c r="BK293" s="55">
        <v>0</v>
      </c>
      <c r="BL293" s="55" t="s">
        <v>130</v>
      </c>
      <c r="BM293" s="44" t="s">
        <v>315</v>
      </c>
      <c r="BN293" s="55">
        <v>60</v>
      </c>
      <c r="BO293" s="55" t="s">
        <v>232</v>
      </c>
      <c r="BP293" s="54">
        <v>120000</v>
      </c>
      <c r="BQ293" s="55">
        <f>INDEX([1]装备设计!$G$3:$G$7,MATCH([1]装备一览!BM287,[1]装备设计!$F$3:$F$7,0))</f>
        <v>150</v>
      </c>
      <c r="BR293" s="55">
        <f>INDEX([1]装备设计!$H$3:$H$7,MATCH([1]装备一览!BM287,[1]装备设计!$F$3:$F$7,0))</f>
        <v>1500</v>
      </c>
      <c r="BS293" s="55">
        <v>32500</v>
      </c>
      <c r="BT293" s="55">
        <v>271</v>
      </c>
      <c r="BU293" s="55" t="str">
        <f t="shared" si="27"/>
        <v>702,1012</v>
      </c>
      <c r="BV293" s="55"/>
    </row>
    <row r="294" spans="1:74" ht="14.25" thickBot="1">
      <c r="A294" s="55" t="s">
        <v>1675</v>
      </c>
      <c r="B294" s="55">
        <v>1</v>
      </c>
      <c r="C294" s="55">
        <v>0</v>
      </c>
      <c r="D294" s="55" t="s">
        <v>131</v>
      </c>
      <c r="E294" s="55" t="s">
        <v>308</v>
      </c>
      <c r="F294" s="55">
        <v>60</v>
      </c>
      <c r="G294" s="55" t="s">
        <v>232</v>
      </c>
      <c r="H294" s="54">
        <v>6000</v>
      </c>
      <c r="I294" s="55">
        <f>INDEX([1]装备设计!$G$3:$G$7,MATCH([1]装备一览!E288,[1]装备设计!$F$3:$F$7,0))</f>
        <v>5</v>
      </c>
      <c r="J294" s="55">
        <f>INDEX([1]装备设计!$H$3:$H$7,MATCH([1]装备一览!E288,[1]装备设计!$F$3:$F$7,0))</f>
        <v>0</v>
      </c>
      <c r="K294" s="55">
        <v>0</v>
      </c>
      <c r="L294" s="55">
        <f t="shared" si="23"/>
        <v>2300</v>
      </c>
      <c r="M294" s="55" t="s">
        <v>2248</v>
      </c>
      <c r="N294" s="55"/>
      <c r="P294" s="55" t="s">
        <v>1676</v>
      </c>
      <c r="Q294" s="55">
        <v>1</v>
      </c>
      <c r="R294" s="55">
        <v>0</v>
      </c>
      <c r="S294" s="55" t="s">
        <v>131</v>
      </c>
      <c r="T294" s="44" t="s">
        <v>309</v>
      </c>
      <c r="U294" s="55">
        <v>60</v>
      </c>
      <c r="V294" s="55" t="s">
        <v>232</v>
      </c>
      <c r="W294" s="54">
        <v>12000</v>
      </c>
      <c r="X294" s="55">
        <f>INDEX([1]装备设计!$G$3:$G$7,MATCH([1]装备一览!T288,[1]装备设计!$F$3:$F$7,0))</f>
        <v>10</v>
      </c>
      <c r="Y294" s="55">
        <f>INDEX([1]装备设计!$H$3:$H$7,MATCH([1]装备一览!T288,[1]装备设计!$F$3:$F$7,0))</f>
        <v>0</v>
      </c>
      <c r="Z294" s="55">
        <v>0</v>
      </c>
      <c r="AA294" s="55">
        <v>2300</v>
      </c>
      <c r="AB294" s="55" t="str">
        <f t="shared" si="24"/>
        <v>223,304</v>
      </c>
      <c r="AC294" s="55"/>
      <c r="AE294" s="55" t="s">
        <v>1677</v>
      </c>
      <c r="AF294" s="55">
        <v>1</v>
      </c>
      <c r="AG294" s="55">
        <v>0</v>
      </c>
      <c r="AH294" s="55" t="s">
        <v>131</v>
      </c>
      <c r="AI294" s="44" t="s">
        <v>311</v>
      </c>
      <c r="AJ294" s="55">
        <v>60</v>
      </c>
      <c r="AK294" s="55" t="s">
        <v>232</v>
      </c>
      <c r="AL294" s="54">
        <v>30000</v>
      </c>
      <c r="AM294" s="55">
        <f>INDEX([1]装备设计!$G$3:$G$7,MATCH([1]装备一览!AI288,[1]装备设计!$F$3:$F$7,0))</f>
        <v>20</v>
      </c>
      <c r="AN294" s="55">
        <f>INDEX([1]装备设计!$H$3:$H$7,MATCH([1]装备一览!AI288,[1]装备设计!$F$3:$F$7,0))</f>
        <v>0</v>
      </c>
      <c r="AO294" s="55">
        <v>32500</v>
      </c>
      <c r="AP294" s="55">
        <v>2300</v>
      </c>
      <c r="AQ294" s="55" t="str">
        <f t="shared" si="25"/>
        <v>373,506</v>
      </c>
      <c r="AR294" s="55"/>
      <c r="AT294" s="55" t="s">
        <v>1678</v>
      </c>
      <c r="AU294" s="55">
        <v>1</v>
      </c>
      <c r="AV294" s="55">
        <v>0</v>
      </c>
      <c r="AW294" s="55" t="s">
        <v>131</v>
      </c>
      <c r="AX294" s="44" t="s">
        <v>313</v>
      </c>
      <c r="AY294" s="55">
        <v>60</v>
      </c>
      <c r="AZ294" s="55" t="s">
        <v>232</v>
      </c>
      <c r="BA294" s="54">
        <v>60000</v>
      </c>
      <c r="BB294" s="55">
        <f>INDEX([1]装备设计!$G$3:$G$7,MATCH([1]装备一览!AX288,[1]装备设计!$F$3:$F$7,0))</f>
        <v>50</v>
      </c>
      <c r="BC294" s="55">
        <f>INDEX([1]装备设计!$H$3:$H$7,MATCH([1]装备一览!AX288,[1]装备设计!$F$3:$F$7,0))</f>
        <v>500</v>
      </c>
      <c r="BD294" s="55">
        <v>32500</v>
      </c>
      <c r="BE294" s="55">
        <v>2300</v>
      </c>
      <c r="BF294" s="55" t="str">
        <f t="shared" si="26"/>
        <v>559,759</v>
      </c>
      <c r="BG294" s="55"/>
      <c r="BI294" s="55" t="s">
        <v>1679</v>
      </c>
      <c r="BJ294" s="55">
        <v>1</v>
      </c>
      <c r="BK294" s="55">
        <v>0</v>
      </c>
      <c r="BL294" s="55" t="s">
        <v>131</v>
      </c>
      <c r="BM294" s="44" t="s">
        <v>315</v>
      </c>
      <c r="BN294" s="55">
        <v>60</v>
      </c>
      <c r="BO294" s="55" t="s">
        <v>232</v>
      </c>
      <c r="BP294" s="54">
        <v>120000</v>
      </c>
      <c r="BQ294" s="55">
        <f>INDEX([1]装备设计!$G$3:$G$7,MATCH([1]装备一览!BM288,[1]装备设计!$F$3:$F$7,0))</f>
        <v>150</v>
      </c>
      <c r="BR294" s="55">
        <f>INDEX([1]装备设计!$H$3:$H$7,MATCH([1]装备一览!BM288,[1]装备设计!$F$3:$F$7,0))</f>
        <v>1500</v>
      </c>
      <c r="BS294" s="55">
        <v>32500</v>
      </c>
      <c r="BT294" s="55">
        <v>2300</v>
      </c>
      <c r="BU294" s="55" t="str">
        <f t="shared" si="27"/>
        <v>702,1012</v>
      </c>
      <c r="BV294" s="55"/>
    </row>
    <row r="295" spans="1:74" ht="14.25" thickBot="1">
      <c r="A295" s="55" t="s">
        <v>1680</v>
      </c>
      <c r="B295" s="55">
        <v>1</v>
      </c>
      <c r="C295" s="55">
        <v>0</v>
      </c>
      <c r="D295" s="55" t="s">
        <v>132</v>
      </c>
      <c r="E295" s="55" t="s">
        <v>308</v>
      </c>
      <c r="F295" s="55">
        <v>60</v>
      </c>
      <c r="G295" s="55" t="s">
        <v>232</v>
      </c>
      <c r="H295" s="54">
        <v>6000</v>
      </c>
      <c r="I295" s="55">
        <f>INDEX([1]装备设计!$G$3:$G$7,MATCH([1]装备一览!E289,[1]装备设计!$F$3:$F$7,0))</f>
        <v>5</v>
      </c>
      <c r="J295" s="55">
        <f>INDEX([1]装备设计!$H$3:$H$7,MATCH([1]装备一览!E289,[1]装备设计!$F$3:$F$7,0))</f>
        <v>0</v>
      </c>
      <c r="K295" s="55">
        <v>0</v>
      </c>
      <c r="L295" s="55">
        <f t="shared" si="23"/>
        <v>1628</v>
      </c>
      <c r="M295" s="55" t="s">
        <v>2248</v>
      </c>
      <c r="N295" s="55"/>
      <c r="P295" s="55" t="s">
        <v>1681</v>
      </c>
      <c r="Q295" s="55">
        <v>1</v>
      </c>
      <c r="R295" s="55">
        <v>0</v>
      </c>
      <c r="S295" s="55" t="s">
        <v>132</v>
      </c>
      <c r="T295" s="44" t="s">
        <v>309</v>
      </c>
      <c r="U295" s="55">
        <v>60</v>
      </c>
      <c r="V295" s="55" t="s">
        <v>232</v>
      </c>
      <c r="W295" s="54">
        <v>12000</v>
      </c>
      <c r="X295" s="55">
        <f>INDEX([1]装备设计!$G$3:$G$7,MATCH([1]装备一览!T289,[1]装备设计!$F$3:$F$7,0))</f>
        <v>10</v>
      </c>
      <c r="Y295" s="55">
        <f>INDEX([1]装备设计!$H$3:$H$7,MATCH([1]装备一览!T289,[1]装备设计!$F$3:$F$7,0))</f>
        <v>0</v>
      </c>
      <c r="Z295" s="55">
        <v>0</v>
      </c>
      <c r="AA295" s="55">
        <v>1628</v>
      </c>
      <c r="AB295" s="55" t="str">
        <f t="shared" si="24"/>
        <v>223,304</v>
      </c>
      <c r="AC295" s="55"/>
      <c r="AE295" s="55" t="s">
        <v>1682</v>
      </c>
      <c r="AF295" s="55">
        <v>1</v>
      </c>
      <c r="AG295" s="55">
        <v>0</v>
      </c>
      <c r="AH295" s="55" t="s">
        <v>132</v>
      </c>
      <c r="AI295" s="44" t="s">
        <v>311</v>
      </c>
      <c r="AJ295" s="55">
        <v>60</v>
      </c>
      <c r="AK295" s="55" t="s">
        <v>232</v>
      </c>
      <c r="AL295" s="54">
        <v>30000</v>
      </c>
      <c r="AM295" s="55">
        <f>INDEX([1]装备设计!$G$3:$G$7,MATCH([1]装备一览!AI289,[1]装备设计!$F$3:$F$7,0))</f>
        <v>20</v>
      </c>
      <c r="AN295" s="55">
        <f>INDEX([1]装备设计!$H$3:$H$7,MATCH([1]装备一览!AI289,[1]装备设计!$F$3:$F$7,0))</f>
        <v>0</v>
      </c>
      <c r="AO295" s="55">
        <v>32500</v>
      </c>
      <c r="AP295" s="55">
        <v>1628</v>
      </c>
      <c r="AQ295" s="55" t="str">
        <f t="shared" si="25"/>
        <v>373,506</v>
      </c>
      <c r="AR295" s="55"/>
      <c r="AT295" s="55" t="s">
        <v>1683</v>
      </c>
      <c r="AU295" s="55">
        <v>1</v>
      </c>
      <c r="AV295" s="55">
        <v>0</v>
      </c>
      <c r="AW295" s="55" t="s">
        <v>132</v>
      </c>
      <c r="AX295" s="44" t="s">
        <v>313</v>
      </c>
      <c r="AY295" s="55">
        <v>60</v>
      </c>
      <c r="AZ295" s="55" t="s">
        <v>232</v>
      </c>
      <c r="BA295" s="54">
        <v>60000</v>
      </c>
      <c r="BB295" s="55">
        <f>INDEX([1]装备设计!$G$3:$G$7,MATCH([1]装备一览!AX289,[1]装备设计!$F$3:$F$7,0))</f>
        <v>50</v>
      </c>
      <c r="BC295" s="55">
        <f>INDEX([1]装备设计!$H$3:$H$7,MATCH([1]装备一览!AX289,[1]装备设计!$F$3:$F$7,0))</f>
        <v>500</v>
      </c>
      <c r="BD295" s="55">
        <v>32500</v>
      </c>
      <c r="BE295" s="55">
        <v>1628</v>
      </c>
      <c r="BF295" s="55" t="str">
        <f t="shared" si="26"/>
        <v>559,759</v>
      </c>
      <c r="BG295" s="55"/>
      <c r="BI295" s="55" t="s">
        <v>1684</v>
      </c>
      <c r="BJ295" s="55">
        <v>1</v>
      </c>
      <c r="BK295" s="55">
        <v>0</v>
      </c>
      <c r="BL295" s="55" t="s">
        <v>132</v>
      </c>
      <c r="BM295" s="44" t="s">
        <v>315</v>
      </c>
      <c r="BN295" s="55">
        <v>60</v>
      </c>
      <c r="BO295" s="55" t="s">
        <v>232</v>
      </c>
      <c r="BP295" s="54">
        <v>120000</v>
      </c>
      <c r="BQ295" s="55">
        <f>INDEX([1]装备设计!$G$3:$G$7,MATCH([1]装备一览!BM289,[1]装备设计!$F$3:$F$7,0))</f>
        <v>150</v>
      </c>
      <c r="BR295" s="55">
        <f>INDEX([1]装备设计!$H$3:$H$7,MATCH([1]装备一览!BM289,[1]装备设计!$F$3:$F$7,0))</f>
        <v>1500</v>
      </c>
      <c r="BS295" s="55">
        <v>32500</v>
      </c>
      <c r="BT295" s="55">
        <v>1628</v>
      </c>
      <c r="BU295" s="55" t="str">
        <f t="shared" si="27"/>
        <v>702,1012</v>
      </c>
      <c r="BV295" s="55"/>
    </row>
    <row r="296" spans="1:74" ht="14.25" thickBot="1">
      <c r="A296" s="55" t="s">
        <v>1685</v>
      </c>
      <c r="B296" s="55">
        <v>1</v>
      </c>
      <c r="C296" s="55">
        <v>0</v>
      </c>
      <c r="D296" s="55" t="s">
        <v>127</v>
      </c>
      <c r="E296" s="55" t="s">
        <v>308</v>
      </c>
      <c r="F296" s="55">
        <v>60</v>
      </c>
      <c r="G296" s="55" t="s">
        <v>135</v>
      </c>
      <c r="H296" s="54">
        <v>6000</v>
      </c>
      <c r="I296" s="55">
        <f>INDEX([1]装备设计!$G$3:$G$7,MATCH([1]装备一览!E290,[1]装备设计!$F$3:$F$7,0))</f>
        <v>5</v>
      </c>
      <c r="J296" s="55">
        <f>INDEX([1]装备设计!$H$3:$H$7,MATCH([1]装备一览!E290,[1]装备设计!$F$3:$F$7,0))</f>
        <v>0</v>
      </c>
      <c r="K296" s="55">
        <v>0</v>
      </c>
      <c r="L296" s="55">
        <f t="shared" si="23"/>
        <v>6021</v>
      </c>
      <c r="M296" s="55" t="s">
        <v>2248</v>
      </c>
      <c r="N296" s="55"/>
      <c r="P296" s="55" t="s">
        <v>1686</v>
      </c>
      <c r="Q296" s="55">
        <v>1</v>
      </c>
      <c r="R296" s="55">
        <v>0</v>
      </c>
      <c r="S296" s="55" t="s">
        <v>127</v>
      </c>
      <c r="T296" s="44" t="s">
        <v>309</v>
      </c>
      <c r="U296" s="55">
        <v>60</v>
      </c>
      <c r="V296" s="55" t="s">
        <v>135</v>
      </c>
      <c r="W296" s="54">
        <v>12000</v>
      </c>
      <c r="X296" s="55">
        <f>INDEX([1]装备设计!$G$3:$G$7,MATCH([1]装备一览!T290,[1]装备设计!$F$3:$F$7,0))</f>
        <v>10</v>
      </c>
      <c r="Y296" s="55">
        <f>INDEX([1]装备设计!$H$3:$H$7,MATCH([1]装备一览!T290,[1]装备设计!$F$3:$F$7,0))</f>
        <v>0</v>
      </c>
      <c r="Z296" s="55">
        <v>0</v>
      </c>
      <c r="AA296" s="55">
        <v>6021</v>
      </c>
      <c r="AB296" s="55" t="str">
        <f t="shared" si="24"/>
        <v>290,395</v>
      </c>
      <c r="AC296" s="55"/>
      <c r="AE296" s="55" t="s">
        <v>1687</v>
      </c>
      <c r="AF296" s="55">
        <v>1</v>
      </c>
      <c r="AG296" s="55">
        <v>0</v>
      </c>
      <c r="AH296" s="55" t="s">
        <v>127</v>
      </c>
      <c r="AI296" s="44" t="s">
        <v>311</v>
      </c>
      <c r="AJ296" s="55">
        <v>60</v>
      </c>
      <c r="AK296" s="55" t="s">
        <v>135</v>
      </c>
      <c r="AL296" s="54">
        <v>30000</v>
      </c>
      <c r="AM296" s="55">
        <f>INDEX([1]装备设计!$G$3:$G$7,MATCH([1]装备一览!AI290,[1]装备设计!$F$3:$F$7,0))</f>
        <v>20</v>
      </c>
      <c r="AN296" s="55">
        <f>INDEX([1]装备设计!$H$3:$H$7,MATCH([1]装备一览!AI290,[1]装备设计!$F$3:$F$7,0))</f>
        <v>0</v>
      </c>
      <c r="AO296" s="55">
        <v>32500</v>
      </c>
      <c r="AP296" s="55">
        <v>6021</v>
      </c>
      <c r="AQ296" s="55" t="str">
        <f t="shared" si="25"/>
        <v>485,658</v>
      </c>
      <c r="AR296" s="55"/>
      <c r="AT296" s="55" t="s">
        <v>1688</v>
      </c>
      <c r="AU296" s="55">
        <v>1</v>
      </c>
      <c r="AV296" s="55">
        <v>0</v>
      </c>
      <c r="AW296" s="55" t="s">
        <v>127</v>
      </c>
      <c r="AX296" s="44" t="s">
        <v>313</v>
      </c>
      <c r="AY296" s="55">
        <v>60</v>
      </c>
      <c r="AZ296" s="55" t="s">
        <v>135</v>
      </c>
      <c r="BA296" s="54">
        <v>60000</v>
      </c>
      <c r="BB296" s="55">
        <f>INDEX([1]装备设计!$G$3:$G$7,MATCH([1]装备一览!AX290,[1]装备设计!$F$3:$F$7,0))</f>
        <v>50</v>
      </c>
      <c r="BC296" s="55">
        <f>INDEX([1]装备设计!$H$3:$H$7,MATCH([1]装备一览!AX290,[1]装备设计!$F$3:$F$7,0))</f>
        <v>500</v>
      </c>
      <c r="BD296" s="55">
        <v>32500</v>
      </c>
      <c r="BE296" s="55">
        <v>6021</v>
      </c>
      <c r="BF296" s="55" t="str">
        <f t="shared" si="26"/>
        <v>727,987</v>
      </c>
      <c r="BG296" s="55"/>
      <c r="BI296" s="55" t="s">
        <v>1689</v>
      </c>
      <c r="BJ296" s="55">
        <v>1</v>
      </c>
      <c r="BK296" s="55">
        <v>0</v>
      </c>
      <c r="BL296" s="55" t="s">
        <v>127</v>
      </c>
      <c r="BM296" s="44" t="s">
        <v>315</v>
      </c>
      <c r="BN296" s="55">
        <v>60</v>
      </c>
      <c r="BO296" s="55" t="s">
        <v>135</v>
      </c>
      <c r="BP296" s="54">
        <v>120000</v>
      </c>
      <c r="BQ296" s="55">
        <f>INDEX([1]装备设计!$G$3:$G$7,MATCH([1]装备一览!BM290,[1]装备设计!$F$3:$F$7,0))</f>
        <v>150</v>
      </c>
      <c r="BR296" s="55">
        <f>INDEX([1]装备设计!$H$3:$H$7,MATCH([1]装备一览!BM290,[1]装备设计!$F$3:$F$7,0))</f>
        <v>1500</v>
      </c>
      <c r="BS296" s="55">
        <v>32500</v>
      </c>
      <c r="BT296" s="55">
        <v>6021</v>
      </c>
      <c r="BU296" s="55" t="str">
        <f t="shared" si="27"/>
        <v>913,1316</v>
      </c>
      <c r="BV296" s="55"/>
    </row>
    <row r="297" spans="1:74" ht="14.25" thickBot="1">
      <c r="A297" s="55" t="s">
        <v>1690</v>
      </c>
      <c r="B297" s="55">
        <v>1</v>
      </c>
      <c r="C297" s="55">
        <v>1</v>
      </c>
      <c r="D297" s="55" t="s">
        <v>127</v>
      </c>
      <c r="E297" s="55" t="s">
        <v>308</v>
      </c>
      <c r="F297" s="55">
        <v>60</v>
      </c>
      <c r="G297" s="55" t="s">
        <v>135</v>
      </c>
      <c r="H297" s="54">
        <v>6300</v>
      </c>
      <c r="I297" s="55">
        <f>INDEX([1]装备设计!$G$3:$G$7,MATCH([1]装备一览!E291,[1]装备设计!$F$3:$F$7,0))</f>
        <v>5</v>
      </c>
      <c r="J297" s="55">
        <f>INDEX([1]装备设计!$H$3:$H$7,MATCH([1]装备一览!E291,[1]装备设计!$F$3:$F$7,0))</f>
        <v>0</v>
      </c>
      <c r="K297" s="55">
        <v>0</v>
      </c>
      <c r="L297" s="55">
        <f t="shared" si="23"/>
        <v>6756.2000000000007</v>
      </c>
      <c r="M297" s="55" t="s">
        <v>2248</v>
      </c>
      <c r="N297" s="55"/>
      <c r="P297" s="55" t="s">
        <v>1691</v>
      </c>
      <c r="Q297" s="55">
        <v>1</v>
      </c>
      <c r="R297" s="55">
        <v>1</v>
      </c>
      <c r="S297" s="55" t="s">
        <v>127</v>
      </c>
      <c r="T297" s="44" t="s">
        <v>309</v>
      </c>
      <c r="U297" s="55">
        <v>60</v>
      </c>
      <c r="V297" s="55" t="s">
        <v>135</v>
      </c>
      <c r="W297" s="54">
        <v>12600</v>
      </c>
      <c r="X297" s="55">
        <f>INDEX([1]装备设计!$G$3:$G$7,MATCH([1]装备一览!T291,[1]装备设计!$F$3:$F$7,0))</f>
        <v>10</v>
      </c>
      <c r="Y297" s="55">
        <f>INDEX([1]装备设计!$H$3:$H$7,MATCH([1]装备一览!T291,[1]装备设计!$F$3:$F$7,0))</f>
        <v>0</v>
      </c>
      <c r="Z297" s="55">
        <v>0</v>
      </c>
      <c r="AA297" s="55">
        <v>6756.2000000000007</v>
      </c>
      <c r="AB297" s="55" t="str">
        <f t="shared" si="24"/>
        <v>290,395</v>
      </c>
      <c r="AC297" s="55"/>
      <c r="AE297" s="55" t="s">
        <v>1692</v>
      </c>
      <c r="AF297" s="55">
        <v>1</v>
      </c>
      <c r="AG297" s="55">
        <v>1</v>
      </c>
      <c r="AH297" s="55" t="s">
        <v>127</v>
      </c>
      <c r="AI297" s="44" t="s">
        <v>311</v>
      </c>
      <c r="AJ297" s="55">
        <v>60</v>
      </c>
      <c r="AK297" s="55" t="s">
        <v>135</v>
      </c>
      <c r="AL297" s="54">
        <v>31500</v>
      </c>
      <c r="AM297" s="55">
        <f>INDEX([1]装备设计!$G$3:$G$7,MATCH([1]装备一览!AI291,[1]装备设计!$F$3:$F$7,0))</f>
        <v>20</v>
      </c>
      <c r="AN297" s="55">
        <f>INDEX([1]装备设计!$H$3:$H$7,MATCH([1]装备一览!AI291,[1]装备设计!$F$3:$F$7,0))</f>
        <v>0</v>
      </c>
      <c r="AO297" s="55">
        <v>35000</v>
      </c>
      <c r="AP297" s="55">
        <v>6756.2000000000007</v>
      </c>
      <c r="AQ297" s="55" t="str">
        <f t="shared" si="25"/>
        <v>485,658</v>
      </c>
      <c r="AR297" s="55"/>
      <c r="AT297" s="55" t="s">
        <v>1693</v>
      </c>
      <c r="AU297" s="55">
        <v>1</v>
      </c>
      <c r="AV297" s="55">
        <v>1</v>
      </c>
      <c r="AW297" s="55" t="s">
        <v>127</v>
      </c>
      <c r="AX297" s="44" t="s">
        <v>313</v>
      </c>
      <c r="AY297" s="55">
        <v>60</v>
      </c>
      <c r="AZ297" s="55" t="s">
        <v>135</v>
      </c>
      <c r="BA297" s="54">
        <v>63000</v>
      </c>
      <c r="BB297" s="55">
        <f>INDEX([1]装备设计!$G$3:$G$7,MATCH([1]装备一览!AX291,[1]装备设计!$F$3:$F$7,0))</f>
        <v>50</v>
      </c>
      <c r="BC297" s="55">
        <f>INDEX([1]装备设计!$H$3:$H$7,MATCH([1]装备一览!AX291,[1]装备设计!$F$3:$F$7,0))</f>
        <v>500</v>
      </c>
      <c r="BD297" s="55">
        <v>35000</v>
      </c>
      <c r="BE297" s="55">
        <v>6756.2000000000007</v>
      </c>
      <c r="BF297" s="55" t="str">
        <f t="shared" si="26"/>
        <v>727,987</v>
      </c>
      <c r="BG297" s="55"/>
      <c r="BI297" s="55" t="s">
        <v>1694</v>
      </c>
      <c r="BJ297" s="55">
        <v>1</v>
      </c>
      <c r="BK297" s="55">
        <v>1</v>
      </c>
      <c r="BL297" s="55" t="s">
        <v>127</v>
      </c>
      <c r="BM297" s="44" t="s">
        <v>315</v>
      </c>
      <c r="BN297" s="55">
        <v>60</v>
      </c>
      <c r="BO297" s="55" t="s">
        <v>135</v>
      </c>
      <c r="BP297" s="54">
        <v>126000</v>
      </c>
      <c r="BQ297" s="55">
        <f>INDEX([1]装备设计!$G$3:$G$7,MATCH([1]装备一览!BM291,[1]装备设计!$F$3:$F$7,0))</f>
        <v>150</v>
      </c>
      <c r="BR297" s="55">
        <f>INDEX([1]装备设计!$H$3:$H$7,MATCH([1]装备一览!BM291,[1]装备设计!$F$3:$F$7,0))</f>
        <v>1500</v>
      </c>
      <c r="BS297" s="55">
        <v>35000</v>
      </c>
      <c r="BT297" s="55">
        <v>6756.2000000000007</v>
      </c>
      <c r="BU297" s="55" t="str">
        <f t="shared" si="27"/>
        <v>913,1316</v>
      </c>
      <c r="BV297" s="55"/>
    </row>
    <row r="298" spans="1:74" ht="14.25" thickBot="1">
      <c r="A298" s="55" t="s">
        <v>1695</v>
      </c>
      <c r="B298" s="55">
        <v>1</v>
      </c>
      <c r="C298" s="55">
        <v>0</v>
      </c>
      <c r="D298" s="55" t="s">
        <v>128</v>
      </c>
      <c r="E298" s="55" t="s">
        <v>308</v>
      </c>
      <c r="F298" s="55">
        <v>60</v>
      </c>
      <c r="G298" s="55" t="s">
        <v>135</v>
      </c>
      <c r="H298" s="54">
        <v>6000</v>
      </c>
      <c r="I298" s="55">
        <f>INDEX([1]装备设计!$G$3:$G$7,MATCH([1]装备一览!E292,[1]装备设计!$F$3:$F$7,0))</f>
        <v>5</v>
      </c>
      <c r="J298" s="55">
        <f>INDEX([1]装备设计!$H$3:$H$7,MATCH([1]装备一览!E292,[1]装备设计!$F$3:$F$7,0))</f>
        <v>0</v>
      </c>
      <c r="K298" s="55">
        <v>0</v>
      </c>
      <c r="L298" s="55">
        <f t="shared" si="23"/>
        <v>2515</v>
      </c>
      <c r="M298" s="55" t="s">
        <v>2248</v>
      </c>
      <c r="N298" s="55"/>
      <c r="P298" s="55" t="s">
        <v>1696</v>
      </c>
      <c r="Q298" s="55">
        <v>1</v>
      </c>
      <c r="R298" s="55">
        <v>0</v>
      </c>
      <c r="S298" s="55" t="s">
        <v>128</v>
      </c>
      <c r="T298" s="44" t="s">
        <v>309</v>
      </c>
      <c r="U298" s="55">
        <v>60</v>
      </c>
      <c r="V298" s="55" t="s">
        <v>135</v>
      </c>
      <c r="W298" s="54">
        <v>12000</v>
      </c>
      <c r="X298" s="55">
        <f>INDEX([1]装备设计!$G$3:$G$7,MATCH([1]装备一览!T292,[1]装备设计!$F$3:$F$7,0))</f>
        <v>10</v>
      </c>
      <c r="Y298" s="55">
        <f>INDEX([1]装备设计!$H$3:$H$7,MATCH([1]装备一览!T292,[1]装备设计!$F$3:$F$7,0))</f>
        <v>0</v>
      </c>
      <c r="Z298" s="55">
        <v>0</v>
      </c>
      <c r="AA298" s="55">
        <v>2515</v>
      </c>
      <c r="AB298" s="55" t="str">
        <f t="shared" si="24"/>
        <v>290,395</v>
      </c>
      <c r="AC298" s="55"/>
      <c r="AE298" s="55" t="s">
        <v>1697</v>
      </c>
      <c r="AF298" s="55">
        <v>1</v>
      </c>
      <c r="AG298" s="55">
        <v>0</v>
      </c>
      <c r="AH298" s="55" t="s">
        <v>128</v>
      </c>
      <c r="AI298" s="44" t="s">
        <v>311</v>
      </c>
      <c r="AJ298" s="55">
        <v>60</v>
      </c>
      <c r="AK298" s="55" t="s">
        <v>135</v>
      </c>
      <c r="AL298" s="54">
        <v>30000</v>
      </c>
      <c r="AM298" s="55">
        <f>INDEX([1]装备设计!$G$3:$G$7,MATCH([1]装备一览!AI292,[1]装备设计!$F$3:$F$7,0))</f>
        <v>20</v>
      </c>
      <c r="AN298" s="55">
        <f>INDEX([1]装备设计!$H$3:$H$7,MATCH([1]装备一览!AI292,[1]装备设计!$F$3:$F$7,0))</f>
        <v>0</v>
      </c>
      <c r="AO298" s="55">
        <v>32500</v>
      </c>
      <c r="AP298" s="55">
        <v>2515</v>
      </c>
      <c r="AQ298" s="55" t="str">
        <f t="shared" si="25"/>
        <v>485,658</v>
      </c>
      <c r="AR298" s="55"/>
      <c r="AT298" s="55" t="s">
        <v>1698</v>
      </c>
      <c r="AU298" s="55">
        <v>1</v>
      </c>
      <c r="AV298" s="55">
        <v>0</v>
      </c>
      <c r="AW298" s="55" t="s">
        <v>128</v>
      </c>
      <c r="AX298" s="44" t="s">
        <v>313</v>
      </c>
      <c r="AY298" s="55">
        <v>60</v>
      </c>
      <c r="AZ298" s="55" t="s">
        <v>135</v>
      </c>
      <c r="BA298" s="54">
        <v>60000</v>
      </c>
      <c r="BB298" s="55">
        <f>INDEX([1]装备设计!$G$3:$G$7,MATCH([1]装备一览!AX292,[1]装备设计!$F$3:$F$7,0))</f>
        <v>50</v>
      </c>
      <c r="BC298" s="55">
        <f>INDEX([1]装备设计!$H$3:$H$7,MATCH([1]装备一览!AX292,[1]装备设计!$F$3:$F$7,0))</f>
        <v>500</v>
      </c>
      <c r="BD298" s="55">
        <v>32500</v>
      </c>
      <c r="BE298" s="55">
        <v>2515</v>
      </c>
      <c r="BF298" s="55" t="str">
        <f t="shared" si="26"/>
        <v>727,987</v>
      </c>
      <c r="BG298" s="55"/>
      <c r="BI298" s="55" t="s">
        <v>1699</v>
      </c>
      <c r="BJ298" s="55">
        <v>1</v>
      </c>
      <c r="BK298" s="55">
        <v>0</v>
      </c>
      <c r="BL298" s="55" t="s">
        <v>128</v>
      </c>
      <c r="BM298" s="44" t="s">
        <v>315</v>
      </c>
      <c r="BN298" s="55">
        <v>60</v>
      </c>
      <c r="BO298" s="55" t="s">
        <v>135</v>
      </c>
      <c r="BP298" s="54">
        <v>120000</v>
      </c>
      <c r="BQ298" s="55">
        <f>INDEX([1]装备设计!$G$3:$G$7,MATCH([1]装备一览!BM292,[1]装备设计!$F$3:$F$7,0))</f>
        <v>150</v>
      </c>
      <c r="BR298" s="55">
        <f>INDEX([1]装备设计!$H$3:$H$7,MATCH([1]装备一览!BM292,[1]装备设计!$F$3:$F$7,0))</f>
        <v>1500</v>
      </c>
      <c r="BS298" s="55">
        <v>32500</v>
      </c>
      <c r="BT298" s="55">
        <v>2515</v>
      </c>
      <c r="BU298" s="55" t="str">
        <f t="shared" si="27"/>
        <v>913,1316</v>
      </c>
      <c r="BV298" s="55"/>
    </row>
    <row r="299" spans="1:74" ht="14.25" thickBot="1">
      <c r="A299" s="55" t="s">
        <v>1700</v>
      </c>
      <c r="B299" s="71">
        <v>0</v>
      </c>
      <c r="C299" s="55">
        <v>1</v>
      </c>
      <c r="D299" s="55" t="s">
        <v>128</v>
      </c>
      <c r="E299" s="55" t="s">
        <v>308</v>
      </c>
      <c r="F299" s="55">
        <v>60</v>
      </c>
      <c r="G299" s="55" t="s">
        <v>135</v>
      </c>
      <c r="H299" s="54">
        <v>6300</v>
      </c>
      <c r="I299" s="55">
        <f>INDEX([1]装备设计!$G$3:$G$7,MATCH([1]装备一览!E293,[1]装备设计!$F$3:$F$7,0))</f>
        <v>5</v>
      </c>
      <c r="J299" s="55">
        <f>INDEX([1]装备设计!$H$3:$H$7,MATCH([1]装备一览!E293,[1]装备设计!$F$3:$F$7,0))</f>
        <v>0</v>
      </c>
      <c r="K299" s="55">
        <v>0</v>
      </c>
      <c r="L299" s="55">
        <f t="shared" si="23"/>
        <v>2704.2</v>
      </c>
      <c r="M299" s="55" t="s">
        <v>2248</v>
      </c>
      <c r="N299" s="55"/>
      <c r="P299" s="55" t="s">
        <v>1701</v>
      </c>
      <c r="Q299" s="71">
        <v>0</v>
      </c>
      <c r="R299" s="55">
        <v>1</v>
      </c>
      <c r="S299" s="55" t="s">
        <v>128</v>
      </c>
      <c r="T299" s="44" t="s">
        <v>309</v>
      </c>
      <c r="U299" s="55">
        <v>60</v>
      </c>
      <c r="V299" s="55" t="s">
        <v>135</v>
      </c>
      <c r="W299" s="54">
        <v>12600</v>
      </c>
      <c r="X299" s="55">
        <f>INDEX([1]装备设计!$G$3:$G$7,MATCH([1]装备一览!T293,[1]装备设计!$F$3:$F$7,0))</f>
        <v>10</v>
      </c>
      <c r="Y299" s="55">
        <f>INDEX([1]装备设计!$H$3:$H$7,MATCH([1]装备一览!T293,[1]装备设计!$F$3:$F$7,0))</f>
        <v>0</v>
      </c>
      <c r="Z299" s="55">
        <v>0</v>
      </c>
      <c r="AA299" s="55">
        <v>2704.2</v>
      </c>
      <c r="AB299" s="55" t="str">
        <f t="shared" si="24"/>
        <v>290,395</v>
      </c>
      <c r="AC299" s="55"/>
      <c r="AE299" s="55" t="s">
        <v>1702</v>
      </c>
      <c r="AF299" s="71">
        <v>0</v>
      </c>
      <c r="AG299" s="55">
        <v>1</v>
      </c>
      <c r="AH299" s="55" t="s">
        <v>128</v>
      </c>
      <c r="AI299" s="44" t="s">
        <v>311</v>
      </c>
      <c r="AJ299" s="55">
        <v>60</v>
      </c>
      <c r="AK299" s="55" t="s">
        <v>135</v>
      </c>
      <c r="AL299" s="54">
        <v>31500</v>
      </c>
      <c r="AM299" s="55">
        <f>INDEX([1]装备设计!$G$3:$G$7,MATCH([1]装备一览!AI293,[1]装备设计!$F$3:$F$7,0))</f>
        <v>20</v>
      </c>
      <c r="AN299" s="55">
        <f>INDEX([1]装备设计!$H$3:$H$7,MATCH([1]装备一览!AI293,[1]装备设计!$F$3:$F$7,0))</f>
        <v>0</v>
      </c>
      <c r="AO299" s="55">
        <v>35000</v>
      </c>
      <c r="AP299" s="55">
        <v>2704.2</v>
      </c>
      <c r="AQ299" s="55" t="str">
        <f t="shared" si="25"/>
        <v>485,658</v>
      </c>
      <c r="AR299" s="55"/>
      <c r="AT299" s="55" t="s">
        <v>1703</v>
      </c>
      <c r="AU299" s="71">
        <v>0</v>
      </c>
      <c r="AV299" s="55">
        <v>1</v>
      </c>
      <c r="AW299" s="55" t="s">
        <v>128</v>
      </c>
      <c r="AX299" s="44" t="s">
        <v>313</v>
      </c>
      <c r="AY299" s="55">
        <v>60</v>
      </c>
      <c r="AZ299" s="55" t="s">
        <v>135</v>
      </c>
      <c r="BA299" s="54">
        <v>63000</v>
      </c>
      <c r="BB299" s="55">
        <f>INDEX([1]装备设计!$G$3:$G$7,MATCH([1]装备一览!AX293,[1]装备设计!$F$3:$F$7,0))</f>
        <v>50</v>
      </c>
      <c r="BC299" s="55">
        <f>INDEX([1]装备设计!$H$3:$H$7,MATCH([1]装备一览!AX293,[1]装备设计!$F$3:$F$7,0))</f>
        <v>500</v>
      </c>
      <c r="BD299" s="55">
        <v>35000</v>
      </c>
      <c r="BE299" s="55">
        <v>2704.2</v>
      </c>
      <c r="BF299" s="55" t="str">
        <f t="shared" si="26"/>
        <v>727,987</v>
      </c>
      <c r="BG299" s="55"/>
      <c r="BI299" s="55" t="s">
        <v>1704</v>
      </c>
      <c r="BJ299" s="71">
        <v>0</v>
      </c>
      <c r="BK299" s="55">
        <v>1</v>
      </c>
      <c r="BL299" s="55" t="s">
        <v>128</v>
      </c>
      <c r="BM299" s="44" t="s">
        <v>315</v>
      </c>
      <c r="BN299" s="55">
        <v>60</v>
      </c>
      <c r="BO299" s="55" t="s">
        <v>135</v>
      </c>
      <c r="BP299" s="54">
        <v>126000</v>
      </c>
      <c r="BQ299" s="55">
        <f>INDEX([1]装备设计!$G$3:$G$7,MATCH([1]装备一览!BM293,[1]装备设计!$F$3:$F$7,0))</f>
        <v>150</v>
      </c>
      <c r="BR299" s="55">
        <f>INDEX([1]装备设计!$H$3:$H$7,MATCH([1]装备一览!BM293,[1]装备设计!$F$3:$F$7,0))</f>
        <v>1500</v>
      </c>
      <c r="BS299" s="55">
        <v>35000</v>
      </c>
      <c r="BT299" s="55">
        <v>2704.2</v>
      </c>
      <c r="BU299" s="55" t="str">
        <f t="shared" si="27"/>
        <v>913,1316</v>
      </c>
      <c r="BV299" s="55"/>
    </row>
    <row r="300" spans="1:74" ht="14.25" thickBot="1">
      <c r="A300" s="55" t="s">
        <v>1705</v>
      </c>
      <c r="B300" s="55">
        <v>1</v>
      </c>
      <c r="C300" s="55">
        <v>0</v>
      </c>
      <c r="D300" s="55" t="s">
        <v>127</v>
      </c>
      <c r="E300" s="55" t="s">
        <v>308</v>
      </c>
      <c r="F300" s="55">
        <v>60</v>
      </c>
      <c r="G300" s="55" t="s">
        <v>139</v>
      </c>
      <c r="H300" s="54">
        <v>6000</v>
      </c>
      <c r="I300" s="55">
        <f>INDEX([1]装备设计!$G$3:$G$7,MATCH([1]装备一览!E294,[1]装备设计!$F$3:$F$7,0))</f>
        <v>5</v>
      </c>
      <c r="J300" s="55">
        <f>INDEX([1]装备设计!$H$3:$H$7,MATCH([1]装备一览!E294,[1]装备设计!$F$3:$F$7,0))</f>
        <v>0</v>
      </c>
      <c r="K300" s="55">
        <v>0</v>
      </c>
      <c r="L300" s="55">
        <f t="shared" si="23"/>
        <v>6021</v>
      </c>
      <c r="M300" s="55" t="s">
        <v>2248</v>
      </c>
      <c r="N300" s="55"/>
      <c r="P300" s="55" t="s">
        <v>1706</v>
      </c>
      <c r="Q300" s="55">
        <v>1</v>
      </c>
      <c r="R300" s="55">
        <v>0</v>
      </c>
      <c r="S300" s="55" t="s">
        <v>127</v>
      </c>
      <c r="T300" s="44" t="s">
        <v>309</v>
      </c>
      <c r="U300" s="55">
        <v>60</v>
      </c>
      <c r="V300" s="55" t="s">
        <v>139</v>
      </c>
      <c r="W300" s="54">
        <v>12000</v>
      </c>
      <c r="X300" s="55">
        <f>INDEX([1]装备设计!$G$3:$G$7,MATCH([1]装备一览!T294,[1]装备设计!$F$3:$F$7,0))</f>
        <v>10</v>
      </c>
      <c r="Y300" s="55">
        <f>INDEX([1]装备设计!$H$3:$H$7,MATCH([1]装备一览!T294,[1]装备设计!$F$3:$F$7,0))</f>
        <v>0</v>
      </c>
      <c r="Z300" s="55">
        <v>0</v>
      </c>
      <c r="AA300" s="55">
        <v>6021</v>
      </c>
      <c r="AB300" s="55" t="str">
        <f t="shared" si="24"/>
        <v>290,395</v>
      </c>
      <c r="AC300" s="55"/>
      <c r="AE300" s="55" t="s">
        <v>1707</v>
      </c>
      <c r="AF300" s="55">
        <v>1</v>
      </c>
      <c r="AG300" s="55">
        <v>0</v>
      </c>
      <c r="AH300" s="55" t="s">
        <v>127</v>
      </c>
      <c r="AI300" s="44" t="s">
        <v>311</v>
      </c>
      <c r="AJ300" s="55">
        <v>60</v>
      </c>
      <c r="AK300" s="55" t="s">
        <v>139</v>
      </c>
      <c r="AL300" s="54">
        <v>30000</v>
      </c>
      <c r="AM300" s="55">
        <f>INDEX([1]装备设计!$G$3:$G$7,MATCH([1]装备一览!AI294,[1]装备设计!$F$3:$F$7,0))</f>
        <v>20</v>
      </c>
      <c r="AN300" s="55">
        <f>INDEX([1]装备设计!$H$3:$H$7,MATCH([1]装备一览!AI294,[1]装备设计!$F$3:$F$7,0))</f>
        <v>0</v>
      </c>
      <c r="AO300" s="55">
        <v>32500</v>
      </c>
      <c r="AP300" s="55">
        <v>6021</v>
      </c>
      <c r="AQ300" s="55" t="str">
        <f t="shared" si="25"/>
        <v>485,658</v>
      </c>
      <c r="AR300" s="55"/>
      <c r="AT300" s="55" t="s">
        <v>1708</v>
      </c>
      <c r="AU300" s="55">
        <v>1</v>
      </c>
      <c r="AV300" s="55">
        <v>0</v>
      </c>
      <c r="AW300" s="55" t="s">
        <v>127</v>
      </c>
      <c r="AX300" s="44" t="s">
        <v>313</v>
      </c>
      <c r="AY300" s="55">
        <v>60</v>
      </c>
      <c r="AZ300" s="55" t="s">
        <v>139</v>
      </c>
      <c r="BA300" s="54">
        <v>60000</v>
      </c>
      <c r="BB300" s="55">
        <f>INDEX([1]装备设计!$G$3:$G$7,MATCH([1]装备一览!AX294,[1]装备设计!$F$3:$F$7,0))</f>
        <v>50</v>
      </c>
      <c r="BC300" s="55">
        <f>INDEX([1]装备设计!$H$3:$H$7,MATCH([1]装备一览!AX294,[1]装备设计!$F$3:$F$7,0))</f>
        <v>500</v>
      </c>
      <c r="BD300" s="55">
        <v>32500</v>
      </c>
      <c r="BE300" s="55">
        <v>6021</v>
      </c>
      <c r="BF300" s="55" t="str">
        <f t="shared" si="26"/>
        <v>727,987</v>
      </c>
      <c r="BG300" s="55"/>
      <c r="BI300" s="55" t="s">
        <v>1709</v>
      </c>
      <c r="BJ300" s="55">
        <v>1</v>
      </c>
      <c r="BK300" s="55">
        <v>0</v>
      </c>
      <c r="BL300" s="55" t="s">
        <v>127</v>
      </c>
      <c r="BM300" s="44" t="s">
        <v>315</v>
      </c>
      <c r="BN300" s="55">
        <v>60</v>
      </c>
      <c r="BO300" s="55" t="s">
        <v>139</v>
      </c>
      <c r="BP300" s="54">
        <v>120000</v>
      </c>
      <c r="BQ300" s="55">
        <f>INDEX([1]装备设计!$G$3:$G$7,MATCH([1]装备一览!BM294,[1]装备设计!$F$3:$F$7,0))</f>
        <v>150</v>
      </c>
      <c r="BR300" s="55">
        <f>INDEX([1]装备设计!$H$3:$H$7,MATCH([1]装备一览!BM294,[1]装备设计!$F$3:$F$7,0))</f>
        <v>1500</v>
      </c>
      <c r="BS300" s="55">
        <v>32500</v>
      </c>
      <c r="BT300" s="55">
        <v>6021</v>
      </c>
      <c r="BU300" s="55" t="str">
        <f t="shared" si="27"/>
        <v>913,1316</v>
      </c>
      <c r="BV300" s="55"/>
    </row>
    <row r="301" spans="1:74" ht="14.25" thickBot="1">
      <c r="A301" s="55" t="s">
        <v>1710</v>
      </c>
      <c r="B301" s="71">
        <v>0</v>
      </c>
      <c r="C301" s="55">
        <v>1</v>
      </c>
      <c r="D301" s="55" t="s">
        <v>127</v>
      </c>
      <c r="E301" s="55" t="s">
        <v>308</v>
      </c>
      <c r="F301" s="55">
        <v>60</v>
      </c>
      <c r="G301" s="55" t="s">
        <v>139</v>
      </c>
      <c r="H301" s="54">
        <v>6300</v>
      </c>
      <c r="I301" s="55">
        <f>INDEX([1]装备设计!$G$3:$G$7,MATCH([1]装备一览!E295,[1]装备设计!$F$3:$F$7,0))</f>
        <v>5</v>
      </c>
      <c r="J301" s="55">
        <f>INDEX([1]装备设计!$H$3:$H$7,MATCH([1]装备一览!E295,[1]装备设计!$F$3:$F$7,0))</f>
        <v>0</v>
      </c>
      <c r="K301" s="55">
        <v>0</v>
      </c>
      <c r="L301" s="55">
        <f t="shared" si="23"/>
        <v>6756.2000000000007</v>
      </c>
      <c r="M301" s="55" t="s">
        <v>2248</v>
      </c>
      <c r="N301" s="55"/>
      <c r="P301" s="55" t="s">
        <v>1711</v>
      </c>
      <c r="Q301" s="71">
        <v>0</v>
      </c>
      <c r="R301" s="55">
        <v>1</v>
      </c>
      <c r="S301" s="55" t="s">
        <v>127</v>
      </c>
      <c r="T301" s="44" t="s">
        <v>309</v>
      </c>
      <c r="U301" s="55">
        <v>60</v>
      </c>
      <c r="V301" s="55" t="s">
        <v>139</v>
      </c>
      <c r="W301" s="54">
        <v>12600</v>
      </c>
      <c r="X301" s="55">
        <f>INDEX([1]装备设计!$G$3:$G$7,MATCH([1]装备一览!T295,[1]装备设计!$F$3:$F$7,0))</f>
        <v>10</v>
      </c>
      <c r="Y301" s="55">
        <f>INDEX([1]装备设计!$H$3:$H$7,MATCH([1]装备一览!T295,[1]装备设计!$F$3:$F$7,0))</f>
        <v>0</v>
      </c>
      <c r="Z301" s="55">
        <v>0</v>
      </c>
      <c r="AA301" s="55">
        <v>6756.2000000000007</v>
      </c>
      <c r="AB301" s="55" t="str">
        <f t="shared" si="24"/>
        <v>290,395</v>
      </c>
      <c r="AC301" s="55"/>
      <c r="AE301" s="55" t="s">
        <v>1712</v>
      </c>
      <c r="AF301" s="71">
        <v>0</v>
      </c>
      <c r="AG301" s="55">
        <v>1</v>
      </c>
      <c r="AH301" s="55" t="s">
        <v>127</v>
      </c>
      <c r="AI301" s="44" t="s">
        <v>311</v>
      </c>
      <c r="AJ301" s="55">
        <v>60</v>
      </c>
      <c r="AK301" s="55" t="s">
        <v>139</v>
      </c>
      <c r="AL301" s="54">
        <v>31500</v>
      </c>
      <c r="AM301" s="55">
        <f>INDEX([1]装备设计!$G$3:$G$7,MATCH([1]装备一览!AI295,[1]装备设计!$F$3:$F$7,0))</f>
        <v>20</v>
      </c>
      <c r="AN301" s="55">
        <f>INDEX([1]装备设计!$H$3:$H$7,MATCH([1]装备一览!AI295,[1]装备设计!$F$3:$F$7,0))</f>
        <v>0</v>
      </c>
      <c r="AO301" s="55">
        <v>35000</v>
      </c>
      <c r="AP301" s="55">
        <v>6756.2000000000007</v>
      </c>
      <c r="AQ301" s="55" t="str">
        <f t="shared" si="25"/>
        <v>485,658</v>
      </c>
      <c r="AR301" s="55"/>
      <c r="AT301" s="55" t="s">
        <v>1713</v>
      </c>
      <c r="AU301" s="71">
        <v>0</v>
      </c>
      <c r="AV301" s="55">
        <v>1</v>
      </c>
      <c r="AW301" s="55" t="s">
        <v>127</v>
      </c>
      <c r="AX301" s="44" t="s">
        <v>313</v>
      </c>
      <c r="AY301" s="55">
        <v>60</v>
      </c>
      <c r="AZ301" s="55" t="s">
        <v>139</v>
      </c>
      <c r="BA301" s="54">
        <v>63000</v>
      </c>
      <c r="BB301" s="55">
        <f>INDEX([1]装备设计!$G$3:$G$7,MATCH([1]装备一览!AX295,[1]装备设计!$F$3:$F$7,0))</f>
        <v>50</v>
      </c>
      <c r="BC301" s="55">
        <f>INDEX([1]装备设计!$H$3:$H$7,MATCH([1]装备一览!AX295,[1]装备设计!$F$3:$F$7,0))</f>
        <v>500</v>
      </c>
      <c r="BD301" s="55">
        <v>35000</v>
      </c>
      <c r="BE301" s="55">
        <v>6756.2000000000007</v>
      </c>
      <c r="BF301" s="55" t="str">
        <f t="shared" si="26"/>
        <v>727,987</v>
      </c>
      <c r="BG301" s="55"/>
      <c r="BI301" s="55" t="s">
        <v>1714</v>
      </c>
      <c r="BJ301" s="71">
        <v>0</v>
      </c>
      <c r="BK301" s="55">
        <v>1</v>
      </c>
      <c r="BL301" s="55" t="s">
        <v>127</v>
      </c>
      <c r="BM301" s="44" t="s">
        <v>315</v>
      </c>
      <c r="BN301" s="55">
        <v>60</v>
      </c>
      <c r="BO301" s="55" t="s">
        <v>139</v>
      </c>
      <c r="BP301" s="54">
        <v>126000</v>
      </c>
      <c r="BQ301" s="55">
        <f>INDEX([1]装备设计!$G$3:$G$7,MATCH([1]装备一览!BM295,[1]装备设计!$F$3:$F$7,0))</f>
        <v>150</v>
      </c>
      <c r="BR301" s="55">
        <f>INDEX([1]装备设计!$H$3:$H$7,MATCH([1]装备一览!BM295,[1]装备设计!$F$3:$F$7,0))</f>
        <v>1500</v>
      </c>
      <c r="BS301" s="55">
        <v>35000</v>
      </c>
      <c r="BT301" s="55">
        <v>6756.2000000000007</v>
      </c>
      <c r="BU301" s="55" t="str">
        <f t="shared" si="27"/>
        <v>913,1316</v>
      </c>
      <c r="BV301" s="55"/>
    </row>
    <row r="302" spans="1:74" ht="14.25" thickBot="1">
      <c r="A302" s="55" t="s">
        <v>1715</v>
      </c>
      <c r="B302" s="55">
        <v>1</v>
      </c>
      <c r="C302" s="55">
        <v>0</v>
      </c>
      <c r="D302" s="55" t="s">
        <v>128</v>
      </c>
      <c r="E302" s="55" t="s">
        <v>308</v>
      </c>
      <c r="F302" s="55">
        <v>60</v>
      </c>
      <c r="G302" s="55" t="s">
        <v>139</v>
      </c>
      <c r="H302" s="54">
        <v>6000</v>
      </c>
      <c r="I302" s="55">
        <f>INDEX([1]装备设计!$G$3:$G$7,MATCH([1]装备一览!E296,[1]装备设计!$F$3:$F$7,0))</f>
        <v>5</v>
      </c>
      <c r="J302" s="55">
        <f>INDEX([1]装备设计!$H$3:$H$7,MATCH([1]装备一览!E296,[1]装备设计!$F$3:$F$7,0))</f>
        <v>0</v>
      </c>
      <c r="K302" s="55">
        <v>0</v>
      </c>
      <c r="L302" s="55">
        <f t="shared" si="23"/>
        <v>2515</v>
      </c>
      <c r="M302" s="55" t="s">
        <v>2248</v>
      </c>
      <c r="N302" s="55"/>
      <c r="P302" s="55" t="s">
        <v>1716</v>
      </c>
      <c r="Q302" s="55">
        <v>1</v>
      </c>
      <c r="R302" s="55">
        <v>0</v>
      </c>
      <c r="S302" s="55" t="s">
        <v>128</v>
      </c>
      <c r="T302" s="44" t="s">
        <v>309</v>
      </c>
      <c r="U302" s="55">
        <v>60</v>
      </c>
      <c r="V302" s="55" t="s">
        <v>139</v>
      </c>
      <c r="W302" s="54">
        <v>12000</v>
      </c>
      <c r="X302" s="55">
        <f>INDEX([1]装备设计!$G$3:$G$7,MATCH([1]装备一览!T296,[1]装备设计!$F$3:$F$7,0))</f>
        <v>10</v>
      </c>
      <c r="Y302" s="55">
        <f>INDEX([1]装备设计!$H$3:$H$7,MATCH([1]装备一览!T296,[1]装备设计!$F$3:$F$7,0))</f>
        <v>0</v>
      </c>
      <c r="Z302" s="55">
        <v>0</v>
      </c>
      <c r="AA302" s="55">
        <v>2515</v>
      </c>
      <c r="AB302" s="55" t="str">
        <f t="shared" si="24"/>
        <v>290,395</v>
      </c>
      <c r="AC302" s="55"/>
      <c r="AE302" s="55" t="s">
        <v>1717</v>
      </c>
      <c r="AF302" s="55">
        <v>1</v>
      </c>
      <c r="AG302" s="55">
        <v>0</v>
      </c>
      <c r="AH302" s="55" t="s">
        <v>128</v>
      </c>
      <c r="AI302" s="44" t="s">
        <v>311</v>
      </c>
      <c r="AJ302" s="55">
        <v>60</v>
      </c>
      <c r="AK302" s="55" t="s">
        <v>139</v>
      </c>
      <c r="AL302" s="54">
        <v>30000</v>
      </c>
      <c r="AM302" s="55">
        <f>INDEX([1]装备设计!$G$3:$G$7,MATCH([1]装备一览!AI296,[1]装备设计!$F$3:$F$7,0))</f>
        <v>20</v>
      </c>
      <c r="AN302" s="55">
        <f>INDEX([1]装备设计!$H$3:$H$7,MATCH([1]装备一览!AI296,[1]装备设计!$F$3:$F$7,0))</f>
        <v>0</v>
      </c>
      <c r="AO302" s="55">
        <v>32500</v>
      </c>
      <c r="AP302" s="55">
        <v>2515</v>
      </c>
      <c r="AQ302" s="55" t="str">
        <f t="shared" si="25"/>
        <v>485,658</v>
      </c>
      <c r="AR302" s="55"/>
      <c r="AT302" s="55" t="s">
        <v>1718</v>
      </c>
      <c r="AU302" s="55">
        <v>1</v>
      </c>
      <c r="AV302" s="55">
        <v>0</v>
      </c>
      <c r="AW302" s="55" t="s">
        <v>128</v>
      </c>
      <c r="AX302" s="44" t="s">
        <v>313</v>
      </c>
      <c r="AY302" s="55">
        <v>60</v>
      </c>
      <c r="AZ302" s="55" t="s">
        <v>139</v>
      </c>
      <c r="BA302" s="54">
        <v>60000</v>
      </c>
      <c r="BB302" s="55">
        <f>INDEX([1]装备设计!$G$3:$G$7,MATCH([1]装备一览!AX296,[1]装备设计!$F$3:$F$7,0))</f>
        <v>50</v>
      </c>
      <c r="BC302" s="55">
        <f>INDEX([1]装备设计!$H$3:$H$7,MATCH([1]装备一览!AX296,[1]装备设计!$F$3:$F$7,0))</f>
        <v>500</v>
      </c>
      <c r="BD302" s="55">
        <v>32500</v>
      </c>
      <c r="BE302" s="55">
        <v>2515</v>
      </c>
      <c r="BF302" s="55" t="str">
        <f t="shared" si="26"/>
        <v>727,987</v>
      </c>
      <c r="BG302" s="55"/>
      <c r="BI302" s="55" t="s">
        <v>1719</v>
      </c>
      <c r="BJ302" s="55">
        <v>1</v>
      </c>
      <c r="BK302" s="55">
        <v>0</v>
      </c>
      <c r="BL302" s="55" t="s">
        <v>128</v>
      </c>
      <c r="BM302" s="44" t="s">
        <v>315</v>
      </c>
      <c r="BN302" s="55">
        <v>60</v>
      </c>
      <c r="BO302" s="55" t="s">
        <v>139</v>
      </c>
      <c r="BP302" s="54">
        <v>120000</v>
      </c>
      <c r="BQ302" s="55">
        <f>INDEX([1]装备设计!$G$3:$G$7,MATCH([1]装备一览!BM296,[1]装备设计!$F$3:$F$7,0))</f>
        <v>150</v>
      </c>
      <c r="BR302" s="55">
        <f>INDEX([1]装备设计!$H$3:$H$7,MATCH([1]装备一览!BM296,[1]装备设计!$F$3:$F$7,0))</f>
        <v>1500</v>
      </c>
      <c r="BS302" s="55">
        <v>32500</v>
      </c>
      <c r="BT302" s="55">
        <v>2515</v>
      </c>
      <c r="BU302" s="55" t="str">
        <f t="shared" si="27"/>
        <v>913,1316</v>
      </c>
      <c r="BV302" s="55"/>
    </row>
    <row r="303" spans="1:74" ht="14.25" thickBot="1">
      <c r="A303" s="55" t="s">
        <v>1720</v>
      </c>
      <c r="B303" s="71">
        <v>0</v>
      </c>
      <c r="C303" s="55">
        <v>1</v>
      </c>
      <c r="D303" s="55" t="s">
        <v>128</v>
      </c>
      <c r="E303" s="55" t="s">
        <v>308</v>
      </c>
      <c r="F303" s="55">
        <v>60</v>
      </c>
      <c r="G303" s="55" t="s">
        <v>139</v>
      </c>
      <c r="H303" s="54">
        <v>6300</v>
      </c>
      <c r="I303" s="55">
        <f>INDEX([1]装备设计!$G$3:$G$7,MATCH([1]装备一览!E297,[1]装备设计!$F$3:$F$7,0))</f>
        <v>5</v>
      </c>
      <c r="J303" s="55">
        <f>INDEX([1]装备设计!$H$3:$H$7,MATCH([1]装备一览!E297,[1]装备设计!$F$3:$F$7,0))</f>
        <v>0</v>
      </c>
      <c r="K303" s="55">
        <v>0</v>
      </c>
      <c r="L303" s="55">
        <f t="shared" si="23"/>
        <v>2704.2</v>
      </c>
      <c r="M303" s="55" t="s">
        <v>2248</v>
      </c>
      <c r="N303" s="55"/>
      <c r="P303" s="55" t="s">
        <v>1721</v>
      </c>
      <c r="Q303" s="71">
        <v>0</v>
      </c>
      <c r="R303" s="55">
        <v>1</v>
      </c>
      <c r="S303" s="55" t="s">
        <v>128</v>
      </c>
      <c r="T303" s="44" t="s">
        <v>309</v>
      </c>
      <c r="U303" s="55">
        <v>60</v>
      </c>
      <c r="V303" s="55" t="s">
        <v>139</v>
      </c>
      <c r="W303" s="54">
        <v>12600</v>
      </c>
      <c r="X303" s="55">
        <f>INDEX([1]装备设计!$G$3:$G$7,MATCH([1]装备一览!T297,[1]装备设计!$F$3:$F$7,0))</f>
        <v>10</v>
      </c>
      <c r="Y303" s="55">
        <f>INDEX([1]装备设计!$H$3:$H$7,MATCH([1]装备一览!T297,[1]装备设计!$F$3:$F$7,0))</f>
        <v>0</v>
      </c>
      <c r="Z303" s="55">
        <v>0</v>
      </c>
      <c r="AA303" s="55">
        <v>2704.2</v>
      </c>
      <c r="AB303" s="55" t="str">
        <f t="shared" si="24"/>
        <v>290,395</v>
      </c>
      <c r="AC303" s="55"/>
      <c r="AE303" s="55" t="s">
        <v>1722</v>
      </c>
      <c r="AF303" s="71">
        <v>0</v>
      </c>
      <c r="AG303" s="55">
        <v>1</v>
      </c>
      <c r="AH303" s="55" t="s">
        <v>128</v>
      </c>
      <c r="AI303" s="44" t="s">
        <v>311</v>
      </c>
      <c r="AJ303" s="55">
        <v>60</v>
      </c>
      <c r="AK303" s="55" t="s">
        <v>139</v>
      </c>
      <c r="AL303" s="54">
        <v>31500</v>
      </c>
      <c r="AM303" s="55">
        <f>INDEX([1]装备设计!$G$3:$G$7,MATCH([1]装备一览!AI297,[1]装备设计!$F$3:$F$7,0))</f>
        <v>20</v>
      </c>
      <c r="AN303" s="55">
        <f>INDEX([1]装备设计!$H$3:$H$7,MATCH([1]装备一览!AI297,[1]装备设计!$F$3:$F$7,0))</f>
        <v>0</v>
      </c>
      <c r="AO303" s="55">
        <v>35000</v>
      </c>
      <c r="AP303" s="55">
        <v>2704.2</v>
      </c>
      <c r="AQ303" s="55" t="str">
        <f t="shared" si="25"/>
        <v>485,658</v>
      </c>
      <c r="AR303" s="55"/>
      <c r="AT303" s="55" t="s">
        <v>1723</v>
      </c>
      <c r="AU303" s="71">
        <v>0</v>
      </c>
      <c r="AV303" s="55">
        <v>1</v>
      </c>
      <c r="AW303" s="55" t="s">
        <v>128</v>
      </c>
      <c r="AX303" s="44" t="s">
        <v>313</v>
      </c>
      <c r="AY303" s="55">
        <v>60</v>
      </c>
      <c r="AZ303" s="55" t="s">
        <v>139</v>
      </c>
      <c r="BA303" s="54">
        <v>63000</v>
      </c>
      <c r="BB303" s="55">
        <f>INDEX([1]装备设计!$G$3:$G$7,MATCH([1]装备一览!AX297,[1]装备设计!$F$3:$F$7,0))</f>
        <v>50</v>
      </c>
      <c r="BC303" s="55">
        <f>INDEX([1]装备设计!$H$3:$H$7,MATCH([1]装备一览!AX297,[1]装备设计!$F$3:$F$7,0))</f>
        <v>500</v>
      </c>
      <c r="BD303" s="55">
        <v>35000</v>
      </c>
      <c r="BE303" s="55">
        <v>2704.2</v>
      </c>
      <c r="BF303" s="55" t="str">
        <f t="shared" si="26"/>
        <v>727,987</v>
      </c>
      <c r="BG303" s="55"/>
      <c r="BI303" s="55" t="s">
        <v>1724</v>
      </c>
      <c r="BJ303" s="71">
        <v>0</v>
      </c>
      <c r="BK303" s="55">
        <v>1</v>
      </c>
      <c r="BL303" s="55" t="s">
        <v>128</v>
      </c>
      <c r="BM303" s="44" t="s">
        <v>315</v>
      </c>
      <c r="BN303" s="55">
        <v>60</v>
      </c>
      <c r="BO303" s="55" t="s">
        <v>139</v>
      </c>
      <c r="BP303" s="54">
        <v>126000</v>
      </c>
      <c r="BQ303" s="55">
        <f>INDEX([1]装备设计!$G$3:$G$7,MATCH([1]装备一览!BM297,[1]装备设计!$F$3:$F$7,0))</f>
        <v>150</v>
      </c>
      <c r="BR303" s="55">
        <f>INDEX([1]装备设计!$H$3:$H$7,MATCH([1]装备一览!BM297,[1]装备设计!$F$3:$F$7,0))</f>
        <v>1500</v>
      </c>
      <c r="BS303" s="55">
        <v>35000</v>
      </c>
      <c r="BT303" s="55">
        <v>2704.2</v>
      </c>
      <c r="BU303" s="55" t="str">
        <f t="shared" si="27"/>
        <v>913,1316</v>
      </c>
      <c r="BV303" s="55"/>
    </row>
    <row r="304" spans="1:74" ht="14.25" thickBot="1">
      <c r="A304" s="55" t="s">
        <v>1725</v>
      </c>
      <c r="B304" s="55">
        <v>1</v>
      </c>
      <c r="C304" s="55">
        <v>0</v>
      </c>
      <c r="D304" s="55" t="s">
        <v>127</v>
      </c>
      <c r="E304" s="55" t="s">
        <v>308</v>
      </c>
      <c r="F304" s="55">
        <v>60</v>
      </c>
      <c r="G304" s="55" t="s">
        <v>137</v>
      </c>
      <c r="H304" s="54">
        <v>6000</v>
      </c>
      <c r="I304" s="55">
        <f>INDEX([1]装备设计!$G$3:$G$7,MATCH([1]装备一览!E298,[1]装备设计!$F$3:$F$7,0))</f>
        <v>5</v>
      </c>
      <c r="J304" s="55">
        <f>INDEX([1]装备设计!$H$3:$H$7,MATCH([1]装备一览!E298,[1]装备设计!$F$3:$F$7,0))</f>
        <v>0</v>
      </c>
      <c r="K304" s="55">
        <v>0</v>
      </c>
      <c r="L304" s="55">
        <f t="shared" si="23"/>
        <v>6021</v>
      </c>
      <c r="M304" s="55" t="s">
        <v>2248</v>
      </c>
      <c r="N304" s="55"/>
      <c r="P304" s="55" t="s">
        <v>1726</v>
      </c>
      <c r="Q304" s="55">
        <v>1</v>
      </c>
      <c r="R304" s="55">
        <v>0</v>
      </c>
      <c r="S304" s="55" t="s">
        <v>127</v>
      </c>
      <c r="T304" s="44" t="s">
        <v>309</v>
      </c>
      <c r="U304" s="55">
        <v>60</v>
      </c>
      <c r="V304" s="55" t="s">
        <v>137</v>
      </c>
      <c r="W304" s="54">
        <v>12000</v>
      </c>
      <c r="X304" s="55">
        <f>INDEX([1]装备设计!$G$3:$G$7,MATCH([1]装备一览!T298,[1]装备设计!$F$3:$F$7,0))</f>
        <v>10</v>
      </c>
      <c r="Y304" s="55">
        <f>INDEX([1]装备设计!$H$3:$H$7,MATCH([1]装备一览!T298,[1]装备设计!$F$3:$F$7,0))</f>
        <v>0</v>
      </c>
      <c r="Z304" s="55">
        <v>0</v>
      </c>
      <c r="AA304" s="55">
        <v>6021</v>
      </c>
      <c r="AB304" s="55" t="str">
        <f t="shared" si="24"/>
        <v>290,395</v>
      </c>
      <c r="AC304" s="55"/>
      <c r="AE304" s="55" t="s">
        <v>1727</v>
      </c>
      <c r="AF304" s="55">
        <v>1</v>
      </c>
      <c r="AG304" s="55">
        <v>0</v>
      </c>
      <c r="AH304" s="55" t="s">
        <v>127</v>
      </c>
      <c r="AI304" s="44" t="s">
        <v>311</v>
      </c>
      <c r="AJ304" s="55">
        <v>60</v>
      </c>
      <c r="AK304" s="55" t="s">
        <v>137</v>
      </c>
      <c r="AL304" s="54">
        <v>30000</v>
      </c>
      <c r="AM304" s="55">
        <f>INDEX([1]装备设计!$G$3:$G$7,MATCH([1]装备一览!AI298,[1]装备设计!$F$3:$F$7,0))</f>
        <v>20</v>
      </c>
      <c r="AN304" s="55">
        <f>INDEX([1]装备设计!$H$3:$H$7,MATCH([1]装备一览!AI298,[1]装备设计!$F$3:$F$7,0))</f>
        <v>0</v>
      </c>
      <c r="AO304" s="55">
        <v>32500</v>
      </c>
      <c r="AP304" s="55">
        <v>6021</v>
      </c>
      <c r="AQ304" s="55" t="str">
        <f t="shared" si="25"/>
        <v>485,658</v>
      </c>
      <c r="AR304" s="55"/>
      <c r="AT304" s="55" t="s">
        <v>1728</v>
      </c>
      <c r="AU304" s="55">
        <v>1</v>
      </c>
      <c r="AV304" s="55">
        <v>0</v>
      </c>
      <c r="AW304" s="55" t="s">
        <v>127</v>
      </c>
      <c r="AX304" s="44" t="s">
        <v>313</v>
      </c>
      <c r="AY304" s="55">
        <v>60</v>
      </c>
      <c r="AZ304" s="55" t="s">
        <v>137</v>
      </c>
      <c r="BA304" s="54">
        <v>60000</v>
      </c>
      <c r="BB304" s="55">
        <f>INDEX([1]装备设计!$G$3:$G$7,MATCH([1]装备一览!AX298,[1]装备设计!$F$3:$F$7,0))</f>
        <v>50</v>
      </c>
      <c r="BC304" s="55">
        <f>INDEX([1]装备设计!$H$3:$H$7,MATCH([1]装备一览!AX298,[1]装备设计!$F$3:$F$7,0))</f>
        <v>500</v>
      </c>
      <c r="BD304" s="55">
        <v>32500</v>
      </c>
      <c r="BE304" s="55">
        <v>6021</v>
      </c>
      <c r="BF304" s="55" t="str">
        <f t="shared" si="26"/>
        <v>727,987</v>
      </c>
      <c r="BG304" s="55"/>
      <c r="BI304" s="55" t="s">
        <v>1729</v>
      </c>
      <c r="BJ304" s="55">
        <v>1</v>
      </c>
      <c r="BK304" s="55">
        <v>0</v>
      </c>
      <c r="BL304" s="55" t="s">
        <v>127</v>
      </c>
      <c r="BM304" s="44" t="s">
        <v>315</v>
      </c>
      <c r="BN304" s="55">
        <v>60</v>
      </c>
      <c r="BO304" s="55" t="s">
        <v>137</v>
      </c>
      <c r="BP304" s="54">
        <v>120000</v>
      </c>
      <c r="BQ304" s="55">
        <f>INDEX([1]装备设计!$G$3:$G$7,MATCH([1]装备一览!BM298,[1]装备设计!$F$3:$F$7,0))</f>
        <v>150</v>
      </c>
      <c r="BR304" s="55">
        <f>INDEX([1]装备设计!$H$3:$H$7,MATCH([1]装备一览!BM298,[1]装备设计!$F$3:$F$7,0))</f>
        <v>1500</v>
      </c>
      <c r="BS304" s="55">
        <v>32500</v>
      </c>
      <c r="BT304" s="55">
        <v>6021</v>
      </c>
      <c r="BU304" s="55" t="str">
        <f t="shared" si="27"/>
        <v>913,1316</v>
      </c>
      <c r="BV304" s="55"/>
    </row>
    <row r="305" spans="1:74" ht="14.25" thickBot="1">
      <c r="A305" s="55" t="s">
        <v>1730</v>
      </c>
      <c r="B305" s="55">
        <v>1</v>
      </c>
      <c r="C305" s="55">
        <v>1</v>
      </c>
      <c r="D305" s="55" t="s">
        <v>127</v>
      </c>
      <c r="E305" s="55" t="s">
        <v>308</v>
      </c>
      <c r="F305" s="55">
        <v>60</v>
      </c>
      <c r="G305" s="55" t="s">
        <v>137</v>
      </c>
      <c r="H305" s="54">
        <v>6300</v>
      </c>
      <c r="I305" s="55">
        <f>INDEX([1]装备设计!$G$3:$G$7,MATCH([1]装备一览!E299,[1]装备设计!$F$3:$F$7,0))</f>
        <v>5</v>
      </c>
      <c r="J305" s="55">
        <f>INDEX([1]装备设计!$H$3:$H$7,MATCH([1]装备一览!E299,[1]装备设计!$F$3:$F$7,0))</f>
        <v>0</v>
      </c>
      <c r="K305" s="55">
        <v>0</v>
      </c>
      <c r="L305" s="55">
        <f t="shared" si="23"/>
        <v>6756.2000000000007</v>
      </c>
      <c r="M305" s="55" t="s">
        <v>2248</v>
      </c>
      <c r="N305" s="55"/>
      <c r="P305" s="55" t="s">
        <v>1731</v>
      </c>
      <c r="Q305" s="55">
        <v>1</v>
      </c>
      <c r="R305" s="55">
        <v>1</v>
      </c>
      <c r="S305" s="55" t="s">
        <v>127</v>
      </c>
      <c r="T305" s="44" t="s">
        <v>309</v>
      </c>
      <c r="U305" s="55">
        <v>60</v>
      </c>
      <c r="V305" s="55" t="s">
        <v>137</v>
      </c>
      <c r="W305" s="54">
        <v>12600</v>
      </c>
      <c r="X305" s="55">
        <f>INDEX([1]装备设计!$G$3:$G$7,MATCH([1]装备一览!T299,[1]装备设计!$F$3:$F$7,0))</f>
        <v>10</v>
      </c>
      <c r="Y305" s="55">
        <f>INDEX([1]装备设计!$H$3:$H$7,MATCH([1]装备一览!T299,[1]装备设计!$F$3:$F$7,0))</f>
        <v>0</v>
      </c>
      <c r="Z305" s="55">
        <v>0</v>
      </c>
      <c r="AA305" s="55">
        <v>6756.2000000000007</v>
      </c>
      <c r="AB305" s="55" t="str">
        <f t="shared" si="24"/>
        <v>290,395</v>
      </c>
      <c r="AC305" s="55"/>
      <c r="AE305" s="55" t="s">
        <v>1732</v>
      </c>
      <c r="AF305" s="55">
        <v>1</v>
      </c>
      <c r="AG305" s="55">
        <v>1</v>
      </c>
      <c r="AH305" s="55" t="s">
        <v>127</v>
      </c>
      <c r="AI305" s="44" t="s">
        <v>311</v>
      </c>
      <c r="AJ305" s="55">
        <v>60</v>
      </c>
      <c r="AK305" s="55" t="s">
        <v>137</v>
      </c>
      <c r="AL305" s="54">
        <v>31500</v>
      </c>
      <c r="AM305" s="55">
        <f>INDEX([1]装备设计!$G$3:$G$7,MATCH([1]装备一览!AI299,[1]装备设计!$F$3:$F$7,0))</f>
        <v>20</v>
      </c>
      <c r="AN305" s="55">
        <f>INDEX([1]装备设计!$H$3:$H$7,MATCH([1]装备一览!AI299,[1]装备设计!$F$3:$F$7,0))</f>
        <v>0</v>
      </c>
      <c r="AO305" s="55">
        <v>35000</v>
      </c>
      <c r="AP305" s="55">
        <v>6756.2000000000007</v>
      </c>
      <c r="AQ305" s="55" t="str">
        <f t="shared" si="25"/>
        <v>485,658</v>
      </c>
      <c r="AR305" s="55"/>
      <c r="AT305" s="55" t="s">
        <v>1733</v>
      </c>
      <c r="AU305" s="55">
        <v>1</v>
      </c>
      <c r="AV305" s="55">
        <v>1</v>
      </c>
      <c r="AW305" s="55" t="s">
        <v>127</v>
      </c>
      <c r="AX305" s="44" t="s">
        <v>313</v>
      </c>
      <c r="AY305" s="55">
        <v>60</v>
      </c>
      <c r="AZ305" s="55" t="s">
        <v>137</v>
      </c>
      <c r="BA305" s="54">
        <v>63000</v>
      </c>
      <c r="BB305" s="55">
        <f>INDEX([1]装备设计!$G$3:$G$7,MATCH([1]装备一览!AX299,[1]装备设计!$F$3:$F$7,0))</f>
        <v>50</v>
      </c>
      <c r="BC305" s="55">
        <f>INDEX([1]装备设计!$H$3:$H$7,MATCH([1]装备一览!AX299,[1]装备设计!$F$3:$F$7,0))</f>
        <v>500</v>
      </c>
      <c r="BD305" s="55">
        <v>35000</v>
      </c>
      <c r="BE305" s="55">
        <v>6756.2000000000007</v>
      </c>
      <c r="BF305" s="55" t="str">
        <f t="shared" si="26"/>
        <v>727,987</v>
      </c>
      <c r="BG305" s="55"/>
      <c r="BI305" s="55" t="s">
        <v>1734</v>
      </c>
      <c r="BJ305" s="55">
        <v>1</v>
      </c>
      <c r="BK305" s="55">
        <v>1</v>
      </c>
      <c r="BL305" s="55" t="s">
        <v>127</v>
      </c>
      <c r="BM305" s="44" t="s">
        <v>315</v>
      </c>
      <c r="BN305" s="55">
        <v>60</v>
      </c>
      <c r="BO305" s="55" t="s">
        <v>137</v>
      </c>
      <c r="BP305" s="54">
        <v>126000</v>
      </c>
      <c r="BQ305" s="55">
        <f>INDEX([1]装备设计!$G$3:$G$7,MATCH([1]装备一览!BM299,[1]装备设计!$F$3:$F$7,0))</f>
        <v>150</v>
      </c>
      <c r="BR305" s="55">
        <f>INDEX([1]装备设计!$H$3:$H$7,MATCH([1]装备一览!BM299,[1]装备设计!$F$3:$F$7,0))</f>
        <v>1500</v>
      </c>
      <c r="BS305" s="55">
        <v>35000</v>
      </c>
      <c r="BT305" s="55">
        <v>6756.2000000000007</v>
      </c>
      <c r="BU305" s="55" t="str">
        <f t="shared" si="27"/>
        <v>913,1316</v>
      </c>
      <c r="BV305" s="55"/>
    </row>
    <row r="306" spans="1:74" ht="14.25" thickBot="1">
      <c r="A306" s="55" t="s">
        <v>1735</v>
      </c>
      <c r="B306" s="55">
        <v>1</v>
      </c>
      <c r="C306" s="55">
        <v>0</v>
      </c>
      <c r="D306" s="55" t="s">
        <v>128</v>
      </c>
      <c r="E306" s="55" t="s">
        <v>308</v>
      </c>
      <c r="F306" s="55">
        <v>60</v>
      </c>
      <c r="G306" s="55" t="s">
        <v>137</v>
      </c>
      <c r="H306" s="54">
        <v>6000</v>
      </c>
      <c r="I306" s="55">
        <f>INDEX([1]装备设计!$G$3:$G$7,MATCH([1]装备一览!E300,[1]装备设计!$F$3:$F$7,0))</f>
        <v>5</v>
      </c>
      <c r="J306" s="55">
        <f>INDEX([1]装备设计!$H$3:$H$7,MATCH([1]装备一览!E300,[1]装备设计!$F$3:$F$7,0))</f>
        <v>0</v>
      </c>
      <c r="K306" s="55">
        <v>0</v>
      </c>
      <c r="L306" s="55">
        <v>2260</v>
      </c>
      <c r="M306" s="55" t="s">
        <v>2248</v>
      </c>
      <c r="N306" s="55"/>
      <c r="P306" s="55" t="s">
        <v>1736</v>
      </c>
      <c r="Q306" s="55">
        <v>1</v>
      </c>
      <c r="R306" s="55">
        <v>0</v>
      </c>
      <c r="S306" s="55" t="s">
        <v>128</v>
      </c>
      <c r="T306" s="44" t="s">
        <v>309</v>
      </c>
      <c r="U306" s="55">
        <v>60</v>
      </c>
      <c r="V306" s="55" t="s">
        <v>137</v>
      </c>
      <c r="W306" s="54">
        <v>12000</v>
      </c>
      <c r="X306" s="55">
        <f>INDEX([1]装备设计!$G$3:$G$7,MATCH([1]装备一览!T300,[1]装备设计!$F$3:$F$7,0))</f>
        <v>10</v>
      </c>
      <c r="Y306" s="55">
        <f>INDEX([1]装备设计!$H$3:$H$7,MATCH([1]装备一览!T300,[1]装备设计!$F$3:$F$7,0))</f>
        <v>0</v>
      </c>
      <c r="Z306" s="55">
        <v>0</v>
      </c>
      <c r="AA306" s="55">
        <v>2260</v>
      </c>
      <c r="AB306" s="55" t="str">
        <f t="shared" si="24"/>
        <v>290,395</v>
      </c>
      <c r="AC306" s="55"/>
      <c r="AE306" s="55" t="s">
        <v>1737</v>
      </c>
      <c r="AF306" s="55">
        <v>1</v>
      </c>
      <c r="AG306" s="55">
        <v>0</v>
      </c>
      <c r="AH306" s="55" t="s">
        <v>128</v>
      </c>
      <c r="AI306" s="44" t="s">
        <v>311</v>
      </c>
      <c r="AJ306" s="55">
        <v>60</v>
      </c>
      <c r="AK306" s="55" t="s">
        <v>137</v>
      </c>
      <c r="AL306" s="54">
        <v>30000</v>
      </c>
      <c r="AM306" s="55">
        <f>INDEX([1]装备设计!$G$3:$G$7,MATCH([1]装备一览!AI300,[1]装备设计!$F$3:$F$7,0))</f>
        <v>20</v>
      </c>
      <c r="AN306" s="55">
        <f>INDEX([1]装备设计!$H$3:$H$7,MATCH([1]装备一览!AI300,[1]装备设计!$F$3:$F$7,0))</f>
        <v>0</v>
      </c>
      <c r="AO306" s="55">
        <v>32500</v>
      </c>
      <c r="AP306" s="55">
        <v>2260</v>
      </c>
      <c r="AQ306" s="55" t="str">
        <f t="shared" si="25"/>
        <v>485,658</v>
      </c>
      <c r="AR306" s="55"/>
      <c r="AT306" s="55" t="s">
        <v>1738</v>
      </c>
      <c r="AU306" s="55">
        <v>1</v>
      </c>
      <c r="AV306" s="55">
        <v>0</v>
      </c>
      <c r="AW306" s="55" t="s">
        <v>128</v>
      </c>
      <c r="AX306" s="44" t="s">
        <v>313</v>
      </c>
      <c r="AY306" s="55">
        <v>60</v>
      </c>
      <c r="AZ306" s="55" t="s">
        <v>137</v>
      </c>
      <c r="BA306" s="54">
        <v>60000</v>
      </c>
      <c r="BB306" s="55">
        <f>INDEX([1]装备设计!$G$3:$G$7,MATCH([1]装备一览!AX300,[1]装备设计!$F$3:$F$7,0))</f>
        <v>50</v>
      </c>
      <c r="BC306" s="55">
        <f>INDEX([1]装备设计!$H$3:$H$7,MATCH([1]装备一览!AX300,[1]装备设计!$F$3:$F$7,0))</f>
        <v>500</v>
      </c>
      <c r="BD306" s="55">
        <v>32500</v>
      </c>
      <c r="BE306" s="55">
        <v>2260</v>
      </c>
      <c r="BF306" s="55" t="str">
        <f t="shared" si="26"/>
        <v>727,987</v>
      </c>
      <c r="BG306" s="55"/>
      <c r="BI306" s="55" t="s">
        <v>1739</v>
      </c>
      <c r="BJ306" s="55">
        <v>1</v>
      </c>
      <c r="BK306" s="55">
        <v>0</v>
      </c>
      <c r="BL306" s="55" t="s">
        <v>128</v>
      </c>
      <c r="BM306" s="44" t="s">
        <v>315</v>
      </c>
      <c r="BN306" s="55">
        <v>60</v>
      </c>
      <c r="BO306" s="55" t="s">
        <v>137</v>
      </c>
      <c r="BP306" s="54">
        <v>120000</v>
      </c>
      <c r="BQ306" s="55">
        <f>INDEX([1]装备设计!$G$3:$G$7,MATCH([1]装备一览!BM300,[1]装备设计!$F$3:$F$7,0))</f>
        <v>150</v>
      </c>
      <c r="BR306" s="55">
        <f>INDEX([1]装备设计!$H$3:$H$7,MATCH([1]装备一览!BM300,[1]装备设计!$F$3:$F$7,0))</f>
        <v>1500</v>
      </c>
      <c r="BS306" s="55">
        <v>32500</v>
      </c>
      <c r="BT306" s="55">
        <v>2260</v>
      </c>
      <c r="BU306" s="55" t="str">
        <f t="shared" si="27"/>
        <v>913,1316</v>
      </c>
      <c r="BV306" s="55"/>
    </row>
    <row r="307" spans="1:74" ht="14.25" thickBot="1">
      <c r="A307" s="55" t="s">
        <v>1740</v>
      </c>
      <c r="B307" s="71">
        <v>0</v>
      </c>
      <c r="C307" s="55">
        <v>1</v>
      </c>
      <c r="D307" s="55" t="s">
        <v>128</v>
      </c>
      <c r="E307" s="55" t="s">
        <v>308</v>
      </c>
      <c r="F307" s="55">
        <v>60</v>
      </c>
      <c r="G307" s="55" t="s">
        <v>137</v>
      </c>
      <c r="H307" s="54">
        <v>6300</v>
      </c>
      <c r="I307" s="55">
        <f>INDEX([1]装备设计!$G$3:$G$7,MATCH([1]装备一览!E301,[1]装备设计!$F$3:$F$7,0))</f>
        <v>5</v>
      </c>
      <c r="J307" s="55">
        <f>INDEX([1]装备设计!$H$3:$H$7,MATCH([1]装备一览!E301,[1]装备设计!$F$3:$F$7,0))</f>
        <v>0</v>
      </c>
      <c r="K307" s="55">
        <v>0</v>
      </c>
      <c r="L307" s="55">
        <f t="shared" si="23"/>
        <v>2704.2</v>
      </c>
      <c r="M307" s="55" t="s">
        <v>2248</v>
      </c>
      <c r="N307" s="55"/>
      <c r="P307" s="55" t="s">
        <v>1741</v>
      </c>
      <c r="Q307" s="71">
        <v>0</v>
      </c>
      <c r="R307" s="55">
        <v>1</v>
      </c>
      <c r="S307" s="55" t="s">
        <v>128</v>
      </c>
      <c r="T307" s="44" t="s">
        <v>309</v>
      </c>
      <c r="U307" s="55">
        <v>60</v>
      </c>
      <c r="V307" s="55" t="s">
        <v>137</v>
      </c>
      <c r="W307" s="54">
        <v>12600</v>
      </c>
      <c r="X307" s="55">
        <f>INDEX([1]装备设计!$G$3:$G$7,MATCH([1]装备一览!T301,[1]装备设计!$F$3:$F$7,0))</f>
        <v>10</v>
      </c>
      <c r="Y307" s="55">
        <f>INDEX([1]装备设计!$H$3:$H$7,MATCH([1]装备一览!T301,[1]装备设计!$F$3:$F$7,0))</f>
        <v>0</v>
      </c>
      <c r="Z307" s="55">
        <v>0</v>
      </c>
      <c r="AA307" s="55">
        <v>2704.2</v>
      </c>
      <c r="AB307" s="55" t="str">
        <f t="shared" si="24"/>
        <v>290,395</v>
      </c>
      <c r="AC307" s="55"/>
      <c r="AE307" s="55" t="s">
        <v>1742</v>
      </c>
      <c r="AF307" s="71">
        <v>0</v>
      </c>
      <c r="AG307" s="55">
        <v>1</v>
      </c>
      <c r="AH307" s="55" t="s">
        <v>128</v>
      </c>
      <c r="AI307" s="44" t="s">
        <v>311</v>
      </c>
      <c r="AJ307" s="55">
        <v>60</v>
      </c>
      <c r="AK307" s="55" t="s">
        <v>137</v>
      </c>
      <c r="AL307" s="54">
        <v>31500</v>
      </c>
      <c r="AM307" s="55">
        <f>INDEX([1]装备设计!$G$3:$G$7,MATCH([1]装备一览!AI301,[1]装备设计!$F$3:$F$7,0))</f>
        <v>20</v>
      </c>
      <c r="AN307" s="55">
        <f>INDEX([1]装备设计!$H$3:$H$7,MATCH([1]装备一览!AI301,[1]装备设计!$F$3:$F$7,0))</f>
        <v>0</v>
      </c>
      <c r="AO307" s="55">
        <v>35000</v>
      </c>
      <c r="AP307" s="55">
        <v>2704.2</v>
      </c>
      <c r="AQ307" s="55" t="str">
        <f t="shared" si="25"/>
        <v>485,658</v>
      </c>
      <c r="AR307" s="55"/>
      <c r="AT307" s="55" t="s">
        <v>1743</v>
      </c>
      <c r="AU307" s="71">
        <v>0</v>
      </c>
      <c r="AV307" s="55">
        <v>1</v>
      </c>
      <c r="AW307" s="55" t="s">
        <v>128</v>
      </c>
      <c r="AX307" s="44" t="s">
        <v>313</v>
      </c>
      <c r="AY307" s="55">
        <v>60</v>
      </c>
      <c r="AZ307" s="55" t="s">
        <v>137</v>
      </c>
      <c r="BA307" s="54">
        <v>63000</v>
      </c>
      <c r="BB307" s="55">
        <f>INDEX([1]装备设计!$G$3:$G$7,MATCH([1]装备一览!AX301,[1]装备设计!$F$3:$F$7,0))</f>
        <v>50</v>
      </c>
      <c r="BC307" s="55">
        <f>INDEX([1]装备设计!$H$3:$H$7,MATCH([1]装备一览!AX301,[1]装备设计!$F$3:$F$7,0))</f>
        <v>500</v>
      </c>
      <c r="BD307" s="55">
        <v>35000</v>
      </c>
      <c r="BE307" s="55">
        <v>2704.2</v>
      </c>
      <c r="BF307" s="55" t="str">
        <f t="shared" si="26"/>
        <v>727,987</v>
      </c>
      <c r="BG307" s="55"/>
      <c r="BI307" s="55" t="s">
        <v>1744</v>
      </c>
      <c r="BJ307" s="71">
        <v>0</v>
      </c>
      <c r="BK307" s="55">
        <v>1</v>
      </c>
      <c r="BL307" s="55" t="s">
        <v>128</v>
      </c>
      <c r="BM307" s="44" t="s">
        <v>315</v>
      </c>
      <c r="BN307" s="55">
        <v>60</v>
      </c>
      <c r="BO307" s="55" t="s">
        <v>137</v>
      </c>
      <c r="BP307" s="54">
        <v>126000</v>
      </c>
      <c r="BQ307" s="55">
        <f>INDEX([1]装备设计!$G$3:$G$7,MATCH([1]装备一览!BM301,[1]装备设计!$F$3:$F$7,0))</f>
        <v>150</v>
      </c>
      <c r="BR307" s="55">
        <f>INDEX([1]装备设计!$H$3:$H$7,MATCH([1]装备一览!BM301,[1]装备设计!$F$3:$F$7,0))</f>
        <v>1500</v>
      </c>
      <c r="BS307" s="55">
        <v>35000</v>
      </c>
      <c r="BT307" s="55">
        <v>2704.2</v>
      </c>
      <c r="BU307" s="55" t="str">
        <f t="shared" si="27"/>
        <v>913,1316</v>
      </c>
      <c r="BV307" s="55"/>
    </row>
    <row r="308" spans="1:74" ht="14.25" thickBot="1">
      <c r="A308" s="55" t="s">
        <v>1745</v>
      </c>
      <c r="B308" s="55">
        <v>1</v>
      </c>
      <c r="C308" s="55">
        <v>0</v>
      </c>
      <c r="D308" s="55" t="s">
        <v>126</v>
      </c>
      <c r="E308" s="55" t="s">
        <v>308</v>
      </c>
      <c r="F308" s="55">
        <v>60</v>
      </c>
      <c r="G308" s="55" t="s">
        <v>232</v>
      </c>
      <c r="H308" s="54">
        <v>6000</v>
      </c>
      <c r="I308" s="55">
        <f>INDEX([1]装备设计!$G$3:$G$7,MATCH([1]装备一览!E302,[1]装备设计!$F$3:$F$7,0))</f>
        <v>5</v>
      </c>
      <c r="J308" s="55">
        <f>INDEX([1]装备设计!$H$3:$H$7,MATCH([1]装备一览!E302,[1]装备设计!$F$3:$F$7,0))</f>
        <v>0</v>
      </c>
      <c r="K308" s="55">
        <v>0</v>
      </c>
      <c r="L308" s="55">
        <f t="shared" si="23"/>
        <v>1377</v>
      </c>
      <c r="M308" s="55" t="s">
        <v>2248</v>
      </c>
      <c r="N308" s="55"/>
      <c r="P308" s="55" t="s">
        <v>1746</v>
      </c>
      <c r="Q308" s="55">
        <v>1</v>
      </c>
      <c r="R308" s="55">
        <v>0</v>
      </c>
      <c r="S308" s="55" t="s">
        <v>126</v>
      </c>
      <c r="T308" s="44" t="s">
        <v>309</v>
      </c>
      <c r="U308" s="55">
        <v>60</v>
      </c>
      <c r="V308" s="55" t="s">
        <v>232</v>
      </c>
      <c r="W308" s="54">
        <v>12000</v>
      </c>
      <c r="X308" s="55">
        <f>INDEX([1]装备设计!$G$3:$G$7,MATCH([1]装备一览!T302,[1]装备设计!$F$3:$F$7,0))</f>
        <v>10</v>
      </c>
      <c r="Y308" s="55">
        <f>INDEX([1]装备设计!$H$3:$H$7,MATCH([1]装备一览!T302,[1]装备设计!$F$3:$F$7,0))</f>
        <v>0</v>
      </c>
      <c r="Z308" s="55">
        <v>0</v>
      </c>
      <c r="AA308" s="55">
        <v>1377</v>
      </c>
      <c r="AB308" s="55" t="str">
        <f t="shared" si="24"/>
        <v>223,304</v>
      </c>
      <c r="AC308" s="55"/>
      <c r="AE308" s="55" t="s">
        <v>1747</v>
      </c>
      <c r="AF308" s="55">
        <v>1</v>
      </c>
      <c r="AG308" s="55">
        <v>0</v>
      </c>
      <c r="AH308" s="55" t="s">
        <v>126</v>
      </c>
      <c r="AI308" s="44" t="s">
        <v>311</v>
      </c>
      <c r="AJ308" s="55">
        <v>60</v>
      </c>
      <c r="AK308" s="55" t="s">
        <v>232</v>
      </c>
      <c r="AL308" s="54">
        <v>30000</v>
      </c>
      <c r="AM308" s="55">
        <f>INDEX([1]装备设计!$G$3:$G$7,MATCH([1]装备一览!AI302,[1]装备设计!$F$3:$F$7,0))</f>
        <v>20</v>
      </c>
      <c r="AN308" s="55">
        <f>INDEX([1]装备设计!$H$3:$H$7,MATCH([1]装备一览!AI302,[1]装备设计!$F$3:$F$7,0))</f>
        <v>0</v>
      </c>
      <c r="AO308" s="55">
        <v>32500</v>
      </c>
      <c r="AP308" s="55">
        <v>1377</v>
      </c>
      <c r="AQ308" s="55" t="str">
        <f t="shared" si="25"/>
        <v>373,506</v>
      </c>
      <c r="AR308" s="55"/>
      <c r="AT308" s="55" t="s">
        <v>1748</v>
      </c>
      <c r="AU308" s="55">
        <v>1</v>
      </c>
      <c r="AV308" s="55">
        <v>0</v>
      </c>
      <c r="AW308" s="55" t="s">
        <v>126</v>
      </c>
      <c r="AX308" s="44" t="s">
        <v>313</v>
      </c>
      <c r="AY308" s="55">
        <v>60</v>
      </c>
      <c r="AZ308" s="55" t="s">
        <v>232</v>
      </c>
      <c r="BA308" s="54">
        <v>60000</v>
      </c>
      <c r="BB308" s="55">
        <f>INDEX([1]装备设计!$G$3:$G$7,MATCH([1]装备一览!AX302,[1]装备设计!$F$3:$F$7,0))</f>
        <v>50</v>
      </c>
      <c r="BC308" s="55">
        <f>INDEX([1]装备设计!$H$3:$H$7,MATCH([1]装备一览!AX302,[1]装备设计!$F$3:$F$7,0))</f>
        <v>500</v>
      </c>
      <c r="BD308" s="55">
        <v>32500</v>
      </c>
      <c r="BE308" s="55">
        <v>1377</v>
      </c>
      <c r="BF308" s="55" t="str">
        <f t="shared" si="26"/>
        <v>559,759</v>
      </c>
      <c r="BG308" s="55"/>
      <c r="BI308" s="55" t="s">
        <v>1749</v>
      </c>
      <c r="BJ308" s="55">
        <v>1</v>
      </c>
      <c r="BK308" s="55">
        <v>0</v>
      </c>
      <c r="BL308" s="55" t="s">
        <v>126</v>
      </c>
      <c r="BM308" s="44" t="s">
        <v>315</v>
      </c>
      <c r="BN308" s="55">
        <v>60</v>
      </c>
      <c r="BO308" s="55" t="s">
        <v>232</v>
      </c>
      <c r="BP308" s="54">
        <v>120000</v>
      </c>
      <c r="BQ308" s="55">
        <f>INDEX([1]装备设计!$G$3:$G$7,MATCH([1]装备一览!BM302,[1]装备设计!$F$3:$F$7,0))</f>
        <v>150</v>
      </c>
      <c r="BR308" s="55">
        <f>INDEX([1]装备设计!$H$3:$H$7,MATCH([1]装备一览!BM302,[1]装备设计!$F$3:$F$7,0))</f>
        <v>1500</v>
      </c>
      <c r="BS308" s="55">
        <v>32500</v>
      </c>
      <c r="BT308" s="55">
        <v>1377</v>
      </c>
      <c r="BU308" s="55" t="str">
        <f t="shared" si="27"/>
        <v>702,1012</v>
      </c>
      <c r="BV308" s="55"/>
    </row>
    <row r="309" spans="1:74" ht="14.25" thickBot="1">
      <c r="A309" s="55" t="s">
        <v>1750</v>
      </c>
      <c r="B309" s="55">
        <v>1</v>
      </c>
      <c r="C309" s="55">
        <v>1</v>
      </c>
      <c r="D309" s="55" t="s">
        <v>126</v>
      </c>
      <c r="E309" s="55" t="s">
        <v>308</v>
      </c>
      <c r="F309" s="55">
        <v>60</v>
      </c>
      <c r="G309" s="55" t="s">
        <v>232</v>
      </c>
      <c r="H309" s="54">
        <v>6300</v>
      </c>
      <c r="I309" s="55">
        <f>INDEX([1]装备设计!$G$3:$G$7,MATCH([1]装备一览!E303,[1]装备设计!$F$3:$F$7,0))</f>
        <v>5</v>
      </c>
      <c r="J309" s="55">
        <f>INDEX([1]装备设计!$H$3:$H$7,MATCH([1]装备一览!E303,[1]装备设计!$F$3:$F$7,0))</f>
        <v>0</v>
      </c>
      <c r="K309" s="55">
        <v>0</v>
      </c>
      <c r="L309" s="55">
        <f t="shared" si="23"/>
        <v>1477.4</v>
      </c>
      <c r="M309" s="55" t="s">
        <v>2248</v>
      </c>
      <c r="N309" s="55"/>
      <c r="P309" s="55" t="s">
        <v>1751</v>
      </c>
      <c r="Q309" s="55">
        <v>1</v>
      </c>
      <c r="R309" s="55">
        <v>1</v>
      </c>
      <c r="S309" s="55" t="s">
        <v>126</v>
      </c>
      <c r="T309" s="44" t="s">
        <v>309</v>
      </c>
      <c r="U309" s="55">
        <v>60</v>
      </c>
      <c r="V309" s="55" t="s">
        <v>232</v>
      </c>
      <c r="W309" s="54">
        <v>12600</v>
      </c>
      <c r="X309" s="55">
        <f>INDEX([1]装备设计!$G$3:$G$7,MATCH([1]装备一览!T303,[1]装备设计!$F$3:$F$7,0))</f>
        <v>10</v>
      </c>
      <c r="Y309" s="55">
        <f>INDEX([1]装备设计!$H$3:$H$7,MATCH([1]装备一览!T303,[1]装备设计!$F$3:$F$7,0))</f>
        <v>0</v>
      </c>
      <c r="Z309" s="55">
        <v>0</v>
      </c>
      <c r="AA309" s="55">
        <v>1477.4</v>
      </c>
      <c r="AB309" s="55" t="str">
        <f t="shared" si="24"/>
        <v>223,304</v>
      </c>
      <c r="AC309" s="55"/>
      <c r="AE309" s="55" t="s">
        <v>1752</v>
      </c>
      <c r="AF309" s="55">
        <v>1</v>
      </c>
      <c r="AG309" s="55">
        <v>1</v>
      </c>
      <c r="AH309" s="55" t="s">
        <v>126</v>
      </c>
      <c r="AI309" s="44" t="s">
        <v>311</v>
      </c>
      <c r="AJ309" s="55">
        <v>60</v>
      </c>
      <c r="AK309" s="55" t="s">
        <v>232</v>
      </c>
      <c r="AL309" s="54">
        <v>31500</v>
      </c>
      <c r="AM309" s="55">
        <f>INDEX([1]装备设计!$G$3:$G$7,MATCH([1]装备一览!AI303,[1]装备设计!$F$3:$F$7,0))</f>
        <v>20</v>
      </c>
      <c r="AN309" s="55">
        <f>INDEX([1]装备设计!$H$3:$H$7,MATCH([1]装备一览!AI303,[1]装备设计!$F$3:$F$7,0))</f>
        <v>0</v>
      </c>
      <c r="AO309" s="55">
        <v>35000</v>
      </c>
      <c r="AP309" s="55">
        <v>1477.4</v>
      </c>
      <c r="AQ309" s="55" t="str">
        <f t="shared" si="25"/>
        <v>373,506</v>
      </c>
      <c r="AR309" s="55"/>
      <c r="AT309" s="55" t="s">
        <v>1753</v>
      </c>
      <c r="AU309" s="55">
        <v>1</v>
      </c>
      <c r="AV309" s="55">
        <v>1</v>
      </c>
      <c r="AW309" s="55" t="s">
        <v>126</v>
      </c>
      <c r="AX309" s="44" t="s">
        <v>313</v>
      </c>
      <c r="AY309" s="55">
        <v>60</v>
      </c>
      <c r="AZ309" s="55" t="s">
        <v>232</v>
      </c>
      <c r="BA309" s="54">
        <v>63000</v>
      </c>
      <c r="BB309" s="55">
        <f>INDEX([1]装备设计!$G$3:$G$7,MATCH([1]装备一览!AX303,[1]装备设计!$F$3:$F$7,0))</f>
        <v>50</v>
      </c>
      <c r="BC309" s="55">
        <f>INDEX([1]装备设计!$H$3:$H$7,MATCH([1]装备一览!AX303,[1]装备设计!$F$3:$F$7,0))</f>
        <v>500</v>
      </c>
      <c r="BD309" s="55">
        <v>35000</v>
      </c>
      <c r="BE309" s="55">
        <v>1477.4</v>
      </c>
      <c r="BF309" s="55" t="str">
        <f t="shared" si="26"/>
        <v>559,759</v>
      </c>
      <c r="BG309" s="55"/>
      <c r="BI309" s="55" t="s">
        <v>1754</v>
      </c>
      <c r="BJ309" s="55">
        <v>1</v>
      </c>
      <c r="BK309" s="55">
        <v>1</v>
      </c>
      <c r="BL309" s="55" t="s">
        <v>126</v>
      </c>
      <c r="BM309" s="44" t="s">
        <v>315</v>
      </c>
      <c r="BN309" s="55">
        <v>60</v>
      </c>
      <c r="BO309" s="55" t="s">
        <v>232</v>
      </c>
      <c r="BP309" s="54">
        <v>126000</v>
      </c>
      <c r="BQ309" s="55">
        <f>INDEX([1]装备设计!$G$3:$G$7,MATCH([1]装备一览!BM303,[1]装备设计!$F$3:$F$7,0))</f>
        <v>150</v>
      </c>
      <c r="BR309" s="55">
        <f>INDEX([1]装备设计!$H$3:$H$7,MATCH([1]装备一览!BM303,[1]装备设计!$F$3:$F$7,0))</f>
        <v>1500</v>
      </c>
      <c r="BS309" s="55">
        <v>35000</v>
      </c>
      <c r="BT309" s="55">
        <v>1477.4</v>
      </c>
      <c r="BU309" s="55" t="str">
        <f t="shared" si="27"/>
        <v>702,1012</v>
      </c>
      <c r="BV309" s="55"/>
    </row>
    <row r="310" spans="1:74" ht="14.25" thickBot="1">
      <c r="A310" s="55" t="s">
        <v>1755</v>
      </c>
      <c r="B310" s="55">
        <v>1</v>
      </c>
      <c r="C310" s="55">
        <v>0</v>
      </c>
      <c r="D310" s="55" t="s">
        <v>129</v>
      </c>
      <c r="E310" s="55" t="s">
        <v>308</v>
      </c>
      <c r="F310" s="55">
        <v>60</v>
      </c>
      <c r="G310" s="55" t="s">
        <v>232</v>
      </c>
      <c r="H310" s="54">
        <v>6000</v>
      </c>
      <c r="I310" s="55">
        <f>INDEX([1]装备设计!$G$3:$G$7,MATCH([1]装备一览!E304,[1]装备设计!$F$3:$F$7,0))</f>
        <v>5</v>
      </c>
      <c r="J310" s="55">
        <f>INDEX([1]装备设计!$H$3:$H$7,MATCH([1]装备一览!E304,[1]装备设计!$F$3:$F$7,0))</f>
        <v>0</v>
      </c>
      <c r="K310" s="55">
        <v>0</v>
      </c>
      <c r="L310" s="55">
        <f t="shared" si="23"/>
        <v>1152</v>
      </c>
      <c r="M310" s="55" t="s">
        <v>2248</v>
      </c>
      <c r="N310" s="55"/>
      <c r="P310" s="55" t="s">
        <v>1756</v>
      </c>
      <c r="Q310" s="55">
        <v>1</v>
      </c>
      <c r="R310" s="55">
        <v>0</v>
      </c>
      <c r="S310" s="55" t="s">
        <v>129</v>
      </c>
      <c r="T310" s="44" t="s">
        <v>309</v>
      </c>
      <c r="U310" s="55">
        <v>60</v>
      </c>
      <c r="V310" s="55" t="s">
        <v>232</v>
      </c>
      <c r="W310" s="54">
        <v>12000</v>
      </c>
      <c r="X310" s="55">
        <f>INDEX([1]装备设计!$G$3:$G$7,MATCH([1]装备一览!T304,[1]装备设计!$F$3:$F$7,0))</f>
        <v>10</v>
      </c>
      <c r="Y310" s="55">
        <f>INDEX([1]装备设计!$H$3:$H$7,MATCH([1]装备一览!T304,[1]装备设计!$F$3:$F$7,0))</f>
        <v>0</v>
      </c>
      <c r="Z310" s="55">
        <v>0</v>
      </c>
      <c r="AA310" s="55">
        <v>1152</v>
      </c>
      <c r="AB310" s="55" t="str">
        <f t="shared" si="24"/>
        <v>223,304</v>
      </c>
      <c r="AC310" s="55"/>
      <c r="AE310" s="55" t="s">
        <v>1757</v>
      </c>
      <c r="AF310" s="55">
        <v>1</v>
      </c>
      <c r="AG310" s="55">
        <v>0</v>
      </c>
      <c r="AH310" s="55" t="s">
        <v>129</v>
      </c>
      <c r="AI310" s="44" t="s">
        <v>311</v>
      </c>
      <c r="AJ310" s="55">
        <v>60</v>
      </c>
      <c r="AK310" s="55" t="s">
        <v>232</v>
      </c>
      <c r="AL310" s="54">
        <v>30000</v>
      </c>
      <c r="AM310" s="55">
        <f>INDEX([1]装备设计!$G$3:$G$7,MATCH([1]装备一览!AI304,[1]装备设计!$F$3:$F$7,0))</f>
        <v>20</v>
      </c>
      <c r="AN310" s="55">
        <f>INDEX([1]装备设计!$H$3:$H$7,MATCH([1]装备一览!AI304,[1]装备设计!$F$3:$F$7,0))</f>
        <v>0</v>
      </c>
      <c r="AO310" s="55">
        <v>32500</v>
      </c>
      <c r="AP310" s="55">
        <v>1152</v>
      </c>
      <c r="AQ310" s="55" t="str">
        <f t="shared" si="25"/>
        <v>373,506</v>
      </c>
      <c r="AR310" s="55"/>
      <c r="AT310" s="55" t="s">
        <v>1758</v>
      </c>
      <c r="AU310" s="55">
        <v>1</v>
      </c>
      <c r="AV310" s="55">
        <v>0</v>
      </c>
      <c r="AW310" s="55" t="s">
        <v>129</v>
      </c>
      <c r="AX310" s="44" t="s">
        <v>313</v>
      </c>
      <c r="AY310" s="55">
        <v>60</v>
      </c>
      <c r="AZ310" s="55" t="s">
        <v>232</v>
      </c>
      <c r="BA310" s="54">
        <v>60000</v>
      </c>
      <c r="BB310" s="55">
        <f>INDEX([1]装备设计!$G$3:$G$7,MATCH([1]装备一览!AX304,[1]装备设计!$F$3:$F$7,0))</f>
        <v>50</v>
      </c>
      <c r="BC310" s="55">
        <f>INDEX([1]装备设计!$H$3:$H$7,MATCH([1]装备一览!AX304,[1]装备设计!$F$3:$F$7,0))</f>
        <v>500</v>
      </c>
      <c r="BD310" s="55">
        <v>32500</v>
      </c>
      <c r="BE310" s="55">
        <v>1152</v>
      </c>
      <c r="BF310" s="55" t="str">
        <f t="shared" si="26"/>
        <v>559,759</v>
      </c>
      <c r="BG310" s="55"/>
      <c r="BI310" s="55" t="s">
        <v>1759</v>
      </c>
      <c r="BJ310" s="55">
        <v>1</v>
      </c>
      <c r="BK310" s="55">
        <v>0</v>
      </c>
      <c r="BL310" s="55" t="s">
        <v>129</v>
      </c>
      <c r="BM310" s="44" t="s">
        <v>315</v>
      </c>
      <c r="BN310" s="55">
        <v>60</v>
      </c>
      <c r="BO310" s="55" t="s">
        <v>232</v>
      </c>
      <c r="BP310" s="54">
        <v>120000</v>
      </c>
      <c r="BQ310" s="55">
        <f>INDEX([1]装备设计!$G$3:$G$7,MATCH([1]装备一览!BM304,[1]装备设计!$F$3:$F$7,0))</f>
        <v>150</v>
      </c>
      <c r="BR310" s="55">
        <f>INDEX([1]装备设计!$H$3:$H$7,MATCH([1]装备一览!BM304,[1]装备设计!$F$3:$F$7,0))</f>
        <v>1500</v>
      </c>
      <c r="BS310" s="55">
        <v>32500</v>
      </c>
      <c r="BT310" s="55">
        <v>1152</v>
      </c>
      <c r="BU310" s="55" t="str">
        <f t="shared" si="27"/>
        <v>702,1012</v>
      </c>
      <c r="BV310" s="55"/>
    </row>
    <row r="311" spans="1:74" ht="14.25" thickBot="1">
      <c r="A311" s="55" t="s">
        <v>1760</v>
      </c>
      <c r="B311" s="55">
        <v>1</v>
      </c>
      <c r="C311" s="55">
        <v>1</v>
      </c>
      <c r="D311" s="55" t="s">
        <v>129</v>
      </c>
      <c r="E311" s="55" t="s">
        <v>308</v>
      </c>
      <c r="F311" s="55">
        <v>60</v>
      </c>
      <c r="G311" s="55" t="s">
        <v>232</v>
      </c>
      <c r="H311" s="54">
        <v>6300</v>
      </c>
      <c r="I311" s="55">
        <f>INDEX([1]装备设计!$G$3:$G$7,MATCH([1]装备一览!E305,[1]装备设计!$F$3:$F$7,0))</f>
        <v>5</v>
      </c>
      <c r="J311" s="55">
        <f>INDEX([1]装备设计!$H$3:$H$7,MATCH([1]装备一览!E305,[1]装备设计!$F$3:$F$7,0))</f>
        <v>0</v>
      </c>
      <c r="K311" s="55">
        <v>0</v>
      </c>
      <c r="L311" s="55">
        <f t="shared" si="23"/>
        <v>1342</v>
      </c>
      <c r="M311" s="55" t="s">
        <v>2248</v>
      </c>
      <c r="N311" s="55"/>
      <c r="P311" s="55" t="s">
        <v>1761</v>
      </c>
      <c r="Q311" s="55">
        <v>1</v>
      </c>
      <c r="R311" s="55">
        <v>1</v>
      </c>
      <c r="S311" s="55" t="s">
        <v>129</v>
      </c>
      <c r="T311" s="44" t="s">
        <v>309</v>
      </c>
      <c r="U311" s="55">
        <v>60</v>
      </c>
      <c r="V311" s="55" t="s">
        <v>232</v>
      </c>
      <c r="W311" s="54">
        <v>12600</v>
      </c>
      <c r="X311" s="55">
        <f>INDEX([1]装备设计!$G$3:$G$7,MATCH([1]装备一览!T305,[1]装备设计!$F$3:$F$7,0))</f>
        <v>10</v>
      </c>
      <c r="Y311" s="55">
        <f>INDEX([1]装备设计!$H$3:$H$7,MATCH([1]装备一览!T305,[1]装备设计!$F$3:$F$7,0))</f>
        <v>0</v>
      </c>
      <c r="Z311" s="55">
        <v>0</v>
      </c>
      <c r="AA311" s="55">
        <v>1342</v>
      </c>
      <c r="AB311" s="55" t="str">
        <f t="shared" si="24"/>
        <v>223,304</v>
      </c>
      <c r="AC311" s="55"/>
      <c r="AE311" s="55" t="s">
        <v>1762</v>
      </c>
      <c r="AF311" s="55">
        <v>1</v>
      </c>
      <c r="AG311" s="55">
        <v>1</v>
      </c>
      <c r="AH311" s="55" t="s">
        <v>129</v>
      </c>
      <c r="AI311" s="44" t="s">
        <v>311</v>
      </c>
      <c r="AJ311" s="55">
        <v>60</v>
      </c>
      <c r="AK311" s="55" t="s">
        <v>232</v>
      </c>
      <c r="AL311" s="54">
        <v>31500</v>
      </c>
      <c r="AM311" s="55">
        <f>INDEX([1]装备设计!$G$3:$G$7,MATCH([1]装备一览!AI305,[1]装备设计!$F$3:$F$7,0))</f>
        <v>20</v>
      </c>
      <c r="AN311" s="55">
        <f>INDEX([1]装备设计!$H$3:$H$7,MATCH([1]装备一览!AI305,[1]装备设计!$F$3:$F$7,0))</f>
        <v>0</v>
      </c>
      <c r="AO311" s="55">
        <v>35000</v>
      </c>
      <c r="AP311" s="55">
        <v>1342</v>
      </c>
      <c r="AQ311" s="55" t="str">
        <f t="shared" si="25"/>
        <v>373,506</v>
      </c>
      <c r="AR311" s="55"/>
      <c r="AT311" s="55" t="s">
        <v>1763</v>
      </c>
      <c r="AU311" s="55">
        <v>1</v>
      </c>
      <c r="AV311" s="55">
        <v>1</v>
      </c>
      <c r="AW311" s="55" t="s">
        <v>129</v>
      </c>
      <c r="AX311" s="44" t="s">
        <v>313</v>
      </c>
      <c r="AY311" s="55">
        <v>60</v>
      </c>
      <c r="AZ311" s="55" t="s">
        <v>232</v>
      </c>
      <c r="BA311" s="54">
        <v>63000</v>
      </c>
      <c r="BB311" s="55">
        <f>INDEX([1]装备设计!$G$3:$G$7,MATCH([1]装备一览!AX305,[1]装备设计!$F$3:$F$7,0))</f>
        <v>50</v>
      </c>
      <c r="BC311" s="55">
        <f>INDEX([1]装备设计!$H$3:$H$7,MATCH([1]装备一览!AX305,[1]装备设计!$F$3:$F$7,0))</f>
        <v>500</v>
      </c>
      <c r="BD311" s="55">
        <v>35000</v>
      </c>
      <c r="BE311" s="55">
        <v>1342</v>
      </c>
      <c r="BF311" s="55" t="str">
        <f t="shared" si="26"/>
        <v>559,759</v>
      </c>
      <c r="BG311" s="55"/>
      <c r="BI311" s="55" t="s">
        <v>1764</v>
      </c>
      <c r="BJ311" s="55">
        <v>1</v>
      </c>
      <c r="BK311" s="55">
        <v>1</v>
      </c>
      <c r="BL311" s="55" t="s">
        <v>129</v>
      </c>
      <c r="BM311" s="44" t="s">
        <v>315</v>
      </c>
      <c r="BN311" s="55">
        <v>60</v>
      </c>
      <c r="BO311" s="55" t="s">
        <v>232</v>
      </c>
      <c r="BP311" s="54">
        <v>126000</v>
      </c>
      <c r="BQ311" s="55">
        <f>INDEX([1]装备设计!$G$3:$G$7,MATCH([1]装备一览!BM305,[1]装备设计!$F$3:$F$7,0))</f>
        <v>150</v>
      </c>
      <c r="BR311" s="55">
        <f>INDEX([1]装备设计!$H$3:$H$7,MATCH([1]装备一览!BM305,[1]装备设计!$F$3:$F$7,0))</f>
        <v>1500</v>
      </c>
      <c r="BS311" s="55">
        <v>35000</v>
      </c>
      <c r="BT311" s="55">
        <v>1342</v>
      </c>
      <c r="BU311" s="55" t="str">
        <f t="shared" si="27"/>
        <v>702,1012</v>
      </c>
      <c r="BV311" s="55"/>
    </row>
    <row r="312" spans="1:74" ht="14.25" thickBot="1">
      <c r="A312" s="55" t="s">
        <v>1765</v>
      </c>
      <c r="B312" s="55">
        <v>1</v>
      </c>
      <c r="C312" s="55">
        <v>0</v>
      </c>
      <c r="D312" s="55" t="s">
        <v>123</v>
      </c>
      <c r="E312" s="55" t="s">
        <v>308</v>
      </c>
      <c r="F312" s="55">
        <v>65</v>
      </c>
      <c r="G312" s="55" t="s">
        <v>232</v>
      </c>
      <c r="H312" s="54">
        <v>6500</v>
      </c>
      <c r="I312" s="55">
        <f>INDEX([1]装备设计!$G$3:$G$7,MATCH([1]装备一览!E306,[1]装备设计!$F$3:$F$7,0))</f>
        <v>5</v>
      </c>
      <c r="J312" s="55">
        <f>INDEX([1]装备设计!$H$3:$H$7,MATCH([1]装备一览!E306,[1]装备设计!$F$3:$F$7,0))</f>
        <v>0</v>
      </c>
      <c r="K312" s="55">
        <v>0</v>
      </c>
      <c r="L312" s="55">
        <f t="shared" si="23"/>
        <v>2015</v>
      </c>
      <c r="M312" s="55" t="s">
        <v>2248</v>
      </c>
      <c r="N312" s="55"/>
      <c r="P312" s="55" t="s">
        <v>1766</v>
      </c>
      <c r="Q312" s="55">
        <v>1</v>
      </c>
      <c r="R312" s="55">
        <v>0</v>
      </c>
      <c r="S312" s="55" t="s">
        <v>123</v>
      </c>
      <c r="T312" s="44" t="s">
        <v>309</v>
      </c>
      <c r="U312" s="55">
        <v>65</v>
      </c>
      <c r="V312" s="55" t="s">
        <v>232</v>
      </c>
      <c r="W312" s="54">
        <v>13000</v>
      </c>
      <c r="X312" s="55">
        <f>INDEX([1]装备设计!$G$3:$G$7,MATCH([1]装备一览!T306,[1]装备设计!$F$3:$F$7,0))</f>
        <v>10</v>
      </c>
      <c r="Y312" s="55">
        <f>INDEX([1]装备设计!$H$3:$H$7,MATCH([1]装备一览!T306,[1]装备设计!$F$3:$F$7,0))</f>
        <v>0</v>
      </c>
      <c r="Z312" s="55">
        <v>0</v>
      </c>
      <c r="AA312" s="55">
        <v>2015</v>
      </c>
      <c r="AB312" s="55" t="str">
        <f t="shared" si="24"/>
        <v>269,366</v>
      </c>
      <c r="AC312" s="55"/>
      <c r="AE312" s="55" t="s">
        <v>1767</v>
      </c>
      <c r="AF312" s="55">
        <v>1</v>
      </c>
      <c r="AG312" s="55">
        <v>0</v>
      </c>
      <c r="AH312" s="55" t="s">
        <v>123</v>
      </c>
      <c r="AI312" s="44" t="s">
        <v>311</v>
      </c>
      <c r="AJ312" s="55">
        <v>65</v>
      </c>
      <c r="AK312" s="55" t="s">
        <v>232</v>
      </c>
      <c r="AL312" s="54">
        <v>32500</v>
      </c>
      <c r="AM312" s="55">
        <f>INDEX([1]装备设计!$G$3:$G$7,MATCH([1]装备一览!AI306,[1]装备设计!$F$3:$F$7,0))</f>
        <v>20</v>
      </c>
      <c r="AN312" s="55">
        <f>INDEX([1]装备设计!$H$3:$H$7,MATCH([1]装备一览!AI306,[1]装备设计!$F$3:$F$7,0))</f>
        <v>0</v>
      </c>
      <c r="AO312" s="55">
        <v>35000</v>
      </c>
      <c r="AP312" s="55">
        <v>2015</v>
      </c>
      <c r="AQ312" s="55" t="str">
        <f t="shared" si="25"/>
        <v>450,610</v>
      </c>
      <c r="AR312" s="55"/>
      <c r="AT312" s="55" t="s">
        <v>1768</v>
      </c>
      <c r="AU312" s="55">
        <v>1</v>
      </c>
      <c r="AV312" s="55">
        <v>0</v>
      </c>
      <c r="AW312" s="55" t="s">
        <v>123</v>
      </c>
      <c r="AX312" s="44" t="s">
        <v>313</v>
      </c>
      <c r="AY312" s="55">
        <v>65</v>
      </c>
      <c r="AZ312" s="55" t="s">
        <v>232</v>
      </c>
      <c r="BA312" s="54">
        <v>65000</v>
      </c>
      <c r="BB312" s="55">
        <f>INDEX([1]装备设计!$G$3:$G$7,MATCH([1]装备一览!AX306,[1]装备设计!$F$3:$F$7,0))</f>
        <v>50</v>
      </c>
      <c r="BC312" s="55">
        <f>INDEX([1]装备设计!$H$3:$H$7,MATCH([1]装备一览!AX306,[1]装备设计!$F$3:$F$7,0))</f>
        <v>500</v>
      </c>
      <c r="BD312" s="55">
        <v>35000</v>
      </c>
      <c r="BE312" s="55">
        <v>2015</v>
      </c>
      <c r="BF312" s="55" t="str">
        <f t="shared" si="26"/>
        <v>674,914</v>
      </c>
      <c r="BG312" s="55"/>
      <c r="BI312" s="55" t="s">
        <v>1769</v>
      </c>
      <c r="BJ312" s="55">
        <v>1</v>
      </c>
      <c r="BK312" s="55">
        <v>0</v>
      </c>
      <c r="BL312" s="55" t="s">
        <v>123</v>
      </c>
      <c r="BM312" s="44" t="s">
        <v>315</v>
      </c>
      <c r="BN312" s="55">
        <v>65</v>
      </c>
      <c r="BO312" s="55" t="s">
        <v>232</v>
      </c>
      <c r="BP312" s="54">
        <v>130000</v>
      </c>
      <c r="BQ312" s="55">
        <f>INDEX([1]装备设计!$G$3:$G$7,MATCH([1]装备一览!BM306,[1]装备设计!$F$3:$F$7,0))</f>
        <v>150</v>
      </c>
      <c r="BR312" s="55">
        <f>INDEX([1]装备设计!$H$3:$H$7,MATCH([1]装备一览!BM306,[1]装备设计!$F$3:$F$7,0))</f>
        <v>1500</v>
      </c>
      <c r="BS312" s="55">
        <v>35000</v>
      </c>
      <c r="BT312" s="55">
        <v>2015</v>
      </c>
      <c r="BU312" s="55" t="str">
        <f t="shared" si="27"/>
        <v>846,1219</v>
      </c>
      <c r="BV312" s="55"/>
    </row>
    <row r="313" spans="1:74" ht="14.25" thickBot="1">
      <c r="A313" s="55" t="s">
        <v>1770</v>
      </c>
      <c r="B313" s="55">
        <v>1</v>
      </c>
      <c r="C313" s="55">
        <v>0</v>
      </c>
      <c r="D313" s="55" t="s">
        <v>124</v>
      </c>
      <c r="E313" s="55" t="s">
        <v>308</v>
      </c>
      <c r="F313" s="55">
        <v>65</v>
      </c>
      <c r="G313" s="55" t="s">
        <v>232</v>
      </c>
      <c r="H313" s="54">
        <v>6500</v>
      </c>
      <c r="I313" s="55">
        <f>INDEX([1]装备设计!$G$3:$G$7,MATCH([1]装备一览!E307,[1]装备设计!$F$3:$F$7,0))</f>
        <v>5</v>
      </c>
      <c r="J313" s="55">
        <f>INDEX([1]装备设计!$H$3:$H$7,MATCH([1]装备一览!E307,[1]装备设计!$F$3:$F$7,0))</f>
        <v>0</v>
      </c>
      <c r="K313" s="55">
        <v>0</v>
      </c>
      <c r="L313" s="55">
        <f t="shared" si="23"/>
        <v>1470</v>
      </c>
      <c r="M313" s="55" t="s">
        <v>2248</v>
      </c>
      <c r="N313" s="55"/>
      <c r="P313" s="55" t="s">
        <v>1771</v>
      </c>
      <c r="Q313" s="55">
        <v>1</v>
      </c>
      <c r="R313" s="55">
        <v>0</v>
      </c>
      <c r="S313" s="55" t="s">
        <v>124</v>
      </c>
      <c r="T313" s="44" t="s">
        <v>309</v>
      </c>
      <c r="U313" s="55">
        <v>65</v>
      </c>
      <c r="V313" s="55" t="s">
        <v>232</v>
      </c>
      <c r="W313" s="54">
        <v>13000</v>
      </c>
      <c r="X313" s="55">
        <f>INDEX([1]装备设计!$G$3:$G$7,MATCH([1]装备一览!T307,[1]装备设计!$F$3:$F$7,0))</f>
        <v>10</v>
      </c>
      <c r="Y313" s="55">
        <f>INDEX([1]装备设计!$H$3:$H$7,MATCH([1]装备一览!T307,[1]装备设计!$F$3:$F$7,0))</f>
        <v>0</v>
      </c>
      <c r="Z313" s="55">
        <v>0</v>
      </c>
      <c r="AA313" s="55">
        <v>1470</v>
      </c>
      <c r="AB313" s="55" t="str">
        <f t="shared" si="24"/>
        <v>269,366</v>
      </c>
      <c r="AC313" s="55"/>
      <c r="AE313" s="55" t="s">
        <v>1772</v>
      </c>
      <c r="AF313" s="55">
        <v>1</v>
      </c>
      <c r="AG313" s="55">
        <v>0</v>
      </c>
      <c r="AH313" s="55" t="s">
        <v>124</v>
      </c>
      <c r="AI313" s="44" t="s">
        <v>311</v>
      </c>
      <c r="AJ313" s="55">
        <v>65</v>
      </c>
      <c r="AK313" s="55" t="s">
        <v>232</v>
      </c>
      <c r="AL313" s="54">
        <v>32500</v>
      </c>
      <c r="AM313" s="55">
        <f>INDEX([1]装备设计!$G$3:$G$7,MATCH([1]装备一览!AI307,[1]装备设计!$F$3:$F$7,0))</f>
        <v>20</v>
      </c>
      <c r="AN313" s="55">
        <f>INDEX([1]装备设计!$H$3:$H$7,MATCH([1]装备一览!AI307,[1]装备设计!$F$3:$F$7,0))</f>
        <v>0</v>
      </c>
      <c r="AO313" s="55">
        <v>35000</v>
      </c>
      <c r="AP313" s="55">
        <v>1470</v>
      </c>
      <c r="AQ313" s="55" t="str">
        <f t="shared" si="25"/>
        <v>450,610</v>
      </c>
      <c r="AR313" s="55"/>
      <c r="AT313" s="55" t="s">
        <v>1773</v>
      </c>
      <c r="AU313" s="55">
        <v>1</v>
      </c>
      <c r="AV313" s="55">
        <v>0</v>
      </c>
      <c r="AW313" s="55" t="s">
        <v>124</v>
      </c>
      <c r="AX313" s="44" t="s">
        <v>313</v>
      </c>
      <c r="AY313" s="55">
        <v>65</v>
      </c>
      <c r="AZ313" s="55" t="s">
        <v>232</v>
      </c>
      <c r="BA313" s="54">
        <v>65000</v>
      </c>
      <c r="BB313" s="55">
        <f>INDEX([1]装备设计!$G$3:$G$7,MATCH([1]装备一览!AX307,[1]装备设计!$F$3:$F$7,0))</f>
        <v>50</v>
      </c>
      <c r="BC313" s="55">
        <f>INDEX([1]装备设计!$H$3:$H$7,MATCH([1]装备一览!AX307,[1]装备设计!$F$3:$F$7,0))</f>
        <v>500</v>
      </c>
      <c r="BD313" s="55">
        <v>35000</v>
      </c>
      <c r="BE313" s="55">
        <v>1470</v>
      </c>
      <c r="BF313" s="55" t="str">
        <f t="shared" si="26"/>
        <v>674,914</v>
      </c>
      <c r="BG313" s="55"/>
      <c r="BI313" s="55" t="s">
        <v>1774</v>
      </c>
      <c r="BJ313" s="55">
        <v>1</v>
      </c>
      <c r="BK313" s="55">
        <v>0</v>
      </c>
      <c r="BL313" s="55" t="s">
        <v>124</v>
      </c>
      <c r="BM313" s="44" t="s">
        <v>315</v>
      </c>
      <c r="BN313" s="55">
        <v>65</v>
      </c>
      <c r="BO313" s="55" t="s">
        <v>232</v>
      </c>
      <c r="BP313" s="54">
        <v>130000</v>
      </c>
      <c r="BQ313" s="55">
        <f>INDEX([1]装备设计!$G$3:$G$7,MATCH([1]装备一览!BM307,[1]装备设计!$F$3:$F$7,0))</f>
        <v>150</v>
      </c>
      <c r="BR313" s="55">
        <f>INDEX([1]装备设计!$H$3:$H$7,MATCH([1]装备一览!BM307,[1]装备设计!$F$3:$F$7,0))</f>
        <v>1500</v>
      </c>
      <c r="BS313" s="55">
        <v>35000</v>
      </c>
      <c r="BT313" s="55">
        <v>1470</v>
      </c>
      <c r="BU313" s="55" t="str">
        <f t="shared" si="27"/>
        <v>846,1219</v>
      </c>
      <c r="BV313" s="55"/>
    </row>
    <row r="314" spans="1:74" ht="14.25" thickBot="1">
      <c r="A314" s="55" t="s">
        <v>1775</v>
      </c>
      <c r="B314" s="55">
        <v>1</v>
      </c>
      <c r="C314" s="55">
        <v>0</v>
      </c>
      <c r="D314" s="55" t="s">
        <v>125</v>
      </c>
      <c r="E314" s="55" t="s">
        <v>308</v>
      </c>
      <c r="F314" s="55">
        <v>65</v>
      </c>
      <c r="G314" s="55" t="s">
        <v>232</v>
      </c>
      <c r="H314" s="54">
        <v>6500</v>
      </c>
      <c r="I314" s="55">
        <f>INDEX([1]装备设计!$G$3:$G$7,MATCH([1]装备一览!E308,[1]装备设计!$F$3:$F$7,0))</f>
        <v>5</v>
      </c>
      <c r="J314" s="55">
        <f>INDEX([1]装备设计!$H$3:$H$7,MATCH([1]装备一览!E308,[1]装备设计!$F$3:$F$7,0))</f>
        <v>0</v>
      </c>
      <c r="K314" s="55">
        <v>0</v>
      </c>
      <c r="L314" s="55">
        <f t="shared" si="23"/>
        <v>16900</v>
      </c>
      <c r="M314" s="55" t="s">
        <v>2248</v>
      </c>
      <c r="N314" s="55"/>
      <c r="P314" s="55" t="s">
        <v>1776</v>
      </c>
      <c r="Q314" s="55">
        <v>1</v>
      </c>
      <c r="R314" s="55">
        <v>0</v>
      </c>
      <c r="S314" s="55" t="s">
        <v>125</v>
      </c>
      <c r="T314" s="44" t="s">
        <v>309</v>
      </c>
      <c r="U314" s="55">
        <v>65</v>
      </c>
      <c r="V314" s="55" t="s">
        <v>232</v>
      </c>
      <c r="W314" s="54">
        <v>13000</v>
      </c>
      <c r="X314" s="55">
        <f>INDEX([1]装备设计!$G$3:$G$7,MATCH([1]装备一览!T308,[1]装备设计!$F$3:$F$7,0))</f>
        <v>10</v>
      </c>
      <c r="Y314" s="55">
        <f>INDEX([1]装备设计!$H$3:$H$7,MATCH([1]装备一览!T308,[1]装备设计!$F$3:$F$7,0))</f>
        <v>0</v>
      </c>
      <c r="Z314" s="55">
        <v>0</v>
      </c>
      <c r="AA314" s="55">
        <v>16900</v>
      </c>
      <c r="AB314" s="55" t="str">
        <f t="shared" si="24"/>
        <v>269,366</v>
      </c>
      <c r="AC314" s="55"/>
      <c r="AE314" s="55" t="s">
        <v>1777</v>
      </c>
      <c r="AF314" s="55">
        <v>1</v>
      </c>
      <c r="AG314" s="55">
        <v>0</v>
      </c>
      <c r="AH314" s="55" t="s">
        <v>125</v>
      </c>
      <c r="AI314" s="44" t="s">
        <v>311</v>
      </c>
      <c r="AJ314" s="55">
        <v>65</v>
      </c>
      <c r="AK314" s="55" t="s">
        <v>232</v>
      </c>
      <c r="AL314" s="54">
        <v>32500</v>
      </c>
      <c r="AM314" s="55">
        <f>INDEX([1]装备设计!$G$3:$G$7,MATCH([1]装备一览!AI308,[1]装备设计!$F$3:$F$7,0))</f>
        <v>20</v>
      </c>
      <c r="AN314" s="55">
        <f>INDEX([1]装备设计!$H$3:$H$7,MATCH([1]装备一览!AI308,[1]装备设计!$F$3:$F$7,0))</f>
        <v>0</v>
      </c>
      <c r="AO314" s="55">
        <v>35000</v>
      </c>
      <c r="AP314" s="55">
        <v>16900</v>
      </c>
      <c r="AQ314" s="55" t="str">
        <f t="shared" si="25"/>
        <v>450,610</v>
      </c>
      <c r="AR314" s="55"/>
      <c r="AT314" s="55" t="s">
        <v>1778</v>
      </c>
      <c r="AU314" s="55">
        <v>1</v>
      </c>
      <c r="AV314" s="55">
        <v>0</v>
      </c>
      <c r="AW314" s="55" t="s">
        <v>125</v>
      </c>
      <c r="AX314" s="44" t="s">
        <v>313</v>
      </c>
      <c r="AY314" s="55">
        <v>65</v>
      </c>
      <c r="AZ314" s="55" t="s">
        <v>232</v>
      </c>
      <c r="BA314" s="54">
        <v>65000</v>
      </c>
      <c r="BB314" s="55">
        <f>INDEX([1]装备设计!$G$3:$G$7,MATCH([1]装备一览!AX308,[1]装备设计!$F$3:$F$7,0))</f>
        <v>50</v>
      </c>
      <c r="BC314" s="55">
        <f>INDEX([1]装备设计!$H$3:$H$7,MATCH([1]装备一览!AX308,[1]装备设计!$F$3:$F$7,0))</f>
        <v>500</v>
      </c>
      <c r="BD314" s="55">
        <v>35000</v>
      </c>
      <c r="BE314" s="55">
        <v>16900</v>
      </c>
      <c r="BF314" s="55" t="str">
        <f t="shared" si="26"/>
        <v>674,914</v>
      </c>
      <c r="BG314" s="55"/>
      <c r="BI314" s="55" t="s">
        <v>1779</v>
      </c>
      <c r="BJ314" s="55">
        <v>1</v>
      </c>
      <c r="BK314" s="55">
        <v>0</v>
      </c>
      <c r="BL314" s="55" t="s">
        <v>125</v>
      </c>
      <c r="BM314" s="44" t="s">
        <v>315</v>
      </c>
      <c r="BN314" s="55">
        <v>65</v>
      </c>
      <c r="BO314" s="55" t="s">
        <v>232</v>
      </c>
      <c r="BP314" s="54">
        <v>130000</v>
      </c>
      <c r="BQ314" s="55">
        <f>INDEX([1]装备设计!$G$3:$G$7,MATCH([1]装备一览!BM308,[1]装备设计!$F$3:$F$7,0))</f>
        <v>150</v>
      </c>
      <c r="BR314" s="55">
        <f>INDEX([1]装备设计!$H$3:$H$7,MATCH([1]装备一览!BM308,[1]装备设计!$F$3:$F$7,0))</f>
        <v>1500</v>
      </c>
      <c r="BS314" s="55">
        <v>35000</v>
      </c>
      <c r="BT314" s="55">
        <v>16900</v>
      </c>
      <c r="BU314" s="55" t="str">
        <f t="shared" si="27"/>
        <v>846,1219</v>
      </c>
      <c r="BV314" s="55"/>
    </row>
    <row r="315" spans="1:74" ht="14.25" thickBot="1">
      <c r="A315" s="55" t="s">
        <v>1780</v>
      </c>
      <c r="B315" s="55">
        <v>1</v>
      </c>
      <c r="C315" s="55">
        <v>0</v>
      </c>
      <c r="D315" s="55" t="s">
        <v>130</v>
      </c>
      <c r="E315" s="55" t="s">
        <v>308</v>
      </c>
      <c r="F315" s="55">
        <v>65</v>
      </c>
      <c r="G315" s="55" t="s">
        <v>232</v>
      </c>
      <c r="H315" s="54">
        <v>6500</v>
      </c>
      <c r="I315" s="55">
        <f>INDEX([1]装备设计!$G$3:$G$7,MATCH([1]装备一览!E309,[1]装备设计!$F$3:$F$7,0))</f>
        <v>5</v>
      </c>
      <c r="J315" s="55">
        <f>INDEX([1]装备设计!$H$3:$H$7,MATCH([1]装备一览!E309,[1]装备设计!$F$3:$F$7,0))</f>
        <v>0</v>
      </c>
      <c r="K315" s="55">
        <v>0</v>
      </c>
      <c r="L315" s="55">
        <f t="shared" si="23"/>
        <v>352</v>
      </c>
      <c r="M315" s="55" t="s">
        <v>2248</v>
      </c>
      <c r="N315" s="55"/>
      <c r="P315" s="55" t="s">
        <v>1781</v>
      </c>
      <c r="Q315" s="55">
        <v>1</v>
      </c>
      <c r="R315" s="55">
        <v>0</v>
      </c>
      <c r="S315" s="55" t="s">
        <v>130</v>
      </c>
      <c r="T315" s="44" t="s">
        <v>309</v>
      </c>
      <c r="U315" s="55">
        <v>65</v>
      </c>
      <c r="V315" s="55" t="s">
        <v>232</v>
      </c>
      <c r="W315" s="54">
        <v>13000</v>
      </c>
      <c r="X315" s="55">
        <f>INDEX([1]装备设计!$G$3:$G$7,MATCH([1]装备一览!T309,[1]装备设计!$F$3:$F$7,0))</f>
        <v>10</v>
      </c>
      <c r="Y315" s="55">
        <f>INDEX([1]装备设计!$H$3:$H$7,MATCH([1]装备一览!T309,[1]装备设计!$F$3:$F$7,0))</f>
        <v>0</v>
      </c>
      <c r="Z315" s="55">
        <v>0</v>
      </c>
      <c r="AA315" s="55">
        <v>352</v>
      </c>
      <c r="AB315" s="55" t="str">
        <f t="shared" si="24"/>
        <v>269,366</v>
      </c>
      <c r="AC315" s="55"/>
      <c r="AE315" s="55" t="s">
        <v>1782</v>
      </c>
      <c r="AF315" s="55">
        <v>1</v>
      </c>
      <c r="AG315" s="55">
        <v>0</v>
      </c>
      <c r="AH315" s="55" t="s">
        <v>130</v>
      </c>
      <c r="AI315" s="44" t="s">
        <v>311</v>
      </c>
      <c r="AJ315" s="55">
        <v>65</v>
      </c>
      <c r="AK315" s="55" t="s">
        <v>232</v>
      </c>
      <c r="AL315" s="54">
        <v>32500</v>
      </c>
      <c r="AM315" s="55">
        <f>INDEX([1]装备设计!$G$3:$G$7,MATCH([1]装备一览!AI309,[1]装备设计!$F$3:$F$7,0))</f>
        <v>20</v>
      </c>
      <c r="AN315" s="55">
        <f>INDEX([1]装备设计!$H$3:$H$7,MATCH([1]装备一览!AI309,[1]装备设计!$F$3:$F$7,0))</f>
        <v>0</v>
      </c>
      <c r="AO315" s="55">
        <v>35000</v>
      </c>
      <c r="AP315" s="55">
        <v>352</v>
      </c>
      <c r="AQ315" s="55" t="str">
        <f t="shared" si="25"/>
        <v>450,610</v>
      </c>
      <c r="AR315" s="55"/>
      <c r="AT315" s="55" t="s">
        <v>1783</v>
      </c>
      <c r="AU315" s="55">
        <v>1</v>
      </c>
      <c r="AV315" s="55">
        <v>0</v>
      </c>
      <c r="AW315" s="55" t="s">
        <v>130</v>
      </c>
      <c r="AX315" s="44" t="s">
        <v>313</v>
      </c>
      <c r="AY315" s="55">
        <v>65</v>
      </c>
      <c r="AZ315" s="55" t="s">
        <v>232</v>
      </c>
      <c r="BA315" s="54">
        <v>65000</v>
      </c>
      <c r="BB315" s="55">
        <f>INDEX([1]装备设计!$G$3:$G$7,MATCH([1]装备一览!AX309,[1]装备设计!$F$3:$F$7,0))</f>
        <v>50</v>
      </c>
      <c r="BC315" s="55">
        <f>INDEX([1]装备设计!$H$3:$H$7,MATCH([1]装备一览!AX309,[1]装备设计!$F$3:$F$7,0))</f>
        <v>500</v>
      </c>
      <c r="BD315" s="55">
        <v>35000</v>
      </c>
      <c r="BE315" s="55">
        <v>352</v>
      </c>
      <c r="BF315" s="55" t="str">
        <f t="shared" si="26"/>
        <v>674,914</v>
      </c>
      <c r="BG315" s="55"/>
      <c r="BI315" s="55" t="s">
        <v>1784</v>
      </c>
      <c r="BJ315" s="55">
        <v>1</v>
      </c>
      <c r="BK315" s="55">
        <v>0</v>
      </c>
      <c r="BL315" s="55" t="s">
        <v>130</v>
      </c>
      <c r="BM315" s="44" t="s">
        <v>315</v>
      </c>
      <c r="BN315" s="55">
        <v>65</v>
      </c>
      <c r="BO315" s="55" t="s">
        <v>232</v>
      </c>
      <c r="BP315" s="54">
        <v>130000</v>
      </c>
      <c r="BQ315" s="55">
        <f>INDEX([1]装备设计!$G$3:$G$7,MATCH([1]装备一览!BM309,[1]装备设计!$F$3:$F$7,0))</f>
        <v>150</v>
      </c>
      <c r="BR315" s="55">
        <f>INDEX([1]装备设计!$H$3:$H$7,MATCH([1]装备一览!BM309,[1]装备设计!$F$3:$F$7,0))</f>
        <v>1500</v>
      </c>
      <c r="BS315" s="55">
        <v>35000</v>
      </c>
      <c r="BT315" s="55">
        <v>352</v>
      </c>
      <c r="BU315" s="55" t="str">
        <f t="shared" si="27"/>
        <v>846,1219</v>
      </c>
      <c r="BV315" s="55"/>
    </row>
    <row r="316" spans="1:74" ht="14.25" thickBot="1">
      <c r="A316" s="55" t="s">
        <v>1785</v>
      </c>
      <c r="B316" s="55">
        <v>1</v>
      </c>
      <c r="C316" s="55">
        <v>0</v>
      </c>
      <c r="D316" s="55" t="s">
        <v>131</v>
      </c>
      <c r="E316" s="55" t="s">
        <v>308</v>
      </c>
      <c r="F316" s="55">
        <v>65</v>
      </c>
      <c r="G316" s="55" t="s">
        <v>232</v>
      </c>
      <c r="H316" s="54">
        <v>6500</v>
      </c>
      <c r="I316" s="55">
        <f>INDEX([1]装备设计!$G$3:$G$7,MATCH([1]装备一览!E310,[1]装备设计!$F$3:$F$7,0))</f>
        <v>5</v>
      </c>
      <c r="J316" s="55">
        <f>INDEX([1]装备设计!$H$3:$H$7,MATCH([1]装备一览!E310,[1]装备设计!$F$3:$F$7,0))</f>
        <v>0</v>
      </c>
      <c r="K316" s="55">
        <v>0</v>
      </c>
      <c r="L316" s="55">
        <f t="shared" si="23"/>
        <v>3884</v>
      </c>
      <c r="M316" s="55" t="s">
        <v>2248</v>
      </c>
      <c r="N316" s="55"/>
      <c r="P316" s="55" t="s">
        <v>1786</v>
      </c>
      <c r="Q316" s="55">
        <v>1</v>
      </c>
      <c r="R316" s="55">
        <v>0</v>
      </c>
      <c r="S316" s="55" t="s">
        <v>131</v>
      </c>
      <c r="T316" s="44" t="s">
        <v>309</v>
      </c>
      <c r="U316" s="55">
        <v>65</v>
      </c>
      <c r="V316" s="55" t="s">
        <v>232</v>
      </c>
      <c r="W316" s="54">
        <v>13000</v>
      </c>
      <c r="X316" s="55">
        <f>INDEX([1]装备设计!$G$3:$G$7,MATCH([1]装备一览!T310,[1]装备设计!$F$3:$F$7,0))</f>
        <v>10</v>
      </c>
      <c r="Y316" s="55">
        <f>INDEX([1]装备设计!$H$3:$H$7,MATCH([1]装备一览!T310,[1]装备设计!$F$3:$F$7,0))</f>
        <v>0</v>
      </c>
      <c r="Z316" s="55">
        <v>0</v>
      </c>
      <c r="AA316" s="55">
        <v>3884</v>
      </c>
      <c r="AB316" s="55" t="str">
        <f t="shared" si="24"/>
        <v>269,366</v>
      </c>
      <c r="AC316" s="55"/>
      <c r="AE316" s="55" t="s">
        <v>1787</v>
      </c>
      <c r="AF316" s="55">
        <v>1</v>
      </c>
      <c r="AG316" s="55">
        <v>0</v>
      </c>
      <c r="AH316" s="55" t="s">
        <v>131</v>
      </c>
      <c r="AI316" s="44" t="s">
        <v>311</v>
      </c>
      <c r="AJ316" s="55">
        <v>65</v>
      </c>
      <c r="AK316" s="55" t="s">
        <v>232</v>
      </c>
      <c r="AL316" s="54">
        <v>32500</v>
      </c>
      <c r="AM316" s="55">
        <f>INDEX([1]装备设计!$G$3:$G$7,MATCH([1]装备一览!AI310,[1]装备设计!$F$3:$F$7,0))</f>
        <v>20</v>
      </c>
      <c r="AN316" s="55">
        <f>INDEX([1]装备设计!$H$3:$H$7,MATCH([1]装备一览!AI310,[1]装备设计!$F$3:$F$7,0))</f>
        <v>0</v>
      </c>
      <c r="AO316" s="55">
        <v>35000</v>
      </c>
      <c r="AP316" s="55">
        <v>3884</v>
      </c>
      <c r="AQ316" s="55" t="str">
        <f t="shared" si="25"/>
        <v>450,610</v>
      </c>
      <c r="AR316" s="55"/>
      <c r="AT316" s="55" t="s">
        <v>1788</v>
      </c>
      <c r="AU316" s="55">
        <v>1</v>
      </c>
      <c r="AV316" s="55">
        <v>0</v>
      </c>
      <c r="AW316" s="55" t="s">
        <v>131</v>
      </c>
      <c r="AX316" s="44" t="s">
        <v>313</v>
      </c>
      <c r="AY316" s="55">
        <v>65</v>
      </c>
      <c r="AZ316" s="55" t="s">
        <v>232</v>
      </c>
      <c r="BA316" s="54">
        <v>65000</v>
      </c>
      <c r="BB316" s="55">
        <f>INDEX([1]装备设计!$G$3:$G$7,MATCH([1]装备一览!AX310,[1]装备设计!$F$3:$F$7,0))</f>
        <v>50</v>
      </c>
      <c r="BC316" s="55">
        <f>INDEX([1]装备设计!$H$3:$H$7,MATCH([1]装备一览!AX310,[1]装备设计!$F$3:$F$7,0))</f>
        <v>500</v>
      </c>
      <c r="BD316" s="55">
        <v>35000</v>
      </c>
      <c r="BE316" s="55">
        <v>3884</v>
      </c>
      <c r="BF316" s="55" t="str">
        <f t="shared" si="26"/>
        <v>674,914</v>
      </c>
      <c r="BG316" s="55"/>
      <c r="BI316" s="55" t="s">
        <v>1789</v>
      </c>
      <c r="BJ316" s="55">
        <v>1</v>
      </c>
      <c r="BK316" s="55">
        <v>0</v>
      </c>
      <c r="BL316" s="55" t="s">
        <v>131</v>
      </c>
      <c r="BM316" s="44" t="s">
        <v>315</v>
      </c>
      <c r="BN316" s="55">
        <v>65</v>
      </c>
      <c r="BO316" s="55" t="s">
        <v>232</v>
      </c>
      <c r="BP316" s="54">
        <v>130000</v>
      </c>
      <c r="BQ316" s="55">
        <f>INDEX([1]装备设计!$G$3:$G$7,MATCH([1]装备一览!BM310,[1]装备设计!$F$3:$F$7,0))</f>
        <v>150</v>
      </c>
      <c r="BR316" s="55">
        <f>INDEX([1]装备设计!$H$3:$H$7,MATCH([1]装备一览!BM310,[1]装备设计!$F$3:$F$7,0))</f>
        <v>1500</v>
      </c>
      <c r="BS316" s="55">
        <v>35000</v>
      </c>
      <c r="BT316" s="55">
        <v>3884</v>
      </c>
      <c r="BU316" s="55" t="str">
        <f t="shared" si="27"/>
        <v>846,1219</v>
      </c>
      <c r="BV316" s="55"/>
    </row>
    <row r="317" spans="1:74" ht="14.25" thickBot="1">
      <c r="A317" s="55" t="s">
        <v>1790</v>
      </c>
      <c r="B317" s="55">
        <v>1</v>
      </c>
      <c r="C317" s="55">
        <v>0</v>
      </c>
      <c r="D317" s="55" t="s">
        <v>132</v>
      </c>
      <c r="E317" s="55" t="s">
        <v>308</v>
      </c>
      <c r="F317" s="55">
        <v>65</v>
      </c>
      <c r="G317" s="55" t="s">
        <v>232</v>
      </c>
      <c r="H317" s="54">
        <v>6500</v>
      </c>
      <c r="I317" s="55">
        <f>INDEX([1]装备设计!$G$3:$G$7,MATCH([1]装备一览!E311,[1]装备设计!$F$3:$F$7,0))</f>
        <v>5</v>
      </c>
      <c r="J317" s="55">
        <f>INDEX([1]装备设计!$H$3:$H$7,MATCH([1]装备一览!E311,[1]装备设计!$F$3:$F$7,0))</f>
        <v>0</v>
      </c>
      <c r="K317" s="55">
        <v>0</v>
      </c>
      <c r="L317" s="55">
        <f t="shared" si="23"/>
        <v>2015</v>
      </c>
      <c r="M317" s="55" t="s">
        <v>2248</v>
      </c>
      <c r="N317" s="55"/>
      <c r="P317" s="55" t="s">
        <v>1791</v>
      </c>
      <c r="Q317" s="55">
        <v>1</v>
      </c>
      <c r="R317" s="55">
        <v>0</v>
      </c>
      <c r="S317" s="55" t="s">
        <v>132</v>
      </c>
      <c r="T317" s="44" t="s">
        <v>309</v>
      </c>
      <c r="U317" s="55">
        <v>65</v>
      </c>
      <c r="V317" s="55" t="s">
        <v>232</v>
      </c>
      <c r="W317" s="54">
        <v>13000</v>
      </c>
      <c r="X317" s="55">
        <f>INDEX([1]装备设计!$G$3:$G$7,MATCH([1]装备一览!T311,[1]装备设计!$F$3:$F$7,0))</f>
        <v>10</v>
      </c>
      <c r="Y317" s="55">
        <f>INDEX([1]装备设计!$H$3:$H$7,MATCH([1]装备一览!T311,[1]装备设计!$F$3:$F$7,0))</f>
        <v>0</v>
      </c>
      <c r="Z317" s="55">
        <v>0</v>
      </c>
      <c r="AA317" s="55">
        <v>2015</v>
      </c>
      <c r="AB317" s="55" t="str">
        <f t="shared" si="24"/>
        <v>269,366</v>
      </c>
      <c r="AC317" s="55"/>
      <c r="AE317" s="55" t="s">
        <v>1792</v>
      </c>
      <c r="AF317" s="55">
        <v>1</v>
      </c>
      <c r="AG317" s="55">
        <v>0</v>
      </c>
      <c r="AH317" s="55" t="s">
        <v>132</v>
      </c>
      <c r="AI317" s="44" t="s">
        <v>311</v>
      </c>
      <c r="AJ317" s="55">
        <v>65</v>
      </c>
      <c r="AK317" s="55" t="s">
        <v>232</v>
      </c>
      <c r="AL317" s="54">
        <v>32500</v>
      </c>
      <c r="AM317" s="55">
        <f>INDEX([1]装备设计!$G$3:$G$7,MATCH([1]装备一览!AI311,[1]装备设计!$F$3:$F$7,0))</f>
        <v>20</v>
      </c>
      <c r="AN317" s="55">
        <f>INDEX([1]装备设计!$H$3:$H$7,MATCH([1]装备一览!AI311,[1]装备设计!$F$3:$F$7,0))</f>
        <v>0</v>
      </c>
      <c r="AO317" s="55">
        <v>35000</v>
      </c>
      <c r="AP317" s="55">
        <v>2015</v>
      </c>
      <c r="AQ317" s="55" t="str">
        <f t="shared" si="25"/>
        <v>450,610</v>
      </c>
      <c r="AR317" s="55"/>
      <c r="AT317" s="55" t="s">
        <v>1793</v>
      </c>
      <c r="AU317" s="55">
        <v>1</v>
      </c>
      <c r="AV317" s="55">
        <v>0</v>
      </c>
      <c r="AW317" s="55" t="s">
        <v>132</v>
      </c>
      <c r="AX317" s="44" t="s">
        <v>313</v>
      </c>
      <c r="AY317" s="55">
        <v>65</v>
      </c>
      <c r="AZ317" s="55" t="s">
        <v>232</v>
      </c>
      <c r="BA317" s="54">
        <v>65000</v>
      </c>
      <c r="BB317" s="55">
        <f>INDEX([1]装备设计!$G$3:$G$7,MATCH([1]装备一览!AX311,[1]装备设计!$F$3:$F$7,0))</f>
        <v>50</v>
      </c>
      <c r="BC317" s="55">
        <f>INDEX([1]装备设计!$H$3:$H$7,MATCH([1]装备一览!AX311,[1]装备设计!$F$3:$F$7,0))</f>
        <v>500</v>
      </c>
      <c r="BD317" s="55">
        <v>35000</v>
      </c>
      <c r="BE317" s="55">
        <v>2015</v>
      </c>
      <c r="BF317" s="55" t="str">
        <f t="shared" si="26"/>
        <v>674,914</v>
      </c>
      <c r="BG317" s="55"/>
      <c r="BI317" s="55" t="s">
        <v>1794</v>
      </c>
      <c r="BJ317" s="55">
        <v>1</v>
      </c>
      <c r="BK317" s="55">
        <v>0</v>
      </c>
      <c r="BL317" s="55" t="s">
        <v>132</v>
      </c>
      <c r="BM317" s="44" t="s">
        <v>315</v>
      </c>
      <c r="BN317" s="55">
        <v>65</v>
      </c>
      <c r="BO317" s="55" t="s">
        <v>232</v>
      </c>
      <c r="BP317" s="54">
        <v>130000</v>
      </c>
      <c r="BQ317" s="55">
        <f>INDEX([1]装备设计!$G$3:$G$7,MATCH([1]装备一览!BM311,[1]装备设计!$F$3:$F$7,0))</f>
        <v>150</v>
      </c>
      <c r="BR317" s="55">
        <f>INDEX([1]装备设计!$H$3:$H$7,MATCH([1]装备一览!BM311,[1]装备设计!$F$3:$F$7,0))</f>
        <v>1500</v>
      </c>
      <c r="BS317" s="55">
        <v>35000</v>
      </c>
      <c r="BT317" s="55">
        <v>2015</v>
      </c>
      <c r="BU317" s="55" t="str">
        <f t="shared" si="27"/>
        <v>846,1219</v>
      </c>
      <c r="BV317" s="55"/>
    </row>
    <row r="318" spans="1:74" ht="14.25" thickBot="1">
      <c r="A318" s="55" t="s">
        <v>1795</v>
      </c>
      <c r="B318" s="55">
        <v>1</v>
      </c>
      <c r="C318" s="55">
        <v>0</v>
      </c>
      <c r="D318" s="55" t="s">
        <v>127</v>
      </c>
      <c r="E318" s="55" t="s">
        <v>308</v>
      </c>
      <c r="F318" s="55">
        <v>65</v>
      </c>
      <c r="G318" s="55" t="s">
        <v>135</v>
      </c>
      <c r="H318" s="54">
        <v>6500</v>
      </c>
      <c r="I318" s="55">
        <f>INDEX([1]装备设计!$G$3:$G$7,MATCH([1]装备一览!E312,[1]装备设计!$F$3:$F$7,0))</f>
        <v>5</v>
      </c>
      <c r="J318" s="55">
        <f>INDEX([1]装备设计!$H$3:$H$7,MATCH([1]装备一览!E312,[1]装备设计!$F$3:$F$7,0))</f>
        <v>0</v>
      </c>
      <c r="K318" s="55">
        <v>0</v>
      </c>
      <c r="L318" s="55">
        <f t="shared" si="23"/>
        <v>7859</v>
      </c>
      <c r="M318" s="55" t="s">
        <v>2248</v>
      </c>
      <c r="N318" s="55"/>
      <c r="P318" s="55" t="s">
        <v>1796</v>
      </c>
      <c r="Q318" s="55">
        <v>1</v>
      </c>
      <c r="R318" s="55">
        <v>0</v>
      </c>
      <c r="S318" s="55" t="s">
        <v>127</v>
      </c>
      <c r="T318" s="44" t="s">
        <v>309</v>
      </c>
      <c r="U318" s="55">
        <v>65</v>
      </c>
      <c r="V318" s="55" t="s">
        <v>135</v>
      </c>
      <c r="W318" s="54">
        <v>13000</v>
      </c>
      <c r="X318" s="55">
        <f>INDEX([1]装备设计!$G$3:$G$7,MATCH([1]装备一览!T312,[1]装备设计!$F$3:$F$7,0))</f>
        <v>10</v>
      </c>
      <c r="Y318" s="55">
        <f>INDEX([1]装备设计!$H$3:$H$7,MATCH([1]装备一览!T312,[1]装备设计!$F$3:$F$7,0))</f>
        <v>0</v>
      </c>
      <c r="Z318" s="55">
        <v>0</v>
      </c>
      <c r="AA318" s="55">
        <v>7859</v>
      </c>
      <c r="AB318" s="55" t="str">
        <f t="shared" si="24"/>
        <v>350,476</v>
      </c>
      <c r="AC318" s="55"/>
      <c r="AE318" s="55" t="s">
        <v>1797</v>
      </c>
      <c r="AF318" s="55">
        <v>1</v>
      </c>
      <c r="AG318" s="55">
        <v>0</v>
      </c>
      <c r="AH318" s="55" t="s">
        <v>127</v>
      </c>
      <c r="AI318" s="44" t="s">
        <v>311</v>
      </c>
      <c r="AJ318" s="55">
        <v>65</v>
      </c>
      <c r="AK318" s="55" t="s">
        <v>135</v>
      </c>
      <c r="AL318" s="54">
        <v>32500</v>
      </c>
      <c r="AM318" s="55">
        <f>INDEX([1]装备设计!$G$3:$G$7,MATCH([1]装备一览!AI312,[1]装备设计!$F$3:$F$7,0))</f>
        <v>20</v>
      </c>
      <c r="AN318" s="55">
        <f>INDEX([1]装备设计!$H$3:$H$7,MATCH([1]装备一览!AI312,[1]装备设计!$F$3:$F$7,0))</f>
        <v>0</v>
      </c>
      <c r="AO318" s="55">
        <v>35000</v>
      </c>
      <c r="AP318" s="55">
        <v>7859</v>
      </c>
      <c r="AQ318" s="55" t="str">
        <f t="shared" si="25"/>
        <v>585,793</v>
      </c>
      <c r="AR318" s="55"/>
      <c r="AT318" s="55" t="s">
        <v>1798</v>
      </c>
      <c r="AU318" s="55">
        <v>1</v>
      </c>
      <c r="AV318" s="55">
        <v>0</v>
      </c>
      <c r="AW318" s="55" t="s">
        <v>127</v>
      </c>
      <c r="AX318" s="44" t="s">
        <v>313</v>
      </c>
      <c r="AY318" s="55">
        <v>65</v>
      </c>
      <c r="AZ318" s="55" t="s">
        <v>135</v>
      </c>
      <c r="BA318" s="54">
        <v>65000</v>
      </c>
      <c r="BB318" s="55">
        <f>INDEX([1]装备设计!$G$3:$G$7,MATCH([1]装备一览!AX312,[1]装备设计!$F$3:$F$7,0))</f>
        <v>50</v>
      </c>
      <c r="BC318" s="55">
        <f>INDEX([1]装备设计!$H$3:$H$7,MATCH([1]装备一览!AX312,[1]装备设计!$F$3:$F$7,0))</f>
        <v>500</v>
      </c>
      <c r="BD318" s="55">
        <v>35000</v>
      </c>
      <c r="BE318" s="55">
        <v>7859</v>
      </c>
      <c r="BF318" s="55" t="str">
        <f t="shared" si="26"/>
        <v>876,1188</v>
      </c>
      <c r="BG318" s="55"/>
      <c r="BI318" s="55" t="s">
        <v>1799</v>
      </c>
      <c r="BJ318" s="55">
        <v>1</v>
      </c>
      <c r="BK318" s="55">
        <v>0</v>
      </c>
      <c r="BL318" s="55" t="s">
        <v>127</v>
      </c>
      <c r="BM318" s="44" t="s">
        <v>315</v>
      </c>
      <c r="BN318" s="55">
        <v>65</v>
      </c>
      <c r="BO318" s="55" t="s">
        <v>135</v>
      </c>
      <c r="BP318" s="54">
        <v>130000</v>
      </c>
      <c r="BQ318" s="55">
        <f>INDEX([1]装备设计!$G$3:$G$7,MATCH([1]装备一览!BM312,[1]装备设计!$F$3:$F$7,0))</f>
        <v>150</v>
      </c>
      <c r="BR318" s="55">
        <f>INDEX([1]装备设计!$H$3:$H$7,MATCH([1]装备一览!BM312,[1]装备设计!$F$3:$F$7,0))</f>
        <v>1500</v>
      </c>
      <c r="BS318" s="55">
        <v>35000</v>
      </c>
      <c r="BT318" s="55">
        <v>7859</v>
      </c>
      <c r="BU318" s="55" t="str">
        <f t="shared" si="27"/>
        <v>1100,1585</v>
      </c>
      <c r="BV318" s="55"/>
    </row>
    <row r="319" spans="1:74" ht="14.25" thickBot="1">
      <c r="A319" s="55" t="s">
        <v>1800</v>
      </c>
      <c r="B319" s="55">
        <v>1</v>
      </c>
      <c r="C319" s="55">
        <v>1</v>
      </c>
      <c r="D319" s="55" t="s">
        <v>127</v>
      </c>
      <c r="E319" s="55" t="s">
        <v>308</v>
      </c>
      <c r="F319" s="55">
        <v>65</v>
      </c>
      <c r="G319" s="55" t="s">
        <v>135</v>
      </c>
      <c r="H319" s="54">
        <v>6800</v>
      </c>
      <c r="I319" s="55">
        <f>INDEX([1]装备设计!$G$3:$G$7,MATCH([1]装备一览!E313,[1]装备设计!$F$3:$F$7,0))</f>
        <v>5</v>
      </c>
      <c r="J319" s="55">
        <f>INDEX([1]装备设计!$H$3:$H$7,MATCH([1]装备一览!E313,[1]装备设计!$F$3:$F$7,0))</f>
        <v>0</v>
      </c>
      <c r="K319" s="55">
        <v>0</v>
      </c>
      <c r="L319" s="55">
        <v>8562</v>
      </c>
      <c r="M319" s="55" t="s">
        <v>2248</v>
      </c>
      <c r="N319" s="55"/>
      <c r="P319" s="55" t="s">
        <v>1801</v>
      </c>
      <c r="Q319" s="55">
        <v>1</v>
      </c>
      <c r="R319" s="55">
        <v>1</v>
      </c>
      <c r="S319" s="55" t="s">
        <v>127</v>
      </c>
      <c r="T319" s="44" t="s">
        <v>309</v>
      </c>
      <c r="U319" s="55">
        <v>65</v>
      </c>
      <c r="V319" s="55" t="s">
        <v>135</v>
      </c>
      <c r="W319" s="54">
        <v>13600</v>
      </c>
      <c r="X319" s="55">
        <f>INDEX([1]装备设计!$G$3:$G$7,MATCH([1]装备一览!T313,[1]装备设计!$F$3:$F$7,0))</f>
        <v>10</v>
      </c>
      <c r="Y319" s="55">
        <f>INDEX([1]装备设计!$H$3:$H$7,MATCH([1]装备一览!T313,[1]装备设计!$F$3:$F$7,0))</f>
        <v>0</v>
      </c>
      <c r="Z319" s="55">
        <v>0</v>
      </c>
      <c r="AA319" s="55">
        <v>8562</v>
      </c>
      <c r="AB319" s="55" t="str">
        <f t="shared" si="24"/>
        <v>350,476</v>
      </c>
      <c r="AC319" s="55"/>
      <c r="AE319" s="55" t="s">
        <v>1802</v>
      </c>
      <c r="AF319" s="55">
        <v>1</v>
      </c>
      <c r="AG319" s="55">
        <v>1</v>
      </c>
      <c r="AH319" s="55" t="s">
        <v>127</v>
      </c>
      <c r="AI319" s="44" t="s">
        <v>311</v>
      </c>
      <c r="AJ319" s="55">
        <v>65</v>
      </c>
      <c r="AK319" s="55" t="s">
        <v>135</v>
      </c>
      <c r="AL319" s="54">
        <v>34000</v>
      </c>
      <c r="AM319" s="55">
        <f>INDEX([1]装备设计!$G$3:$G$7,MATCH([1]装备一览!AI313,[1]装备设计!$F$3:$F$7,0))</f>
        <v>20</v>
      </c>
      <c r="AN319" s="55">
        <f>INDEX([1]装备设计!$H$3:$H$7,MATCH([1]装备一览!AI313,[1]装备设计!$F$3:$F$7,0))</f>
        <v>0</v>
      </c>
      <c r="AO319" s="55">
        <v>37500</v>
      </c>
      <c r="AP319" s="55">
        <v>8562</v>
      </c>
      <c r="AQ319" s="55" t="str">
        <f t="shared" si="25"/>
        <v>585,793</v>
      </c>
      <c r="AR319" s="55"/>
      <c r="AT319" s="55" t="s">
        <v>1803</v>
      </c>
      <c r="AU319" s="55">
        <v>1</v>
      </c>
      <c r="AV319" s="55">
        <v>1</v>
      </c>
      <c r="AW319" s="55" t="s">
        <v>127</v>
      </c>
      <c r="AX319" s="44" t="s">
        <v>313</v>
      </c>
      <c r="AY319" s="55">
        <v>65</v>
      </c>
      <c r="AZ319" s="55" t="s">
        <v>135</v>
      </c>
      <c r="BA319" s="54">
        <v>68000</v>
      </c>
      <c r="BB319" s="55">
        <f>INDEX([1]装备设计!$G$3:$G$7,MATCH([1]装备一览!AX313,[1]装备设计!$F$3:$F$7,0))</f>
        <v>50</v>
      </c>
      <c r="BC319" s="55">
        <f>INDEX([1]装备设计!$H$3:$H$7,MATCH([1]装备一览!AX313,[1]装备设计!$F$3:$F$7,0))</f>
        <v>500</v>
      </c>
      <c r="BD319" s="55">
        <v>37500</v>
      </c>
      <c r="BE319" s="55">
        <v>8562</v>
      </c>
      <c r="BF319" s="55" t="str">
        <f t="shared" si="26"/>
        <v>876,1188</v>
      </c>
      <c r="BG319" s="55"/>
      <c r="BI319" s="55" t="s">
        <v>1804</v>
      </c>
      <c r="BJ319" s="55">
        <v>1</v>
      </c>
      <c r="BK319" s="55">
        <v>1</v>
      </c>
      <c r="BL319" s="55" t="s">
        <v>127</v>
      </c>
      <c r="BM319" s="44" t="s">
        <v>315</v>
      </c>
      <c r="BN319" s="55">
        <v>65</v>
      </c>
      <c r="BO319" s="55" t="s">
        <v>135</v>
      </c>
      <c r="BP319" s="54">
        <v>136000</v>
      </c>
      <c r="BQ319" s="55">
        <f>INDEX([1]装备设计!$G$3:$G$7,MATCH([1]装备一览!BM313,[1]装备设计!$F$3:$F$7,0))</f>
        <v>150</v>
      </c>
      <c r="BR319" s="55">
        <f>INDEX([1]装备设计!$H$3:$H$7,MATCH([1]装备一览!BM313,[1]装备设计!$F$3:$F$7,0))</f>
        <v>1500</v>
      </c>
      <c r="BS319" s="55">
        <v>37500</v>
      </c>
      <c r="BT319" s="55">
        <v>8562</v>
      </c>
      <c r="BU319" s="55" t="str">
        <f t="shared" si="27"/>
        <v>1100,1585</v>
      </c>
      <c r="BV319" s="55"/>
    </row>
    <row r="320" spans="1:74" ht="14.25" thickBot="1">
      <c r="A320" s="55" t="s">
        <v>1805</v>
      </c>
      <c r="B320" s="55">
        <v>1</v>
      </c>
      <c r="C320" s="55">
        <v>0</v>
      </c>
      <c r="D320" s="55" t="s">
        <v>128</v>
      </c>
      <c r="E320" s="55" t="s">
        <v>308</v>
      </c>
      <c r="F320" s="55">
        <v>65</v>
      </c>
      <c r="G320" s="55" t="s">
        <v>135</v>
      </c>
      <c r="H320" s="54">
        <v>6500</v>
      </c>
      <c r="I320" s="55">
        <f>INDEX([1]装备设计!$G$3:$G$7,MATCH([1]装备一览!E314,[1]装备设计!$F$3:$F$7,0))</f>
        <v>5</v>
      </c>
      <c r="J320" s="55">
        <f>INDEX([1]装备设计!$H$3:$H$7,MATCH([1]装备一览!E314,[1]装备设计!$F$3:$F$7,0))</f>
        <v>0</v>
      </c>
      <c r="K320" s="55">
        <v>0</v>
      </c>
      <c r="L320" s="55">
        <f t="shared" si="23"/>
        <v>2988</v>
      </c>
      <c r="M320" s="55" t="s">
        <v>2248</v>
      </c>
      <c r="N320" s="55"/>
      <c r="P320" s="55" t="s">
        <v>1806</v>
      </c>
      <c r="Q320" s="55">
        <v>1</v>
      </c>
      <c r="R320" s="55">
        <v>0</v>
      </c>
      <c r="S320" s="55" t="s">
        <v>128</v>
      </c>
      <c r="T320" s="44" t="s">
        <v>309</v>
      </c>
      <c r="U320" s="55">
        <v>65</v>
      </c>
      <c r="V320" s="55" t="s">
        <v>135</v>
      </c>
      <c r="W320" s="54">
        <v>13000</v>
      </c>
      <c r="X320" s="55">
        <f>INDEX([1]装备设计!$G$3:$G$7,MATCH([1]装备一览!T314,[1]装备设计!$F$3:$F$7,0))</f>
        <v>10</v>
      </c>
      <c r="Y320" s="55">
        <f>INDEX([1]装备设计!$H$3:$H$7,MATCH([1]装备一览!T314,[1]装备设计!$F$3:$F$7,0))</f>
        <v>0</v>
      </c>
      <c r="Z320" s="55">
        <v>0</v>
      </c>
      <c r="AA320" s="55">
        <v>2988</v>
      </c>
      <c r="AB320" s="55" t="str">
        <f t="shared" si="24"/>
        <v>350,476</v>
      </c>
      <c r="AC320" s="55"/>
      <c r="AE320" s="55" t="s">
        <v>1807</v>
      </c>
      <c r="AF320" s="55">
        <v>1</v>
      </c>
      <c r="AG320" s="55">
        <v>0</v>
      </c>
      <c r="AH320" s="55" t="s">
        <v>128</v>
      </c>
      <c r="AI320" s="44" t="s">
        <v>311</v>
      </c>
      <c r="AJ320" s="55">
        <v>65</v>
      </c>
      <c r="AK320" s="55" t="s">
        <v>135</v>
      </c>
      <c r="AL320" s="54">
        <v>32500</v>
      </c>
      <c r="AM320" s="55">
        <f>INDEX([1]装备设计!$G$3:$G$7,MATCH([1]装备一览!AI314,[1]装备设计!$F$3:$F$7,0))</f>
        <v>20</v>
      </c>
      <c r="AN320" s="55">
        <f>INDEX([1]装备设计!$H$3:$H$7,MATCH([1]装备一览!AI314,[1]装备设计!$F$3:$F$7,0))</f>
        <v>0</v>
      </c>
      <c r="AO320" s="55">
        <v>35000</v>
      </c>
      <c r="AP320" s="55">
        <v>2988</v>
      </c>
      <c r="AQ320" s="55" t="str">
        <f t="shared" si="25"/>
        <v>585,793</v>
      </c>
      <c r="AR320" s="55"/>
      <c r="AT320" s="55" t="s">
        <v>1808</v>
      </c>
      <c r="AU320" s="55">
        <v>1</v>
      </c>
      <c r="AV320" s="55">
        <v>0</v>
      </c>
      <c r="AW320" s="55" t="s">
        <v>128</v>
      </c>
      <c r="AX320" s="44" t="s">
        <v>313</v>
      </c>
      <c r="AY320" s="55">
        <v>65</v>
      </c>
      <c r="AZ320" s="55" t="s">
        <v>135</v>
      </c>
      <c r="BA320" s="54">
        <v>65000</v>
      </c>
      <c r="BB320" s="55">
        <f>INDEX([1]装备设计!$G$3:$G$7,MATCH([1]装备一览!AX314,[1]装备设计!$F$3:$F$7,0))</f>
        <v>50</v>
      </c>
      <c r="BC320" s="55">
        <f>INDEX([1]装备设计!$H$3:$H$7,MATCH([1]装备一览!AX314,[1]装备设计!$F$3:$F$7,0))</f>
        <v>500</v>
      </c>
      <c r="BD320" s="55">
        <v>35000</v>
      </c>
      <c r="BE320" s="55">
        <v>2988</v>
      </c>
      <c r="BF320" s="55" t="str">
        <f t="shared" si="26"/>
        <v>876,1188</v>
      </c>
      <c r="BG320" s="55"/>
      <c r="BI320" s="55" t="s">
        <v>1809</v>
      </c>
      <c r="BJ320" s="55">
        <v>1</v>
      </c>
      <c r="BK320" s="55">
        <v>0</v>
      </c>
      <c r="BL320" s="55" t="s">
        <v>128</v>
      </c>
      <c r="BM320" s="44" t="s">
        <v>315</v>
      </c>
      <c r="BN320" s="55">
        <v>65</v>
      </c>
      <c r="BO320" s="55" t="s">
        <v>135</v>
      </c>
      <c r="BP320" s="54">
        <v>130000</v>
      </c>
      <c r="BQ320" s="55">
        <f>INDEX([1]装备设计!$G$3:$G$7,MATCH([1]装备一览!BM314,[1]装备设计!$F$3:$F$7,0))</f>
        <v>150</v>
      </c>
      <c r="BR320" s="55">
        <f>INDEX([1]装备设计!$H$3:$H$7,MATCH([1]装备一览!BM314,[1]装备设计!$F$3:$F$7,0))</f>
        <v>1500</v>
      </c>
      <c r="BS320" s="55">
        <v>35000</v>
      </c>
      <c r="BT320" s="55">
        <v>2988</v>
      </c>
      <c r="BU320" s="55" t="str">
        <f t="shared" si="27"/>
        <v>1100,1585</v>
      </c>
      <c r="BV320" s="55"/>
    </row>
    <row r="321" spans="1:74" ht="14.25" thickBot="1">
      <c r="A321" s="55" t="s">
        <v>1810</v>
      </c>
      <c r="B321" s="71">
        <v>0</v>
      </c>
      <c r="C321" s="55">
        <v>1</v>
      </c>
      <c r="D321" s="55" t="s">
        <v>128</v>
      </c>
      <c r="E321" s="55" t="s">
        <v>308</v>
      </c>
      <c r="F321" s="55">
        <v>65</v>
      </c>
      <c r="G321" s="55" t="s">
        <v>135</v>
      </c>
      <c r="H321" s="54">
        <v>6800</v>
      </c>
      <c r="I321" s="55">
        <f>INDEX([1]装备设计!$G$3:$G$7,MATCH([1]装备一览!E315,[1]装备设计!$F$3:$F$7,0))</f>
        <v>5</v>
      </c>
      <c r="J321" s="55">
        <f>INDEX([1]装备设计!$H$3:$H$7,MATCH([1]装备一览!E315,[1]装备设计!$F$3:$F$7,0))</f>
        <v>0</v>
      </c>
      <c r="K321" s="55">
        <v>0</v>
      </c>
      <c r="L321" s="55">
        <f t="shared" ref="L321:L339" si="28">INDEX($V$2:$AI$16,MATCH(F321,$U$2:$U$16,0),MATCH(D321,$V$1:$AI$1,0))</f>
        <v>2988</v>
      </c>
      <c r="M321" s="55" t="s">
        <v>2248</v>
      </c>
      <c r="N321" s="55"/>
      <c r="P321" s="55" t="s">
        <v>1811</v>
      </c>
      <c r="Q321" s="71">
        <v>0</v>
      </c>
      <c r="R321" s="55">
        <v>1</v>
      </c>
      <c r="S321" s="55" t="s">
        <v>128</v>
      </c>
      <c r="T321" s="44" t="s">
        <v>309</v>
      </c>
      <c r="U321" s="55">
        <v>65</v>
      </c>
      <c r="V321" s="55" t="s">
        <v>135</v>
      </c>
      <c r="W321" s="54">
        <v>13600</v>
      </c>
      <c r="X321" s="55">
        <f>INDEX([1]装备设计!$G$3:$G$7,MATCH([1]装备一览!T315,[1]装备设计!$F$3:$F$7,0))</f>
        <v>10</v>
      </c>
      <c r="Y321" s="55">
        <f>INDEX([1]装备设计!$H$3:$H$7,MATCH([1]装备一览!T315,[1]装备设计!$F$3:$F$7,0))</f>
        <v>0</v>
      </c>
      <c r="Z321" s="55">
        <v>0</v>
      </c>
      <c r="AA321" s="55">
        <v>2988</v>
      </c>
      <c r="AB321" s="55" t="str">
        <f t="shared" si="24"/>
        <v>350,476</v>
      </c>
      <c r="AC321" s="55"/>
      <c r="AE321" s="55" t="s">
        <v>1812</v>
      </c>
      <c r="AF321" s="71">
        <v>0</v>
      </c>
      <c r="AG321" s="55">
        <v>1</v>
      </c>
      <c r="AH321" s="55" t="s">
        <v>128</v>
      </c>
      <c r="AI321" s="44" t="s">
        <v>311</v>
      </c>
      <c r="AJ321" s="55">
        <v>65</v>
      </c>
      <c r="AK321" s="55" t="s">
        <v>135</v>
      </c>
      <c r="AL321" s="54">
        <v>34000</v>
      </c>
      <c r="AM321" s="55">
        <f>INDEX([1]装备设计!$G$3:$G$7,MATCH([1]装备一览!AI315,[1]装备设计!$F$3:$F$7,0))</f>
        <v>20</v>
      </c>
      <c r="AN321" s="55">
        <f>INDEX([1]装备设计!$H$3:$H$7,MATCH([1]装备一览!AI315,[1]装备设计!$F$3:$F$7,0))</f>
        <v>0</v>
      </c>
      <c r="AO321" s="55">
        <v>37500</v>
      </c>
      <c r="AP321" s="55">
        <v>2988</v>
      </c>
      <c r="AQ321" s="55" t="str">
        <f t="shared" si="25"/>
        <v>585,793</v>
      </c>
      <c r="AR321" s="55"/>
      <c r="AT321" s="55" t="s">
        <v>1813</v>
      </c>
      <c r="AU321" s="71">
        <v>0</v>
      </c>
      <c r="AV321" s="55">
        <v>1</v>
      </c>
      <c r="AW321" s="55" t="s">
        <v>128</v>
      </c>
      <c r="AX321" s="44" t="s">
        <v>313</v>
      </c>
      <c r="AY321" s="55">
        <v>65</v>
      </c>
      <c r="AZ321" s="55" t="s">
        <v>135</v>
      </c>
      <c r="BA321" s="54">
        <v>68000</v>
      </c>
      <c r="BB321" s="55">
        <f>INDEX([1]装备设计!$G$3:$G$7,MATCH([1]装备一览!AX315,[1]装备设计!$F$3:$F$7,0))</f>
        <v>50</v>
      </c>
      <c r="BC321" s="55">
        <f>INDEX([1]装备设计!$H$3:$H$7,MATCH([1]装备一览!AX315,[1]装备设计!$F$3:$F$7,0))</f>
        <v>500</v>
      </c>
      <c r="BD321" s="55">
        <v>37500</v>
      </c>
      <c r="BE321" s="55">
        <v>2988</v>
      </c>
      <c r="BF321" s="55" t="str">
        <f t="shared" si="26"/>
        <v>876,1188</v>
      </c>
      <c r="BG321" s="55"/>
      <c r="BI321" s="55" t="s">
        <v>1814</v>
      </c>
      <c r="BJ321" s="71">
        <v>0</v>
      </c>
      <c r="BK321" s="55">
        <v>1</v>
      </c>
      <c r="BL321" s="55" t="s">
        <v>128</v>
      </c>
      <c r="BM321" s="44" t="s">
        <v>315</v>
      </c>
      <c r="BN321" s="55">
        <v>65</v>
      </c>
      <c r="BO321" s="55" t="s">
        <v>135</v>
      </c>
      <c r="BP321" s="54">
        <v>136000</v>
      </c>
      <c r="BQ321" s="55">
        <f>INDEX([1]装备设计!$G$3:$G$7,MATCH([1]装备一览!BM315,[1]装备设计!$F$3:$F$7,0))</f>
        <v>150</v>
      </c>
      <c r="BR321" s="55">
        <f>INDEX([1]装备设计!$H$3:$H$7,MATCH([1]装备一览!BM315,[1]装备设计!$F$3:$F$7,0))</f>
        <v>1500</v>
      </c>
      <c r="BS321" s="55">
        <v>37500</v>
      </c>
      <c r="BT321" s="55">
        <v>2988</v>
      </c>
      <c r="BU321" s="55" t="str">
        <f t="shared" si="27"/>
        <v>1100,1585</v>
      </c>
      <c r="BV321" s="55"/>
    </row>
    <row r="322" spans="1:74" ht="14.25" thickBot="1">
      <c r="A322" s="55" t="s">
        <v>1815</v>
      </c>
      <c r="B322" s="55">
        <v>1</v>
      </c>
      <c r="C322" s="55">
        <v>0</v>
      </c>
      <c r="D322" s="55" t="s">
        <v>127</v>
      </c>
      <c r="E322" s="55" t="s">
        <v>308</v>
      </c>
      <c r="F322" s="55">
        <v>65</v>
      </c>
      <c r="G322" s="55" t="s">
        <v>139</v>
      </c>
      <c r="H322" s="54">
        <v>6500</v>
      </c>
      <c r="I322" s="55">
        <f>INDEX([1]装备设计!$G$3:$G$7,MATCH([1]装备一览!E316,[1]装备设计!$F$3:$F$7,0))</f>
        <v>5</v>
      </c>
      <c r="J322" s="55">
        <f>INDEX([1]装备设计!$H$3:$H$7,MATCH([1]装备一览!E316,[1]装备设计!$F$3:$F$7,0))</f>
        <v>0</v>
      </c>
      <c r="K322" s="55">
        <v>0</v>
      </c>
      <c r="L322" s="55">
        <f t="shared" si="28"/>
        <v>7859</v>
      </c>
      <c r="M322" s="55" t="s">
        <v>2248</v>
      </c>
      <c r="N322" s="55"/>
      <c r="P322" s="55" t="s">
        <v>1816</v>
      </c>
      <c r="Q322" s="55">
        <v>1</v>
      </c>
      <c r="R322" s="55">
        <v>0</v>
      </c>
      <c r="S322" s="55" t="s">
        <v>127</v>
      </c>
      <c r="T322" s="44" t="s">
        <v>309</v>
      </c>
      <c r="U322" s="55">
        <v>65</v>
      </c>
      <c r="V322" s="55" t="s">
        <v>139</v>
      </c>
      <c r="W322" s="54">
        <v>13000</v>
      </c>
      <c r="X322" s="55">
        <f>INDEX([1]装备设计!$G$3:$G$7,MATCH([1]装备一览!T316,[1]装备设计!$F$3:$F$7,0))</f>
        <v>10</v>
      </c>
      <c r="Y322" s="55">
        <f>INDEX([1]装备设计!$H$3:$H$7,MATCH([1]装备一览!T316,[1]装备设计!$F$3:$F$7,0))</f>
        <v>0</v>
      </c>
      <c r="Z322" s="55">
        <v>0</v>
      </c>
      <c r="AA322" s="55">
        <v>7859</v>
      </c>
      <c r="AB322" s="55" t="str">
        <f t="shared" si="24"/>
        <v>350,476</v>
      </c>
      <c r="AC322" s="55"/>
      <c r="AE322" s="55" t="s">
        <v>1817</v>
      </c>
      <c r="AF322" s="55">
        <v>1</v>
      </c>
      <c r="AG322" s="55">
        <v>0</v>
      </c>
      <c r="AH322" s="55" t="s">
        <v>127</v>
      </c>
      <c r="AI322" s="44" t="s">
        <v>311</v>
      </c>
      <c r="AJ322" s="55">
        <v>65</v>
      </c>
      <c r="AK322" s="55" t="s">
        <v>139</v>
      </c>
      <c r="AL322" s="54">
        <v>32500</v>
      </c>
      <c r="AM322" s="55">
        <f>INDEX([1]装备设计!$G$3:$G$7,MATCH([1]装备一览!AI316,[1]装备设计!$F$3:$F$7,0))</f>
        <v>20</v>
      </c>
      <c r="AN322" s="55">
        <f>INDEX([1]装备设计!$H$3:$H$7,MATCH([1]装备一览!AI316,[1]装备设计!$F$3:$F$7,0))</f>
        <v>0</v>
      </c>
      <c r="AO322" s="55">
        <v>35000</v>
      </c>
      <c r="AP322" s="55">
        <v>7859</v>
      </c>
      <c r="AQ322" s="55" t="str">
        <f t="shared" si="25"/>
        <v>585,793</v>
      </c>
      <c r="AR322" s="55"/>
      <c r="AT322" s="55" t="s">
        <v>1818</v>
      </c>
      <c r="AU322" s="55">
        <v>1</v>
      </c>
      <c r="AV322" s="55">
        <v>0</v>
      </c>
      <c r="AW322" s="55" t="s">
        <v>127</v>
      </c>
      <c r="AX322" s="44" t="s">
        <v>313</v>
      </c>
      <c r="AY322" s="55">
        <v>65</v>
      </c>
      <c r="AZ322" s="55" t="s">
        <v>139</v>
      </c>
      <c r="BA322" s="54">
        <v>65000</v>
      </c>
      <c r="BB322" s="55">
        <f>INDEX([1]装备设计!$G$3:$G$7,MATCH([1]装备一览!AX316,[1]装备设计!$F$3:$F$7,0))</f>
        <v>50</v>
      </c>
      <c r="BC322" s="55">
        <f>INDEX([1]装备设计!$H$3:$H$7,MATCH([1]装备一览!AX316,[1]装备设计!$F$3:$F$7,0))</f>
        <v>500</v>
      </c>
      <c r="BD322" s="55">
        <v>35000</v>
      </c>
      <c r="BE322" s="55">
        <v>7859</v>
      </c>
      <c r="BF322" s="55" t="str">
        <f t="shared" si="26"/>
        <v>876,1188</v>
      </c>
      <c r="BG322" s="55"/>
      <c r="BI322" s="55" t="s">
        <v>1819</v>
      </c>
      <c r="BJ322" s="55">
        <v>1</v>
      </c>
      <c r="BK322" s="55">
        <v>0</v>
      </c>
      <c r="BL322" s="55" t="s">
        <v>127</v>
      </c>
      <c r="BM322" s="44" t="s">
        <v>315</v>
      </c>
      <c r="BN322" s="55">
        <v>65</v>
      </c>
      <c r="BO322" s="55" t="s">
        <v>139</v>
      </c>
      <c r="BP322" s="54">
        <v>130000</v>
      </c>
      <c r="BQ322" s="55">
        <f>INDEX([1]装备设计!$G$3:$G$7,MATCH([1]装备一览!BM316,[1]装备设计!$F$3:$F$7,0))</f>
        <v>150</v>
      </c>
      <c r="BR322" s="55">
        <f>INDEX([1]装备设计!$H$3:$H$7,MATCH([1]装备一览!BM316,[1]装备设计!$F$3:$F$7,0))</f>
        <v>1500</v>
      </c>
      <c r="BS322" s="55">
        <v>35000</v>
      </c>
      <c r="BT322" s="55">
        <v>7859</v>
      </c>
      <c r="BU322" s="55" t="str">
        <f t="shared" si="27"/>
        <v>1100,1585</v>
      </c>
      <c r="BV322" s="55"/>
    </row>
    <row r="323" spans="1:74" ht="14.25" thickBot="1">
      <c r="A323" s="55" t="s">
        <v>1820</v>
      </c>
      <c r="B323" s="55">
        <v>1</v>
      </c>
      <c r="C323" s="55">
        <v>1</v>
      </c>
      <c r="D323" s="55" t="s">
        <v>127</v>
      </c>
      <c r="E323" s="55" t="s">
        <v>308</v>
      </c>
      <c r="F323" s="55">
        <v>65</v>
      </c>
      <c r="G323" s="55" t="s">
        <v>139</v>
      </c>
      <c r="H323" s="54">
        <v>6800</v>
      </c>
      <c r="I323" s="55">
        <f>INDEX([1]装备设计!$G$3:$G$7,MATCH([1]装备一览!E317,[1]装备设计!$F$3:$F$7,0))</f>
        <v>5</v>
      </c>
      <c r="J323" s="55">
        <f>INDEX([1]装备设计!$H$3:$H$7,MATCH([1]装备一览!E317,[1]装备设计!$F$3:$F$7,0))</f>
        <v>0</v>
      </c>
      <c r="K323" s="55">
        <v>0</v>
      </c>
      <c r="L323" s="55">
        <f t="shared" si="28"/>
        <v>7859</v>
      </c>
      <c r="M323" s="55" t="s">
        <v>2248</v>
      </c>
      <c r="N323" s="55"/>
      <c r="P323" s="55" t="s">
        <v>1821</v>
      </c>
      <c r="Q323" s="55">
        <v>1</v>
      </c>
      <c r="R323" s="55">
        <v>1</v>
      </c>
      <c r="S323" s="55" t="s">
        <v>127</v>
      </c>
      <c r="T323" s="44" t="s">
        <v>309</v>
      </c>
      <c r="U323" s="55">
        <v>65</v>
      </c>
      <c r="V323" s="55" t="s">
        <v>139</v>
      </c>
      <c r="W323" s="54">
        <v>13600</v>
      </c>
      <c r="X323" s="55">
        <f>INDEX([1]装备设计!$G$3:$G$7,MATCH([1]装备一览!T317,[1]装备设计!$F$3:$F$7,0))</f>
        <v>10</v>
      </c>
      <c r="Y323" s="55">
        <f>INDEX([1]装备设计!$H$3:$H$7,MATCH([1]装备一览!T317,[1]装备设计!$F$3:$F$7,0))</f>
        <v>0</v>
      </c>
      <c r="Z323" s="55">
        <v>0</v>
      </c>
      <c r="AA323" s="55">
        <v>7859</v>
      </c>
      <c r="AB323" s="55" t="str">
        <f t="shared" si="24"/>
        <v>350,476</v>
      </c>
      <c r="AC323" s="55"/>
      <c r="AE323" s="55" t="s">
        <v>1822</v>
      </c>
      <c r="AF323" s="55">
        <v>1</v>
      </c>
      <c r="AG323" s="55">
        <v>1</v>
      </c>
      <c r="AH323" s="55" t="s">
        <v>127</v>
      </c>
      <c r="AI323" s="44" t="s">
        <v>311</v>
      </c>
      <c r="AJ323" s="55">
        <v>65</v>
      </c>
      <c r="AK323" s="55" t="s">
        <v>139</v>
      </c>
      <c r="AL323" s="54">
        <v>34000</v>
      </c>
      <c r="AM323" s="55">
        <f>INDEX([1]装备设计!$G$3:$G$7,MATCH([1]装备一览!AI317,[1]装备设计!$F$3:$F$7,0))</f>
        <v>20</v>
      </c>
      <c r="AN323" s="55">
        <f>INDEX([1]装备设计!$H$3:$H$7,MATCH([1]装备一览!AI317,[1]装备设计!$F$3:$F$7,0))</f>
        <v>0</v>
      </c>
      <c r="AO323" s="55">
        <v>37500</v>
      </c>
      <c r="AP323" s="55">
        <v>7859</v>
      </c>
      <c r="AQ323" s="55" t="str">
        <f t="shared" si="25"/>
        <v>585,793</v>
      </c>
      <c r="AR323" s="55"/>
      <c r="AT323" s="55" t="s">
        <v>1823</v>
      </c>
      <c r="AU323" s="55">
        <v>1</v>
      </c>
      <c r="AV323" s="55">
        <v>1</v>
      </c>
      <c r="AW323" s="55" t="s">
        <v>127</v>
      </c>
      <c r="AX323" s="44" t="s">
        <v>313</v>
      </c>
      <c r="AY323" s="55">
        <v>65</v>
      </c>
      <c r="AZ323" s="55" t="s">
        <v>139</v>
      </c>
      <c r="BA323" s="54">
        <v>68000</v>
      </c>
      <c r="BB323" s="55">
        <f>INDEX([1]装备设计!$G$3:$G$7,MATCH([1]装备一览!AX317,[1]装备设计!$F$3:$F$7,0))</f>
        <v>50</v>
      </c>
      <c r="BC323" s="55">
        <f>INDEX([1]装备设计!$H$3:$H$7,MATCH([1]装备一览!AX317,[1]装备设计!$F$3:$F$7,0))</f>
        <v>500</v>
      </c>
      <c r="BD323" s="55">
        <v>37500</v>
      </c>
      <c r="BE323" s="55">
        <v>7859</v>
      </c>
      <c r="BF323" s="55" t="str">
        <f t="shared" si="26"/>
        <v>876,1188</v>
      </c>
      <c r="BG323" s="55"/>
      <c r="BI323" s="55" t="s">
        <v>1824</v>
      </c>
      <c r="BJ323" s="55">
        <v>1</v>
      </c>
      <c r="BK323" s="55">
        <v>1</v>
      </c>
      <c r="BL323" s="55" t="s">
        <v>127</v>
      </c>
      <c r="BM323" s="44" t="s">
        <v>315</v>
      </c>
      <c r="BN323" s="55">
        <v>65</v>
      </c>
      <c r="BO323" s="55" t="s">
        <v>139</v>
      </c>
      <c r="BP323" s="54">
        <v>136000</v>
      </c>
      <c r="BQ323" s="55">
        <f>INDEX([1]装备设计!$G$3:$G$7,MATCH([1]装备一览!BM317,[1]装备设计!$F$3:$F$7,0))</f>
        <v>150</v>
      </c>
      <c r="BR323" s="55">
        <f>INDEX([1]装备设计!$H$3:$H$7,MATCH([1]装备一览!BM317,[1]装备设计!$F$3:$F$7,0))</f>
        <v>1500</v>
      </c>
      <c r="BS323" s="55">
        <v>37500</v>
      </c>
      <c r="BT323" s="55">
        <v>7859</v>
      </c>
      <c r="BU323" s="55" t="str">
        <f t="shared" si="27"/>
        <v>1100,1585</v>
      </c>
      <c r="BV323" s="55"/>
    </row>
    <row r="324" spans="1:74" ht="14.25" thickBot="1">
      <c r="A324" s="55" t="s">
        <v>1825</v>
      </c>
      <c r="B324" s="55">
        <v>1</v>
      </c>
      <c r="C324" s="55">
        <v>0</v>
      </c>
      <c r="D324" s="55" t="s">
        <v>128</v>
      </c>
      <c r="E324" s="55" t="s">
        <v>308</v>
      </c>
      <c r="F324" s="55">
        <v>65</v>
      </c>
      <c r="G324" s="55" t="s">
        <v>139</v>
      </c>
      <c r="H324" s="54">
        <v>6500</v>
      </c>
      <c r="I324" s="55">
        <f>INDEX([1]装备设计!$G$3:$G$7,MATCH([1]装备一览!E318,[1]装备设计!$F$3:$F$7,0))</f>
        <v>5</v>
      </c>
      <c r="J324" s="55">
        <f>INDEX([1]装备设计!$H$3:$H$7,MATCH([1]装备一览!E318,[1]装备设计!$F$3:$F$7,0))</f>
        <v>0</v>
      </c>
      <c r="K324" s="55">
        <v>0</v>
      </c>
      <c r="L324" s="55">
        <f t="shared" si="28"/>
        <v>2988</v>
      </c>
      <c r="M324" s="55" t="s">
        <v>2248</v>
      </c>
      <c r="N324" s="55"/>
      <c r="P324" s="55" t="s">
        <v>1826</v>
      </c>
      <c r="Q324" s="55">
        <v>1</v>
      </c>
      <c r="R324" s="55">
        <v>0</v>
      </c>
      <c r="S324" s="55" t="s">
        <v>128</v>
      </c>
      <c r="T324" s="44" t="s">
        <v>309</v>
      </c>
      <c r="U324" s="55">
        <v>65</v>
      </c>
      <c r="V324" s="55" t="s">
        <v>139</v>
      </c>
      <c r="W324" s="54">
        <v>13000</v>
      </c>
      <c r="X324" s="55">
        <f>INDEX([1]装备设计!$G$3:$G$7,MATCH([1]装备一览!T318,[1]装备设计!$F$3:$F$7,0))</f>
        <v>10</v>
      </c>
      <c r="Y324" s="55">
        <f>INDEX([1]装备设计!$H$3:$H$7,MATCH([1]装备一览!T318,[1]装备设计!$F$3:$F$7,0))</f>
        <v>0</v>
      </c>
      <c r="Z324" s="55">
        <v>0</v>
      </c>
      <c r="AA324" s="55">
        <v>2988</v>
      </c>
      <c r="AB324" s="55" t="str">
        <f t="shared" si="24"/>
        <v>350,476</v>
      </c>
      <c r="AC324" s="55"/>
      <c r="AE324" s="55" t="s">
        <v>1827</v>
      </c>
      <c r="AF324" s="55">
        <v>1</v>
      </c>
      <c r="AG324" s="55">
        <v>0</v>
      </c>
      <c r="AH324" s="55" t="s">
        <v>128</v>
      </c>
      <c r="AI324" s="44" t="s">
        <v>311</v>
      </c>
      <c r="AJ324" s="55">
        <v>65</v>
      </c>
      <c r="AK324" s="55" t="s">
        <v>139</v>
      </c>
      <c r="AL324" s="54">
        <v>32500</v>
      </c>
      <c r="AM324" s="55">
        <f>INDEX([1]装备设计!$G$3:$G$7,MATCH([1]装备一览!AI318,[1]装备设计!$F$3:$F$7,0))</f>
        <v>20</v>
      </c>
      <c r="AN324" s="55">
        <f>INDEX([1]装备设计!$H$3:$H$7,MATCH([1]装备一览!AI318,[1]装备设计!$F$3:$F$7,0))</f>
        <v>0</v>
      </c>
      <c r="AO324" s="55">
        <v>35000</v>
      </c>
      <c r="AP324" s="55">
        <v>2988</v>
      </c>
      <c r="AQ324" s="55" t="str">
        <f t="shared" si="25"/>
        <v>585,793</v>
      </c>
      <c r="AR324" s="55"/>
      <c r="AT324" s="55" t="s">
        <v>1828</v>
      </c>
      <c r="AU324" s="55">
        <v>1</v>
      </c>
      <c r="AV324" s="55">
        <v>0</v>
      </c>
      <c r="AW324" s="55" t="s">
        <v>128</v>
      </c>
      <c r="AX324" s="44" t="s">
        <v>313</v>
      </c>
      <c r="AY324" s="55">
        <v>65</v>
      </c>
      <c r="AZ324" s="55" t="s">
        <v>139</v>
      </c>
      <c r="BA324" s="54">
        <v>65000</v>
      </c>
      <c r="BB324" s="55">
        <f>INDEX([1]装备设计!$G$3:$G$7,MATCH([1]装备一览!AX318,[1]装备设计!$F$3:$F$7,0))</f>
        <v>50</v>
      </c>
      <c r="BC324" s="55">
        <f>INDEX([1]装备设计!$H$3:$H$7,MATCH([1]装备一览!AX318,[1]装备设计!$F$3:$F$7,0))</f>
        <v>500</v>
      </c>
      <c r="BD324" s="55">
        <v>35000</v>
      </c>
      <c r="BE324" s="55">
        <v>2988</v>
      </c>
      <c r="BF324" s="55" t="str">
        <f t="shared" si="26"/>
        <v>876,1188</v>
      </c>
      <c r="BG324" s="55"/>
      <c r="BI324" s="55" t="s">
        <v>1829</v>
      </c>
      <c r="BJ324" s="55">
        <v>1</v>
      </c>
      <c r="BK324" s="55">
        <v>0</v>
      </c>
      <c r="BL324" s="55" t="s">
        <v>128</v>
      </c>
      <c r="BM324" s="44" t="s">
        <v>315</v>
      </c>
      <c r="BN324" s="55">
        <v>65</v>
      </c>
      <c r="BO324" s="55" t="s">
        <v>139</v>
      </c>
      <c r="BP324" s="54">
        <v>130000</v>
      </c>
      <c r="BQ324" s="55">
        <f>INDEX([1]装备设计!$G$3:$G$7,MATCH([1]装备一览!BM318,[1]装备设计!$F$3:$F$7,0))</f>
        <v>150</v>
      </c>
      <c r="BR324" s="55">
        <f>INDEX([1]装备设计!$H$3:$H$7,MATCH([1]装备一览!BM318,[1]装备设计!$F$3:$F$7,0))</f>
        <v>1500</v>
      </c>
      <c r="BS324" s="55">
        <v>35000</v>
      </c>
      <c r="BT324" s="55">
        <v>2988</v>
      </c>
      <c r="BU324" s="55" t="str">
        <f t="shared" si="27"/>
        <v>1100,1585</v>
      </c>
      <c r="BV324" s="55"/>
    </row>
    <row r="325" spans="1:74" ht="14.25" thickBot="1">
      <c r="A325" s="55" t="s">
        <v>1830</v>
      </c>
      <c r="B325" s="71">
        <v>0</v>
      </c>
      <c r="C325" s="55">
        <v>1</v>
      </c>
      <c r="D325" s="55" t="s">
        <v>128</v>
      </c>
      <c r="E325" s="55" t="s">
        <v>308</v>
      </c>
      <c r="F325" s="55">
        <v>65</v>
      </c>
      <c r="G325" s="55" t="s">
        <v>139</v>
      </c>
      <c r="H325" s="54">
        <v>6800</v>
      </c>
      <c r="I325" s="55">
        <f>INDEX([1]装备设计!$G$3:$G$7,MATCH([1]装备一览!E319,[1]装备设计!$F$3:$F$7,0))</f>
        <v>5</v>
      </c>
      <c r="J325" s="55">
        <f>INDEX([1]装备设计!$H$3:$H$7,MATCH([1]装备一览!E319,[1]装备设计!$F$3:$F$7,0))</f>
        <v>0</v>
      </c>
      <c r="K325" s="55">
        <v>0</v>
      </c>
      <c r="L325" s="55">
        <f t="shared" si="28"/>
        <v>2988</v>
      </c>
      <c r="M325" s="55" t="s">
        <v>2248</v>
      </c>
      <c r="N325" s="55"/>
      <c r="P325" s="55" t="s">
        <v>1831</v>
      </c>
      <c r="Q325" s="71">
        <v>0</v>
      </c>
      <c r="R325" s="55">
        <v>1</v>
      </c>
      <c r="S325" s="55" t="s">
        <v>128</v>
      </c>
      <c r="T325" s="44" t="s">
        <v>309</v>
      </c>
      <c r="U325" s="55">
        <v>65</v>
      </c>
      <c r="V325" s="55" t="s">
        <v>139</v>
      </c>
      <c r="W325" s="54">
        <v>13600</v>
      </c>
      <c r="X325" s="55">
        <f>INDEX([1]装备设计!$G$3:$G$7,MATCH([1]装备一览!T319,[1]装备设计!$F$3:$F$7,0))</f>
        <v>10</v>
      </c>
      <c r="Y325" s="55">
        <f>INDEX([1]装备设计!$H$3:$H$7,MATCH([1]装备一览!T319,[1]装备设计!$F$3:$F$7,0))</f>
        <v>0</v>
      </c>
      <c r="Z325" s="55">
        <v>0</v>
      </c>
      <c r="AA325" s="55">
        <v>2988</v>
      </c>
      <c r="AB325" s="55" t="str">
        <f t="shared" si="24"/>
        <v>350,476</v>
      </c>
      <c r="AC325" s="55"/>
      <c r="AE325" s="55" t="s">
        <v>1832</v>
      </c>
      <c r="AF325" s="71">
        <v>0</v>
      </c>
      <c r="AG325" s="55">
        <v>1</v>
      </c>
      <c r="AH325" s="55" t="s">
        <v>128</v>
      </c>
      <c r="AI325" s="44" t="s">
        <v>311</v>
      </c>
      <c r="AJ325" s="55">
        <v>65</v>
      </c>
      <c r="AK325" s="55" t="s">
        <v>139</v>
      </c>
      <c r="AL325" s="54">
        <v>34000</v>
      </c>
      <c r="AM325" s="55">
        <f>INDEX([1]装备设计!$G$3:$G$7,MATCH([1]装备一览!AI319,[1]装备设计!$F$3:$F$7,0))</f>
        <v>20</v>
      </c>
      <c r="AN325" s="55">
        <f>INDEX([1]装备设计!$H$3:$H$7,MATCH([1]装备一览!AI319,[1]装备设计!$F$3:$F$7,0))</f>
        <v>0</v>
      </c>
      <c r="AO325" s="55">
        <v>37500</v>
      </c>
      <c r="AP325" s="55">
        <v>2988</v>
      </c>
      <c r="AQ325" s="55" t="str">
        <f t="shared" si="25"/>
        <v>585,793</v>
      </c>
      <c r="AR325" s="55"/>
      <c r="AT325" s="55" t="s">
        <v>1833</v>
      </c>
      <c r="AU325" s="71">
        <v>0</v>
      </c>
      <c r="AV325" s="55">
        <v>1</v>
      </c>
      <c r="AW325" s="55" t="s">
        <v>128</v>
      </c>
      <c r="AX325" s="44" t="s">
        <v>313</v>
      </c>
      <c r="AY325" s="55">
        <v>65</v>
      </c>
      <c r="AZ325" s="55" t="s">
        <v>139</v>
      </c>
      <c r="BA325" s="54">
        <v>68000</v>
      </c>
      <c r="BB325" s="55">
        <f>INDEX([1]装备设计!$G$3:$G$7,MATCH([1]装备一览!AX319,[1]装备设计!$F$3:$F$7,0))</f>
        <v>50</v>
      </c>
      <c r="BC325" s="55">
        <f>INDEX([1]装备设计!$H$3:$H$7,MATCH([1]装备一览!AX319,[1]装备设计!$F$3:$F$7,0))</f>
        <v>500</v>
      </c>
      <c r="BD325" s="55">
        <v>37500</v>
      </c>
      <c r="BE325" s="55">
        <v>2988</v>
      </c>
      <c r="BF325" s="55" t="str">
        <f t="shared" si="26"/>
        <v>876,1188</v>
      </c>
      <c r="BG325" s="55"/>
      <c r="BI325" s="55" t="s">
        <v>1834</v>
      </c>
      <c r="BJ325" s="71">
        <v>0</v>
      </c>
      <c r="BK325" s="55">
        <v>1</v>
      </c>
      <c r="BL325" s="55" t="s">
        <v>128</v>
      </c>
      <c r="BM325" s="44" t="s">
        <v>315</v>
      </c>
      <c r="BN325" s="55">
        <v>65</v>
      </c>
      <c r="BO325" s="55" t="s">
        <v>139</v>
      </c>
      <c r="BP325" s="54">
        <v>136000</v>
      </c>
      <c r="BQ325" s="55">
        <f>INDEX([1]装备设计!$G$3:$G$7,MATCH([1]装备一览!BM319,[1]装备设计!$F$3:$F$7,0))</f>
        <v>150</v>
      </c>
      <c r="BR325" s="55">
        <f>INDEX([1]装备设计!$H$3:$H$7,MATCH([1]装备一览!BM319,[1]装备设计!$F$3:$F$7,0))</f>
        <v>1500</v>
      </c>
      <c r="BS325" s="55">
        <v>37500</v>
      </c>
      <c r="BT325" s="55">
        <v>2988</v>
      </c>
      <c r="BU325" s="55" t="str">
        <f t="shared" si="27"/>
        <v>1100,1585</v>
      </c>
      <c r="BV325" s="55"/>
    </row>
    <row r="326" spans="1:74" ht="14.25" thickBot="1">
      <c r="A326" s="55" t="s">
        <v>1835</v>
      </c>
      <c r="B326" s="55">
        <v>1</v>
      </c>
      <c r="C326" s="55">
        <v>0</v>
      </c>
      <c r="D326" s="55" t="s">
        <v>127</v>
      </c>
      <c r="E326" s="55" t="s">
        <v>308</v>
      </c>
      <c r="F326" s="55">
        <v>65</v>
      </c>
      <c r="G326" s="55" t="s">
        <v>137</v>
      </c>
      <c r="H326" s="54">
        <v>6500</v>
      </c>
      <c r="I326" s="55">
        <f>INDEX([1]装备设计!$G$3:$G$7,MATCH([1]装备一览!E320,[1]装备设计!$F$3:$F$7,0))</f>
        <v>5</v>
      </c>
      <c r="J326" s="55">
        <f>INDEX([1]装备设计!$H$3:$H$7,MATCH([1]装备一览!E320,[1]装备设计!$F$3:$F$7,0))</f>
        <v>0</v>
      </c>
      <c r="K326" s="55">
        <v>0</v>
      </c>
      <c r="L326" s="55">
        <f t="shared" si="28"/>
        <v>7859</v>
      </c>
      <c r="M326" s="55" t="s">
        <v>2248</v>
      </c>
      <c r="N326" s="55"/>
      <c r="P326" s="55" t="s">
        <v>1836</v>
      </c>
      <c r="Q326" s="55">
        <v>1</v>
      </c>
      <c r="R326" s="55">
        <v>0</v>
      </c>
      <c r="S326" s="55" t="s">
        <v>127</v>
      </c>
      <c r="T326" s="44" t="s">
        <v>309</v>
      </c>
      <c r="U326" s="55">
        <v>65</v>
      </c>
      <c r="V326" s="55" t="s">
        <v>137</v>
      </c>
      <c r="W326" s="54">
        <v>13000</v>
      </c>
      <c r="X326" s="55">
        <f>INDEX([1]装备设计!$G$3:$G$7,MATCH([1]装备一览!T320,[1]装备设计!$F$3:$F$7,0))</f>
        <v>10</v>
      </c>
      <c r="Y326" s="55">
        <f>INDEX([1]装备设计!$H$3:$H$7,MATCH([1]装备一览!T320,[1]装备设计!$F$3:$F$7,0))</f>
        <v>0</v>
      </c>
      <c r="Z326" s="55">
        <v>0</v>
      </c>
      <c r="AA326" s="55">
        <v>7859</v>
      </c>
      <c r="AB326" s="55" t="str">
        <f t="shared" si="24"/>
        <v>350,476</v>
      </c>
      <c r="AC326" s="55"/>
      <c r="AE326" s="55" t="s">
        <v>1837</v>
      </c>
      <c r="AF326" s="55">
        <v>1</v>
      </c>
      <c r="AG326" s="55">
        <v>0</v>
      </c>
      <c r="AH326" s="55" t="s">
        <v>127</v>
      </c>
      <c r="AI326" s="44" t="s">
        <v>311</v>
      </c>
      <c r="AJ326" s="55">
        <v>65</v>
      </c>
      <c r="AK326" s="55" t="s">
        <v>137</v>
      </c>
      <c r="AL326" s="54">
        <v>32500</v>
      </c>
      <c r="AM326" s="55">
        <f>INDEX([1]装备设计!$G$3:$G$7,MATCH([1]装备一览!AI320,[1]装备设计!$F$3:$F$7,0))</f>
        <v>20</v>
      </c>
      <c r="AN326" s="55">
        <f>INDEX([1]装备设计!$H$3:$H$7,MATCH([1]装备一览!AI320,[1]装备设计!$F$3:$F$7,0))</f>
        <v>0</v>
      </c>
      <c r="AO326" s="55">
        <v>35000</v>
      </c>
      <c r="AP326" s="55">
        <v>7859</v>
      </c>
      <c r="AQ326" s="55" t="str">
        <f t="shared" si="25"/>
        <v>585,793</v>
      </c>
      <c r="AR326" s="55"/>
      <c r="AT326" s="55" t="s">
        <v>1838</v>
      </c>
      <c r="AU326" s="55">
        <v>1</v>
      </c>
      <c r="AV326" s="55">
        <v>0</v>
      </c>
      <c r="AW326" s="55" t="s">
        <v>127</v>
      </c>
      <c r="AX326" s="44" t="s">
        <v>313</v>
      </c>
      <c r="AY326" s="55">
        <v>65</v>
      </c>
      <c r="AZ326" s="55" t="s">
        <v>137</v>
      </c>
      <c r="BA326" s="54">
        <v>65000</v>
      </c>
      <c r="BB326" s="55">
        <f>INDEX([1]装备设计!$G$3:$G$7,MATCH([1]装备一览!AX320,[1]装备设计!$F$3:$F$7,0))</f>
        <v>50</v>
      </c>
      <c r="BC326" s="55">
        <f>INDEX([1]装备设计!$H$3:$H$7,MATCH([1]装备一览!AX320,[1]装备设计!$F$3:$F$7,0))</f>
        <v>500</v>
      </c>
      <c r="BD326" s="55">
        <v>35000</v>
      </c>
      <c r="BE326" s="55">
        <v>7859</v>
      </c>
      <c r="BF326" s="55" t="str">
        <f t="shared" si="26"/>
        <v>876,1188</v>
      </c>
      <c r="BG326" s="55"/>
      <c r="BI326" s="55" t="s">
        <v>1839</v>
      </c>
      <c r="BJ326" s="55">
        <v>1</v>
      </c>
      <c r="BK326" s="55">
        <v>0</v>
      </c>
      <c r="BL326" s="55" t="s">
        <v>127</v>
      </c>
      <c r="BM326" s="44" t="s">
        <v>315</v>
      </c>
      <c r="BN326" s="55">
        <v>65</v>
      </c>
      <c r="BO326" s="55" t="s">
        <v>137</v>
      </c>
      <c r="BP326" s="54">
        <v>130000</v>
      </c>
      <c r="BQ326" s="55">
        <f>INDEX([1]装备设计!$G$3:$G$7,MATCH([1]装备一览!BM320,[1]装备设计!$F$3:$F$7,0))</f>
        <v>150</v>
      </c>
      <c r="BR326" s="55">
        <f>INDEX([1]装备设计!$H$3:$H$7,MATCH([1]装备一览!BM320,[1]装备设计!$F$3:$F$7,0))</f>
        <v>1500</v>
      </c>
      <c r="BS326" s="55">
        <v>35000</v>
      </c>
      <c r="BT326" s="55">
        <v>7859</v>
      </c>
      <c r="BU326" s="55" t="str">
        <f t="shared" si="27"/>
        <v>1100,1585</v>
      </c>
      <c r="BV326" s="55"/>
    </row>
    <row r="327" spans="1:74" ht="14.25" thickBot="1">
      <c r="A327" s="55" t="s">
        <v>1840</v>
      </c>
      <c r="B327" s="55">
        <v>1</v>
      </c>
      <c r="C327" s="55">
        <v>1</v>
      </c>
      <c r="D327" s="55" t="s">
        <v>127</v>
      </c>
      <c r="E327" s="55" t="s">
        <v>308</v>
      </c>
      <c r="F327" s="55">
        <v>65</v>
      </c>
      <c r="G327" s="55" t="s">
        <v>137</v>
      </c>
      <c r="H327" s="54">
        <v>6800</v>
      </c>
      <c r="I327" s="55">
        <f>INDEX([1]装备设计!$G$3:$G$7,MATCH([1]装备一览!E321,[1]装备设计!$F$3:$F$7,0))</f>
        <v>5</v>
      </c>
      <c r="J327" s="55">
        <f>INDEX([1]装备设计!$H$3:$H$7,MATCH([1]装备一览!E321,[1]装备设计!$F$3:$F$7,0))</f>
        <v>0</v>
      </c>
      <c r="K327" s="55">
        <v>0</v>
      </c>
      <c r="L327" s="55">
        <f t="shared" si="28"/>
        <v>7859</v>
      </c>
      <c r="M327" s="55" t="s">
        <v>2248</v>
      </c>
      <c r="N327" s="55"/>
      <c r="P327" s="55" t="s">
        <v>1841</v>
      </c>
      <c r="Q327" s="55">
        <v>1</v>
      </c>
      <c r="R327" s="55">
        <v>1</v>
      </c>
      <c r="S327" s="55" t="s">
        <v>127</v>
      </c>
      <c r="T327" s="44" t="s">
        <v>309</v>
      </c>
      <c r="U327" s="55">
        <v>65</v>
      </c>
      <c r="V327" s="55" t="s">
        <v>137</v>
      </c>
      <c r="W327" s="54">
        <v>13600</v>
      </c>
      <c r="X327" s="55">
        <f>INDEX([1]装备设计!$G$3:$G$7,MATCH([1]装备一览!T321,[1]装备设计!$F$3:$F$7,0))</f>
        <v>10</v>
      </c>
      <c r="Y327" s="55">
        <f>INDEX([1]装备设计!$H$3:$H$7,MATCH([1]装备一览!T321,[1]装备设计!$F$3:$F$7,0))</f>
        <v>0</v>
      </c>
      <c r="Z327" s="55">
        <v>0</v>
      </c>
      <c r="AA327" s="55">
        <v>7859</v>
      </c>
      <c r="AB327" s="55" t="str">
        <f t="shared" si="24"/>
        <v>350,476</v>
      </c>
      <c r="AC327" s="55"/>
      <c r="AE327" s="55" t="s">
        <v>1842</v>
      </c>
      <c r="AF327" s="55">
        <v>1</v>
      </c>
      <c r="AG327" s="55">
        <v>1</v>
      </c>
      <c r="AH327" s="55" t="s">
        <v>127</v>
      </c>
      <c r="AI327" s="44" t="s">
        <v>311</v>
      </c>
      <c r="AJ327" s="55">
        <v>65</v>
      </c>
      <c r="AK327" s="55" t="s">
        <v>137</v>
      </c>
      <c r="AL327" s="54">
        <v>34000</v>
      </c>
      <c r="AM327" s="55">
        <f>INDEX([1]装备设计!$G$3:$G$7,MATCH([1]装备一览!AI321,[1]装备设计!$F$3:$F$7,0))</f>
        <v>20</v>
      </c>
      <c r="AN327" s="55">
        <f>INDEX([1]装备设计!$H$3:$H$7,MATCH([1]装备一览!AI321,[1]装备设计!$F$3:$F$7,0))</f>
        <v>0</v>
      </c>
      <c r="AO327" s="55">
        <v>37500</v>
      </c>
      <c r="AP327" s="55">
        <v>7859</v>
      </c>
      <c r="AQ327" s="55" t="str">
        <f t="shared" si="25"/>
        <v>585,793</v>
      </c>
      <c r="AR327" s="55"/>
      <c r="AT327" s="55" t="s">
        <v>1843</v>
      </c>
      <c r="AU327" s="55">
        <v>1</v>
      </c>
      <c r="AV327" s="55">
        <v>1</v>
      </c>
      <c r="AW327" s="55" t="s">
        <v>127</v>
      </c>
      <c r="AX327" s="44" t="s">
        <v>313</v>
      </c>
      <c r="AY327" s="55">
        <v>65</v>
      </c>
      <c r="AZ327" s="55" t="s">
        <v>137</v>
      </c>
      <c r="BA327" s="54">
        <v>68000</v>
      </c>
      <c r="BB327" s="55">
        <f>INDEX([1]装备设计!$G$3:$G$7,MATCH([1]装备一览!AX321,[1]装备设计!$F$3:$F$7,0))</f>
        <v>50</v>
      </c>
      <c r="BC327" s="55">
        <f>INDEX([1]装备设计!$H$3:$H$7,MATCH([1]装备一览!AX321,[1]装备设计!$F$3:$F$7,0))</f>
        <v>500</v>
      </c>
      <c r="BD327" s="55">
        <v>37500</v>
      </c>
      <c r="BE327" s="55">
        <v>7859</v>
      </c>
      <c r="BF327" s="55" t="str">
        <f t="shared" si="26"/>
        <v>876,1188</v>
      </c>
      <c r="BG327" s="55"/>
      <c r="BI327" s="55" t="s">
        <v>1844</v>
      </c>
      <c r="BJ327" s="55">
        <v>1</v>
      </c>
      <c r="BK327" s="55">
        <v>1</v>
      </c>
      <c r="BL327" s="55" t="s">
        <v>127</v>
      </c>
      <c r="BM327" s="44" t="s">
        <v>315</v>
      </c>
      <c r="BN327" s="55">
        <v>65</v>
      </c>
      <c r="BO327" s="55" t="s">
        <v>137</v>
      </c>
      <c r="BP327" s="54">
        <v>136000</v>
      </c>
      <c r="BQ327" s="55">
        <f>INDEX([1]装备设计!$G$3:$G$7,MATCH([1]装备一览!BM321,[1]装备设计!$F$3:$F$7,0))</f>
        <v>150</v>
      </c>
      <c r="BR327" s="55">
        <f>INDEX([1]装备设计!$H$3:$H$7,MATCH([1]装备一览!BM321,[1]装备设计!$F$3:$F$7,0))</f>
        <v>1500</v>
      </c>
      <c r="BS327" s="55">
        <v>37500</v>
      </c>
      <c r="BT327" s="55">
        <v>7859</v>
      </c>
      <c r="BU327" s="55" t="str">
        <f t="shared" si="27"/>
        <v>1100,1585</v>
      </c>
      <c r="BV327" s="55"/>
    </row>
    <row r="328" spans="1:74" ht="14.25" thickBot="1">
      <c r="A328" s="55" t="s">
        <v>1845</v>
      </c>
      <c r="B328" s="55">
        <v>1</v>
      </c>
      <c r="C328" s="55">
        <v>0</v>
      </c>
      <c r="D328" s="55" t="s">
        <v>128</v>
      </c>
      <c r="E328" s="55" t="s">
        <v>308</v>
      </c>
      <c r="F328" s="55">
        <v>65</v>
      </c>
      <c r="G328" s="55" t="s">
        <v>137</v>
      </c>
      <c r="H328" s="54">
        <v>6500</v>
      </c>
      <c r="I328" s="55">
        <f>INDEX([1]装备设计!$G$3:$G$7,MATCH([1]装备一览!E322,[1]装备设计!$F$3:$F$7,0))</f>
        <v>5</v>
      </c>
      <c r="J328" s="55">
        <f>INDEX([1]装备设计!$H$3:$H$7,MATCH([1]装备一览!E322,[1]装备设计!$F$3:$F$7,0))</f>
        <v>0</v>
      </c>
      <c r="K328" s="55">
        <v>0</v>
      </c>
      <c r="L328" s="55">
        <v>2620</v>
      </c>
      <c r="M328" s="55" t="s">
        <v>2248</v>
      </c>
      <c r="N328" s="55"/>
      <c r="P328" s="55" t="s">
        <v>1846</v>
      </c>
      <c r="Q328" s="55">
        <v>1</v>
      </c>
      <c r="R328" s="55">
        <v>0</v>
      </c>
      <c r="S328" s="55" t="s">
        <v>128</v>
      </c>
      <c r="T328" s="44" t="s">
        <v>309</v>
      </c>
      <c r="U328" s="55">
        <v>65</v>
      </c>
      <c r="V328" s="55" t="s">
        <v>137</v>
      </c>
      <c r="W328" s="54">
        <v>13000</v>
      </c>
      <c r="X328" s="55">
        <f>INDEX([1]装备设计!$G$3:$G$7,MATCH([1]装备一览!T322,[1]装备设计!$F$3:$F$7,0))</f>
        <v>10</v>
      </c>
      <c r="Y328" s="55">
        <f>INDEX([1]装备设计!$H$3:$H$7,MATCH([1]装备一览!T322,[1]装备设计!$F$3:$F$7,0))</f>
        <v>0</v>
      </c>
      <c r="Z328" s="55">
        <v>0</v>
      </c>
      <c r="AA328" s="55">
        <v>2620</v>
      </c>
      <c r="AB328" s="55" t="str">
        <f t="shared" si="24"/>
        <v>350,476</v>
      </c>
      <c r="AC328" s="55"/>
      <c r="AE328" s="55" t="s">
        <v>1847</v>
      </c>
      <c r="AF328" s="55">
        <v>1</v>
      </c>
      <c r="AG328" s="55">
        <v>0</v>
      </c>
      <c r="AH328" s="55" t="s">
        <v>128</v>
      </c>
      <c r="AI328" s="44" t="s">
        <v>311</v>
      </c>
      <c r="AJ328" s="55">
        <v>65</v>
      </c>
      <c r="AK328" s="55" t="s">
        <v>137</v>
      </c>
      <c r="AL328" s="54">
        <v>32500</v>
      </c>
      <c r="AM328" s="55">
        <f>INDEX([1]装备设计!$G$3:$G$7,MATCH([1]装备一览!AI322,[1]装备设计!$F$3:$F$7,0))</f>
        <v>20</v>
      </c>
      <c r="AN328" s="55">
        <f>INDEX([1]装备设计!$H$3:$H$7,MATCH([1]装备一览!AI322,[1]装备设计!$F$3:$F$7,0))</f>
        <v>0</v>
      </c>
      <c r="AO328" s="55">
        <v>35000</v>
      </c>
      <c r="AP328" s="55">
        <v>2620</v>
      </c>
      <c r="AQ328" s="55" t="str">
        <f t="shared" si="25"/>
        <v>585,793</v>
      </c>
      <c r="AR328" s="55"/>
      <c r="AT328" s="55" t="s">
        <v>1848</v>
      </c>
      <c r="AU328" s="55">
        <v>1</v>
      </c>
      <c r="AV328" s="55">
        <v>0</v>
      </c>
      <c r="AW328" s="55" t="s">
        <v>128</v>
      </c>
      <c r="AX328" s="44" t="s">
        <v>313</v>
      </c>
      <c r="AY328" s="55">
        <v>65</v>
      </c>
      <c r="AZ328" s="55" t="s">
        <v>137</v>
      </c>
      <c r="BA328" s="54">
        <v>65000</v>
      </c>
      <c r="BB328" s="55">
        <f>INDEX([1]装备设计!$G$3:$G$7,MATCH([1]装备一览!AX322,[1]装备设计!$F$3:$F$7,0))</f>
        <v>50</v>
      </c>
      <c r="BC328" s="55">
        <f>INDEX([1]装备设计!$H$3:$H$7,MATCH([1]装备一览!AX322,[1]装备设计!$F$3:$F$7,0))</f>
        <v>500</v>
      </c>
      <c r="BD328" s="55">
        <v>35000</v>
      </c>
      <c r="BE328" s="55">
        <v>2620</v>
      </c>
      <c r="BF328" s="55" t="str">
        <f t="shared" si="26"/>
        <v>876,1188</v>
      </c>
      <c r="BG328" s="55"/>
      <c r="BI328" s="55" t="s">
        <v>1849</v>
      </c>
      <c r="BJ328" s="55">
        <v>1</v>
      </c>
      <c r="BK328" s="55">
        <v>0</v>
      </c>
      <c r="BL328" s="55" t="s">
        <v>128</v>
      </c>
      <c r="BM328" s="44" t="s">
        <v>315</v>
      </c>
      <c r="BN328" s="55">
        <v>65</v>
      </c>
      <c r="BO328" s="55" t="s">
        <v>137</v>
      </c>
      <c r="BP328" s="54">
        <v>130000</v>
      </c>
      <c r="BQ328" s="55">
        <f>INDEX([1]装备设计!$G$3:$G$7,MATCH([1]装备一览!BM322,[1]装备设计!$F$3:$F$7,0))</f>
        <v>150</v>
      </c>
      <c r="BR328" s="55">
        <f>INDEX([1]装备设计!$H$3:$H$7,MATCH([1]装备一览!BM322,[1]装备设计!$F$3:$F$7,0))</f>
        <v>1500</v>
      </c>
      <c r="BS328" s="55">
        <v>35000</v>
      </c>
      <c r="BT328" s="55">
        <v>2620</v>
      </c>
      <c r="BU328" s="55" t="str">
        <f t="shared" si="27"/>
        <v>1100,1585</v>
      </c>
      <c r="BV328" s="55"/>
    </row>
    <row r="329" spans="1:74" ht="14.25" thickBot="1">
      <c r="A329" s="55" t="s">
        <v>1850</v>
      </c>
      <c r="B329" s="71">
        <v>0</v>
      </c>
      <c r="C329" s="55">
        <v>1</v>
      </c>
      <c r="D329" s="55" t="s">
        <v>128</v>
      </c>
      <c r="E329" s="55" t="s">
        <v>308</v>
      </c>
      <c r="F329" s="55">
        <v>65</v>
      </c>
      <c r="G329" s="55" t="s">
        <v>137</v>
      </c>
      <c r="H329" s="54">
        <v>6800</v>
      </c>
      <c r="I329" s="55">
        <f>INDEX([1]装备设计!$G$3:$G$7,MATCH([1]装备一览!E323,[1]装备设计!$F$3:$F$7,0))</f>
        <v>5</v>
      </c>
      <c r="J329" s="55">
        <f>INDEX([1]装备设计!$H$3:$H$7,MATCH([1]装备一览!E323,[1]装备设计!$F$3:$F$7,0))</f>
        <v>0</v>
      </c>
      <c r="K329" s="55">
        <v>0</v>
      </c>
      <c r="L329" s="55">
        <f t="shared" si="28"/>
        <v>2988</v>
      </c>
      <c r="M329" s="55" t="s">
        <v>2248</v>
      </c>
      <c r="N329" s="55"/>
      <c r="P329" s="55" t="s">
        <v>1851</v>
      </c>
      <c r="Q329" s="71">
        <v>0</v>
      </c>
      <c r="R329" s="55">
        <v>1</v>
      </c>
      <c r="S329" s="55" t="s">
        <v>128</v>
      </c>
      <c r="T329" s="44" t="s">
        <v>309</v>
      </c>
      <c r="U329" s="55">
        <v>65</v>
      </c>
      <c r="V329" s="55" t="s">
        <v>137</v>
      </c>
      <c r="W329" s="54">
        <v>13600</v>
      </c>
      <c r="X329" s="55">
        <f>INDEX([1]装备设计!$G$3:$G$7,MATCH([1]装备一览!T323,[1]装备设计!$F$3:$F$7,0))</f>
        <v>10</v>
      </c>
      <c r="Y329" s="55">
        <f>INDEX([1]装备设计!$H$3:$H$7,MATCH([1]装备一览!T323,[1]装备设计!$F$3:$F$7,0))</f>
        <v>0</v>
      </c>
      <c r="Z329" s="55">
        <v>0</v>
      </c>
      <c r="AA329" s="55">
        <v>2988</v>
      </c>
      <c r="AB329" s="55" t="str">
        <f t="shared" si="24"/>
        <v>350,476</v>
      </c>
      <c r="AC329" s="55"/>
      <c r="AE329" s="55" t="s">
        <v>1852</v>
      </c>
      <c r="AF329" s="71">
        <v>0</v>
      </c>
      <c r="AG329" s="55">
        <v>1</v>
      </c>
      <c r="AH329" s="55" t="s">
        <v>128</v>
      </c>
      <c r="AI329" s="44" t="s">
        <v>311</v>
      </c>
      <c r="AJ329" s="55">
        <v>65</v>
      </c>
      <c r="AK329" s="55" t="s">
        <v>137</v>
      </c>
      <c r="AL329" s="54">
        <v>34000</v>
      </c>
      <c r="AM329" s="55">
        <f>INDEX([1]装备设计!$G$3:$G$7,MATCH([1]装备一览!AI323,[1]装备设计!$F$3:$F$7,0))</f>
        <v>20</v>
      </c>
      <c r="AN329" s="55">
        <f>INDEX([1]装备设计!$H$3:$H$7,MATCH([1]装备一览!AI323,[1]装备设计!$F$3:$F$7,0))</f>
        <v>0</v>
      </c>
      <c r="AO329" s="55">
        <v>37500</v>
      </c>
      <c r="AP329" s="55">
        <v>2988</v>
      </c>
      <c r="AQ329" s="55" t="str">
        <f t="shared" si="25"/>
        <v>585,793</v>
      </c>
      <c r="AR329" s="55"/>
      <c r="AT329" s="55" t="s">
        <v>1853</v>
      </c>
      <c r="AU329" s="71">
        <v>0</v>
      </c>
      <c r="AV329" s="55">
        <v>1</v>
      </c>
      <c r="AW329" s="55" t="s">
        <v>128</v>
      </c>
      <c r="AX329" s="44" t="s">
        <v>313</v>
      </c>
      <c r="AY329" s="55">
        <v>65</v>
      </c>
      <c r="AZ329" s="55" t="s">
        <v>137</v>
      </c>
      <c r="BA329" s="54">
        <v>68000</v>
      </c>
      <c r="BB329" s="55">
        <f>INDEX([1]装备设计!$G$3:$G$7,MATCH([1]装备一览!AX323,[1]装备设计!$F$3:$F$7,0))</f>
        <v>50</v>
      </c>
      <c r="BC329" s="55">
        <f>INDEX([1]装备设计!$H$3:$H$7,MATCH([1]装备一览!AX323,[1]装备设计!$F$3:$F$7,0))</f>
        <v>500</v>
      </c>
      <c r="BD329" s="55">
        <v>37500</v>
      </c>
      <c r="BE329" s="55">
        <v>2988</v>
      </c>
      <c r="BF329" s="55" t="str">
        <f t="shared" si="26"/>
        <v>876,1188</v>
      </c>
      <c r="BG329" s="55"/>
      <c r="BI329" s="55" t="s">
        <v>1854</v>
      </c>
      <c r="BJ329" s="71">
        <v>0</v>
      </c>
      <c r="BK329" s="55">
        <v>1</v>
      </c>
      <c r="BL329" s="55" t="s">
        <v>128</v>
      </c>
      <c r="BM329" s="44" t="s">
        <v>315</v>
      </c>
      <c r="BN329" s="55">
        <v>65</v>
      </c>
      <c r="BO329" s="55" t="s">
        <v>137</v>
      </c>
      <c r="BP329" s="54">
        <v>136000</v>
      </c>
      <c r="BQ329" s="55">
        <f>INDEX([1]装备设计!$G$3:$G$7,MATCH([1]装备一览!BM323,[1]装备设计!$F$3:$F$7,0))</f>
        <v>150</v>
      </c>
      <c r="BR329" s="55">
        <f>INDEX([1]装备设计!$H$3:$H$7,MATCH([1]装备一览!BM323,[1]装备设计!$F$3:$F$7,0))</f>
        <v>1500</v>
      </c>
      <c r="BS329" s="55">
        <v>37500</v>
      </c>
      <c r="BT329" s="55">
        <v>2988</v>
      </c>
      <c r="BU329" s="55" t="str">
        <f t="shared" si="27"/>
        <v>1100,1585</v>
      </c>
      <c r="BV329" s="55"/>
    </row>
    <row r="330" spans="1:74" ht="14.25" thickBot="1">
      <c r="A330" s="55" t="s">
        <v>1855</v>
      </c>
      <c r="B330" s="55">
        <v>1</v>
      </c>
      <c r="C330" s="55">
        <v>0</v>
      </c>
      <c r="D330" s="55" t="s">
        <v>126</v>
      </c>
      <c r="E330" s="55" t="s">
        <v>308</v>
      </c>
      <c r="F330" s="55">
        <v>65</v>
      </c>
      <c r="G330" s="55" t="s">
        <v>232</v>
      </c>
      <c r="H330" s="54">
        <v>6500</v>
      </c>
      <c r="I330" s="55">
        <f>INDEX([1]装备设计!$G$3:$G$7,MATCH([1]装备一览!E324,[1]装备设计!$F$3:$F$7,0))</f>
        <v>5</v>
      </c>
      <c r="J330" s="55">
        <f>INDEX([1]装备设计!$H$3:$H$7,MATCH([1]装备一览!E324,[1]装备设计!$F$3:$F$7,0))</f>
        <v>0</v>
      </c>
      <c r="K330" s="55">
        <v>0</v>
      </c>
      <c r="L330" s="55">
        <f t="shared" si="28"/>
        <v>1628</v>
      </c>
      <c r="M330" s="55" t="s">
        <v>2248</v>
      </c>
      <c r="N330" s="55"/>
      <c r="P330" s="55" t="s">
        <v>1856</v>
      </c>
      <c r="Q330" s="55">
        <v>1</v>
      </c>
      <c r="R330" s="55">
        <v>0</v>
      </c>
      <c r="S330" s="55" t="s">
        <v>126</v>
      </c>
      <c r="T330" s="44" t="s">
        <v>309</v>
      </c>
      <c r="U330" s="55">
        <v>65</v>
      </c>
      <c r="V330" s="55" t="s">
        <v>232</v>
      </c>
      <c r="W330" s="54">
        <v>13000</v>
      </c>
      <c r="X330" s="55">
        <f>INDEX([1]装备设计!$G$3:$G$7,MATCH([1]装备一览!T324,[1]装备设计!$F$3:$F$7,0))</f>
        <v>10</v>
      </c>
      <c r="Y330" s="55">
        <f>INDEX([1]装备设计!$H$3:$H$7,MATCH([1]装备一览!T324,[1]装备设计!$F$3:$F$7,0))</f>
        <v>0</v>
      </c>
      <c r="Z330" s="55">
        <v>0</v>
      </c>
      <c r="AA330" s="55">
        <v>1628</v>
      </c>
      <c r="AB330" s="55" t="str">
        <f t="shared" si="24"/>
        <v>269,366</v>
      </c>
      <c r="AC330" s="55"/>
      <c r="AE330" s="55" t="s">
        <v>1857</v>
      </c>
      <c r="AF330" s="55">
        <v>1</v>
      </c>
      <c r="AG330" s="55">
        <v>0</v>
      </c>
      <c r="AH330" s="55" t="s">
        <v>126</v>
      </c>
      <c r="AI330" s="44" t="s">
        <v>311</v>
      </c>
      <c r="AJ330" s="55">
        <v>65</v>
      </c>
      <c r="AK330" s="55" t="s">
        <v>232</v>
      </c>
      <c r="AL330" s="54">
        <v>32500</v>
      </c>
      <c r="AM330" s="55">
        <f>INDEX([1]装备设计!$G$3:$G$7,MATCH([1]装备一览!AI324,[1]装备设计!$F$3:$F$7,0))</f>
        <v>20</v>
      </c>
      <c r="AN330" s="55">
        <f>INDEX([1]装备设计!$H$3:$H$7,MATCH([1]装备一览!AI324,[1]装备设计!$F$3:$F$7,0))</f>
        <v>0</v>
      </c>
      <c r="AO330" s="55">
        <v>35000</v>
      </c>
      <c r="AP330" s="55">
        <v>1628</v>
      </c>
      <c r="AQ330" s="55" t="str">
        <f t="shared" si="25"/>
        <v>450,610</v>
      </c>
      <c r="AR330" s="55"/>
      <c r="AT330" s="55" t="s">
        <v>1858</v>
      </c>
      <c r="AU330" s="55">
        <v>1</v>
      </c>
      <c r="AV330" s="55">
        <v>0</v>
      </c>
      <c r="AW330" s="55" t="s">
        <v>126</v>
      </c>
      <c r="AX330" s="44" t="s">
        <v>313</v>
      </c>
      <c r="AY330" s="55">
        <v>65</v>
      </c>
      <c r="AZ330" s="55" t="s">
        <v>232</v>
      </c>
      <c r="BA330" s="54">
        <v>65000</v>
      </c>
      <c r="BB330" s="55">
        <f>INDEX([1]装备设计!$G$3:$G$7,MATCH([1]装备一览!AX324,[1]装备设计!$F$3:$F$7,0))</f>
        <v>50</v>
      </c>
      <c r="BC330" s="55">
        <f>INDEX([1]装备设计!$H$3:$H$7,MATCH([1]装备一览!AX324,[1]装备设计!$F$3:$F$7,0))</f>
        <v>500</v>
      </c>
      <c r="BD330" s="55">
        <v>35000</v>
      </c>
      <c r="BE330" s="55">
        <v>1628</v>
      </c>
      <c r="BF330" s="55" t="str">
        <f t="shared" si="26"/>
        <v>674,914</v>
      </c>
      <c r="BG330" s="55"/>
      <c r="BI330" s="55" t="s">
        <v>1859</v>
      </c>
      <c r="BJ330" s="55">
        <v>1</v>
      </c>
      <c r="BK330" s="55">
        <v>0</v>
      </c>
      <c r="BL330" s="55" t="s">
        <v>126</v>
      </c>
      <c r="BM330" s="44" t="s">
        <v>315</v>
      </c>
      <c r="BN330" s="55">
        <v>65</v>
      </c>
      <c r="BO330" s="55" t="s">
        <v>232</v>
      </c>
      <c r="BP330" s="54">
        <v>130000</v>
      </c>
      <c r="BQ330" s="55">
        <f>INDEX([1]装备设计!$G$3:$G$7,MATCH([1]装备一览!BM324,[1]装备设计!$F$3:$F$7,0))</f>
        <v>150</v>
      </c>
      <c r="BR330" s="55">
        <f>INDEX([1]装备设计!$H$3:$H$7,MATCH([1]装备一览!BM324,[1]装备设计!$F$3:$F$7,0))</f>
        <v>1500</v>
      </c>
      <c r="BS330" s="55">
        <v>35000</v>
      </c>
      <c r="BT330" s="55">
        <v>1628</v>
      </c>
      <c r="BU330" s="55" t="str">
        <f t="shared" si="27"/>
        <v>846,1219</v>
      </c>
      <c r="BV330" s="55"/>
    </row>
    <row r="331" spans="1:74" ht="14.25" thickBot="1">
      <c r="A331" s="55" t="s">
        <v>1860</v>
      </c>
      <c r="B331" s="71">
        <v>0</v>
      </c>
      <c r="C331" s="55">
        <v>1</v>
      </c>
      <c r="D331" s="55" t="s">
        <v>126</v>
      </c>
      <c r="E331" s="55" t="s">
        <v>308</v>
      </c>
      <c r="F331" s="55">
        <v>65</v>
      </c>
      <c r="G331" s="55" t="s">
        <v>232</v>
      </c>
      <c r="H331" s="54">
        <v>6800</v>
      </c>
      <c r="I331" s="55">
        <f>INDEX([1]装备设计!$G$3:$G$7,MATCH([1]装备一览!E325,[1]装备设计!$F$3:$F$7,0))</f>
        <v>5</v>
      </c>
      <c r="J331" s="55">
        <f>INDEX([1]装备设计!$H$3:$H$7,MATCH([1]装备一览!E325,[1]装备设计!$F$3:$F$7,0))</f>
        <v>0</v>
      </c>
      <c r="K331" s="55">
        <v>0</v>
      </c>
      <c r="L331" s="55">
        <f t="shared" si="28"/>
        <v>1628</v>
      </c>
      <c r="M331" s="55" t="s">
        <v>2248</v>
      </c>
      <c r="N331" s="55"/>
      <c r="P331" s="55" t="s">
        <v>1861</v>
      </c>
      <c r="Q331" s="71">
        <v>0</v>
      </c>
      <c r="R331" s="55">
        <v>1</v>
      </c>
      <c r="S331" s="55" t="s">
        <v>126</v>
      </c>
      <c r="T331" s="44" t="s">
        <v>309</v>
      </c>
      <c r="U331" s="55">
        <v>65</v>
      </c>
      <c r="V331" s="55" t="s">
        <v>232</v>
      </c>
      <c r="W331" s="54">
        <v>13600</v>
      </c>
      <c r="X331" s="55">
        <f>INDEX([1]装备设计!$G$3:$G$7,MATCH([1]装备一览!T325,[1]装备设计!$F$3:$F$7,0))</f>
        <v>10</v>
      </c>
      <c r="Y331" s="55">
        <f>INDEX([1]装备设计!$H$3:$H$7,MATCH([1]装备一览!T325,[1]装备设计!$F$3:$F$7,0))</f>
        <v>0</v>
      </c>
      <c r="Z331" s="55">
        <v>0</v>
      </c>
      <c r="AA331" s="55">
        <v>1628</v>
      </c>
      <c r="AB331" s="55" t="str">
        <f t="shared" si="24"/>
        <v>269,366</v>
      </c>
      <c r="AC331" s="55"/>
      <c r="AE331" s="55" t="s">
        <v>1862</v>
      </c>
      <c r="AF331" s="71">
        <v>0</v>
      </c>
      <c r="AG331" s="55">
        <v>1</v>
      </c>
      <c r="AH331" s="55" t="s">
        <v>126</v>
      </c>
      <c r="AI331" s="44" t="s">
        <v>311</v>
      </c>
      <c r="AJ331" s="55">
        <v>65</v>
      </c>
      <c r="AK331" s="55" t="s">
        <v>232</v>
      </c>
      <c r="AL331" s="54">
        <v>34000</v>
      </c>
      <c r="AM331" s="55">
        <f>INDEX([1]装备设计!$G$3:$G$7,MATCH([1]装备一览!AI325,[1]装备设计!$F$3:$F$7,0))</f>
        <v>20</v>
      </c>
      <c r="AN331" s="55">
        <f>INDEX([1]装备设计!$H$3:$H$7,MATCH([1]装备一览!AI325,[1]装备设计!$F$3:$F$7,0))</f>
        <v>0</v>
      </c>
      <c r="AO331" s="55">
        <v>37500</v>
      </c>
      <c r="AP331" s="55">
        <v>1628</v>
      </c>
      <c r="AQ331" s="55" t="str">
        <f t="shared" si="25"/>
        <v>450,610</v>
      </c>
      <c r="AR331" s="55"/>
      <c r="AT331" s="55" t="s">
        <v>1863</v>
      </c>
      <c r="AU331" s="71">
        <v>0</v>
      </c>
      <c r="AV331" s="55">
        <v>1</v>
      </c>
      <c r="AW331" s="55" t="s">
        <v>126</v>
      </c>
      <c r="AX331" s="44" t="s">
        <v>313</v>
      </c>
      <c r="AY331" s="55">
        <v>65</v>
      </c>
      <c r="AZ331" s="55" t="s">
        <v>232</v>
      </c>
      <c r="BA331" s="54">
        <v>68000</v>
      </c>
      <c r="BB331" s="55">
        <f>INDEX([1]装备设计!$G$3:$G$7,MATCH([1]装备一览!AX325,[1]装备设计!$F$3:$F$7,0))</f>
        <v>50</v>
      </c>
      <c r="BC331" s="55">
        <f>INDEX([1]装备设计!$H$3:$H$7,MATCH([1]装备一览!AX325,[1]装备设计!$F$3:$F$7,0))</f>
        <v>500</v>
      </c>
      <c r="BD331" s="55">
        <v>37500</v>
      </c>
      <c r="BE331" s="55">
        <v>1628</v>
      </c>
      <c r="BF331" s="55" t="str">
        <f t="shared" si="26"/>
        <v>674,914</v>
      </c>
      <c r="BG331" s="55"/>
      <c r="BI331" s="55" t="s">
        <v>1864</v>
      </c>
      <c r="BJ331" s="71">
        <v>0</v>
      </c>
      <c r="BK331" s="55">
        <v>1</v>
      </c>
      <c r="BL331" s="55" t="s">
        <v>126</v>
      </c>
      <c r="BM331" s="44" t="s">
        <v>315</v>
      </c>
      <c r="BN331" s="55">
        <v>65</v>
      </c>
      <c r="BO331" s="55" t="s">
        <v>232</v>
      </c>
      <c r="BP331" s="54">
        <v>136000</v>
      </c>
      <c r="BQ331" s="55">
        <f>INDEX([1]装备设计!$G$3:$G$7,MATCH([1]装备一览!BM325,[1]装备设计!$F$3:$F$7,0))</f>
        <v>150</v>
      </c>
      <c r="BR331" s="55">
        <f>INDEX([1]装备设计!$H$3:$H$7,MATCH([1]装备一览!BM325,[1]装备设计!$F$3:$F$7,0))</f>
        <v>1500</v>
      </c>
      <c r="BS331" s="55">
        <v>37500</v>
      </c>
      <c r="BT331" s="55">
        <v>1628</v>
      </c>
      <c r="BU331" s="55" t="str">
        <f t="shared" si="27"/>
        <v>846,1219</v>
      </c>
      <c r="BV331" s="55"/>
    </row>
    <row r="332" spans="1:74" ht="14.25" thickBot="1">
      <c r="A332" s="55" t="s">
        <v>1865</v>
      </c>
      <c r="B332" s="55">
        <v>1</v>
      </c>
      <c r="C332" s="55">
        <v>0</v>
      </c>
      <c r="D332" s="55" t="s">
        <v>129</v>
      </c>
      <c r="E332" s="55" t="s">
        <v>308</v>
      </c>
      <c r="F332" s="55">
        <v>65</v>
      </c>
      <c r="G332" s="55" t="s">
        <v>232</v>
      </c>
      <c r="H332" s="54">
        <v>6500</v>
      </c>
      <c r="I332" s="55">
        <f>INDEX([1]装备设计!$G$3:$G$7,MATCH([1]装备一览!E326,[1]装备设计!$F$3:$F$7,0))</f>
        <v>5</v>
      </c>
      <c r="J332" s="55">
        <f>INDEX([1]装备设计!$H$3:$H$7,MATCH([1]装备一览!E326,[1]装备设计!$F$3:$F$7,0))</f>
        <v>0</v>
      </c>
      <c r="K332" s="55">
        <v>0</v>
      </c>
      <c r="L332" s="55">
        <f t="shared" si="28"/>
        <v>1627</v>
      </c>
      <c r="M332" s="55" t="s">
        <v>2248</v>
      </c>
      <c r="N332" s="55"/>
      <c r="P332" s="55" t="s">
        <v>1866</v>
      </c>
      <c r="Q332" s="55">
        <v>1</v>
      </c>
      <c r="R332" s="55">
        <v>0</v>
      </c>
      <c r="S332" s="55" t="s">
        <v>129</v>
      </c>
      <c r="T332" s="44" t="s">
        <v>309</v>
      </c>
      <c r="U332" s="55">
        <v>65</v>
      </c>
      <c r="V332" s="55" t="s">
        <v>232</v>
      </c>
      <c r="W332" s="54">
        <v>13000</v>
      </c>
      <c r="X332" s="55">
        <f>INDEX([1]装备设计!$G$3:$G$7,MATCH([1]装备一览!T326,[1]装备设计!$F$3:$F$7,0))</f>
        <v>10</v>
      </c>
      <c r="Y332" s="55">
        <f>INDEX([1]装备设计!$H$3:$H$7,MATCH([1]装备一览!T326,[1]装备设计!$F$3:$F$7,0))</f>
        <v>0</v>
      </c>
      <c r="Z332" s="55">
        <v>0</v>
      </c>
      <c r="AA332" s="55">
        <v>1627</v>
      </c>
      <c r="AB332" s="55" t="str">
        <f t="shared" si="24"/>
        <v>269,366</v>
      </c>
      <c r="AC332" s="55"/>
      <c r="AE332" s="55" t="s">
        <v>1867</v>
      </c>
      <c r="AF332" s="55">
        <v>1</v>
      </c>
      <c r="AG332" s="55">
        <v>0</v>
      </c>
      <c r="AH332" s="55" t="s">
        <v>129</v>
      </c>
      <c r="AI332" s="44" t="s">
        <v>311</v>
      </c>
      <c r="AJ332" s="55">
        <v>65</v>
      </c>
      <c r="AK332" s="55" t="s">
        <v>232</v>
      </c>
      <c r="AL332" s="54">
        <v>32500</v>
      </c>
      <c r="AM332" s="55">
        <f>INDEX([1]装备设计!$G$3:$G$7,MATCH([1]装备一览!AI326,[1]装备设计!$F$3:$F$7,0))</f>
        <v>20</v>
      </c>
      <c r="AN332" s="55">
        <f>INDEX([1]装备设计!$H$3:$H$7,MATCH([1]装备一览!AI326,[1]装备设计!$F$3:$F$7,0))</f>
        <v>0</v>
      </c>
      <c r="AO332" s="55">
        <v>35000</v>
      </c>
      <c r="AP332" s="55">
        <v>1627</v>
      </c>
      <c r="AQ332" s="55" t="str">
        <f t="shared" si="25"/>
        <v>450,610</v>
      </c>
      <c r="AR332" s="55"/>
      <c r="AT332" s="55" t="s">
        <v>1868</v>
      </c>
      <c r="AU332" s="55">
        <v>1</v>
      </c>
      <c r="AV332" s="55">
        <v>0</v>
      </c>
      <c r="AW332" s="55" t="s">
        <v>129</v>
      </c>
      <c r="AX332" s="44" t="s">
        <v>313</v>
      </c>
      <c r="AY332" s="55">
        <v>65</v>
      </c>
      <c r="AZ332" s="55" t="s">
        <v>232</v>
      </c>
      <c r="BA332" s="54">
        <v>65000</v>
      </c>
      <c r="BB332" s="55">
        <f>INDEX([1]装备设计!$G$3:$G$7,MATCH([1]装备一览!AX326,[1]装备设计!$F$3:$F$7,0))</f>
        <v>50</v>
      </c>
      <c r="BC332" s="55">
        <f>INDEX([1]装备设计!$H$3:$H$7,MATCH([1]装备一览!AX326,[1]装备设计!$F$3:$F$7,0))</f>
        <v>500</v>
      </c>
      <c r="BD332" s="55">
        <v>35000</v>
      </c>
      <c r="BE332" s="55">
        <v>1627</v>
      </c>
      <c r="BF332" s="55" t="str">
        <f t="shared" si="26"/>
        <v>674,914</v>
      </c>
      <c r="BG332" s="55"/>
      <c r="BI332" s="55" t="s">
        <v>1869</v>
      </c>
      <c r="BJ332" s="55">
        <v>1</v>
      </c>
      <c r="BK332" s="55">
        <v>0</v>
      </c>
      <c r="BL332" s="55" t="s">
        <v>129</v>
      </c>
      <c r="BM332" s="44" t="s">
        <v>315</v>
      </c>
      <c r="BN332" s="55">
        <v>65</v>
      </c>
      <c r="BO332" s="55" t="s">
        <v>232</v>
      </c>
      <c r="BP332" s="54">
        <v>130000</v>
      </c>
      <c r="BQ332" s="55">
        <f>INDEX([1]装备设计!$G$3:$G$7,MATCH([1]装备一览!BM326,[1]装备设计!$F$3:$F$7,0))</f>
        <v>150</v>
      </c>
      <c r="BR332" s="55">
        <f>INDEX([1]装备设计!$H$3:$H$7,MATCH([1]装备一览!BM326,[1]装备设计!$F$3:$F$7,0))</f>
        <v>1500</v>
      </c>
      <c r="BS332" s="55">
        <v>35000</v>
      </c>
      <c r="BT332" s="55">
        <v>1627</v>
      </c>
      <c r="BU332" s="55" t="str">
        <f t="shared" si="27"/>
        <v>846,1219</v>
      </c>
      <c r="BV332" s="55"/>
    </row>
    <row r="333" spans="1:74" ht="14.25" thickBot="1">
      <c r="A333" s="55" t="s">
        <v>1870</v>
      </c>
      <c r="B333" s="71">
        <v>0</v>
      </c>
      <c r="C333" s="55">
        <v>1</v>
      </c>
      <c r="D333" s="55" t="s">
        <v>129</v>
      </c>
      <c r="E333" s="55" t="s">
        <v>308</v>
      </c>
      <c r="F333" s="55">
        <v>65</v>
      </c>
      <c r="G333" s="55" t="s">
        <v>232</v>
      </c>
      <c r="H333" s="54">
        <v>6800</v>
      </c>
      <c r="I333" s="55">
        <f>INDEX([1]装备设计!$G$3:$G$7,MATCH([1]装备一览!E327,[1]装备设计!$F$3:$F$7,0))</f>
        <v>5</v>
      </c>
      <c r="J333" s="55">
        <f>INDEX([1]装备设计!$H$3:$H$7,MATCH([1]装备一览!E327,[1]装备设计!$F$3:$F$7,0))</f>
        <v>0</v>
      </c>
      <c r="K333" s="55">
        <v>0</v>
      </c>
      <c r="L333" s="55">
        <f t="shared" si="28"/>
        <v>1627</v>
      </c>
      <c r="M333" s="55" t="s">
        <v>2248</v>
      </c>
      <c r="N333" s="55"/>
      <c r="P333" s="55" t="s">
        <v>1871</v>
      </c>
      <c r="Q333" s="71">
        <v>0</v>
      </c>
      <c r="R333" s="55">
        <v>1</v>
      </c>
      <c r="S333" s="55" t="s">
        <v>129</v>
      </c>
      <c r="T333" s="44" t="s">
        <v>309</v>
      </c>
      <c r="U333" s="55">
        <v>65</v>
      </c>
      <c r="V333" s="55" t="s">
        <v>232</v>
      </c>
      <c r="W333" s="54">
        <v>13600</v>
      </c>
      <c r="X333" s="55">
        <f>INDEX([1]装备设计!$G$3:$G$7,MATCH([1]装备一览!T327,[1]装备设计!$F$3:$F$7,0))</f>
        <v>10</v>
      </c>
      <c r="Y333" s="55">
        <f>INDEX([1]装备设计!$H$3:$H$7,MATCH([1]装备一览!T327,[1]装备设计!$F$3:$F$7,0))</f>
        <v>0</v>
      </c>
      <c r="Z333" s="55">
        <v>0</v>
      </c>
      <c r="AA333" s="55">
        <v>1627</v>
      </c>
      <c r="AB333" s="55" t="str">
        <f t="shared" si="24"/>
        <v>269,366</v>
      </c>
      <c r="AC333" s="55"/>
      <c r="AE333" s="55" t="s">
        <v>1872</v>
      </c>
      <c r="AF333" s="71">
        <v>0</v>
      </c>
      <c r="AG333" s="55">
        <v>1</v>
      </c>
      <c r="AH333" s="55" t="s">
        <v>129</v>
      </c>
      <c r="AI333" s="44" t="s">
        <v>311</v>
      </c>
      <c r="AJ333" s="55">
        <v>65</v>
      </c>
      <c r="AK333" s="55" t="s">
        <v>232</v>
      </c>
      <c r="AL333" s="54">
        <v>34000</v>
      </c>
      <c r="AM333" s="55">
        <f>INDEX([1]装备设计!$G$3:$G$7,MATCH([1]装备一览!AI327,[1]装备设计!$F$3:$F$7,0))</f>
        <v>20</v>
      </c>
      <c r="AN333" s="55">
        <f>INDEX([1]装备设计!$H$3:$H$7,MATCH([1]装备一览!AI327,[1]装备设计!$F$3:$F$7,0))</f>
        <v>0</v>
      </c>
      <c r="AO333" s="55">
        <v>37500</v>
      </c>
      <c r="AP333" s="55">
        <v>1627</v>
      </c>
      <c r="AQ333" s="55" t="str">
        <f t="shared" si="25"/>
        <v>450,610</v>
      </c>
      <c r="AR333" s="55"/>
      <c r="AT333" s="55" t="s">
        <v>1873</v>
      </c>
      <c r="AU333" s="71">
        <v>0</v>
      </c>
      <c r="AV333" s="55">
        <v>1</v>
      </c>
      <c r="AW333" s="55" t="s">
        <v>129</v>
      </c>
      <c r="AX333" s="44" t="s">
        <v>313</v>
      </c>
      <c r="AY333" s="55">
        <v>65</v>
      </c>
      <c r="AZ333" s="55" t="s">
        <v>232</v>
      </c>
      <c r="BA333" s="54">
        <v>68000</v>
      </c>
      <c r="BB333" s="55">
        <f>INDEX([1]装备设计!$G$3:$G$7,MATCH([1]装备一览!AX327,[1]装备设计!$F$3:$F$7,0))</f>
        <v>50</v>
      </c>
      <c r="BC333" s="55">
        <f>INDEX([1]装备设计!$H$3:$H$7,MATCH([1]装备一览!AX327,[1]装备设计!$F$3:$F$7,0))</f>
        <v>500</v>
      </c>
      <c r="BD333" s="55">
        <v>37500</v>
      </c>
      <c r="BE333" s="55">
        <v>1627</v>
      </c>
      <c r="BF333" s="55" t="str">
        <f t="shared" si="26"/>
        <v>674,914</v>
      </c>
      <c r="BG333" s="55"/>
      <c r="BI333" s="55" t="s">
        <v>1874</v>
      </c>
      <c r="BJ333" s="71">
        <v>0</v>
      </c>
      <c r="BK333" s="55">
        <v>1</v>
      </c>
      <c r="BL333" s="55" t="s">
        <v>129</v>
      </c>
      <c r="BM333" s="44" t="s">
        <v>315</v>
      </c>
      <c r="BN333" s="55">
        <v>65</v>
      </c>
      <c r="BO333" s="55" t="s">
        <v>232</v>
      </c>
      <c r="BP333" s="54">
        <v>136000</v>
      </c>
      <c r="BQ333" s="55">
        <f>INDEX([1]装备设计!$G$3:$G$7,MATCH([1]装备一览!BM327,[1]装备设计!$F$3:$F$7,0))</f>
        <v>150</v>
      </c>
      <c r="BR333" s="55">
        <f>INDEX([1]装备设计!$H$3:$H$7,MATCH([1]装备一览!BM327,[1]装备设计!$F$3:$F$7,0))</f>
        <v>1500</v>
      </c>
      <c r="BS333" s="55">
        <v>37500</v>
      </c>
      <c r="BT333" s="55">
        <v>1627</v>
      </c>
      <c r="BU333" s="55" t="str">
        <f t="shared" si="27"/>
        <v>846,1219</v>
      </c>
      <c r="BV333" s="55"/>
    </row>
    <row r="334" spans="1:74" ht="14.25" thickBot="1">
      <c r="A334" s="55" t="s">
        <v>1875</v>
      </c>
      <c r="B334" s="71">
        <v>0</v>
      </c>
      <c r="C334" s="55">
        <v>0</v>
      </c>
      <c r="D334" s="55" t="s">
        <v>123</v>
      </c>
      <c r="E334" s="55" t="s">
        <v>308</v>
      </c>
      <c r="F334" s="55">
        <v>70</v>
      </c>
      <c r="G334" s="55" t="s">
        <v>232</v>
      </c>
      <c r="H334" s="54">
        <v>7000</v>
      </c>
      <c r="I334" s="55">
        <f>INDEX([1]装备设计!$G$3:$G$7,MATCH([1]装备一览!E328,[1]装备设计!$F$3:$F$7,0))</f>
        <v>5</v>
      </c>
      <c r="J334" s="55">
        <f>INDEX([1]装备设计!$H$3:$H$7,MATCH([1]装备一览!E328,[1]装备设计!$F$3:$F$7,0))</f>
        <v>0</v>
      </c>
      <c r="K334" s="55">
        <v>0</v>
      </c>
      <c r="L334" s="55">
        <f t="shared" si="28"/>
        <v>0</v>
      </c>
      <c r="M334" s="55" t="s">
        <v>2248</v>
      </c>
      <c r="N334" s="55"/>
      <c r="P334" s="55" t="s">
        <v>1876</v>
      </c>
      <c r="Q334" s="71">
        <v>0</v>
      </c>
      <c r="R334" s="55">
        <v>0</v>
      </c>
      <c r="S334" s="55" t="s">
        <v>123</v>
      </c>
      <c r="T334" s="44" t="s">
        <v>309</v>
      </c>
      <c r="U334" s="55">
        <v>70</v>
      </c>
      <c r="V334" s="55" t="s">
        <v>232</v>
      </c>
      <c r="W334" s="54">
        <v>14000</v>
      </c>
      <c r="X334" s="55">
        <f>INDEX([1]装备设计!$G$3:$G$7,MATCH([1]装备一览!T328,[1]装备设计!$F$3:$F$7,0))</f>
        <v>10</v>
      </c>
      <c r="Y334" s="55">
        <f>INDEX([1]装备设计!$H$3:$H$7,MATCH([1]装备一览!T328,[1]装备设计!$F$3:$F$7,0))</f>
        <v>0</v>
      </c>
      <c r="Z334" s="55">
        <v>0</v>
      </c>
      <c r="AA334" s="55">
        <v>0</v>
      </c>
      <c r="AB334" s="55" t="str">
        <f t="shared" si="24"/>
        <v>318,431</v>
      </c>
      <c r="AC334" s="55"/>
      <c r="AE334" s="55" t="s">
        <v>1877</v>
      </c>
      <c r="AF334" s="71">
        <v>0</v>
      </c>
      <c r="AG334" s="55">
        <v>0</v>
      </c>
      <c r="AH334" s="55" t="s">
        <v>123</v>
      </c>
      <c r="AI334" s="44" t="s">
        <v>311</v>
      </c>
      <c r="AJ334" s="55">
        <v>70</v>
      </c>
      <c r="AK334" s="55" t="s">
        <v>232</v>
      </c>
      <c r="AL334" s="54">
        <v>35000</v>
      </c>
      <c r="AM334" s="55">
        <f>INDEX([1]装备设计!$G$3:$G$7,MATCH([1]装备一览!AI328,[1]装备设计!$F$3:$F$7,0))</f>
        <v>20</v>
      </c>
      <c r="AN334" s="55">
        <f>INDEX([1]装备设计!$H$3:$H$7,MATCH([1]装备一览!AI328,[1]装备设计!$F$3:$F$7,0))</f>
        <v>0</v>
      </c>
      <c r="AO334" s="55">
        <v>37500</v>
      </c>
      <c r="AP334" s="55">
        <v>0</v>
      </c>
      <c r="AQ334" s="55" t="str">
        <f t="shared" si="25"/>
        <v>530,719</v>
      </c>
      <c r="AR334" s="55"/>
      <c r="AT334" s="55" t="s">
        <v>1878</v>
      </c>
      <c r="AU334" s="71">
        <v>0</v>
      </c>
      <c r="AV334" s="55">
        <v>0</v>
      </c>
      <c r="AW334" s="55" t="s">
        <v>123</v>
      </c>
      <c r="AX334" s="44" t="s">
        <v>313</v>
      </c>
      <c r="AY334" s="55">
        <v>70</v>
      </c>
      <c r="AZ334" s="55" t="s">
        <v>232</v>
      </c>
      <c r="BA334" s="54">
        <v>70000</v>
      </c>
      <c r="BB334" s="55">
        <f>INDEX([1]装备设计!$G$3:$G$7,MATCH([1]装备一览!AX328,[1]装备设计!$F$3:$F$7,0))</f>
        <v>50</v>
      </c>
      <c r="BC334" s="55">
        <f>INDEX([1]装备设计!$H$3:$H$7,MATCH([1]装备一览!AX328,[1]装备设计!$F$3:$F$7,0))</f>
        <v>500</v>
      </c>
      <c r="BD334" s="55">
        <v>37500</v>
      </c>
      <c r="BE334" s="55">
        <v>0</v>
      </c>
      <c r="BF334" s="55" t="str">
        <f t="shared" si="26"/>
        <v>795,1078</v>
      </c>
      <c r="BG334" s="55"/>
      <c r="BI334" s="55" t="s">
        <v>1879</v>
      </c>
      <c r="BJ334" s="71">
        <v>0</v>
      </c>
      <c r="BK334" s="55">
        <v>0</v>
      </c>
      <c r="BL334" s="55" t="s">
        <v>123</v>
      </c>
      <c r="BM334" s="44" t="s">
        <v>315</v>
      </c>
      <c r="BN334" s="55">
        <v>70</v>
      </c>
      <c r="BO334" s="55" t="s">
        <v>232</v>
      </c>
      <c r="BP334" s="54">
        <v>140000</v>
      </c>
      <c r="BQ334" s="55">
        <f>INDEX([1]装备设计!$G$3:$G$7,MATCH([1]装备一览!BM328,[1]装备设计!$F$3:$F$7,0))</f>
        <v>150</v>
      </c>
      <c r="BR334" s="55">
        <f>INDEX([1]装备设计!$H$3:$H$7,MATCH([1]装备一览!BM328,[1]装备设计!$F$3:$F$7,0))</f>
        <v>1500</v>
      </c>
      <c r="BS334" s="55">
        <v>37500</v>
      </c>
      <c r="BT334" s="55">
        <v>0</v>
      </c>
      <c r="BU334" s="55" t="str">
        <f t="shared" si="27"/>
        <v>998,1438</v>
      </c>
      <c r="BV334" s="55"/>
    </row>
    <row r="335" spans="1:74" ht="14.25" thickBot="1">
      <c r="A335" s="55" t="s">
        <v>1880</v>
      </c>
      <c r="B335" s="71">
        <v>0</v>
      </c>
      <c r="C335" s="55">
        <v>0</v>
      </c>
      <c r="D335" s="55" t="s">
        <v>124</v>
      </c>
      <c r="E335" s="55" t="s">
        <v>308</v>
      </c>
      <c r="F335" s="55">
        <v>70</v>
      </c>
      <c r="G335" s="55" t="s">
        <v>232</v>
      </c>
      <c r="H335" s="54">
        <v>7000</v>
      </c>
      <c r="I335" s="55">
        <f>INDEX([1]装备设计!$G$3:$G$7,MATCH([1]装备一览!E329,[1]装备设计!$F$3:$F$7,0))</f>
        <v>5</v>
      </c>
      <c r="J335" s="55">
        <f>INDEX([1]装备设计!$H$3:$H$7,MATCH([1]装备一览!E329,[1]装备设计!$F$3:$F$7,0))</f>
        <v>0</v>
      </c>
      <c r="K335" s="55">
        <v>0</v>
      </c>
      <c r="L335" s="55">
        <f t="shared" si="28"/>
        <v>0</v>
      </c>
      <c r="M335" s="55" t="s">
        <v>2248</v>
      </c>
      <c r="N335" s="55"/>
      <c r="P335" s="55" t="s">
        <v>1881</v>
      </c>
      <c r="Q335" s="71">
        <v>0</v>
      </c>
      <c r="R335" s="55">
        <v>0</v>
      </c>
      <c r="S335" s="55" t="s">
        <v>124</v>
      </c>
      <c r="T335" s="44" t="s">
        <v>309</v>
      </c>
      <c r="U335" s="55">
        <v>70</v>
      </c>
      <c r="V335" s="55" t="s">
        <v>232</v>
      </c>
      <c r="W335" s="54">
        <v>14000</v>
      </c>
      <c r="X335" s="55">
        <f>INDEX([1]装备设计!$G$3:$G$7,MATCH([1]装备一览!T329,[1]装备设计!$F$3:$F$7,0))</f>
        <v>10</v>
      </c>
      <c r="Y335" s="55">
        <f>INDEX([1]装备设计!$H$3:$H$7,MATCH([1]装备一览!T329,[1]装备设计!$F$3:$F$7,0))</f>
        <v>0</v>
      </c>
      <c r="Z335" s="55">
        <v>0</v>
      </c>
      <c r="AA335" s="55">
        <v>0</v>
      </c>
      <c r="AB335" s="55" t="str">
        <f t="shared" si="24"/>
        <v>318,431</v>
      </c>
      <c r="AC335" s="55"/>
      <c r="AE335" s="55" t="s">
        <v>1882</v>
      </c>
      <c r="AF335" s="71">
        <v>0</v>
      </c>
      <c r="AG335" s="55">
        <v>0</v>
      </c>
      <c r="AH335" s="55" t="s">
        <v>124</v>
      </c>
      <c r="AI335" s="44" t="s">
        <v>311</v>
      </c>
      <c r="AJ335" s="55">
        <v>70</v>
      </c>
      <c r="AK335" s="55" t="s">
        <v>232</v>
      </c>
      <c r="AL335" s="54">
        <v>35000</v>
      </c>
      <c r="AM335" s="55">
        <f>INDEX([1]装备设计!$G$3:$G$7,MATCH([1]装备一览!AI329,[1]装备设计!$F$3:$F$7,0))</f>
        <v>20</v>
      </c>
      <c r="AN335" s="55">
        <f>INDEX([1]装备设计!$H$3:$H$7,MATCH([1]装备一览!AI329,[1]装备设计!$F$3:$F$7,0))</f>
        <v>0</v>
      </c>
      <c r="AO335" s="55">
        <v>37500</v>
      </c>
      <c r="AP335" s="55">
        <v>0</v>
      </c>
      <c r="AQ335" s="55" t="str">
        <f t="shared" si="25"/>
        <v>530,719</v>
      </c>
      <c r="AR335" s="55"/>
      <c r="AT335" s="55" t="s">
        <v>1883</v>
      </c>
      <c r="AU335" s="71">
        <v>0</v>
      </c>
      <c r="AV335" s="55">
        <v>0</v>
      </c>
      <c r="AW335" s="55" t="s">
        <v>124</v>
      </c>
      <c r="AX335" s="44" t="s">
        <v>313</v>
      </c>
      <c r="AY335" s="55">
        <v>70</v>
      </c>
      <c r="AZ335" s="55" t="s">
        <v>232</v>
      </c>
      <c r="BA335" s="54">
        <v>70000</v>
      </c>
      <c r="BB335" s="55">
        <f>INDEX([1]装备设计!$G$3:$G$7,MATCH([1]装备一览!AX329,[1]装备设计!$F$3:$F$7,0))</f>
        <v>50</v>
      </c>
      <c r="BC335" s="55">
        <f>INDEX([1]装备设计!$H$3:$H$7,MATCH([1]装备一览!AX329,[1]装备设计!$F$3:$F$7,0))</f>
        <v>500</v>
      </c>
      <c r="BD335" s="55">
        <v>37500</v>
      </c>
      <c r="BE335" s="55">
        <v>0</v>
      </c>
      <c r="BF335" s="55" t="str">
        <f t="shared" si="26"/>
        <v>795,1078</v>
      </c>
      <c r="BG335" s="55"/>
      <c r="BI335" s="55" t="s">
        <v>1884</v>
      </c>
      <c r="BJ335" s="71">
        <v>0</v>
      </c>
      <c r="BK335" s="55">
        <v>0</v>
      </c>
      <c r="BL335" s="55" t="s">
        <v>124</v>
      </c>
      <c r="BM335" s="44" t="s">
        <v>315</v>
      </c>
      <c r="BN335" s="55">
        <v>70</v>
      </c>
      <c r="BO335" s="55" t="s">
        <v>232</v>
      </c>
      <c r="BP335" s="54">
        <v>140000</v>
      </c>
      <c r="BQ335" s="55">
        <f>INDEX([1]装备设计!$G$3:$G$7,MATCH([1]装备一览!BM329,[1]装备设计!$F$3:$F$7,0))</f>
        <v>150</v>
      </c>
      <c r="BR335" s="55">
        <f>INDEX([1]装备设计!$H$3:$H$7,MATCH([1]装备一览!BM329,[1]装备设计!$F$3:$F$7,0))</f>
        <v>1500</v>
      </c>
      <c r="BS335" s="55">
        <v>37500</v>
      </c>
      <c r="BT335" s="55">
        <v>0</v>
      </c>
      <c r="BU335" s="55" t="str">
        <f t="shared" si="27"/>
        <v>998,1438</v>
      </c>
      <c r="BV335" s="55"/>
    </row>
    <row r="336" spans="1:74" ht="14.25" thickBot="1">
      <c r="A336" s="55" t="s">
        <v>1885</v>
      </c>
      <c r="B336" s="71">
        <v>0</v>
      </c>
      <c r="C336" s="55">
        <v>0</v>
      </c>
      <c r="D336" s="55" t="s">
        <v>125</v>
      </c>
      <c r="E336" s="55" t="s">
        <v>308</v>
      </c>
      <c r="F336" s="55">
        <v>70</v>
      </c>
      <c r="G336" s="55" t="s">
        <v>232</v>
      </c>
      <c r="H336" s="54">
        <v>7000</v>
      </c>
      <c r="I336" s="55">
        <f>INDEX([1]装备设计!$G$3:$G$7,MATCH([1]装备一览!E330,[1]装备设计!$F$3:$F$7,0))</f>
        <v>5</v>
      </c>
      <c r="J336" s="55">
        <f>INDEX([1]装备设计!$H$3:$H$7,MATCH([1]装备一览!E330,[1]装备设计!$F$3:$F$7,0))</f>
        <v>0</v>
      </c>
      <c r="K336" s="55">
        <v>0</v>
      </c>
      <c r="L336" s="55">
        <f t="shared" si="28"/>
        <v>0</v>
      </c>
      <c r="M336" s="55" t="s">
        <v>2248</v>
      </c>
      <c r="N336" s="55"/>
      <c r="P336" s="55" t="s">
        <v>1886</v>
      </c>
      <c r="Q336" s="71">
        <v>0</v>
      </c>
      <c r="R336" s="55">
        <v>0</v>
      </c>
      <c r="S336" s="55" t="s">
        <v>125</v>
      </c>
      <c r="T336" s="44" t="s">
        <v>309</v>
      </c>
      <c r="U336" s="55">
        <v>70</v>
      </c>
      <c r="V336" s="55" t="s">
        <v>232</v>
      </c>
      <c r="W336" s="54">
        <v>14000</v>
      </c>
      <c r="X336" s="55">
        <f>INDEX([1]装备设计!$G$3:$G$7,MATCH([1]装备一览!T330,[1]装备设计!$F$3:$F$7,0))</f>
        <v>10</v>
      </c>
      <c r="Y336" s="55">
        <f>INDEX([1]装备设计!$H$3:$H$7,MATCH([1]装备一览!T330,[1]装备设计!$F$3:$F$7,0))</f>
        <v>0</v>
      </c>
      <c r="Z336" s="55">
        <v>0</v>
      </c>
      <c r="AA336" s="55">
        <v>0</v>
      </c>
      <c r="AB336" s="55" t="str">
        <f t="shared" si="24"/>
        <v>318,431</v>
      </c>
      <c r="AC336" s="55"/>
      <c r="AE336" s="55" t="s">
        <v>1887</v>
      </c>
      <c r="AF336" s="71">
        <v>0</v>
      </c>
      <c r="AG336" s="55">
        <v>0</v>
      </c>
      <c r="AH336" s="55" t="s">
        <v>125</v>
      </c>
      <c r="AI336" s="44" t="s">
        <v>311</v>
      </c>
      <c r="AJ336" s="55">
        <v>70</v>
      </c>
      <c r="AK336" s="55" t="s">
        <v>232</v>
      </c>
      <c r="AL336" s="54">
        <v>35000</v>
      </c>
      <c r="AM336" s="55">
        <f>INDEX([1]装备设计!$G$3:$G$7,MATCH([1]装备一览!AI330,[1]装备设计!$F$3:$F$7,0))</f>
        <v>20</v>
      </c>
      <c r="AN336" s="55">
        <f>INDEX([1]装备设计!$H$3:$H$7,MATCH([1]装备一览!AI330,[1]装备设计!$F$3:$F$7,0))</f>
        <v>0</v>
      </c>
      <c r="AO336" s="55">
        <v>37500</v>
      </c>
      <c r="AP336" s="55">
        <v>0</v>
      </c>
      <c r="AQ336" s="55" t="str">
        <f t="shared" si="25"/>
        <v>530,719</v>
      </c>
      <c r="AR336" s="55"/>
      <c r="AT336" s="55" t="s">
        <v>1888</v>
      </c>
      <c r="AU336" s="71">
        <v>0</v>
      </c>
      <c r="AV336" s="55">
        <v>0</v>
      </c>
      <c r="AW336" s="55" t="s">
        <v>125</v>
      </c>
      <c r="AX336" s="44" t="s">
        <v>313</v>
      </c>
      <c r="AY336" s="55">
        <v>70</v>
      </c>
      <c r="AZ336" s="55" t="s">
        <v>232</v>
      </c>
      <c r="BA336" s="54">
        <v>70000</v>
      </c>
      <c r="BB336" s="55">
        <f>INDEX([1]装备设计!$G$3:$G$7,MATCH([1]装备一览!AX330,[1]装备设计!$F$3:$F$7,0))</f>
        <v>50</v>
      </c>
      <c r="BC336" s="55">
        <f>INDEX([1]装备设计!$H$3:$H$7,MATCH([1]装备一览!AX330,[1]装备设计!$F$3:$F$7,0))</f>
        <v>500</v>
      </c>
      <c r="BD336" s="55">
        <v>37500</v>
      </c>
      <c r="BE336" s="55">
        <v>0</v>
      </c>
      <c r="BF336" s="55" t="str">
        <f t="shared" si="26"/>
        <v>795,1078</v>
      </c>
      <c r="BG336" s="55"/>
      <c r="BI336" s="55" t="s">
        <v>1889</v>
      </c>
      <c r="BJ336" s="71">
        <v>0</v>
      </c>
      <c r="BK336" s="55">
        <v>0</v>
      </c>
      <c r="BL336" s="55" t="s">
        <v>125</v>
      </c>
      <c r="BM336" s="44" t="s">
        <v>315</v>
      </c>
      <c r="BN336" s="55">
        <v>70</v>
      </c>
      <c r="BO336" s="55" t="s">
        <v>232</v>
      </c>
      <c r="BP336" s="54">
        <v>140000</v>
      </c>
      <c r="BQ336" s="55">
        <f>INDEX([1]装备设计!$G$3:$G$7,MATCH([1]装备一览!BM330,[1]装备设计!$F$3:$F$7,0))</f>
        <v>150</v>
      </c>
      <c r="BR336" s="55">
        <f>INDEX([1]装备设计!$H$3:$H$7,MATCH([1]装备一览!BM330,[1]装备设计!$F$3:$F$7,0))</f>
        <v>1500</v>
      </c>
      <c r="BS336" s="55">
        <v>37500</v>
      </c>
      <c r="BT336" s="55">
        <v>0</v>
      </c>
      <c r="BU336" s="55" t="str">
        <f t="shared" si="27"/>
        <v>998,1438</v>
      </c>
      <c r="BV336" s="55"/>
    </row>
    <row r="337" spans="1:74" ht="14.25" thickBot="1">
      <c r="A337" s="55" t="s">
        <v>1890</v>
      </c>
      <c r="B337" s="71">
        <v>0</v>
      </c>
      <c r="C337" s="55">
        <v>0</v>
      </c>
      <c r="D337" s="55" t="s">
        <v>130</v>
      </c>
      <c r="E337" s="55" t="s">
        <v>308</v>
      </c>
      <c r="F337" s="55">
        <v>70</v>
      </c>
      <c r="G337" s="55" t="s">
        <v>232</v>
      </c>
      <c r="H337" s="54">
        <v>7000</v>
      </c>
      <c r="I337" s="55">
        <f>INDEX([1]装备设计!$G$3:$G$7,MATCH([1]装备一览!E331,[1]装备设计!$F$3:$F$7,0))</f>
        <v>5</v>
      </c>
      <c r="J337" s="55">
        <f>INDEX([1]装备设计!$H$3:$H$7,MATCH([1]装备一览!E331,[1]装备设计!$F$3:$F$7,0))</f>
        <v>0</v>
      </c>
      <c r="K337" s="55">
        <v>0</v>
      </c>
      <c r="L337" s="55">
        <f t="shared" si="28"/>
        <v>0</v>
      </c>
      <c r="M337" s="55" t="s">
        <v>2248</v>
      </c>
      <c r="N337" s="55"/>
      <c r="P337" s="55" t="s">
        <v>1891</v>
      </c>
      <c r="Q337" s="71">
        <v>0</v>
      </c>
      <c r="R337" s="55">
        <v>0</v>
      </c>
      <c r="S337" s="55" t="s">
        <v>130</v>
      </c>
      <c r="T337" s="44" t="s">
        <v>309</v>
      </c>
      <c r="U337" s="55">
        <v>70</v>
      </c>
      <c r="V337" s="55" t="s">
        <v>232</v>
      </c>
      <c r="W337" s="54">
        <v>14000</v>
      </c>
      <c r="X337" s="55">
        <f>INDEX([1]装备设计!$G$3:$G$7,MATCH([1]装备一览!T331,[1]装备设计!$F$3:$F$7,0))</f>
        <v>10</v>
      </c>
      <c r="Y337" s="55">
        <f>INDEX([1]装备设计!$H$3:$H$7,MATCH([1]装备一览!T331,[1]装备设计!$F$3:$F$7,0))</f>
        <v>0</v>
      </c>
      <c r="Z337" s="55">
        <v>0</v>
      </c>
      <c r="AA337" s="55">
        <v>0</v>
      </c>
      <c r="AB337" s="55" t="str">
        <f t="shared" si="24"/>
        <v>318,431</v>
      </c>
      <c r="AC337" s="55"/>
      <c r="AE337" s="55" t="s">
        <v>1892</v>
      </c>
      <c r="AF337" s="71">
        <v>0</v>
      </c>
      <c r="AG337" s="55">
        <v>0</v>
      </c>
      <c r="AH337" s="55" t="s">
        <v>130</v>
      </c>
      <c r="AI337" s="44" t="s">
        <v>311</v>
      </c>
      <c r="AJ337" s="55">
        <v>70</v>
      </c>
      <c r="AK337" s="55" t="s">
        <v>232</v>
      </c>
      <c r="AL337" s="54">
        <v>35000</v>
      </c>
      <c r="AM337" s="55">
        <f>INDEX([1]装备设计!$G$3:$G$7,MATCH([1]装备一览!AI331,[1]装备设计!$F$3:$F$7,0))</f>
        <v>20</v>
      </c>
      <c r="AN337" s="55">
        <f>INDEX([1]装备设计!$H$3:$H$7,MATCH([1]装备一览!AI331,[1]装备设计!$F$3:$F$7,0))</f>
        <v>0</v>
      </c>
      <c r="AO337" s="55">
        <v>37500</v>
      </c>
      <c r="AP337" s="55">
        <v>0</v>
      </c>
      <c r="AQ337" s="55" t="str">
        <f t="shared" si="25"/>
        <v>530,719</v>
      </c>
      <c r="AR337" s="55"/>
      <c r="AT337" s="55" t="s">
        <v>1893</v>
      </c>
      <c r="AU337" s="71">
        <v>0</v>
      </c>
      <c r="AV337" s="55">
        <v>0</v>
      </c>
      <c r="AW337" s="55" t="s">
        <v>130</v>
      </c>
      <c r="AX337" s="44" t="s">
        <v>313</v>
      </c>
      <c r="AY337" s="55">
        <v>70</v>
      </c>
      <c r="AZ337" s="55" t="s">
        <v>232</v>
      </c>
      <c r="BA337" s="54">
        <v>70000</v>
      </c>
      <c r="BB337" s="55">
        <f>INDEX([1]装备设计!$G$3:$G$7,MATCH([1]装备一览!AX331,[1]装备设计!$F$3:$F$7,0))</f>
        <v>50</v>
      </c>
      <c r="BC337" s="55">
        <f>INDEX([1]装备设计!$H$3:$H$7,MATCH([1]装备一览!AX331,[1]装备设计!$F$3:$F$7,0))</f>
        <v>500</v>
      </c>
      <c r="BD337" s="55">
        <v>37500</v>
      </c>
      <c r="BE337" s="55">
        <v>0</v>
      </c>
      <c r="BF337" s="55" t="str">
        <f t="shared" si="26"/>
        <v>795,1078</v>
      </c>
      <c r="BG337" s="55"/>
      <c r="BI337" s="55" t="s">
        <v>1894</v>
      </c>
      <c r="BJ337" s="71">
        <v>0</v>
      </c>
      <c r="BK337" s="55">
        <v>0</v>
      </c>
      <c r="BL337" s="55" t="s">
        <v>130</v>
      </c>
      <c r="BM337" s="44" t="s">
        <v>315</v>
      </c>
      <c r="BN337" s="55">
        <v>70</v>
      </c>
      <c r="BO337" s="55" t="s">
        <v>232</v>
      </c>
      <c r="BP337" s="54">
        <v>140000</v>
      </c>
      <c r="BQ337" s="55">
        <f>INDEX([1]装备设计!$G$3:$G$7,MATCH([1]装备一览!BM331,[1]装备设计!$F$3:$F$7,0))</f>
        <v>150</v>
      </c>
      <c r="BR337" s="55">
        <f>INDEX([1]装备设计!$H$3:$H$7,MATCH([1]装备一览!BM331,[1]装备设计!$F$3:$F$7,0))</f>
        <v>1500</v>
      </c>
      <c r="BS337" s="55">
        <v>37500</v>
      </c>
      <c r="BT337" s="55">
        <v>0</v>
      </c>
      <c r="BU337" s="55" t="str">
        <f t="shared" si="27"/>
        <v>998,1438</v>
      </c>
      <c r="BV337" s="55"/>
    </row>
    <row r="338" spans="1:74" ht="14.25" thickBot="1">
      <c r="A338" s="55" t="s">
        <v>1895</v>
      </c>
      <c r="B338" s="71">
        <v>0</v>
      </c>
      <c r="C338" s="55">
        <v>0</v>
      </c>
      <c r="D338" s="55" t="s">
        <v>131</v>
      </c>
      <c r="E338" s="55" t="s">
        <v>308</v>
      </c>
      <c r="F338" s="55">
        <v>70</v>
      </c>
      <c r="G338" s="55" t="s">
        <v>232</v>
      </c>
      <c r="H338" s="54">
        <v>7000</v>
      </c>
      <c r="I338" s="55">
        <f>INDEX([1]装备设计!$G$3:$G$7,MATCH([1]装备一览!E332,[1]装备设计!$F$3:$F$7,0))</f>
        <v>5</v>
      </c>
      <c r="J338" s="55">
        <f>INDEX([1]装备设计!$H$3:$H$7,MATCH([1]装备一览!E332,[1]装备设计!$F$3:$F$7,0))</f>
        <v>0</v>
      </c>
      <c r="K338" s="55">
        <v>0</v>
      </c>
      <c r="L338" s="55">
        <f t="shared" si="28"/>
        <v>0</v>
      </c>
      <c r="M338" s="55" t="s">
        <v>2248</v>
      </c>
      <c r="N338" s="55"/>
      <c r="P338" s="55" t="s">
        <v>1896</v>
      </c>
      <c r="Q338" s="71">
        <v>0</v>
      </c>
      <c r="R338" s="55">
        <v>0</v>
      </c>
      <c r="S338" s="55" t="s">
        <v>131</v>
      </c>
      <c r="T338" s="44" t="s">
        <v>309</v>
      </c>
      <c r="U338" s="55">
        <v>70</v>
      </c>
      <c r="V338" s="55" t="s">
        <v>232</v>
      </c>
      <c r="W338" s="54">
        <v>14000</v>
      </c>
      <c r="X338" s="55">
        <f>INDEX([1]装备设计!$G$3:$G$7,MATCH([1]装备一览!T332,[1]装备设计!$F$3:$F$7,0))</f>
        <v>10</v>
      </c>
      <c r="Y338" s="55">
        <f>INDEX([1]装备设计!$H$3:$H$7,MATCH([1]装备一览!T332,[1]装备设计!$F$3:$F$7,0))</f>
        <v>0</v>
      </c>
      <c r="Z338" s="55">
        <v>0</v>
      </c>
      <c r="AA338" s="55">
        <v>0</v>
      </c>
      <c r="AB338" s="55" t="str">
        <f t="shared" si="24"/>
        <v>318,431</v>
      </c>
      <c r="AC338" s="55"/>
      <c r="AE338" s="55" t="s">
        <v>1897</v>
      </c>
      <c r="AF338" s="71">
        <v>0</v>
      </c>
      <c r="AG338" s="55">
        <v>0</v>
      </c>
      <c r="AH338" s="55" t="s">
        <v>131</v>
      </c>
      <c r="AI338" s="44" t="s">
        <v>311</v>
      </c>
      <c r="AJ338" s="55">
        <v>70</v>
      </c>
      <c r="AK338" s="55" t="s">
        <v>232</v>
      </c>
      <c r="AL338" s="54">
        <v>35000</v>
      </c>
      <c r="AM338" s="55">
        <f>INDEX([1]装备设计!$G$3:$G$7,MATCH([1]装备一览!AI332,[1]装备设计!$F$3:$F$7,0))</f>
        <v>20</v>
      </c>
      <c r="AN338" s="55">
        <f>INDEX([1]装备设计!$H$3:$H$7,MATCH([1]装备一览!AI332,[1]装备设计!$F$3:$F$7,0))</f>
        <v>0</v>
      </c>
      <c r="AO338" s="55">
        <v>37500</v>
      </c>
      <c r="AP338" s="55">
        <v>0</v>
      </c>
      <c r="AQ338" s="55" t="str">
        <f t="shared" si="25"/>
        <v>530,719</v>
      </c>
      <c r="AR338" s="55"/>
      <c r="AT338" s="55" t="s">
        <v>1898</v>
      </c>
      <c r="AU338" s="71">
        <v>0</v>
      </c>
      <c r="AV338" s="55">
        <v>0</v>
      </c>
      <c r="AW338" s="55" t="s">
        <v>131</v>
      </c>
      <c r="AX338" s="44" t="s">
        <v>313</v>
      </c>
      <c r="AY338" s="55">
        <v>70</v>
      </c>
      <c r="AZ338" s="55" t="s">
        <v>232</v>
      </c>
      <c r="BA338" s="54">
        <v>70000</v>
      </c>
      <c r="BB338" s="55">
        <f>INDEX([1]装备设计!$G$3:$G$7,MATCH([1]装备一览!AX332,[1]装备设计!$F$3:$F$7,0))</f>
        <v>50</v>
      </c>
      <c r="BC338" s="55">
        <f>INDEX([1]装备设计!$H$3:$H$7,MATCH([1]装备一览!AX332,[1]装备设计!$F$3:$F$7,0))</f>
        <v>500</v>
      </c>
      <c r="BD338" s="55">
        <v>37500</v>
      </c>
      <c r="BE338" s="55">
        <v>0</v>
      </c>
      <c r="BF338" s="55" t="str">
        <f t="shared" si="26"/>
        <v>795,1078</v>
      </c>
      <c r="BG338" s="55"/>
      <c r="BI338" s="55" t="s">
        <v>1899</v>
      </c>
      <c r="BJ338" s="71">
        <v>0</v>
      </c>
      <c r="BK338" s="55">
        <v>0</v>
      </c>
      <c r="BL338" s="55" t="s">
        <v>131</v>
      </c>
      <c r="BM338" s="44" t="s">
        <v>315</v>
      </c>
      <c r="BN338" s="55">
        <v>70</v>
      </c>
      <c r="BO338" s="55" t="s">
        <v>232</v>
      </c>
      <c r="BP338" s="54">
        <v>140000</v>
      </c>
      <c r="BQ338" s="55">
        <f>INDEX([1]装备设计!$G$3:$G$7,MATCH([1]装备一览!BM332,[1]装备设计!$F$3:$F$7,0))</f>
        <v>150</v>
      </c>
      <c r="BR338" s="55">
        <f>INDEX([1]装备设计!$H$3:$H$7,MATCH([1]装备一览!BM332,[1]装备设计!$F$3:$F$7,0))</f>
        <v>1500</v>
      </c>
      <c r="BS338" s="55">
        <v>37500</v>
      </c>
      <c r="BT338" s="55">
        <v>0</v>
      </c>
      <c r="BU338" s="55" t="str">
        <f t="shared" si="27"/>
        <v>998,1438</v>
      </c>
      <c r="BV338" s="55"/>
    </row>
    <row r="339" spans="1:74" ht="14.25" thickBot="1">
      <c r="A339" s="55" t="s">
        <v>1900</v>
      </c>
      <c r="B339" s="71">
        <v>0</v>
      </c>
      <c r="C339" s="55">
        <v>0</v>
      </c>
      <c r="D339" s="55" t="s">
        <v>132</v>
      </c>
      <c r="E339" s="55" t="s">
        <v>308</v>
      </c>
      <c r="F339" s="55">
        <v>70</v>
      </c>
      <c r="G339" s="55" t="s">
        <v>232</v>
      </c>
      <c r="H339" s="54">
        <v>7000</v>
      </c>
      <c r="I339" s="55">
        <f>INDEX([1]装备设计!$G$3:$G$7,MATCH([1]装备一览!E333,[1]装备设计!$F$3:$F$7,0))</f>
        <v>5</v>
      </c>
      <c r="J339" s="55">
        <f>INDEX([1]装备设计!$H$3:$H$7,MATCH([1]装备一览!E333,[1]装备设计!$F$3:$F$7,0))</f>
        <v>0</v>
      </c>
      <c r="K339" s="55">
        <v>0</v>
      </c>
      <c r="L339" s="55">
        <f t="shared" si="28"/>
        <v>0</v>
      </c>
      <c r="M339" s="55" t="s">
        <v>2248</v>
      </c>
      <c r="N339" s="55"/>
      <c r="P339" s="55" t="s">
        <v>1901</v>
      </c>
      <c r="Q339" s="71">
        <v>0</v>
      </c>
      <c r="R339" s="55">
        <v>0</v>
      </c>
      <c r="S339" s="55" t="s">
        <v>132</v>
      </c>
      <c r="T339" s="44" t="s">
        <v>309</v>
      </c>
      <c r="U339" s="55">
        <v>70</v>
      </c>
      <c r="V339" s="55" t="s">
        <v>232</v>
      </c>
      <c r="W339" s="54">
        <v>14000</v>
      </c>
      <c r="X339" s="55">
        <f>INDEX([1]装备设计!$G$3:$G$7,MATCH([1]装备一览!T333,[1]装备设计!$F$3:$F$7,0))</f>
        <v>10</v>
      </c>
      <c r="Y339" s="55">
        <f>INDEX([1]装备设计!$H$3:$H$7,MATCH([1]装备一览!T333,[1]装备设计!$F$3:$F$7,0))</f>
        <v>0</v>
      </c>
      <c r="Z339" s="55">
        <v>0</v>
      </c>
      <c r="AA339" s="55">
        <v>0</v>
      </c>
      <c r="AB339" s="55" t="str">
        <f t="shared" si="24"/>
        <v>318,431</v>
      </c>
      <c r="AC339" s="55"/>
      <c r="AE339" s="55" t="s">
        <v>1902</v>
      </c>
      <c r="AF339" s="71">
        <v>0</v>
      </c>
      <c r="AG339" s="55">
        <v>0</v>
      </c>
      <c r="AH339" s="55" t="s">
        <v>132</v>
      </c>
      <c r="AI339" s="44" t="s">
        <v>311</v>
      </c>
      <c r="AJ339" s="55">
        <v>70</v>
      </c>
      <c r="AK339" s="55" t="s">
        <v>232</v>
      </c>
      <c r="AL339" s="54">
        <v>35000</v>
      </c>
      <c r="AM339" s="55">
        <f>INDEX([1]装备设计!$G$3:$G$7,MATCH([1]装备一览!AI333,[1]装备设计!$F$3:$F$7,0))</f>
        <v>20</v>
      </c>
      <c r="AN339" s="55">
        <f>INDEX([1]装备设计!$H$3:$H$7,MATCH([1]装备一览!AI333,[1]装备设计!$F$3:$F$7,0))</f>
        <v>0</v>
      </c>
      <c r="AO339" s="55">
        <v>37500</v>
      </c>
      <c r="AP339" s="55">
        <v>0</v>
      </c>
      <c r="AQ339" s="55" t="str">
        <f t="shared" si="25"/>
        <v>530,719</v>
      </c>
      <c r="AR339" s="55"/>
      <c r="AT339" s="55" t="s">
        <v>1903</v>
      </c>
      <c r="AU339" s="71">
        <v>0</v>
      </c>
      <c r="AV339" s="55">
        <v>0</v>
      </c>
      <c r="AW339" s="55" t="s">
        <v>132</v>
      </c>
      <c r="AX339" s="44" t="s">
        <v>313</v>
      </c>
      <c r="AY339" s="55">
        <v>70</v>
      </c>
      <c r="AZ339" s="55" t="s">
        <v>232</v>
      </c>
      <c r="BA339" s="54">
        <v>70000</v>
      </c>
      <c r="BB339" s="55">
        <f>INDEX([1]装备设计!$G$3:$G$7,MATCH([1]装备一览!AX333,[1]装备设计!$F$3:$F$7,0))</f>
        <v>50</v>
      </c>
      <c r="BC339" s="55">
        <f>INDEX([1]装备设计!$H$3:$H$7,MATCH([1]装备一览!AX333,[1]装备设计!$F$3:$F$7,0))</f>
        <v>500</v>
      </c>
      <c r="BD339" s="55">
        <v>37500</v>
      </c>
      <c r="BE339" s="55">
        <v>0</v>
      </c>
      <c r="BF339" s="55" t="str">
        <f t="shared" si="26"/>
        <v>795,1078</v>
      </c>
      <c r="BG339" s="55"/>
      <c r="BI339" s="55" t="s">
        <v>1904</v>
      </c>
      <c r="BJ339" s="71">
        <v>0</v>
      </c>
      <c r="BK339" s="55">
        <v>0</v>
      </c>
      <c r="BL339" s="55" t="s">
        <v>132</v>
      </c>
      <c r="BM339" s="44" t="s">
        <v>315</v>
      </c>
      <c r="BN339" s="55">
        <v>70</v>
      </c>
      <c r="BO339" s="55" t="s">
        <v>232</v>
      </c>
      <c r="BP339" s="54">
        <v>140000</v>
      </c>
      <c r="BQ339" s="55">
        <f>INDEX([1]装备设计!$G$3:$G$7,MATCH([1]装备一览!BM333,[1]装备设计!$F$3:$F$7,0))</f>
        <v>150</v>
      </c>
      <c r="BR339" s="55">
        <f>INDEX([1]装备设计!$H$3:$H$7,MATCH([1]装备一览!BM333,[1]装备设计!$F$3:$F$7,0))</f>
        <v>1500</v>
      </c>
      <c r="BS339" s="55">
        <v>37500</v>
      </c>
      <c r="BT339" s="55">
        <v>0</v>
      </c>
      <c r="BU339" s="55" t="str">
        <f t="shared" si="27"/>
        <v>998,1438</v>
      </c>
      <c r="BV339" s="55"/>
    </row>
    <row r="340" spans="1:74" ht="14.25" thickBot="1">
      <c r="A340" s="55" t="s">
        <v>1905</v>
      </c>
      <c r="B340" s="72">
        <v>0</v>
      </c>
      <c r="C340" s="55">
        <v>0</v>
      </c>
      <c r="D340" s="55" t="s">
        <v>127</v>
      </c>
      <c r="E340" s="55" t="s">
        <v>308</v>
      </c>
      <c r="F340" s="55">
        <v>70</v>
      </c>
      <c r="G340" s="55" t="s">
        <v>135</v>
      </c>
      <c r="H340" s="54">
        <v>7000</v>
      </c>
      <c r="I340" s="55">
        <f>INDEX([1]装备设计!$G$3:$G$7,MATCH([1]装备一览!E334,[1]装备设计!$F$3:$F$7,0))</f>
        <v>5</v>
      </c>
      <c r="J340" s="55">
        <f>INDEX([1]装备设计!$H$3:$H$7,MATCH([1]装备一览!E334,[1]装备设计!$F$3:$F$7,0))</f>
        <v>0</v>
      </c>
      <c r="K340" s="55">
        <v>0</v>
      </c>
      <c r="L340" s="55">
        <f>INDEX($V$2:$AI$16,MATCH(F340,$U$2:$U$16,0),MATCH(D340,$V$1:$AI$1,0))</f>
        <v>9808</v>
      </c>
      <c r="M340" s="55" t="s">
        <v>2248</v>
      </c>
      <c r="N340" s="55"/>
      <c r="P340" s="55" t="s">
        <v>1906</v>
      </c>
      <c r="Q340" s="72">
        <v>0</v>
      </c>
      <c r="R340" s="55">
        <v>0</v>
      </c>
      <c r="S340" s="55" t="s">
        <v>127</v>
      </c>
      <c r="T340" s="44" t="s">
        <v>309</v>
      </c>
      <c r="U340" s="55">
        <v>70</v>
      </c>
      <c r="V340" s="55" t="s">
        <v>135</v>
      </c>
      <c r="W340" s="54">
        <v>14000</v>
      </c>
      <c r="X340" s="55">
        <f>INDEX([1]装备设计!$G$3:$G$7,MATCH([1]装备一览!T334,[1]装备设计!$F$3:$F$7,0))</f>
        <v>10</v>
      </c>
      <c r="Y340" s="55">
        <f>INDEX([1]装备设计!$H$3:$H$7,MATCH([1]装备一览!T334,[1]装备设计!$F$3:$F$7,0))</f>
        <v>0</v>
      </c>
      <c r="Z340" s="55">
        <v>0</v>
      </c>
      <c r="AA340" s="55">
        <v>9808</v>
      </c>
      <c r="AB340" s="55" t="str">
        <f t="shared" si="24"/>
        <v>413,560</v>
      </c>
      <c r="AC340" s="55"/>
      <c r="AE340" s="55" t="s">
        <v>1907</v>
      </c>
      <c r="AF340" s="72">
        <v>0</v>
      </c>
      <c r="AG340" s="55">
        <v>0</v>
      </c>
      <c r="AH340" s="55" t="s">
        <v>127</v>
      </c>
      <c r="AI340" s="44" t="s">
        <v>311</v>
      </c>
      <c r="AJ340" s="55">
        <v>70</v>
      </c>
      <c r="AK340" s="55" t="s">
        <v>135</v>
      </c>
      <c r="AL340" s="54">
        <v>35000</v>
      </c>
      <c r="AM340" s="55">
        <f>INDEX([1]装备设计!$G$3:$G$7,MATCH([1]装备一览!AI334,[1]装备设计!$F$3:$F$7,0))</f>
        <v>20</v>
      </c>
      <c r="AN340" s="55">
        <f>INDEX([1]装备设计!$H$3:$H$7,MATCH([1]装备一览!AI334,[1]装备设计!$F$3:$F$7,0))</f>
        <v>0</v>
      </c>
      <c r="AO340" s="55">
        <v>37500</v>
      </c>
      <c r="AP340" s="55">
        <v>9808</v>
      </c>
      <c r="AQ340" s="55" t="str">
        <f t="shared" si="25"/>
        <v>689,935</v>
      </c>
      <c r="AR340" s="55"/>
      <c r="AT340" s="55" t="s">
        <v>1908</v>
      </c>
      <c r="AU340" s="72">
        <v>0</v>
      </c>
      <c r="AV340" s="55">
        <v>0</v>
      </c>
      <c r="AW340" s="55" t="s">
        <v>127</v>
      </c>
      <c r="AX340" s="44" t="s">
        <v>313</v>
      </c>
      <c r="AY340" s="55">
        <v>70</v>
      </c>
      <c r="AZ340" s="55" t="s">
        <v>135</v>
      </c>
      <c r="BA340" s="54">
        <v>70000</v>
      </c>
      <c r="BB340" s="55">
        <f>INDEX([1]装备设计!$G$3:$G$7,MATCH([1]装备一览!AX334,[1]装备设计!$F$3:$F$7,0))</f>
        <v>50</v>
      </c>
      <c r="BC340" s="55">
        <f>INDEX([1]装备设计!$H$3:$H$7,MATCH([1]装备一览!AX334,[1]装备设计!$F$3:$F$7,0))</f>
        <v>500</v>
      </c>
      <c r="BD340" s="55">
        <v>37500</v>
      </c>
      <c r="BE340" s="55">
        <v>9808</v>
      </c>
      <c r="BF340" s="55" t="str">
        <f t="shared" si="26"/>
        <v>1034,1401</v>
      </c>
      <c r="BG340" s="55"/>
      <c r="BI340" s="55" t="s">
        <v>1909</v>
      </c>
      <c r="BJ340" s="72">
        <v>0</v>
      </c>
      <c r="BK340" s="55">
        <v>0</v>
      </c>
      <c r="BL340" s="55" t="s">
        <v>127</v>
      </c>
      <c r="BM340" s="44" t="s">
        <v>315</v>
      </c>
      <c r="BN340" s="55">
        <v>70</v>
      </c>
      <c r="BO340" s="55" t="s">
        <v>135</v>
      </c>
      <c r="BP340" s="54">
        <v>140000</v>
      </c>
      <c r="BQ340" s="55">
        <f>INDEX([1]装备设计!$G$3:$G$7,MATCH([1]装备一览!BM334,[1]装备设计!$F$3:$F$7,0))</f>
        <v>150</v>
      </c>
      <c r="BR340" s="55">
        <f>INDEX([1]装备设计!$H$3:$H$7,MATCH([1]装备一览!BM334,[1]装备设计!$F$3:$F$7,0))</f>
        <v>1500</v>
      </c>
      <c r="BS340" s="55">
        <v>37500</v>
      </c>
      <c r="BT340" s="55">
        <v>9808</v>
      </c>
      <c r="BU340" s="55" t="str">
        <f t="shared" si="27"/>
        <v>1297,1869</v>
      </c>
      <c r="BV340" s="55"/>
    </row>
    <row r="341" spans="1:74" ht="14.25" thickBot="1">
      <c r="A341" s="55" t="s">
        <v>1910</v>
      </c>
      <c r="B341" s="55">
        <v>1</v>
      </c>
      <c r="C341" s="55">
        <v>1</v>
      </c>
      <c r="D341" s="55" t="s">
        <v>127</v>
      </c>
      <c r="E341" s="55" t="s">
        <v>308</v>
      </c>
      <c r="F341" s="55">
        <v>70</v>
      </c>
      <c r="G341" s="55" t="s">
        <v>135</v>
      </c>
      <c r="H341" s="54">
        <v>7300</v>
      </c>
      <c r="I341" s="55">
        <f>INDEX([1]装备设计!$G$3:$G$7,MATCH([1]装备一览!E335,[1]装备设计!$F$3:$F$7,0))</f>
        <v>5</v>
      </c>
      <c r="J341" s="55">
        <f>INDEX([1]装备设计!$H$3:$H$7,MATCH([1]装备一览!E335,[1]装备设计!$F$3:$F$7,0))</f>
        <v>0</v>
      </c>
      <c r="K341" s="55">
        <v>0</v>
      </c>
      <c r="L341" s="55">
        <f t="shared" ref="L341:L355" si="29">INDEX($V$2:$AI$16,MATCH(F341,$U$2:$U$16,0),MATCH(D341,$V$1:$AI$1,0))</f>
        <v>9808</v>
      </c>
      <c r="M341" s="55" t="s">
        <v>2248</v>
      </c>
      <c r="N341" s="55"/>
      <c r="P341" s="55" t="s">
        <v>1911</v>
      </c>
      <c r="Q341" s="55">
        <v>1</v>
      </c>
      <c r="R341" s="55">
        <v>1</v>
      </c>
      <c r="S341" s="55" t="s">
        <v>127</v>
      </c>
      <c r="T341" s="44" t="s">
        <v>309</v>
      </c>
      <c r="U341" s="55">
        <v>70</v>
      </c>
      <c r="V341" s="55" t="s">
        <v>135</v>
      </c>
      <c r="W341" s="54">
        <v>14600</v>
      </c>
      <c r="X341" s="55">
        <f>INDEX([1]装备设计!$G$3:$G$7,MATCH([1]装备一览!T335,[1]装备设计!$F$3:$F$7,0))</f>
        <v>10</v>
      </c>
      <c r="Y341" s="55">
        <f>INDEX([1]装备设计!$H$3:$H$7,MATCH([1]装备一览!T335,[1]装备设计!$F$3:$F$7,0))</f>
        <v>0</v>
      </c>
      <c r="Z341" s="55">
        <v>0</v>
      </c>
      <c r="AA341" s="55">
        <v>9808</v>
      </c>
      <c r="AB341" s="55" t="str">
        <f t="shared" si="24"/>
        <v>413,560</v>
      </c>
      <c r="AC341" s="55"/>
      <c r="AE341" s="55" t="s">
        <v>1912</v>
      </c>
      <c r="AF341" s="55">
        <v>1</v>
      </c>
      <c r="AG341" s="55">
        <v>1</v>
      </c>
      <c r="AH341" s="55" t="s">
        <v>127</v>
      </c>
      <c r="AI341" s="44" t="s">
        <v>311</v>
      </c>
      <c r="AJ341" s="55">
        <v>70</v>
      </c>
      <c r="AK341" s="55" t="s">
        <v>135</v>
      </c>
      <c r="AL341" s="54">
        <v>36500</v>
      </c>
      <c r="AM341" s="55">
        <f>INDEX([1]装备设计!$G$3:$G$7,MATCH([1]装备一览!AI335,[1]装备设计!$F$3:$F$7,0))</f>
        <v>20</v>
      </c>
      <c r="AN341" s="55">
        <f>INDEX([1]装备设计!$H$3:$H$7,MATCH([1]装备一览!AI335,[1]装备设计!$F$3:$F$7,0))</f>
        <v>0</v>
      </c>
      <c r="AO341" s="55">
        <v>40000</v>
      </c>
      <c r="AP341" s="55">
        <v>9808</v>
      </c>
      <c r="AQ341" s="55" t="str">
        <f t="shared" si="25"/>
        <v>689,935</v>
      </c>
      <c r="AR341" s="55"/>
      <c r="AT341" s="55" t="s">
        <v>1913</v>
      </c>
      <c r="AU341" s="55">
        <v>1</v>
      </c>
      <c r="AV341" s="55">
        <v>1</v>
      </c>
      <c r="AW341" s="55" t="s">
        <v>127</v>
      </c>
      <c r="AX341" s="44" t="s">
        <v>313</v>
      </c>
      <c r="AY341" s="55">
        <v>70</v>
      </c>
      <c r="AZ341" s="55" t="s">
        <v>135</v>
      </c>
      <c r="BA341" s="54">
        <v>73000</v>
      </c>
      <c r="BB341" s="55">
        <f>INDEX([1]装备设计!$G$3:$G$7,MATCH([1]装备一览!AX335,[1]装备设计!$F$3:$F$7,0))</f>
        <v>50</v>
      </c>
      <c r="BC341" s="55">
        <f>INDEX([1]装备设计!$H$3:$H$7,MATCH([1]装备一览!AX335,[1]装备设计!$F$3:$F$7,0))</f>
        <v>500</v>
      </c>
      <c r="BD341" s="55">
        <v>40000</v>
      </c>
      <c r="BE341" s="55">
        <v>9808</v>
      </c>
      <c r="BF341" s="55" t="str">
        <f t="shared" si="26"/>
        <v>1034,1401</v>
      </c>
      <c r="BG341" s="55"/>
      <c r="BI341" s="55" t="s">
        <v>1914</v>
      </c>
      <c r="BJ341" s="55">
        <v>1</v>
      </c>
      <c r="BK341" s="55">
        <v>1</v>
      </c>
      <c r="BL341" s="55" t="s">
        <v>127</v>
      </c>
      <c r="BM341" s="44" t="s">
        <v>315</v>
      </c>
      <c r="BN341" s="55">
        <v>70</v>
      </c>
      <c r="BO341" s="55" t="s">
        <v>135</v>
      </c>
      <c r="BP341" s="54">
        <v>146000</v>
      </c>
      <c r="BQ341" s="55">
        <f>INDEX([1]装备设计!$G$3:$G$7,MATCH([1]装备一览!BM335,[1]装备设计!$F$3:$F$7,0))</f>
        <v>150</v>
      </c>
      <c r="BR341" s="55">
        <f>INDEX([1]装备设计!$H$3:$H$7,MATCH([1]装备一览!BM335,[1]装备设计!$F$3:$F$7,0))</f>
        <v>1500</v>
      </c>
      <c r="BS341" s="55">
        <v>40000</v>
      </c>
      <c r="BT341" s="55">
        <v>9808</v>
      </c>
      <c r="BU341" s="55" t="str">
        <f t="shared" si="27"/>
        <v>1297,1869</v>
      </c>
      <c r="BV341" s="55"/>
    </row>
    <row r="342" spans="1:74" ht="14.25" thickBot="1">
      <c r="A342" s="55" t="s">
        <v>1915</v>
      </c>
      <c r="B342" s="71">
        <v>0</v>
      </c>
      <c r="C342" s="55">
        <v>0</v>
      </c>
      <c r="D342" s="55" t="s">
        <v>128</v>
      </c>
      <c r="E342" s="55" t="s">
        <v>308</v>
      </c>
      <c r="F342" s="55">
        <v>70</v>
      </c>
      <c r="G342" s="55" t="s">
        <v>135</v>
      </c>
      <c r="H342" s="54">
        <v>7000</v>
      </c>
      <c r="I342" s="55">
        <f>INDEX([1]装备设计!$G$3:$G$7,MATCH([1]装备一览!E336,[1]装备设计!$F$3:$F$7,0))</f>
        <v>5</v>
      </c>
      <c r="J342" s="55">
        <f>INDEX([1]装备设计!$H$3:$H$7,MATCH([1]装备一览!E336,[1]装备设计!$F$3:$F$7,0))</f>
        <v>0</v>
      </c>
      <c r="K342" s="55">
        <v>0</v>
      </c>
      <c r="L342" s="55">
        <f t="shared" si="29"/>
        <v>3522</v>
      </c>
      <c r="M342" s="55" t="s">
        <v>2248</v>
      </c>
      <c r="N342" s="55"/>
      <c r="P342" s="55" t="s">
        <v>1916</v>
      </c>
      <c r="Q342" s="71">
        <v>0</v>
      </c>
      <c r="R342" s="55">
        <v>0</v>
      </c>
      <c r="S342" s="55" t="s">
        <v>128</v>
      </c>
      <c r="T342" s="44" t="s">
        <v>309</v>
      </c>
      <c r="U342" s="55">
        <v>70</v>
      </c>
      <c r="V342" s="55" t="s">
        <v>135</v>
      </c>
      <c r="W342" s="54">
        <v>14000</v>
      </c>
      <c r="X342" s="55">
        <f>INDEX([1]装备设计!$G$3:$G$7,MATCH([1]装备一览!T336,[1]装备设计!$F$3:$F$7,0))</f>
        <v>10</v>
      </c>
      <c r="Y342" s="55">
        <f>INDEX([1]装备设计!$H$3:$H$7,MATCH([1]装备一览!T336,[1]装备设计!$F$3:$F$7,0))</f>
        <v>0</v>
      </c>
      <c r="Z342" s="55">
        <v>0</v>
      </c>
      <c r="AA342" s="55">
        <v>3522</v>
      </c>
      <c r="AB342" s="55" t="str">
        <f t="shared" si="24"/>
        <v>413,560</v>
      </c>
      <c r="AC342" s="55"/>
      <c r="AE342" s="55" t="s">
        <v>1917</v>
      </c>
      <c r="AF342" s="71">
        <v>0</v>
      </c>
      <c r="AG342" s="55">
        <v>0</v>
      </c>
      <c r="AH342" s="55" t="s">
        <v>128</v>
      </c>
      <c r="AI342" s="44" t="s">
        <v>311</v>
      </c>
      <c r="AJ342" s="55">
        <v>70</v>
      </c>
      <c r="AK342" s="55" t="s">
        <v>135</v>
      </c>
      <c r="AL342" s="54">
        <v>35000</v>
      </c>
      <c r="AM342" s="55">
        <f>INDEX([1]装备设计!$G$3:$G$7,MATCH([1]装备一览!AI336,[1]装备设计!$F$3:$F$7,0))</f>
        <v>20</v>
      </c>
      <c r="AN342" s="55">
        <f>INDEX([1]装备设计!$H$3:$H$7,MATCH([1]装备一览!AI336,[1]装备设计!$F$3:$F$7,0))</f>
        <v>0</v>
      </c>
      <c r="AO342" s="55">
        <v>37500</v>
      </c>
      <c r="AP342" s="55">
        <v>3522</v>
      </c>
      <c r="AQ342" s="55" t="str">
        <f t="shared" si="25"/>
        <v>689,935</v>
      </c>
      <c r="AR342" s="55"/>
      <c r="AT342" s="55" t="s">
        <v>1918</v>
      </c>
      <c r="AU342" s="71">
        <v>0</v>
      </c>
      <c r="AV342" s="55">
        <v>0</v>
      </c>
      <c r="AW342" s="55" t="s">
        <v>128</v>
      </c>
      <c r="AX342" s="44" t="s">
        <v>313</v>
      </c>
      <c r="AY342" s="55">
        <v>70</v>
      </c>
      <c r="AZ342" s="55" t="s">
        <v>135</v>
      </c>
      <c r="BA342" s="54">
        <v>70000</v>
      </c>
      <c r="BB342" s="55">
        <f>INDEX([1]装备设计!$G$3:$G$7,MATCH([1]装备一览!AX336,[1]装备设计!$F$3:$F$7,0))</f>
        <v>50</v>
      </c>
      <c r="BC342" s="55">
        <f>INDEX([1]装备设计!$H$3:$H$7,MATCH([1]装备一览!AX336,[1]装备设计!$F$3:$F$7,0))</f>
        <v>500</v>
      </c>
      <c r="BD342" s="55">
        <v>37500</v>
      </c>
      <c r="BE342" s="55">
        <v>3522</v>
      </c>
      <c r="BF342" s="55" t="str">
        <f t="shared" si="26"/>
        <v>1034,1401</v>
      </c>
      <c r="BG342" s="55"/>
      <c r="BI342" s="55" t="s">
        <v>1919</v>
      </c>
      <c r="BJ342" s="71">
        <v>0</v>
      </c>
      <c r="BK342" s="55">
        <v>0</v>
      </c>
      <c r="BL342" s="55" t="s">
        <v>128</v>
      </c>
      <c r="BM342" s="44" t="s">
        <v>315</v>
      </c>
      <c r="BN342" s="55">
        <v>70</v>
      </c>
      <c r="BO342" s="55" t="s">
        <v>135</v>
      </c>
      <c r="BP342" s="54">
        <v>140000</v>
      </c>
      <c r="BQ342" s="55">
        <f>INDEX([1]装备设计!$G$3:$G$7,MATCH([1]装备一览!BM336,[1]装备设计!$F$3:$F$7,0))</f>
        <v>150</v>
      </c>
      <c r="BR342" s="55">
        <f>INDEX([1]装备设计!$H$3:$H$7,MATCH([1]装备一览!BM336,[1]装备设计!$F$3:$F$7,0))</f>
        <v>1500</v>
      </c>
      <c r="BS342" s="55">
        <v>37500</v>
      </c>
      <c r="BT342" s="55">
        <v>3522</v>
      </c>
      <c r="BU342" s="55" t="str">
        <f t="shared" si="27"/>
        <v>1297,1869</v>
      </c>
      <c r="BV342" s="55"/>
    </row>
    <row r="343" spans="1:74" ht="14.25" thickBot="1">
      <c r="A343" s="55" t="s">
        <v>1920</v>
      </c>
      <c r="B343" s="55">
        <v>1</v>
      </c>
      <c r="C343" s="55">
        <v>1</v>
      </c>
      <c r="D343" s="55" t="s">
        <v>128</v>
      </c>
      <c r="E343" s="55" t="s">
        <v>308</v>
      </c>
      <c r="F343" s="55">
        <v>70</v>
      </c>
      <c r="G343" s="55" t="s">
        <v>135</v>
      </c>
      <c r="H343" s="54">
        <v>7300</v>
      </c>
      <c r="I343" s="55">
        <f>INDEX([1]装备设计!$G$3:$G$7,MATCH([1]装备一览!E337,[1]装备设计!$F$3:$F$7,0))</f>
        <v>5</v>
      </c>
      <c r="J343" s="55">
        <f>INDEX([1]装备设计!$H$3:$H$7,MATCH([1]装备一览!E337,[1]装备设计!$F$3:$F$7,0))</f>
        <v>0</v>
      </c>
      <c r="K343" s="55">
        <v>0</v>
      </c>
      <c r="L343" s="55">
        <f t="shared" si="29"/>
        <v>3522</v>
      </c>
      <c r="M343" s="55" t="s">
        <v>2248</v>
      </c>
      <c r="N343" s="55"/>
      <c r="P343" s="55" t="s">
        <v>1921</v>
      </c>
      <c r="Q343" s="55">
        <v>1</v>
      </c>
      <c r="R343" s="55">
        <v>1</v>
      </c>
      <c r="S343" s="55" t="s">
        <v>128</v>
      </c>
      <c r="T343" s="44" t="s">
        <v>309</v>
      </c>
      <c r="U343" s="55">
        <v>70</v>
      </c>
      <c r="V343" s="55" t="s">
        <v>135</v>
      </c>
      <c r="W343" s="54">
        <v>14600</v>
      </c>
      <c r="X343" s="55">
        <f>INDEX([1]装备设计!$G$3:$G$7,MATCH([1]装备一览!T337,[1]装备设计!$F$3:$F$7,0))</f>
        <v>10</v>
      </c>
      <c r="Y343" s="55">
        <f>INDEX([1]装备设计!$H$3:$H$7,MATCH([1]装备一览!T337,[1]装备设计!$F$3:$F$7,0))</f>
        <v>0</v>
      </c>
      <c r="Z343" s="55">
        <v>0</v>
      </c>
      <c r="AA343" s="55">
        <v>3522</v>
      </c>
      <c r="AB343" s="55" t="str">
        <f t="shared" si="24"/>
        <v>413,560</v>
      </c>
      <c r="AC343" s="55"/>
      <c r="AE343" s="55" t="s">
        <v>1922</v>
      </c>
      <c r="AF343" s="55">
        <v>1</v>
      </c>
      <c r="AG343" s="55">
        <v>1</v>
      </c>
      <c r="AH343" s="55" t="s">
        <v>128</v>
      </c>
      <c r="AI343" s="44" t="s">
        <v>311</v>
      </c>
      <c r="AJ343" s="55">
        <v>70</v>
      </c>
      <c r="AK343" s="55" t="s">
        <v>135</v>
      </c>
      <c r="AL343" s="54">
        <v>36500</v>
      </c>
      <c r="AM343" s="55">
        <f>INDEX([1]装备设计!$G$3:$G$7,MATCH([1]装备一览!AI337,[1]装备设计!$F$3:$F$7,0))</f>
        <v>20</v>
      </c>
      <c r="AN343" s="55">
        <f>INDEX([1]装备设计!$H$3:$H$7,MATCH([1]装备一览!AI337,[1]装备设计!$F$3:$F$7,0))</f>
        <v>0</v>
      </c>
      <c r="AO343" s="55">
        <v>40000</v>
      </c>
      <c r="AP343" s="55">
        <v>3522</v>
      </c>
      <c r="AQ343" s="55" t="str">
        <f t="shared" si="25"/>
        <v>689,935</v>
      </c>
      <c r="AR343" s="55"/>
      <c r="AT343" s="55" t="s">
        <v>1923</v>
      </c>
      <c r="AU343" s="55">
        <v>1</v>
      </c>
      <c r="AV343" s="55">
        <v>1</v>
      </c>
      <c r="AW343" s="55" t="s">
        <v>128</v>
      </c>
      <c r="AX343" s="44" t="s">
        <v>313</v>
      </c>
      <c r="AY343" s="55">
        <v>70</v>
      </c>
      <c r="AZ343" s="55" t="s">
        <v>135</v>
      </c>
      <c r="BA343" s="54">
        <v>73000</v>
      </c>
      <c r="BB343" s="55">
        <f>INDEX([1]装备设计!$G$3:$G$7,MATCH([1]装备一览!AX337,[1]装备设计!$F$3:$F$7,0))</f>
        <v>50</v>
      </c>
      <c r="BC343" s="55">
        <f>INDEX([1]装备设计!$H$3:$H$7,MATCH([1]装备一览!AX337,[1]装备设计!$F$3:$F$7,0))</f>
        <v>500</v>
      </c>
      <c r="BD343" s="55">
        <v>40000</v>
      </c>
      <c r="BE343" s="55">
        <v>3522</v>
      </c>
      <c r="BF343" s="55" t="str">
        <f t="shared" si="26"/>
        <v>1034,1401</v>
      </c>
      <c r="BG343" s="55"/>
      <c r="BI343" s="55" t="s">
        <v>1924</v>
      </c>
      <c r="BJ343" s="55">
        <v>1</v>
      </c>
      <c r="BK343" s="55">
        <v>1</v>
      </c>
      <c r="BL343" s="55" t="s">
        <v>128</v>
      </c>
      <c r="BM343" s="44" t="s">
        <v>315</v>
      </c>
      <c r="BN343" s="55">
        <v>70</v>
      </c>
      <c r="BO343" s="55" t="s">
        <v>135</v>
      </c>
      <c r="BP343" s="54">
        <v>146000</v>
      </c>
      <c r="BQ343" s="55">
        <f>INDEX([1]装备设计!$G$3:$G$7,MATCH([1]装备一览!BM337,[1]装备设计!$F$3:$F$7,0))</f>
        <v>150</v>
      </c>
      <c r="BR343" s="55">
        <f>INDEX([1]装备设计!$H$3:$H$7,MATCH([1]装备一览!BM337,[1]装备设计!$F$3:$F$7,0))</f>
        <v>1500</v>
      </c>
      <c r="BS343" s="55">
        <v>40000</v>
      </c>
      <c r="BT343" s="55">
        <v>3522</v>
      </c>
      <c r="BU343" s="55" t="str">
        <f t="shared" si="27"/>
        <v>1297,1869</v>
      </c>
      <c r="BV343" s="55"/>
    </row>
    <row r="344" spans="1:74" ht="14.25" thickBot="1">
      <c r="A344" s="55" t="s">
        <v>1925</v>
      </c>
      <c r="B344" s="71">
        <v>0</v>
      </c>
      <c r="C344" s="55">
        <v>0</v>
      </c>
      <c r="D344" s="55" t="s">
        <v>127</v>
      </c>
      <c r="E344" s="55" t="s">
        <v>308</v>
      </c>
      <c r="F344" s="55">
        <v>70</v>
      </c>
      <c r="G344" s="55" t="s">
        <v>139</v>
      </c>
      <c r="H344" s="54">
        <v>7000</v>
      </c>
      <c r="I344" s="55">
        <f>INDEX([1]装备设计!$G$3:$G$7,MATCH([1]装备一览!E338,[1]装备设计!$F$3:$F$7,0))</f>
        <v>5</v>
      </c>
      <c r="J344" s="55">
        <f>INDEX([1]装备设计!$H$3:$H$7,MATCH([1]装备一览!E338,[1]装备设计!$F$3:$F$7,0))</f>
        <v>0</v>
      </c>
      <c r="K344" s="55">
        <v>0</v>
      </c>
      <c r="L344" s="55">
        <f t="shared" si="29"/>
        <v>9808</v>
      </c>
      <c r="M344" s="55" t="s">
        <v>2248</v>
      </c>
      <c r="N344" s="55"/>
      <c r="P344" s="55" t="s">
        <v>1926</v>
      </c>
      <c r="Q344" s="71">
        <v>0</v>
      </c>
      <c r="R344" s="55">
        <v>0</v>
      </c>
      <c r="S344" s="55" t="s">
        <v>127</v>
      </c>
      <c r="T344" s="44" t="s">
        <v>309</v>
      </c>
      <c r="U344" s="55">
        <v>70</v>
      </c>
      <c r="V344" s="55" t="s">
        <v>139</v>
      </c>
      <c r="W344" s="54">
        <v>14000</v>
      </c>
      <c r="X344" s="55">
        <f>INDEX([1]装备设计!$G$3:$G$7,MATCH([1]装备一览!T338,[1]装备设计!$F$3:$F$7,0))</f>
        <v>10</v>
      </c>
      <c r="Y344" s="55">
        <f>INDEX([1]装备设计!$H$3:$H$7,MATCH([1]装备一览!T338,[1]装备设计!$F$3:$F$7,0))</f>
        <v>0</v>
      </c>
      <c r="Z344" s="55">
        <v>0</v>
      </c>
      <c r="AA344" s="55">
        <v>9808</v>
      </c>
      <c r="AB344" s="55" t="str">
        <f t="shared" si="24"/>
        <v>413,560</v>
      </c>
      <c r="AC344" s="55"/>
      <c r="AE344" s="55" t="s">
        <v>1927</v>
      </c>
      <c r="AF344" s="71">
        <v>0</v>
      </c>
      <c r="AG344" s="55">
        <v>0</v>
      </c>
      <c r="AH344" s="55" t="s">
        <v>127</v>
      </c>
      <c r="AI344" s="44" t="s">
        <v>311</v>
      </c>
      <c r="AJ344" s="55">
        <v>70</v>
      </c>
      <c r="AK344" s="55" t="s">
        <v>139</v>
      </c>
      <c r="AL344" s="54">
        <v>35000</v>
      </c>
      <c r="AM344" s="55">
        <f>INDEX([1]装备设计!$G$3:$G$7,MATCH([1]装备一览!AI338,[1]装备设计!$F$3:$F$7,0))</f>
        <v>20</v>
      </c>
      <c r="AN344" s="55">
        <f>INDEX([1]装备设计!$H$3:$H$7,MATCH([1]装备一览!AI338,[1]装备设计!$F$3:$F$7,0))</f>
        <v>0</v>
      </c>
      <c r="AO344" s="55">
        <v>37500</v>
      </c>
      <c r="AP344" s="55">
        <v>9808</v>
      </c>
      <c r="AQ344" s="55" t="str">
        <f t="shared" si="25"/>
        <v>689,935</v>
      </c>
      <c r="AR344" s="55"/>
      <c r="AT344" s="55" t="s">
        <v>1928</v>
      </c>
      <c r="AU344" s="71">
        <v>0</v>
      </c>
      <c r="AV344" s="55">
        <v>0</v>
      </c>
      <c r="AW344" s="55" t="s">
        <v>127</v>
      </c>
      <c r="AX344" s="44" t="s">
        <v>313</v>
      </c>
      <c r="AY344" s="55">
        <v>70</v>
      </c>
      <c r="AZ344" s="55" t="s">
        <v>139</v>
      </c>
      <c r="BA344" s="54">
        <v>70000</v>
      </c>
      <c r="BB344" s="55">
        <f>INDEX([1]装备设计!$G$3:$G$7,MATCH([1]装备一览!AX338,[1]装备设计!$F$3:$F$7,0))</f>
        <v>50</v>
      </c>
      <c r="BC344" s="55">
        <f>INDEX([1]装备设计!$H$3:$H$7,MATCH([1]装备一览!AX338,[1]装备设计!$F$3:$F$7,0))</f>
        <v>500</v>
      </c>
      <c r="BD344" s="55">
        <v>37500</v>
      </c>
      <c r="BE344" s="55">
        <v>9808</v>
      </c>
      <c r="BF344" s="55" t="str">
        <f t="shared" si="26"/>
        <v>1034,1401</v>
      </c>
      <c r="BG344" s="55"/>
      <c r="BI344" s="55" t="s">
        <v>1929</v>
      </c>
      <c r="BJ344" s="71">
        <v>0</v>
      </c>
      <c r="BK344" s="55">
        <v>0</v>
      </c>
      <c r="BL344" s="55" t="s">
        <v>127</v>
      </c>
      <c r="BM344" s="44" t="s">
        <v>315</v>
      </c>
      <c r="BN344" s="55">
        <v>70</v>
      </c>
      <c r="BO344" s="55" t="s">
        <v>139</v>
      </c>
      <c r="BP344" s="54">
        <v>140000</v>
      </c>
      <c r="BQ344" s="55">
        <f>INDEX([1]装备设计!$G$3:$G$7,MATCH([1]装备一览!BM338,[1]装备设计!$F$3:$F$7,0))</f>
        <v>150</v>
      </c>
      <c r="BR344" s="55">
        <f>INDEX([1]装备设计!$H$3:$H$7,MATCH([1]装备一览!BM338,[1]装备设计!$F$3:$F$7,0))</f>
        <v>1500</v>
      </c>
      <c r="BS344" s="55">
        <v>37500</v>
      </c>
      <c r="BT344" s="55">
        <v>9808</v>
      </c>
      <c r="BU344" s="55" t="str">
        <f t="shared" si="27"/>
        <v>1297,1869</v>
      </c>
      <c r="BV344" s="55"/>
    </row>
    <row r="345" spans="1:74" ht="14.25" thickBot="1">
      <c r="A345" s="55" t="s">
        <v>1930</v>
      </c>
      <c r="B345" s="55">
        <v>1</v>
      </c>
      <c r="C345" s="55">
        <v>1</v>
      </c>
      <c r="D345" s="55" t="s">
        <v>127</v>
      </c>
      <c r="E345" s="55" t="s">
        <v>308</v>
      </c>
      <c r="F345" s="55">
        <v>70</v>
      </c>
      <c r="G345" s="55" t="s">
        <v>139</v>
      </c>
      <c r="H345" s="54">
        <v>7300</v>
      </c>
      <c r="I345" s="55">
        <f>INDEX([1]装备设计!$G$3:$G$7,MATCH([1]装备一览!E339,[1]装备设计!$F$3:$F$7,0))</f>
        <v>5</v>
      </c>
      <c r="J345" s="55">
        <f>INDEX([1]装备设计!$H$3:$H$7,MATCH([1]装备一览!E339,[1]装备设计!$F$3:$F$7,0))</f>
        <v>0</v>
      </c>
      <c r="K345" s="55">
        <v>0</v>
      </c>
      <c r="L345" s="55">
        <f t="shared" si="29"/>
        <v>9808</v>
      </c>
      <c r="M345" s="55" t="s">
        <v>2248</v>
      </c>
      <c r="N345" s="55"/>
      <c r="P345" s="55" t="s">
        <v>1931</v>
      </c>
      <c r="Q345" s="55">
        <v>1</v>
      </c>
      <c r="R345" s="55">
        <v>1</v>
      </c>
      <c r="S345" s="55" t="s">
        <v>127</v>
      </c>
      <c r="T345" s="44" t="s">
        <v>309</v>
      </c>
      <c r="U345" s="55">
        <v>70</v>
      </c>
      <c r="V345" s="55" t="s">
        <v>139</v>
      </c>
      <c r="W345" s="54">
        <v>14600</v>
      </c>
      <c r="X345" s="55">
        <f>INDEX([1]装备设计!$G$3:$G$7,MATCH([1]装备一览!T339,[1]装备设计!$F$3:$F$7,0))</f>
        <v>10</v>
      </c>
      <c r="Y345" s="55">
        <f>INDEX([1]装备设计!$H$3:$H$7,MATCH([1]装备一览!T339,[1]装备设计!$F$3:$F$7,0))</f>
        <v>0</v>
      </c>
      <c r="Z345" s="55">
        <v>0</v>
      </c>
      <c r="AA345" s="55">
        <v>9808</v>
      </c>
      <c r="AB345" s="55" t="str">
        <f t="shared" si="24"/>
        <v>413,560</v>
      </c>
      <c r="AC345" s="55"/>
      <c r="AE345" s="55" t="s">
        <v>1932</v>
      </c>
      <c r="AF345" s="55">
        <v>1</v>
      </c>
      <c r="AG345" s="55">
        <v>1</v>
      </c>
      <c r="AH345" s="55" t="s">
        <v>127</v>
      </c>
      <c r="AI345" s="44" t="s">
        <v>311</v>
      </c>
      <c r="AJ345" s="55">
        <v>70</v>
      </c>
      <c r="AK345" s="55" t="s">
        <v>139</v>
      </c>
      <c r="AL345" s="54">
        <v>36500</v>
      </c>
      <c r="AM345" s="55">
        <f>INDEX([1]装备设计!$G$3:$G$7,MATCH([1]装备一览!AI339,[1]装备设计!$F$3:$F$7,0))</f>
        <v>20</v>
      </c>
      <c r="AN345" s="55">
        <f>INDEX([1]装备设计!$H$3:$H$7,MATCH([1]装备一览!AI339,[1]装备设计!$F$3:$F$7,0))</f>
        <v>0</v>
      </c>
      <c r="AO345" s="55">
        <v>40000</v>
      </c>
      <c r="AP345" s="55">
        <v>9808</v>
      </c>
      <c r="AQ345" s="55" t="str">
        <f t="shared" si="25"/>
        <v>689,935</v>
      </c>
      <c r="AR345" s="55"/>
      <c r="AT345" s="55" t="s">
        <v>1933</v>
      </c>
      <c r="AU345" s="55">
        <v>1</v>
      </c>
      <c r="AV345" s="55">
        <v>1</v>
      </c>
      <c r="AW345" s="55" t="s">
        <v>127</v>
      </c>
      <c r="AX345" s="44" t="s">
        <v>313</v>
      </c>
      <c r="AY345" s="55">
        <v>70</v>
      </c>
      <c r="AZ345" s="55" t="s">
        <v>139</v>
      </c>
      <c r="BA345" s="54">
        <v>73000</v>
      </c>
      <c r="BB345" s="55">
        <f>INDEX([1]装备设计!$G$3:$G$7,MATCH([1]装备一览!AX339,[1]装备设计!$F$3:$F$7,0))</f>
        <v>50</v>
      </c>
      <c r="BC345" s="55">
        <f>INDEX([1]装备设计!$H$3:$H$7,MATCH([1]装备一览!AX339,[1]装备设计!$F$3:$F$7,0))</f>
        <v>500</v>
      </c>
      <c r="BD345" s="55">
        <v>40000</v>
      </c>
      <c r="BE345" s="55">
        <v>9808</v>
      </c>
      <c r="BF345" s="55" t="str">
        <f t="shared" si="26"/>
        <v>1034,1401</v>
      </c>
      <c r="BG345" s="55"/>
      <c r="BI345" s="55" t="s">
        <v>1934</v>
      </c>
      <c r="BJ345" s="55">
        <v>1</v>
      </c>
      <c r="BK345" s="55">
        <v>1</v>
      </c>
      <c r="BL345" s="55" t="s">
        <v>127</v>
      </c>
      <c r="BM345" s="44" t="s">
        <v>315</v>
      </c>
      <c r="BN345" s="55">
        <v>70</v>
      </c>
      <c r="BO345" s="55" t="s">
        <v>139</v>
      </c>
      <c r="BP345" s="54">
        <v>146000</v>
      </c>
      <c r="BQ345" s="55">
        <f>INDEX([1]装备设计!$G$3:$G$7,MATCH([1]装备一览!BM339,[1]装备设计!$F$3:$F$7,0))</f>
        <v>150</v>
      </c>
      <c r="BR345" s="55">
        <f>INDEX([1]装备设计!$H$3:$H$7,MATCH([1]装备一览!BM339,[1]装备设计!$F$3:$F$7,0))</f>
        <v>1500</v>
      </c>
      <c r="BS345" s="55">
        <v>40000</v>
      </c>
      <c r="BT345" s="55">
        <v>9808</v>
      </c>
      <c r="BU345" s="55" t="str">
        <f t="shared" si="27"/>
        <v>1297,1869</v>
      </c>
      <c r="BV345" s="55"/>
    </row>
    <row r="346" spans="1:74" ht="14.25" thickBot="1">
      <c r="A346" s="55" t="s">
        <v>1935</v>
      </c>
      <c r="B346" s="71">
        <v>0</v>
      </c>
      <c r="C346" s="55">
        <v>0</v>
      </c>
      <c r="D346" s="55" t="s">
        <v>128</v>
      </c>
      <c r="E346" s="55" t="s">
        <v>308</v>
      </c>
      <c r="F346" s="55">
        <v>70</v>
      </c>
      <c r="G346" s="55" t="s">
        <v>139</v>
      </c>
      <c r="H346" s="54">
        <v>7000</v>
      </c>
      <c r="I346" s="55">
        <f>INDEX([1]装备设计!$G$3:$G$7,MATCH([1]装备一览!E340,[1]装备设计!$F$3:$F$7,0))</f>
        <v>5</v>
      </c>
      <c r="J346" s="55">
        <f>INDEX([1]装备设计!$H$3:$H$7,MATCH([1]装备一览!E340,[1]装备设计!$F$3:$F$7,0))</f>
        <v>0</v>
      </c>
      <c r="K346" s="55">
        <v>0</v>
      </c>
      <c r="L346" s="55">
        <f t="shared" si="29"/>
        <v>3522</v>
      </c>
      <c r="M346" s="55" t="s">
        <v>2248</v>
      </c>
      <c r="N346" s="55"/>
      <c r="P346" s="55" t="s">
        <v>1936</v>
      </c>
      <c r="Q346" s="71">
        <v>0</v>
      </c>
      <c r="R346" s="55">
        <v>0</v>
      </c>
      <c r="S346" s="55" t="s">
        <v>128</v>
      </c>
      <c r="T346" s="44" t="s">
        <v>309</v>
      </c>
      <c r="U346" s="55">
        <v>70</v>
      </c>
      <c r="V346" s="55" t="s">
        <v>139</v>
      </c>
      <c r="W346" s="54">
        <v>14000</v>
      </c>
      <c r="X346" s="55">
        <f>INDEX([1]装备设计!$G$3:$G$7,MATCH([1]装备一览!T340,[1]装备设计!$F$3:$F$7,0))</f>
        <v>10</v>
      </c>
      <c r="Y346" s="55">
        <f>INDEX([1]装备设计!$H$3:$H$7,MATCH([1]装备一览!T340,[1]装备设计!$F$3:$F$7,0))</f>
        <v>0</v>
      </c>
      <c r="Z346" s="55">
        <v>0</v>
      </c>
      <c r="AA346" s="55">
        <v>3522</v>
      </c>
      <c r="AB346" s="55" t="str">
        <f t="shared" si="24"/>
        <v>413,560</v>
      </c>
      <c r="AC346" s="55"/>
      <c r="AE346" s="55" t="s">
        <v>1937</v>
      </c>
      <c r="AF346" s="71">
        <v>0</v>
      </c>
      <c r="AG346" s="55">
        <v>0</v>
      </c>
      <c r="AH346" s="55" t="s">
        <v>128</v>
      </c>
      <c r="AI346" s="44" t="s">
        <v>311</v>
      </c>
      <c r="AJ346" s="55">
        <v>70</v>
      </c>
      <c r="AK346" s="55" t="s">
        <v>139</v>
      </c>
      <c r="AL346" s="54">
        <v>35000</v>
      </c>
      <c r="AM346" s="55">
        <f>INDEX([1]装备设计!$G$3:$G$7,MATCH([1]装备一览!AI340,[1]装备设计!$F$3:$F$7,0))</f>
        <v>20</v>
      </c>
      <c r="AN346" s="55">
        <f>INDEX([1]装备设计!$H$3:$H$7,MATCH([1]装备一览!AI340,[1]装备设计!$F$3:$F$7,0))</f>
        <v>0</v>
      </c>
      <c r="AO346" s="55">
        <v>37500</v>
      </c>
      <c r="AP346" s="55">
        <v>3522</v>
      </c>
      <c r="AQ346" s="55" t="str">
        <f t="shared" si="25"/>
        <v>689,935</v>
      </c>
      <c r="AR346" s="55"/>
      <c r="AT346" s="55" t="s">
        <v>1938</v>
      </c>
      <c r="AU346" s="71">
        <v>0</v>
      </c>
      <c r="AV346" s="55">
        <v>0</v>
      </c>
      <c r="AW346" s="55" t="s">
        <v>128</v>
      </c>
      <c r="AX346" s="44" t="s">
        <v>313</v>
      </c>
      <c r="AY346" s="55">
        <v>70</v>
      </c>
      <c r="AZ346" s="55" t="s">
        <v>139</v>
      </c>
      <c r="BA346" s="54">
        <v>70000</v>
      </c>
      <c r="BB346" s="55">
        <f>INDEX([1]装备设计!$G$3:$G$7,MATCH([1]装备一览!AX340,[1]装备设计!$F$3:$F$7,0))</f>
        <v>50</v>
      </c>
      <c r="BC346" s="55">
        <f>INDEX([1]装备设计!$H$3:$H$7,MATCH([1]装备一览!AX340,[1]装备设计!$F$3:$F$7,0))</f>
        <v>500</v>
      </c>
      <c r="BD346" s="55">
        <v>37500</v>
      </c>
      <c r="BE346" s="55">
        <v>3522</v>
      </c>
      <c r="BF346" s="55" t="str">
        <f t="shared" si="26"/>
        <v>1034,1401</v>
      </c>
      <c r="BG346" s="55"/>
      <c r="BI346" s="55" t="s">
        <v>1939</v>
      </c>
      <c r="BJ346" s="71">
        <v>0</v>
      </c>
      <c r="BK346" s="55">
        <v>0</v>
      </c>
      <c r="BL346" s="55" t="s">
        <v>128</v>
      </c>
      <c r="BM346" s="44" t="s">
        <v>315</v>
      </c>
      <c r="BN346" s="55">
        <v>70</v>
      </c>
      <c r="BO346" s="55" t="s">
        <v>139</v>
      </c>
      <c r="BP346" s="54">
        <v>140000</v>
      </c>
      <c r="BQ346" s="55">
        <f>INDEX([1]装备设计!$G$3:$G$7,MATCH([1]装备一览!BM340,[1]装备设计!$F$3:$F$7,0))</f>
        <v>150</v>
      </c>
      <c r="BR346" s="55">
        <f>INDEX([1]装备设计!$H$3:$H$7,MATCH([1]装备一览!BM340,[1]装备设计!$F$3:$F$7,0))</f>
        <v>1500</v>
      </c>
      <c r="BS346" s="55">
        <v>37500</v>
      </c>
      <c r="BT346" s="55">
        <v>3522</v>
      </c>
      <c r="BU346" s="55" t="str">
        <f t="shared" si="27"/>
        <v>1297,1869</v>
      </c>
      <c r="BV346" s="55"/>
    </row>
    <row r="347" spans="1:74" ht="14.25" thickBot="1">
      <c r="A347" s="55" t="s">
        <v>1940</v>
      </c>
      <c r="B347" s="55">
        <v>1</v>
      </c>
      <c r="C347" s="55">
        <v>1</v>
      </c>
      <c r="D347" s="55" t="s">
        <v>128</v>
      </c>
      <c r="E347" s="55" t="s">
        <v>308</v>
      </c>
      <c r="F347" s="55">
        <v>70</v>
      </c>
      <c r="G347" s="55" t="s">
        <v>139</v>
      </c>
      <c r="H347" s="54">
        <v>7300</v>
      </c>
      <c r="I347" s="55">
        <f>INDEX([1]装备设计!$G$3:$G$7,MATCH([1]装备一览!E341,[1]装备设计!$F$3:$F$7,0))</f>
        <v>5</v>
      </c>
      <c r="J347" s="55">
        <f>INDEX([1]装备设计!$H$3:$H$7,MATCH([1]装备一览!E341,[1]装备设计!$F$3:$F$7,0))</f>
        <v>0</v>
      </c>
      <c r="K347" s="55">
        <v>0</v>
      </c>
      <c r="L347" s="55">
        <f t="shared" si="29"/>
        <v>3522</v>
      </c>
      <c r="M347" s="55" t="s">
        <v>2248</v>
      </c>
      <c r="N347" s="55"/>
      <c r="P347" s="55" t="s">
        <v>1941</v>
      </c>
      <c r="Q347" s="55">
        <v>1</v>
      </c>
      <c r="R347" s="55">
        <v>1</v>
      </c>
      <c r="S347" s="55" t="s">
        <v>128</v>
      </c>
      <c r="T347" s="44" t="s">
        <v>309</v>
      </c>
      <c r="U347" s="55">
        <v>70</v>
      </c>
      <c r="V347" s="55" t="s">
        <v>139</v>
      </c>
      <c r="W347" s="54">
        <v>14600</v>
      </c>
      <c r="X347" s="55">
        <f>INDEX([1]装备设计!$G$3:$G$7,MATCH([1]装备一览!T341,[1]装备设计!$F$3:$F$7,0))</f>
        <v>10</v>
      </c>
      <c r="Y347" s="55">
        <f>INDEX([1]装备设计!$H$3:$H$7,MATCH([1]装备一览!T341,[1]装备设计!$F$3:$F$7,0))</f>
        <v>0</v>
      </c>
      <c r="Z347" s="55">
        <v>0</v>
      </c>
      <c r="AA347" s="55">
        <v>3522</v>
      </c>
      <c r="AB347" s="55" t="str">
        <f t="shared" ref="AB347:AB355" si="30">IF(V347="全职业",VLOOKUP(U347,$A$2:$I$16,8,FALSE),VLOOKUP(U347,$A$2:$I$16,9,FALSE))</f>
        <v>413,560</v>
      </c>
      <c r="AC347" s="55"/>
      <c r="AE347" s="55" t="s">
        <v>1942</v>
      </c>
      <c r="AF347" s="55">
        <v>1</v>
      </c>
      <c r="AG347" s="55">
        <v>1</v>
      </c>
      <c r="AH347" s="55" t="s">
        <v>128</v>
      </c>
      <c r="AI347" s="44" t="s">
        <v>311</v>
      </c>
      <c r="AJ347" s="55">
        <v>70</v>
      </c>
      <c r="AK347" s="55" t="s">
        <v>139</v>
      </c>
      <c r="AL347" s="54">
        <v>36500</v>
      </c>
      <c r="AM347" s="55">
        <f>INDEX([1]装备设计!$G$3:$G$7,MATCH([1]装备一览!AI341,[1]装备设计!$F$3:$F$7,0))</f>
        <v>20</v>
      </c>
      <c r="AN347" s="55">
        <f>INDEX([1]装备设计!$H$3:$H$7,MATCH([1]装备一览!AI341,[1]装备设计!$F$3:$F$7,0))</f>
        <v>0</v>
      </c>
      <c r="AO347" s="55">
        <v>40000</v>
      </c>
      <c r="AP347" s="55">
        <v>3522</v>
      </c>
      <c r="AQ347" s="55" t="str">
        <f t="shared" si="25"/>
        <v>689,935</v>
      </c>
      <c r="AR347" s="55"/>
      <c r="AT347" s="55" t="s">
        <v>1943</v>
      </c>
      <c r="AU347" s="55">
        <v>1</v>
      </c>
      <c r="AV347" s="55">
        <v>1</v>
      </c>
      <c r="AW347" s="55" t="s">
        <v>128</v>
      </c>
      <c r="AX347" s="44" t="s">
        <v>313</v>
      </c>
      <c r="AY347" s="55">
        <v>70</v>
      </c>
      <c r="AZ347" s="55" t="s">
        <v>139</v>
      </c>
      <c r="BA347" s="54">
        <v>73000</v>
      </c>
      <c r="BB347" s="55">
        <f>INDEX([1]装备设计!$G$3:$G$7,MATCH([1]装备一览!AX341,[1]装备设计!$F$3:$F$7,0))</f>
        <v>50</v>
      </c>
      <c r="BC347" s="55">
        <f>INDEX([1]装备设计!$H$3:$H$7,MATCH([1]装备一览!AX341,[1]装备设计!$F$3:$F$7,0))</f>
        <v>500</v>
      </c>
      <c r="BD347" s="55">
        <v>40000</v>
      </c>
      <c r="BE347" s="55">
        <v>3522</v>
      </c>
      <c r="BF347" s="55" t="str">
        <f t="shared" si="26"/>
        <v>1034,1401</v>
      </c>
      <c r="BG347" s="55"/>
      <c r="BI347" s="55" t="s">
        <v>1944</v>
      </c>
      <c r="BJ347" s="55">
        <v>1</v>
      </c>
      <c r="BK347" s="55">
        <v>1</v>
      </c>
      <c r="BL347" s="55" t="s">
        <v>128</v>
      </c>
      <c r="BM347" s="44" t="s">
        <v>315</v>
      </c>
      <c r="BN347" s="55">
        <v>70</v>
      </c>
      <c r="BO347" s="55" t="s">
        <v>139</v>
      </c>
      <c r="BP347" s="54">
        <v>146000</v>
      </c>
      <c r="BQ347" s="55">
        <f>INDEX([1]装备设计!$G$3:$G$7,MATCH([1]装备一览!BM341,[1]装备设计!$F$3:$F$7,0))</f>
        <v>150</v>
      </c>
      <c r="BR347" s="55">
        <f>INDEX([1]装备设计!$H$3:$H$7,MATCH([1]装备一览!BM341,[1]装备设计!$F$3:$F$7,0))</f>
        <v>1500</v>
      </c>
      <c r="BS347" s="55">
        <v>40000</v>
      </c>
      <c r="BT347" s="55">
        <v>3522</v>
      </c>
      <c r="BU347" s="55" t="str">
        <f t="shared" si="27"/>
        <v>1297,1869</v>
      </c>
      <c r="BV347" s="55"/>
    </row>
    <row r="348" spans="1:74" ht="14.25" thickBot="1">
      <c r="A348" s="55" t="s">
        <v>1945</v>
      </c>
      <c r="B348" s="71">
        <v>0</v>
      </c>
      <c r="C348" s="55">
        <v>0</v>
      </c>
      <c r="D348" s="55" t="s">
        <v>127</v>
      </c>
      <c r="E348" s="55" t="s">
        <v>308</v>
      </c>
      <c r="F348" s="55">
        <v>70</v>
      </c>
      <c r="G348" s="55" t="s">
        <v>137</v>
      </c>
      <c r="H348" s="54">
        <v>7000</v>
      </c>
      <c r="I348" s="55">
        <f>INDEX([1]装备设计!$G$3:$G$7,MATCH([1]装备一览!E342,[1]装备设计!$F$3:$F$7,0))</f>
        <v>5</v>
      </c>
      <c r="J348" s="55">
        <f>INDEX([1]装备设计!$H$3:$H$7,MATCH([1]装备一览!E342,[1]装备设计!$F$3:$F$7,0))</f>
        <v>0</v>
      </c>
      <c r="K348" s="55">
        <v>0</v>
      </c>
      <c r="L348" s="55">
        <f t="shared" si="29"/>
        <v>9808</v>
      </c>
      <c r="M348" s="55" t="s">
        <v>2248</v>
      </c>
      <c r="N348" s="55"/>
      <c r="P348" s="55" t="s">
        <v>1946</v>
      </c>
      <c r="Q348" s="71">
        <v>0</v>
      </c>
      <c r="R348" s="55">
        <v>0</v>
      </c>
      <c r="S348" s="55" t="s">
        <v>127</v>
      </c>
      <c r="T348" s="44" t="s">
        <v>309</v>
      </c>
      <c r="U348" s="55">
        <v>70</v>
      </c>
      <c r="V348" s="55" t="s">
        <v>137</v>
      </c>
      <c r="W348" s="54">
        <v>14000</v>
      </c>
      <c r="X348" s="55">
        <f>INDEX([1]装备设计!$G$3:$G$7,MATCH([1]装备一览!T342,[1]装备设计!$F$3:$F$7,0))</f>
        <v>10</v>
      </c>
      <c r="Y348" s="55">
        <f>INDEX([1]装备设计!$H$3:$H$7,MATCH([1]装备一览!T342,[1]装备设计!$F$3:$F$7,0))</f>
        <v>0</v>
      </c>
      <c r="Z348" s="55">
        <v>0</v>
      </c>
      <c r="AA348" s="55">
        <v>9808</v>
      </c>
      <c r="AB348" s="55" t="str">
        <f t="shared" si="30"/>
        <v>413,560</v>
      </c>
      <c r="AC348" s="55"/>
      <c r="AE348" s="55" t="s">
        <v>1947</v>
      </c>
      <c r="AF348" s="71">
        <v>0</v>
      </c>
      <c r="AG348" s="55">
        <v>0</v>
      </c>
      <c r="AH348" s="55" t="s">
        <v>127</v>
      </c>
      <c r="AI348" s="44" t="s">
        <v>311</v>
      </c>
      <c r="AJ348" s="55">
        <v>70</v>
      </c>
      <c r="AK348" s="55" t="s">
        <v>137</v>
      </c>
      <c r="AL348" s="54">
        <v>35000</v>
      </c>
      <c r="AM348" s="55">
        <f>INDEX([1]装备设计!$G$3:$G$7,MATCH([1]装备一览!AI342,[1]装备设计!$F$3:$F$7,0))</f>
        <v>20</v>
      </c>
      <c r="AN348" s="55">
        <f>INDEX([1]装备设计!$H$3:$H$7,MATCH([1]装备一览!AI342,[1]装备设计!$F$3:$F$7,0))</f>
        <v>0</v>
      </c>
      <c r="AO348" s="55">
        <v>37500</v>
      </c>
      <c r="AP348" s="55">
        <v>9808</v>
      </c>
      <c r="AQ348" s="55" t="str">
        <f t="shared" ref="AQ348:AQ355" si="31">IF(AK348="全职业",VLOOKUP(AJ348,$A$2:$I$16,6,FALSE),VLOOKUP(AJ348,$A$2:$I$16,7,FALSE))</f>
        <v>689,935</v>
      </c>
      <c r="AR348" s="55"/>
      <c r="AT348" s="55" t="s">
        <v>1948</v>
      </c>
      <c r="AU348" s="71">
        <v>0</v>
      </c>
      <c r="AV348" s="55">
        <v>0</v>
      </c>
      <c r="AW348" s="55" t="s">
        <v>127</v>
      </c>
      <c r="AX348" s="44" t="s">
        <v>313</v>
      </c>
      <c r="AY348" s="55">
        <v>70</v>
      </c>
      <c r="AZ348" s="55" t="s">
        <v>137</v>
      </c>
      <c r="BA348" s="54">
        <v>70000</v>
      </c>
      <c r="BB348" s="55">
        <f>INDEX([1]装备设计!$G$3:$G$7,MATCH([1]装备一览!AX342,[1]装备设计!$F$3:$F$7,0))</f>
        <v>50</v>
      </c>
      <c r="BC348" s="55">
        <f>INDEX([1]装备设计!$H$3:$H$7,MATCH([1]装备一览!AX342,[1]装备设计!$F$3:$F$7,0))</f>
        <v>500</v>
      </c>
      <c r="BD348" s="55">
        <v>37500</v>
      </c>
      <c r="BE348" s="55">
        <v>9808</v>
      </c>
      <c r="BF348" s="55" t="str">
        <f t="shared" ref="BF348:BF355" si="32">IF(AZ348="全职业",VLOOKUP(AY348,$A$2:$I$16,4,FALSE),VLOOKUP(AY348,$A$2:$I$16,5,FALSE))</f>
        <v>1034,1401</v>
      </c>
      <c r="BG348" s="55"/>
      <c r="BI348" s="55" t="s">
        <v>1949</v>
      </c>
      <c r="BJ348" s="71">
        <v>0</v>
      </c>
      <c r="BK348" s="55">
        <v>0</v>
      </c>
      <c r="BL348" s="55" t="s">
        <v>127</v>
      </c>
      <c r="BM348" s="44" t="s">
        <v>315</v>
      </c>
      <c r="BN348" s="55">
        <v>70</v>
      </c>
      <c r="BO348" s="55" t="s">
        <v>137</v>
      </c>
      <c r="BP348" s="54">
        <v>140000</v>
      </c>
      <c r="BQ348" s="55">
        <f>INDEX([1]装备设计!$G$3:$G$7,MATCH([1]装备一览!BM342,[1]装备设计!$F$3:$F$7,0))</f>
        <v>150</v>
      </c>
      <c r="BR348" s="55">
        <f>INDEX([1]装备设计!$H$3:$H$7,MATCH([1]装备一览!BM342,[1]装备设计!$F$3:$F$7,0))</f>
        <v>1500</v>
      </c>
      <c r="BS348" s="55">
        <v>37500</v>
      </c>
      <c r="BT348" s="55">
        <v>9808</v>
      </c>
      <c r="BU348" s="55" t="str">
        <f t="shared" ref="BU348:BU355" si="33">IF(BO348="全职业",VLOOKUP(BN348,$A$2:$I$16,2,FALSE),VLOOKUP(BN348,$A$2:$I$16,3,FALSE))</f>
        <v>1297,1869</v>
      </c>
      <c r="BV348" s="55"/>
    </row>
    <row r="349" spans="1:74" ht="14.25" thickBot="1">
      <c r="A349" s="55" t="s">
        <v>1950</v>
      </c>
      <c r="B349" s="55">
        <v>1</v>
      </c>
      <c r="C349" s="55">
        <v>1</v>
      </c>
      <c r="D349" s="55" t="s">
        <v>127</v>
      </c>
      <c r="E349" s="55" t="s">
        <v>308</v>
      </c>
      <c r="F349" s="55">
        <v>70</v>
      </c>
      <c r="G349" s="55" t="s">
        <v>137</v>
      </c>
      <c r="H349" s="54">
        <v>7300</v>
      </c>
      <c r="I349" s="55">
        <f>INDEX([1]装备设计!$G$3:$G$7,MATCH([1]装备一览!E343,[1]装备设计!$F$3:$F$7,0))</f>
        <v>5</v>
      </c>
      <c r="J349" s="55">
        <f>INDEX([1]装备设计!$H$3:$H$7,MATCH([1]装备一览!E343,[1]装备设计!$F$3:$F$7,0))</f>
        <v>0</v>
      </c>
      <c r="K349" s="55">
        <v>0</v>
      </c>
      <c r="L349" s="55">
        <f t="shared" si="29"/>
        <v>9808</v>
      </c>
      <c r="M349" s="55" t="s">
        <v>2248</v>
      </c>
      <c r="N349" s="55"/>
      <c r="P349" s="55" t="s">
        <v>1951</v>
      </c>
      <c r="Q349" s="55">
        <v>1</v>
      </c>
      <c r="R349" s="55">
        <v>1</v>
      </c>
      <c r="S349" s="55" t="s">
        <v>127</v>
      </c>
      <c r="T349" s="44" t="s">
        <v>309</v>
      </c>
      <c r="U349" s="55">
        <v>70</v>
      </c>
      <c r="V349" s="55" t="s">
        <v>137</v>
      </c>
      <c r="W349" s="54">
        <v>14600</v>
      </c>
      <c r="X349" s="55">
        <f>INDEX([1]装备设计!$G$3:$G$7,MATCH([1]装备一览!T343,[1]装备设计!$F$3:$F$7,0))</f>
        <v>10</v>
      </c>
      <c r="Y349" s="55">
        <f>INDEX([1]装备设计!$H$3:$H$7,MATCH([1]装备一览!T343,[1]装备设计!$F$3:$F$7,0))</f>
        <v>0</v>
      </c>
      <c r="Z349" s="55">
        <v>0</v>
      </c>
      <c r="AA349" s="55">
        <v>9808</v>
      </c>
      <c r="AB349" s="55" t="str">
        <f t="shared" si="30"/>
        <v>413,560</v>
      </c>
      <c r="AC349" s="55"/>
      <c r="AE349" s="55" t="s">
        <v>1952</v>
      </c>
      <c r="AF349" s="55">
        <v>1</v>
      </c>
      <c r="AG349" s="55">
        <v>1</v>
      </c>
      <c r="AH349" s="55" t="s">
        <v>127</v>
      </c>
      <c r="AI349" s="44" t="s">
        <v>311</v>
      </c>
      <c r="AJ349" s="55">
        <v>70</v>
      </c>
      <c r="AK349" s="55" t="s">
        <v>137</v>
      </c>
      <c r="AL349" s="54">
        <v>36500</v>
      </c>
      <c r="AM349" s="55">
        <f>INDEX([1]装备设计!$G$3:$G$7,MATCH([1]装备一览!AI343,[1]装备设计!$F$3:$F$7,0))</f>
        <v>20</v>
      </c>
      <c r="AN349" s="55">
        <f>INDEX([1]装备设计!$H$3:$H$7,MATCH([1]装备一览!AI343,[1]装备设计!$F$3:$F$7,0))</f>
        <v>0</v>
      </c>
      <c r="AO349" s="55">
        <v>40000</v>
      </c>
      <c r="AP349" s="55">
        <v>9808</v>
      </c>
      <c r="AQ349" s="55" t="str">
        <f t="shared" si="31"/>
        <v>689,935</v>
      </c>
      <c r="AR349" s="55"/>
      <c r="AT349" s="55" t="s">
        <v>1953</v>
      </c>
      <c r="AU349" s="55">
        <v>1</v>
      </c>
      <c r="AV349" s="55">
        <v>1</v>
      </c>
      <c r="AW349" s="55" t="s">
        <v>127</v>
      </c>
      <c r="AX349" s="44" t="s">
        <v>313</v>
      </c>
      <c r="AY349" s="55">
        <v>70</v>
      </c>
      <c r="AZ349" s="55" t="s">
        <v>137</v>
      </c>
      <c r="BA349" s="54">
        <v>73000</v>
      </c>
      <c r="BB349" s="55">
        <f>INDEX([1]装备设计!$G$3:$G$7,MATCH([1]装备一览!AX343,[1]装备设计!$F$3:$F$7,0))</f>
        <v>50</v>
      </c>
      <c r="BC349" s="55">
        <f>INDEX([1]装备设计!$H$3:$H$7,MATCH([1]装备一览!AX343,[1]装备设计!$F$3:$F$7,0))</f>
        <v>500</v>
      </c>
      <c r="BD349" s="55">
        <v>40000</v>
      </c>
      <c r="BE349" s="55">
        <v>9808</v>
      </c>
      <c r="BF349" s="55" t="str">
        <f t="shared" si="32"/>
        <v>1034,1401</v>
      </c>
      <c r="BG349" s="55"/>
      <c r="BI349" s="55" t="s">
        <v>1954</v>
      </c>
      <c r="BJ349" s="55">
        <v>1</v>
      </c>
      <c r="BK349" s="55">
        <v>1</v>
      </c>
      <c r="BL349" s="55" t="s">
        <v>127</v>
      </c>
      <c r="BM349" s="44" t="s">
        <v>315</v>
      </c>
      <c r="BN349" s="55">
        <v>70</v>
      </c>
      <c r="BO349" s="55" t="s">
        <v>137</v>
      </c>
      <c r="BP349" s="54">
        <v>146000</v>
      </c>
      <c r="BQ349" s="55">
        <f>INDEX([1]装备设计!$G$3:$G$7,MATCH([1]装备一览!BM343,[1]装备设计!$F$3:$F$7,0))</f>
        <v>150</v>
      </c>
      <c r="BR349" s="55">
        <f>INDEX([1]装备设计!$H$3:$H$7,MATCH([1]装备一览!BM343,[1]装备设计!$F$3:$F$7,0))</f>
        <v>1500</v>
      </c>
      <c r="BS349" s="55">
        <v>40000</v>
      </c>
      <c r="BT349" s="55">
        <v>9808</v>
      </c>
      <c r="BU349" s="55" t="str">
        <f t="shared" si="33"/>
        <v>1297,1869</v>
      </c>
      <c r="BV349" s="55"/>
    </row>
    <row r="350" spans="1:74" ht="14.25" thickBot="1">
      <c r="A350" s="55" t="s">
        <v>1955</v>
      </c>
      <c r="B350" s="71">
        <v>0</v>
      </c>
      <c r="C350" s="55">
        <v>0</v>
      </c>
      <c r="D350" s="55" t="s">
        <v>128</v>
      </c>
      <c r="E350" s="55" t="s">
        <v>308</v>
      </c>
      <c r="F350" s="55">
        <v>70</v>
      </c>
      <c r="G350" s="55" t="s">
        <v>137</v>
      </c>
      <c r="H350" s="54">
        <v>7000</v>
      </c>
      <c r="I350" s="55">
        <f>INDEX([1]装备设计!$G$3:$G$7,MATCH([1]装备一览!E344,[1]装备设计!$F$3:$F$7,0))</f>
        <v>5</v>
      </c>
      <c r="J350" s="55">
        <f>INDEX([1]装备设计!$H$3:$H$7,MATCH([1]装备一览!E344,[1]装备设计!$F$3:$F$7,0))</f>
        <v>0</v>
      </c>
      <c r="K350" s="55">
        <v>0</v>
      </c>
      <c r="L350" s="55">
        <f t="shared" si="29"/>
        <v>3522</v>
      </c>
      <c r="M350" s="55" t="s">
        <v>2248</v>
      </c>
      <c r="N350" s="55"/>
      <c r="P350" s="55" t="s">
        <v>1956</v>
      </c>
      <c r="Q350" s="71">
        <v>0</v>
      </c>
      <c r="R350" s="55">
        <v>0</v>
      </c>
      <c r="S350" s="55" t="s">
        <v>128</v>
      </c>
      <c r="T350" s="44" t="s">
        <v>309</v>
      </c>
      <c r="U350" s="55">
        <v>70</v>
      </c>
      <c r="V350" s="55" t="s">
        <v>137</v>
      </c>
      <c r="W350" s="54">
        <v>14000</v>
      </c>
      <c r="X350" s="55">
        <f>INDEX([1]装备设计!$G$3:$G$7,MATCH([1]装备一览!T344,[1]装备设计!$F$3:$F$7,0))</f>
        <v>10</v>
      </c>
      <c r="Y350" s="55">
        <f>INDEX([1]装备设计!$H$3:$H$7,MATCH([1]装备一览!T344,[1]装备设计!$F$3:$F$7,0))</f>
        <v>0</v>
      </c>
      <c r="Z350" s="55">
        <v>0</v>
      </c>
      <c r="AA350" s="55">
        <v>3522</v>
      </c>
      <c r="AB350" s="55" t="str">
        <f t="shared" si="30"/>
        <v>413,560</v>
      </c>
      <c r="AC350" s="55"/>
      <c r="AE350" s="55" t="s">
        <v>1957</v>
      </c>
      <c r="AF350" s="71">
        <v>0</v>
      </c>
      <c r="AG350" s="55">
        <v>0</v>
      </c>
      <c r="AH350" s="55" t="s">
        <v>128</v>
      </c>
      <c r="AI350" s="44" t="s">
        <v>311</v>
      </c>
      <c r="AJ350" s="55">
        <v>70</v>
      </c>
      <c r="AK350" s="55" t="s">
        <v>137</v>
      </c>
      <c r="AL350" s="54">
        <v>35000</v>
      </c>
      <c r="AM350" s="55">
        <f>INDEX([1]装备设计!$G$3:$G$7,MATCH([1]装备一览!AI344,[1]装备设计!$F$3:$F$7,0))</f>
        <v>20</v>
      </c>
      <c r="AN350" s="55">
        <f>INDEX([1]装备设计!$H$3:$H$7,MATCH([1]装备一览!AI344,[1]装备设计!$F$3:$F$7,0))</f>
        <v>0</v>
      </c>
      <c r="AO350" s="55">
        <v>37500</v>
      </c>
      <c r="AP350" s="55">
        <v>3522</v>
      </c>
      <c r="AQ350" s="55" t="str">
        <f t="shared" si="31"/>
        <v>689,935</v>
      </c>
      <c r="AR350" s="55"/>
      <c r="AT350" s="55" t="s">
        <v>1958</v>
      </c>
      <c r="AU350" s="71">
        <v>0</v>
      </c>
      <c r="AV350" s="55">
        <v>0</v>
      </c>
      <c r="AW350" s="55" t="s">
        <v>128</v>
      </c>
      <c r="AX350" s="44" t="s">
        <v>313</v>
      </c>
      <c r="AY350" s="55">
        <v>70</v>
      </c>
      <c r="AZ350" s="55" t="s">
        <v>137</v>
      </c>
      <c r="BA350" s="54">
        <v>70000</v>
      </c>
      <c r="BB350" s="55">
        <f>INDEX([1]装备设计!$G$3:$G$7,MATCH([1]装备一览!AX344,[1]装备设计!$F$3:$F$7,0))</f>
        <v>50</v>
      </c>
      <c r="BC350" s="55">
        <f>INDEX([1]装备设计!$H$3:$H$7,MATCH([1]装备一览!AX344,[1]装备设计!$F$3:$F$7,0))</f>
        <v>500</v>
      </c>
      <c r="BD350" s="55">
        <v>37500</v>
      </c>
      <c r="BE350" s="55">
        <v>3522</v>
      </c>
      <c r="BF350" s="55" t="str">
        <f t="shared" si="32"/>
        <v>1034,1401</v>
      </c>
      <c r="BG350" s="55"/>
      <c r="BI350" s="55" t="s">
        <v>1959</v>
      </c>
      <c r="BJ350" s="71">
        <v>0</v>
      </c>
      <c r="BK350" s="55">
        <v>0</v>
      </c>
      <c r="BL350" s="55" t="s">
        <v>128</v>
      </c>
      <c r="BM350" s="44" t="s">
        <v>315</v>
      </c>
      <c r="BN350" s="55">
        <v>70</v>
      </c>
      <c r="BO350" s="55" t="s">
        <v>137</v>
      </c>
      <c r="BP350" s="54">
        <v>140000</v>
      </c>
      <c r="BQ350" s="55">
        <f>INDEX([1]装备设计!$G$3:$G$7,MATCH([1]装备一览!BM344,[1]装备设计!$F$3:$F$7,0))</f>
        <v>150</v>
      </c>
      <c r="BR350" s="55">
        <f>INDEX([1]装备设计!$H$3:$H$7,MATCH([1]装备一览!BM344,[1]装备设计!$F$3:$F$7,0))</f>
        <v>1500</v>
      </c>
      <c r="BS350" s="55">
        <v>37500</v>
      </c>
      <c r="BT350" s="55">
        <v>3522</v>
      </c>
      <c r="BU350" s="55" t="str">
        <f t="shared" si="33"/>
        <v>1297,1869</v>
      </c>
      <c r="BV350" s="55"/>
    </row>
    <row r="351" spans="1:74" ht="14.25" thickBot="1">
      <c r="A351" s="55" t="s">
        <v>1960</v>
      </c>
      <c r="B351" s="55">
        <v>1</v>
      </c>
      <c r="C351" s="55">
        <v>1</v>
      </c>
      <c r="D351" s="55" t="s">
        <v>128</v>
      </c>
      <c r="E351" s="55" t="s">
        <v>308</v>
      </c>
      <c r="F351" s="55">
        <v>70</v>
      </c>
      <c r="G351" s="55" t="s">
        <v>137</v>
      </c>
      <c r="H351" s="54">
        <v>7300</v>
      </c>
      <c r="I351" s="55">
        <f>INDEX([1]装备设计!$G$3:$G$7,MATCH([1]装备一览!E345,[1]装备设计!$F$3:$F$7,0))</f>
        <v>5</v>
      </c>
      <c r="J351" s="55">
        <f>INDEX([1]装备设计!$H$3:$H$7,MATCH([1]装备一览!E345,[1]装备设计!$F$3:$F$7,0))</f>
        <v>0</v>
      </c>
      <c r="K351" s="55">
        <v>0</v>
      </c>
      <c r="L351" s="55">
        <v>3080</v>
      </c>
      <c r="M351" s="55" t="s">
        <v>2248</v>
      </c>
      <c r="N351" s="55"/>
      <c r="P351" s="55" t="s">
        <v>1961</v>
      </c>
      <c r="Q351" s="55">
        <v>1</v>
      </c>
      <c r="R351" s="55">
        <v>1</v>
      </c>
      <c r="S351" s="55" t="s">
        <v>128</v>
      </c>
      <c r="T351" s="44" t="s">
        <v>309</v>
      </c>
      <c r="U351" s="55">
        <v>70</v>
      </c>
      <c r="V351" s="55" t="s">
        <v>137</v>
      </c>
      <c r="W351" s="54">
        <v>14600</v>
      </c>
      <c r="X351" s="55">
        <f>INDEX([1]装备设计!$G$3:$G$7,MATCH([1]装备一览!T345,[1]装备设计!$F$3:$F$7,0))</f>
        <v>10</v>
      </c>
      <c r="Y351" s="55">
        <f>INDEX([1]装备设计!$H$3:$H$7,MATCH([1]装备一览!T345,[1]装备设计!$F$3:$F$7,0))</f>
        <v>0</v>
      </c>
      <c r="Z351" s="55">
        <v>0</v>
      </c>
      <c r="AA351" s="55">
        <v>3080</v>
      </c>
      <c r="AB351" s="55" t="str">
        <f t="shared" si="30"/>
        <v>413,560</v>
      </c>
      <c r="AC351" s="55"/>
      <c r="AE351" s="55" t="s">
        <v>1962</v>
      </c>
      <c r="AF351" s="55">
        <v>1</v>
      </c>
      <c r="AG351" s="55">
        <v>1</v>
      </c>
      <c r="AH351" s="55" t="s">
        <v>128</v>
      </c>
      <c r="AI351" s="44" t="s">
        <v>311</v>
      </c>
      <c r="AJ351" s="55">
        <v>70</v>
      </c>
      <c r="AK351" s="55" t="s">
        <v>137</v>
      </c>
      <c r="AL351" s="54">
        <v>36500</v>
      </c>
      <c r="AM351" s="55">
        <f>INDEX([1]装备设计!$G$3:$G$7,MATCH([1]装备一览!AI345,[1]装备设计!$F$3:$F$7,0))</f>
        <v>20</v>
      </c>
      <c r="AN351" s="55">
        <f>INDEX([1]装备设计!$H$3:$H$7,MATCH([1]装备一览!AI345,[1]装备设计!$F$3:$F$7,0))</f>
        <v>0</v>
      </c>
      <c r="AO351" s="55">
        <v>40000</v>
      </c>
      <c r="AP351" s="55">
        <v>3080</v>
      </c>
      <c r="AQ351" s="55" t="str">
        <f t="shared" si="31"/>
        <v>689,935</v>
      </c>
      <c r="AR351" s="55"/>
      <c r="AT351" s="55" t="s">
        <v>1963</v>
      </c>
      <c r="AU351" s="55">
        <v>1</v>
      </c>
      <c r="AV351" s="55">
        <v>1</v>
      </c>
      <c r="AW351" s="55" t="s">
        <v>128</v>
      </c>
      <c r="AX351" s="44" t="s">
        <v>313</v>
      </c>
      <c r="AY351" s="55">
        <v>70</v>
      </c>
      <c r="AZ351" s="55" t="s">
        <v>137</v>
      </c>
      <c r="BA351" s="54">
        <v>73000</v>
      </c>
      <c r="BB351" s="55">
        <f>INDEX([1]装备设计!$G$3:$G$7,MATCH([1]装备一览!AX345,[1]装备设计!$F$3:$F$7,0))</f>
        <v>50</v>
      </c>
      <c r="BC351" s="55">
        <f>INDEX([1]装备设计!$H$3:$H$7,MATCH([1]装备一览!AX345,[1]装备设计!$F$3:$F$7,0))</f>
        <v>500</v>
      </c>
      <c r="BD351" s="55">
        <v>40000</v>
      </c>
      <c r="BE351" s="55">
        <v>3080</v>
      </c>
      <c r="BF351" s="55" t="str">
        <f t="shared" si="32"/>
        <v>1034,1401</v>
      </c>
      <c r="BG351" s="55"/>
      <c r="BI351" s="55" t="s">
        <v>1964</v>
      </c>
      <c r="BJ351" s="55">
        <v>1</v>
      </c>
      <c r="BK351" s="55">
        <v>1</v>
      </c>
      <c r="BL351" s="55" t="s">
        <v>128</v>
      </c>
      <c r="BM351" s="44" t="s">
        <v>315</v>
      </c>
      <c r="BN351" s="55">
        <v>70</v>
      </c>
      <c r="BO351" s="55" t="s">
        <v>137</v>
      </c>
      <c r="BP351" s="54">
        <v>146000</v>
      </c>
      <c r="BQ351" s="55">
        <f>INDEX([1]装备设计!$G$3:$G$7,MATCH([1]装备一览!BM345,[1]装备设计!$F$3:$F$7,0))</f>
        <v>150</v>
      </c>
      <c r="BR351" s="55">
        <f>INDEX([1]装备设计!$H$3:$H$7,MATCH([1]装备一览!BM345,[1]装备设计!$F$3:$F$7,0))</f>
        <v>1500</v>
      </c>
      <c r="BS351" s="55">
        <v>40000</v>
      </c>
      <c r="BT351" s="55">
        <v>3080</v>
      </c>
      <c r="BU351" s="55" t="str">
        <f t="shared" si="33"/>
        <v>1297,1869</v>
      </c>
      <c r="BV351" s="55"/>
    </row>
    <row r="352" spans="1:74" ht="14.25" thickBot="1">
      <c r="A352" s="55" t="s">
        <v>1965</v>
      </c>
      <c r="B352" s="71">
        <v>0</v>
      </c>
      <c r="C352" s="55">
        <v>0</v>
      </c>
      <c r="D352" s="55" t="s">
        <v>126</v>
      </c>
      <c r="E352" s="55" t="s">
        <v>308</v>
      </c>
      <c r="F352" s="55">
        <v>70</v>
      </c>
      <c r="G352" s="55" t="s">
        <v>232</v>
      </c>
      <c r="H352" s="54">
        <v>7000</v>
      </c>
      <c r="I352" s="55">
        <f>INDEX([1]装备设计!$G$3:$G$7,MATCH([1]装备一览!E346,[1]装备设计!$F$3:$F$7,0))</f>
        <v>5</v>
      </c>
      <c r="J352" s="55">
        <f>INDEX([1]装备设计!$H$3:$H$7,MATCH([1]装备一览!E346,[1]装备设计!$F$3:$F$7,0))</f>
        <v>0</v>
      </c>
      <c r="K352" s="55">
        <v>0</v>
      </c>
      <c r="L352" s="55">
        <f t="shared" si="29"/>
        <v>0</v>
      </c>
      <c r="M352" s="55" t="s">
        <v>2248</v>
      </c>
      <c r="N352" s="55"/>
      <c r="P352" s="55" t="s">
        <v>1966</v>
      </c>
      <c r="Q352" s="71">
        <v>0</v>
      </c>
      <c r="R352" s="55">
        <v>0</v>
      </c>
      <c r="S352" s="55" t="s">
        <v>126</v>
      </c>
      <c r="T352" s="44" t="s">
        <v>309</v>
      </c>
      <c r="U352" s="55">
        <v>70</v>
      </c>
      <c r="V352" s="55" t="s">
        <v>232</v>
      </c>
      <c r="W352" s="54">
        <v>14000</v>
      </c>
      <c r="X352" s="55">
        <f>INDEX([1]装备设计!$G$3:$G$7,MATCH([1]装备一览!T346,[1]装备设计!$F$3:$F$7,0))</f>
        <v>10</v>
      </c>
      <c r="Y352" s="55">
        <f>INDEX([1]装备设计!$H$3:$H$7,MATCH([1]装备一览!T346,[1]装备设计!$F$3:$F$7,0))</f>
        <v>0</v>
      </c>
      <c r="Z352" s="55">
        <v>0</v>
      </c>
      <c r="AA352" s="55">
        <v>0</v>
      </c>
      <c r="AB352" s="55" t="str">
        <f t="shared" si="30"/>
        <v>318,431</v>
      </c>
      <c r="AC352" s="55"/>
      <c r="AE352" s="55" t="s">
        <v>1967</v>
      </c>
      <c r="AF352" s="71">
        <v>0</v>
      </c>
      <c r="AG352" s="55">
        <v>0</v>
      </c>
      <c r="AH352" s="55" t="s">
        <v>126</v>
      </c>
      <c r="AI352" s="44" t="s">
        <v>311</v>
      </c>
      <c r="AJ352" s="55">
        <v>70</v>
      </c>
      <c r="AK352" s="55" t="s">
        <v>232</v>
      </c>
      <c r="AL352" s="54">
        <v>35000</v>
      </c>
      <c r="AM352" s="55">
        <f>INDEX([1]装备设计!$G$3:$G$7,MATCH([1]装备一览!AI346,[1]装备设计!$F$3:$F$7,0))</f>
        <v>20</v>
      </c>
      <c r="AN352" s="55">
        <f>INDEX([1]装备设计!$H$3:$H$7,MATCH([1]装备一览!AI346,[1]装备设计!$F$3:$F$7,0))</f>
        <v>0</v>
      </c>
      <c r="AO352" s="55">
        <v>37500</v>
      </c>
      <c r="AP352" s="55">
        <v>0</v>
      </c>
      <c r="AQ352" s="55" t="str">
        <f t="shared" si="31"/>
        <v>530,719</v>
      </c>
      <c r="AR352" s="55"/>
      <c r="AT352" s="55" t="s">
        <v>1968</v>
      </c>
      <c r="AU352" s="71">
        <v>0</v>
      </c>
      <c r="AV352" s="55">
        <v>0</v>
      </c>
      <c r="AW352" s="55" t="s">
        <v>126</v>
      </c>
      <c r="AX352" s="44" t="s">
        <v>313</v>
      </c>
      <c r="AY352" s="55">
        <v>70</v>
      </c>
      <c r="AZ352" s="55" t="s">
        <v>232</v>
      </c>
      <c r="BA352" s="54">
        <v>70000</v>
      </c>
      <c r="BB352" s="55">
        <f>INDEX([1]装备设计!$G$3:$G$7,MATCH([1]装备一览!AX346,[1]装备设计!$F$3:$F$7,0))</f>
        <v>50</v>
      </c>
      <c r="BC352" s="55">
        <f>INDEX([1]装备设计!$H$3:$H$7,MATCH([1]装备一览!AX346,[1]装备设计!$F$3:$F$7,0))</f>
        <v>500</v>
      </c>
      <c r="BD352" s="55">
        <v>37500</v>
      </c>
      <c r="BE352" s="55">
        <v>0</v>
      </c>
      <c r="BF352" s="55" t="str">
        <f t="shared" si="32"/>
        <v>795,1078</v>
      </c>
      <c r="BG352" s="55"/>
      <c r="BI352" s="55" t="s">
        <v>1969</v>
      </c>
      <c r="BJ352" s="71">
        <v>0</v>
      </c>
      <c r="BK352" s="55">
        <v>0</v>
      </c>
      <c r="BL352" s="55" t="s">
        <v>126</v>
      </c>
      <c r="BM352" s="44" t="s">
        <v>315</v>
      </c>
      <c r="BN352" s="55">
        <v>70</v>
      </c>
      <c r="BO352" s="55" t="s">
        <v>232</v>
      </c>
      <c r="BP352" s="54">
        <v>140000</v>
      </c>
      <c r="BQ352" s="55">
        <f>INDEX([1]装备设计!$G$3:$G$7,MATCH([1]装备一览!BM346,[1]装备设计!$F$3:$F$7,0))</f>
        <v>150</v>
      </c>
      <c r="BR352" s="55">
        <f>INDEX([1]装备设计!$H$3:$H$7,MATCH([1]装备一览!BM346,[1]装备设计!$F$3:$F$7,0))</f>
        <v>1500</v>
      </c>
      <c r="BS352" s="55">
        <v>37500</v>
      </c>
      <c r="BT352" s="55">
        <v>0</v>
      </c>
      <c r="BU352" s="55" t="str">
        <f t="shared" si="33"/>
        <v>998,1438</v>
      </c>
      <c r="BV352" s="55"/>
    </row>
    <row r="353" spans="1:74" ht="14.25" thickBot="1">
      <c r="A353" s="55" t="s">
        <v>1970</v>
      </c>
      <c r="B353" s="71">
        <v>0</v>
      </c>
      <c r="C353" s="55">
        <v>1</v>
      </c>
      <c r="D353" s="55" t="s">
        <v>126</v>
      </c>
      <c r="E353" s="55" t="s">
        <v>308</v>
      </c>
      <c r="F353" s="55">
        <v>70</v>
      </c>
      <c r="G353" s="55" t="s">
        <v>232</v>
      </c>
      <c r="H353" s="54">
        <v>7300</v>
      </c>
      <c r="I353" s="55">
        <f>INDEX([1]装备设计!$G$3:$G$7,MATCH([1]装备一览!E347,[1]装备设计!$F$3:$F$7,0))</f>
        <v>5</v>
      </c>
      <c r="J353" s="55">
        <f>INDEX([1]装备设计!$H$3:$H$7,MATCH([1]装备一览!E347,[1]装备设计!$F$3:$F$7,0))</f>
        <v>0</v>
      </c>
      <c r="K353" s="55">
        <v>0</v>
      </c>
      <c r="L353" s="55">
        <f t="shared" si="29"/>
        <v>0</v>
      </c>
      <c r="M353" s="55" t="s">
        <v>2248</v>
      </c>
      <c r="N353" s="55"/>
      <c r="P353" s="55" t="s">
        <v>1971</v>
      </c>
      <c r="Q353" s="71">
        <v>0</v>
      </c>
      <c r="R353" s="55">
        <v>1</v>
      </c>
      <c r="S353" s="55" t="s">
        <v>126</v>
      </c>
      <c r="T353" s="44" t="s">
        <v>309</v>
      </c>
      <c r="U353" s="55">
        <v>70</v>
      </c>
      <c r="V353" s="55" t="s">
        <v>232</v>
      </c>
      <c r="W353" s="54">
        <v>14600</v>
      </c>
      <c r="X353" s="55">
        <f>INDEX([1]装备设计!$G$3:$G$7,MATCH([1]装备一览!T347,[1]装备设计!$F$3:$F$7,0))</f>
        <v>10</v>
      </c>
      <c r="Y353" s="55">
        <f>INDEX([1]装备设计!$H$3:$H$7,MATCH([1]装备一览!T347,[1]装备设计!$F$3:$F$7,0))</f>
        <v>0</v>
      </c>
      <c r="Z353" s="55">
        <v>0</v>
      </c>
      <c r="AA353" s="55">
        <v>0</v>
      </c>
      <c r="AB353" s="55" t="str">
        <f t="shared" si="30"/>
        <v>318,431</v>
      </c>
      <c r="AC353" s="55"/>
      <c r="AE353" s="55" t="s">
        <v>1972</v>
      </c>
      <c r="AF353" s="71">
        <v>0</v>
      </c>
      <c r="AG353" s="55">
        <v>1</v>
      </c>
      <c r="AH353" s="55" t="s">
        <v>126</v>
      </c>
      <c r="AI353" s="44" t="s">
        <v>311</v>
      </c>
      <c r="AJ353" s="55">
        <v>70</v>
      </c>
      <c r="AK353" s="55" t="s">
        <v>232</v>
      </c>
      <c r="AL353" s="54">
        <v>36500</v>
      </c>
      <c r="AM353" s="55">
        <f>INDEX([1]装备设计!$G$3:$G$7,MATCH([1]装备一览!AI347,[1]装备设计!$F$3:$F$7,0))</f>
        <v>20</v>
      </c>
      <c r="AN353" s="55">
        <f>INDEX([1]装备设计!$H$3:$H$7,MATCH([1]装备一览!AI347,[1]装备设计!$F$3:$F$7,0))</f>
        <v>0</v>
      </c>
      <c r="AO353" s="55">
        <v>40000</v>
      </c>
      <c r="AP353" s="55">
        <v>0</v>
      </c>
      <c r="AQ353" s="55" t="str">
        <f t="shared" si="31"/>
        <v>530,719</v>
      </c>
      <c r="AR353" s="55"/>
      <c r="AT353" s="55" t="s">
        <v>1973</v>
      </c>
      <c r="AU353" s="71">
        <v>0</v>
      </c>
      <c r="AV353" s="55">
        <v>1</v>
      </c>
      <c r="AW353" s="55" t="s">
        <v>126</v>
      </c>
      <c r="AX353" s="44" t="s">
        <v>313</v>
      </c>
      <c r="AY353" s="55">
        <v>70</v>
      </c>
      <c r="AZ353" s="55" t="s">
        <v>232</v>
      </c>
      <c r="BA353" s="54">
        <v>73000</v>
      </c>
      <c r="BB353" s="55">
        <f>INDEX([1]装备设计!$G$3:$G$7,MATCH([1]装备一览!AX347,[1]装备设计!$F$3:$F$7,0))</f>
        <v>50</v>
      </c>
      <c r="BC353" s="55">
        <f>INDEX([1]装备设计!$H$3:$H$7,MATCH([1]装备一览!AX347,[1]装备设计!$F$3:$F$7,0))</f>
        <v>500</v>
      </c>
      <c r="BD353" s="55">
        <v>40000</v>
      </c>
      <c r="BE353" s="55">
        <v>0</v>
      </c>
      <c r="BF353" s="55" t="str">
        <f t="shared" si="32"/>
        <v>795,1078</v>
      </c>
      <c r="BG353" s="55"/>
      <c r="BI353" s="55" t="s">
        <v>1974</v>
      </c>
      <c r="BJ353" s="71">
        <v>0</v>
      </c>
      <c r="BK353" s="55">
        <v>1</v>
      </c>
      <c r="BL353" s="55" t="s">
        <v>126</v>
      </c>
      <c r="BM353" s="44" t="s">
        <v>315</v>
      </c>
      <c r="BN353" s="55">
        <v>70</v>
      </c>
      <c r="BO353" s="55" t="s">
        <v>232</v>
      </c>
      <c r="BP353" s="54">
        <v>146000</v>
      </c>
      <c r="BQ353" s="55">
        <f>INDEX([1]装备设计!$G$3:$G$7,MATCH([1]装备一览!BM347,[1]装备设计!$F$3:$F$7,0))</f>
        <v>150</v>
      </c>
      <c r="BR353" s="55">
        <f>INDEX([1]装备设计!$H$3:$H$7,MATCH([1]装备一览!BM347,[1]装备设计!$F$3:$F$7,0))</f>
        <v>1500</v>
      </c>
      <c r="BS353" s="55">
        <v>40000</v>
      </c>
      <c r="BT353" s="55">
        <v>0</v>
      </c>
      <c r="BU353" s="55" t="str">
        <f t="shared" si="33"/>
        <v>998,1438</v>
      </c>
      <c r="BV353" s="55"/>
    </row>
    <row r="354" spans="1:74" ht="14.25" thickBot="1">
      <c r="A354" s="55" t="s">
        <v>1975</v>
      </c>
      <c r="B354" s="71">
        <v>0</v>
      </c>
      <c r="C354" s="55">
        <v>0</v>
      </c>
      <c r="D354" s="55" t="s">
        <v>129</v>
      </c>
      <c r="E354" s="55" t="s">
        <v>308</v>
      </c>
      <c r="F354" s="55">
        <v>70</v>
      </c>
      <c r="G354" s="55" t="s">
        <v>232</v>
      </c>
      <c r="H354" s="54">
        <v>7000</v>
      </c>
      <c r="I354" s="55">
        <f>INDEX([1]装备设计!$G$3:$G$7,MATCH([1]装备一览!E348,[1]装备设计!$F$3:$F$7,0))</f>
        <v>5</v>
      </c>
      <c r="J354" s="55">
        <f>INDEX([1]装备设计!$H$3:$H$7,MATCH([1]装备一览!E348,[1]装备设计!$F$3:$F$7,0))</f>
        <v>0</v>
      </c>
      <c r="K354" s="55">
        <v>0</v>
      </c>
      <c r="L354" s="55">
        <f t="shared" si="29"/>
        <v>0</v>
      </c>
      <c r="M354" s="55" t="s">
        <v>2248</v>
      </c>
      <c r="N354" s="55"/>
      <c r="P354" s="55" t="s">
        <v>1976</v>
      </c>
      <c r="Q354" s="71">
        <v>0</v>
      </c>
      <c r="R354" s="55">
        <v>0</v>
      </c>
      <c r="S354" s="55" t="s">
        <v>129</v>
      </c>
      <c r="T354" s="44" t="s">
        <v>309</v>
      </c>
      <c r="U354" s="55">
        <v>70</v>
      </c>
      <c r="V354" s="55" t="s">
        <v>232</v>
      </c>
      <c r="W354" s="54">
        <v>14000</v>
      </c>
      <c r="X354" s="55">
        <f>INDEX([1]装备设计!$G$3:$G$7,MATCH([1]装备一览!T348,[1]装备设计!$F$3:$F$7,0))</f>
        <v>10</v>
      </c>
      <c r="Y354" s="55">
        <f>INDEX([1]装备设计!$H$3:$H$7,MATCH([1]装备一览!T348,[1]装备设计!$F$3:$F$7,0))</f>
        <v>0</v>
      </c>
      <c r="Z354" s="55">
        <v>0</v>
      </c>
      <c r="AA354" s="55">
        <v>0</v>
      </c>
      <c r="AB354" s="55" t="str">
        <f t="shared" si="30"/>
        <v>318,431</v>
      </c>
      <c r="AC354" s="55"/>
      <c r="AE354" s="55" t="s">
        <v>1977</v>
      </c>
      <c r="AF354" s="71">
        <v>0</v>
      </c>
      <c r="AG354" s="55">
        <v>0</v>
      </c>
      <c r="AH354" s="55" t="s">
        <v>129</v>
      </c>
      <c r="AI354" s="44" t="s">
        <v>311</v>
      </c>
      <c r="AJ354" s="55">
        <v>70</v>
      </c>
      <c r="AK354" s="55" t="s">
        <v>232</v>
      </c>
      <c r="AL354" s="54">
        <v>35000</v>
      </c>
      <c r="AM354" s="55">
        <f>INDEX([1]装备设计!$G$3:$G$7,MATCH([1]装备一览!AI348,[1]装备设计!$F$3:$F$7,0))</f>
        <v>20</v>
      </c>
      <c r="AN354" s="55">
        <f>INDEX([1]装备设计!$H$3:$H$7,MATCH([1]装备一览!AI348,[1]装备设计!$F$3:$F$7,0))</f>
        <v>0</v>
      </c>
      <c r="AO354" s="55">
        <v>37500</v>
      </c>
      <c r="AP354" s="55">
        <v>0</v>
      </c>
      <c r="AQ354" s="55" t="str">
        <f t="shared" si="31"/>
        <v>530,719</v>
      </c>
      <c r="AR354" s="55"/>
      <c r="AT354" s="55" t="s">
        <v>1978</v>
      </c>
      <c r="AU354" s="71">
        <v>0</v>
      </c>
      <c r="AV354" s="55">
        <v>0</v>
      </c>
      <c r="AW354" s="55" t="s">
        <v>129</v>
      </c>
      <c r="AX354" s="44" t="s">
        <v>313</v>
      </c>
      <c r="AY354" s="55">
        <v>70</v>
      </c>
      <c r="AZ354" s="55" t="s">
        <v>232</v>
      </c>
      <c r="BA354" s="54">
        <v>70000</v>
      </c>
      <c r="BB354" s="55">
        <f>INDEX([1]装备设计!$G$3:$G$7,MATCH([1]装备一览!AX348,[1]装备设计!$F$3:$F$7,0))</f>
        <v>50</v>
      </c>
      <c r="BC354" s="55">
        <f>INDEX([1]装备设计!$H$3:$H$7,MATCH([1]装备一览!AX348,[1]装备设计!$F$3:$F$7,0))</f>
        <v>500</v>
      </c>
      <c r="BD354" s="55">
        <v>37500</v>
      </c>
      <c r="BE354" s="55">
        <v>0</v>
      </c>
      <c r="BF354" s="55" t="str">
        <f t="shared" si="32"/>
        <v>795,1078</v>
      </c>
      <c r="BG354" s="55"/>
      <c r="BI354" s="55" t="s">
        <v>1979</v>
      </c>
      <c r="BJ354" s="71">
        <v>0</v>
      </c>
      <c r="BK354" s="55">
        <v>0</v>
      </c>
      <c r="BL354" s="55" t="s">
        <v>129</v>
      </c>
      <c r="BM354" s="44" t="s">
        <v>315</v>
      </c>
      <c r="BN354" s="55">
        <v>70</v>
      </c>
      <c r="BO354" s="55" t="s">
        <v>232</v>
      </c>
      <c r="BP354" s="54">
        <v>140000</v>
      </c>
      <c r="BQ354" s="55">
        <f>INDEX([1]装备设计!$G$3:$G$7,MATCH([1]装备一览!BM348,[1]装备设计!$F$3:$F$7,0))</f>
        <v>150</v>
      </c>
      <c r="BR354" s="55">
        <f>INDEX([1]装备设计!$H$3:$H$7,MATCH([1]装备一览!BM348,[1]装备设计!$F$3:$F$7,0))</f>
        <v>1500</v>
      </c>
      <c r="BS354" s="55">
        <v>37500</v>
      </c>
      <c r="BT354" s="55">
        <v>0</v>
      </c>
      <c r="BU354" s="55" t="str">
        <f t="shared" si="33"/>
        <v>998,1438</v>
      </c>
      <c r="BV354" s="55"/>
    </row>
    <row r="355" spans="1:74" ht="14.25" thickBot="1">
      <c r="A355" s="55" t="s">
        <v>1980</v>
      </c>
      <c r="B355" s="71">
        <v>0</v>
      </c>
      <c r="C355" s="55">
        <v>1</v>
      </c>
      <c r="D355" s="55" t="s">
        <v>129</v>
      </c>
      <c r="E355" s="55" t="s">
        <v>308</v>
      </c>
      <c r="F355" s="55">
        <v>70</v>
      </c>
      <c r="G355" s="55" t="s">
        <v>232</v>
      </c>
      <c r="H355" s="54">
        <v>7300</v>
      </c>
      <c r="I355" s="55">
        <f>INDEX([1]装备设计!$G$3:$G$7,MATCH([1]装备一览!E349,[1]装备设计!$F$3:$F$7,0))</f>
        <v>5</v>
      </c>
      <c r="J355" s="55">
        <f>INDEX([1]装备设计!$H$3:$H$7,MATCH([1]装备一览!E349,[1]装备设计!$F$3:$F$7,0))</f>
        <v>0</v>
      </c>
      <c r="K355" s="55">
        <v>0</v>
      </c>
      <c r="L355" s="55">
        <f t="shared" si="29"/>
        <v>0</v>
      </c>
      <c r="M355" s="55" t="s">
        <v>2248</v>
      </c>
      <c r="N355" s="55"/>
      <c r="P355" s="55" t="s">
        <v>1981</v>
      </c>
      <c r="Q355" s="71">
        <v>0</v>
      </c>
      <c r="R355" s="55">
        <v>1</v>
      </c>
      <c r="S355" s="55" t="s">
        <v>129</v>
      </c>
      <c r="T355" s="44" t="s">
        <v>309</v>
      </c>
      <c r="U355" s="55">
        <v>70</v>
      </c>
      <c r="V355" s="55" t="s">
        <v>232</v>
      </c>
      <c r="W355" s="54">
        <v>14600</v>
      </c>
      <c r="X355" s="55">
        <f>INDEX([1]装备设计!$G$3:$G$7,MATCH([1]装备一览!T349,[1]装备设计!$F$3:$F$7,0))</f>
        <v>10</v>
      </c>
      <c r="Y355" s="55">
        <f>INDEX([1]装备设计!$H$3:$H$7,MATCH([1]装备一览!T349,[1]装备设计!$F$3:$F$7,0))</f>
        <v>0</v>
      </c>
      <c r="Z355" s="55">
        <v>0</v>
      </c>
      <c r="AA355" s="55">
        <v>0</v>
      </c>
      <c r="AB355" s="55" t="str">
        <f t="shared" si="30"/>
        <v>318,431</v>
      </c>
      <c r="AC355" s="55"/>
      <c r="AE355" s="55" t="s">
        <v>1982</v>
      </c>
      <c r="AF355" s="71">
        <v>0</v>
      </c>
      <c r="AG355" s="55">
        <v>1</v>
      </c>
      <c r="AH355" s="55" t="s">
        <v>129</v>
      </c>
      <c r="AI355" s="44" t="s">
        <v>311</v>
      </c>
      <c r="AJ355" s="55">
        <v>70</v>
      </c>
      <c r="AK355" s="55" t="s">
        <v>232</v>
      </c>
      <c r="AL355" s="54">
        <v>36500</v>
      </c>
      <c r="AM355" s="55">
        <f>INDEX([1]装备设计!$G$3:$G$7,MATCH([1]装备一览!AI349,[1]装备设计!$F$3:$F$7,0))</f>
        <v>20</v>
      </c>
      <c r="AN355" s="55">
        <f>INDEX([1]装备设计!$H$3:$H$7,MATCH([1]装备一览!AI349,[1]装备设计!$F$3:$F$7,0))</f>
        <v>0</v>
      </c>
      <c r="AO355" s="55">
        <v>40000</v>
      </c>
      <c r="AP355" s="55">
        <v>0</v>
      </c>
      <c r="AQ355" s="55" t="str">
        <f t="shared" si="31"/>
        <v>530,719</v>
      </c>
      <c r="AR355" s="55"/>
      <c r="AT355" s="55" t="s">
        <v>1983</v>
      </c>
      <c r="AU355" s="71">
        <v>0</v>
      </c>
      <c r="AV355" s="55">
        <v>1</v>
      </c>
      <c r="AW355" s="55" t="s">
        <v>129</v>
      </c>
      <c r="AX355" s="44" t="s">
        <v>313</v>
      </c>
      <c r="AY355" s="55">
        <v>70</v>
      </c>
      <c r="AZ355" s="55" t="s">
        <v>232</v>
      </c>
      <c r="BA355" s="54">
        <v>73000</v>
      </c>
      <c r="BB355" s="55">
        <f>INDEX([1]装备设计!$G$3:$G$7,MATCH([1]装备一览!AX349,[1]装备设计!$F$3:$F$7,0))</f>
        <v>50</v>
      </c>
      <c r="BC355" s="55">
        <f>INDEX([1]装备设计!$H$3:$H$7,MATCH([1]装备一览!AX349,[1]装备设计!$F$3:$F$7,0))</f>
        <v>500</v>
      </c>
      <c r="BD355" s="55">
        <v>40000</v>
      </c>
      <c r="BE355" s="55">
        <v>0</v>
      </c>
      <c r="BF355" s="55" t="str">
        <f t="shared" si="32"/>
        <v>795,1078</v>
      </c>
      <c r="BG355" s="55"/>
      <c r="BI355" s="55" t="s">
        <v>1984</v>
      </c>
      <c r="BJ355" s="71">
        <v>0</v>
      </c>
      <c r="BK355" s="55">
        <v>1</v>
      </c>
      <c r="BL355" s="55" t="s">
        <v>129</v>
      </c>
      <c r="BM355" s="44" t="s">
        <v>315</v>
      </c>
      <c r="BN355" s="55">
        <v>70</v>
      </c>
      <c r="BO355" s="55" t="s">
        <v>232</v>
      </c>
      <c r="BP355" s="54">
        <v>146000</v>
      </c>
      <c r="BQ355" s="55">
        <f>INDEX([1]装备设计!$G$3:$G$7,MATCH([1]装备一览!BM349,[1]装备设计!$F$3:$F$7,0))</f>
        <v>150</v>
      </c>
      <c r="BR355" s="55">
        <f>INDEX([1]装备设计!$H$3:$H$7,MATCH([1]装备一览!BM349,[1]装备设计!$F$3:$F$7,0))</f>
        <v>1500</v>
      </c>
      <c r="BS355" s="55">
        <v>40000</v>
      </c>
      <c r="BT355" s="55">
        <v>0</v>
      </c>
      <c r="BU355" s="55" t="str">
        <f t="shared" si="33"/>
        <v>998,1438</v>
      </c>
      <c r="BV355" s="55"/>
    </row>
    <row r="357" spans="1:74" ht="14.25" thickBot="1"/>
    <row r="358" spans="1:74" ht="14.25" thickBot="1">
      <c r="A358" s="55" t="s">
        <v>129</v>
      </c>
      <c r="B358" s="54">
        <f>COUNTIFS(B$26:B$355,1,D$26:D$355,A358)</f>
        <v>18</v>
      </c>
    </row>
    <row r="359" spans="1:74" ht="14.25" thickBot="1">
      <c r="A359" s="55" t="s">
        <v>126</v>
      </c>
      <c r="B359" s="54">
        <f>COUNTIFS(B$26:B$355,1,D$26:D$355,A359)</f>
        <v>18</v>
      </c>
    </row>
    <row r="360" spans="1:74" ht="14.25" thickBot="1">
      <c r="A360" s="55" t="s">
        <v>127</v>
      </c>
      <c r="B360" s="54">
        <f>COUNTIFS(B$26:B$355,1,D$26:D$355,A360,G$26:G$355,C360)</f>
        <v>25</v>
      </c>
      <c r="C360" s="54" t="s">
        <v>2250</v>
      </c>
    </row>
    <row r="361" spans="1:74" ht="14.25" thickBot="1">
      <c r="A361" s="55" t="s">
        <v>128</v>
      </c>
      <c r="B361" s="54">
        <f t="shared" ref="B361:B365" si="34">COUNTIFS(B$26:B$355,1,D$26:D$355,A361,G$26:G$355,C361)</f>
        <v>19</v>
      </c>
      <c r="C361" s="54" t="s">
        <v>2250</v>
      </c>
    </row>
    <row r="362" spans="1:74" ht="14.25" thickBot="1">
      <c r="A362" s="55" t="s">
        <v>127</v>
      </c>
      <c r="B362" s="54">
        <f t="shared" si="34"/>
        <v>27</v>
      </c>
      <c r="C362" s="54" t="s">
        <v>2251</v>
      </c>
    </row>
    <row r="363" spans="1:74" ht="14.25" thickBot="1">
      <c r="A363" s="55" t="s">
        <v>128</v>
      </c>
      <c r="B363" s="54">
        <f t="shared" si="34"/>
        <v>19</v>
      </c>
      <c r="C363" s="54" t="s">
        <v>2251</v>
      </c>
    </row>
    <row r="364" spans="1:74" ht="14.25" thickBot="1">
      <c r="A364" s="55" t="s">
        <v>127</v>
      </c>
      <c r="B364" s="54">
        <f t="shared" si="34"/>
        <v>23</v>
      </c>
      <c r="C364" s="54" t="s">
        <v>2252</v>
      </c>
    </row>
    <row r="365" spans="1:74" ht="14.25" thickBot="1">
      <c r="A365" s="55" t="s">
        <v>128</v>
      </c>
      <c r="B365" s="54">
        <f t="shared" si="34"/>
        <v>19</v>
      </c>
      <c r="C365" s="54" t="s">
        <v>2252</v>
      </c>
    </row>
    <row r="366" spans="1:74" ht="14.25" thickBot="1">
      <c r="A366" s="55" t="s">
        <v>132</v>
      </c>
      <c r="B366" s="54">
        <f>COUNTIFS(B$26:B$355,1,D$26:D$355,A366)</f>
        <v>11</v>
      </c>
    </row>
    <row r="367" spans="1:74" ht="14.25" thickBot="1">
      <c r="A367" s="55" t="s">
        <v>131</v>
      </c>
      <c r="B367" s="54">
        <f t="shared" ref="B367:B371" si="35">COUNTIFS(B$26:B$355,1,D$26:D$355,A367)</f>
        <v>11</v>
      </c>
    </row>
    <row r="368" spans="1:74" ht="14.25" thickBot="1">
      <c r="A368" s="55" t="s">
        <v>130</v>
      </c>
      <c r="B368" s="54">
        <f t="shared" si="35"/>
        <v>11</v>
      </c>
    </row>
    <row r="369" spans="1:2" ht="14.25" thickBot="1">
      <c r="A369" s="55" t="s">
        <v>125</v>
      </c>
      <c r="B369" s="54">
        <f t="shared" si="35"/>
        <v>11</v>
      </c>
    </row>
    <row r="370" spans="1:2" ht="14.25" thickBot="1">
      <c r="A370" s="55" t="s">
        <v>124</v>
      </c>
      <c r="B370" s="54">
        <f t="shared" si="35"/>
        <v>11</v>
      </c>
    </row>
    <row r="371" spans="1:2" ht="14.25" thickBot="1">
      <c r="A371" s="55" t="s">
        <v>123</v>
      </c>
      <c r="B371" s="54">
        <f t="shared" si="35"/>
        <v>11</v>
      </c>
    </row>
  </sheetData>
  <mergeCells count="5">
    <mergeCell ref="A24:N24"/>
    <mergeCell ref="P24:AC24"/>
    <mergeCell ref="AE24:AR24"/>
    <mergeCell ref="AT24:BG24"/>
    <mergeCell ref="BI24:BV24"/>
  </mergeCells>
  <phoneticPr fontId="1" type="noConversion"/>
  <dataValidations count="2">
    <dataValidation type="list" allowBlank="1" showInputMessage="1" showErrorMessage="1" sqref="A358:A371 BL26:BL355 AW26:AW355 S26:S355 AH26:AH355 D26:D355">
      <formula1>装备部位</formula1>
    </dataValidation>
    <dataValidation type="list" allowBlank="1" showInputMessage="1" showErrorMessage="1" sqref="BO26:BO355 V26:V355 AK26:AK355 AZ26:AZ355 G26:G355">
      <formula1>$S$1:$S$4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E47"/>
  <sheetViews>
    <sheetView topLeftCell="A7" workbookViewId="0">
      <selection activeCell="H46" sqref="H46"/>
    </sheetView>
  </sheetViews>
  <sheetFormatPr defaultRowHeight="13.5"/>
  <cols>
    <col min="1" max="1" width="15" customWidth="1"/>
    <col min="3" max="3" width="4.75" customWidth="1"/>
    <col min="4" max="5" width="9" customWidth="1"/>
    <col min="6" max="6" width="15.5" customWidth="1"/>
    <col min="7" max="7" width="40.625" customWidth="1"/>
    <col min="8" max="8" width="24.25" customWidth="1"/>
    <col min="11" max="11" width="10.5" customWidth="1"/>
  </cols>
  <sheetData>
    <row r="1" spans="1:31" ht="14.25" customHeight="1" thickBot="1">
      <c r="A1" s="62" t="s">
        <v>2033</v>
      </c>
      <c r="B1" s="29"/>
      <c r="C1" s="29"/>
      <c r="D1" s="29"/>
      <c r="E1" s="29"/>
      <c r="F1" s="29"/>
      <c r="G1" s="35" t="s">
        <v>2038</v>
      </c>
      <c r="S1" s="54"/>
      <c r="U1" s="54"/>
      <c r="V1" s="54"/>
      <c r="Y1" s="54"/>
      <c r="Z1" s="54" t="s">
        <v>2024</v>
      </c>
      <c r="AA1" s="54"/>
      <c r="AB1" s="54"/>
      <c r="AD1" s="54" t="s">
        <v>2023</v>
      </c>
      <c r="AE1" s="54">
        <v>2000</v>
      </c>
    </row>
    <row r="2" spans="1:31" ht="12" customHeight="1" thickBot="1">
      <c r="A2" s="122" t="s">
        <v>2034</v>
      </c>
      <c r="B2" s="123"/>
      <c r="C2" s="123"/>
      <c r="D2" s="123"/>
      <c r="E2" s="124"/>
      <c r="F2" s="115" t="s">
        <v>2035</v>
      </c>
      <c r="G2" s="116"/>
      <c r="S2" s="54"/>
      <c r="T2" s="54" t="s">
        <v>2025</v>
      </c>
      <c r="U2" s="54">
        <v>1</v>
      </c>
      <c r="V2" s="54"/>
      <c r="Y2" s="54"/>
      <c r="Z2" s="54" t="s">
        <v>2026</v>
      </c>
      <c r="AA2" s="54">
        <v>2</v>
      </c>
      <c r="AB2" s="54"/>
    </row>
    <row r="3" spans="1:31" ht="14.25" thickBot="1">
      <c r="A3" s="117" t="s">
        <v>2036</v>
      </c>
      <c r="B3" s="118"/>
      <c r="C3" s="118"/>
      <c r="D3" s="118"/>
      <c r="E3" s="119"/>
      <c r="F3" s="63">
        <v>1</v>
      </c>
      <c r="G3" s="63" t="s">
        <v>2037</v>
      </c>
      <c r="S3" s="54"/>
      <c r="T3" s="54" t="s">
        <v>2027</v>
      </c>
      <c r="U3" s="54">
        <v>2</v>
      </c>
      <c r="V3" s="54"/>
      <c r="Y3" s="54"/>
      <c r="Z3" s="54" t="s">
        <v>2028</v>
      </c>
      <c r="AA3" s="54">
        <v>1.25</v>
      </c>
      <c r="AB3" s="54"/>
    </row>
    <row r="4" spans="1:31" s="54" customFormat="1" ht="14.25" thickBot="1">
      <c r="A4" s="59" t="s">
        <v>2041</v>
      </c>
      <c r="B4" s="64"/>
      <c r="C4" s="64"/>
      <c r="D4" s="64"/>
      <c r="E4" s="60"/>
      <c r="F4" s="65">
        <v>15</v>
      </c>
      <c r="G4" s="66"/>
    </row>
    <row r="5" spans="1:31" ht="17.25" customHeight="1" thickBot="1">
      <c r="A5" s="117" t="s">
        <v>2039</v>
      </c>
      <c r="B5" s="118"/>
      <c r="C5" s="118"/>
      <c r="D5" s="118"/>
      <c r="E5" s="119"/>
      <c r="F5" s="115" t="s">
        <v>2040</v>
      </c>
      <c r="G5" s="116"/>
      <c r="S5" s="54"/>
      <c r="T5" s="54" t="s">
        <v>2029</v>
      </c>
      <c r="U5" s="54">
        <v>3</v>
      </c>
      <c r="V5" s="54"/>
      <c r="Y5" s="54"/>
      <c r="Z5" s="54" t="s">
        <v>2030</v>
      </c>
      <c r="AA5" s="54">
        <v>1</v>
      </c>
      <c r="AB5" s="54"/>
    </row>
    <row r="6" spans="1:31" ht="14.25" thickBot="1">
      <c r="A6" s="117" t="s">
        <v>2042</v>
      </c>
      <c r="B6" s="118"/>
      <c r="C6" s="118"/>
      <c r="D6" s="118"/>
      <c r="E6" s="119"/>
      <c r="F6" s="120" t="s">
        <v>2043</v>
      </c>
      <c r="G6" s="121"/>
      <c r="S6" s="54"/>
      <c r="T6" s="54"/>
      <c r="U6" s="54"/>
      <c r="V6" s="54"/>
      <c r="Y6" s="54"/>
      <c r="Z6" s="54" t="s">
        <v>2031</v>
      </c>
      <c r="AA6" s="54">
        <v>1</v>
      </c>
      <c r="AB6" s="54"/>
    </row>
    <row r="7" spans="1:31">
      <c r="S7" s="54"/>
      <c r="T7" s="54"/>
      <c r="U7" s="54"/>
      <c r="V7" s="54"/>
      <c r="Y7" s="54"/>
      <c r="Z7" s="54"/>
      <c r="AA7" s="54"/>
      <c r="AB7" s="54"/>
    </row>
    <row r="8" spans="1:31">
      <c r="S8" s="54"/>
      <c r="T8" s="54"/>
      <c r="U8" s="54"/>
      <c r="V8" s="54"/>
      <c r="Y8" s="54"/>
      <c r="Z8" s="54"/>
      <c r="AA8" s="54"/>
      <c r="AB8" s="54"/>
    </row>
    <row r="9" spans="1:31">
      <c r="S9" s="54"/>
      <c r="T9" s="54"/>
      <c r="U9" s="54"/>
      <c r="V9" s="54"/>
      <c r="Y9" s="54"/>
      <c r="Z9" s="54"/>
      <c r="AA9" s="54"/>
      <c r="AB9" s="54"/>
    </row>
    <row r="10" spans="1:31">
      <c r="S10" s="54"/>
      <c r="T10" s="54"/>
      <c r="U10" s="54"/>
      <c r="V10" s="54"/>
      <c r="Y10" s="54"/>
      <c r="Z10" s="54"/>
      <c r="AA10" s="54"/>
      <c r="AB10" s="54"/>
    </row>
    <row r="11" spans="1:31" ht="23.25" thickBot="1">
      <c r="A11" s="32" t="s">
        <v>2046</v>
      </c>
      <c r="B11" s="26" t="s">
        <v>2044</v>
      </c>
      <c r="C11" s="26" t="s">
        <v>2045</v>
      </c>
      <c r="E11" s="32" t="s">
        <v>2052</v>
      </c>
      <c r="F11" s="26" t="s">
        <v>2053</v>
      </c>
      <c r="G11" s="26" t="s">
        <v>2054</v>
      </c>
      <c r="I11" s="32" t="s">
        <v>2055</v>
      </c>
      <c r="J11" s="35" t="s">
        <v>2056</v>
      </c>
      <c r="K11" s="35" t="s">
        <v>2054</v>
      </c>
      <c r="M11" s="32" t="s">
        <v>2071</v>
      </c>
      <c r="N11" s="35" t="s">
        <v>2070</v>
      </c>
      <c r="O11" s="35" t="s">
        <v>2054</v>
      </c>
      <c r="S11" s="54"/>
      <c r="T11" s="54"/>
      <c r="U11" s="54"/>
      <c r="V11" s="54"/>
      <c r="Y11" s="54"/>
      <c r="Z11" s="54"/>
      <c r="AA11" s="54"/>
      <c r="AB11" s="54"/>
    </row>
    <row r="12" spans="1:31" ht="14.25" thickBot="1">
      <c r="A12" s="26">
        <v>1</v>
      </c>
      <c r="B12" s="26">
        <v>1</v>
      </c>
      <c r="C12" s="26">
        <v>1</v>
      </c>
      <c r="E12" s="26"/>
      <c r="F12" s="26" t="s">
        <v>2047</v>
      </c>
      <c r="G12" s="26">
        <v>1</v>
      </c>
      <c r="I12" s="26"/>
      <c r="J12" s="26">
        <v>1</v>
      </c>
      <c r="K12" s="26">
        <v>1</v>
      </c>
      <c r="M12" s="26"/>
      <c r="N12" s="35" t="s">
        <v>2075</v>
      </c>
      <c r="O12" s="26">
        <v>2</v>
      </c>
      <c r="P12">
        <f t="shared" ref="P12:P21" si="0">MATCH(N12,装备部位,0)</f>
        <v>5</v>
      </c>
      <c r="S12" s="54"/>
      <c r="T12" s="54"/>
      <c r="U12" s="54"/>
      <c r="V12" s="54"/>
      <c r="Y12" s="54"/>
      <c r="Z12" s="54"/>
      <c r="AA12" s="54"/>
      <c r="AB12" s="54"/>
    </row>
    <row r="13" spans="1:31" ht="14.25" thickBot="1">
      <c r="A13" s="26">
        <v>2</v>
      </c>
      <c r="B13" s="26">
        <v>2</v>
      </c>
      <c r="C13" s="26">
        <v>1.5</v>
      </c>
      <c r="E13" s="26"/>
      <c r="F13" s="26" t="s">
        <v>2048</v>
      </c>
      <c r="G13" s="26">
        <v>2</v>
      </c>
      <c r="I13" s="26"/>
      <c r="J13" s="26">
        <v>5</v>
      </c>
      <c r="K13" s="26">
        <v>1.5</v>
      </c>
      <c r="M13" s="26"/>
      <c r="N13" s="35" t="s">
        <v>2076</v>
      </c>
      <c r="O13" s="26">
        <v>1.25</v>
      </c>
      <c r="P13" s="54">
        <f t="shared" si="0"/>
        <v>6</v>
      </c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spans="1:31" ht="14.25" thickBot="1">
      <c r="A14" s="26">
        <v>3</v>
      </c>
      <c r="B14" s="26">
        <v>3</v>
      </c>
      <c r="C14" s="26">
        <v>2.25</v>
      </c>
      <c r="E14" s="26"/>
      <c r="F14" s="26" t="s">
        <v>2049</v>
      </c>
      <c r="G14" s="26">
        <v>3</v>
      </c>
      <c r="I14" s="26"/>
      <c r="J14" s="26">
        <f>J13+5</f>
        <v>10</v>
      </c>
      <c r="K14" s="26">
        <v>2.25</v>
      </c>
      <c r="M14" s="26"/>
      <c r="N14" s="35" t="s">
        <v>2072</v>
      </c>
      <c r="O14" s="26">
        <v>1</v>
      </c>
      <c r="P14" s="54">
        <f t="shared" si="0"/>
        <v>1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1" ht="14.25" thickBot="1">
      <c r="A15" s="26">
        <v>4</v>
      </c>
      <c r="B15" s="26">
        <v>4</v>
      </c>
      <c r="C15" s="26">
        <v>2.75</v>
      </c>
      <c r="E15" s="26"/>
      <c r="F15" s="26" t="s">
        <v>2050</v>
      </c>
      <c r="G15" s="26">
        <v>4</v>
      </c>
      <c r="I15" s="26"/>
      <c r="J15" s="26">
        <f t="shared" ref="J15:J25" si="1">J14+5</f>
        <v>15</v>
      </c>
      <c r="K15" s="26">
        <v>2.75</v>
      </c>
      <c r="M15" s="26"/>
      <c r="N15" s="35" t="s">
        <v>2073</v>
      </c>
      <c r="O15" s="26">
        <v>1</v>
      </c>
      <c r="P15" s="54">
        <f t="shared" si="0"/>
        <v>4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31" ht="14.25" thickBot="1">
      <c r="A16" s="26">
        <v>5</v>
      </c>
      <c r="B16" s="26">
        <v>5</v>
      </c>
      <c r="C16" s="26">
        <v>3.5</v>
      </c>
      <c r="E16" s="26"/>
      <c r="F16" s="26" t="s">
        <v>2051</v>
      </c>
      <c r="G16" s="26">
        <v>5</v>
      </c>
      <c r="I16" s="26"/>
      <c r="J16" s="26">
        <f t="shared" si="1"/>
        <v>20</v>
      </c>
      <c r="K16" s="26">
        <v>3.25</v>
      </c>
      <c r="M16" s="26"/>
      <c r="N16" s="35" t="s">
        <v>2074</v>
      </c>
      <c r="O16" s="26">
        <v>1</v>
      </c>
      <c r="P16" s="54">
        <f t="shared" si="0"/>
        <v>7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spans="1:19" s="54" customFormat="1" ht="14.25" thickBot="1">
      <c r="A17" s="26">
        <v>6</v>
      </c>
      <c r="B17" s="26">
        <v>6</v>
      </c>
      <c r="C17" s="26">
        <v>6.25</v>
      </c>
      <c r="I17" s="26"/>
      <c r="J17" s="26">
        <f t="shared" si="1"/>
        <v>25</v>
      </c>
      <c r="K17" s="26">
        <v>3.75</v>
      </c>
      <c r="M17" s="26"/>
      <c r="N17" s="26" t="s">
        <v>2067</v>
      </c>
      <c r="O17" s="26">
        <v>1.25</v>
      </c>
      <c r="P17" s="54">
        <f t="shared" si="0"/>
        <v>3</v>
      </c>
    </row>
    <row r="18" spans="1:19" s="54" customFormat="1" ht="14.25" customHeight="1" thickBot="1">
      <c r="A18" s="26">
        <v>7</v>
      </c>
      <c r="B18" s="26">
        <v>7</v>
      </c>
      <c r="C18" s="26">
        <v>7.25</v>
      </c>
      <c r="I18" s="26"/>
      <c r="J18" s="26">
        <f t="shared" si="1"/>
        <v>30</v>
      </c>
      <c r="K18" s="26">
        <v>4.25</v>
      </c>
      <c r="M18" s="26"/>
      <c r="N18" s="26" t="s">
        <v>2068</v>
      </c>
      <c r="O18" s="26">
        <v>0.6</v>
      </c>
      <c r="P18" s="54">
        <f t="shared" si="0"/>
        <v>10</v>
      </c>
    </row>
    <row r="19" spans="1:19" ht="14.25" customHeight="1" thickBot="1">
      <c r="A19" s="26">
        <v>8</v>
      </c>
      <c r="B19" s="26">
        <v>8</v>
      </c>
      <c r="C19" s="26">
        <v>8.25</v>
      </c>
      <c r="H19" s="54"/>
      <c r="I19" s="26"/>
      <c r="J19" s="26">
        <f t="shared" si="1"/>
        <v>35</v>
      </c>
      <c r="K19" s="26">
        <v>4.75</v>
      </c>
      <c r="M19" s="26"/>
      <c r="N19" s="26" t="s">
        <v>2069</v>
      </c>
      <c r="O19" s="26">
        <v>1.25</v>
      </c>
      <c r="P19" s="54">
        <f t="shared" si="0"/>
        <v>2</v>
      </c>
      <c r="Q19" s="54"/>
    </row>
    <row r="20" spans="1:19" ht="14.25" thickBot="1">
      <c r="A20" s="26">
        <v>9</v>
      </c>
      <c r="B20" s="26">
        <v>9</v>
      </c>
      <c r="C20" s="26">
        <v>9.25</v>
      </c>
      <c r="I20" s="26"/>
      <c r="J20" s="26">
        <f t="shared" si="1"/>
        <v>40</v>
      </c>
      <c r="K20" s="26">
        <v>5.25</v>
      </c>
      <c r="M20" s="26"/>
      <c r="N20" s="35" t="s">
        <v>2077</v>
      </c>
      <c r="O20" s="26">
        <v>1</v>
      </c>
      <c r="P20" s="54">
        <f t="shared" si="0"/>
        <v>8</v>
      </c>
    </row>
    <row r="21" spans="1:19" ht="14.25" customHeight="1" thickBot="1">
      <c r="A21" s="26">
        <v>10</v>
      </c>
      <c r="B21" s="26">
        <v>10</v>
      </c>
      <c r="C21" s="26">
        <v>10.25</v>
      </c>
      <c r="I21" s="26"/>
      <c r="J21" s="26">
        <f t="shared" si="1"/>
        <v>45</v>
      </c>
      <c r="K21" s="26">
        <v>5.75</v>
      </c>
      <c r="M21" s="26"/>
      <c r="N21" s="35" t="s">
        <v>2078</v>
      </c>
      <c r="O21" s="26">
        <v>1</v>
      </c>
      <c r="P21" s="54">
        <f t="shared" si="0"/>
        <v>9</v>
      </c>
    </row>
    <row r="22" spans="1:19" ht="14.25" customHeight="1" thickBot="1">
      <c r="A22" s="26">
        <v>11</v>
      </c>
      <c r="B22" s="26">
        <v>11</v>
      </c>
      <c r="C22" s="26">
        <v>18</v>
      </c>
      <c r="I22" s="26"/>
      <c r="J22" s="26">
        <f t="shared" si="1"/>
        <v>50</v>
      </c>
      <c r="K22" s="26">
        <v>6.25</v>
      </c>
    </row>
    <row r="23" spans="1:19" ht="14.25" customHeight="1" thickBot="1">
      <c r="A23" s="26">
        <v>12</v>
      </c>
      <c r="B23" s="26">
        <v>12</v>
      </c>
      <c r="C23" s="26">
        <v>20</v>
      </c>
      <c r="I23" s="26"/>
      <c r="J23" s="26">
        <f t="shared" si="1"/>
        <v>55</v>
      </c>
      <c r="K23" s="26">
        <v>6.75</v>
      </c>
    </row>
    <row r="24" spans="1:19" ht="14.25" customHeight="1" thickBot="1">
      <c r="A24" s="26">
        <v>13</v>
      </c>
      <c r="B24" s="26">
        <v>13</v>
      </c>
      <c r="C24" s="26">
        <v>22</v>
      </c>
      <c r="I24" s="26"/>
      <c r="J24" s="26">
        <f>J23+5</f>
        <v>60</v>
      </c>
      <c r="K24" s="26">
        <v>7.25</v>
      </c>
      <c r="Q24" s="54" t="s">
        <v>2080</v>
      </c>
      <c r="R24" s="54" t="s">
        <v>2081</v>
      </c>
      <c r="S24" s="54" t="s">
        <v>2079</v>
      </c>
    </row>
    <row r="25" spans="1:19" ht="14.25" customHeight="1" thickBot="1">
      <c r="A25" s="26">
        <v>14</v>
      </c>
      <c r="B25" s="26">
        <v>14</v>
      </c>
      <c r="C25" s="26">
        <v>24</v>
      </c>
      <c r="I25" s="26"/>
      <c r="J25" s="26">
        <f t="shared" si="1"/>
        <v>65</v>
      </c>
      <c r="K25" s="26">
        <v>7.75</v>
      </c>
      <c r="Q25">
        <v>1</v>
      </c>
      <c r="R25">
        <v>1</v>
      </c>
      <c r="S25">
        <v>1</v>
      </c>
    </row>
    <row r="26" spans="1:19" ht="15.75" customHeight="1" thickBot="1">
      <c r="A26" s="26">
        <v>15</v>
      </c>
      <c r="B26" s="26">
        <v>15</v>
      </c>
      <c r="C26" s="26">
        <v>26</v>
      </c>
      <c r="I26" s="26"/>
      <c r="J26" s="26">
        <f>J25+5</f>
        <v>70</v>
      </c>
      <c r="K26" s="26">
        <v>8.25</v>
      </c>
      <c r="Q26" s="54">
        <v>2</v>
      </c>
      <c r="R26" s="54">
        <v>1</v>
      </c>
      <c r="S26">
        <v>1.5</v>
      </c>
    </row>
    <row r="27" spans="1:19" ht="14.25" customHeight="1">
      <c r="Q27" s="54">
        <v>3</v>
      </c>
      <c r="R27" s="54">
        <v>1</v>
      </c>
      <c r="S27">
        <v>2.25</v>
      </c>
    </row>
    <row r="28" spans="1:19" ht="14.25" thickBot="1">
      <c r="A28" s="54"/>
      <c r="B28" s="54"/>
      <c r="C28" s="54"/>
      <c r="D28" s="54"/>
      <c r="E28" s="54"/>
      <c r="J28" s="35" t="s">
        <v>2057</v>
      </c>
      <c r="K28" s="26">
        <v>1.5</v>
      </c>
      <c r="Q28">
        <v>1</v>
      </c>
      <c r="R28">
        <v>2</v>
      </c>
    </row>
    <row r="29" spans="1:19">
      <c r="A29" s="54"/>
      <c r="B29" s="54"/>
      <c r="C29" s="54"/>
      <c r="D29" s="54"/>
      <c r="E29" s="54"/>
      <c r="F29" s="54"/>
      <c r="G29" s="54"/>
      <c r="Q29" s="54">
        <v>2</v>
      </c>
      <c r="R29" s="54">
        <v>2</v>
      </c>
    </row>
    <row r="30" spans="1:19">
      <c r="A30" s="54"/>
      <c r="B30" s="54"/>
      <c r="C30" s="54"/>
      <c r="D30" s="54"/>
      <c r="E30" s="54"/>
      <c r="F30" s="54"/>
      <c r="G30" s="54"/>
      <c r="Q30" s="54">
        <v>3</v>
      </c>
      <c r="R30" s="54">
        <v>2</v>
      </c>
    </row>
    <row r="31" spans="1:19">
      <c r="A31" s="57" t="s">
        <v>2063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4">
        <v>4</v>
      </c>
      <c r="R31" s="54">
        <v>2</v>
      </c>
    </row>
    <row r="32" spans="1:19" ht="14.25" thickBot="1">
      <c r="A32" s="26" t="s">
        <v>2064</v>
      </c>
      <c r="B32" s="26" t="s">
        <v>2058</v>
      </c>
      <c r="C32" s="26" t="s">
        <v>2059</v>
      </c>
      <c r="D32" s="26" t="s">
        <v>2060</v>
      </c>
      <c r="E32" s="26" t="s">
        <v>2061</v>
      </c>
      <c r="F32" s="26" t="s">
        <v>2062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>
        <v>5</v>
      </c>
      <c r="R32" s="54">
        <v>2</v>
      </c>
    </row>
    <row r="33" spans="1:17" ht="14.25" thickBot="1">
      <c r="A33" s="26">
        <v>1</v>
      </c>
      <c r="B33" s="26">
        <f>$F$3*ROUNDDOWN(VLOOKUP(B$32,$F$11:$G$16,2,FALSE)*VLOOKUP($A33,$J$12:$K$26,2,FALSE),0)</f>
        <v>1</v>
      </c>
      <c r="C33" s="26">
        <f t="shared" ref="C33:F47" si="2">$F$3*ROUNDDOWN(VLOOKUP(C$32,$F$11:$G$16,2,FALSE)*VLOOKUP($A33,$J$12:$K$26,2,FALSE),0)</f>
        <v>2</v>
      </c>
      <c r="D33" s="26">
        <f t="shared" si="2"/>
        <v>3</v>
      </c>
      <c r="E33" s="26">
        <f t="shared" si="2"/>
        <v>4</v>
      </c>
      <c r="F33" s="26">
        <f t="shared" si="2"/>
        <v>5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</row>
    <row r="34" spans="1:17" ht="14.25" thickBot="1">
      <c r="A34" s="26">
        <v>5</v>
      </c>
      <c r="B34" s="26">
        <f t="shared" ref="B34:B47" si="3">$F$3*ROUNDDOWN(VLOOKUP(B$32,$F$11:$G$16,2,FALSE)*VLOOKUP($A34,$J$12:$K$26,2,FALSE),0)</f>
        <v>1</v>
      </c>
      <c r="C34" s="26">
        <f t="shared" si="2"/>
        <v>3</v>
      </c>
      <c r="D34" s="26">
        <f t="shared" si="2"/>
        <v>4</v>
      </c>
      <c r="E34" s="26">
        <f t="shared" si="2"/>
        <v>6</v>
      </c>
      <c r="F34" s="26">
        <f t="shared" si="2"/>
        <v>7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</row>
    <row r="35" spans="1:17" ht="14.25" thickBot="1">
      <c r="A35" s="26">
        <f>A34+5</f>
        <v>10</v>
      </c>
      <c r="B35" s="26">
        <f t="shared" si="3"/>
        <v>2</v>
      </c>
      <c r="C35" s="26">
        <f t="shared" si="2"/>
        <v>4</v>
      </c>
      <c r="D35" s="26">
        <f t="shared" si="2"/>
        <v>6</v>
      </c>
      <c r="E35" s="26">
        <f t="shared" si="2"/>
        <v>9</v>
      </c>
      <c r="F35" s="26">
        <f t="shared" si="2"/>
        <v>11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</row>
    <row r="36" spans="1:17" ht="14.25" thickBot="1">
      <c r="A36" s="26">
        <f t="shared" ref="A36:A47" si="4">A35+5</f>
        <v>15</v>
      </c>
      <c r="B36" s="26">
        <f t="shared" si="3"/>
        <v>2</v>
      </c>
      <c r="C36" s="26">
        <f t="shared" si="2"/>
        <v>5</v>
      </c>
      <c r="D36" s="26">
        <f t="shared" si="2"/>
        <v>8</v>
      </c>
      <c r="E36" s="26">
        <f t="shared" si="2"/>
        <v>11</v>
      </c>
      <c r="F36" s="26">
        <f t="shared" si="2"/>
        <v>13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</row>
    <row r="37" spans="1:17" ht="14.25" thickBot="1">
      <c r="A37" s="26">
        <f t="shared" si="4"/>
        <v>20</v>
      </c>
      <c r="B37" s="26">
        <f t="shared" si="3"/>
        <v>3</v>
      </c>
      <c r="C37" s="26">
        <f t="shared" si="2"/>
        <v>6</v>
      </c>
      <c r="D37" s="26">
        <f t="shared" si="2"/>
        <v>9</v>
      </c>
      <c r="E37" s="26">
        <f t="shared" si="2"/>
        <v>13</v>
      </c>
      <c r="F37" s="26">
        <f t="shared" si="2"/>
        <v>16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</row>
    <row r="38" spans="1:17" ht="14.25" thickBot="1">
      <c r="A38" s="26">
        <f t="shared" si="4"/>
        <v>25</v>
      </c>
      <c r="B38" s="26">
        <f t="shared" si="3"/>
        <v>3</v>
      </c>
      <c r="C38" s="26">
        <f t="shared" si="2"/>
        <v>7</v>
      </c>
      <c r="D38" s="26">
        <f t="shared" si="2"/>
        <v>11</v>
      </c>
      <c r="E38" s="26">
        <f t="shared" si="2"/>
        <v>15</v>
      </c>
      <c r="F38" s="26">
        <f t="shared" si="2"/>
        <v>18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</row>
    <row r="39" spans="1:17" ht="14.25" thickBot="1">
      <c r="A39" s="26">
        <f t="shared" si="4"/>
        <v>30</v>
      </c>
      <c r="B39" s="26">
        <f t="shared" si="3"/>
        <v>4</v>
      </c>
      <c r="C39" s="26">
        <f t="shared" si="2"/>
        <v>8</v>
      </c>
      <c r="D39" s="26">
        <f t="shared" si="2"/>
        <v>12</v>
      </c>
      <c r="E39" s="26">
        <f t="shared" si="2"/>
        <v>17</v>
      </c>
      <c r="F39" s="26">
        <f t="shared" si="2"/>
        <v>21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</row>
    <row r="40" spans="1:17" ht="14.25" thickBot="1">
      <c r="A40" s="26">
        <f t="shared" si="4"/>
        <v>35</v>
      </c>
      <c r="B40" s="26">
        <f t="shared" si="3"/>
        <v>4</v>
      </c>
      <c r="C40" s="26">
        <f t="shared" si="2"/>
        <v>9</v>
      </c>
      <c r="D40" s="26">
        <f t="shared" si="2"/>
        <v>14</v>
      </c>
      <c r="E40" s="26">
        <f t="shared" si="2"/>
        <v>19</v>
      </c>
      <c r="F40" s="26">
        <f t="shared" si="2"/>
        <v>23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</row>
    <row r="41" spans="1:17" ht="14.25" thickBot="1">
      <c r="A41" s="26">
        <f t="shared" si="4"/>
        <v>40</v>
      </c>
      <c r="B41" s="26">
        <f t="shared" si="3"/>
        <v>5</v>
      </c>
      <c r="C41" s="26">
        <f t="shared" si="2"/>
        <v>10</v>
      </c>
      <c r="D41" s="26">
        <f t="shared" si="2"/>
        <v>15</v>
      </c>
      <c r="E41" s="26">
        <f t="shared" si="2"/>
        <v>21</v>
      </c>
      <c r="F41" s="26">
        <f t="shared" si="2"/>
        <v>26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</row>
    <row r="42" spans="1:17" ht="14.25" thickBot="1">
      <c r="A42" s="26">
        <f t="shared" si="4"/>
        <v>45</v>
      </c>
      <c r="B42" s="26">
        <f t="shared" si="3"/>
        <v>5</v>
      </c>
      <c r="C42" s="26">
        <f t="shared" si="2"/>
        <v>11</v>
      </c>
      <c r="D42" s="26">
        <f t="shared" si="2"/>
        <v>17</v>
      </c>
      <c r="E42" s="26">
        <f t="shared" si="2"/>
        <v>23</v>
      </c>
      <c r="F42" s="26">
        <f t="shared" si="2"/>
        <v>28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</row>
    <row r="43" spans="1:17" ht="14.25" thickBot="1">
      <c r="A43" s="26">
        <f t="shared" si="4"/>
        <v>50</v>
      </c>
      <c r="B43" s="26">
        <f t="shared" si="3"/>
        <v>6</v>
      </c>
      <c r="C43" s="26">
        <f t="shared" si="2"/>
        <v>12</v>
      </c>
      <c r="D43" s="26">
        <f t="shared" si="2"/>
        <v>18</v>
      </c>
      <c r="E43" s="26">
        <f t="shared" si="2"/>
        <v>25</v>
      </c>
      <c r="F43" s="26">
        <f t="shared" si="2"/>
        <v>31</v>
      </c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</row>
    <row r="44" spans="1:17" ht="14.25" thickBot="1">
      <c r="A44" s="26">
        <f t="shared" si="4"/>
        <v>55</v>
      </c>
      <c r="B44" s="26">
        <f t="shared" si="3"/>
        <v>6</v>
      </c>
      <c r="C44" s="26">
        <f t="shared" si="2"/>
        <v>13</v>
      </c>
      <c r="D44" s="26">
        <f t="shared" si="2"/>
        <v>20</v>
      </c>
      <c r="E44" s="26">
        <f t="shared" si="2"/>
        <v>27</v>
      </c>
      <c r="F44" s="26">
        <f t="shared" si="2"/>
        <v>33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</row>
    <row r="45" spans="1:17" ht="14.25" thickBot="1">
      <c r="A45" s="26">
        <f t="shared" si="4"/>
        <v>60</v>
      </c>
      <c r="B45" s="26">
        <f t="shared" si="3"/>
        <v>7</v>
      </c>
      <c r="C45" s="26">
        <f t="shared" si="2"/>
        <v>14</v>
      </c>
      <c r="D45" s="26">
        <f t="shared" si="2"/>
        <v>21</v>
      </c>
      <c r="E45" s="26">
        <f t="shared" si="2"/>
        <v>29</v>
      </c>
      <c r="F45" s="26">
        <f t="shared" si="2"/>
        <v>36</v>
      </c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</row>
    <row r="46" spans="1:17" ht="14.25" thickBot="1">
      <c r="A46" s="26">
        <f t="shared" si="4"/>
        <v>65</v>
      </c>
      <c r="B46" s="26">
        <f t="shared" si="3"/>
        <v>7</v>
      </c>
      <c r="C46" s="26">
        <f t="shared" si="2"/>
        <v>15</v>
      </c>
      <c r="D46" s="26">
        <f t="shared" si="2"/>
        <v>23</v>
      </c>
      <c r="E46" s="26">
        <f t="shared" si="2"/>
        <v>31</v>
      </c>
      <c r="F46" s="26">
        <f t="shared" si="2"/>
        <v>38</v>
      </c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</row>
    <row r="47" spans="1:17" ht="14.25" thickBot="1">
      <c r="A47" s="26">
        <f t="shared" si="4"/>
        <v>70</v>
      </c>
      <c r="B47" s="26">
        <f t="shared" si="3"/>
        <v>8</v>
      </c>
      <c r="C47" s="26">
        <f t="shared" si="2"/>
        <v>16</v>
      </c>
      <c r="D47" s="26">
        <f t="shared" si="2"/>
        <v>24</v>
      </c>
      <c r="E47" s="26">
        <f t="shared" si="2"/>
        <v>33</v>
      </c>
      <c r="F47" s="26">
        <f t="shared" si="2"/>
        <v>41</v>
      </c>
      <c r="G47" s="54"/>
    </row>
  </sheetData>
  <mergeCells count="7">
    <mergeCell ref="F2:G2"/>
    <mergeCell ref="F5:G5"/>
    <mergeCell ref="A6:E6"/>
    <mergeCell ref="F6:G6"/>
    <mergeCell ref="A2:E2"/>
    <mergeCell ref="A3:E3"/>
    <mergeCell ref="A5:E5"/>
  </mergeCells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J1652"/>
  <sheetViews>
    <sheetView workbookViewId="0">
      <pane xSplit="13" ySplit="22" topLeftCell="N29" activePane="bottomRight" state="frozen"/>
      <selection pane="topRight" activeCell="N1" sqref="N1"/>
      <selection pane="bottomLeft" activeCell="A23" sqref="A23"/>
      <selection pane="bottomRight" activeCell="E45" sqref="E45"/>
    </sheetView>
  </sheetViews>
  <sheetFormatPr defaultRowHeight="13.5"/>
  <sheetData>
    <row r="1" spans="1:36" s="54" customFormat="1">
      <c r="G1" s="89">
        <v>1</v>
      </c>
      <c r="H1" s="89"/>
      <c r="I1" s="89">
        <v>2</v>
      </c>
      <c r="J1" s="89"/>
      <c r="K1" s="89">
        <v>3</v>
      </c>
      <c r="L1" s="89"/>
      <c r="M1" s="89">
        <v>4</v>
      </c>
      <c r="N1" s="89"/>
      <c r="O1" s="89">
        <v>5</v>
      </c>
      <c r="P1" s="89"/>
      <c r="Q1" s="89">
        <v>6</v>
      </c>
      <c r="R1" s="89"/>
      <c r="S1" s="89">
        <v>7</v>
      </c>
      <c r="T1" s="89"/>
      <c r="U1" s="89">
        <v>8</v>
      </c>
      <c r="V1" s="89"/>
      <c r="W1" s="89">
        <v>9</v>
      </c>
      <c r="X1" s="89"/>
      <c r="Y1" s="89">
        <v>10</v>
      </c>
      <c r="Z1" s="89"/>
      <c r="AA1" s="89">
        <v>11</v>
      </c>
      <c r="AB1" s="89"/>
      <c r="AC1" s="89">
        <v>12</v>
      </c>
      <c r="AD1" s="89"/>
      <c r="AE1" s="89">
        <v>13</v>
      </c>
      <c r="AF1" s="89"/>
      <c r="AG1" s="89">
        <v>14</v>
      </c>
      <c r="AH1" s="89"/>
      <c r="AI1" s="89">
        <v>15</v>
      </c>
      <c r="AJ1" s="89"/>
    </row>
    <row r="2" spans="1:36">
      <c r="A2" s="54" t="s">
        <v>2032</v>
      </c>
      <c r="B2" s="54" t="s">
        <v>324</v>
      </c>
      <c r="C2" s="54" t="s">
        <v>325</v>
      </c>
      <c r="D2" t="s">
        <v>303</v>
      </c>
      <c r="E2" t="s">
        <v>326</v>
      </c>
      <c r="F2" t="s">
        <v>327</v>
      </c>
      <c r="G2" s="54" t="s">
        <v>2065</v>
      </c>
      <c r="H2" s="54" t="s">
        <v>2066</v>
      </c>
      <c r="I2" s="54" t="s">
        <v>2065</v>
      </c>
      <c r="J2" s="54" t="s">
        <v>2066</v>
      </c>
      <c r="K2" s="54" t="s">
        <v>2065</v>
      </c>
      <c r="L2" s="54" t="s">
        <v>2066</v>
      </c>
      <c r="M2" s="54" t="s">
        <v>2065</v>
      </c>
      <c r="N2" s="54" t="s">
        <v>2066</v>
      </c>
      <c r="O2" s="54" t="s">
        <v>2065</v>
      </c>
      <c r="P2" s="54" t="s">
        <v>2066</v>
      </c>
      <c r="Q2" s="54" t="s">
        <v>2065</v>
      </c>
      <c r="R2" s="54" t="s">
        <v>2066</v>
      </c>
      <c r="S2" s="54" t="s">
        <v>2065</v>
      </c>
      <c r="T2" s="54" t="s">
        <v>2066</v>
      </c>
      <c r="U2" s="54" t="s">
        <v>2065</v>
      </c>
      <c r="V2" s="54" t="s">
        <v>2066</v>
      </c>
      <c r="W2" s="54" t="s">
        <v>2065</v>
      </c>
      <c r="X2" s="54" t="s">
        <v>2066</v>
      </c>
      <c r="Y2" s="54" t="s">
        <v>2065</v>
      </c>
      <c r="Z2" s="54" t="s">
        <v>2066</v>
      </c>
      <c r="AA2" s="54" t="s">
        <v>2065</v>
      </c>
      <c r="AB2" s="54" t="s">
        <v>2066</v>
      </c>
      <c r="AC2" s="54" t="s">
        <v>2065</v>
      </c>
      <c r="AD2" s="54" t="s">
        <v>2066</v>
      </c>
      <c r="AE2" s="54" t="s">
        <v>2065</v>
      </c>
      <c r="AF2" s="54" t="s">
        <v>2066</v>
      </c>
      <c r="AG2" s="54" t="s">
        <v>2065</v>
      </c>
      <c r="AH2" s="54" t="s">
        <v>2066</v>
      </c>
      <c r="AI2" s="54" t="s">
        <v>2065</v>
      </c>
      <c r="AJ2" s="54" t="s">
        <v>2066</v>
      </c>
    </row>
    <row r="3" spans="1:36">
      <c r="A3" t="s">
        <v>335</v>
      </c>
      <c r="B3">
        <v>0</v>
      </c>
      <c r="C3" t="s">
        <v>123</v>
      </c>
      <c r="D3" t="s">
        <v>308</v>
      </c>
      <c r="E3">
        <v>1</v>
      </c>
      <c r="F3" t="s">
        <v>232</v>
      </c>
      <c r="G3" s="54">
        <f>ROUNDUP(装备强化!$F$3*INDEX(装备强化!$C$12:$C$26,MATCH(装备强化附表!G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1</v>
      </c>
      <c r="H3">
        <f>G3*2000</f>
        <v>2000</v>
      </c>
      <c r="I3" s="54">
        <f>ROUNDUP(装备强化!$F$3*INDEX(装备强化!$C$12:$C$26,MATCH(装备强化附表!I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2</v>
      </c>
      <c r="J3" s="54">
        <f>I3*2000</f>
        <v>4000</v>
      </c>
      <c r="K3" s="54">
        <f>ROUNDUP(装备强化!$F$3*INDEX(装备强化!$C$12:$C$26,MATCH(装备强化附表!K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3</v>
      </c>
      <c r="L3" s="54">
        <f>K3*2000</f>
        <v>6000</v>
      </c>
      <c r="M3" s="54">
        <f>ROUNDUP(装备强化!$F$3*INDEX(装备强化!$C$12:$C$26,MATCH(装备强化附表!M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3</v>
      </c>
      <c r="N3" s="54">
        <f>M3*2000</f>
        <v>6000</v>
      </c>
      <c r="O3" s="54">
        <f>ROUNDUP(装备强化!$F$3*INDEX(装备强化!$C$12:$C$26,MATCH(装备强化附表!O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4</v>
      </c>
      <c r="P3" s="54">
        <f>O3*2000</f>
        <v>8000</v>
      </c>
      <c r="Q3" s="54">
        <f>ROUNDUP(装备强化!$F$3*INDEX(装备强化!$C$12:$C$26,MATCH(装备强化附表!Q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7</v>
      </c>
      <c r="R3" s="54">
        <f>Q3*2000</f>
        <v>14000</v>
      </c>
      <c r="S3" s="54">
        <f>ROUNDUP(装备强化!$F$3*INDEX(装备强化!$C$12:$C$26,MATCH(装备强化附表!S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8</v>
      </c>
      <c r="T3" s="54">
        <f>S3*2000</f>
        <v>16000</v>
      </c>
      <c r="U3" s="54">
        <f>ROUNDUP(装备强化!$F$3*INDEX(装备强化!$C$12:$C$26,MATCH(装备强化附表!U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9</v>
      </c>
      <c r="V3" s="54">
        <f>U3*2000</f>
        <v>18000</v>
      </c>
      <c r="W3" s="54">
        <f>ROUNDUP(装备强化!$F$3*INDEX(装备强化!$C$12:$C$26,MATCH(装备强化附表!W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10</v>
      </c>
      <c r="X3" s="54">
        <f>W3*2000</f>
        <v>20000</v>
      </c>
      <c r="Y3" s="54">
        <f>ROUNDUP(装备强化!$F$3*INDEX(装备强化!$C$12:$C$26,MATCH(装备强化附表!Y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11</v>
      </c>
      <c r="Z3" s="54">
        <f>Y3*2000</f>
        <v>22000</v>
      </c>
      <c r="AA3" s="54">
        <f>ROUNDUP(装备强化!$F$3*INDEX(装备强化!$C$12:$C$26,MATCH(装备强化附表!AA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18</v>
      </c>
      <c r="AB3" s="54">
        <f>AA3*2000</f>
        <v>36000</v>
      </c>
      <c r="AC3" s="54">
        <f>ROUNDUP(装备强化!$F$3*INDEX(装备强化!$C$12:$C$26,MATCH(装备强化附表!AC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20</v>
      </c>
      <c r="AD3" s="54">
        <f>AC3*2000</f>
        <v>40000</v>
      </c>
      <c r="AE3" s="54">
        <f>ROUNDUP(装备强化!$F$3*INDEX(装备强化!$C$12:$C$26,MATCH(装备强化附表!AE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22</v>
      </c>
      <c r="AF3" s="54">
        <f>AE3*2000</f>
        <v>44000</v>
      </c>
      <c r="AG3" s="54">
        <f>ROUNDUP(装备强化!$F$3*INDEX(装备强化!$C$12:$C$26,MATCH(装备强化附表!AG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24</v>
      </c>
      <c r="AH3" s="54">
        <f>AG3*2000</f>
        <v>48000</v>
      </c>
      <c r="AI3" s="54">
        <f>ROUNDUP(装备强化!$F$3*INDEX(装备强化!$C$12:$C$26,MATCH(装备强化附表!AI$1,装备强化!$B$12:$B$26,0))*INDEX(装备强化!$G$12:$G$16,MATCH(装备强化附表!$D3,装备强化!$F$12:$F$16,0))*(INDEX(装备强化!$K$12:$K$26,MATCH(装备强化附表!$E3,装备强化!$J$12:$J$26,0))+IF($B3=1,装备强化!$K$28,0))*INDEX(装备强化!$O$12:$O$21,MATCH(装备强化附表!$C3,装备强化!$N$12:$N$21,0)),0)</f>
        <v>26</v>
      </c>
      <c r="AJ3" s="54">
        <f>AI3*2000</f>
        <v>52000</v>
      </c>
    </row>
    <row r="4" spans="1:36">
      <c r="A4" t="s">
        <v>340</v>
      </c>
      <c r="B4">
        <v>0</v>
      </c>
      <c r="C4" t="s">
        <v>124</v>
      </c>
      <c r="D4" t="s">
        <v>308</v>
      </c>
      <c r="E4">
        <v>1</v>
      </c>
      <c r="F4" t="s">
        <v>232</v>
      </c>
      <c r="G4" s="54">
        <f>ROUNDUP(装备强化!$F$3*INDEX(装备强化!$C$12:$C$26,MATCH(装备强化附表!G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2</v>
      </c>
      <c r="H4" s="54">
        <f t="shared" ref="H4:H67" si="0">G4*2000</f>
        <v>4000</v>
      </c>
      <c r="I4" s="54">
        <f>ROUNDUP(装备强化!$F$3*INDEX(装备强化!$C$12:$C$26,MATCH(装备强化附表!I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2</v>
      </c>
      <c r="J4" s="54">
        <f t="shared" ref="J4:J67" si="1">I4*2000</f>
        <v>4000</v>
      </c>
      <c r="K4" s="54">
        <f>ROUNDUP(装备强化!$F$3*INDEX(装备强化!$C$12:$C$26,MATCH(装备强化附表!K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3</v>
      </c>
      <c r="L4" s="54">
        <f t="shared" ref="L4:L67" si="2">K4*2000</f>
        <v>6000</v>
      </c>
      <c r="M4" s="54">
        <f>ROUNDUP(装备强化!$F$3*INDEX(装备强化!$C$12:$C$26,MATCH(装备强化附表!M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4</v>
      </c>
      <c r="N4" s="54">
        <f t="shared" ref="N4:N67" si="3">M4*2000</f>
        <v>8000</v>
      </c>
      <c r="O4" s="54">
        <f>ROUNDUP(装备强化!$F$3*INDEX(装备强化!$C$12:$C$26,MATCH(装备强化附表!O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5</v>
      </c>
      <c r="P4" s="54">
        <f t="shared" ref="P4:P67" si="4">O4*2000</f>
        <v>10000</v>
      </c>
      <c r="Q4" s="54">
        <f>ROUNDUP(装备强化!$F$3*INDEX(装备强化!$C$12:$C$26,MATCH(装备强化附表!Q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8</v>
      </c>
      <c r="R4" s="54">
        <f t="shared" ref="R4:R67" si="5">Q4*2000</f>
        <v>16000</v>
      </c>
      <c r="S4" s="54">
        <f>ROUNDUP(装备强化!$F$3*INDEX(装备强化!$C$12:$C$26,MATCH(装备强化附表!S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10</v>
      </c>
      <c r="T4" s="54">
        <f t="shared" ref="T4:T67" si="6">S4*2000</f>
        <v>20000</v>
      </c>
      <c r="U4" s="54">
        <f>ROUNDUP(装备强化!$F$3*INDEX(装备强化!$C$12:$C$26,MATCH(装备强化附表!U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11</v>
      </c>
      <c r="V4" s="54">
        <f t="shared" ref="V4:V67" si="7">U4*2000</f>
        <v>22000</v>
      </c>
      <c r="W4" s="54">
        <f>ROUNDUP(装备强化!$F$3*INDEX(装备强化!$C$12:$C$26,MATCH(装备强化附表!W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12</v>
      </c>
      <c r="X4" s="54">
        <f t="shared" ref="X4:X67" si="8">W4*2000</f>
        <v>24000</v>
      </c>
      <c r="Y4" s="54">
        <f>ROUNDUP(装备强化!$F$3*INDEX(装备强化!$C$12:$C$26,MATCH(装备强化附表!Y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13</v>
      </c>
      <c r="Z4" s="54">
        <f t="shared" ref="Z4:Z67" si="9">Y4*2000</f>
        <v>26000</v>
      </c>
      <c r="AA4" s="54">
        <f>ROUNDUP(装备强化!$F$3*INDEX(装备强化!$C$12:$C$26,MATCH(装备强化附表!AA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23</v>
      </c>
      <c r="AB4" s="54">
        <f t="shared" ref="AB4:AB67" si="10">AA4*2000</f>
        <v>46000</v>
      </c>
      <c r="AC4" s="54">
        <f>ROUNDUP(装备强化!$F$3*INDEX(装备强化!$C$12:$C$26,MATCH(装备强化附表!AC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25</v>
      </c>
      <c r="AD4" s="54">
        <f t="shared" ref="AD4:AD67" si="11">AC4*2000</f>
        <v>50000</v>
      </c>
      <c r="AE4" s="54">
        <f>ROUNDUP(装备强化!$F$3*INDEX(装备强化!$C$12:$C$26,MATCH(装备强化附表!AE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28</v>
      </c>
      <c r="AF4" s="54">
        <f t="shared" ref="AF4:AF67" si="12">AE4*2000</f>
        <v>56000</v>
      </c>
      <c r="AG4" s="54">
        <f>ROUNDUP(装备强化!$F$3*INDEX(装备强化!$C$12:$C$26,MATCH(装备强化附表!AG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30</v>
      </c>
      <c r="AH4" s="54">
        <f t="shared" ref="AH4:AH67" si="13">AG4*2000</f>
        <v>60000</v>
      </c>
      <c r="AI4" s="54">
        <f>ROUNDUP(装备强化!$F$3*INDEX(装备强化!$C$12:$C$26,MATCH(装备强化附表!AI$1,装备强化!$B$12:$B$26,0))*INDEX(装备强化!$G$12:$G$16,MATCH(装备强化附表!$D4,装备强化!$F$12:$F$16,0))*(INDEX(装备强化!$K$12:$K$26,MATCH(装备强化附表!$E4,装备强化!$J$12:$J$26,0))+IF($B4=1,装备强化!$K$28,0))*INDEX(装备强化!$O$12:$O$21,MATCH(装备强化附表!$C4,装备强化!$N$12:$N$21,0)),0)</f>
        <v>33</v>
      </c>
      <c r="AJ4" s="54">
        <f t="shared" ref="AJ4:AJ67" si="14">AI4*2000</f>
        <v>66000</v>
      </c>
    </row>
    <row r="5" spans="1:36">
      <c r="A5" t="s">
        <v>345</v>
      </c>
      <c r="B5">
        <v>0</v>
      </c>
      <c r="C5" t="s">
        <v>125</v>
      </c>
      <c r="D5" t="s">
        <v>308</v>
      </c>
      <c r="E5">
        <v>1</v>
      </c>
      <c r="F5" t="s">
        <v>232</v>
      </c>
      <c r="G5" s="54">
        <f>ROUNDUP(装备强化!$F$3*INDEX(装备强化!$C$12:$C$26,MATCH(装备强化附表!G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2</v>
      </c>
      <c r="H5" s="54">
        <f t="shared" si="0"/>
        <v>4000</v>
      </c>
      <c r="I5" s="54">
        <f>ROUNDUP(装备强化!$F$3*INDEX(装备强化!$C$12:$C$26,MATCH(装备强化附表!I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2</v>
      </c>
      <c r="J5" s="54">
        <f t="shared" si="1"/>
        <v>4000</v>
      </c>
      <c r="K5" s="54">
        <f>ROUNDUP(装备强化!$F$3*INDEX(装备强化!$C$12:$C$26,MATCH(装备强化附表!K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3</v>
      </c>
      <c r="L5" s="54">
        <f t="shared" si="2"/>
        <v>6000</v>
      </c>
      <c r="M5" s="54">
        <f>ROUNDUP(装备强化!$F$3*INDEX(装备强化!$C$12:$C$26,MATCH(装备强化附表!M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4</v>
      </c>
      <c r="N5" s="54">
        <f t="shared" si="3"/>
        <v>8000</v>
      </c>
      <c r="O5" s="54">
        <f>ROUNDUP(装备强化!$F$3*INDEX(装备强化!$C$12:$C$26,MATCH(装备强化附表!O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5</v>
      </c>
      <c r="P5" s="54">
        <f t="shared" si="4"/>
        <v>10000</v>
      </c>
      <c r="Q5" s="54">
        <f>ROUNDUP(装备强化!$F$3*INDEX(装备强化!$C$12:$C$26,MATCH(装备强化附表!Q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8</v>
      </c>
      <c r="R5" s="54">
        <f t="shared" si="5"/>
        <v>16000</v>
      </c>
      <c r="S5" s="54">
        <f>ROUNDUP(装备强化!$F$3*INDEX(装备强化!$C$12:$C$26,MATCH(装备强化附表!S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10</v>
      </c>
      <c r="T5" s="54">
        <f t="shared" si="6"/>
        <v>20000</v>
      </c>
      <c r="U5" s="54">
        <f>ROUNDUP(装备强化!$F$3*INDEX(装备强化!$C$12:$C$26,MATCH(装备强化附表!U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11</v>
      </c>
      <c r="V5" s="54">
        <f t="shared" si="7"/>
        <v>22000</v>
      </c>
      <c r="W5" s="54">
        <f>ROUNDUP(装备强化!$F$3*INDEX(装备强化!$C$12:$C$26,MATCH(装备强化附表!W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12</v>
      </c>
      <c r="X5" s="54">
        <f t="shared" si="8"/>
        <v>24000</v>
      </c>
      <c r="Y5" s="54">
        <f>ROUNDUP(装备强化!$F$3*INDEX(装备强化!$C$12:$C$26,MATCH(装备强化附表!Y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13</v>
      </c>
      <c r="Z5" s="54">
        <f t="shared" si="9"/>
        <v>26000</v>
      </c>
      <c r="AA5" s="54">
        <f>ROUNDUP(装备强化!$F$3*INDEX(装备强化!$C$12:$C$26,MATCH(装备强化附表!AA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23</v>
      </c>
      <c r="AB5" s="54">
        <f t="shared" si="10"/>
        <v>46000</v>
      </c>
      <c r="AC5" s="54">
        <f>ROUNDUP(装备强化!$F$3*INDEX(装备强化!$C$12:$C$26,MATCH(装备强化附表!AC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25</v>
      </c>
      <c r="AD5" s="54">
        <f t="shared" si="11"/>
        <v>50000</v>
      </c>
      <c r="AE5" s="54">
        <f>ROUNDUP(装备强化!$F$3*INDEX(装备强化!$C$12:$C$26,MATCH(装备强化附表!AE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28</v>
      </c>
      <c r="AF5" s="54">
        <f t="shared" si="12"/>
        <v>56000</v>
      </c>
      <c r="AG5" s="54">
        <f>ROUNDUP(装备强化!$F$3*INDEX(装备强化!$C$12:$C$26,MATCH(装备强化附表!AG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30</v>
      </c>
      <c r="AH5" s="54">
        <f t="shared" si="13"/>
        <v>60000</v>
      </c>
      <c r="AI5" s="54">
        <f>ROUNDUP(装备强化!$F$3*INDEX(装备强化!$C$12:$C$26,MATCH(装备强化附表!AI$1,装备强化!$B$12:$B$26,0))*INDEX(装备强化!$G$12:$G$16,MATCH(装备强化附表!$D5,装备强化!$F$12:$F$16,0))*(INDEX(装备强化!$K$12:$K$26,MATCH(装备强化附表!$E5,装备强化!$J$12:$J$26,0))+IF($B5=1,装备强化!$K$28,0))*INDEX(装备强化!$O$12:$O$21,MATCH(装备强化附表!$C5,装备强化!$N$12:$N$21,0)),0)</f>
        <v>33</v>
      </c>
      <c r="AJ5" s="54">
        <f t="shared" si="14"/>
        <v>66000</v>
      </c>
    </row>
    <row r="6" spans="1:36">
      <c r="A6" t="s">
        <v>350</v>
      </c>
      <c r="B6">
        <v>0</v>
      </c>
      <c r="C6" t="s">
        <v>130</v>
      </c>
      <c r="D6" t="s">
        <v>308</v>
      </c>
      <c r="E6">
        <v>1</v>
      </c>
      <c r="F6" t="s">
        <v>232</v>
      </c>
      <c r="G6" s="54">
        <f>ROUNDUP(装备强化!$F$3*INDEX(装备强化!$C$12:$C$26,MATCH(装备强化附表!G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1</v>
      </c>
      <c r="H6" s="54">
        <f t="shared" si="0"/>
        <v>2000</v>
      </c>
      <c r="I6" s="54">
        <f>ROUNDUP(装备强化!$F$3*INDEX(装备强化!$C$12:$C$26,MATCH(装备强化附表!I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2</v>
      </c>
      <c r="J6" s="54">
        <f t="shared" si="1"/>
        <v>4000</v>
      </c>
      <c r="K6" s="54">
        <f>ROUNDUP(装备强化!$F$3*INDEX(装备强化!$C$12:$C$26,MATCH(装备强化附表!K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3</v>
      </c>
      <c r="L6" s="54">
        <f t="shared" si="2"/>
        <v>6000</v>
      </c>
      <c r="M6" s="54">
        <f>ROUNDUP(装备强化!$F$3*INDEX(装备强化!$C$12:$C$26,MATCH(装备强化附表!M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3</v>
      </c>
      <c r="N6" s="54">
        <f t="shared" si="3"/>
        <v>6000</v>
      </c>
      <c r="O6" s="54">
        <f>ROUNDUP(装备强化!$F$3*INDEX(装备强化!$C$12:$C$26,MATCH(装备强化附表!O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4</v>
      </c>
      <c r="P6" s="54">
        <f t="shared" si="4"/>
        <v>8000</v>
      </c>
      <c r="Q6" s="54">
        <f>ROUNDUP(装备强化!$F$3*INDEX(装备强化!$C$12:$C$26,MATCH(装备强化附表!Q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7</v>
      </c>
      <c r="R6" s="54">
        <f t="shared" si="5"/>
        <v>14000</v>
      </c>
      <c r="S6" s="54">
        <f>ROUNDUP(装备强化!$F$3*INDEX(装备强化!$C$12:$C$26,MATCH(装备强化附表!S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8</v>
      </c>
      <c r="T6" s="54">
        <f t="shared" si="6"/>
        <v>16000</v>
      </c>
      <c r="U6" s="54">
        <f>ROUNDUP(装备强化!$F$3*INDEX(装备强化!$C$12:$C$26,MATCH(装备强化附表!U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9</v>
      </c>
      <c r="V6" s="54">
        <f t="shared" si="7"/>
        <v>18000</v>
      </c>
      <c r="W6" s="54">
        <f>ROUNDUP(装备强化!$F$3*INDEX(装备强化!$C$12:$C$26,MATCH(装备强化附表!W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10</v>
      </c>
      <c r="X6" s="54">
        <f t="shared" si="8"/>
        <v>20000</v>
      </c>
      <c r="Y6" s="54">
        <f>ROUNDUP(装备强化!$F$3*INDEX(装备强化!$C$12:$C$26,MATCH(装备强化附表!Y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11</v>
      </c>
      <c r="Z6" s="54">
        <f t="shared" si="9"/>
        <v>22000</v>
      </c>
      <c r="AA6" s="54">
        <f>ROUNDUP(装备强化!$F$3*INDEX(装备强化!$C$12:$C$26,MATCH(装备强化附表!AA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18</v>
      </c>
      <c r="AB6" s="54">
        <f t="shared" si="10"/>
        <v>36000</v>
      </c>
      <c r="AC6" s="54">
        <f>ROUNDUP(装备强化!$F$3*INDEX(装备强化!$C$12:$C$26,MATCH(装备强化附表!AC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20</v>
      </c>
      <c r="AD6" s="54">
        <f t="shared" si="11"/>
        <v>40000</v>
      </c>
      <c r="AE6" s="54">
        <f>ROUNDUP(装备强化!$F$3*INDEX(装备强化!$C$12:$C$26,MATCH(装备强化附表!AE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22</v>
      </c>
      <c r="AF6" s="54">
        <f t="shared" si="12"/>
        <v>44000</v>
      </c>
      <c r="AG6" s="54">
        <f>ROUNDUP(装备强化!$F$3*INDEX(装备强化!$C$12:$C$26,MATCH(装备强化附表!AG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24</v>
      </c>
      <c r="AH6" s="54">
        <f t="shared" si="13"/>
        <v>48000</v>
      </c>
      <c r="AI6" s="54">
        <f>ROUNDUP(装备强化!$F$3*INDEX(装备强化!$C$12:$C$26,MATCH(装备强化附表!AI$1,装备强化!$B$12:$B$26,0))*INDEX(装备强化!$G$12:$G$16,MATCH(装备强化附表!$D6,装备强化!$F$12:$F$16,0))*(INDEX(装备强化!$K$12:$K$26,MATCH(装备强化附表!$E6,装备强化!$J$12:$J$26,0))+IF($B6=1,装备强化!$K$28,0))*INDEX(装备强化!$O$12:$O$21,MATCH(装备强化附表!$C6,装备强化!$N$12:$N$21,0)),0)</f>
        <v>26</v>
      </c>
      <c r="AJ6" s="54">
        <f t="shared" si="14"/>
        <v>52000</v>
      </c>
    </row>
    <row r="7" spans="1:36">
      <c r="A7" t="s">
        <v>355</v>
      </c>
      <c r="B7">
        <v>0</v>
      </c>
      <c r="C7" t="s">
        <v>131</v>
      </c>
      <c r="D7" t="s">
        <v>308</v>
      </c>
      <c r="E7">
        <v>1</v>
      </c>
      <c r="F7" t="s">
        <v>232</v>
      </c>
      <c r="G7" s="54">
        <f>ROUNDUP(装备强化!$F$3*INDEX(装备强化!$C$12:$C$26,MATCH(装备强化附表!G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1</v>
      </c>
      <c r="H7" s="54">
        <f t="shared" si="0"/>
        <v>2000</v>
      </c>
      <c r="I7" s="54">
        <f>ROUNDUP(装备强化!$F$3*INDEX(装备强化!$C$12:$C$26,MATCH(装备强化附表!I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2</v>
      </c>
      <c r="J7" s="54">
        <f t="shared" si="1"/>
        <v>4000</v>
      </c>
      <c r="K7" s="54">
        <f>ROUNDUP(装备强化!$F$3*INDEX(装备强化!$C$12:$C$26,MATCH(装备强化附表!K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3</v>
      </c>
      <c r="L7" s="54">
        <f t="shared" si="2"/>
        <v>6000</v>
      </c>
      <c r="M7" s="54">
        <f>ROUNDUP(装备强化!$F$3*INDEX(装备强化!$C$12:$C$26,MATCH(装备强化附表!M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3</v>
      </c>
      <c r="N7" s="54">
        <f t="shared" si="3"/>
        <v>6000</v>
      </c>
      <c r="O7" s="54">
        <f>ROUNDUP(装备强化!$F$3*INDEX(装备强化!$C$12:$C$26,MATCH(装备强化附表!O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4</v>
      </c>
      <c r="P7" s="54">
        <f t="shared" si="4"/>
        <v>8000</v>
      </c>
      <c r="Q7" s="54">
        <f>ROUNDUP(装备强化!$F$3*INDEX(装备强化!$C$12:$C$26,MATCH(装备强化附表!Q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7</v>
      </c>
      <c r="R7" s="54">
        <f t="shared" si="5"/>
        <v>14000</v>
      </c>
      <c r="S7" s="54">
        <f>ROUNDUP(装备强化!$F$3*INDEX(装备强化!$C$12:$C$26,MATCH(装备强化附表!S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8</v>
      </c>
      <c r="T7" s="54">
        <f t="shared" si="6"/>
        <v>16000</v>
      </c>
      <c r="U7" s="54">
        <f>ROUNDUP(装备强化!$F$3*INDEX(装备强化!$C$12:$C$26,MATCH(装备强化附表!U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9</v>
      </c>
      <c r="V7" s="54">
        <f t="shared" si="7"/>
        <v>18000</v>
      </c>
      <c r="W7" s="54">
        <f>ROUNDUP(装备强化!$F$3*INDEX(装备强化!$C$12:$C$26,MATCH(装备强化附表!W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10</v>
      </c>
      <c r="X7" s="54">
        <f t="shared" si="8"/>
        <v>20000</v>
      </c>
      <c r="Y7" s="54">
        <f>ROUNDUP(装备强化!$F$3*INDEX(装备强化!$C$12:$C$26,MATCH(装备强化附表!Y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11</v>
      </c>
      <c r="Z7" s="54">
        <f t="shared" si="9"/>
        <v>22000</v>
      </c>
      <c r="AA7" s="54">
        <f>ROUNDUP(装备强化!$F$3*INDEX(装备强化!$C$12:$C$26,MATCH(装备强化附表!AA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18</v>
      </c>
      <c r="AB7" s="54">
        <f t="shared" si="10"/>
        <v>36000</v>
      </c>
      <c r="AC7" s="54">
        <f>ROUNDUP(装备强化!$F$3*INDEX(装备强化!$C$12:$C$26,MATCH(装备强化附表!AC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20</v>
      </c>
      <c r="AD7" s="54">
        <f t="shared" si="11"/>
        <v>40000</v>
      </c>
      <c r="AE7" s="54">
        <f>ROUNDUP(装备强化!$F$3*INDEX(装备强化!$C$12:$C$26,MATCH(装备强化附表!AE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22</v>
      </c>
      <c r="AF7" s="54">
        <f t="shared" si="12"/>
        <v>44000</v>
      </c>
      <c r="AG7" s="54">
        <f>ROUNDUP(装备强化!$F$3*INDEX(装备强化!$C$12:$C$26,MATCH(装备强化附表!AG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24</v>
      </c>
      <c r="AH7" s="54">
        <f t="shared" si="13"/>
        <v>48000</v>
      </c>
      <c r="AI7" s="54">
        <f>ROUNDUP(装备强化!$F$3*INDEX(装备强化!$C$12:$C$26,MATCH(装备强化附表!AI$1,装备强化!$B$12:$B$26,0))*INDEX(装备强化!$G$12:$G$16,MATCH(装备强化附表!$D7,装备强化!$F$12:$F$16,0))*(INDEX(装备强化!$K$12:$K$26,MATCH(装备强化附表!$E7,装备强化!$J$12:$J$26,0))+IF($B7=1,装备强化!$K$28,0))*INDEX(装备强化!$O$12:$O$21,MATCH(装备强化附表!$C7,装备强化!$N$12:$N$21,0)),0)</f>
        <v>26</v>
      </c>
      <c r="AJ7" s="54">
        <f t="shared" si="14"/>
        <v>52000</v>
      </c>
    </row>
    <row r="8" spans="1:36">
      <c r="A8" t="s">
        <v>360</v>
      </c>
      <c r="B8">
        <v>0</v>
      </c>
      <c r="C8" t="s">
        <v>132</v>
      </c>
      <c r="D8" t="s">
        <v>308</v>
      </c>
      <c r="E8">
        <v>1</v>
      </c>
      <c r="F8" t="s">
        <v>232</v>
      </c>
      <c r="G8" s="54">
        <f>ROUNDUP(装备强化!$F$3*INDEX(装备强化!$C$12:$C$26,MATCH(装备强化附表!G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1</v>
      </c>
      <c r="H8" s="54">
        <f t="shared" si="0"/>
        <v>2000</v>
      </c>
      <c r="I8" s="54">
        <f>ROUNDUP(装备强化!$F$3*INDEX(装备强化!$C$12:$C$26,MATCH(装备强化附表!I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1</v>
      </c>
      <c r="J8" s="54">
        <f t="shared" si="1"/>
        <v>2000</v>
      </c>
      <c r="K8" s="54">
        <f>ROUNDUP(装备强化!$F$3*INDEX(装备强化!$C$12:$C$26,MATCH(装备强化附表!K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2</v>
      </c>
      <c r="L8" s="54">
        <f t="shared" si="2"/>
        <v>4000</v>
      </c>
      <c r="M8" s="54">
        <f>ROUNDUP(装备强化!$F$3*INDEX(装备强化!$C$12:$C$26,MATCH(装备强化附表!M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2</v>
      </c>
      <c r="N8" s="54">
        <f t="shared" si="3"/>
        <v>4000</v>
      </c>
      <c r="O8" s="54">
        <f>ROUNDUP(装备强化!$F$3*INDEX(装备强化!$C$12:$C$26,MATCH(装备强化附表!O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3</v>
      </c>
      <c r="P8" s="54">
        <f t="shared" si="4"/>
        <v>6000</v>
      </c>
      <c r="Q8" s="54">
        <f>ROUNDUP(装备强化!$F$3*INDEX(装备强化!$C$12:$C$26,MATCH(装备强化附表!Q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4</v>
      </c>
      <c r="R8" s="54">
        <f t="shared" si="5"/>
        <v>8000</v>
      </c>
      <c r="S8" s="54">
        <f>ROUNDUP(装备强化!$F$3*INDEX(装备强化!$C$12:$C$26,MATCH(装备强化附表!S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5</v>
      </c>
      <c r="T8" s="54">
        <f t="shared" si="6"/>
        <v>10000</v>
      </c>
      <c r="U8" s="54">
        <f>ROUNDUP(装备强化!$F$3*INDEX(装备强化!$C$12:$C$26,MATCH(装备强化附表!U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5</v>
      </c>
      <c r="V8" s="54">
        <f t="shared" si="7"/>
        <v>10000</v>
      </c>
      <c r="W8" s="54">
        <f>ROUNDUP(装备强化!$F$3*INDEX(装备强化!$C$12:$C$26,MATCH(装备强化附表!W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6</v>
      </c>
      <c r="X8" s="54">
        <f t="shared" si="8"/>
        <v>12000</v>
      </c>
      <c r="Y8" s="54">
        <f>ROUNDUP(装备强化!$F$3*INDEX(装备强化!$C$12:$C$26,MATCH(装备强化附表!Y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7</v>
      </c>
      <c r="Z8" s="54">
        <f t="shared" si="9"/>
        <v>14000</v>
      </c>
      <c r="AA8" s="54">
        <f>ROUNDUP(装备强化!$F$3*INDEX(装备强化!$C$12:$C$26,MATCH(装备强化附表!AA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11</v>
      </c>
      <c r="AB8" s="54">
        <f t="shared" si="10"/>
        <v>22000</v>
      </c>
      <c r="AC8" s="54">
        <f>ROUNDUP(装备强化!$F$3*INDEX(装备强化!$C$12:$C$26,MATCH(装备强化附表!AC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12</v>
      </c>
      <c r="AD8" s="54">
        <f t="shared" si="11"/>
        <v>24000</v>
      </c>
      <c r="AE8" s="54">
        <f>ROUNDUP(装备强化!$F$3*INDEX(装备强化!$C$12:$C$26,MATCH(装备强化附表!AE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14</v>
      </c>
      <c r="AF8" s="54">
        <f t="shared" si="12"/>
        <v>28000</v>
      </c>
      <c r="AG8" s="54">
        <f>ROUNDUP(装备强化!$F$3*INDEX(装备强化!$C$12:$C$26,MATCH(装备强化附表!AG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15</v>
      </c>
      <c r="AH8" s="54">
        <f t="shared" si="13"/>
        <v>30000</v>
      </c>
      <c r="AI8" s="54">
        <f>ROUNDUP(装备强化!$F$3*INDEX(装备强化!$C$12:$C$26,MATCH(装备强化附表!AI$1,装备强化!$B$12:$B$26,0))*INDEX(装备强化!$G$12:$G$16,MATCH(装备强化附表!$D8,装备强化!$F$12:$F$16,0))*(INDEX(装备强化!$K$12:$K$26,MATCH(装备强化附表!$E8,装备强化!$J$12:$J$26,0))+IF($B8=1,装备强化!$K$28,0))*INDEX(装备强化!$O$12:$O$21,MATCH(装备强化附表!$C8,装备强化!$N$12:$N$21,0)),0)</f>
        <v>16</v>
      </c>
      <c r="AJ8" s="54">
        <f t="shared" si="14"/>
        <v>32000</v>
      </c>
    </row>
    <row r="9" spans="1:36">
      <c r="A9" t="s">
        <v>365</v>
      </c>
      <c r="B9">
        <v>0</v>
      </c>
      <c r="C9" t="s">
        <v>127</v>
      </c>
      <c r="D9" t="s">
        <v>308</v>
      </c>
      <c r="E9">
        <v>1</v>
      </c>
      <c r="F9" t="s">
        <v>135</v>
      </c>
      <c r="G9" s="54">
        <f>ROUNDUP(装备强化!$F$3*INDEX(装备强化!$C$12:$C$26,MATCH(装备强化附表!G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2</v>
      </c>
      <c r="H9" s="54">
        <f t="shared" si="0"/>
        <v>4000</v>
      </c>
      <c r="I9" s="54">
        <f>ROUNDUP(装备强化!$F$3*INDEX(装备强化!$C$12:$C$26,MATCH(装备强化附表!I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3</v>
      </c>
      <c r="J9" s="54">
        <f t="shared" si="1"/>
        <v>6000</v>
      </c>
      <c r="K9" s="54">
        <f>ROUNDUP(装备强化!$F$3*INDEX(装备强化!$C$12:$C$26,MATCH(装备强化附表!K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5</v>
      </c>
      <c r="L9" s="54">
        <f t="shared" si="2"/>
        <v>10000</v>
      </c>
      <c r="M9" s="54">
        <f>ROUNDUP(装备强化!$F$3*INDEX(装备强化!$C$12:$C$26,MATCH(装备强化附表!M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6</v>
      </c>
      <c r="N9" s="54">
        <f t="shared" si="3"/>
        <v>12000</v>
      </c>
      <c r="O9" s="54">
        <f>ROUNDUP(装备强化!$F$3*INDEX(装备强化!$C$12:$C$26,MATCH(装备强化附表!O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7</v>
      </c>
      <c r="P9" s="54">
        <f t="shared" si="4"/>
        <v>14000</v>
      </c>
      <c r="Q9" s="54">
        <f>ROUNDUP(装备强化!$F$3*INDEX(装备强化!$C$12:$C$26,MATCH(装备强化附表!Q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13</v>
      </c>
      <c r="R9" s="54">
        <f t="shared" si="5"/>
        <v>26000</v>
      </c>
      <c r="S9" s="54">
        <f>ROUNDUP(装备强化!$F$3*INDEX(装备强化!$C$12:$C$26,MATCH(装备强化附表!S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15</v>
      </c>
      <c r="T9" s="54">
        <f t="shared" si="6"/>
        <v>30000</v>
      </c>
      <c r="U9" s="54">
        <f>ROUNDUP(装备强化!$F$3*INDEX(装备强化!$C$12:$C$26,MATCH(装备强化附表!U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17</v>
      </c>
      <c r="V9" s="54">
        <f t="shared" si="7"/>
        <v>34000</v>
      </c>
      <c r="W9" s="54">
        <f>ROUNDUP(装备强化!$F$3*INDEX(装备强化!$C$12:$C$26,MATCH(装备强化附表!W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19</v>
      </c>
      <c r="X9" s="54">
        <f t="shared" si="8"/>
        <v>38000</v>
      </c>
      <c r="Y9" s="54">
        <f>ROUNDUP(装备强化!$F$3*INDEX(装备强化!$C$12:$C$26,MATCH(装备强化附表!Y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21</v>
      </c>
      <c r="Z9" s="54">
        <f t="shared" si="9"/>
        <v>42000</v>
      </c>
      <c r="AA9" s="54">
        <f>ROUNDUP(装备强化!$F$3*INDEX(装备强化!$C$12:$C$26,MATCH(装备强化附表!AA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36</v>
      </c>
      <c r="AB9" s="54">
        <f t="shared" si="10"/>
        <v>72000</v>
      </c>
      <c r="AC9" s="54">
        <f>ROUNDUP(装备强化!$F$3*INDEX(装备强化!$C$12:$C$26,MATCH(装备强化附表!AC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40</v>
      </c>
      <c r="AD9" s="54">
        <f t="shared" si="11"/>
        <v>80000</v>
      </c>
      <c r="AE9" s="54">
        <f>ROUNDUP(装备强化!$F$3*INDEX(装备强化!$C$12:$C$26,MATCH(装备强化附表!AE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44</v>
      </c>
      <c r="AF9" s="54">
        <f t="shared" si="12"/>
        <v>88000</v>
      </c>
      <c r="AG9" s="54">
        <f>ROUNDUP(装备强化!$F$3*INDEX(装备强化!$C$12:$C$26,MATCH(装备强化附表!AG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48</v>
      </c>
      <c r="AH9" s="54">
        <f t="shared" si="13"/>
        <v>96000</v>
      </c>
      <c r="AI9" s="54">
        <f>ROUNDUP(装备强化!$F$3*INDEX(装备强化!$C$12:$C$26,MATCH(装备强化附表!AI$1,装备强化!$B$12:$B$26,0))*INDEX(装备强化!$G$12:$G$16,MATCH(装备强化附表!$D9,装备强化!$F$12:$F$16,0))*(INDEX(装备强化!$K$12:$K$26,MATCH(装备强化附表!$E9,装备强化!$J$12:$J$26,0))+IF($B9=1,装备强化!$K$28,0))*INDEX(装备强化!$O$12:$O$21,MATCH(装备强化附表!$C9,装备强化!$N$12:$N$21,0)),0)</f>
        <v>52</v>
      </c>
      <c r="AJ9" s="54">
        <f t="shared" si="14"/>
        <v>104000</v>
      </c>
    </row>
    <row r="10" spans="1:36">
      <c r="A10" t="s">
        <v>370</v>
      </c>
      <c r="B10">
        <v>1</v>
      </c>
      <c r="C10" t="s">
        <v>127</v>
      </c>
      <c r="D10" t="s">
        <v>308</v>
      </c>
      <c r="E10">
        <v>1</v>
      </c>
      <c r="F10" t="s">
        <v>135</v>
      </c>
      <c r="G10" s="54">
        <f>ROUNDUP(装备强化!$F$3*INDEX(装备强化!$C$12:$C$26,MATCH(装备强化附表!G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5</v>
      </c>
      <c r="H10" s="54">
        <f t="shared" si="0"/>
        <v>10000</v>
      </c>
      <c r="I10" s="54">
        <f>ROUNDUP(装备强化!$F$3*INDEX(装备强化!$C$12:$C$26,MATCH(装备强化附表!I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8</v>
      </c>
      <c r="J10" s="54">
        <f t="shared" si="1"/>
        <v>16000</v>
      </c>
      <c r="K10" s="54">
        <f>ROUNDUP(装备强化!$F$3*INDEX(装备强化!$C$12:$C$26,MATCH(装备强化附表!K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12</v>
      </c>
      <c r="L10" s="54">
        <f t="shared" si="2"/>
        <v>24000</v>
      </c>
      <c r="M10" s="54">
        <f>ROUNDUP(装备强化!$F$3*INDEX(装备强化!$C$12:$C$26,MATCH(装备强化附表!M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14</v>
      </c>
      <c r="N10" s="54">
        <f t="shared" si="3"/>
        <v>28000</v>
      </c>
      <c r="O10" s="54">
        <f>ROUNDUP(装备强化!$F$3*INDEX(装备强化!$C$12:$C$26,MATCH(装备强化附表!O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18</v>
      </c>
      <c r="P10" s="54">
        <f t="shared" si="4"/>
        <v>36000</v>
      </c>
      <c r="Q10" s="54">
        <f>ROUNDUP(装备强化!$F$3*INDEX(装备强化!$C$12:$C$26,MATCH(装备强化附表!Q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32</v>
      </c>
      <c r="R10" s="54">
        <f t="shared" si="5"/>
        <v>64000</v>
      </c>
      <c r="S10" s="54">
        <f>ROUNDUP(装备强化!$F$3*INDEX(装备强化!$C$12:$C$26,MATCH(装备强化附表!S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37</v>
      </c>
      <c r="T10" s="54">
        <f t="shared" si="6"/>
        <v>74000</v>
      </c>
      <c r="U10" s="54">
        <f>ROUNDUP(装备强化!$F$3*INDEX(装备强化!$C$12:$C$26,MATCH(装备强化附表!U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42</v>
      </c>
      <c r="V10" s="54">
        <f t="shared" si="7"/>
        <v>84000</v>
      </c>
      <c r="W10" s="54">
        <f>ROUNDUP(装备强化!$F$3*INDEX(装备强化!$C$12:$C$26,MATCH(装备强化附表!W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47</v>
      </c>
      <c r="X10" s="54">
        <f t="shared" si="8"/>
        <v>94000</v>
      </c>
      <c r="Y10" s="54">
        <f>ROUNDUP(装备强化!$F$3*INDEX(装备强化!$C$12:$C$26,MATCH(装备强化附表!Y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52</v>
      </c>
      <c r="Z10" s="54">
        <f t="shared" si="9"/>
        <v>104000</v>
      </c>
      <c r="AA10" s="54">
        <f>ROUNDUP(装备强化!$F$3*INDEX(装备强化!$C$12:$C$26,MATCH(装备强化附表!AA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90</v>
      </c>
      <c r="AB10" s="54">
        <f t="shared" si="10"/>
        <v>180000</v>
      </c>
      <c r="AC10" s="54">
        <f>ROUNDUP(装备强化!$F$3*INDEX(装备强化!$C$12:$C$26,MATCH(装备强化附表!AC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100</v>
      </c>
      <c r="AD10" s="54">
        <f t="shared" si="11"/>
        <v>200000</v>
      </c>
      <c r="AE10" s="54">
        <f>ROUNDUP(装备强化!$F$3*INDEX(装备强化!$C$12:$C$26,MATCH(装备强化附表!AE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110</v>
      </c>
      <c r="AF10" s="54">
        <f t="shared" si="12"/>
        <v>220000</v>
      </c>
      <c r="AG10" s="54">
        <f>ROUNDUP(装备强化!$F$3*INDEX(装备强化!$C$12:$C$26,MATCH(装备强化附表!AG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120</v>
      </c>
      <c r="AH10" s="54">
        <f t="shared" si="13"/>
        <v>240000</v>
      </c>
      <c r="AI10" s="54">
        <f>ROUNDUP(装备强化!$F$3*INDEX(装备强化!$C$12:$C$26,MATCH(装备强化附表!AI$1,装备强化!$B$12:$B$26,0))*INDEX(装备强化!$G$12:$G$16,MATCH(装备强化附表!$D10,装备强化!$F$12:$F$16,0))*(INDEX(装备强化!$K$12:$K$26,MATCH(装备强化附表!$E10,装备强化!$J$12:$J$26,0))+IF($B10=1,装备强化!$K$28,0))*INDEX(装备强化!$O$12:$O$21,MATCH(装备强化附表!$C10,装备强化!$N$12:$N$21,0)),0)</f>
        <v>130</v>
      </c>
      <c r="AJ10" s="54">
        <f t="shared" si="14"/>
        <v>260000</v>
      </c>
    </row>
    <row r="11" spans="1:36">
      <c r="A11" t="s">
        <v>375</v>
      </c>
      <c r="B11">
        <v>0</v>
      </c>
      <c r="C11" t="s">
        <v>128</v>
      </c>
      <c r="D11" t="s">
        <v>308</v>
      </c>
      <c r="E11">
        <v>1</v>
      </c>
      <c r="F11" t="s">
        <v>135</v>
      </c>
      <c r="G11" s="54">
        <f>ROUNDUP(装备强化!$F$3*INDEX(装备强化!$C$12:$C$26,MATCH(装备强化附表!G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2</v>
      </c>
      <c r="H11" s="54">
        <f t="shared" si="0"/>
        <v>4000</v>
      </c>
      <c r="I11" s="54">
        <f>ROUNDUP(装备强化!$F$3*INDEX(装备强化!$C$12:$C$26,MATCH(装备强化附表!I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2</v>
      </c>
      <c r="J11" s="54">
        <f t="shared" si="1"/>
        <v>4000</v>
      </c>
      <c r="K11" s="54">
        <f>ROUNDUP(装备强化!$F$3*INDEX(装备强化!$C$12:$C$26,MATCH(装备强化附表!K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3</v>
      </c>
      <c r="L11" s="54">
        <f t="shared" si="2"/>
        <v>6000</v>
      </c>
      <c r="M11" s="54">
        <f>ROUNDUP(装备强化!$F$3*INDEX(装备强化!$C$12:$C$26,MATCH(装备强化附表!M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4</v>
      </c>
      <c r="N11" s="54">
        <f t="shared" si="3"/>
        <v>8000</v>
      </c>
      <c r="O11" s="54">
        <f>ROUNDUP(装备强化!$F$3*INDEX(装备强化!$C$12:$C$26,MATCH(装备强化附表!O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5</v>
      </c>
      <c r="P11" s="54">
        <f t="shared" si="4"/>
        <v>10000</v>
      </c>
      <c r="Q11" s="54">
        <f>ROUNDUP(装备强化!$F$3*INDEX(装备强化!$C$12:$C$26,MATCH(装备强化附表!Q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8</v>
      </c>
      <c r="R11" s="54">
        <f t="shared" si="5"/>
        <v>16000</v>
      </c>
      <c r="S11" s="54">
        <f>ROUNDUP(装备强化!$F$3*INDEX(装备强化!$C$12:$C$26,MATCH(装备强化附表!S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10</v>
      </c>
      <c r="T11" s="54">
        <f t="shared" si="6"/>
        <v>20000</v>
      </c>
      <c r="U11" s="54">
        <f>ROUNDUP(装备强化!$F$3*INDEX(装备强化!$C$12:$C$26,MATCH(装备强化附表!U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11</v>
      </c>
      <c r="V11" s="54">
        <f t="shared" si="7"/>
        <v>22000</v>
      </c>
      <c r="W11" s="54">
        <f>ROUNDUP(装备强化!$F$3*INDEX(装备强化!$C$12:$C$26,MATCH(装备强化附表!W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12</v>
      </c>
      <c r="X11" s="54">
        <f t="shared" si="8"/>
        <v>24000</v>
      </c>
      <c r="Y11" s="54">
        <f>ROUNDUP(装备强化!$F$3*INDEX(装备强化!$C$12:$C$26,MATCH(装备强化附表!Y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13</v>
      </c>
      <c r="Z11" s="54">
        <f t="shared" si="9"/>
        <v>26000</v>
      </c>
      <c r="AA11" s="54">
        <f>ROUNDUP(装备强化!$F$3*INDEX(装备强化!$C$12:$C$26,MATCH(装备强化附表!AA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23</v>
      </c>
      <c r="AB11" s="54">
        <f t="shared" si="10"/>
        <v>46000</v>
      </c>
      <c r="AC11" s="54">
        <f>ROUNDUP(装备强化!$F$3*INDEX(装备强化!$C$12:$C$26,MATCH(装备强化附表!AC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25</v>
      </c>
      <c r="AD11" s="54">
        <f t="shared" si="11"/>
        <v>50000</v>
      </c>
      <c r="AE11" s="54">
        <f>ROUNDUP(装备强化!$F$3*INDEX(装备强化!$C$12:$C$26,MATCH(装备强化附表!AE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28</v>
      </c>
      <c r="AF11" s="54">
        <f t="shared" si="12"/>
        <v>56000</v>
      </c>
      <c r="AG11" s="54">
        <f>ROUNDUP(装备强化!$F$3*INDEX(装备强化!$C$12:$C$26,MATCH(装备强化附表!AG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30</v>
      </c>
      <c r="AH11" s="54">
        <f t="shared" si="13"/>
        <v>60000</v>
      </c>
      <c r="AI11" s="54">
        <f>ROUNDUP(装备强化!$F$3*INDEX(装备强化!$C$12:$C$26,MATCH(装备强化附表!AI$1,装备强化!$B$12:$B$26,0))*INDEX(装备强化!$G$12:$G$16,MATCH(装备强化附表!$D11,装备强化!$F$12:$F$16,0))*(INDEX(装备强化!$K$12:$K$26,MATCH(装备强化附表!$E11,装备强化!$J$12:$J$26,0))+IF($B11=1,装备强化!$K$28,0))*INDEX(装备强化!$O$12:$O$21,MATCH(装备强化附表!$C11,装备强化!$N$12:$N$21,0)),0)</f>
        <v>33</v>
      </c>
      <c r="AJ11" s="54">
        <f t="shared" si="14"/>
        <v>66000</v>
      </c>
    </row>
    <row r="12" spans="1:36">
      <c r="A12" t="s">
        <v>380</v>
      </c>
      <c r="B12">
        <v>1</v>
      </c>
      <c r="C12" t="s">
        <v>128</v>
      </c>
      <c r="D12" t="s">
        <v>308</v>
      </c>
      <c r="E12">
        <v>1</v>
      </c>
      <c r="F12" t="s">
        <v>135</v>
      </c>
      <c r="G12" s="54">
        <f>ROUNDUP(装备强化!$F$3*INDEX(装备强化!$C$12:$C$26,MATCH(装备强化附表!G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4</v>
      </c>
      <c r="H12" s="54">
        <f t="shared" si="0"/>
        <v>8000</v>
      </c>
      <c r="I12" s="54">
        <f>ROUNDUP(装备强化!$F$3*INDEX(装备强化!$C$12:$C$26,MATCH(装备强化附表!I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5</v>
      </c>
      <c r="J12" s="54">
        <f t="shared" si="1"/>
        <v>10000</v>
      </c>
      <c r="K12" s="54">
        <f>ROUNDUP(装备强化!$F$3*INDEX(装备强化!$C$12:$C$26,MATCH(装备强化附表!K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8</v>
      </c>
      <c r="L12" s="54">
        <f t="shared" si="2"/>
        <v>16000</v>
      </c>
      <c r="M12" s="54">
        <f>ROUNDUP(装备强化!$F$3*INDEX(装备强化!$C$12:$C$26,MATCH(装备强化附表!M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9</v>
      </c>
      <c r="N12" s="54">
        <f t="shared" si="3"/>
        <v>18000</v>
      </c>
      <c r="O12" s="54">
        <f>ROUNDUP(装备强化!$F$3*INDEX(装备强化!$C$12:$C$26,MATCH(装备强化附表!O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11</v>
      </c>
      <c r="P12" s="54">
        <f t="shared" si="4"/>
        <v>22000</v>
      </c>
      <c r="Q12" s="54">
        <f>ROUNDUP(装备强化!$F$3*INDEX(装备强化!$C$12:$C$26,MATCH(装备强化附表!Q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20</v>
      </c>
      <c r="R12" s="54">
        <f t="shared" si="5"/>
        <v>40000</v>
      </c>
      <c r="S12" s="54">
        <f>ROUNDUP(装备强化!$F$3*INDEX(装备强化!$C$12:$C$26,MATCH(装备强化附表!S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23</v>
      </c>
      <c r="T12" s="54">
        <f t="shared" si="6"/>
        <v>46000</v>
      </c>
      <c r="U12" s="54">
        <f>ROUNDUP(装备强化!$F$3*INDEX(装备强化!$C$12:$C$26,MATCH(装备强化附表!U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26</v>
      </c>
      <c r="V12" s="54">
        <f t="shared" si="7"/>
        <v>52000</v>
      </c>
      <c r="W12" s="54">
        <f>ROUNDUP(装备强化!$F$3*INDEX(装备强化!$C$12:$C$26,MATCH(装备强化附表!W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29</v>
      </c>
      <c r="X12" s="54">
        <f t="shared" si="8"/>
        <v>58000</v>
      </c>
      <c r="Y12" s="54">
        <f>ROUNDUP(装备强化!$F$3*INDEX(装备强化!$C$12:$C$26,MATCH(装备强化附表!Y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33</v>
      </c>
      <c r="Z12" s="54">
        <f t="shared" si="9"/>
        <v>66000</v>
      </c>
      <c r="AA12" s="54">
        <f>ROUNDUP(装备强化!$F$3*INDEX(装备强化!$C$12:$C$26,MATCH(装备强化附表!AA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57</v>
      </c>
      <c r="AB12" s="54">
        <f t="shared" si="10"/>
        <v>114000</v>
      </c>
      <c r="AC12" s="54">
        <f>ROUNDUP(装备强化!$F$3*INDEX(装备强化!$C$12:$C$26,MATCH(装备强化附表!AC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63</v>
      </c>
      <c r="AD12" s="54">
        <f t="shared" si="11"/>
        <v>126000</v>
      </c>
      <c r="AE12" s="54">
        <f>ROUNDUP(装备强化!$F$3*INDEX(装备强化!$C$12:$C$26,MATCH(装备强化附表!AE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69</v>
      </c>
      <c r="AF12" s="54">
        <f t="shared" si="12"/>
        <v>138000</v>
      </c>
      <c r="AG12" s="54">
        <f>ROUNDUP(装备强化!$F$3*INDEX(装备强化!$C$12:$C$26,MATCH(装备强化附表!AG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75</v>
      </c>
      <c r="AH12" s="54">
        <f t="shared" si="13"/>
        <v>150000</v>
      </c>
      <c r="AI12" s="54">
        <f>ROUNDUP(装备强化!$F$3*INDEX(装备强化!$C$12:$C$26,MATCH(装备强化附表!AI$1,装备强化!$B$12:$B$26,0))*INDEX(装备强化!$G$12:$G$16,MATCH(装备强化附表!$D12,装备强化!$F$12:$F$16,0))*(INDEX(装备强化!$K$12:$K$26,MATCH(装备强化附表!$E12,装备强化!$J$12:$J$26,0))+IF($B12=1,装备强化!$K$28,0))*INDEX(装备强化!$O$12:$O$21,MATCH(装备强化附表!$C12,装备强化!$N$12:$N$21,0)),0)</f>
        <v>82</v>
      </c>
      <c r="AJ12" s="54">
        <f t="shared" si="14"/>
        <v>164000</v>
      </c>
    </row>
    <row r="13" spans="1:36">
      <c r="A13" t="s">
        <v>385</v>
      </c>
      <c r="B13">
        <v>0</v>
      </c>
      <c r="C13" t="s">
        <v>127</v>
      </c>
      <c r="D13" t="s">
        <v>308</v>
      </c>
      <c r="E13">
        <v>1</v>
      </c>
      <c r="F13" t="s">
        <v>139</v>
      </c>
      <c r="G13" s="54">
        <f>ROUNDUP(装备强化!$F$3*INDEX(装备强化!$C$12:$C$26,MATCH(装备强化附表!G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2</v>
      </c>
      <c r="H13" s="54">
        <f t="shared" si="0"/>
        <v>4000</v>
      </c>
      <c r="I13" s="54">
        <f>ROUNDUP(装备强化!$F$3*INDEX(装备强化!$C$12:$C$26,MATCH(装备强化附表!I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3</v>
      </c>
      <c r="J13" s="54">
        <f t="shared" si="1"/>
        <v>6000</v>
      </c>
      <c r="K13" s="54">
        <f>ROUNDUP(装备强化!$F$3*INDEX(装备强化!$C$12:$C$26,MATCH(装备强化附表!K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5</v>
      </c>
      <c r="L13" s="54">
        <f t="shared" si="2"/>
        <v>10000</v>
      </c>
      <c r="M13" s="54">
        <f>ROUNDUP(装备强化!$F$3*INDEX(装备强化!$C$12:$C$26,MATCH(装备强化附表!M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6</v>
      </c>
      <c r="N13" s="54">
        <f t="shared" si="3"/>
        <v>12000</v>
      </c>
      <c r="O13" s="54">
        <f>ROUNDUP(装备强化!$F$3*INDEX(装备强化!$C$12:$C$26,MATCH(装备强化附表!O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7</v>
      </c>
      <c r="P13" s="54">
        <f t="shared" si="4"/>
        <v>14000</v>
      </c>
      <c r="Q13" s="54">
        <f>ROUNDUP(装备强化!$F$3*INDEX(装备强化!$C$12:$C$26,MATCH(装备强化附表!Q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13</v>
      </c>
      <c r="R13" s="54">
        <f t="shared" si="5"/>
        <v>26000</v>
      </c>
      <c r="S13" s="54">
        <f>ROUNDUP(装备强化!$F$3*INDEX(装备强化!$C$12:$C$26,MATCH(装备强化附表!S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15</v>
      </c>
      <c r="T13" s="54">
        <f t="shared" si="6"/>
        <v>30000</v>
      </c>
      <c r="U13" s="54">
        <f>ROUNDUP(装备强化!$F$3*INDEX(装备强化!$C$12:$C$26,MATCH(装备强化附表!U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17</v>
      </c>
      <c r="V13" s="54">
        <f t="shared" si="7"/>
        <v>34000</v>
      </c>
      <c r="W13" s="54">
        <f>ROUNDUP(装备强化!$F$3*INDEX(装备强化!$C$12:$C$26,MATCH(装备强化附表!W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19</v>
      </c>
      <c r="X13" s="54">
        <f t="shared" si="8"/>
        <v>38000</v>
      </c>
      <c r="Y13" s="54">
        <f>ROUNDUP(装备强化!$F$3*INDEX(装备强化!$C$12:$C$26,MATCH(装备强化附表!Y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21</v>
      </c>
      <c r="Z13" s="54">
        <f t="shared" si="9"/>
        <v>42000</v>
      </c>
      <c r="AA13" s="54">
        <f>ROUNDUP(装备强化!$F$3*INDEX(装备强化!$C$12:$C$26,MATCH(装备强化附表!AA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36</v>
      </c>
      <c r="AB13" s="54">
        <f t="shared" si="10"/>
        <v>72000</v>
      </c>
      <c r="AC13" s="54">
        <f>ROUNDUP(装备强化!$F$3*INDEX(装备强化!$C$12:$C$26,MATCH(装备强化附表!AC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40</v>
      </c>
      <c r="AD13" s="54">
        <f t="shared" si="11"/>
        <v>80000</v>
      </c>
      <c r="AE13" s="54">
        <f>ROUNDUP(装备强化!$F$3*INDEX(装备强化!$C$12:$C$26,MATCH(装备强化附表!AE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44</v>
      </c>
      <c r="AF13" s="54">
        <f t="shared" si="12"/>
        <v>88000</v>
      </c>
      <c r="AG13" s="54">
        <f>ROUNDUP(装备强化!$F$3*INDEX(装备强化!$C$12:$C$26,MATCH(装备强化附表!AG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48</v>
      </c>
      <c r="AH13" s="54">
        <f t="shared" si="13"/>
        <v>96000</v>
      </c>
      <c r="AI13" s="54">
        <f>ROUNDUP(装备强化!$F$3*INDEX(装备强化!$C$12:$C$26,MATCH(装备强化附表!AI$1,装备强化!$B$12:$B$26,0))*INDEX(装备强化!$G$12:$G$16,MATCH(装备强化附表!$D13,装备强化!$F$12:$F$16,0))*(INDEX(装备强化!$K$12:$K$26,MATCH(装备强化附表!$E13,装备强化!$J$12:$J$26,0))+IF($B13=1,装备强化!$K$28,0))*INDEX(装备强化!$O$12:$O$21,MATCH(装备强化附表!$C13,装备强化!$N$12:$N$21,0)),0)</f>
        <v>52</v>
      </c>
      <c r="AJ13" s="54">
        <f t="shared" si="14"/>
        <v>104000</v>
      </c>
    </row>
    <row r="14" spans="1:36">
      <c r="A14" t="s">
        <v>390</v>
      </c>
      <c r="B14">
        <v>1</v>
      </c>
      <c r="C14" t="s">
        <v>127</v>
      </c>
      <c r="D14" t="s">
        <v>308</v>
      </c>
      <c r="E14">
        <v>1</v>
      </c>
      <c r="F14" t="s">
        <v>139</v>
      </c>
      <c r="G14" s="54">
        <f>ROUNDUP(装备强化!$F$3*INDEX(装备强化!$C$12:$C$26,MATCH(装备强化附表!G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5</v>
      </c>
      <c r="H14" s="54">
        <f t="shared" si="0"/>
        <v>10000</v>
      </c>
      <c r="I14" s="54">
        <f>ROUNDUP(装备强化!$F$3*INDEX(装备强化!$C$12:$C$26,MATCH(装备强化附表!I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8</v>
      </c>
      <c r="J14" s="54">
        <f t="shared" si="1"/>
        <v>16000</v>
      </c>
      <c r="K14" s="54">
        <f>ROUNDUP(装备强化!$F$3*INDEX(装备强化!$C$12:$C$26,MATCH(装备强化附表!K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12</v>
      </c>
      <c r="L14" s="54">
        <f t="shared" si="2"/>
        <v>24000</v>
      </c>
      <c r="M14" s="54">
        <f>ROUNDUP(装备强化!$F$3*INDEX(装备强化!$C$12:$C$26,MATCH(装备强化附表!M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14</v>
      </c>
      <c r="N14" s="54">
        <f t="shared" si="3"/>
        <v>28000</v>
      </c>
      <c r="O14" s="54">
        <f>ROUNDUP(装备强化!$F$3*INDEX(装备强化!$C$12:$C$26,MATCH(装备强化附表!O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18</v>
      </c>
      <c r="P14" s="54">
        <f t="shared" si="4"/>
        <v>36000</v>
      </c>
      <c r="Q14" s="54">
        <f>ROUNDUP(装备强化!$F$3*INDEX(装备强化!$C$12:$C$26,MATCH(装备强化附表!Q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32</v>
      </c>
      <c r="R14" s="54">
        <f t="shared" si="5"/>
        <v>64000</v>
      </c>
      <c r="S14" s="54">
        <f>ROUNDUP(装备强化!$F$3*INDEX(装备强化!$C$12:$C$26,MATCH(装备强化附表!S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37</v>
      </c>
      <c r="T14" s="54">
        <f t="shared" si="6"/>
        <v>74000</v>
      </c>
      <c r="U14" s="54">
        <f>ROUNDUP(装备强化!$F$3*INDEX(装备强化!$C$12:$C$26,MATCH(装备强化附表!U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42</v>
      </c>
      <c r="V14" s="54">
        <f t="shared" si="7"/>
        <v>84000</v>
      </c>
      <c r="W14" s="54">
        <f>ROUNDUP(装备强化!$F$3*INDEX(装备强化!$C$12:$C$26,MATCH(装备强化附表!W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47</v>
      </c>
      <c r="X14" s="54">
        <f t="shared" si="8"/>
        <v>94000</v>
      </c>
      <c r="Y14" s="54">
        <f>ROUNDUP(装备强化!$F$3*INDEX(装备强化!$C$12:$C$26,MATCH(装备强化附表!Y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52</v>
      </c>
      <c r="Z14" s="54">
        <f t="shared" si="9"/>
        <v>104000</v>
      </c>
      <c r="AA14" s="54">
        <f>ROUNDUP(装备强化!$F$3*INDEX(装备强化!$C$12:$C$26,MATCH(装备强化附表!AA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90</v>
      </c>
      <c r="AB14" s="54">
        <f t="shared" si="10"/>
        <v>180000</v>
      </c>
      <c r="AC14" s="54">
        <f>ROUNDUP(装备强化!$F$3*INDEX(装备强化!$C$12:$C$26,MATCH(装备强化附表!AC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100</v>
      </c>
      <c r="AD14" s="54">
        <f t="shared" si="11"/>
        <v>200000</v>
      </c>
      <c r="AE14" s="54">
        <f>ROUNDUP(装备强化!$F$3*INDEX(装备强化!$C$12:$C$26,MATCH(装备强化附表!AE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110</v>
      </c>
      <c r="AF14" s="54">
        <f t="shared" si="12"/>
        <v>220000</v>
      </c>
      <c r="AG14" s="54">
        <f>ROUNDUP(装备强化!$F$3*INDEX(装备强化!$C$12:$C$26,MATCH(装备强化附表!AG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120</v>
      </c>
      <c r="AH14" s="54">
        <f t="shared" si="13"/>
        <v>240000</v>
      </c>
      <c r="AI14" s="54">
        <f>ROUNDUP(装备强化!$F$3*INDEX(装备强化!$C$12:$C$26,MATCH(装备强化附表!AI$1,装备强化!$B$12:$B$26,0))*INDEX(装备强化!$G$12:$G$16,MATCH(装备强化附表!$D14,装备强化!$F$12:$F$16,0))*(INDEX(装备强化!$K$12:$K$26,MATCH(装备强化附表!$E14,装备强化!$J$12:$J$26,0))+IF($B14=1,装备强化!$K$28,0))*INDEX(装备强化!$O$12:$O$21,MATCH(装备强化附表!$C14,装备强化!$N$12:$N$21,0)),0)</f>
        <v>130</v>
      </c>
      <c r="AJ14" s="54">
        <f t="shared" si="14"/>
        <v>260000</v>
      </c>
    </row>
    <row r="15" spans="1:36">
      <c r="A15" t="s">
        <v>395</v>
      </c>
      <c r="B15">
        <v>0</v>
      </c>
      <c r="C15" t="s">
        <v>128</v>
      </c>
      <c r="D15" t="s">
        <v>308</v>
      </c>
      <c r="E15">
        <v>1</v>
      </c>
      <c r="F15" t="s">
        <v>139</v>
      </c>
      <c r="G15" s="54">
        <f>ROUNDUP(装备强化!$F$3*INDEX(装备强化!$C$12:$C$26,MATCH(装备强化附表!G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2</v>
      </c>
      <c r="H15" s="54">
        <f t="shared" si="0"/>
        <v>4000</v>
      </c>
      <c r="I15" s="54">
        <f>ROUNDUP(装备强化!$F$3*INDEX(装备强化!$C$12:$C$26,MATCH(装备强化附表!I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2</v>
      </c>
      <c r="J15" s="54">
        <f t="shared" si="1"/>
        <v>4000</v>
      </c>
      <c r="K15" s="54">
        <f>ROUNDUP(装备强化!$F$3*INDEX(装备强化!$C$12:$C$26,MATCH(装备强化附表!K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3</v>
      </c>
      <c r="L15" s="54">
        <f t="shared" si="2"/>
        <v>6000</v>
      </c>
      <c r="M15" s="54">
        <f>ROUNDUP(装备强化!$F$3*INDEX(装备强化!$C$12:$C$26,MATCH(装备强化附表!M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4</v>
      </c>
      <c r="N15" s="54">
        <f t="shared" si="3"/>
        <v>8000</v>
      </c>
      <c r="O15" s="54">
        <f>ROUNDUP(装备强化!$F$3*INDEX(装备强化!$C$12:$C$26,MATCH(装备强化附表!O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5</v>
      </c>
      <c r="P15" s="54">
        <f t="shared" si="4"/>
        <v>10000</v>
      </c>
      <c r="Q15" s="54">
        <f>ROUNDUP(装备强化!$F$3*INDEX(装备强化!$C$12:$C$26,MATCH(装备强化附表!Q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8</v>
      </c>
      <c r="R15" s="54">
        <f t="shared" si="5"/>
        <v>16000</v>
      </c>
      <c r="S15" s="54">
        <f>ROUNDUP(装备强化!$F$3*INDEX(装备强化!$C$12:$C$26,MATCH(装备强化附表!S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10</v>
      </c>
      <c r="T15" s="54">
        <f t="shared" si="6"/>
        <v>20000</v>
      </c>
      <c r="U15" s="54">
        <f>ROUNDUP(装备强化!$F$3*INDEX(装备强化!$C$12:$C$26,MATCH(装备强化附表!U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11</v>
      </c>
      <c r="V15" s="54">
        <f t="shared" si="7"/>
        <v>22000</v>
      </c>
      <c r="W15" s="54">
        <f>ROUNDUP(装备强化!$F$3*INDEX(装备强化!$C$12:$C$26,MATCH(装备强化附表!W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12</v>
      </c>
      <c r="X15" s="54">
        <f t="shared" si="8"/>
        <v>24000</v>
      </c>
      <c r="Y15" s="54">
        <f>ROUNDUP(装备强化!$F$3*INDEX(装备强化!$C$12:$C$26,MATCH(装备强化附表!Y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13</v>
      </c>
      <c r="Z15" s="54">
        <f t="shared" si="9"/>
        <v>26000</v>
      </c>
      <c r="AA15" s="54">
        <f>ROUNDUP(装备强化!$F$3*INDEX(装备强化!$C$12:$C$26,MATCH(装备强化附表!AA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23</v>
      </c>
      <c r="AB15" s="54">
        <f t="shared" si="10"/>
        <v>46000</v>
      </c>
      <c r="AC15" s="54">
        <f>ROUNDUP(装备强化!$F$3*INDEX(装备强化!$C$12:$C$26,MATCH(装备强化附表!AC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25</v>
      </c>
      <c r="AD15" s="54">
        <f t="shared" si="11"/>
        <v>50000</v>
      </c>
      <c r="AE15" s="54">
        <f>ROUNDUP(装备强化!$F$3*INDEX(装备强化!$C$12:$C$26,MATCH(装备强化附表!AE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28</v>
      </c>
      <c r="AF15" s="54">
        <f t="shared" si="12"/>
        <v>56000</v>
      </c>
      <c r="AG15" s="54">
        <f>ROUNDUP(装备强化!$F$3*INDEX(装备强化!$C$12:$C$26,MATCH(装备强化附表!AG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30</v>
      </c>
      <c r="AH15" s="54">
        <f t="shared" si="13"/>
        <v>60000</v>
      </c>
      <c r="AI15" s="54">
        <f>ROUNDUP(装备强化!$F$3*INDEX(装备强化!$C$12:$C$26,MATCH(装备强化附表!AI$1,装备强化!$B$12:$B$26,0))*INDEX(装备强化!$G$12:$G$16,MATCH(装备强化附表!$D15,装备强化!$F$12:$F$16,0))*(INDEX(装备强化!$K$12:$K$26,MATCH(装备强化附表!$E15,装备强化!$J$12:$J$26,0))+IF($B15=1,装备强化!$K$28,0))*INDEX(装备强化!$O$12:$O$21,MATCH(装备强化附表!$C15,装备强化!$N$12:$N$21,0)),0)</f>
        <v>33</v>
      </c>
      <c r="AJ15" s="54">
        <f t="shared" si="14"/>
        <v>66000</v>
      </c>
    </row>
    <row r="16" spans="1:36">
      <c r="A16" t="s">
        <v>400</v>
      </c>
      <c r="B16">
        <v>1</v>
      </c>
      <c r="C16" t="s">
        <v>128</v>
      </c>
      <c r="D16" t="s">
        <v>308</v>
      </c>
      <c r="E16">
        <v>1</v>
      </c>
      <c r="F16" t="s">
        <v>139</v>
      </c>
      <c r="G16" s="54">
        <f>ROUNDUP(装备强化!$F$3*INDEX(装备强化!$C$12:$C$26,MATCH(装备强化附表!G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4</v>
      </c>
      <c r="H16" s="54">
        <f t="shared" si="0"/>
        <v>8000</v>
      </c>
      <c r="I16" s="54">
        <f>ROUNDUP(装备强化!$F$3*INDEX(装备强化!$C$12:$C$26,MATCH(装备强化附表!I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5</v>
      </c>
      <c r="J16" s="54">
        <f t="shared" si="1"/>
        <v>10000</v>
      </c>
      <c r="K16" s="54">
        <f>ROUNDUP(装备强化!$F$3*INDEX(装备强化!$C$12:$C$26,MATCH(装备强化附表!K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8</v>
      </c>
      <c r="L16" s="54">
        <f t="shared" si="2"/>
        <v>16000</v>
      </c>
      <c r="M16" s="54">
        <f>ROUNDUP(装备强化!$F$3*INDEX(装备强化!$C$12:$C$26,MATCH(装备强化附表!M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9</v>
      </c>
      <c r="N16" s="54">
        <f t="shared" si="3"/>
        <v>18000</v>
      </c>
      <c r="O16" s="54">
        <f>ROUNDUP(装备强化!$F$3*INDEX(装备强化!$C$12:$C$26,MATCH(装备强化附表!O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11</v>
      </c>
      <c r="P16" s="54">
        <f t="shared" si="4"/>
        <v>22000</v>
      </c>
      <c r="Q16" s="54">
        <f>ROUNDUP(装备强化!$F$3*INDEX(装备强化!$C$12:$C$26,MATCH(装备强化附表!Q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20</v>
      </c>
      <c r="R16" s="54">
        <f t="shared" si="5"/>
        <v>40000</v>
      </c>
      <c r="S16" s="54">
        <f>ROUNDUP(装备强化!$F$3*INDEX(装备强化!$C$12:$C$26,MATCH(装备强化附表!S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23</v>
      </c>
      <c r="T16" s="54">
        <f t="shared" si="6"/>
        <v>46000</v>
      </c>
      <c r="U16" s="54">
        <f>ROUNDUP(装备强化!$F$3*INDEX(装备强化!$C$12:$C$26,MATCH(装备强化附表!U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26</v>
      </c>
      <c r="V16" s="54">
        <f t="shared" si="7"/>
        <v>52000</v>
      </c>
      <c r="W16" s="54">
        <f>ROUNDUP(装备强化!$F$3*INDEX(装备强化!$C$12:$C$26,MATCH(装备强化附表!W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29</v>
      </c>
      <c r="X16" s="54">
        <f t="shared" si="8"/>
        <v>58000</v>
      </c>
      <c r="Y16" s="54">
        <f>ROUNDUP(装备强化!$F$3*INDEX(装备强化!$C$12:$C$26,MATCH(装备强化附表!Y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33</v>
      </c>
      <c r="Z16" s="54">
        <f t="shared" si="9"/>
        <v>66000</v>
      </c>
      <c r="AA16" s="54">
        <f>ROUNDUP(装备强化!$F$3*INDEX(装备强化!$C$12:$C$26,MATCH(装备强化附表!AA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57</v>
      </c>
      <c r="AB16" s="54">
        <f t="shared" si="10"/>
        <v>114000</v>
      </c>
      <c r="AC16" s="54">
        <f>ROUNDUP(装备强化!$F$3*INDEX(装备强化!$C$12:$C$26,MATCH(装备强化附表!AC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63</v>
      </c>
      <c r="AD16" s="54">
        <f t="shared" si="11"/>
        <v>126000</v>
      </c>
      <c r="AE16" s="54">
        <f>ROUNDUP(装备强化!$F$3*INDEX(装备强化!$C$12:$C$26,MATCH(装备强化附表!AE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69</v>
      </c>
      <c r="AF16" s="54">
        <f t="shared" si="12"/>
        <v>138000</v>
      </c>
      <c r="AG16" s="54">
        <f>ROUNDUP(装备强化!$F$3*INDEX(装备强化!$C$12:$C$26,MATCH(装备强化附表!AG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75</v>
      </c>
      <c r="AH16" s="54">
        <f t="shared" si="13"/>
        <v>150000</v>
      </c>
      <c r="AI16" s="54">
        <f>ROUNDUP(装备强化!$F$3*INDEX(装备强化!$C$12:$C$26,MATCH(装备强化附表!AI$1,装备强化!$B$12:$B$26,0))*INDEX(装备强化!$G$12:$G$16,MATCH(装备强化附表!$D16,装备强化!$F$12:$F$16,0))*(INDEX(装备强化!$K$12:$K$26,MATCH(装备强化附表!$E16,装备强化!$J$12:$J$26,0))+IF($B16=1,装备强化!$K$28,0))*INDEX(装备强化!$O$12:$O$21,MATCH(装备强化附表!$C16,装备强化!$N$12:$N$21,0)),0)</f>
        <v>82</v>
      </c>
      <c r="AJ16" s="54">
        <f t="shared" si="14"/>
        <v>164000</v>
      </c>
    </row>
    <row r="17" spans="1:36">
      <c r="A17" t="s">
        <v>405</v>
      </c>
      <c r="B17">
        <v>0</v>
      </c>
      <c r="C17" t="s">
        <v>127</v>
      </c>
      <c r="D17" t="s">
        <v>308</v>
      </c>
      <c r="E17">
        <v>1</v>
      </c>
      <c r="F17" t="s">
        <v>137</v>
      </c>
      <c r="G17" s="54">
        <f>ROUNDUP(装备强化!$F$3*INDEX(装备强化!$C$12:$C$26,MATCH(装备强化附表!G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2</v>
      </c>
      <c r="H17" s="54">
        <f t="shared" si="0"/>
        <v>4000</v>
      </c>
      <c r="I17" s="54">
        <f>ROUNDUP(装备强化!$F$3*INDEX(装备强化!$C$12:$C$26,MATCH(装备强化附表!I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3</v>
      </c>
      <c r="J17" s="54">
        <f t="shared" si="1"/>
        <v>6000</v>
      </c>
      <c r="K17" s="54">
        <f>ROUNDUP(装备强化!$F$3*INDEX(装备强化!$C$12:$C$26,MATCH(装备强化附表!K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5</v>
      </c>
      <c r="L17" s="54">
        <f t="shared" si="2"/>
        <v>10000</v>
      </c>
      <c r="M17" s="54">
        <f>ROUNDUP(装备强化!$F$3*INDEX(装备强化!$C$12:$C$26,MATCH(装备强化附表!M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6</v>
      </c>
      <c r="N17" s="54">
        <f t="shared" si="3"/>
        <v>12000</v>
      </c>
      <c r="O17" s="54">
        <f>ROUNDUP(装备强化!$F$3*INDEX(装备强化!$C$12:$C$26,MATCH(装备强化附表!O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7</v>
      </c>
      <c r="P17" s="54">
        <f t="shared" si="4"/>
        <v>14000</v>
      </c>
      <c r="Q17" s="54">
        <f>ROUNDUP(装备强化!$F$3*INDEX(装备强化!$C$12:$C$26,MATCH(装备强化附表!Q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13</v>
      </c>
      <c r="R17" s="54">
        <f t="shared" si="5"/>
        <v>26000</v>
      </c>
      <c r="S17" s="54">
        <f>ROUNDUP(装备强化!$F$3*INDEX(装备强化!$C$12:$C$26,MATCH(装备强化附表!S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15</v>
      </c>
      <c r="T17" s="54">
        <f t="shared" si="6"/>
        <v>30000</v>
      </c>
      <c r="U17" s="54">
        <f>ROUNDUP(装备强化!$F$3*INDEX(装备强化!$C$12:$C$26,MATCH(装备强化附表!U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17</v>
      </c>
      <c r="V17" s="54">
        <f t="shared" si="7"/>
        <v>34000</v>
      </c>
      <c r="W17" s="54">
        <f>ROUNDUP(装备强化!$F$3*INDEX(装备强化!$C$12:$C$26,MATCH(装备强化附表!W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19</v>
      </c>
      <c r="X17" s="54">
        <f t="shared" si="8"/>
        <v>38000</v>
      </c>
      <c r="Y17" s="54">
        <f>ROUNDUP(装备强化!$F$3*INDEX(装备强化!$C$12:$C$26,MATCH(装备强化附表!Y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21</v>
      </c>
      <c r="Z17" s="54">
        <f t="shared" si="9"/>
        <v>42000</v>
      </c>
      <c r="AA17" s="54">
        <f>ROUNDUP(装备强化!$F$3*INDEX(装备强化!$C$12:$C$26,MATCH(装备强化附表!AA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36</v>
      </c>
      <c r="AB17" s="54">
        <f t="shared" si="10"/>
        <v>72000</v>
      </c>
      <c r="AC17" s="54">
        <f>ROUNDUP(装备强化!$F$3*INDEX(装备强化!$C$12:$C$26,MATCH(装备强化附表!AC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40</v>
      </c>
      <c r="AD17" s="54">
        <f t="shared" si="11"/>
        <v>80000</v>
      </c>
      <c r="AE17" s="54">
        <f>ROUNDUP(装备强化!$F$3*INDEX(装备强化!$C$12:$C$26,MATCH(装备强化附表!AE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44</v>
      </c>
      <c r="AF17" s="54">
        <f t="shared" si="12"/>
        <v>88000</v>
      </c>
      <c r="AG17" s="54">
        <f>ROUNDUP(装备强化!$F$3*INDEX(装备强化!$C$12:$C$26,MATCH(装备强化附表!AG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48</v>
      </c>
      <c r="AH17" s="54">
        <f t="shared" si="13"/>
        <v>96000</v>
      </c>
      <c r="AI17" s="54">
        <f>ROUNDUP(装备强化!$F$3*INDEX(装备强化!$C$12:$C$26,MATCH(装备强化附表!AI$1,装备强化!$B$12:$B$26,0))*INDEX(装备强化!$G$12:$G$16,MATCH(装备强化附表!$D17,装备强化!$F$12:$F$16,0))*(INDEX(装备强化!$K$12:$K$26,MATCH(装备强化附表!$E17,装备强化!$J$12:$J$26,0))+IF($B17=1,装备强化!$K$28,0))*INDEX(装备强化!$O$12:$O$21,MATCH(装备强化附表!$C17,装备强化!$N$12:$N$21,0)),0)</f>
        <v>52</v>
      </c>
      <c r="AJ17" s="54">
        <f t="shared" si="14"/>
        <v>104000</v>
      </c>
    </row>
    <row r="18" spans="1:36">
      <c r="A18" t="s">
        <v>410</v>
      </c>
      <c r="B18">
        <v>1</v>
      </c>
      <c r="C18" t="s">
        <v>127</v>
      </c>
      <c r="D18" t="s">
        <v>308</v>
      </c>
      <c r="E18">
        <v>1</v>
      </c>
      <c r="F18" t="s">
        <v>137</v>
      </c>
      <c r="G18" s="54">
        <f>ROUNDUP(装备强化!$F$3*INDEX(装备强化!$C$12:$C$26,MATCH(装备强化附表!G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5</v>
      </c>
      <c r="H18" s="54">
        <f t="shared" si="0"/>
        <v>10000</v>
      </c>
      <c r="I18" s="54">
        <f>ROUNDUP(装备强化!$F$3*INDEX(装备强化!$C$12:$C$26,MATCH(装备强化附表!I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8</v>
      </c>
      <c r="J18" s="54">
        <f t="shared" si="1"/>
        <v>16000</v>
      </c>
      <c r="K18" s="54">
        <f>ROUNDUP(装备强化!$F$3*INDEX(装备强化!$C$12:$C$26,MATCH(装备强化附表!K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12</v>
      </c>
      <c r="L18" s="54">
        <f t="shared" si="2"/>
        <v>24000</v>
      </c>
      <c r="M18" s="54">
        <f>ROUNDUP(装备强化!$F$3*INDEX(装备强化!$C$12:$C$26,MATCH(装备强化附表!M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14</v>
      </c>
      <c r="N18" s="54">
        <f t="shared" si="3"/>
        <v>28000</v>
      </c>
      <c r="O18" s="54">
        <f>ROUNDUP(装备强化!$F$3*INDEX(装备强化!$C$12:$C$26,MATCH(装备强化附表!O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18</v>
      </c>
      <c r="P18" s="54">
        <f t="shared" si="4"/>
        <v>36000</v>
      </c>
      <c r="Q18" s="54">
        <f>ROUNDUP(装备强化!$F$3*INDEX(装备强化!$C$12:$C$26,MATCH(装备强化附表!Q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32</v>
      </c>
      <c r="R18" s="54">
        <f t="shared" si="5"/>
        <v>64000</v>
      </c>
      <c r="S18" s="54">
        <f>ROUNDUP(装备强化!$F$3*INDEX(装备强化!$C$12:$C$26,MATCH(装备强化附表!S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37</v>
      </c>
      <c r="T18" s="54">
        <f t="shared" si="6"/>
        <v>74000</v>
      </c>
      <c r="U18" s="54">
        <f>ROUNDUP(装备强化!$F$3*INDEX(装备强化!$C$12:$C$26,MATCH(装备强化附表!U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42</v>
      </c>
      <c r="V18" s="54">
        <f t="shared" si="7"/>
        <v>84000</v>
      </c>
      <c r="W18" s="54">
        <f>ROUNDUP(装备强化!$F$3*INDEX(装备强化!$C$12:$C$26,MATCH(装备强化附表!W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47</v>
      </c>
      <c r="X18" s="54">
        <f t="shared" si="8"/>
        <v>94000</v>
      </c>
      <c r="Y18" s="54">
        <f>ROUNDUP(装备强化!$F$3*INDEX(装备强化!$C$12:$C$26,MATCH(装备强化附表!Y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52</v>
      </c>
      <c r="Z18" s="54">
        <f t="shared" si="9"/>
        <v>104000</v>
      </c>
      <c r="AA18" s="54">
        <f>ROUNDUP(装备强化!$F$3*INDEX(装备强化!$C$12:$C$26,MATCH(装备强化附表!AA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90</v>
      </c>
      <c r="AB18" s="54">
        <f t="shared" si="10"/>
        <v>180000</v>
      </c>
      <c r="AC18" s="54">
        <f>ROUNDUP(装备强化!$F$3*INDEX(装备强化!$C$12:$C$26,MATCH(装备强化附表!AC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100</v>
      </c>
      <c r="AD18" s="54">
        <f t="shared" si="11"/>
        <v>200000</v>
      </c>
      <c r="AE18" s="54">
        <f>ROUNDUP(装备强化!$F$3*INDEX(装备强化!$C$12:$C$26,MATCH(装备强化附表!AE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110</v>
      </c>
      <c r="AF18" s="54">
        <f t="shared" si="12"/>
        <v>220000</v>
      </c>
      <c r="AG18" s="54">
        <f>ROUNDUP(装备强化!$F$3*INDEX(装备强化!$C$12:$C$26,MATCH(装备强化附表!AG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120</v>
      </c>
      <c r="AH18" s="54">
        <f t="shared" si="13"/>
        <v>240000</v>
      </c>
      <c r="AI18" s="54">
        <f>ROUNDUP(装备强化!$F$3*INDEX(装备强化!$C$12:$C$26,MATCH(装备强化附表!AI$1,装备强化!$B$12:$B$26,0))*INDEX(装备强化!$G$12:$G$16,MATCH(装备强化附表!$D18,装备强化!$F$12:$F$16,0))*(INDEX(装备强化!$K$12:$K$26,MATCH(装备强化附表!$E18,装备强化!$J$12:$J$26,0))+IF($B18=1,装备强化!$K$28,0))*INDEX(装备强化!$O$12:$O$21,MATCH(装备强化附表!$C18,装备强化!$N$12:$N$21,0)),0)</f>
        <v>130</v>
      </c>
      <c r="AJ18" s="54">
        <f t="shared" si="14"/>
        <v>260000</v>
      </c>
    </row>
    <row r="19" spans="1:36">
      <c r="A19" t="s">
        <v>415</v>
      </c>
      <c r="B19">
        <v>0</v>
      </c>
      <c r="C19" t="s">
        <v>128</v>
      </c>
      <c r="D19" t="s">
        <v>308</v>
      </c>
      <c r="E19">
        <v>1</v>
      </c>
      <c r="F19" t="s">
        <v>137</v>
      </c>
      <c r="G19" s="54">
        <f>ROUNDUP(装备强化!$F$3*INDEX(装备强化!$C$12:$C$26,MATCH(装备强化附表!G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2</v>
      </c>
      <c r="H19" s="54">
        <f t="shared" si="0"/>
        <v>4000</v>
      </c>
      <c r="I19" s="54">
        <f>ROUNDUP(装备强化!$F$3*INDEX(装备强化!$C$12:$C$26,MATCH(装备强化附表!I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2</v>
      </c>
      <c r="J19" s="54">
        <f t="shared" si="1"/>
        <v>4000</v>
      </c>
      <c r="K19" s="54">
        <f>ROUNDUP(装备强化!$F$3*INDEX(装备强化!$C$12:$C$26,MATCH(装备强化附表!K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3</v>
      </c>
      <c r="L19" s="54">
        <f t="shared" si="2"/>
        <v>6000</v>
      </c>
      <c r="M19" s="54">
        <f>ROUNDUP(装备强化!$F$3*INDEX(装备强化!$C$12:$C$26,MATCH(装备强化附表!M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4</v>
      </c>
      <c r="N19" s="54">
        <f t="shared" si="3"/>
        <v>8000</v>
      </c>
      <c r="O19" s="54">
        <f>ROUNDUP(装备强化!$F$3*INDEX(装备强化!$C$12:$C$26,MATCH(装备强化附表!O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5</v>
      </c>
      <c r="P19" s="54">
        <f t="shared" si="4"/>
        <v>10000</v>
      </c>
      <c r="Q19" s="54">
        <f>ROUNDUP(装备强化!$F$3*INDEX(装备强化!$C$12:$C$26,MATCH(装备强化附表!Q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8</v>
      </c>
      <c r="R19" s="54">
        <f t="shared" si="5"/>
        <v>16000</v>
      </c>
      <c r="S19" s="54">
        <f>ROUNDUP(装备强化!$F$3*INDEX(装备强化!$C$12:$C$26,MATCH(装备强化附表!S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10</v>
      </c>
      <c r="T19" s="54">
        <f t="shared" si="6"/>
        <v>20000</v>
      </c>
      <c r="U19" s="54">
        <f>ROUNDUP(装备强化!$F$3*INDEX(装备强化!$C$12:$C$26,MATCH(装备强化附表!U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11</v>
      </c>
      <c r="V19" s="54">
        <f t="shared" si="7"/>
        <v>22000</v>
      </c>
      <c r="W19" s="54">
        <f>ROUNDUP(装备强化!$F$3*INDEX(装备强化!$C$12:$C$26,MATCH(装备强化附表!W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12</v>
      </c>
      <c r="X19" s="54">
        <f t="shared" si="8"/>
        <v>24000</v>
      </c>
      <c r="Y19" s="54">
        <f>ROUNDUP(装备强化!$F$3*INDEX(装备强化!$C$12:$C$26,MATCH(装备强化附表!Y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13</v>
      </c>
      <c r="Z19" s="54">
        <f t="shared" si="9"/>
        <v>26000</v>
      </c>
      <c r="AA19" s="54">
        <f>ROUNDUP(装备强化!$F$3*INDEX(装备强化!$C$12:$C$26,MATCH(装备强化附表!AA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23</v>
      </c>
      <c r="AB19" s="54">
        <f t="shared" si="10"/>
        <v>46000</v>
      </c>
      <c r="AC19" s="54">
        <f>ROUNDUP(装备强化!$F$3*INDEX(装备强化!$C$12:$C$26,MATCH(装备强化附表!AC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25</v>
      </c>
      <c r="AD19" s="54">
        <f t="shared" si="11"/>
        <v>50000</v>
      </c>
      <c r="AE19" s="54">
        <f>ROUNDUP(装备强化!$F$3*INDEX(装备强化!$C$12:$C$26,MATCH(装备强化附表!AE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28</v>
      </c>
      <c r="AF19" s="54">
        <f t="shared" si="12"/>
        <v>56000</v>
      </c>
      <c r="AG19" s="54">
        <f>ROUNDUP(装备强化!$F$3*INDEX(装备强化!$C$12:$C$26,MATCH(装备强化附表!AG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30</v>
      </c>
      <c r="AH19" s="54">
        <f t="shared" si="13"/>
        <v>60000</v>
      </c>
      <c r="AI19" s="54">
        <f>ROUNDUP(装备强化!$F$3*INDEX(装备强化!$C$12:$C$26,MATCH(装备强化附表!AI$1,装备强化!$B$12:$B$26,0))*INDEX(装备强化!$G$12:$G$16,MATCH(装备强化附表!$D19,装备强化!$F$12:$F$16,0))*(INDEX(装备强化!$K$12:$K$26,MATCH(装备强化附表!$E19,装备强化!$J$12:$J$26,0))+IF($B19=1,装备强化!$K$28,0))*INDEX(装备强化!$O$12:$O$21,MATCH(装备强化附表!$C19,装备强化!$N$12:$N$21,0)),0)</f>
        <v>33</v>
      </c>
      <c r="AJ19" s="54">
        <f t="shared" si="14"/>
        <v>66000</v>
      </c>
    </row>
    <row r="20" spans="1:36">
      <c r="A20" t="s">
        <v>420</v>
      </c>
      <c r="B20">
        <v>1</v>
      </c>
      <c r="C20" t="s">
        <v>128</v>
      </c>
      <c r="D20" t="s">
        <v>308</v>
      </c>
      <c r="E20">
        <v>1</v>
      </c>
      <c r="F20" t="s">
        <v>137</v>
      </c>
      <c r="G20" s="54">
        <f>ROUNDUP(装备强化!$F$3*INDEX(装备强化!$C$12:$C$26,MATCH(装备强化附表!G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4</v>
      </c>
      <c r="H20" s="54">
        <f t="shared" si="0"/>
        <v>8000</v>
      </c>
      <c r="I20" s="54">
        <f>ROUNDUP(装备强化!$F$3*INDEX(装备强化!$C$12:$C$26,MATCH(装备强化附表!I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5</v>
      </c>
      <c r="J20" s="54">
        <f t="shared" si="1"/>
        <v>10000</v>
      </c>
      <c r="K20" s="54">
        <f>ROUNDUP(装备强化!$F$3*INDEX(装备强化!$C$12:$C$26,MATCH(装备强化附表!K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8</v>
      </c>
      <c r="L20" s="54">
        <f t="shared" si="2"/>
        <v>16000</v>
      </c>
      <c r="M20" s="54">
        <f>ROUNDUP(装备强化!$F$3*INDEX(装备强化!$C$12:$C$26,MATCH(装备强化附表!M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9</v>
      </c>
      <c r="N20" s="54">
        <f t="shared" si="3"/>
        <v>18000</v>
      </c>
      <c r="O20" s="54">
        <f>ROUNDUP(装备强化!$F$3*INDEX(装备强化!$C$12:$C$26,MATCH(装备强化附表!O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11</v>
      </c>
      <c r="P20" s="54">
        <f t="shared" si="4"/>
        <v>22000</v>
      </c>
      <c r="Q20" s="54">
        <f>ROUNDUP(装备强化!$F$3*INDEX(装备强化!$C$12:$C$26,MATCH(装备强化附表!Q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20</v>
      </c>
      <c r="R20" s="54">
        <f t="shared" si="5"/>
        <v>40000</v>
      </c>
      <c r="S20" s="54">
        <f>ROUNDUP(装备强化!$F$3*INDEX(装备强化!$C$12:$C$26,MATCH(装备强化附表!S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23</v>
      </c>
      <c r="T20" s="54">
        <f t="shared" si="6"/>
        <v>46000</v>
      </c>
      <c r="U20" s="54">
        <f>ROUNDUP(装备强化!$F$3*INDEX(装备强化!$C$12:$C$26,MATCH(装备强化附表!U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26</v>
      </c>
      <c r="V20" s="54">
        <f t="shared" si="7"/>
        <v>52000</v>
      </c>
      <c r="W20" s="54">
        <f>ROUNDUP(装备强化!$F$3*INDEX(装备强化!$C$12:$C$26,MATCH(装备强化附表!W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29</v>
      </c>
      <c r="X20" s="54">
        <f t="shared" si="8"/>
        <v>58000</v>
      </c>
      <c r="Y20" s="54">
        <f>ROUNDUP(装备强化!$F$3*INDEX(装备强化!$C$12:$C$26,MATCH(装备强化附表!Y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33</v>
      </c>
      <c r="Z20" s="54">
        <f t="shared" si="9"/>
        <v>66000</v>
      </c>
      <c r="AA20" s="54">
        <f>ROUNDUP(装备强化!$F$3*INDEX(装备强化!$C$12:$C$26,MATCH(装备强化附表!AA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57</v>
      </c>
      <c r="AB20" s="54">
        <f t="shared" si="10"/>
        <v>114000</v>
      </c>
      <c r="AC20" s="54">
        <f>ROUNDUP(装备强化!$F$3*INDEX(装备强化!$C$12:$C$26,MATCH(装备强化附表!AC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63</v>
      </c>
      <c r="AD20" s="54">
        <f t="shared" si="11"/>
        <v>126000</v>
      </c>
      <c r="AE20" s="54">
        <f>ROUNDUP(装备强化!$F$3*INDEX(装备强化!$C$12:$C$26,MATCH(装备强化附表!AE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69</v>
      </c>
      <c r="AF20" s="54">
        <f t="shared" si="12"/>
        <v>138000</v>
      </c>
      <c r="AG20" s="54">
        <f>ROUNDUP(装备强化!$F$3*INDEX(装备强化!$C$12:$C$26,MATCH(装备强化附表!AG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75</v>
      </c>
      <c r="AH20" s="54">
        <f t="shared" si="13"/>
        <v>150000</v>
      </c>
      <c r="AI20" s="54">
        <f>ROUNDUP(装备强化!$F$3*INDEX(装备强化!$C$12:$C$26,MATCH(装备强化附表!AI$1,装备强化!$B$12:$B$26,0))*INDEX(装备强化!$G$12:$G$16,MATCH(装备强化附表!$D20,装备强化!$F$12:$F$16,0))*(INDEX(装备强化!$K$12:$K$26,MATCH(装备强化附表!$E20,装备强化!$J$12:$J$26,0))+IF($B20=1,装备强化!$K$28,0))*INDEX(装备强化!$O$12:$O$21,MATCH(装备强化附表!$C20,装备强化!$N$12:$N$21,0)),0)</f>
        <v>82</v>
      </c>
      <c r="AJ20" s="54">
        <f t="shared" si="14"/>
        <v>164000</v>
      </c>
    </row>
    <row r="21" spans="1:36">
      <c r="A21" t="s">
        <v>425</v>
      </c>
      <c r="B21">
        <v>0</v>
      </c>
      <c r="C21" t="s">
        <v>126</v>
      </c>
      <c r="D21" t="s">
        <v>308</v>
      </c>
      <c r="E21">
        <v>1</v>
      </c>
      <c r="F21" t="s">
        <v>232</v>
      </c>
      <c r="G21" s="54">
        <f>ROUNDUP(装备强化!$F$3*INDEX(装备强化!$C$12:$C$26,MATCH(装备强化附表!G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1</v>
      </c>
      <c r="H21" s="54">
        <f t="shared" si="0"/>
        <v>2000</v>
      </c>
      <c r="I21" s="54">
        <f>ROUNDUP(装备强化!$F$3*INDEX(装备强化!$C$12:$C$26,MATCH(装备强化附表!I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2</v>
      </c>
      <c r="J21" s="54">
        <f t="shared" si="1"/>
        <v>4000</v>
      </c>
      <c r="K21" s="54">
        <f>ROUNDUP(装备强化!$F$3*INDEX(装备强化!$C$12:$C$26,MATCH(装备强化附表!K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3</v>
      </c>
      <c r="L21" s="54">
        <f t="shared" si="2"/>
        <v>6000</v>
      </c>
      <c r="M21" s="54">
        <f>ROUNDUP(装备强化!$F$3*INDEX(装备强化!$C$12:$C$26,MATCH(装备强化附表!M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3</v>
      </c>
      <c r="N21" s="54">
        <f t="shared" si="3"/>
        <v>6000</v>
      </c>
      <c r="O21" s="54">
        <f>ROUNDUP(装备强化!$F$3*INDEX(装备强化!$C$12:$C$26,MATCH(装备强化附表!O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4</v>
      </c>
      <c r="P21" s="54">
        <f t="shared" si="4"/>
        <v>8000</v>
      </c>
      <c r="Q21" s="54">
        <f>ROUNDUP(装备强化!$F$3*INDEX(装备强化!$C$12:$C$26,MATCH(装备强化附表!Q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7</v>
      </c>
      <c r="R21" s="54">
        <f t="shared" si="5"/>
        <v>14000</v>
      </c>
      <c r="S21" s="54">
        <f>ROUNDUP(装备强化!$F$3*INDEX(装备强化!$C$12:$C$26,MATCH(装备强化附表!S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8</v>
      </c>
      <c r="T21" s="54">
        <f t="shared" si="6"/>
        <v>16000</v>
      </c>
      <c r="U21" s="54">
        <f>ROUNDUP(装备强化!$F$3*INDEX(装备强化!$C$12:$C$26,MATCH(装备强化附表!U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9</v>
      </c>
      <c r="V21" s="54">
        <f t="shared" si="7"/>
        <v>18000</v>
      </c>
      <c r="W21" s="54">
        <f>ROUNDUP(装备强化!$F$3*INDEX(装备强化!$C$12:$C$26,MATCH(装备强化附表!W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10</v>
      </c>
      <c r="X21" s="54">
        <f t="shared" si="8"/>
        <v>20000</v>
      </c>
      <c r="Y21" s="54">
        <f>ROUNDUP(装备强化!$F$3*INDEX(装备强化!$C$12:$C$26,MATCH(装备强化附表!Y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11</v>
      </c>
      <c r="Z21" s="54">
        <f t="shared" si="9"/>
        <v>22000</v>
      </c>
      <c r="AA21" s="54">
        <f>ROUNDUP(装备强化!$F$3*INDEX(装备强化!$C$12:$C$26,MATCH(装备强化附表!AA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18</v>
      </c>
      <c r="AB21" s="54">
        <f t="shared" si="10"/>
        <v>36000</v>
      </c>
      <c r="AC21" s="54">
        <f>ROUNDUP(装备强化!$F$3*INDEX(装备强化!$C$12:$C$26,MATCH(装备强化附表!AC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20</v>
      </c>
      <c r="AD21" s="54">
        <f t="shared" si="11"/>
        <v>40000</v>
      </c>
      <c r="AE21" s="54">
        <f>ROUNDUP(装备强化!$F$3*INDEX(装备强化!$C$12:$C$26,MATCH(装备强化附表!AE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22</v>
      </c>
      <c r="AF21" s="54">
        <f t="shared" si="12"/>
        <v>44000</v>
      </c>
      <c r="AG21" s="54">
        <f>ROUNDUP(装备强化!$F$3*INDEX(装备强化!$C$12:$C$26,MATCH(装备强化附表!AG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24</v>
      </c>
      <c r="AH21" s="54">
        <f t="shared" si="13"/>
        <v>48000</v>
      </c>
      <c r="AI21" s="54">
        <f>ROUNDUP(装备强化!$F$3*INDEX(装备强化!$C$12:$C$26,MATCH(装备强化附表!AI$1,装备强化!$B$12:$B$26,0))*INDEX(装备强化!$G$12:$G$16,MATCH(装备强化附表!$D21,装备强化!$F$12:$F$16,0))*(INDEX(装备强化!$K$12:$K$26,MATCH(装备强化附表!$E21,装备强化!$J$12:$J$26,0))+IF($B21=1,装备强化!$K$28,0))*INDEX(装备强化!$O$12:$O$21,MATCH(装备强化附表!$C21,装备强化!$N$12:$N$21,0)),0)</f>
        <v>26</v>
      </c>
      <c r="AJ21" s="54">
        <f t="shared" si="14"/>
        <v>52000</v>
      </c>
    </row>
    <row r="22" spans="1:36">
      <c r="A22" t="s">
        <v>430</v>
      </c>
      <c r="B22">
        <v>1</v>
      </c>
      <c r="C22" t="s">
        <v>126</v>
      </c>
      <c r="D22" t="s">
        <v>308</v>
      </c>
      <c r="E22">
        <v>1</v>
      </c>
      <c r="F22" t="s">
        <v>232</v>
      </c>
      <c r="G22" s="54">
        <f>ROUNDUP(装备强化!$F$3*INDEX(装备强化!$C$12:$C$26,MATCH(装备强化附表!G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3</v>
      </c>
      <c r="H22" s="54">
        <f t="shared" si="0"/>
        <v>6000</v>
      </c>
      <c r="I22" s="54">
        <f>ROUNDUP(装备强化!$F$3*INDEX(装备强化!$C$12:$C$26,MATCH(装备强化附表!I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4</v>
      </c>
      <c r="J22" s="54">
        <f t="shared" si="1"/>
        <v>8000</v>
      </c>
      <c r="K22" s="54">
        <f>ROUNDUP(装备强化!$F$3*INDEX(装备强化!$C$12:$C$26,MATCH(装备强化附表!K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6</v>
      </c>
      <c r="L22" s="54">
        <f t="shared" si="2"/>
        <v>12000</v>
      </c>
      <c r="M22" s="54">
        <f>ROUNDUP(装备强化!$F$3*INDEX(装备强化!$C$12:$C$26,MATCH(装备强化附表!M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7</v>
      </c>
      <c r="N22" s="54">
        <f t="shared" si="3"/>
        <v>14000</v>
      </c>
      <c r="O22" s="54">
        <f>ROUNDUP(装备强化!$F$3*INDEX(装备强化!$C$12:$C$26,MATCH(装备强化附表!O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9</v>
      </c>
      <c r="P22" s="54">
        <f t="shared" si="4"/>
        <v>18000</v>
      </c>
      <c r="Q22" s="54">
        <f>ROUNDUP(装备强化!$F$3*INDEX(装备强化!$C$12:$C$26,MATCH(装备强化附表!Q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16</v>
      </c>
      <c r="R22" s="54">
        <f t="shared" si="5"/>
        <v>32000</v>
      </c>
      <c r="S22" s="54">
        <f>ROUNDUP(装备强化!$F$3*INDEX(装备强化!$C$12:$C$26,MATCH(装备强化附表!S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19</v>
      </c>
      <c r="T22" s="54">
        <f t="shared" si="6"/>
        <v>38000</v>
      </c>
      <c r="U22" s="54">
        <f>ROUNDUP(装备强化!$F$3*INDEX(装备强化!$C$12:$C$26,MATCH(装备强化附表!U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21</v>
      </c>
      <c r="V22" s="54">
        <f t="shared" si="7"/>
        <v>42000</v>
      </c>
      <c r="W22" s="54">
        <f>ROUNDUP(装备强化!$F$3*INDEX(装备强化!$C$12:$C$26,MATCH(装备强化附表!W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24</v>
      </c>
      <c r="X22" s="54">
        <f t="shared" si="8"/>
        <v>48000</v>
      </c>
      <c r="Y22" s="54">
        <f>ROUNDUP(装备强化!$F$3*INDEX(装备强化!$C$12:$C$26,MATCH(装备强化附表!Y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26</v>
      </c>
      <c r="Z22" s="54">
        <f t="shared" si="9"/>
        <v>52000</v>
      </c>
      <c r="AA22" s="54">
        <f>ROUNDUP(装备强化!$F$3*INDEX(装备强化!$C$12:$C$26,MATCH(装备强化附表!AA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45</v>
      </c>
      <c r="AB22" s="54">
        <f t="shared" si="10"/>
        <v>90000</v>
      </c>
      <c r="AC22" s="54">
        <f>ROUNDUP(装备强化!$F$3*INDEX(装备强化!$C$12:$C$26,MATCH(装备强化附表!AC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50</v>
      </c>
      <c r="AD22" s="54">
        <f t="shared" si="11"/>
        <v>100000</v>
      </c>
      <c r="AE22" s="54">
        <f>ROUNDUP(装备强化!$F$3*INDEX(装备强化!$C$12:$C$26,MATCH(装备强化附表!AE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55</v>
      </c>
      <c r="AF22" s="54">
        <f t="shared" si="12"/>
        <v>110000</v>
      </c>
      <c r="AG22" s="54">
        <f>ROUNDUP(装备强化!$F$3*INDEX(装备强化!$C$12:$C$26,MATCH(装备强化附表!AG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60</v>
      </c>
      <c r="AH22" s="54">
        <f t="shared" si="13"/>
        <v>120000</v>
      </c>
      <c r="AI22" s="54">
        <f>ROUNDUP(装备强化!$F$3*INDEX(装备强化!$C$12:$C$26,MATCH(装备强化附表!AI$1,装备强化!$B$12:$B$26,0))*INDEX(装备强化!$G$12:$G$16,MATCH(装备强化附表!$D22,装备强化!$F$12:$F$16,0))*(INDEX(装备强化!$K$12:$K$26,MATCH(装备强化附表!$E22,装备强化!$J$12:$J$26,0))+IF($B22=1,装备强化!$K$28,0))*INDEX(装备强化!$O$12:$O$21,MATCH(装备强化附表!$C22,装备强化!$N$12:$N$21,0)),0)</f>
        <v>65</v>
      </c>
      <c r="AJ22" s="54">
        <f t="shared" si="14"/>
        <v>130000</v>
      </c>
    </row>
    <row r="23" spans="1:36">
      <c r="A23" t="s">
        <v>435</v>
      </c>
      <c r="B23">
        <v>0</v>
      </c>
      <c r="C23" t="s">
        <v>129</v>
      </c>
      <c r="D23" t="s">
        <v>308</v>
      </c>
      <c r="E23">
        <v>1</v>
      </c>
      <c r="F23" t="s">
        <v>232</v>
      </c>
      <c r="G23" s="54">
        <f>ROUNDUP(装备强化!$F$3*INDEX(装备强化!$C$12:$C$26,MATCH(装备强化附表!G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1</v>
      </c>
      <c r="H23" s="54">
        <f t="shared" si="0"/>
        <v>2000</v>
      </c>
      <c r="I23" s="54">
        <f>ROUNDUP(装备强化!$F$3*INDEX(装备强化!$C$12:$C$26,MATCH(装备强化附表!I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2</v>
      </c>
      <c r="J23" s="54">
        <f t="shared" si="1"/>
        <v>4000</v>
      </c>
      <c r="K23" s="54">
        <f>ROUNDUP(装备强化!$F$3*INDEX(装备强化!$C$12:$C$26,MATCH(装备强化附表!K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3</v>
      </c>
      <c r="L23" s="54">
        <f t="shared" si="2"/>
        <v>6000</v>
      </c>
      <c r="M23" s="54">
        <f>ROUNDUP(装备强化!$F$3*INDEX(装备强化!$C$12:$C$26,MATCH(装备强化附表!M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3</v>
      </c>
      <c r="N23" s="54">
        <f t="shared" si="3"/>
        <v>6000</v>
      </c>
      <c r="O23" s="54">
        <f>ROUNDUP(装备强化!$F$3*INDEX(装备强化!$C$12:$C$26,MATCH(装备强化附表!O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4</v>
      </c>
      <c r="P23" s="54">
        <f t="shared" si="4"/>
        <v>8000</v>
      </c>
      <c r="Q23" s="54">
        <f>ROUNDUP(装备强化!$F$3*INDEX(装备强化!$C$12:$C$26,MATCH(装备强化附表!Q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7</v>
      </c>
      <c r="R23" s="54">
        <f t="shared" si="5"/>
        <v>14000</v>
      </c>
      <c r="S23" s="54">
        <f>ROUNDUP(装备强化!$F$3*INDEX(装备强化!$C$12:$C$26,MATCH(装备强化附表!S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8</v>
      </c>
      <c r="T23" s="54">
        <f t="shared" si="6"/>
        <v>16000</v>
      </c>
      <c r="U23" s="54">
        <f>ROUNDUP(装备强化!$F$3*INDEX(装备强化!$C$12:$C$26,MATCH(装备强化附表!U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9</v>
      </c>
      <c r="V23" s="54">
        <f t="shared" si="7"/>
        <v>18000</v>
      </c>
      <c r="W23" s="54">
        <f>ROUNDUP(装备强化!$F$3*INDEX(装备强化!$C$12:$C$26,MATCH(装备强化附表!W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10</v>
      </c>
      <c r="X23" s="54">
        <f t="shared" si="8"/>
        <v>20000</v>
      </c>
      <c r="Y23" s="54">
        <f>ROUNDUP(装备强化!$F$3*INDEX(装备强化!$C$12:$C$26,MATCH(装备强化附表!Y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11</v>
      </c>
      <c r="Z23" s="54">
        <f t="shared" si="9"/>
        <v>22000</v>
      </c>
      <c r="AA23" s="54">
        <f>ROUNDUP(装备强化!$F$3*INDEX(装备强化!$C$12:$C$26,MATCH(装备强化附表!AA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18</v>
      </c>
      <c r="AB23" s="54">
        <f t="shared" si="10"/>
        <v>36000</v>
      </c>
      <c r="AC23" s="54">
        <f>ROUNDUP(装备强化!$F$3*INDEX(装备强化!$C$12:$C$26,MATCH(装备强化附表!AC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20</v>
      </c>
      <c r="AD23" s="54">
        <f t="shared" si="11"/>
        <v>40000</v>
      </c>
      <c r="AE23" s="54">
        <f>ROUNDUP(装备强化!$F$3*INDEX(装备强化!$C$12:$C$26,MATCH(装备强化附表!AE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22</v>
      </c>
      <c r="AF23" s="54">
        <f t="shared" si="12"/>
        <v>44000</v>
      </c>
      <c r="AG23" s="54">
        <f>ROUNDUP(装备强化!$F$3*INDEX(装备强化!$C$12:$C$26,MATCH(装备强化附表!AG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24</v>
      </c>
      <c r="AH23" s="54">
        <f t="shared" si="13"/>
        <v>48000</v>
      </c>
      <c r="AI23" s="54">
        <f>ROUNDUP(装备强化!$F$3*INDEX(装备强化!$C$12:$C$26,MATCH(装备强化附表!AI$1,装备强化!$B$12:$B$26,0))*INDEX(装备强化!$G$12:$G$16,MATCH(装备强化附表!$D23,装备强化!$F$12:$F$16,0))*(INDEX(装备强化!$K$12:$K$26,MATCH(装备强化附表!$E23,装备强化!$J$12:$J$26,0))+IF($B23=1,装备强化!$K$28,0))*INDEX(装备强化!$O$12:$O$21,MATCH(装备强化附表!$C23,装备强化!$N$12:$N$21,0)),0)</f>
        <v>26</v>
      </c>
      <c r="AJ23" s="54">
        <f t="shared" si="14"/>
        <v>52000</v>
      </c>
    </row>
    <row r="24" spans="1:36">
      <c r="A24" t="s">
        <v>440</v>
      </c>
      <c r="B24">
        <v>1</v>
      </c>
      <c r="C24" t="s">
        <v>129</v>
      </c>
      <c r="D24" t="s">
        <v>308</v>
      </c>
      <c r="E24">
        <v>1</v>
      </c>
      <c r="F24" t="s">
        <v>232</v>
      </c>
      <c r="G24" s="54">
        <f>ROUNDUP(装备强化!$F$3*INDEX(装备强化!$C$12:$C$26,MATCH(装备强化附表!G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3</v>
      </c>
      <c r="H24" s="54">
        <f t="shared" si="0"/>
        <v>6000</v>
      </c>
      <c r="I24" s="54">
        <f>ROUNDUP(装备强化!$F$3*INDEX(装备强化!$C$12:$C$26,MATCH(装备强化附表!I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4</v>
      </c>
      <c r="J24" s="54">
        <f t="shared" si="1"/>
        <v>8000</v>
      </c>
      <c r="K24" s="54">
        <f>ROUNDUP(装备强化!$F$3*INDEX(装备强化!$C$12:$C$26,MATCH(装备强化附表!K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6</v>
      </c>
      <c r="L24" s="54">
        <f t="shared" si="2"/>
        <v>12000</v>
      </c>
      <c r="M24" s="54">
        <f>ROUNDUP(装备强化!$F$3*INDEX(装备强化!$C$12:$C$26,MATCH(装备强化附表!M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7</v>
      </c>
      <c r="N24" s="54">
        <f t="shared" si="3"/>
        <v>14000</v>
      </c>
      <c r="O24" s="54">
        <f>ROUNDUP(装备强化!$F$3*INDEX(装备强化!$C$12:$C$26,MATCH(装备强化附表!O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9</v>
      </c>
      <c r="P24" s="54">
        <f t="shared" si="4"/>
        <v>18000</v>
      </c>
      <c r="Q24" s="54">
        <f>ROUNDUP(装备强化!$F$3*INDEX(装备强化!$C$12:$C$26,MATCH(装备强化附表!Q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16</v>
      </c>
      <c r="R24" s="54">
        <f t="shared" si="5"/>
        <v>32000</v>
      </c>
      <c r="S24" s="54">
        <f>ROUNDUP(装备强化!$F$3*INDEX(装备强化!$C$12:$C$26,MATCH(装备强化附表!S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19</v>
      </c>
      <c r="T24" s="54">
        <f t="shared" si="6"/>
        <v>38000</v>
      </c>
      <c r="U24" s="54">
        <f>ROUNDUP(装备强化!$F$3*INDEX(装备强化!$C$12:$C$26,MATCH(装备强化附表!U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21</v>
      </c>
      <c r="V24" s="54">
        <f t="shared" si="7"/>
        <v>42000</v>
      </c>
      <c r="W24" s="54">
        <f>ROUNDUP(装备强化!$F$3*INDEX(装备强化!$C$12:$C$26,MATCH(装备强化附表!W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24</v>
      </c>
      <c r="X24" s="54">
        <f t="shared" si="8"/>
        <v>48000</v>
      </c>
      <c r="Y24" s="54">
        <f>ROUNDUP(装备强化!$F$3*INDEX(装备强化!$C$12:$C$26,MATCH(装备强化附表!Y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26</v>
      </c>
      <c r="Z24" s="54">
        <f t="shared" si="9"/>
        <v>52000</v>
      </c>
      <c r="AA24" s="54">
        <f>ROUNDUP(装备强化!$F$3*INDEX(装备强化!$C$12:$C$26,MATCH(装备强化附表!AA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45</v>
      </c>
      <c r="AB24" s="54">
        <f t="shared" si="10"/>
        <v>90000</v>
      </c>
      <c r="AC24" s="54">
        <f>ROUNDUP(装备强化!$F$3*INDEX(装备强化!$C$12:$C$26,MATCH(装备强化附表!AC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50</v>
      </c>
      <c r="AD24" s="54">
        <f t="shared" si="11"/>
        <v>100000</v>
      </c>
      <c r="AE24" s="54">
        <f>ROUNDUP(装备强化!$F$3*INDEX(装备强化!$C$12:$C$26,MATCH(装备强化附表!AE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55</v>
      </c>
      <c r="AF24" s="54">
        <f t="shared" si="12"/>
        <v>110000</v>
      </c>
      <c r="AG24" s="54">
        <f>ROUNDUP(装备强化!$F$3*INDEX(装备强化!$C$12:$C$26,MATCH(装备强化附表!AG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60</v>
      </c>
      <c r="AH24" s="54">
        <f t="shared" si="13"/>
        <v>120000</v>
      </c>
      <c r="AI24" s="54">
        <f>ROUNDUP(装备强化!$F$3*INDEX(装备强化!$C$12:$C$26,MATCH(装备强化附表!AI$1,装备强化!$B$12:$B$26,0))*INDEX(装备强化!$G$12:$G$16,MATCH(装备强化附表!$D24,装备强化!$F$12:$F$16,0))*(INDEX(装备强化!$K$12:$K$26,MATCH(装备强化附表!$E24,装备强化!$J$12:$J$26,0))+IF($B24=1,装备强化!$K$28,0))*INDEX(装备强化!$O$12:$O$21,MATCH(装备强化附表!$C24,装备强化!$N$12:$N$21,0)),0)</f>
        <v>65</v>
      </c>
      <c r="AJ24" s="54">
        <f t="shared" si="14"/>
        <v>130000</v>
      </c>
    </row>
    <row r="25" spans="1:36">
      <c r="A25" t="s">
        <v>445</v>
      </c>
      <c r="B25">
        <v>0</v>
      </c>
      <c r="C25" t="s">
        <v>123</v>
      </c>
      <c r="D25" t="s">
        <v>308</v>
      </c>
      <c r="E25">
        <v>5</v>
      </c>
      <c r="F25" t="s">
        <v>232</v>
      </c>
      <c r="G25" s="54">
        <f>ROUNDUP(装备强化!$F$3*INDEX(装备强化!$C$12:$C$26,MATCH(装备强化附表!G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2</v>
      </c>
      <c r="H25" s="54">
        <f t="shared" si="0"/>
        <v>4000</v>
      </c>
      <c r="I25" s="54">
        <f>ROUNDUP(装备强化!$F$3*INDEX(装备强化!$C$12:$C$26,MATCH(装备强化附表!I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3</v>
      </c>
      <c r="J25" s="54">
        <f t="shared" si="1"/>
        <v>6000</v>
      </c>
      <c r="K25" s="54">
        <f>ROUNDUP(装备强化!$F$3*INDEX(装备强化!$C$12:$C$26,MATCH(装备强化附表!K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4</v>
      </c>
      <c r="L25" s="54">
        <f t="shared" si="2"/>
        <v>8000</v>
      </c>
      <c r="M25" s="54">
        <f>ROUNDUP(装备强化!$F$3*INDEX(装备强化!$C$12:$C$26,MATCH(装备强化附表!M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5</v>
      </c>
      <c r="N25" s="54">
        <f t="shared" si="3"/>
        <v>10000</v>
      </c>
      <c r="O25" s="54">
        <f>ROUNDUP(装备强化!$F$3*INDEX(装备强化!$C$12:$C$26,MATCH(装备强化附表!O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6</v>
      </c>
      <c r="P25" s="54">
        <f t="shared" si="4"/>
        <v>12000</v>
      </c>
      <c r="Q25" s="54">
        <f>ROUNDUP(装备强化!$F$3*INDEX(装备强化!$C$12:$C$26,MATCH(装备强化附表!Q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10</v>
      </c>
      <c r="R25" s="54">
        <f t="shared" si="5"/>
        <v>20000</v>
      </c>
      <c r="S25" s="54">
        <f>ROUNDUP(装备强化!$F$3*INDEX(装备强化!$C$12:$C$26,MATCH(装备强化附表!S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11</v>
      </c>
      <c r="T25" s="54">
        <f t="shared" si="6"/>
        <v>22000</v>
      </c>
      <c r="U25" s="54">
        <f>ROUNDUP(装备强化!$F$3*INDEX(装备强化!$C$12:$C$26,MATCH(装备强化附表!U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13</v>
      </c>
      <c r="V25" s="54">
        <f t="shared" si="7"/>
        <v>26000</v>
      </c>
      <c r="W25" s="54">
        <f>ROUNDUP(装备强化!$F$3*INDEX(装备强化!$C$12:$C$26,MATCH(装备强化附表!W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14</v>
      </c>
      <c r="X25" s="54">
        <f t="shared" si="8"/>
        <v>28000</v>
      </c>
      <c r="Y25" s="54">
        <f>ROUNDUP(装备强化!$F$3*INDEX(装备强化!$C$12:$C$26,MATCH(装备强化附表!Y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16</v>
      </c>
      <c r="Z25" s="54">
        <f t="shared" si="9"/>
        <v>32000</v>
      </c>
      <c r="AA25" s="54">
        <f>ROUNDUP(装备强化!$F$3*INDEX(装备强化!$C$12:$C$26,MATCH(装备强化附表!AA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27</v>
      </c>
      <c r="AB25" s="54">
        <f t="shared" si="10"/>
        <v>54000</v>
      </c>
      <c r="AC25" s="54">
        <f>ROUNDUP(装备强化!$F$3*INDEX(装备强化!$C$12:$C$26,MATCH(装备强化附表!AC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30</v>
      </c>
      <c r="AD25" s="54">
        <f t="shared" si="11"/>
        <v>60000</v>
      </c>
      <c r="AE25" s="54">
        <f>ROUNDUP(装备强化!$F$3*INDEX(装备强化!$C$12:$C$26,MATCH(装备强化附表!AE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33</v>
      </c>
      <c r="AF25" s="54">
        <f t="shared" si="12"/>
        <v>66000</v>
      </c>
      <c r="AG25" s="54">
        <f>ROUNDUP(装备强化!$F$3*INDEX(装备强化!$C$12:$C$26,MATCH(装备强化附表!AG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36</v>
      </c>
      <c r="AH25" s="54">
        <f t="shared" si="13"/>
        <v>72000</v>
      </c>
      <c r="AI25" s="54">
        <f>ROUNDUP(装备强化!$F$3*INDEX(装备强化!$C$12:$C$26,MATCH(装备强化附表!AI$1,装备强化!$B$12:$B$26,0))*INDEX(装备强化!$G$12:$G$16,MATCH(装备强化附表!$D25,装备强化!$F$12:$F$16,0))*(INDEX(装备强化!$K$12:$K$26,MATCH(装备强化附表!$E25,装备强化!$J$12:$J$26,0))+IF($B25=1,装备强化!$K$28,0))*INDEX(装备强化!$O$12:$O$21,MATCH(装备强化附表!$C25,装备强化!$N$12:$N$21,0)),0)</f>
        <v>39</v>
      </c>
      <c r="AJ25" s="54">
        <f t="shared" si="14"/>
        <v>78000</v>
      </c>
    </row>
    <row r="26" spans="1:36">
      <c r="A26" t="s">
        <v>450</v>
      </c>
      <c r="B26">
        <v>0</v>
      </c>
      <c r="C26" t="s">
        <v>124</v>
      </c>
      <c r="D26" t="s">
        <v>308</v>
      </c>
      <c r="E26">
        <v>5</v>
      </c>
      <c r="F26" t="s">
        <v>232</v>
      </c>
      <c r="G26" s="54">
        <f>ROUNDUP(装备强化!$F$3*INDEX(装备强化!$C$12:$C$26,MATCH(装备强化附表!G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2</v>
      </c>
      <c r="H26" s="54">
        <f t="shared" si="0"/>
        <v>4000</v>
      </c>
      <c r="I26" s="54">
        <f>ROUNDUP(装备强化!$F$3*INDEX(装备强化!$C$12:$C$26,MATCH(装备强化附表!I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3</v>
      </c>
      <c r="J26" s="54">
        <f t="shared" si="1"/>
        <v>6000</v>
      </c>
      <c r="K26" s="54">
        <f>ROUNDUP(装备强化!$F$3*INDEX(装备强化!$C$12:$C$26,MATCH(装备强化附表!K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5</v>
      </c>
      <c r="L26" s="54">
        <f t="shared" si="2"/>
        <v>10000</v>
      </c>
      <c r="M26" s="54">
        <f>ROUNDUP(装备强化!$F$3*INDEX(装备强化!$C$12:$C$26,MATCH(装备强化附表!M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6</v>
      </c>
      <c r="N26" s="54">
        <f t="shared" si="3"/>
        <v>12000</v>
      </c>
      <c r="O26" s="54">
        <f>ROUNDUP(装备强化!$F$3*INDEX(装备强化!$C$12:$C$26,MATCH(装备强化附表!O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7</v>
      </c>
      <c r="P26" s="54">
        <f t="shared" si="4"/>
        <v>14000</v>
      </c>
      <c r="Q26" s="54">
        <f>ROUNDUP(装备强化!$F$3*INDEX(装备强化!$C$12:$C$26,MATCH(装备强化附表!Q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12</v>
      </c>
      <c r="R26" s="54">
        <f t="shared" si="5"/>
        <v>24000</v>
      </c>
      <c r="S26" s="54">
        <f>ROUNDUP(装备强化!$F$3*INDEX(装备强化!$C$12:$C$26,MATCH(装备强化附表!S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14</v>
      </c>
      <c r="T26" s="54">
        <f t="shared" si="6"/>
        <v>28000</v>
      </c>
      <c r="U26" s="54">
        <f>ROUNDUP(装备强化!$F$3*INDEX(装备强化!$C$12:$C$26,MATCH(装备强化附表!U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16</v>
      </c>
      <c r="V26" s="54">
        <f t="shared" si="7"/>
        <v>32000</v>
      </c>
      <c r="W26" s="54">
        <f>ROUNDUP(装备强化!$F$3*INDEX(装备强化!$C$12:$C$26,MATCH(装备强化附表!W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18</v>
      </c>
      <c r="X26" s="54">
        <f t="shared" si="8"/>
        <v>36000</v>
      </c>
      <c r="Y26" s="54">
        <f>ROUNDUP(装备强化!$F$3*INDEX(装备强化!$C$12:$C$26,MATCH(装备强化附表!Y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20</v>
      </c>
      <c r="Z26" s="54">
        <f t="shared" si="9"/>
        <v>40000</v>
      </c>
      <c r="AA26" s="54">
        <f>ROUNDUP(装备强化!$F$3*INDEX(装备强化!$C$12:$C$26,MATCH(装备强化附表!AA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34</v>
      </c>
      <c r="AB26" s="54">
        <f t="shared" si="10"/>
        <v>68000</v>
      </c>
      <c r="AC26" s="54">
        <f>ROUNDUP(装备强化!$F$3*INDEX(装备强化!$C$12:$C$26,MATCH(装备强化附表!AC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38</v>
      </c>
      <c r="AD26" s="54">
        <f t="shared" si="11"/>
        <v>76000</v>
      </c>
      <c r="AE26" s="54">
        <f>ROUNDUP(装备强化!$F$3*INDEX(装备强化!$C$12:$C$26,MATCH(装备强化附表!AE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42</v>
      </c>
      <c r="AF26" s="54">
        <f t="shared" si="12"/>
        <v>84000</v>
      </c>
      <c r="AG26" s="54">
        <f>ROUNDUP(装备强化!$F$3*INDEX(装备强化!$C$12:$C$26,MATCH(装备强化附表!AG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45</v>
      </c>
      <c r="AH26" s="54">
        <f t="shared" si="13"/>
        <v>90000</v>
      </c>
      <c r="AI26" s="54">
        <f>ROUNDUP(装备强化!$F$3*INDEX(装备强化!$C$12:$C$26,MATCH(装备强化附表!AI$1,装备强化!$B$12:$B$26,0))*INDEX(装备强化!$G$12:$G$16,MATCH(装备强化附表!$D26,装备强化!$F$12:$F$16,0))*(INDEX(装备强化!$K$12:$K$26,MATCH(装备强化附表!$E26,装备强化!$J$12:$J$26,0))+IF($B26=1,装备强化!$K$28,0))*INDEX(装备强化!$O$12:$O$21,MATCH(装备强化附表!$C26,装备强化!$N$12:$N$21,0)),0)</f>
        <v>49</v>
      </c>
      <c r="AJ26" s="54">
        <f t="shared" si="14"/>
        <v>98000</v>
      </c>
    </row>
    <row r="27" spans="1:36">
      <c r="A27" t="s">
        <v>455</v>
      </c>
      <c r="B27">
        <v>0</v>
      </c>
      <c r="C27" t="s">
        <v>125</v>
      </c>
      <c r="D27" t="s">
        <v>308</v>
      </c>
      <c r="E27">
        <v>5</v>
      </c>
      <c r="F27" t="s">
        <v>232</v>
      </c>
      <c r="G27" s="54">
        <f>ROUNDUP(装备强化!$F$3*INDEX(装备强化!$C$12:$C$26,MATCH(装备强化附表!G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2</v>
      </c>
      <c r="H27" s="54">
        <f t="shared" si="0"/>
        <v>4000</v>
      </c>
      <c r="I27" s="54">
        <f>ROUNDUP(装备强化!$F$3*INDEX(装备强化!$C$12:$C$26,MATCH(装备强化附表!I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3</v>
      </c>
      <c r="J27" s="54">
        <f t="shared" si="1"/>
        <v>6000</v>
      </c>
      <c r="K27" s="54">
        <f>ROUNDUP(装备强化!$F$3*INDEX(装备强化!$C$12:$C$26,MATCH(装备强化附表!K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5</v>
      </c>
      <c r="L27" s="54">
        <f t="shared" si="2"/>
        <v>10000</v>
      </c>
      <c r="M27" s="54">
        <f>ROUNDUP(装备强化!$F$3*INDEX(装备强化!$C$12:$C$26,MATCH(装备强化附表!M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6</v>
      </c>
      <c r="N27" s="54">
        <f t="shared" si="3"/>
        <v>12000</v>
      </c>
      <c r="O27" s="54">
        <f>ROUNDUP(装备强化!$F$3*INDEX(装备强化!$C$12:$C$26,MATCH(装备强化附表!O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7</v>
      </c>
      <c r="P27" s="54">
        <f t="shared" si="4"/>
        <v>14000</v>
      </c>
      <c r="Q27" s="54">
        <f>ROUNDUP(装备强化!$F$3*INDEX(装备强化!$C$12:$C$26,MATCH(装备强化附表!Q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12</v>
      </c>
      <c r="R27" s="54">
        <f t="shared" si="5"/>
        <v>24000</v>
      </c>
      <c r="S27" s="54">
        <f>ROUNDUP(装备强化!$F$3*INDEX(装备强化!$C$12:$C$26,MATCH(装备强化附表!S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14</v>
      </c>
      <c r="T27" s="54">
        <f t="shared" si="6"/>
        <v>28000</v>
      </c>
      <c r="U27" s="54">
        <f>ROUNDUP(装备强化!$F$3*INDEX(装备强化!$C$12:$C$26,MATCH(装备强化附表!U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16</v>
      </c>
      <c r="V27" s="54">
        <f t="shared" si="7"/>
        <v>32000</v>
      </c>
      <c r="W27" s="54">
        <f>ROUNDUP(装备强化!$F$3*INDEX(装备强化!$C$12:$C$26,MATCH(装备强化附表!W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18</v>
      </c>
      <c r="X27" s="54">
        <f t="shared" si="8"/>
        <v>36000</v>
      </c>
      <c r="Y27" s="54">
        <f>ROUNDUP(装备强化!$F$3*INDEX(装备强化!$C$12:$C$26,MATCH(装备强化附表!Y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20</v>
      </c>
      <c r="Z27" s="54">
        <f t="shared" si="9"/>
        <v>40000</v>
      </c>
      <c r="AA27" s="54">
        <f>ROUNDUP(装备强化!$F$3*INDEX(装备强化!$C$12:$C$26,MATCH(装备强化附表!AA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34</v>
      </c>
      <c r="AB27" s="54">
        <f t="shared" si="10"/>
        <v>68000</v>
      </c>
      <c r="AC27" s="54">
        <f>ROUNDUP(装备强化!$F$3*INDEX(装备强化!$C$12:$C$26,MATCH(装备强化附表!AC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38</v>
      </c>
      <c r="AD27" s="54">
        <f t="shared" si="11"/>
        <v>76000</v>
      </c>
      <c r="AE27" s="54">
        <f>ROUNDUP(装备强化!$F$3*INDEX(装备强化!$C$12:$C$26,MATCH(装备强化附表!AE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42</v>
      </c>
      <c r="AF27" s="54">
        <f t="shared" si="12"/>
        <v>84000</v>
      </c>
      <c r="AG27" s="54">
        <f>ROUNDUP(装备强化!$F$3*INDEX(装备强化!$C$12:$C$26,MATCH(装备强化附表!AG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45</v>
      </c>
      <c r="AH27" s="54">
        <f t="shared" si="13"/>
        <v>90000</v>
      </c>
      <c r="AI27" s="54">
        <f>ROUNDUP(装备强化!$F$3*INDEX(装备强化!$C$12:$C$26,MATCH(装备强化附表!AI$1,装备强化!$B$12:$B$26,0))*INDEX(装备强化!$G$12:$G$16,MATCH(装备强化附表!$D27,装备强化!$F$12:$F$16,0))*(INDEX(装备强化!$K$12:$K$26,MATCH(装备强化附表!$E27,装备强化!$J$12:$J$26,0))+IF($B27=1,装备强化!$K$28,0))*INDEX(装备强化!$O$12:$O$21,MATCH(装备强化附表!$C27,装备强化!$N$12:$N$21,0)),0)</f>
        <v>49</v>
      </c>
      <c r="AJ27" s="54">
        <f t="shared" si="14"/>
        <v>98000</v>
      </c>
    </row>
    <row r="28" spans="1:36">
      <c r="A28" t="s">
        <v>460</v>
      </c>
      <c r="B28">
        <v>0</v>
      </c>
      <c r="C28" t="s">
        <v>130</v>
      </c>
      <c r="D28" t="s">
        <v>308</v>
      </c>
      <c r="E28">
        <v>5</v>
      </c>
      <c r="F28" t="s">
        <v>232</v>
      </c>
      <c r="G28" s="54">
        <f>ROUNDUP(装备强化!$F$3*INDEX(装备强化!$C$12:$C$26,MATCH(装备强化附表!G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2</v>
      </c>
      <c r="H28" s="54">
        <f t="shared" si="0"/>
        <v>4000</v>
      </c>
      <c r="I28" s="54">
        <f>ROUNDUP(装备强化!$F$3*INDEX(装备强化!$C$12:$C$26,MATCH(装备强化附表!I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3</v>
      </c>
      <c r="J28" s="54">
        <f t="shared" si="1"/>
        <v>6000</v>
      </c>
      <c r="K28" s="54">
        <f>ROUNDUP(装备强化!$F$3*INDEX(装备强化!$C$12:$C$26,MATCH(装备强化附表!K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4</v>
      </c>
      <c r="L28" s="54">
        <f t="shared" si="2"/>
        <v>8000</v>
      </c>
      <c r="M28" s="54">
        <f>ROUNDUP(装备强化!$F$3*INDEX(装备强化!$C$12:$C$26,MATCH(装备强化附表!M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5</v>
      </c>
      <c r="N28" s="54">
        <f t="shared" si="3"/>
        <v>10000</v>
      </c>
      <c r="O28" s="54">
        <f>ROUNDUP(装备强化!$F$3*INDEX(装备强化!$C$12:$C$26,MATCH(装备强化附表!O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6</v>
      </c>
      <c r="P28" s="54">
        <f t="shared" si="4"/>
        <v>12000</v>
      </c>
      <c r="Q28" s="54">
        <f>ROUNDUP(装备强化!$F$3*INDEX(装备强化!$C$12:$C$26,MATCH(装备强化附表!Q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10</v>
      </c>
      <c r="R28" s="54">
        <f t="shared" si="5"/>
        <v>20000</v>
      </c>
      <c r="S28" s="54">
        <f>ROUNDUP(装备强化!$F$3*INDEX(装备强化!$C$12:$C$26,MATCH(装备强化附表!S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11</v>
      </c>
      <c r="T28" s="54">
        <f t="shared" si="6"/>
        <v>22000</v>
      </c>
      <c r="U28" s="54">
        <f>ROUNDUP(装备强化!$F$3*INDEX(装备强化!$C$12:$C$26,MATCH(装备强化附表!U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13</v>
      </c>
      <c r="V28" s="54">
        <f t="shared" si="7"/>
        <v>26000</v>
      </c>
      <c r="W28" s="54">
        <f>ROUNDUP(装备强化!$F$3*INDEX(装备强化!$C$12:$C$26,MATCH(装备强化附表!W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14</v>
      </c>
      <c r="X28" s="54">
        <f t="shared" si="8"/>
        <v>28000</v>
      </c>
      <c r="Y28" s="54">
        <f>ROUNDUP(装备强化!$F$3*INDEX(装备强化!$C$12:$C$26,MATCH(装备强化附表!Y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16</v>
      </c>
      <c r="Z28" s="54">
        <f t="shared" si="9"/>
        <v>32000</v>
      </c>
      <c r="AA28" s="54">
        <f>ROUNDUP(装备强化!$F$3*INDEX(装备强化!$C$12:$C$26,MATCH(装备强化附表!AA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27</v>
      </c>
      <c r="AB28" s="54">
        <f t="shared" si="10"/>
        <v>54000</v>
      </c>
      <c r="AC28" s="54">
        <f>ROUNDUP(装备强化!$F$3*INDEX(装备强化!$C$12:$C$26,MATCH(装备强化附表!AC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30</v>
      </c>
      <c r="AD28" s="54">
        <f t="shared" si="11"/>
        <v>60000</v>
      </c>
      <c r="AE28" s="54">
        <f>ROUNDUP(装备强化!$F$3*INDEX(装备强化!$C$12:$C$26,MATCH(装备强化附表!AE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33</v>
      </c>
      <c r="AF28" s="54">
        <f t="shared" si="12"/>
        <v>66000</v>
      </c>
      <c r="AG28" s="54">
        <f>ROUNDUP(装备强化!$F$3*INDEX(装备强化!$C$12:$C$26,MATCH(装备强化附表!AG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36</v>
      </c>
      <c r="AH28" s="54">
        <f t="shared" si="13"/>
        <v>72000</v>
      </c>
      <c r="AI28" s="54">
        <f>ROUNDUP(装备强化!$F$3*INDEX(装备强化!$C$12:$C$26,MATCH(装备强化附表!AI$1,装备强化!$B$12:$B$26,0))*INDEX(装备强化!$G$12:$G$16,MATCH(装备强化附表!$D28,装备强化!$F$12:$F$16,0))*(INDEX(装备强化!$K$12:$K$26,MATCH(装备强化附表!$E28,装备强化!$J$12:$J$26,0))+IF($B28=1,装备强化!$K$28,0))*INDEX(装备强化!$O$12:$O$21,MATCH(装备强化附表!$C28,装备强化!$N$12:$N$21,0)),0)</f>
        <v>39</v>
      </c>
      <c r="AJ28" s="54">
        <f t="shared" si="14"/>
        <v>78000</v>
      </c>
    </row>
    <row r="29" spans="1:36">
      <c r="A29" t="s">
        <v>465</v>
      </c>
      <c r="B29">
        <v>0</v>
      </c>
      <c r="C29" t="s">
        <v>131</v>
      </c>
      <c r="D29" t="s">
        <v>308</v>
      </c>
      <c r="E29">
        <v>5</v>
      </c>
      <c r="F29" t="s">
        <v>232</v>
      </c>
      <c r="G29" s="54">
        <f>ROUNDUP(装备强化!$F$3*INDEX(装备强化!$C$12:$C$26,MATCH(装备强化附表!G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2</v>
      </c>
      <c r="H29" s="54">
        <f t="shared" si="0"/>
        <v>4000</v>
      </c>
      <c r="I29" s="54">
        <f>ROUNDUP(装备强化!$F$3*INDEX(装备强化!$C$12:$C$26,MATCH(装备强化附表!I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3</v>
      </c>
      <c r="J29" s="54">
        <f t="shared" si="1"/>
        <v>6000</v>
      </c>
      <c r="K29" s="54">
        <f>ROUNDUP(装备强化!$F$3*INDEX(装备强化!$C$12:$C$26,MATCH(装备强化附表!K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4</v>
      </c>
      <c r="L29" s="54">
        <f t="shared" si="2"/>
        <v>8000</v>
      </c>
      <c r="M29" s="54">
        <f>ROUNDUP(装备强化!$F$3*INDEX(装备强化!$C$12:$C$26,MATCH(装备强化附表!M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5</v>
      </c>
      <c r="N29" s="54">
        <f t="shared" si="3"/>
        <v>10000</v>
      </c>
      <c r="O29" s="54">
        <f>ROUNDUP(装备强化!$F$3*INDEX(装备强化!$C$12:$C$26,MATCH(装备强化附表!O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6</v>
      </c>
      <c r="P29" s="54">
        <f t="shared" si="4"/>
        <v>12000</v>
      </c>
      <c r="Q29" s="54">
        <f>ROUNDUP(装备强化!$F$3*INDEX(装备强化!$C$12:$C$26,MATCH(装备强化附表!Q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10</v>
      </c>
      <c r="R29" s="54">
        <f t="shared" si="5"/>
        <v>20000</v>
      </c>
      <c r="S29" s="54">
        <f>ROUNDUP(装备强化!$F$3*INDEX(装备强化!$C$12:$C$26,MATCH(装备强化附表!S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11</v>
      </c>
      <c r="T29" s="54">
        <f t="shared" si="6"/>
        <v>22000</v>
      </c>
      <c r="U29" s="54">
        <f>ROUNDUP(装备强化!$F$3*INDEX(装备强化!$C$12:$C$26,MATCH(装备强化附表!U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13</v>
      </c>
      <c r="V29" s="54">
        <f t="shared" si="7"/>
        <v>26000</v>
      </c>
      <c r="W29" s="54">
        <f>ROUNDUP(装备强化!$F$3*INDEX(装备强化!$C$12:$C$26,MATCH(装备强化附表!W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14</v>
      </c>
      <c r="X29" s="54">
        <f t="shared" si="8"/>
        <v>28000</v>
      </c>
      <c r="Y29" s="54">
        <f>ROUNDUP(装备强化!$F$3*INDEX(装备强化!$C$12:$C$26,MATCH(装备强化附表!Y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16</v>
      </c>
      <c r="Z29" s="54">
        <f t="shared" si="9"/>
        <v>32000</v>
      </c>
      <c r="AA29" s="54">
        <f>ROUNDUP(装备强化!$F$3*INDEX(装备强化!$C$12:$C$26,MATCH(装备强化附表!AA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27</v>
      </c>
      <c r="AB29" s="54">
        <f t="shared" si="10"/>
        <v>54000</v>
      </c>
      <c r="AC29" s="54">
        <f>ROUNDUP(装备强化!$F$3*INDEX(装备强化!$C$12:$C$26,MATCH(装备强化附表!AC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30</v>
      </c>
      <c r="AD29" s="54">
        <f t="shared" si="11"/>
        <v>60000</v>
      </c>
      <c r="AE29" s="54">
        <f>ROUNDUP(装备强化!$F$3*INDEX(装备强化!$C$12:$C$26,MATCH(装备强化附表!AE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33</v>
      </c>
      <c r="AF29" s="54">
        <f t="shared" si="12"/>
        <v>66000</v>
      </c>
      <c r="AG29" s="54">
        <f>ROUNDUP(装备强化!$F$3*INDEX(装备强化!$C$12:$C$26,MATCH(装备强化附表!AG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36</v>
      </c>
      <c r="AH29" s="54">
        <f t="shared" si="13"/>
        <v>72000</v>
      </c>
      <c r="AI29" s="54">
        <f>ROUNDUP(装备强化!$F$3*INDEX(装备强化!$C$12:$C$26,MATCH(装备强化附表!AI$1,装备强化!$B$12:$B$26,0))*INDEX(装备强化!$G$12:$G$16,MATCH(装备强化附表!$D29,装备强化!$F$12:$F$16,0))*(INDEX(装备强化!$K$12:$K$26,MATCH(装备强化附表!$E29,装备强化!$J$12:$J$26,0))+IF($B29=1,装备强化!$K$28,0))*INDEX(装备强化!$O$12:$O$21,MATCH(装备强化附表!$C29,装备强化!$N$12:$N$21,0)),0)</f>
        <v>39</v>
      </c>
      <c r="AJ29" s="54">
        <f t="shared" si="14"/>
        <v>78000</v>
      </c>
    </row>
    <row r="30" spans="1:36">
      <c r="A30" t="s">
        <v>470</v>
      </c>
      <c r="B30">
        <v>0</v>
      </c>
      <c r="C30" t="s">
        <v>132</v>
      </c>
      <c r="D30" t="s">
        <v>308</v>
      </c>
      <c r="E30">
        <v>5</v>
      </c>
      <c r="F30" t="s">
        <v>232</v>
      </c>
      <c r="G30" s="54">
        <f>ROUNDUP(装备强化!$F$3*INDEX(装备强化!$C$12:$C$26,MATCH(装备强化附表!G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1</v>
      </c>
      <c r="H30" s="54">
        <f t="shared" si="0"/>
        <v>2000</v>
      </c>
      <c r="I30" s="54">
        <f>ROUNDUP(装备强化!$F$3*INDEX(装备强化!$C$12:$C$26,MATCH(装备强化附表!I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2</v>
      </c>
      <c r="J30" s="54">
        <f t="shared" si="1"/>
        <v>4000</v>
      </c>
      <c r="K30" s="54">
        <f>ROUNDUP(装备强化!$F$3*INDEX(装备强化!$C$12:$C$26,MATCH(装备强化附表!K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3</v>
      </c>
      <c r="L30" s="54">
        <f t="shared" si="2"/>
        <v>6000</v>
      </c>
      <c r="M30" s="54">
        <f>ROUNDUP(装备强化!$F$3*INDEX(装备强化!$C$12:$C$26,MATCH(装备强化附表!M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3</v>
      </c>
      <c r="N30" s="54">
        <f t="shared" si="3"/>
        <v>6000</v>
      </c>
      <c r="O30" s="54">
        <f>ROUNDUP(装备强化!$F$3*INDEX(装备强化!$C$12:$C$26,MATCH(装备强化附表!O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4</v>
      </c>
      <c r="P30" s="54">
        <f t="shared" si="4"/>
        <v>8000</v>
      </c>
      <c r="Q30" s="54">
        <f>ROUNDUP(装备强化!$F$3*INDEX(装备强化!$C$12:$C$26,MATCH(装备强化附表!Q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6</v>
      </c>
      <c r="R30" s="54">
        <f t="shared" si="5"/>
        <v>12000</v>
      </c>
      <c r="S30" s="54">
        <f>ROUNDUP(装备强化!$F$3*INDEX(装备强化!$C$12:$C$26,MATCH(装备强化附表!S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7</v>
      </c>
      <c r="T30" s="54">
        <f t="shared" si="6"/>
        <v>14000</v>
      </c>
      <c r="U30" s="54">
        <f>ROUNDUP(装备强化!$F$3*INDEX(装备强化!$C$12:$C$26,MATCH(装备强化附表!U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8</v>
      </c>
      <c r="V30" s="54">
        <f t="shared" si="7"/>
        <v>16000</v>
      </c>
      <c r="W30" s="54">
        <f>ROUNDUP(装备强化!$F$3*INDEX(装备强化!$C$12:$C$26,MATCH(装备强化附表!W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9</v>
      </c>
      <c r="X30" s="54">
        <f t="shared" si="8"/>
        <v>18000</v>
      </c>
      <c r="Y30" s="54">
        <f>ROUNDUP(装备强化!$F$3*INDEX(装备强化!$C$12:$C$26,MATCH(装备强化附表!Y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10</v>
      </c>
      <c r="Z30" s="54">
        <f t="shared" si="9"/>
        <v>20000</v>
      </c>
      <c r="AA30" s="54">
        <f>ROUNDUP(装备强化!$F$3*INDEX(装备强化!$C$12:$C$26,MATCH(装备强化附表!AA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17</v>
      </c>
      <c r="AB30" s="54">
        <f t="shared" si="10"/>
        <v>34000</v>
      </c>
      <c r="AC30" s="54">
        <f>ROUNDUP(装备强化!$F$3*INDEX(装备强化!$C$12:$C$26,MATCH(装备强化附表!AC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18</v>
      </c>
      <c r="AD30" s="54">
        <f t="shared" si="11"/>
        <v>36000</v>
      </c>
      <c r="AE30" s="54">
        <f>ROUNDUP(装备强化!$F$3*INDEX(装备强化!$C$12:$C$26,MATCH(装备强化附表!AE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20</v>
      </c>
      <c r="AF30" s="54">
        <f t="shared" si="12"/>
        <v>40000</v>
      </c>
      <c r="AG30" s="54">
        <f>ROUNDUP(装备强化!$F$3*INDEX(装备强化!$C$12:$C$26,MATCH(装备强化附表!AG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22</v>
      </c>
      <c r="AH30" s="54">
        <f t="shared" si="13"/>
        <v>44000</v>
      </c>
      <c r="AI30" s="54">
        <f>ROUNDUP(装备强化!$F$3*INDEX(装备强化!$C$12:$C$26,MATCH(装备强化附表!AI$1,装备强化!$B$12:$B$26,0))*INDEX(装备强化!$G$12:$G$16,MATCH(装备强化附表!$D30,装备强化!$F$12:$F$16,0))*(INDEX(装备强化!$K$12:$K$26,MATCH(装备强化附表!$E30,装备强化!$J$12:$J$26,0))+IF($B30=1,装备强化!$K$28,0))*INDEX(装备强化!$O$12:$O$21,MATCH(装备强化附表!$C30,装备强化!$N$12:$N$21,0)),0)</f>
        <v>24</v>
      </c>
      <c r="AJ30" s="54">
        <f t="shared" si="14"/>
        <v>48000</v>
      </c>
    </row>
    <row r="31" spans="1:36">
      <c r="A31" t="s">
        <v>475</v>
      </c>
      <c r="B31">
        <v>0</v>
      </c>
      <c r="C31" t="s">
        <v>127</v>
      </c>
      <c r="D31" t="s">
        <v>308</v>
      </c>
      <c r="E31">
        <v>5</v>
      </c>
      <c r="F31" t="s">
        <v>135</v>
      </c>
      <c r="G31" s="54">
        <f>ROUNDUP(装备强化!$F$3*INDEX(装备强化!$C$12:$C$26,MATCH(装备强化附表!G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3</v>
      </c>
      <c r="H31" s="54">
        <f t="shared" si="0"/>
        <v>6000</v>
      </c>
      <c r="I31" s="54">
        <f>ROUNDUP(装备强化!$F$3*INDEX(装备强化!$C$12:$C$26,MATCH(装备强化附表!I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5</v>
      </c>
      <c r="J31" s="54">
        <f t="shared" si="1"/>
        <v>10000</v>
      </c>
      <c r="K31" s="54">
        <f>ROUNDUP(装备强化!$F$3*INDEX(装备强化!$C$12:$C$26,MATCH(装备强化附表!K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7</v>
      </c>
      <c r="L31" s="54">
        <f t="shared" si="2"/>
        <v>14000</v>
      </c>
      <c r="M31" s="54">
        <f>ROUNDUP(装备强化!$F$3*INDEX(装备强化!$C$12:$C$26,MATCH(装备强化附表!M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9</v>
      </c>
      <c r="N31" s="54">
        <f t="shared" si="3"/>
        <v>18000</v>
      </c>
      <c r="O31" s="54">
        <f>ROUNDUP(装备强化!$F$3*INDEX(装备强化!$C$12:$C$26,MATCH(装备强化附表!O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11</v>
      </c>
      <c r="P31" s="54">
        <f t="shared" si="4"/>
        <v>22000</v>
      </c>
      <c r="Q31" s="54">
        <f>ROUNDUP(装备强化!$F$3*INDEX(装备强化!$C$12:$C$26,MATCH(装备强化附表!Q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19</v>
      </c>
      <c r="R31" s="54">
        <f t="shared" si="5"/>
        <v>38000</v>
      </c>
      <c r="S31" s="54">
        <f>ROUNDUP(装备强化!$F$3*INDEX(装备强化!$C$12:$C$26,MATCH(装备强化附表!S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22</v>
      </c>
      <c r="T31" s="54">
        <f t="shared" si="6"/>
        <v>44000</v>
      </c>
      <c r="U31" s="54">
        <f>ROUNDUP(装备强化!$F$3*INDEX(装备强化!$C$12:$C$26,MATCH(装备强化附表!U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25</v>
      </c>
      <c r="V31" s="54">
        <f t="shared" si="7"/>
        <v>50000</v>
      </c>
      <c r="W31" s="54">
        <f>ROUNDUP(装备强化!$F$3*INDEX(装备强化!$C$12:$C$26,MATCH(装备强化附表!W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28</v>
      </c>
      <c r="X31" s="54">
        <f t="shared" si="8"/>
        <v>56000</v>
      </c>
      <c r="Y31" s="54">
        <f>ROUNDUP(装备强化!$F$3*INDEX(装备强化!$C$12:$C$26,MATCH(装备强化附表!Y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31</v>
      </c>
      <c r="Z31" s="54">
        <f t="shared" si="9"/>
        <v>62000</v>
      </c>
      <c r="AA31" s="54">
        <f>ROUNDUP(装备强化!$F$3*INDEX(装备强化!$C$12:$C$26,MATCH(装备强化附表!AA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54</v>
      </c>
      <c r="AB31" s="54">
        <f t="shared" si="10"/>
        <v>108000</v>
      </c>
      <c r="AC31" s="54">
        <f>ROUNDUP(装备强化!$F$3*INDEX(装备强化!$C$12:$C$26,MATCH(装备强化附表!AC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60</v>
      </c>
      <c r="AD31" s="54">
        <f t="shared" si="11"/>
        <v>120000</v>
      </c>
      <c r="AE31" s="54">
        <f>ROUNDUP(装备强化!$F$3*INDEX(装备强化!$C$12:$C$26,MATCH(装备强化附表!AE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66</v>
      </c>
      <c r="AF31" s="54">
        <f t="shared" si="12"/>
        <v>132000</v>
      </c>
      <c r="AG31" s="54">
        <f>ROUNDUP(装备强化!$F$3*INDEX(装备强化!$C$12:$C$26,MATCH(装备强化附表!AG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72</v>
      </c>
      <c r="AH31" s="54">
        <f t="shared" si="13"/>
        <v>144000</v>
      </c>
      <c r="AI31" s="54">
        <f>ROUNDUP(装备强化!$F$3*INDEX(装备强化!$C$12:$C$26,MATCH(装备强化附表!AI$1,装备强化!$B$12:$B$26,0))*INDEX(装备强化!$G$12:$G$16,MATCH(装备强化附表!$D31,装备强化!$F$12:$F$16,0))*(INDEX(装备强化!$K$12:$K$26,MATCH(装备强化附表!$E31,装备强化!$J$12:$J$26,0))+IF($B31=1,装备强化!$K$28,0))*INDEX(装备强化!$O$12:$O$21,MATCH(装备强化附表!$C31,装备强化!$N$12:$N$21,0)),0)</f>
        <v>78</v>
      </c>
      <c r="AJ31" s="54">
        <f t="shared" si="14"/>
        <v>156000</v>
      </c>
    </row>
    <row r="32" spans="1:36">
      <c r="A32" t="s">
        <v>480</v>
      </c>
      <c r="B32">
        <v>1</v>
      </c>
      <c r="C32" t="s">
        <v>127</v>
      </c>
      <c r="D32" t="s">
        <v>308</v>
      </c>
      <c r="E32">
        <v>5</v>
      </c>
      <c r="F32" t="s">
        <v>135</v>
      </c>
      <c r="G32" s="54">
        <f>ROUNDUP(装备强化!$F$3*INDEX(装备强化!$C$12:$C$26,MATCH(装备强化附表!G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6</v>
      </c>
      <c r="H32" s="54">
        <f t="shared" si="0"/>
        <v>12000</v>
      </c>
      <c r="I32" s="54">
        <f>ROUNDUP(装备强化!$F$3*INDEX(装备强化!$C$12:$C$26,MATCH(装备强化附表!I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9</v>
      </c>
      <c r="J32" s="54">
        <f t="shared" si="1"/>
        <v>18000</v>
      </c>
      <c r="K32" s="54">
        <f>ROUNDUP(装备强化!$F$3*INDEX(装备强化!$C$12:$C$26,MATCH(装备强化附表!K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14</v>
      </c>
      <c r="L32" s="54">
        <f t="shared" si="2"/>
        <v>28000</v>
      </c>
      <c r="M32" s="54">
        <f>ROUNDUP(装备强化!$F$3*INDEX(装备强化!$C$12:$C$26,MATCH(装备强化附表!M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17</v>
      </c>
      <c r="N32" s="54">
        <f t="shared" si="3"/>
        <v>34000</v>
      </c>
      <c r="O32" s="54">
        <f>ROUNDUP(装备强化!$F$3*INDEX(装备强化!$C$12:$C$26,MATCH(装备强化附表!O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21</v>
      </c>
      <c r="P32" s="54">
        <f t="shared" si="4"/>
        <v>42000</v>
      </c>
      <c r="Q32" s="54">
        <f>ROUNDUP(装备强化!$F$3*INDEX(装备强化!$C$12:$C$26,MATCH(装备强化附表!Q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38</v>
      </c>
      <c r="R32" s="54">
        <f t="shared" si="5"/>
        <v>76000</v>
      </c>
      <c r="S32" s="54">
        <f>ROUNDUP(装备强化!$F$3*INDEX(装备强化!$C$12:$C$26,MATCH(装备强化附表!S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44</v>
      </c>
      <c r="T32" s="54">
        <f t="shared" si="6"/>
        <v>88000</v>
      </c>
      <c r="U32" s="54">
        <f>ROUNDUP(装备强化!$F$3*INDEX(装备强化!$C$12:$C$26,MATCH(装备强化附表!U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50</v>
      </c>
      <c r="V32" s="54">
        <f t="shared" si="7"/>
        <v>100000</v>
      </c>
      <c r="W32" s="54">
        <f>ROUNDUP(装备强化!$F$3*INDEX(装备强化!$C$12:$C$26,MATCH(装备强化附表!W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56</v>
      </c>
      <c r="X32" s="54">
        <f t="shared" si="8"/>
        <v>112000</v>
      </c>
      <c r="Y32" s="54">
        <f>ROUNDUP(装备强化!$F$3*INDEX(装备强化!$C$12:$C$26,MATCH(装备强化附表!Y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62</v>
      </c>
      <c r="Z32" s="54">
        <f t="shared" si="9"/>
        <v>124000</v>
      </c>
      <c r="AA32" s="54">
        <f>ROUNDUP(装备强化!$F$3*INDEX(装备强化!$C$12:$C$26,MATCH(装备强化附表!AA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108</v>
      </c>
      <c r="AB32" s="54">
        <f t="shared" si="10"/>
        <v>216000</v>
      </c>
      <c r="AC32" s="54">
        <f>ROUNDUP(装备强化!$F$3*INDEX(装备强化!$C$12:$C$26,MATCH(装备强化附表!AC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120</v>
      </c>
      <c r="AD32" s="54">
        <f t="shared" si="11"/>
        <v>240000</v>
      </c>
      <c r="AE32" s="54">
        <f>ROUNDUP(装备强化!$F$3*INDEX(装备强化!$C$12:$C$26,MATCH(装备强化附表!AE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132</v>
      </c>
      <c r="AF32" s="54">
        <f t="shared" si="12"/>
        <v>264000</v>
      </c>
      <c r="AG32" s="54">
        <f>ROUNDUP(装备强化!$F$3*INDEX(装备强化!$C$12:$C$26,MATCH(装备强化附表!AG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144</v>
      </c>
      <c r="AH32" s="54">
        <f t="shared" si="13"/>
        <v>288000</v>
      </c>
      <c r="AI32" s="54">
        <f>ROUNDUP(装备强化!$F$3*INDEX(装备强化!$C$12:$C$26,MATCH(装备强化附表!AI$1,装备强化!$B$12:$B$26,0))*INDEX(装备强化!$G$12:$G$16,MATCH(装备强化附表!$D32,装备强化!$F$12:$F$16,0))*(INDEX(装备强化!$K$12:$K$26,MATCH(装备强化附表!$E32,装备强化!$J$12:$J$26,0))+IF($B32=1,装备强化!$K$28,0))*INDEX(装备强化!$O$12:$O$21,MATCH(装备强化附表!$C32,装备强化!$N$12:$N$21,0)),0)</f>
        <v>156</v>
      </c>
      <c r="AJ32" s="54">
        <f t="shared" si="14"/>
        <v>312000</v>
      </c>
    </row>
    <row r="33" spans="1:36">
      <c r="A33" t="s">
        <v>485</v>
      </c>
      <c r="B33">
        <v>0</v>
      </c>
      <c r="C33" t="s">
        <v>128</v>
      </c>
      <c r="D33" t="s">
        <v>308</v>
      </c>
      <c r="E33">
        <v>5</v>
      </c>
      <c r="F33" t="s">
        <v>135</v>
      </c>
      <c r="G33" s="54">
        <f>ROUNDUP(装备强化!$F$3*INDEX(装备强化!$C$12:$C$26,MATCH(装备强化附表!G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2</v>
      </c>
      <c r="H33" s="54">
        <f t="shared" si="0"/>
        <v>4000</v>
      </c>
      <c r="I33" s="54">
        <f>ROUNDUP(装备强化!$F$3*INDEX(装备强化!$C$12:$C$26,MATCH(装备强化附表!I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3</v>
      </c>
      <c r="J33" s="54">
        <f t="shared" si="1"/>
        <v>6000</v>
      </c>
      <c r="K33" s="54">
        <f>ROUNDUP(装备强化!$F$3*INDEX(装备强化!$C$12:$C$26,MATCH(装备强化附表!K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5</v>
      </c>
      <c r="L33" s="54">
        <f t="shared" si="2"/>
        <v>10000</v>
      </c>
      <c r="M33" s="54">
        <f>ROUNDUP(装备强化!$F$3*INDEX(装备强化!$C$12:$C$26,MATCH(装备强化附表!M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6</v>
      </c>
      <c r="N33" s="54">
        <f t="shared" si="3"/>
        <v>12000</v>
      </c>
      <c r="O33" s="54">
        <f>ROUNDUP(装备强化!$F$3*INDEX(装备强化!$C$12:$C$26,MATCH(装备强化附表!O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7</v>
      </c>
      <c r="P33" s="54">
        <f t="shared" si="4"/>
        <v>14000</v>
      </c>
      <c r="Q33" s="54">
        <f>ROUNDUP(装备强化!$F$3*INDEX(装备强化!$C$12:$C$26,MATCH(装备强化附表!Q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12</v>
      </c>
      <c r="R33" s="54">
        <f t="shared" si="5"/>
        <v>24000</v>
      </c>
      <c r="S33" s="54">
        <f>ROUNDUP(装备强化!$F$3*INDEX(装备强化!$C$12:$C$26,MATCH(装备强化附表!S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14</v>
      </c>
      <c r="T33" s="54">
        <f t="shared" si="6"/>
        <v>28000</v>
      </c>
      <c r="U33" s="54">
        <f>ROUNDUP(装备强化!$F$3*INDEX(装备强化!$C$12:$C$26,MATCH(装备强化附表!U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16</v>
      </c>
      <c r="V33" s="54">
        <f t="shared" si="7"/>
        <v>32000</v>
      </c>
      <c r="W33" s="54">
        <f>ROUNDUP(装备强化!$F$3*INDEX(装备强化!$C$12:$C$26,MATCH(装备强化附表!W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18</v>
      </c>
      <c r="X33" s="54">
        <f t="shared" si="8"/>
        <v>36000</v>
      </c>
      <c r="Y33" s="54">
        <f>ROUNDUP(装备强化!$F$3*INDEX(装备强化!$C$12:$C$26,MATCH(装备强化附表!Y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20</v>
      </c>
      <c r="Z33" s="54">
        <f t="shared" si="9"/>
        <v>40000</v>
      </c>
      <c r="AA33" s="54">
        <f>ROUNDUP(装备强化!$F$3*INDEX(装备强化!$C$12:$C$26,MATCH(装备强化附表!AA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34</v>
      </c>
      <c r="AB33" s="54">
        <f t="shared" si="10"/>
        <v>68000</v>
      </c>
      <c r="AC33" s="54">
        <f>ROUNDUP(装备强化!$F$3*INDEX(装备强化!$C$12:$C$26,MATCH(装备强化附表!AC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38</v>
      </c>
      <c r="AD33" s="54">
        <f t="shared" si="11"/>
        <v>76000</v>
      </c>
      <c r="AE33" s="54">
        <f>ROUNDUP(装备强化!$F$3*INDEX(装备强化!$C$12:$C$26,MATCH(装备强化附表!AE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42</v>
      </c>
      <c r="AF33" s="54">
        <f t="shared" si="12"/>
        <v>84000</v>
      </c>
      <c r="AG33" s="54">
        <f>ROUNDUP(装备强化!$F$3*INDEX(装备强化!$C$12:$C$26,MATCH(装备强化附表!AG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45</v>
      </c>
      <c r="AH33" s="54">
        <f t="shared" si="13"/>
        <v>90000</v>
      </c>
      <c r="AI33" s="54">
        <f>ROUNDUP(装备强化!$F$3*INDEX(装备强化!$C$12:$C$26,MATCH(装备强化附表!AI$1,装备强化!$B$12:$B$26,0))*INDEX(装备强化!$G$12:$G$16,MATCH(装备强化附表!$D33,装备强化!$F$12:$F$16,0))*(INDEX(装备强化!$K$12:$K$26,MATCH(装备强化附表!$E33,装备强化!$J$12:$J$26,0))+IF($B33=1,装备强化!$K$28,0))*INDEX(装备强化!$O$12:$O$21,MATCH(装备强化附表!$C33,装备强化!$N$12:$N$21,0)),0)</f>
        <v>49</v>
      </c>
      <c r="AJ33" s="54">
        <f t="shared" si="14"/>
        <v>98000</v>
      </c>
    </row>
    <row r="34" spans="1:36">
      <c r="A34" t="s">
        <v>490</v>
      </c>
      <c r="B34">
        <v>1</v>
      </c>
      <c r="C34" t="s">
        <v>128</v>
      </c>
      <c r="D34" t="s">
        <v>308</v>
      </c>
      <c r="E34">
        <v>5</v>
      </c>
      <c r="F34" t="s">
        <v>135</v>
      </c>
      <c r="G34" s="54">
        <f>ROUNDUP(装备强化!$F$3*INDEX(装备强化!$C$12:$C$26,MATCH(装备强化附表!G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4</v>
      </c>
      <c r="H34" s="54">
        <f t="shared" si="0"/>
        <v>8000</v>
      </c>
      <c r="I34" s="54">
        <f>ROUNDUP(装备强化!$F$3*INDEX(装备强化!$C$12:$C$26,MATCH(装备强化附表!I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6</v>
      </c>
      <c r="J34" s="54">
        <f t="shared" si="1"/>
        <v>12000</v>
      </c>
      <c r="K34" s="54">
        <f>ROUNDUP(装备强化!$F$3*INDEX(装备强化!$C$12:$C$26,MATCH(装备强化附表!K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9</v>
      </c>
      <c r="L34" s="54">
        <f t="shared" si="2"/>
        <v>18000</v>
      </c>
      <c r="M34" s="54">
        <f>ROUNDUP(装备强化!$F$3*INDEX(装备强化!$C$12:$C$26,MATCH(装备强化附表!M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11</v>
      </c>
      <c r="N34" s="54">
        <f t="shared" si="3"/>
        <v>22000</v>
      </c>
      <c r="O34" s="54">
        <f>ROUNDUP(装备强化!$F$3*INDEX(装备强化!$C$12:$C$26,MATCH(装备强化附表!O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14</v>
      </c>
      <c r="P34" s="54">
        <f t="shared" si="4"/>
        <v>28000</v>
      </c>
      <c r="Q34" s="54">
        <f>ROUNDUP(装备强化!$F$3*INDEX(装备强化!$C$12:$C$26,MATCH(装备强化附表!Q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24</v>
      </c>
      <c r="R34" s="54">
        <f t="shared" si="5"/>
        <v>48000</v>
      </c>
      <c r="S34" s="54">
        <f>ROUNDUP(装备强化!$F$3*INDEX(装备强化!$C$12:$C$26,MATCH(装备强化附表!S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28</v>
      </c>
      <c r="T34" s="54">
        <f t="shared" si="6"/>
        <v>56000</v>
      </c>
      <c r="U34" s="54">
        <f>ROUNDUP(装备强化!$F$3*INDEX(装备强化!$C$12:$C$26,MATCH(装备强化附表!U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31</v>
      </c>
      <c r="V34" s="54">
        <f t="shared" si="7"/>
        <v>62000</v>
      </c>
      <c r="W34" s="54">
        <f>ROUNDUP(装备强化!$F$3*INDEX(装备强化!$C$12:$C$26,MATCH(装备强化附表!W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35</v>
      </c>
      <c r="X34" s="54">
        <f t="shared" si="8"/>
        <v>70000</v>
      </c>
      <c r="Y34" s="54">
        <f>ROUNDUP(装备强化!$F$3*INDEX(装备强化!$C$12:$C$26,MATCH(装备强化附表!Y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39</v>
      </c>
      <c r="Z34" s="54">
        <f t="shared" si="9"/>
        <v>78000</v>
      </c>
      <c r="AA34" s="54">
        <f>ROUNDUP(装备强化!$F$3*INDEX(装备强化!$C$12:$C$26,MATCH(装备强化附表!AA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68</v>
      </c>
      <c r="AB34" s="54">
        <f t="shared" si="10"/>
        <v>136000</v>
      </c>
      <c r="AC34" s="54">
        <f>ROUNDUP(装备强化!$F$3*INDEX(装备强化!$C$12:$C$26,MATCH(装备强化附表!AC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75</v>
      </c>
      <c r="AD34" s="54">
        <f t="shared" si="11"/>
        <v>150000</v>
      </c>
      <c r="AE34" s="54">
        <f>ROUNDUP(装备强化!$F$3*INDEX(装备强化!$C$12:$C$26,MATCH(装备强化附表!AE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83</v>
      </c>
      <c r="AF34" s="54">
        <f t="shared" si="12"/>
        <v>166000</v>
      </c>
      <c r="AG34" s="54">
        <f>ROUNDUP(装备强化!$F$3*INDEX(装备强化!$C$12:$C$26,MATCH(装备强化附表!AG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90</v>
      </c>
      <c r="AH34" s="54">
        <f t="shared" si="13"/>
        <v>180000</v>
      </c>
      <c r="AI34" s="54">
        <f>ROUNDUP(装备强化!$F$3*INDEX(装备强化!$C$12:$C$26,MATCH(装备强化附表!AI$1,装备强化!$B$12:$B$26,0))*INDEX(装备强化!$G$12:$G$16,MATCH(装备强化附表!$D34,装备强化!$F$12:$F$16,0))*(INDEX(装备强化!$K$12:$K$26,MATCH(装备强化附表!$E34,装备强化!$J$12:$J$26,0))+IF($B34=1,装备强化!$K$28,0))*INDEX(装备强化!$O$12:$O$21,MATCH(装备强化附表!$C34,装备强化!$N$12:$N$21,0)),0)</f>
        <v>98</v>
      </c>
      <c r="AJ34" s="54">
        <f t="shared" si="14"/>
        <v>196000</v>
      </c>
    </row>
    <row r="35" spans="1:36">
      <c r="A35" t="s">
        <v>495</v>
      </c>
      <c r="B35">
        <v>0</v>
      </c>
      <c r="C35" t="s">
        <v>127</v>
      </c>
      <c r="D35" t="s">
        <v>308</v>
      </c>
      <c r="E35">
        <v>5</v>
      </c>
      <c r="F35" t="s">
        <v>139</v>
      </c>
      <c r="G35" s="54">
        <f>ROUNDUP(装备强化!$F$3*INDEX(装备强化!$C$12:$C$26,MATCH(装备强化附表!G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3</v>
      </c>
      <c r="H35" s="54">
        <f t="shared" si="0"/>
        <v>6000</v>
      </c>
      <c r="I35" s="54">
        <f>ROUNDUP(装备强化!$F$3*INDEX(装备强化!$C$12:$C$26,MATCH(装备强化附表!I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5</v>
      </c>
      <c r="J35" s="54">
        <f t="shared" si="1"/>
        <v>10000</v>
      </c>
      <c r="K35" s="54">
        <f>ROUNDUP(装备强化!$F$3*INDEX(装备强化!$C$12:$C$26,MATCH(装备强化附表!K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7</v>
      </c>
      <c r="L35" s="54">
        <f t="shared" si="2"/>
        <v>14000</v>
      </c>
      <c r="M35" s="54">
        <f>ROUNDUP(装备强化!$F$3*INDEX(装备强化!$C$12:$C$26,MATCH(装备强化附表!M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9</v>
      </c>
      <c r="N35" s="54">
        <f t="shared" si="3"/>
        <v>18000</v>
      </c>
      <c r="O35" s="54">
        <f>ROUNDUP(装备强化!$F$3*INDEX(装备强化!$C$12:$C$26,MATCH(装备强化附表!O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11</v>
      </c>
      <c r="P35" s="54">
        <f t="shared" si="4"/>
        <v>22000</v>
      </c>
      <c r="Q35" s="54">
        <f>ROUNDUP(装备强化!$F$3*INDEX(装备强化!$C$12:$C$26,MATCH(装备强化附表!Q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19</v>
      </c>
      <c r="R35" s="54">
        <f t="shared" si="5"/>
        <v>38000</v>
      </c>
      <c r="S35" s="54">
        <f>ROUNDUP(装备强化!$F$3*INDEX(装备强化!$C$12:$C$26,MATCH(装备强化附表!S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22</v>
      </c>
      <c r="T35" s="54">
        <f t="shared" si="6"/>
        <v>44000</v>
      </c>
      <c r="U35" s="54">
        <f>ROUNDUP(装备强化!$F$3*INDEX(装备强化!$C$12:$C$26,MATCH(装备强化附表!U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25</v>
      </c>
      <c r="V35" s="54">
        <f t="shared" si="7"/>
        <v>50000</v>
      </c>
      <c r="W35" s="54">
        <f>ROUNDUP(装备强化!$F$3*INDEX(装备强化!$C$12:$C$26,MATCH(装备强化附表!W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28</v>
      </c>
      <c r="X35" s="54">
        <f t="shared" si="8"/>
        <v>56000</v>
      </c>
      <c r="Y35" s="54">
        <f>ROUNDUP(装备强化!$F$3*INDEX(装备强化!$C$12:$C$26,MATCH(装备强化附表!Y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31</v>
      </c>
      <c r="Z35" s="54">
        <f t="shared" si="9"/>
        <v>62000</v>
      </c>
      <c r="AA35" s="54">
        <f>ROUNDUP(装备强化!$F$3*INDEX(装备强化!$C$12:$C$26,MATCH(装备强化附表!AA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54</v>
      </c>
      <c r="AB35" s="54">
        <f t="shared" si="10"/>
        <v>108000</v>
      </c>
      <c r="AC35" s="54">
        <f>ROUNDUP(装备强化!$F$3*INDEX(装备强化!$C$12:$C$26,MATCH(装备强化附表!AC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60</v>
      </c>
      <c r="AD35" s="54">
        <f t="shared" si="11"/>
        <v>120000</v>
      </c>
      <c r="AE35" s="54">
        <f>ROUNDUP(装备强化!$F$3*INDEX(装备强化!$C$12:$C$26,MATCH(装备强化附表!AE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66</v>
      </c>
      <c r="AF35" s="54">
        <f t="shared" si="12"/>
        <v>132000</v>
      </c>
      <c r="AG35" s="54">
        <f>ROUNDUP(装备强化!$F$3*INDEX(装备强化!$C$12:$C$26,MATCH(装备强化附表!AG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72</v>
      </c>
      <c r="AH35" s="54">
        <f t="shared" si="13"/>
        <v>144000</v>
      </c>
      <c r="AI35" s="54">
        <f>ROUNDUP(装备强化!$F$3*INDEX(装备强化!$C$12:$C$26,MATCH(装备强化附表!AI$1,装备强化!$B$12:$B$26,0))*INDEX(装备强化!$G$12:$G$16,MATCH(装备强化附表!$D35,装备强化!$F$12:$F$16,0))*(INDEX(装备强化!$K$12:$K$26,MATCH(装备强化附表!$E35,装备强化!$J$12:$J$26,0))+IF($B35=1,装备强化!$K$28,0))*INDEX(装备强化!$O$12:$O$21,MATCH(装备强化附表!$C35,装备强化!$N$12:$N$21,0)),0)</f>
        <v>78</v>
      </c>
      <c r="AJ35" s="54">
        <f t="shared" si="14"/>
        <v>156000</v>
      </c>
    </row>
    <row r="36" spans="1:36">
      <c r="A36" t="s">
        <v>500</v>
      </c>
      <c r="B36">
        <v>1</v>
      </c>
      <c r="C36" t="s">
        <v>127</v>
      </c>
      <c r="D36" t="s">
        <v>308</v>
      </c>
      <c r="E36">
        <v>5</v>
      </c>
      <c r="F36" t="s">
        <v>139</v>
      </c>
      <c r="G36" s="54">
        <f>ROUNDUP(装备强化!$F$3*INDEX(装备强化!$C$12:$C$26,MATCH(装备强化附表!G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6</v>
      </c>
      <c r="H36" s="54">
        <f t="shared" si="0"/>
        <v>12000</v>
      </c>
      <c r="I36" s="54">
        <f>ROUNDUP(装备强化!$F$3*INDEX(装备强化!$C$12:$C$26,MATCH(装备强化附表!I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9</v>
      </c>
      <c r="J36" s="54">
        <f t="shared" si="1"/>
        <v>18000</v>
      </c>
      <c r="K36" s="54">
        <f>ROUNDUP(装备强化!$F$3*INDEX(装备强化!$C$12:$C$26,MATCH(装备强化附表!K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14</v>
      </c>
      <c r="L36" s="54">
        <f t="shared" si="2"/>
        <v>28000</v>
      </c>
      <c r="M36" s="54">
        <f>ROUNDUP(装备强化!$F$3*INDEX(装备强化!$C$12:$C$26,MATCH(装备强化附表!M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17</v>
      </c>
      <c r="N36" s="54">
        <f t="shared" si="3"/>
        <v>34000</v>
      </c>
      <c r="O36" s="54">
        <f>ROUNDUP(装备强化!$F$3*INDEX(装备强化!$C$12:$C$26,MATCH(装备强化附表!O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21</v>
      </c>
      <c r="P36" s="54">
        <f t="shared" si="4"/>
        <v>42000</v>
      </c>
      <c r="Q36" s="54">
        <f>ROUNDUP(装备强化!$F$3*INDEX(装备强化!$C$12:$C$26,MATCH(装备强化附表!Q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38</v>
      </c>
      <c r="R36" s="54">
        <f t="shared" si="5"/>
        <v>76000</v>
      </c>
      <c r="S36" s="54">
        <f>ROUNDUP(装备强化!$F$3*INDEX(装备强化!$C$12:$C$26,MATCH(装备强化附表!S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44</v>
      </c>
      <c r="T36" s="54">
        <f t="shared" si="6"/>
        <v>88000</v>
      </c>
      <c r="U36" s="54">
        <f>ROUNDUP(装备强化!$F$3*INDEX(装备强化!$C$12:$C$26,MATCH(装备强化附表!U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50</v>
      </c>
      <c r="V36" s="54">
        <f t="shared" si="7"/>
        <v>100000</v>
      </c>
      <c r="W36" s="54">
        <f>ROUNDUP(装备强化!$F$3*INDEX(装备强化!$C$12:$C$26,MATCH(装备强化附表!W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56</v>
      </c>
      <c r="X36" s="54">
        <f t="shared" si="8"/>
        <v>112000</v>
      </c>
      <c r="Y36" s="54">
        <f>ROUNDUP(装备强化!$F$3*INDEX(装备强化!$C$12:$C$26,MATCH(装备强化附表!Y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62</v>
      </c>
      <c r="Z36" s="54">
        <f t="shared" si="9"/>
        <v>124000</v>
      </c>
      <c r="AA36" s="54">
        <f>ROUNDUP(装备强化!$F$3*INDEX(装备强化!$C$12:$C$26,MATCH(装备强化附表!AA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108</v>
      </c>
      <c r="AB36" s="54">
        <f t="shared" si="10"/>
        <v>216000</v>
      </c>
      <c r="AC36" s="54">
        <f>ROUNDUP(装备强化!$F$3*INDEX(装备强化!$C$12:$C$26,MATCH(装备强化附表!AC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120</v>
      </c>
      <c r="AD36" s="54">
        <f t="shared" si="11"/>
        <v>240000</v>
      </c>
      <c r="AE36" s="54">
        <f>ROUNDUP(装备强化!$F$3*INDEX(装备强化!$C$12:$C$26,MATCH(装备强化附表!AE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132</v>
      </c>
      <c r="AF36" s="54">
        <f t="shared" si="12"/>
        <v>264000</v>
      </c>
      <c r="AG36" s="54">
        <f>ROUNDUP(装备强化!$F$3*INDEX(装备强化!$C$12:$C$26,MATCH(装备强化附表!AG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144</v>
      </c>
      <c r="AH36" s="54">
        <f t="shared" si="13"/>
        <v>288000</v>
      </c>
      <c r="AI36" s="54">
        <f>ROUNDUP(装备强化!$F$3*INDEX(装备强化!$C$12:$C$26,MATCH(装备强化附表!AI$1,装备强化!$B$12:$B$26,0))*INDEX(装备强化!$G$12:$G$16,MATCH(装备强化附表!$D36,装备强化!$F$12:$F$16,0))*(INDEX(装备强化!$K$12:$K$26,MATCH(装备强化附表!$E36,装备强化!$J$12:$J$26,0))+IF($B36=1,装备强化!$K$28,0))*INDEX(装备强化!$O$12:$O$21,MATCH(装备强化附表!$C36,装备强化!$N$12:$N$21,0)),0)</f>
        <v>156</v>
      </c>
      <c r="AJ36" s="54">
        <f t="shared" si="14"/>
        <v>312000</v>
      </c>
    </row>
    <row r="37" spans="1:36">
      <c r="A37" t="s">
        <v>505</v>
      </c>
      <c r="B37">
        <v>0</v>
      </c>
      <c r="C37" t="s">
        <v>128</v>
      </c>
      <c r="D37" t="s">
        <v>308</v>
      </c>
      <c r="E37">
        <v>5</v>
      </c>
      <c r="F37" t="s">
        <v>139</v>
      </c>
      <c r="G37" s="54">
        <f>ROUNDUP(装备强化!$F$3*INDEX(装备强化!$C$12:$C$26,MATCH(装备强化附表!G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2</v>
      </c>
      <c r="H37" s="54">
        <f t="shared" si="0"/>
        <v>4000</v>
      </c>
      <c r="I37" s="54">
        <f>ROUNDUP(装备强化!$F$3*INDEX(装备强化!$C$12:$C$26,MATCH(装备强化附表!I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3</v>
      </c>
      <c r="J37" s="54">
        <f t="shared" si="1"/>
        <v>6000</v>
      </c>
      <c r="K37" s="54">
        <f>ROUNDUP(装备强化!$F$3*INDEX(装备强化!$C$12:$C$26,MATCH(装备强化附表!K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5</v>
      </c>
      <c r="L37" s="54">
        <f t="shared" si="2"/>
        <v>10000</v>
      </c>
      <c r="M37" s="54">
        <f>ROUNDUP(装备强化!$F$3*INDEX(装备强化!$C$12:$C$26,MATCH(装备强化附表!M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6</v>
      </c>
      <c r="N37" s="54">
        <f t="shared" si="3"/>
        <v>12000</v>
      </c>
      <c r="O37" s="54">
        <f>ROUNDUP(装备强化!$F$3*INDEX(装备强化!$C$12:$C$26,MATCH(装备强化附表!O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7</v>
      </c>
      <c r="P37" s="54">
        <f t="shared" si="4"/>
        <v>14000</v>
      </c>
      <c r="Q37" s="54">
        <f>ROUNDUP(装备强化!$F$3*INDEX(装备强化!$C$12:$C$26,MATCH(装备强化附表!Q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12</v>
      </c>
      <c r="R37" s="54">
        <f t="shared" si="5"/>
        <v>24000</v>
      </c>
      <c r="S37" s="54">
        <f>ROUNDUP(装备强化!$F$3*INDEX(装备强化!$C$12:$C$26,MATCH(装备强化附表!S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14</v>
      </c>
      <c r="T37" s="54">
        <f t="shared" si="6"/>
        <v>28000</v>
      </c>
      <c r="U37" s="54">
        <f>ROUNDUP(装备强化!$F$3*INDEX(装备强化!$C$12:$C$26,MATCH(装备强化附表!U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16</v>
      </c>
      <c r="V37" s="54">
        <f t="shared" si="7"/>
        <v>32000</v>
      </c>
      <c r="W37" s="54">
        <f>ROUNDUP(装备强化!$F$3*INDEX(装备强化!$C$12:$C$26,MATCH(装备强化附表!W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18</v>
      </c>
      <c r="X37" s="54">
        <f t="shared" si="8"/>
        <v>36000</v>
      </c>
      <c r="Y37" s="54">
        <f>ROUNDUP(装备强化!$F$3*INDEX(装备强化!$C$12:$C$26,MATCH(装备强化附表!Y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20</v>
      </c>
      <c r="Z37" s="54">
        <f t="shared" si="9"/>
        <v>40000</v>
      </c>
      <c r="AA37" s="54">
        <f>ROUNDUP(装备强化!$F$3*INDEX(装备强化!$C$12:$C$26,MATCH(装备强化附表!AA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34</v>
      </c>
      <c r="AB37" s="54">
        <f t="shared" si="10"/>
        <v>68000</v>
      </c>
      <c r="AC37" s="54">
        <f>ROUNDUP(装备强化!$F$3*INDEX(装备强化!$C$12:$C$26,MATCH(装备强化附表!AC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38</v>
      </c>
      <c r="AD37" s="54">
        <f t="shared" si="11"/>
        <v>76000</v>
      </c>
      <c r="AE37" s="54">
        <f>ROUNDUP(装备强化!$F$3*INDEX(装备强化!$C$12:$C$26,MATCH(装备强化附表!AE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42</v>
      </c>
      <c r="AF37" s="54">
        <f t="shared" si="12"/>
        <v>84000</v>
      </c>
      <c r="AG37" s="54">
        <f>ROUNDUP(装备强化!$F$3*INDEX(装备强化!$C$12:$C$26,MATCH(装备强化附表!AG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45</v>
      </c>
      <c r="AH37" s="54">
        <f t="shared" si="13"/>
        <v>90000</v>
      </c>
      <c r="AI37" s="54">
        <f>ROUNDUP(装备强化!$F$3*INDEX(装备强化!$C$12:$C$26,MATCH(装备强化附表!AI$1,装备强化!$B$12:$B$26,0))*INDEX(装备强化!$G$12:$G$16,MATCH(装备强化附表!$D37,装备强化!$F$12:$F$16,0))*(INDEX(装备强化!$K$12:$K$26,MATCH(装备强化附表!$E37,装备强化!$J$12:$J$26,0))+IF($B37=1,装备强化!$K$28,0))*INDEX(装备强化!$O$12:$O$21,MATCH(装备强化附表!$C37,装备强化!$N$12:$N$21,0)),0)</f>
        <v>49</v>
      </c>
      <c r="AJ37" s="54">
        <f t="shared" si="14"/>
        <v>98000</v>
      </c>
    </row>
    <row r="38" spans="1:36">
      <c r="A38" t="s">
        <v>510</v>
      </c>
      <c r="B38">
        <v>1</v>
      </c>
      <c r="C38" t="s">
        <v>128</v>
      </c>
      <c r="D38" t="s">
        <v>308</v>
      </c>
      <c r="E38">
        <v>5</v>
      </c>
      <c r="F38" t="s">
        <v>139</v>
      </c>
      <c r="G38" s="54">
        <f>ROUNDUP(装备强化!$F$3*INDEX(装备强化!$C$12:$C$26,MATCH(装备强化附表!G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4</v>
      </c>
      <c r="H38" s="54">
        <f t="shared" si="0"/>
        <v>8000</v>
      </c>
      <c r="I38" s="54">
        <f>ROUNDUP(装备强化!$F$3*INDEX(装备强化!$C$12:$C$26,MATCH(装备强化附表!I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6</v>
      </c>
      <c r="J38" s="54">
        <f t="shared" si="1"/>
        <v>12000</v>
      </c>
      <c r="K38" s="54">
        <f>ROUNDUP(装备强化!$F$3*INDEX(装备强化!$C$12:$C$26,MATCH(装备强化附表!K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9</v>
      </c>
      <c r="L38" s="54">
        <f t="shared" si="2"/>
        <v>18000</v>
      </c>
      <c r="M38" s="54">
        <f>ROUNDUP(装备强化!$F$3*INDEX(装备强化!$C$12:$C$26,MATCH(装备强化附表!M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11</v>
      </c>
      <c r="N38" s="54">
        <f t="shared" si="3"/>
        <v>22000</v>
      </c>
      <c r="O38" s="54">
        <f>ROUNDUP(装备强化!$F$3*INDEX(装备强化!$C$12:$C$26,MATCH(装备强化附表!O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14</v>
      </c>
      <c r="P38" s="54">
        <f t="shared" si="4"/>
        <v>28000</v>
      </c>
      <c r="Q38" s="54">
        <f>ROUNDUP(装备强化!$F$3*INDEX(装备强化!$C$12:$C$26,MATCH(装备强化附表!Q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24</v>
      </c>
      <c r="R38" s="54">
        <f t="shared" si="5"/>
        <v>48000</v>
      </c>
      <c r="S38" s="54">
        <f>ROUNDUP(装备强化!$F$3*INDEX(装备强化!$C$12:$C$26,MATCH(装备强化附表!S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28</v>
      </c>
      <c r="T38" s="54">
        <f t="shared" si="6"/>
        <v>56000</v>
      </c>
      <c r="U38" s="54">
        <f>ROUNDUP(装备强化!$F$3*INDEX(装备强化!$C$12:$C$26,MATCH(装备强化附表!U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31</v>
      </c>
      <c r="V38" s="54">
        <f t="shared" si="7"/>
        <v>62000</v>
      </c>
      <c r="W38" s="54">
        <f>ROUNDUP(装备强化!$F$3*INDEX(装备强化!$C$12:$C$26,MATCH(装备强化附表!W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35</v>
      </c>
      <c r="X38" s="54">
        <f t="shared" si="8"/>
        <v>70000</v>
      </c>
      <c r="Y38" s="54">
        <f>ROUNDUP(装备强化!$F$3*INDEX(装备强化!$C$12:$C$26,MATCH(装备强化附表!Y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39</v>
      </c>
      <c r="Z38" s="54">
        <f t="shared" si="9"/>
        <v>78000</v>
      </c>
      <c r="AA38" s="54">
        <f>ROUNDUP(装备强化!$F$3*INDEX(装备强化!$C$12:$C$26,MATCH(装备强化附表!AA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68</v>
      </c>
      <c r="AB38" s="54">
        <f t="shared" si="10"/>
        <v>136000</v>
      </c>
      <c r="AC38" s="54">
        <f>ROUNDUP(装备强化!$F$3*INDEX(装备强化!$C$12:$C$26,MATCH(装备强化附表!AC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75</v>
      </c>
      <c r="AD38" s="54">
        <f t="shared" si="11"/>
        <v>150000</v>
      </c>
      <c r="AE38" s="54">
        <f>ROUNDUP(装备强化!$F$3*INDEX(装备强化!$C$12:$C$26,MATCH(装备强化附表!AE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83</v>
      </c>
      <c r="AF38" s="54">
        <f t="shared" si="12"/>
        <v>166000</v>
      </c>
      <c r="AG38" s="54">
        <f>ROUNDUP(装备强化!$F$3*INDEX(装备强化!$C$12:$C$26,MATCH(装备强化附表!AG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90</v>
      </c>
      <c r="AH38" s="54">
        <f t="shared" si="13"/>
        <v>180000</v>
      </c>
      <c r="AI38" s="54">
        <f>ROUNDUP(装备强化!$F$3*INDEX(装备强化!$C$12:$C$26,MATCH(装备强化附表!AI$1,装备强化!$B$12:$B$26,0))*INDEX(装备强化!$G$12:$G$16,MATCH(装备强化附表!$D38,装备强化!$F$12:$F$16,0))*(INDEX(装备强化!$K$12:$K$26,MATCH(装备强化附表!$E38,装备强化!$J$12:$J$26,0))+IF($B38=1,装备强化!$K$28,0))*INDEX(装备强化!$O$12:$O$21,MATCH(装备强化附表!$C38,装备强化!$N$12:$N$21,0)),0)</f>
        <v>98</v>
      </c>
      <c r="AJ38" s="54">
        <f t="shared" si="14"/>
        <v>196000</v>
      </c>
    </row>
    <row r="39" spans="1:36">
      <c r="A39" t="s">
        <v>515</v>
      </c>
      <c r="B39">
        <v>0</v>
      </c>
      <c r="C39" t="s">
        <v>127</v>
      </c>
      <c r="D39" t="s">
        <v>308</v>
      </c>
      <c r="E39">
        <v>5</v>
      </c>
      <c r="F39" t="s">
        <v>137</v>
      </c>
      <c r="G39" s="54">
        <f>ROUNDUP(装备强化!$F$3*INDEX(装备强化!$C$12:$C$26,MATCH(装备强化附表!G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3</v>
      </c>
      <c r="H39" s="54">
        <f t="shared" si="0"/>
        <v>6000</v>
      </c>
      <c r="I39" s="54">
        <f>ROUNDUP(装备强化!$F$3*INDEX(装备强化!$C$12:$C$26,MATCH(装备强化附表!I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5</v>
      </c>
      <c r="J39" s="54">
        <f t="shared" si="1"/>
        <v>10000</v>
      </c>
      <c r="K39" s="54">
        <f>ROUNDUP(装备强化!$F$3*INDEX(装备强化!$C$12:$C$26,MATCH(装备强化附表!K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7</v>
      </c>
      <c r="L39" s="54">
        <f t="shared" si="2"/>
        <v>14000</v>
      </c>
      <c r="M39" s="54">
        <f>ROUNDUP(装备强化!$F$3*INDEX(装备强化!$C$12:$C$26,MATCH(装备强化附表!M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9</v>
      </c>
      <c r="N39" s="54">
        <f t="shared" si="3"/>
        <v>18000</v>
      </c>
      <c r="O39" s="54">
        <f>ROUNDUP(装备强化!$F$3*INDEX(装备强化!$C$12:$C$26,MATCH(装备强化附表!O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11</v>
      </c>
      <c r="P39" s="54">
        <f t="shared" si="4"/>
        <v>22000</v>
      </c>
      <c r="Q39" s="54">
        <f>ROUNDUP(装备强化!$F$3*INDEX(装备强化!$C$12:$C$26,MATCH(装备强化附表!Q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19</v>
      </c>
      <c r="R39" s="54">
        <f t="shared" si="5"/>
        <v>38000</v>
      </c>
      <c r="S39" s="54">
        <f>ROUNDUP(装备强化!$F$3*INDEX(装备强化!$C$12:$C$26,MATCH(装备强化附表!S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22</v>
      </c>
      <c r="T39" s="54">
        <f t="shared" si="6"/>
        <v>44000</v>
      </c>
      <c r="U39" s="54">
        <f>ROUNDUP(装备强化!$F$3*INDEX(装备强化!$C$12:$C$26,MATCH(装备强化附表!U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25</v>
      </c>
      <c r="V39" s="54">
        <f t="shared" si="7"/>
        <v>50000</v>
      </c>
      <c r="W39" s="54">
        <f>ROUNDUP(装备强化!$F$3*INDEX(装备强化!$C$12:$C$26,MATCH(装备强化附表!W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28</v>
      </c>
      <c r="X39" s="54">
        <f t="shared" si="8"/>
        <v>56000</v>
      </c>
      <c r="Y39" s="54">
        <f>ROUNDUP(装备强化!$F$3*INDEX(装备强化!$C$12:$C$26,MATCH(装备强化附表!Y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31</v>
      </c>
      <c r="Z39" s="54">
        <f t="shared" si="9"/>
        <v>62000</v>
      </c>
      <c r="AA39" s="54">
        <f>ROUNDUP(装备强化!$F$3*INDEX(装备强化!$C$12:$C$26,MATCH(装备强化附表!AA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54</v>
      </c>
      <c r="AB39" s="54">
        <f t="shared" si="10"/>
        <v>108000</v>
      </c>
      <c r="AC39" s="54">
        <f>ROUNDUP(装备强化!$F$3*INDEX(装备强化!$C$12:$C$26,MATCH(装备强化附表!AC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60</v>
      </c>
      <c r="AD39" s="54">
        <f t="shared" si="11"/>
        <v>120000</v>
      </c>
      <c r="AE39" s="54">
        <f>ROUNDUP(装备强化!$F$3*INDEX(装备强化!$C$12:$C$26,MATCH(装备强化附表!AE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66</v>
      </c>
      <c r="AF39" s="54">
        <f t="shared" si="12"/>
        <v>132000</v>
      </c>
      <c r="AG39" s="54">
        <f>ROUNDUP(装备强化!$F$3*INDEX(装备强化!$C$12:$C$26,MATCH(装备强化附表!AG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72</v>
      </c>
      <c r="AH39" s="54">
        <f t="shared" si="13"/>
        <v>144000</v>
      </c>
      <c r="AI39" s="54">
        <f>ROUNDUP(装备强化!$F$3*INDEX(装备强化!$C$12:$C$26,MATCH(装备强化附表!AI$1,装备强化!$B$12:$B$26,0))*INDEX(装备强化!$G$12:$G$16,MATCH(装备强化附表!$D39,装备强化!$F$12:$F$16,0))*(INDEX(装备强化!$K$12:$K$26,MATCH(装备强化附表!$E39,装备强化!$J$12:$J$26,0))+IF($B39=1,装备强化!$K$28,0))*INDEX(装备强化!$O$12:$O$21,MATCH(装备强化附表!$C39,装备强化!$N$12:$N$21,0)),0)</f>
        <v>78</v>
      </c>
      <c r="AJ39" s="54">
        <f t="shared" si="14"/>
        <v>156000</v>
      </c>
    </row>
    <row r="40" spans="1:36">
      <c r="A40" t="s">
        <v>520</v>
      </c>
      <c r="B40">
        <v>1</v>
      </c>
      <c r="C40" t="s">
        <v>127</v>
      </c>
      <c r="D40" t="s">
        <v>308</v>
      </c>
      <c r="E40">
        <v>5</v>
      </c>
      <c r="F40" t="s">
        <v>137</v>
      </c>
      <c r="G40" s="54">
        <f>ROUNDUP(装备强化!$F$3*INDEX(装备强化!$C$12:$C$26,MATCH(装备强化附表!G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6</v>
      </c>
      <c r="H40" s="54">
        <f t="shared" si="0"/>
        <v>12000</v>
      </c>
      <c r="I40" s="54">
        <f>ROUNDUP(装备强化!$F$3*INDEX(装备强化!$C$12:$C$26,MATCH(装备强化附表!I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9</v>
      </c>
      <c r="J40" s="54">
        <f t="shared" si="1"/>
        <v>18000</v>
      </c>
      <c r="K40" s="54">
        <f>ROUNDUP(装备强化!$F$3*INDEX(装备强化!$C$12:$C$26,MATCH(装备强化附表!K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14</v>
      </c>
      <c r="L40" s="54">
        <f t="shared" si="2"/>
        <v>28000</v>
      </c>
      <c r="M40" s="54">
        <f>ROUNDUP(装备强化!$F$3*INDEX(装备强化!$C$12:$C$26,MATCH(装备强化附表!M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17</v>
      </c>
      <c r="N40" s="54">
        <f t="shared" si="3"/>
        <v>34000</v>
      </c>
      <c r="O40" s="54">
        <f>ROUNDUP(装备强化!$F$3*INDEX(装备强化!$C$12:$C$26,MATCH(装备强化附表!O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21</v>
      </c>
      <c r="P40" s="54">
        <f t="shared" si="4"/>
        <v>42000</v>
      </c>
      <c r="Q40" s="54">
        <f>ROUNDUP(装备强化!$F$3*INDEX(装备强化!$C$12:$C$26,MATCH(装备强化附表!Q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38</v>
      </c>
      <c r="R40" s="54">
        <f t="shared" si="5"/>
        <v>76000</v>
      </c>
      <c r="S40" s="54">
        <f>ROUNDUP(装备强化!$F$3*INDEX(装备强化!$C$12:$C$26,MATCH(装备强化附表!S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44</v>
      </c>
      <c r="T40" s="54">
        <f t="shared" si="6"/>
        <v>88000</v>
      </c>
      <c r="U40" s="54">
        <f>ROUNDUP(装备强化!$F$3*INDEX(装备强化!$C$12:$C$26,MATCH(装备强化附表!U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50</v>
      </c>
      <c r="V40" s="54">
        <f t="shared" si="7"/>
        <v>100000</v>
      </c>
      <c r="W40" s="54">
        <f>ROUNDUP(装备强化!$F$3*INDEX(装备强化!$C$12:$C$26,MATCH(装备强化附表!W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56</v>
      </c>
      <c r="X40" s="54">
        <f t="shared" si="8"/>
        <v>112000</v>
      </c>
      <c r="Y40" s="54">
        <f>ROUNDUP(装备强化!$F$3*INDEX(装备强化!$C$12:$C$26,MATCH(装备强化附表!Y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62</v>
      </c>
      <c r="Z40" s="54">
        <f t="shared" si="9"/>
        <v>124000</v>
      </c>
      <c r="AA40" s="54">
        <f>ROUNDUP(装备强化!$F$3*INDEX(装备强化!$C$12:$C$26,MATCH(装备强化附表!AA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108</v>
      </c>
      <c r="AB40" s="54">
        <f t="shared" si="10"/>
        <v>216000</v>
      </c>
      <c r="AC40" s="54">
        <f>ROUNDUP(装备强化!$F$3*INDEX(装备强化!$C$12:$C$26,MATCH(装备强化附表!AC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120</v>
      </c>
      <c r="AD40" s="54">
        <f t="shared" si="11"/>
        <v>240000</v>
      </c>
      <c r="AE40" s="54">
        <f>ROUNDUP(装备强化!$F$3*INDEX(装备强化!$C$12:$C$26,MATCH(装备强化附表!AE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132</v>
      </c>
      <c r="AF40" s="54">
        <f t="shared" si="12"/>
        <v>264000</v>
      </c>
      <c r="AG40" s="54">
        <f>ROUNDUP(装备强化!$F$3*INDEX(装备强化!$C$12:$C$26,MATCH(装备强化附表!AG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144</v>
      </c>
      <c r="AH40" s="54">
        <f t="shared" si="13"/>
        <v>288000</v>
      </c>
      <c r="AI40" s="54">
        <f>ROUNDUP(装备强化!$F$3*INDEX(装备强化!$C$12:$C$26,MATCH(装备强化附表!AI$1,装备强化!$B$12:$B$26,0))*INDEX(装备强化!$G$12:$G$16,MATCH(装备强化附表!$D40,装备强化!$F$12:$F$16,0))*(INDEX(装备强化!$K$12:$K$26,MATCH(装备强化附表!$E40,装备强化!$J$12:$J$26,0))+IF($B40=1,装备强化!$K$28,0))*INDEX(装备强化!$O$12:$O$21,MATCH(装备强化附表!$C40,装备强化!$N$12:$N$21,0)),0)</f>
        <v>156</v>
      </c>
      <c r="AJ40" s="54">
        <f t="shared" si="14"/>
        <v>312000</v>
      </c>
    </row>
    <row r="41" spans="1:36">
      <c r="A41" t="s">
        <v>525</v>
      </c>
      <c r="B41">
        <v>0</v>
      </c>
      <c r="C41" t="s">
        <v>128</v>
      </c>
      <c r="D41" t="s">
        <v>308</v>
      </c>
      <c r="E41">
        <v>5</v>
      </c>
      <c r="F41" t="s">
        <v>137</v>
      </c>
      <c r="G41" s="54">
        <f>ROUNDUP(装备强化!$F$3*INDEX(装备强化!$C$12:$C$26,MATCH(装备强化附表!G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2</v>
      </c>
      <c r="H41" s="54">
        <f t="shared" si="0"/>
        <v>4000</v>
      </c>
      <c r="I41" s="54">
        <f>ROUNDUP(装备强化!$F$3*INDEX(装备强化!$C$12:$C$26,MATCH(装备强化附表!I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3</v>
      </c>
      <c r="J41" s="54">
        <f t="shared" si="1"/>
        <v>6000</v>
      </c>
      <c r="K41" s="54">
        <f>ROUNDUP(装备强化!$F$3*INDEX(装备强化!$C$12:$C$26,MATCH(装备强化附表!K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5</v>
      </c>
      <c r="L41" s="54">
        <f t="shared" si="2"/>
        <v>10000</v>
      </c>
      <c r="M41" s="54">
        <f>ROUNDUP(装备强化!$F$3*INDEX(装备强化!$C$12:$C$26,MATCH(装备强化附表!M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6</v>
      </c>
      <c r="N41" s="54">
        <f t="shared" si="3"/>
        <v>12000</v>
      </c>
      <c r="O41" s="54">
        <f>ROUNDUP(装备强化!$F$3*INDEX(装备强化!$C$12:$C$26,MATCH(装备强化附表!O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7</v>
      </c>
      <c r="P41" s="54">
        <f t="shared" si="4"/>
        <v>14000</v>
      </c>
      <c r="Q41" s="54">
        <f>ROUNDUP(装备强化!$F$3*INDEX(装备强化!$C$12:$C$26,MATCH(装备强化附表!Q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12</v>
      </c>
      <c r="R41" s="54">
        <f t="shared" si="5"/>
        <v>24000</v>
      </c>
      <c r="S41" s="54">
        <f>ROUNDUP(装备强化!$F$3*INDEX(装备强化!$C$12:$C$26,MATCH(装备强化附表!S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14</v>
      </c>
      <c r="T41" s="54">
        <f t="shared" si="6"/>
        <v>28000</v>
      </c>
      <c r="U41" s="54">
        <f>ROUNDUP(装备强化!$F$3*INDEX(装备强化!$C$12:$C$26,MATCH(装备强化附表!U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16</v>
      </c>
      <c r="V41" s="54">
        <f t="shared" si="7"/>
        <v>32000</v>
      </c>
      <c r="W41" s="54">
        <f>ROUNDUP(装备强化!$F$3*INDEX(装备强化!$C$12:$C$26,MATCH(装备强化附表!W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18</v>
      </c>
      <c r="X41" s="54">
        <f t="shared" si="8"/>
        <v>36000</v>
      </c>
      <c r="Y41" s="54">
        <f>ROUNDUP(装备强化!$F$3*INDEX(装备强化!$C$12:$C$26,MATCH(装备强化附表!Y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20</v>
      </c>
      <c r="Z41" s="54">
        <f t="shared" si="9"/>
        <v>40000</v>
      </c>
      <c r="AA41" s="54">
        <f>ROUNDUP(装备强化!$F$3*INDEX(装备强化!$C$12:$C$26,MATCH(装备强化附表!AA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34</v>
      </c>
      <c r="AB41" s="54">
        <f t="shared" si="10"/>
        <v>68000</v>
      </c>
      <c r="AC41" s="54">
        <f>ROUNDUP(装备强化!$F$3*INDEX(装备强化!$C$12:$C$26,MATCH(装备强化附表!AC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38</v>
      </c>
      <c r="AD41" s="54">
        <f t="shared" si="11"/>
        <v>76000</v>
      </c>
      <c r="AE41" s="54">
        <f>ROUNDUP(装备强化!$F$3*INDEX(装备强化!$C$12:$C$26,MATCH(装备强化附表!AE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42</v>
      </c>
      <c r="AF41" s="54">
        <f t="shared" si="12"/>
        <v>84000</v>
      </c>
      <c r="AG41" s="54">
        <f>ROUNDUP(装备强化!$F$3*INDEX(装备强化!$C$12:$C$26,MATCH(装备强化附表!AG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45</v>
      </c>
      <c r="AH41" s="54">
        <f t="shared" si="13"/>
        <v>90000</v>
      </c>
      <c r="AI41" s="54">
        <f>ROUNDUP(装备强化!$F$3*INDEX(装备强化!$C$12:$C$26,MATCH(装备强化附表!AI$1,装备强化!$B$12:$B$26,0))*INDEX(装备强化!$G$12:$G$16,MATCH(装备强化附表!$D41,装备强化!$F$12:$F$16,0))*(INDEX(装备强化!$K$12:$K$26,MATCH(装备强化附表!$E41,装备强化!$J$12:$J$26,0))+IF($B41=1,装备强化!$K$28,0))*INDEX(装备强化!$O$12:$O$21,MATCH(装备强化附表!$C41,装备强化!$N$12:$N$21,0)),0)</f>
        <v>49</v>
      </c>
      <c r="AJ41" s="54">
        <f t="shared" si="14"/>
        <v>98000</v>
      </c>
    </row>
    <row r="42" spans="1:36">
      <c r="A42" t="s">
        <v>530</v>
      </c>
      <c r="B42">
        <v>1</v>
      </c>
      <c r="C42" t="s">
        <v>128</v>
      </c>
      <c r="D42" t="s">
        <v>308</v>
      </c>
      <c r="E42">
        <v>5</v>
      </c>
      <c r="F42" t="s">
        <v>137</v>
      </c>
      <c r="G42" s="54">
        <f>ROUNDUP(装备强化!$F$3*INDEX(装备强化!$C$12:$C$26,MATCH(装备强化附表!G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4</v>
      </c>
      <c r="H42" s="54">
        <f t="shared" si="0"/>
        <v>8000</v>
      </c>
      <c r="I42" s="54">
        <f>ROUNDUP(装备强化!$F$3*INDEX(装备强化!$C$12:$C$26,MATCH(装备强化附表!I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6</v>
      </c>
      <c r="J42" s="54">
        <f t="shared" si="1"/>
        <v>12000</v>
      </c>
      <c r="K42" s="54">
        <f>ROUNDUP(装备强化!$F$3*INDEX(装备强化!$C$12:$C$26,MATCH(装备强化附表!K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9</v>
      </c>
      <c r="L42" s="54">
        <f t="shared" si="2"/>
        <v>18000</v>
      </c>
      <c r="M42" s="54">
        <f>ROUNDUP(装备强化!$F$3*INDEX(装备强化!$C$12:$C$26,MATCH(装备强化附表!M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11</v>
      </c>
      <c r="N42" s="54">
        <f t="shared" si="3"/>
        <v>22000</v>
      </c>
      <c r="O42" s="54">
        <f>ROUNDUP(装备强化!$F$3*INDEX(装备强化!$C$12:$C$26,MATCH(装备强化附表!O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14</v>
      </c>
      <c r="P42" s="54">
        <f t="shared" si="4"/>
        <v>28000</v>
      </c>
      <c r="Q42" s="54">
        <f>ROUNDUP(装备强化!$F$3*INDEX(装备强化!$C$12:$C$26,MATCH(装备强化附表!Q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24</v>
      </c>
      <c r="R42" s="54">
        <f t="shared" si="5"/>
        <v>48000</v>
      </c>
      <c r="S42" s="54">
        <f>ROUNDUP(装备强化!$F$3*INDEX(装备强化!$C$12:$C$26,MATCH(装备强化附表!S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28</v>
      </c>
      <c r="T42" s="54">
        <f t="shared" si="6"/>
        <v>56000</v>
      </c>
      <c r="U42" s="54">
        <f>ROUNDUP(装备强化!$F$3*INDEX(装备强化!$C$12:$C$26,MATCH(装备强化附表!U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31</v>
      </c>
      <c r="V42" s="54">
        <f t="shared" si="7"/>
        <v>62000</v>
      </c>
      <c r="W42" s="54">
        <f>ROUNDUP(装备强化!$F$3*INDEX(装备强化!$C$12:$C$26,MATCH(装备强化附表!W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35</v>
      </c>
      <c r="X42" s="54">
        <f t="shared" si="8"/>
        <v>70000</v>
      </c>
      <c r="Y42" s="54">
        <f>ROUNDUP(装备强化!$F$3*INDEX(装备强化!$C$12:$C$26,MATCH(装备强化附表!Y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39</v>
      </c>
      <c r="Z42" s="54">
        <f t="shared" si="9"/>
        <v>78000</v>
      </c>
      <c r="AA42" s="54">
        <f>ROUNDUP(装备强化!$F$3*INDEX(装备强化!$C$12:$C$26,MATCH(装备强化附表!AA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68</v>
      </c>
      <c r="AB42" s="54">
        <f t="shared" si="10"/>
        <v>136000</v>
      </c>
      <c r="AC42" s="54">
        <f>ROUNDUP(装备强化!$F$3*INDEX(装备强化!$C$12:$C$26,MATCH(装备强化附表!AC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75</v>
      </c>
      <c r="AD42" s="54">
        <f t="shared" si="11"/>
        <v>150000</v>
      </c>
      <c r="AE42" s="54">
        <f>ROUNDUP(装备强化!$F$3*INDEX(装备强化!$C$12:$C$26,MATCH(装备强化附表!AE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83</v>
      </c>
      <c r="AF42" s="54">
        <f t="shared" si="12"/>
        <v>166000</v>
      </c>
      <c r="AG42" s="54">
        <f>ROUNDUP(装备强化!$F$3*INDEX(装备强化!$C$12:$C$26,MATCH(装备强化附表!AG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90</v>
      </c>
      <c r="AH42" s="54">
        <f t="shared" si="13"/>
        <v>180000</v>
      </c>
      <c r="AI42" s="54">
        <f>ROUNDUP(装备强化!$F$3*INDEX(装备强化!$C$12:$C$26,MATCH(装备强化附表!AI$1,装备强化!$B$12:$B$26,0))*INDEX(装备强化!$G$12:$G$16,MATCH(装备强化附表!$D42,装备强化!$F$12:$F$16,0))*(INDEX(装备强化!$K$12:$K$26,MATCH(装备强化附表!$E42,装备强化!$J$12:$J$26,0))+IF($B42=1,装备强化!$K$28,0))*INDEX(装备强化!$O$12:$O$21,MATCH(装备强化附表!$C42,装备强化!$N$12:$N$21,0)),0)</f>
        <v>98</v>
      </c>
      <c r="AJ42" s="54">
        <f t="shared" si="14"/>
        <v>196000</v>
      </c>
    </row>
    <row r="43" spans="1:36">
      <c r="A43" t="s">
        <v>535</v>
      </c>
      <c r="B43">
        <v>0</v>
      </c>
      <c r="C43" t="s">
        <v>126</v>
      </c>
      <c r="D43" t="s">
        <v>308</v>
      </c>
      <c r="E43">
        <v>5</v>
      </c>
      <c r="F43" t="s">
        <v>232</v>
      </c>
      <c r="G43" s="54">
        <f>ROUNDUP(装备强化!$F$3*INDEX(装备强化!$C$12:$C$26,MATCH(装备强化附表!G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2</v>
      </c>
      <c r="H43" s="54">
        <f t="shared" si="0"/>
        <v>4000</v>
      </c>
      <c r="I43" s="54">
        <f>ROUNDUP(装备强化!$F$3*INDEX(装备强化!$C$12:$C$26,MATCH(装备强化附表!I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3</v>
      </c>
      <c r="J43" s="54">
        <f t="shared" si="1"/>
        <v>6000</v>
      </c>
      <c r="K43" s="54">
        <f>ROUNDUP(装备强化!$F$3*INDEX(装备强化!$C$12:$C$26,MATCH(装备强化附表!K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4</v>
      </c>
      <c r="L43" s="54">
        <f t="shared" si="2"/>
        <v>8000</v>
      </c>
      <c r="M43" s="54">
        <f>ROUNDUP(装备强化!$F$3*INDEX(装备强化!$C$12:$C$26,MATCH(装备强化附表!M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5</v>
      </c>
      <c r="N43" s="54">
        <f t="shared" si="3"/>
        <v>10000</v>
      </c>
      <c r="O43" s="54">
        <f>ROUNDUP(装备强化!$F$3*INDEX(装备强化!$C$12:$C$26,MATCH(装备强化附表!O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6</v>
      </c>
      <c r="P43" s="54">
        <f t="shared" si="4"/>
        <v>12000</v>
      </c>
      <c r="Q43" s="54">
        <f>ROUNDUP(装备强化!$F$3*INDEX(装备强化!$C$12:$C$26,MATCH(装备强化附表!Q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10</v>
      </c>
      <c r="R43" s="54">
        <f t="shared" si="5"/>
        <v>20000</v>
      </c>
      <c r="S43" s="54">
        <f>ROUNDUP(装备强化!$F$3*INDEX(装备强化!$C$12:$C$26,MATCH(装备强化附表!S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11</v>
      </c>
      <c r="T43" s="54">
        <f t="shared" si="6"/>
        <v>22000</v>
      </c>
      <c r="U43" s="54">
        <f>ROUNDUP(装备强化!$F$3*INDEX(装备强化!$C$12:$C$26,MATCH(装备强化附表!U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13</v>
      </c>
      <c r="V43" s="54">
        <f t="shared" si="7"/>
        <v>26000</v>
      </c>
      <c r="W43" s="54">
        <f>ROUNDUP(装备强化!$F$3*INDEX(装备强化!$C$12:$C$26,MATCH(装备强化附表!W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14</v>
      </c>
      <c r="X43" s="54">
        <f t="shared" si="8"/>
        <v>28000</v>
      </c>
      <c r="Y43" s="54">
        <f>ROUNDUP(装备强化!$F$3*INDEX(装备强化!$C$12:$C$26,MATCH(装备强化附表!Y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16</v>
      </c>
      <c r="Z43" s="54">
        <f t="shared" si="9"/>
        <v>32000</v>
      </c>
      <c r="AA43" s="54">
        <f>ROUNDUP(装备强化!$F$3*INDEX(装备强化!$C$12:$C$26,MATCH(装备强化附表!AA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27</v>
      </c>
      <c r="AB43" s="54">
        <f t="shared" si="10"/>
        <v>54000</v>
      </c>
      <c r="AC43" s="54">
        <f>ROUNDUP(装备强化!$F$3*INDEX(装备强化!$C$12:$C$26,MATCH(装备强化附表!AC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30</v>
      </c>
      <c r="AD43" s="54">
        <f t="shared" si="11"/>
        <v>60000</v>
      </c>
      <c r="AE43" s="54">
        <f>ROUNDUP(装备强化!$F$3*INDEX(装备强化!$C$12:$C$26,MATCH(装备强化附表!AE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33</v>
      </c>
      <c r="AF43" s="54">
        <f t="shared" si="12"/>
        <v>66000</v>
      </c>
      <c r="AG43" s="54">
        <f>ROUNDUP(装备强化!$F$3*INDEX(装备强化!$C$12:$C$26,MATCH(装备强化附表!AG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36</v>
      </c>
      <c r="AH43" s="54">
        <f t="shared" si="13"/>
        <v>72000</v>
      </c>
      <c r="AI43" s="54">
        <f>ROUNDUP(装备强化!$F$3*INDEX(装备强化!$C$12:$C$26,MATCH(装备强化附表!AI$1,装备强化!$B$12:$B$26,0))*INDEX(装备强化!$G$12:$G$16,MATCH(装备强化附表!$D43,装备强化!$F$12:$F$16,0))*(INDEX(装备强化!$K$12:$K$26,MATCH(装备强化附表!$E43,装备强化!$J$12:$J$26,0))+IF($B43=1,装备强化!$K$28,0))*INDEX(装备强化!$O$12:$O$21,MATCH(装备强化附表!$C43,装备强化!$N$12:$N$21,0)),0)</f>
        <v>39</v>
      </c>
      <c r="AJ43" s="54">
        <f t="shared" si="14"/>
        <v>78000</v>
      </c>
    </row>
    <row r="44" spans="1:36">
      <c r="A44" t="s">
        <v>540</v>
      </c>
      <c r="B44">
        <v>1</v>
      </c>
      <c r="C44" t="s">
        <v>126</v>
      </c>
      <c r="D44" t="s">
        <v>308</v>
      </c>
      <c r="E44">
        <v>5</v>
      </c>
      <c r="F44" t="s">
        <v>232</v>
      </c>
      <c r="G44" s="54">
        <f>ROUNDUP(装备强化!$F$3*INDEX(装备强化!$C$12:$C$26,MATCH(装备强化附表!G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3</v>
      </c>
      <c r="H44" s="54">
        <f t="shared" si="0"/>
        <v>6000</v>
      </c>
      <c r="I44" s="54">
        <f>ROUNDUP(装备强化!$F$3*INDEX(装备强化!$C$12:$C$26,MATCH(装备强化附表!I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5</v>
      </c>
      <c r="J44" s="54">
        <f t="shared" si="1"/>
        <v>10000</v>
      </c>
      <c r="K44" s="54">
        <f>ROUNDUP(装备强化!$F$3*INDEX(装备强化!$C$12:$C$26,MATCH(装备强化附表!K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7</v>
      </c>
      <c r="L44" s="54">
        <f t="shared" si="2"/>
        <v>14000</v>
      </c>
      <c r="M44" s="54">
        <f>ROUNDUP(装备强化!$F$3*INDEX(装备强化!$C$12:$C$26,MATCH(装备强化附表!M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9</v>
      </c>
      <c r="N44" s="54">
        <f t="shared" si="3"/>
        <v>18000</v>
      </c>
      <c r="O44" s="54">
        <f>ROUNDUP(装备强化!$F$3*INDEX(装备强化!$C$12:$C$26,MATCH(装备强化附表!O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11</v>
      </c>
      <c r="P44" s="54">
        <f t="shared" si="4"/>
        <v>22000</v>
      </c>
      <c r="Q44" s="54">
        <f>ROUNDUP(装备强化!$F$3*INDEX(装备强化!$C$12:$C$26,MATCH(装备强化附表!Q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19</v>
      </c>
      <c r="R44" s="54">
        <f t="shared" si="5"/>
        <v>38000</v>
      </c>
      <c r="S44" s="54">
        <f>ROUNDUP(装备强化!$F$3*INDEX(装备强化!$C$12:$C$26,MATCH(装备强化附表!S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22</v>
      </c>
      <c r="T44" s="54">
        <f t="shared" si="6"/>
        <v>44000</v>
      </c>
      <c r="U44" s="54">
        <f>ROUNDUP(装备强化!$F$3*INDEX(装备强化!$C$12:$C$26,MATCH(装备强化附表!U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25</v>
      </c>
      <c r="V44" s="54">
        <f t="shared" si="7"/>
        <v>50000</v>
      </c>
      <c r="W44" s="54">
        <f>ROUNDUP(装备强化!$F$3*INDEX(装备强化!$C$12:$C$26,MATCH(装备强化附表!W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28</v>
      </c>
      <c r="X44" s="54">
        <f t="shared" si="8"/>
        <v>56000</v>
      </c>
      <c r="Y44" s="54">
        <f>ROUNDUP(装备强化!$F$3*INDEX(装备强化!$C$12:$C$26,MATCH(装备强化附表!Y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31</v>
      </c>
      <c r="Z44" s="54">
        <f t="shared" si="9"/>
        <v>62000</v>
      </c>
      <c r="AA44" s="54">
        <f>ROUNDUP(装备强化!$F$3*INDEX(装备强化!$C$12:$C$26,MATCH(装备强化附表!AA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54</v>
      </c>
      <c r="AB44" s="54">
        <f t="shared" si="10"/>
        <v>108000</v>
      </c>
      <c r="AC44" s="54">
        <f>ROUNDUP(装备强化!$F$3*INDEX(装备强化!$C$12:$C$26,MATCH(装备强化附表!AC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60</v>
      </c>
      <c r="AD44" s="54">
        <f t="shared" si="11"/>
        <v>120000</v>
      </c>
      <c r="AE44" s="54">
        <f>ROUNDUP(装备强化!$F$3*INDEX(装备强化!$C$12:$C$26,MATCH(装备强化附表!AE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66</v>
      </c>
      <c r="AF44" s="54">
        <f t="shared" si="12"/>
        <v>132000</v>
      </c>
      <c r="AG44" s="54">
        <f>ROUNDUP(装备强化!$F$3*INDEX(装备强化!$C$12:$C$26,MATCH(装备强化附表!AG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72</v>
      </c>
      <c r="AH44" s="54">
        <f t="shared" si="13"/>
        <v>144000</v>
      </c>
      <c r="AI44" s="54">
        <f>ROUNDUP(装备强化!$F$3*INDEX(装备强化!$C$12:$C$26,MATCH(装备强化附表!AI$1,装备强化!$B$12:$B$26,0))*INDEX(装备强化!$G$12:$G$16,MATCH(装备强化附表!$D44,装备强化!$F$12:$F$16,0))*(INDEX(装备强化!$K$12:$K$26,MATCH(装备强化附表!$E44,装备强化!$J$12:$J$26,0))+IF($B44=1,装备强化!$K$28,0))*INDEX(装备强化!$O$12:$O$21,MATCH(装备强化附表!$C44,装备强化!$N$12:$N$21,0)),0)</f>
        <v>78</v>
      </c>
      <c r="AJ44" s="54">
        <f t="shared" si="14"/>
        <v>156000</v>
      </c>
    </row>
    <row r="45" spans="1:36">
      <c r="A45" t="s">
        <v>545</v>
      </c>
      <c r="B45">
        <v>0</v>
      </c>
      <c r="C45" t="s">
        <v>129</v>
      </c>
      <c r="D45" t="s">
        <v>308</v>
      </c>
      <c r="E45">
        <v>5</v>
      </c>
      <c r="F45" t="s">
        <v>232</v>
      </c>
      <c r="G45" s="54">
        <f>ROUNDUP(装备强化!$F$3*INDEX(装备强化!$C$12:$C$26,MATCH(装备强化附表!G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2</v>
      </c>
      <c r="H45" s="54">
        <f t="shared" si="0"/>
        <v>4000</v>
      </c>
      <c r="I45" s="54">
        <f>ROUNDUP(装备强化!$F$3*INDEX(装备强化!$C$12:$C$26,MATCH(装备强化附表!I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3</v>
      </c>
      <c r="J45" s="54">
        <f t="shared" si="1"/>
        <v>6000</v>
      </c>
      <c r="K45" s="54">
        <f>ROUNDUP(装备强化!$F$3*INDEX(装备强化!$C$12:$C$26,MATCH(装备强化附表!K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4</v>
      </c>
      <c r="L45" s="54">
        <f t="shared" si="2"/>
        <v>8000</v>
      </c>
      <c r="M45" s="54">
        <f>ROUNDUP(装备强化!$F$3*INDEX(装备强化!$C$12:$C$26,MATCH(装备强化附表!M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5</v>
      </c>
      <c r="N45" s="54">
        <f t="shared" si="3"/>
        <v>10000</v>
      </c>
      <c r="O45" s="54">
        <f>ROUNDUP(装备强化!$F$3*INDEX(装备强化!$C$12:$C$26,MATCH(装备强化附表!O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6</v>
      </c>
      <c r="P45" s="54">
        <f t="shared" si="4"/>
        <v>12000</v>
      </c>
      <c r="Q45" s="54">
        <f>ROUNDUP(装备强化!$F$3*INDEX(装备强化!$C$12:$C$26,MATCH(装备强化附表!Q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10</v>
      </c>
      <c r="R45" s="54">
        <f t="shared" si="5"/>
        <v>20000</v>
      </c>
      <c r="S45" s="54">
        <f>ROUNDUP(装备强化!$F$3*INDEX(装备强化!$C$12:$C$26,MATCH(装备强化附表!S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11</v>
      </c>
      <c r="T45" s="54">
        <f t="shared" si="6"/>
        <v>22000</v>
      </c>
      <c r="U45" s="54">
        <f>ROUNDUP(装备强化!$F$3*INDEX(装备强化!$C$12:$C$26,MATCH(装备强化附表!U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13</v>
      </c>
      <c r="V45" s="54">
        <f t="shared" si="7"/>
        <v>26000</v>
      </c>
      <c r="W45" s="54">
        <f>ROUNDUP(装备强化!$F$3*INDEX(装备强化!$C$12:$C$26,MATCH(装备强化附表!W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14</v>
      </c>
      <c r="X45" s="54">
        <f t="shared" si="8"/>
        <v>28000</v>
      </c>
      <c r="Y45" s="54">
        <f>ROUNDUP(装备强化!$F$3*INDEX(装备强化!$C$12:$C$26,MATCH(装备强化附表!Y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16</v>
      </c>
      <c r="Z45" s="54">
        <f t="shared" si="9"/>
        <v>32000</v>
      </c>
      <c r="AA45" s="54">
        <f>ROUNDUP(装备强化!$F$3*INDEX(装备强化!$C$12:$C$26,MATCH(装备强化附表!AA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27</v>
      </c>
      <c r="AB45" s="54">
        <f t="shared" si="10"/>
        <v>54000</v>
      </c>
      <c r="AC45" s="54">
        <f>ROUNDUP(装备强化!$F$3*INDEX(装备强化!$C$12:$C$26,MATCH(装备强化附表!AC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30</v>
      </c>
      <c r="AD45" s="54">
        <f t="shared" si="11"/>
        <v>60000</v>
      </c>
      <c r="AE45" s="54">
        <f>ROUNDUP(装备强化!$F$3*INDEX(装备强化!$C$12:$C$26,MATCH(装备强化附表!AE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33</v>
      </c>
      <c r="AF45" s="54">
        <f t="shared" si="12"/>
        <v>66000</v>
      </c>
      <c r="AG45" s="54">
        <f>ROUNDUP(装备强化!$F$3*INDEX(装备强化!$C$12:$C$26,MATCH(装备强化附表!AG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36</v>
      </c>
      <c r="AH45" s="54">
        <f t="shared" si="13"/>
        <v>72000</v>
      </c>
      <c r="AI45" s="54">
        <f>ROUNDUP(装备强化!$F$3*INDEX(装备强化!$C$12:$C$26,MATCH(装备强化附表!AI$1,装备强化!$B$12:$B$26,0))*INDEX(装备强化!$G$12:$G$16,MATCH(装备强化附表!$D45,装备强化!$F$12:$F$16,0))*(INDEX(装备强化!$K$12:$K$26,MATCH(装备强化附表!$E45,装备强化!$J$12:$J$26,0))+IF($B45=1,装备强化!$K$28,0))*INDEX(装备强化!$O$12:$O$21,MATCH(装备强化附表!$C45,装备强化!$N$12:$N$21,0)),0)</f>
        <v>39</v>
      </c>
      <c r="AJ45" s="54">
        <f t="shared" si="14"/>
        <v>78000</v>
      </c>
    </row>
    <row r="46" spans="1:36">
      <c r="A46" t="s">
        <v>550</v>
      </c>
      <c r="B46">
        <v>1</v>
      </c>
      <c r="C46" t="s">
        <v>129</v>
      </c>
      <c r="D46" t="s">
        <v>308</v>
      </c>
      <c r="E46">
        <v>5</v>
      </c>
      <c r="F46" t="s">
        <v>232</v>
      </c>
      <c r="G46" s="54">
        <f>ROUNDUP(装备强化!$F$3*INDEX(装备强化!$C$12:$C$26,MATCH(装备强化附表!G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3</v>
      </c>
      <c r="H46" s="54">
        <f t="shared" si="0"/>
        <v>6000</v>
      </c>
      <c r="I46" s="54">
        <f>ROUNDUP(装备强化!$F$3*INDEX(装备强化!$C$12:$C$26,MATCH(装备强化附表!I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5</v>
      </c>
      <c r="J46" s="54">
        <f t="shared" si="1"/>
        <v>10000</v>
      </c>
      <c r="K46" s="54">
        <f>ROUNDUP(装备强化!$F$3*INDEX(装备强化!$C$12:$C$26,MATCH(装备强化附表!K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7</v>
      </c>
      <c r="L46" s="54">
        <f t="shared" si="2"/>
        <v>14000</v>
      </c>
      <c r="M46" s="54">
        <f>ROUNDUP(装备强化!$F$3*INDEX(装备强化!$C$12:$C$26,MATCH(装备强化附表!M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9</v>
      </c>
      <c r="N46" s="54">
        <f t="shared" si="3"/>
        <v>18000</v>
      </c>
      <c r="O46" s="54">
        <f>ROUNDUP(装备强化!$F$3*INDEX(装备强化!$C$12:$C$26,MATCH(装备强化附表!O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11</v>
      </c>
      <c r="P46" s="54">
        <f t="shared" si="4"/>
        <v>22000</v>
      </c>
      <c r="Q46" s="54">
        <f>ROUNDUP(装备强化!$F$3*INDEX(装备强化!$C$12:$C$26,MATCH(装备强化附表!Q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19</v>
      </c>
      <c r="R46" s="54">
        <f t="shared" si="5"/>
        <v>38000</v>
      </c>
      <c r="S46" s="54">
        <f>ROUNDUP(装备强化!$F$3*INDEX(装备强化!$C$12:$C$26,MATCH(装备强化附表!S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22</v>
      </c>
      <c r="T46" s="54">
        <f t="shared" si="6"/>
        <v>44000</v>
      </c>
      <c r="U46" s="54">
        <f>ROUNDUP(装备强化!$F$3*INDEX(装备强化!$C$12:$C$26,MATCH(装备强化附表!U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25</v>
      </c>
      <c r="V46" s="54">
        <f t="shared" si="7"/>
        <v>50000</v>
      </c>
      <c r="W46" s="54">
        <f>ROUNDUP(装备强化!$F$3*INDEX(装备强化!$C$12:$C$26,MATCH(装备强化附表!W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28</v>
      </c>
      <c r="X46" s="54">
        <f t="shared" si="8"/>
        <v>56000</v>
      </c>
      <c r="Y46" s="54">
        <f>ROUNDUP(装备强化!$F$3*INDEX(装备强化!$C$12:$C$26,MATCH(装备强化附表!Y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31</v>
      </c>
      <c r="Z46" s="54">
        <f t="shared" si="9"/>
        <v>62000</v>
      </c>
      <c r="AA46" s="54">
        <f>ROUNDUP(装备强化!$F$3*INDEX(装备强化!$C$12:$C$26,MATCH(装备强化附表!AA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54</v>
      </c>
      <c r="AB46" s="54">
        <f t="shared" si="10"/>
        <v>108000</v>
      </c>
      <c r="AC46" s="54">
        <f>ROUNDUP(装备强化!$F$3*INDEX(装备强化!$C$12:$C$26,MATCH(装备强化附表!AC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60</v>
      </c>
      <c r="AD46" s="54">
        <f t="shared" si="11"/>
        <v>120000</v>
      </c>
      <c r="AE46" s="54">
        <f>ROUNDUP(装备强化!$F$3*INDEX(装备强化!$C$12:$C$26,MATCH(装备强化附表!AE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66</v>
      </c>
      <c r="AF46" s="54">
        <f t="shared" si="12"/>
        <v>132000</v>
      </c>
      <c r="AG46" s="54">
        <f>ROUNDUP(装备强化!$F$3*INDEX(装备强化!$C$12:$C$26,MATCH(装备强化附表!AG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72</v>
      </c>
      <c r="AH46" s="54">
        <f t="shared" si="13"/>
        <v>144000</v>
      </c>
      <c r="AI46" s="54">
        <f>ROUNDUP(装备强化!$F$3*INDEX(装备强化!$C$12:$C$26,MATCH(装备强化附表!AI$1,装备强化!$B$12:$B$26,0))*INDEX(装备强化!$G$12:$G$16,MATCH(装备强化附表!$D46,装备强化!$F$12:$F$16,0))*(INDEX(装备强化!$K$12:$K$26,MATCH(装备强化附表!$E46,装备强化!$J$12:$J$26,0))+IF($B46=1,装备强化!$K$28,0))*INDEX(装备强化!$O$12:$O$21,MATCH(装备强化附表!$C46,装备强化!$N$12:$N$21,0)),0)</f>
        <v>78</v>
      </c>
      <c r="AJ46" s="54">
        <f t="shared" si="14"/>
        <v>156000</v>
      </c>
    </row>
    <row r="47" spans="1:36">
      <c r="A47" t="s">
        <v>555</v>
      </c>
      <c r="B47">
        <v>0</v>
      </c>
      <c r="C47" t="s">
        <v>123</v>
      </c>
      <c r="D47" t="s">
        <v>308</v>
      </c>
      <c r="E47">
        <v>10</v>
      </c>
      <c r="F47" t="s">
        <v>232</v>
      </c>
      <c r="G47" s="54">
        <f>ROUNDUP(装备强化!$F$3*INDEX(装备强化!$C$12:$C$26,MATCH(装备强化附表!G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3</v>
      </c>
      <c r="H47" s="54">
        <f t="shared" si="0"/>
        <v>6000</v>
      </c>
      <c r="I47" s="54">
        <f>ROUNDUP(装备强化!$F$3*INDEX(装备强化!$C$12:$C$26,MATCH(装备强化附表!I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4</v>
      </c>
      <c r="J47" s="54">
        <f t="shared" si="1"/>
        <v>8000</v>
      </c>
      <c r="K47" s="54">
        <f>ROUNDUP(装备强化!$F$3*INDEX(装备强化!$C$12:$C$26,MATCH(装备强化附表!K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6</v>
      </c>
      <c r="L47" s="54">
        <f t="shared" si="2"/>
        <v>12000</v>
      </c>
      <c r="M47" s="54">
        <f>ROUNDUP(装备强化!$F$3*INDEX(装备强化!$C$12:$C$26,MATCH(装备强化附表!M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7</v>
      </c>
      <c r="N47" s="54">
        <f t="shared" si="3"/>
        <v>14000</v>
      </c>
      <c r="O47" s="54">
        <f>ROUNDUP(装备强化!$F$3*INDEX(装备强化!$C$12:$C$26,MATCH(装备强化附表!O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8</v>
      </c>
      <c r="P47" s="54">
        <f t="shared" si="4"/>
        <v>16000</v>
      </c>
      <c r="Q47" s="54">
        <f>ROUNDUP(装备强化!$F$3*INDEX(装备强化!$C$12:$C$26,MATCH(装备强化附表!Q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15</v>
      </c>
      <c r="R47" s="54">
        <f t="shared" si="5"/>
        <v>30000</v>
      </c>
      <c r="S47" s="54">
        <f>ROUNDUP(装备强化!$F$3*INDEX(装备强化!$C$12:$C$26,MATCH(装备强化附表!S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17</v>
      </c>
      <c r="T47" s="54">
        <f t="shared" si="6"/>
        <v>34000</v>
      </c>
      <c r="U47" s="54">
        <f>ROUNDUP(装备强化!$F$3*INDEX(装备强化!$C$12:$C$26,MATCH(装备强化附表!U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19</v>
      </c>
      <c r="V47" s="54">
        <f t="shared" si="7"/>
        <v>38000</v>
      </c>
      <c r="W47" s="54">
        <f>ROUNDUP(装备强化!$F$3*INDEX(装备强化!$C$12:$C$26,MATCH(装备强化附表!W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21</v>
      </c>
      <c r="X47" s="54">
        <f t="shared" si="8"/>
        <v>42000</v>
      </c>
      <c r="Y47" s="54">
        <f>ROUNDUP(装备强化!$F$3*INDEX(装备强化!$C$12:$C$26,MATCH(装备强化附表!Y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24</v>
      </c>
      <c r="Z47" s="54">
        <f t="shared" si="9"/>
        <v>48000</v>
      </c>
      <c r="AA47" s="54">
        <f>ROUNDUP(装备强化!$F$3*INDEX(装备强化!$C$12:$C$26,MATCH(装备强化附表!AA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41</v>
      </c>
      <c r="AB47" s="54">
        <f t="shared" si="10"/>
        <v>82000</v>
      </c>
      <c r="AC47" s="54">
        <f>ROUNDUP(装备强化!$F$3*INDEX(装备强化!$C$12:$C$26,MATCH(装备强化附表!AC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45</v>
      </c>
      <c r="AD47" s="54">
        <f t="shared" si="11"/>
        <v>90000</v>
      </c>
      <c r="AE47" s="54">
        <f>ROUNDUP(装备强化!$F$3*INDEX(装备强化!$C$12:$C$26,MATCH(装备强化附表!AE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50</v>
      </c>
      <c r="AF47" s="54">
        <f t="shared" si="12"/>
        <v>100000</v>
      </c>
      <c r="AG47" s="54">
        <f>ROUNDUP(装备强化!$F$3*INDEX(装备强化!$C$12:$C$26,MATCH(装备强化附表!AG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54</v>
      </c>
      <c r="AH47" s="54">
        <f t="shared" si="13"/>
        <v>108000</v>
      </c>
      <c r="AI47" s="54">
        <f>ROUNDUP(装备强化!$F$3*INDEX(装备强化!$C$12:$C$26,MATCH(装备强化附表!AI$1,装备强化!$B$12:$B$26,0))*INDEX(装备强化!$G$12:$G$16,MATCH(装备强化附表!$D47,装备强化!$F$12:$F$16,0))*(INDEX(装备强化!$K$12:$K$26,MATCH(装备强化附表!$E47,装备强化!$J$12:$J$26,0))+IF($B47=1,装备强化!$K$28,0))*INDEX(装备强化!$O$12:$O$21,MATCH(装备强化附表!$C47,装备强化!$N$12:$N$21,0)),0)</f>
        <v>59</v>
      </c>
      <c r="AJ47" s="54">
        <f t="shared" si="14"/>
        <v>118000</v>
      </c>
    </row>
    <row r="48" spans="1:36">
      <c r="A48" t="s">
        <v>560</v>
      </c>
      <c r="B48">
        <v>0</v>
      </c>
      <c r="C48" t="s">
        <v>124</v>
      </c>
      <c r="D48" t="s">
        <v>308</v>
      </c>
      <c r="E48">
        <v>10</v>
      </c>
      <c r="F48" t="s">
        <v>232</v>
      </c>
      <c r="G48" s="54">
        <f>ROUNDUP(装备强化!$F$3*INDEX(装备强化!$C$12:$C$26,MATCH(装备强化附表!G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3</v>
      </c>
      <c r="H48" s="54">
        <f t="shared" si="0"/>
        <v>6000</v>
      </c>
      <c r="I48" s="54">
        <f>ROUNDUP(装备强化!$F$3*INDEX(装备强化!$C$12:$C$26,MATCH(装备强化附表!I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5</v>
      </c>
      <c r="J48" s="54">
        <f t="shared" si="1"/>
        <v>10000</v>
      </c>
      <c r="K48" s="54">
        <f>ROUNDUP(装备强化!$F$3*INDEX(装备强化!$C$12:$C$26,MATCH(装备强化附表!K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7</v>
      </c>
      <c r="L48" s="54">
        <f t="shared" si="2"/>
        <v>14000</v>
      </c>
      <c r="M48" s="54">
        <f>ROUNDUP(装备强化!$F$3*INDEX(装备强化!$C$12:$C$26,MATCH(装备强化附表!M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8</v>
      </c>
      <c r="N48" s="54">
        <f t="shared" si="3"/>
        <v>16000</v>
      </c>
      <c r="O48" s="54">
        <f>ROUNDUP(装备强化!$F$3*INDEX(装备强化!$C$12:$C$26,MATCH(装备强化附表!O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10</v>
      </c>
      <c r="P48" s="54">
        <f t="shared" si="4"/>
        <v>20000</v>
      </c>
      <c r="Q48" s="54">
        <f>ROUNDUP(装备强化!$F$3*INDEX(装备强化!$C$12:$C$26,MATCH(装备强化附表!Q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18</v>
      </c>
      <c r="R48" s="54">
        <f t="shared" si="5"/>
        <v>36000</v>
      </c>
      <c r="S48" s="54">
        <f>ROUNDUP(装备强化!$F$3*INDEX(装备强化!$C$12:$C$26,MATCH(装备强化附表!S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21</v>
      </c>
      <c r="T48" s="54">
        <f t="shared" si="6"/>
        <v>42000</v>
      </c>
      <c r="U48" s="54">
        <f>ROUNDUP(装备强化!$F$3*INDEX(装备强化!$C$12:$C$26,MATCH(装备强化附表!U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24</v>
      </c>
      <c r="V48" s="54">
        <f t="shared" si="7"/>
        <v>48000</v>
      </c>
      <c r="W48" s="54">
        <f>ROUNDUP(装备强化!$F$3*INDEX(装备强化!$C$12:$C$26,MATCH(装备强化附表!W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27</v>
      </c>
      <c r="X48" s="54">
        <f t="shared" si="8"/>
        <v>54000</v>
      </c>
      <c r="Y48" s="54">
        <f>ROUNDUP(装备强化!$F$3*INDEX(装备强化!$C$12:$C$26,MATCH(装备强化附表!Y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29</v>
      </c>
      <c r="Z48" s="54">
        <f t="shared" si="9"/>
        <v>58000</v>
      </c>
      <c r="AA48" s="54">
        <f>ROUNDUP(装备强化!$F$3*INDEX(装备强化!$C$12:$C$26,MATCH(装备强化附表!AA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51</v>
      </c>
      <c r="AB48" s="54">
        <f t="shared" si="10"/>
        <v>102000</v>
      </c>
      <c r="AC48" s="54">
        <f>ROUNDUP(装备强化!$F$3*INDEX(装备强化!$C$12:$C$26,MATCH(装备强化附表!AC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57</v>
      </c>
      <c r="AD48" s="54">
        <f t="shared" si="11"/>
        <v>114000</v>
      </c>
      <c r="AE48" s="54">
        <f>ROUNDUP(装备强化!$F$3*INDEX(装备强化!$C$12:$C$26,MATCH(装备强化附表!AE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62</v>
      </c>
      <c r="AF48" s="54">
        <f t="shared" si="12"/>
        <v>124000</v>
      </c>
      <c r="AG48" s="54">
        <f>ROUNDUP(装备强化!$F$3*INDEX(装备强化!$C$12:$C$26,MATCH(装备强化附表!AG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68</v>
      </c>
      <c r="AH48" s="54">
        <f t="shared" si="13"/>
        <v>136000</v>
      </c>
      <c r="AI48" s="54">
        <f>ROUNDUP(装备强化!$F$3*INDEX(装备强化!$C$12:$C$26,MATCH(装备强化附表!AI$1,装备强化!$B$12:$B$26,0))*INDEX(装备强化!$G$12:$G$16,MATCH(装备强化附表!$D48,装备强化!$F$12:$F$16,0))*(INDEX(装备强化!$K$12:$K$26,MATCH(装备强化附表!$E48,装备强化!$J$12:$J$26,0))+IF($B48=1,装备强化!$K$28,0))*INDEX(装备强化!$O$12:$O$21,MATCH(装备强化附表!$C48,装备强化!$N$12:$N$21,0)),0)</f>
        <v>74</v>
      </c>
      <c r="AJ48" s="54">
        <f t="shared" si="14"/>
        <v>148000</v>
      </c>
    </row>
    <row r="49" spans="1:36">
      <c r="A49" t="s">
        <v>565</v>
      </c>
      <c r="B49">
        <v>0</v>
      </c>
      <c r="C49" t="s">
        <v>125</v>
      </c>
      <c r="D49" t="s">
        <v>308</v>
      </c>
      <c r="E49">
        <v>10</v>
      </c>
      <c r="F49" t="s">
        <v>232</v>
      </c>
      <c r="G49" s="54">
        <f>ROUNDUP(装备强化!$F$3*INDEX(装备强化!$C$12:$C$26,MATCH(装备强化附表!G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3</v>
      </c>
      <c r="H49" s="54">
        <f t="shared" si="0"/>
        <v>6000</v>
      </c>
      <c r="I49" s="54">
        <f>ROUNDUP(装备强化!$F$3*INDEX(装备强化!$C$12:$C$26,MATCH(装备强化附表!I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5</v>
      </c>
      <c r="J49" s="54">
        <f t="shared" si="1"/>
        <v>10000</v>
      </c>
      <c r="K49" s="54">
        <f>ROUNDUP(装备强化!$F$3*INDEX(装备强化!$C$12:$C$26,MATCH(装备强化附表!K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7</v>
      </c>
      <c r="L49" s="54">
        <f t="shared" si="2"/>
        <v>14000</v>
      </c>
      <c r="M49" s="54">
        <f>ROUNDUP(装备强化!$F$3*INDEX(装备强化!$C$12:$C$26,MATCH(装备强化附表!M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8</v>
      </c>
      <c r="N49" s="54">
        <f t="shared" si="3"/>
        <v>16000</v>
      </c>
      <c r="O49" s="54">
        <f>ROUNDUP(装备强化!$F$3*INDEX(装备强化!$C$12:$C$26,MATCH(装备强化附表!O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10</v>
      </c>
      <c r="P49" s="54">
        <f t="shared" si="4"/>
        <v>20000</v>
      </c>
      <c r="Q49" s="54">
        <f>ROUNDUP(装备强化!$F$3*INDEX(装备强化!$C$12:$C$26,MATCH(装备强化附表!Q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18</v>
      </c>
      <c r="R49" s="54">
        <f t="shared" si="5"/>
        <v>36000</v>
      </c>
      <c r="S49" s="54">
        <f>ROUNDUP(装备强化!$F$3*INDEX(装备强化!$C$12:$C$26,MATCH(装备强化附表!S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21</v>
      </c>
      <c r="T49" s="54">
        <f t="shared" si="6"/>
        <v>42000</v>
      </c>
      <c r="U49" s="54">
        <f>ROUNDUP(装备强化!$F$3*INDEX(装备强化!$C$12:$C$26,MATCH(装备强化附表!U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24</v>
      </c>
      <c r="V49" s="54">
        <f t="shared" si="7"/>
        <v>48000</v>
      </c>
      <c r="W49" s="54">
        <f>ROUNDUP(装备强化!$F$3*INDEX(装备强化!$C$12:$C$26,MATCH(装备强化附表!W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27</v>
      </c>
      <c r="X49" s="54">
        <f t="shared" si="8"/>
        <v>54000</v>
      </c>
      <c r="Y49" s="54">
        <f>ROUNDUP(装备强化!$F$3*INDEX(装备强化!$C$12:$C$26,MATCH(装备强化附表!Y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29</v>
      </c>
      <c r="Z49" s="54">
        <f t="shared" si="9"/>
        <v>58000</v>
      </c>
      <c r="AA49" s="54">
        <f>ROUNDUP(装备强化!$F$3*INDEX(装备强化!$C$12:$C$26,MATCH(装备强化附表!AA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51</v>
      </c>
      <c r="AB49" s="54">
        <f t="shared" si="10"/>
        <v>102000</v>
      </c>
      <c r="AC49" s="54">
        <f>ROUNDUP(装备强化!$F$3*INDEX(装备强化!$C$12:$C$26,MATCH(装备强化附表!AC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57</v>
      </c>
      <c r="AD49" s="54">
        <f t="shared" si="11"/>
        <v>114000</v>
      </c>
      <c r="AE49" s="54">
        <f>ROUNDUP(装备强化!$F$3*INDEX(装备强化!$C$12:$C$26,MATCH(装备强化附表!AE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62</v>
      </c>
      <c r="AF49" s="54">
        <f t="shared" si="12"/>
        <v>124000</v>
      </c>
      <c r="AG49" s="54">
        <f>ROUNDUP(装备强化!$F$3*INDEX(装备强化!$C$12:$C$26,MATCH(装备强化附表!AG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68</v>
      </c>
      <c r="AH49" s="54">
        <f t="shared" si="13"/>
        <v>136000</v>
      </c>
      <c r="AI49" s="54">
        <f>ROUNDUP(装备强化!$F$3*INDEX(装备强化!$C$12:$C$26,MATCH(装备强化附表!AI$1,装备强化!$B$12:$B$26,0))*INDEX(装备强化!$G$12:$G$16,MATCH(装备强化附表!$D49,装备强化!$F$12:$F$16,0))*(INDEX(装备强化!$K$12:$K$26,MATCH(装备强化附表!$E49,装备强化!$J$12:$J$26,0))+IF($B49=1,装备强化!$K$28,0))*INDEX(装备强化!$O$12:$O$21,MATCH(装备强化附表!$C49,装备强化!$N$12:$N$21,0)),0)</f>
        <v>74</v>
      </c>
      <c r="AJ49" s="54">
        <f t="shared" si="14"/>
        <v>148000</v>
      </c>
    </row>
    <row r="50" spans="1:36">
      <c r="A50" t="s">
        <v>570</v>
      </c>
      <c r="B50">
        <v>0</v>
      </c>
      <c r="C50" t="s">
        <v>130</v>
      </c>
      <c r="D50" t="s">
        <v>308</v>
      </c>
      <c r="E50">
        <v>10</v>
      </c>
      <c r="F50" t="s">
        <v>232</v>
      </c>
      <c r="G50" s="54">
        <f>ROUNDUP(装备强化!$F$3*INDEX(装备强化!$C$12:$C$26,MATCH(装备强化附表!G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3</v>
      </c>
      <c r="H50" s="54">
        <f t="shared" si="0"/>
        <v>6000</v>
      </c>
      <c r="I50" s="54">
        <f>ROUNDUP(装备强化!$F$3*INDEX(装备强化!$C$12:$C$26,MATCH(装备强化附表!I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4</v>
      </c>
      <c r="J50" s="54">
        <f t="shared" si="1"/>
        <v>8000</v>
      </c>
      <c r="K50" s="54">
        <f>ROUNDUP(装备强化!$F$3*INDEX(装备强化!$C$12:$C$26,MATCH(装备强化附表!K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6</v>
      </c>
      <c r="L50" s="54">
        <f t="shared" si="2"/>
        <v>12000</v>
      </c>
      <c r="M50" s="54">
        <f>ROUNDUP(装备强化!$F$3*INDEX(装备强化!$C$12:$C$26,MATCH(装备强化附表!M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7</v>
      </c>
      <c r="N50" s="54">
        <f t="shared" si="3"/>
        <v>14000</v>
      </c>
      <c r="O50" s="54">
        <f>ROUNDUP(装备强化!$F$3*INDEX(装备强化!$C$12:$C$26,MATCH(装备强化附表!O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8</v>
      </c>
      <c r="P50" s="54">
        <f t="shared" si="4"/>
        <v>16000</v>
      </c>
      <c r="Q50" s="54">
        <f>ROUNDUP(装备强化!$F$3*INDEX(装备强化!$C$12:$C$26,MATCH(装备强化附表!Q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15</v>
      </c>
      <c r="R50" s="54">
        <f t="shared" si="5"/>
        <v>30000</v>
      </c>
      <c r="S50" s="54">
        <f>ROUNDUP(装备强化!$F$3*INDEX(装备强化!$C$12:$C$26,MATCH(装备强化附表!S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17</v>
      </c>
      <c r="T50" s="54">
        <f t="shared" si="6"/>
        <v>34000</v>
      </c>
      <c r="U50" s="54">
        <f>ROUNDUP(装备强化!$F$3*INDEX(装备强化!$C$12:$C$26,MATCH(装备强化附表!U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19</v>
      </c>
      <c r="V50" s="54">
        <f t="shared" si="7"/>
        <v>38000</v>
      </c>
      <c r="W50" s="54">
        <f>ROUNDUP(装备强化!$F$3*INDEX(装备强化!$C$12:$C$26,MATCH(装备强化附表!W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21</v>
      </c>
      <c r="X50" s="54">
        <f t="shared" si="8"/>
        <v>42000</v>
      </c>
      <c r="Y50" s="54">
        <f>ROUNDUP(装备强化!$F$3*INDEX(装备强化!$C$12:$C$26,MATCH(装备强化附表!Y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24</v>
      </c>
      <c r="Z50" s="54">
        <f t="shared" si="9"/>
        <v>48000</v>
      </c>
      <c r="AA50" s="54">
        <f>ROUNDUP(装备强化!$F$3*INDEX(装备强化!$C$12:$C$26,MATCH(装备强化附表!AA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41</v>
      </c>
      <c r="AB50" s="54">
        <f t="shared" si="10"/>
        <v>82000</v>
      </c>
      <c r="AC50" s="54">
        <f>ROUNDUP(装备强化!$F$3*INDEX(装备强化!$C$12:$C$26,MATCH(装备强化附表!AC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45</v>
      </c>
      <c r="AD50" s="54">
        <f t="shared" si="11"/>
        <v>90000</v>
      </c>
      <c r="AE50" s="54">
        <f>ROUNDUP(装备强化!$F$3*INDEX(装备强化!$C$12:$C$26,MATCH(装备强化附表!AE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50</v>
      </c>
      <c r="AF50" s="54">
        <f t="shared" si="12"/>
        <v>100000</v>
      </c>
      <c r="AG50" s="54">
        <f>ROUNDUP(装备强化!$F$3*INDEX(装备强化!$C$12:$C$26,MATCH(装备强化附表!AG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54</v>
      </c>
      <c r="AH50" s="54">
        <f t="shared" si="13"/>
        <v>108000</v>
      </c>
      <c r="AI50" s="54">
        <f>ROUNDUP(装备强化!$F$3*INDEX(装备强化!$C$12:$C$26,MATCH(装备强化附表!AI$1,装备强化!$B$12:$B$26,0))*INDEX(装备强化!$G$12:$G$16,MATCH(装备强化附表!$D50,装备强化!$F$12:$F$16,0))*(INDEX(装备强化!$K$12:$K$26,MATCH(装备强化附表!$E50,装备强化!$J$12:$J$26,0))+IF($B50=1,装备强化!$K$28,0))*INDEX(装备强化!$O$12:$O$21,MATCH(装备强化附表!$C50,装备强化!$N$12:$N$21,0)),0)</f>
        <v>59</v>
      </c>
      <c r="AJ50" s="54">
        <f t="shared" si="14"/>
        <v>118000</v>
      </c>
    </row>
    <row r="51" spans="1:36">
      <c r="A51" t="s">
        <v>575</v>
      </c>
      <c r="B51">
        <v>0</v>
      </c>
      <c r="C51" t="s">
        <v>131</v>
      </c>
      <c r="D51" t="s">
        <v>308</v>
      </c>
      <c r="E51">
        <v>10</v>
      </c>
      <c r="F51" t="s">
        <v>232</v>
      </c>
      <c r="G51" s="54">
        <f>ROUNDUP(装备强化!$F$3*INDEX(装备强化!$C$12:$C$26,MATCH(装备强化附表!G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3</v>
      </c>
      <c r="H51" s="54">
        <f t="shared" si="0"/>
        <v>6000</v>
      </c>
      <c r="I51" s="54">
        <f>ROUNDUP(装备强化!$F$3*INDEX(装备强化!$C$12:$C$26,MATCH(装备强化附表!I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4</v>
      </c>
      <c r="J51" s="54">
        <f t="shared" si="1"/>
        <v>8000</v>
      </c>
      <c r="K51" s="54">
        <f>ROUNDUP(装备强化!$F$3*INDEX(装备强化!$C$12:$C$26,MATCH(装备强化附表!K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6</v>
      </c>
      <c r="L51" s="54">
        <f t="shared" si="2"/>
        <v>12000</v>
      </c>
      <c r="M51" s="54">
        <f>ROUNDUP(装备强化!$F$3*INDEX(装备强化!$C$12:$C$26,MATCH(装备强化附表!M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7</v>
      </c>
      <c r="N51" s="54">
        <f t="shared" si="3"/>
        <v>14000</v>
      </c>
      <c r="O51" s="54">
        <f>ROUNDUP(装备强化!$F$3*INDEX(装备强化!$C$12:$C$26,MATCH(装备强化附表!O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8</v>
      </c>
      <c r="P51" s="54">
        <f t="shared" si="4"/>
        <v>16000</v>
      </c>
      <c r="Q51" s="54">
        <f>ROUNDUP(装备强化!$F$3*INDEX(装备强化!$C$12:$C$26,MATCH(装备强化附表!Q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15</v>
      </c>
      <c r="R51" s="54">
        <f t="shared" si="5"/>
        <v>30000</v>
      </c>
      <c r="S51" s="54">
        <f>ROUNDUP(装备强化!$F$3*INDEX(装备强化!$C$12:$C$26,MATCH(装备强化附表!S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17</v>
      </c>
      <c r="T51" s="54">
        <f t="shared" si="6"/>
        <v>34000</v>
      </c>
      <c r="U51" s="54">
        <f>ROUNDUP(装备强化!$F$3*INDEX(装备强化!$C$12:$C$26,MATCH(装备强化附表!U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19</v>
      </c>
      <c r="V51" s="54">
        <f t="shared" si="7"/>
        <v>38000</v>
      </c>
      <c r="W51" s="54">
        <f>ROUNDUP(装备强化!$F$3*INDEX(装备强化!$C$12:$C$26,MATCH(装备强化附表!W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21</v>
      </c>
      <c r="X51" s="54">
        <f t="shared" si="8"/>
        <v>42000</v>
      </c>
      <c r="Y51" s="54">
        <f>ROUNDUP(装备强化!$F$3*INDEX(装备强化!$C$12:$C$26,MATCH(装备强化附表!Y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24</v>
      </c>
      <c r="Z51" s="54">
        <f t="shared" si="9"/>
        <v>48000</v>
      </c>
      <c r="AA51" s="54">
        <f>ROUNDUP(装备强化!$F$3*INDEX(装备强化!$C$12:$C$26,MATCH(装备强化附表!AA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41</v>
      </c>
      <c r="AB51" s="54">
        <f t="shared" si="10"/>
        <v>82000</v>
      </c>
      <c r="AC51" s="54">
        <f>ROUNDUP(装备强化!$F$3*INDEX(装备强化!$C$12:$C$26,MATCH(装备强化附表!AC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45</v>
      </c>
      <c r="AD51" s="54">
        <f t="shared" si="11"/>
        <v>90000</v>
      </c>
      <c r="AE51" s="54">
        <f>ROUNDUP(装备强化!$F$3*INDEX(装备强化!$C$12:$C$26,MATCH(装备强化附表!AE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50</v>
      </c>
      <c r="AF51" s="54">
        <f t="shared" si="12"/>
        <v>100000</v>
      </c>
      <c r="AG51" s="54">
        <f>ROUNDUP(装备强化!$F$3*INDEX(装备强化!$C$12:$C$26,MATCH(装备强化附表!AG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54</v>
      </c>
      <c r="AH51" s="54">
        <f t="shared" si="13"/>
        <v>108000</v>
      </c>
      <c r="AI51" s="54">
        <f>ROUNDUP(装备强化!$F$3*INDEX(装备强化!$C$12:$C$26,MATCH(装备强化附表!AI$1,装备强化!$B$12:$B$26,0))*INDEX(装备强化!$G$12:$G$16,MATCH(装备强化附表!$D51,装备强化!$F$12:$F$16,0))*(INDEX(装备强化!$K$12:$K$26,MATCH(装备强化附表!$E51,装备强化!$J$12:$J$26,0))+IF($B51=1,装备强化!$K$28,0))*INDEX(装备强化!$O$12:$O$21,MATCH(装备强化附表!$C51,装备强化!$N$12:$N$21,0)),0)</f>
        <v>59</v>
      </c>
      <c r="AJ51" s="54">
        <f t="shared" si="14"/>
        <v>118000</v>
      </c>
    </row>
    <row r="52" spans="1:36">
      <c r="A52" t="s">
        <v>580</v>
      </c>
      <c r="B52">
        <v>0</v>
      </c>
      <c r="C52" t="s">
        <v>132</v>
      </c>
      <c r="D52" t="s">
        <v>308</v>
      </c>
      <c r="E52">
        <v>10</v>
      </c>
      <c r="F52" t="s">
        <v>232</v>
      </c>
      <c r="G52" s="54">
        <f>ROUNDUP(装备强化!$F$3*INDEX(装备强化!$C$12:$C$26,MATCH(装备强化附表!G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2</v>
      </c>
      <c r="H52" s="54">
        <f t="shared" si="0"/>
        <v>4000</v>
      </c>
      <c r="I52" s="54">
        <f>ROUNDUP(装备强化!$F$3*INDEX(装备强化!$C$12:$C$26,MATCH(装备强化附表!I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3</v>
      </c>
      <c r="J52" s="54">
        <f t="shared" si="1"/>
        <v>6000</v>
      </c>
      <c r="K52" s="54">
        <f>ROUNDUP(装备强化!$F$3*INDEX(装备强化!$C$12:$C$26,MATCH(装备强化附表!K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4</v>
      </c>
      <c r="L52" s="54">
        <f t="shared" si="2"/>
        <v>8000</v>
      </c>
      <c r="M52" s="54">
        <f>ROUNDUP(装备强化!$F$3*INDEX(装备强化!$C$12:$C$26,MATCH(装备强化附表!M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4</v>
      </c>
      <c r="N52" s="54">
        <f t="shared" si="3"/>
        <v>8000</v>
      </c>
      <c r="O52" s="54">
        <f>ROUNDUP(装备强化!$F$3*INDEX(装备强化!$C$12:$C$26,MATCH(装备强化附表!O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5</v>
      </c>
      <c r="P52" s="54">
        <f t="shared" si="4"/>
        <v>10000</v>
      </c>
      <c r="Q52" s="54">
        <f>ROUNDUP(装备强化!$F$3*INDEX(装备强化!$C$12:$C$26,MATCH(装备强化附表!Q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9</v>
      </c>
      <c r="R52" s="54">
        <f t="shared" si="5"/>
        <v>18000</v>
      </c>
      <c r="S52" s="54">
        <f>ROUNDUP(装备强化!$F$3*INDEX(装备强化!$C$12:$C$26,MATCH(装备强化附表!S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10</v>
      </c>
      <c r="T52" s="54">
        <f t="shared" si="6"/>
        <v>20000</v>
      </c>
      <c r="U52" s="54">
        <f>ROUNDUP(装备强化!$F$3*INDEX(装备强化!$C$12:$C$26,MATCH(装备强化附表!U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12</v>
      </c>
      <c r="V52" s="54">
        <f t="shared" si="7"/>
        <v>24000</v>
      </c>
      <c r="W52" s="54">
        <f>ROUNDUP(装备强化!$F$3*INDEX(装备强化!$C$12:$C$26,MATCH(装备强化附表!W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13</v>
      </c>
      <c r="X52" s="54">
        <f t="shared" si="8"/>
        <v>26000</v>
      </c>
      <c r="Y52" s="54">
        <f>ROUNDUP(装备强化!$F$3*INDEX(装备强化!$C$12:$C$26,MATCH(装备强化附表!Y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14</v>
      </c>
      <c r="Z52" s="54">
        <f t="shared" si="9"/>
        <v>28000</v>
      </c>
      <c r="AA52" s="54">
        <f>ROUNDUP(装备强化!$F$3*INDEX(装备强化!$C$12:$C$26,MATCH(装备强化附表!AA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25</v>
      </c>
      <c r="AB52" s="54">
        <f t="shared" si="10"/>
        <v>50000</v>
      </c>
      <c r="AC52" s="54">
        <f>ROUNDUP(装备强化!$F$3*INDEX(装备强化!$C$12:$C$26,MATCH(装备强化附表!AC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27</v>
      </c>
      <c r="AD52" s="54">
        <f t="shared" si="11"/>
        <v>54000</v>
      </c>
      <c r="AE52" s="54">
        <f>ROUNDUP(装备强化!$F$3*INDEX(装备强化!$C$12:$C$26,MATCH(装备强化附表!AE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30</v>
      </c>
      <c r="AF52" s="54">
        <f t="shared" si="12"/>
        <v>60000</v>
      </c>
      <c r="AG52" s="54">
        <f>ROUNDUP(装备强化!$F$3*INDEX(装备强化!$C$12:$C$26,MATCH(装备强化附表!AG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33</v>
      </c>
      <c r="AH52" s="54">
        <f t="shared" si="13"/>
        <v>66000</v>
      </c>
      <c r="AI52" s="54">
        <f>ROUNDUP(装备强化!$F$3*INDEX(装备强化!$C$12:$C$26,MATCH(装备强化附表!AI$1,装备强化!$B$12:$B$26,0))*INDEX(装备强化!$G$12:$G$16,MATCH(装备强化附表!$D52,装备强化!$F$12:$F$16,0))*(INDEX(装备强化!$K$12:$K$26,MATCH(装备强化附表!$E52,装备强化!$J$12:$J$26,0))+IF($B52=1,装备强化!$K$28,0))*INDEX(装备强化!$O$12:$O$21,MATCH(装备强化附表!$C52,装备强化!$N$12:$N$21,0)),0)</f>
        <v>36</v>
      </c>
      <c r="AJ52" s="54">
        <f t="shared" si="14"/>
        <v>72000</v>
      </c>
    </row>
    <row r="53" spans="1:36">
      <c r="A53" t="s">
        <v>585</v>
      </c>
      <c r="B53">
        <v>0</v>
      </c>
      <c r="C53" t="s">
        <v>127</v>
      </c>
      <c r="D53" t="s">
        <v>308</v>
      </c>
      <c r="E53">
        <v>10</v>
      </c>
      <c r="F53" t="s">
        <v>135</v>
      </c>
      <c r="G53" s="54">
        <f>ROUNDUP(装备强化!$F$3*INDEX(装备强化!$C$12:$C$26,MATCH(装备强化附表!G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5</v>
      </c>
      <c r="H53" s="54">
        <f t="shared" si="0"/>
        <v>10000</v>
      </c>
      <c r="I53" s="54">
        <f>ROUNDUP(装备强化!$F$3*INDEX(装备强化!$C$12:$C$26,MATCH(装备强化附表!I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7</v>
      </c>
      <c r="J53" s="54">
        <f t="shared" si="1"/>
        <v>14000</v>
      </c>
      <c r="K53" s="54">
        <f>ROUNDUP(装备强化!$F$3*INDEX(装备强化!$C$12:$C$26,MATCH(装备强化附表!K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11</v>
      </c>
      <c r="L53" s="54">
        <f t="shared" si="2"/>
        <v>22000</v>
      </c>
      <c r="M53" s="54">
        <f>ROUNDUP(装备强化!$F$3*INDEX(装备强化!$C$12:$C$26,MATCH(装备强化附表!M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13</v>
      </c>
      <c r="N53" s="54">
        <f t="shared" si="3"/>
        <v>26000</v>
      </c>
      <c r="O53" s="54">
        <f>ROUNDUP(装备强化!$F$3*INDEX(装备强化!$C$12:$C$26,MATCH(装备强化附表!O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16</v>
      </c>
      <c r="P53" s="54">
        <f t="shared" si="4"/>
        <v>32000</v>
      </c>
      <c r="Q53" s="54">
        <f>ROUNDUP(装备强化!$F$3*INDEX(装备强化!$C$12:$C$26,MATCH(装备强化附表!Q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29</v>
      </c>
      <c r="R53" s="54">
        <f t="shared" si="5"/>
        <v>58000</v>
      </c>
      <c r="S53" s="54">
        <f>ROUNDUP(装备强化!$F$3*INDEX(装备强化!$C$12:$C$26,MATCH(装备强化附表!S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33</v>
      </c>
      <c r="T53" s="54">
        <f t="shared" si="6"/>
        <v>66000</v>
      </c>
      <c r="U53" s="54">
        <f>ROUNDUP(装备强化!$F$3*INDEX(装备强化!$C$12:$C$26,MATCH(装备强化附表!U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38</v>
      </c>
      <c r="V53" s="54">
        <f t="shared" si="7"/>
        <v>76000</v>
      </c>
      <c r="W53" s="54">
        <f>ROUNDUP(装备强化!$F$3*INDEX(装备强化!$C$12:$C$26,MATCH(装备强化附表!W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42</v>
      </c>
      <c r="X53" s="54">
        <f t="shared" si="8"/>
        <v>84000</v>
      </c>
      <c r="Y53" s="54">
        <f>ROUNDUP(装备强化!$F$3*INDEX(装备强化!$C$12:$C$26,MATCH(装备强化附表!Y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47</v>
      </c>
      <c r="Z53" s="54">
        <f t="shared" si="9"/>
        <v>94000</v>
      </c>
      <c r="AA53" s="54">
        <f>ROUNDUP(装备强化!$F$3*INDEX(装备强化!$C$12:$C$26,MATCH(装备强化附表!AA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81</v>
      </c>
      <c r="AB53" s="54">
        <f t="shared" si="10"/>
        <v>162000</v>
      </c>
      <c r="AC53" s="54">
        <f>ROUNDUP(装备强化!$F$3*INDEX(装备强化!$C$12:$C$26,MATCH(装备强化附表!AC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90</v>
      </c>
      <c r="AD53" s="54">
        <f t="shared" si="11"/>
        <v>180000</v>
      </c>
      <c r="AE53" s="54">
        <f>ROUNDUP(装备强化!$F$3*INDEX(装备强化!$C$12:$C$26,MATCH(装备强化附表!AE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99</v>
      </c>
      <c r="AF53" s="54">
        <f t="shared" si="12"/>
        <v>198000</v>
      </c>
      <c r="AG53" s="54">
        <f>ROUNDUP(装备强化!$F$3*INDEX(装备强化!$C$12:$C$26,MATCH(装备强化附表!AG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108</v>
      </c>
      <c r="AH53" s="54">
        <f t="shared" si="13"/>
        <v>216000</v>
      </c>
      <c r="AI53" s="54">
        <f>ROUNDUP(装备强化!$F$3*INDEX(装备强化!$C$12:$C$26,MATCH(装备强化附表!AI$1,装备强化!$B$12:$B$26,0))*INDEX(装备强化!$G$12:$G$16,MATCH(装备强化附表!$D53,装备强化!$F$12:$F$16,0))*(INDEX(装备强化!$K$12:$K$26,MATCH(装备强化附表!$E53,装备强化!$J$12:$J$26,0))+IF($B53=1,装备强化!$K$28,0))*INDEX(装备强化!$O$12:$O$21,MATCH(装备强化附表!$C53,装备强化!$N$12:$N$21,0)),0)</f>
        <v>117</v>
      </c>
      <c r="AJ53" s="54">
        <f t="shared" si="14"/>
        <v>234000</v>
      </c>
    </row>
    <row r="54" spans="1:36">
      <c r="A54" t="s">
        <v>590</v>
      </c>
      <c r="B54">
        <v>1</v>
      </c>
      <c r="C54" t="s">
        <v>127</v>
      </c>
      <c r="D54" t="s">
        <v>308</v>
      </c>
      <c r="E54">
        <v>10</v>
      </c>
      <c r="F54" t="s">
        <v>135</v>
      </c>
      <c r="G54" s="54">
        <f>ROUNDUP(装备强化!$F$3*INDEX(装备强化!$C$12:$C$26,MATCH(装备强化附表!G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8</v>
      </c>
      <c r="H54" s="54">
        <f t="shared" si="0"/>
        <v>16000</v>
      </c>
      <c r="I54" s="54">
        <f>ROUNDUP(装备强化!$F$3*INDEX(装备强化!$C$12:$C$26,MATCH(装备强化附表!I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12</v>
      </c>
      <c r="J54" s="54">
        <f t="shared" si="1"/>
        <v>24000</v>
      </c>
      <c r="K54" s="54">
        <f>ROUNDUP(装备强化!$F$3*INDEX(装备强化!$C$12:$C$26,MATCH(装备强化附表!K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17</v>
      </c>
      <c r="L54" s="54">
        <f t="shared" si="2"/>
        <v>34000</v>
      </c>
      <c r="M54" s="54">
        <f>ROUNDUP(装备强化!$F$3*INDEX(装备强化!$C$12:$C$26,MATCH(装备强化附表!M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21</v>
      </c>
      <c r="N54" s="54">
        <f t="shared" si="3"/>
        <v>42000</v>
      </c>
      <c r="O54" s="54">
        <f>ROUNDUP(装备强化!$F$3*INDEX(装备强化!$C$12:$C$26,MATCH(装备强化附表!O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27</v>
      </c>
      <c r="P54" s="54">
        <f t="shared" si="4"/>
        <v>54000</v>
      </c>
      <c r="Q54" s="54">
        <f>ROUNDUP(装备强化!$F$3*INDEX(装备强化!$C$12:$C$26,MATCH(装备强化附表!Q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47</v>
      </c>
      <c r="R54" s="54">
        <f t="shared" si="5"/>
        <v>94000</v>
      </c>
      <c r="S54" s="54">
        <f>ROUNDUP(装备强化!$F$3*INDEX(装备强化!$C$12:$C$26,MATCH(装备强化附表!S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55</v>
      </c>
      <c r="T54" s="54">
        <f t="shared" si="6"/>
        <v>110000</v>
      </c>
      <c r="U54" s="54">
        <f>ROUNDUP(装备强化!$F$3*INDEX(装备强化!$C$12:$C$26,MATCH(装备强化附表!U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62</v>
      </c>
      <c r="V54" s="54">
        <f t="shared" si="7"/>
        <v>124000</v>
      </c>
      <c r="W54" s="54">
        <f>ROUNDUP(装备强化!$F$3*INDEX(装备强化!$C$12:$C$26,MATCH(装备强化附表!W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70</v>
      </c>
      <c r="X54" s="54">
        <f t="shared" si="8"/>
        <v>140000</v>
      </c>
      <c r="Y54" s="54">
        <f>ROUNDUP(装备强化!$F$3*INDEX(装备强化!$C$12:$C$26,MATCH(装备强化附表!Y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77</v>
      </c>
      <c r="Z54" s="54">
        <f t="shared" si="9"/>
        <v>154000</v>
      </c>
      <c r="AA54" s="54">
        <f>ROUNDUP(装备强化!$F$3*INDEX(装备强化!$C$12:$C$26,MATCH(装备强化附表!AA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135</v>
      </c>
      <c r="AB54" s="54">
        <f t="shared" si="10"/>
        <v>270000</v>
      </c>
      <c r="AC54" s="54">
        <f>ROUNDUP(装备强化!$F$3*INDEX(装备强化!$C$12:$C$26,MATCH(装备强化附表!AC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150</v>
      </c>
      <c r="AD54" s="54">
        <f t="shared" si="11"/>
        <v>300000</v>
      </c>
      <c r="AE54" s="54">
        <f>ROUNDUP(装备强化!$F$3*INDEX(装备强化!$C$12:$C$26,MATCH(装备强化附表!AE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165</v>
      </c>
      <c r="AF54" s="54">
        <f t="shared" si="12"/>
        <v>330000</v>
      </c>
      <c r="AG54" s="54">
        <f>ROUNDUP(装备强化!$F$3*INDEX(装备强化!$C$12:$C$26,MATCH(装备强化附表!AG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180</v>
      </c>
      <c r="AH54" s="54">
        <f t="shared" si="13"/>
        <v>360000</v>
      </c>
      <c r="AI54" s="54">
        <f>ROUNDUP(装备强化!$F$3*INDEX(装备强化!$C$12:$C$26,MATCH(装备强化附表!AI$1,装备强化!$B$12:$B$26,0))*INDEX(装备强化!$G$12:$G$16,MATCH(装备强化附表!$D54,装备强化!$F$12:$F$16,0))*(INDEX(装备强化!$K$12:$K$26,MATCH(装备强化附表!$E54,装备强化!$J$12:$J$26,0))+IF($B54=1,装备强化!$K$28,0))*INDEX(装备强化!$O$12:$O$21,MATCH(装备强化附表!$C54,装备强化!$N$12:$N$21,0)),0)</f>
        <v>195</v>
      </c>
      <c r="AJ54" s="54">
        <f t="shared" si="14"/>
        <v>390000</v>
      </c>
    </row>
    <row r="55" spans="1:36">
      <c r="A55" t="s">
        <v>595</v>
      </c>
      <c r="B55">
        <v>0</v>
      </c>
      <c r="C55" t="s">
        <v>128</v>
      </c>
      <c r="D55" t="s">
        <v>308</v>
      </c>
      <c r="E55">
        <v>10</v>
      </c>
      <c r="F55" t="s">
        <v>135</v>
      </c>
      <c r="G55" s="54">
        <f>ROUNDUP(装备强化!$F$3*INDEX(装备强化!$C$12:$C$26,MATCH(装备强化附表!G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3</v>
      </c>
      <c r="H55" s="54">
        <f t="shared" si="0"/>
        <v>6000</v>
      </c>
      <c r="I55" s="54">
        <f>ROUNDUP(装备强化!$F$3*INDEX(装备强化!$C$12:$C$26,MATCH(装备强化附表!I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5</v>
      </c>
      <c r="J55" s="54">
        <f t="shared" si="1"/>
        <v>10000</v>
      </c>
      <c r="K55" s="54">
        <f>ROUNDUP(装备强化!$F$3*INDEX(装备强化!$C$12:$C$26,MATCH(装备强化附表!K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7</v>
      </c>
      <c r="L55" s="54">
        <f t="shared" si="2"/>
        <v>14000</v>
      </c>
      <c r="M55" s="54">
        <f>ROUNDUP(装备强化!$F$3*INDEX(装备强化!$C$12:$C$26,MATCH(装备强化附表!M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8</v>
      </c>
      <c r="N55" s="54">
        <f t="shared" si="3"/>
        <v>16000</v>
      </c>
      <c r="O55" s="54">
        <f>ROUNDUP(装备强化!$F$3*INDEX(装备强化!$C$12:$C$26,MATCH(装备强化附表!O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10</v>
      </c>
      <c r="P55" s="54">
        <f t="shared" si="4"/>
        <v>20000</v>
      </c>
      <c r="Q55" s="54">
        <f>ROUNDUP(装备强化!$F$3*INDEX(装备强化!$C$12:$C$26,MATCH(装备强化附表!Q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18</v>
      </c>
      <c r="R55" s="54">
        <f t="shared" si="5"/>
        <v>36000</v>
      </c>
      <c r="S55" s="54">
        <f>ROUNDUP(装备强化!$F$3*INDEX(装备强化!$C$12:$C$26,MATCH(装备强化附表!S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21</v>
      </c>
      <c r="T55" s="54">
        <f t="shared" si="6"/>
        <v>42000</v>
      </c>
      <c r="U55" s="54">
        <f>ROUNDUP(装备强化!$F$3*INDEX(装备强化!$C$12:$C$26,MATCH(装备强化附表!U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24</v>
      </c>
      <c r="V55" s="54">
        <f t="shared" si="7"/>
        <v>48000</v>
      </c>
      <c r="W55" s="54">
        <f>ROUNDUP(装备强化!$F$3*INDEX(装备强化!$C$12:$C$26,MATCH(装备强化附表!W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27</v>
      </c>
      <c r="X55" s="54">
        <f t="shared" si="8"/>
        <v>54000</v>
      </c>
      <c r="Y55" s="54">
        <f>ROUNDUP(装备强化!$F$3*INDEX(装备强化!$C$12:$C$26,MATCH(装备强化附表!Y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29</v>
      </c>
      <c r="Z55" s="54">
        <f t="shared" si="9"/>
        <v>58000</v>
      </c>
      <c r="AA55" s="54">
        <f>ROUNDUP(装备强化!$F$3*INDEX(装备强化!$C$12:$C$26,MATCH(装备强化附表!AA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51</v>
      </c>
      <c r="AB55" s="54">
        <f t="shared" si="10"/>
        <v>102000</v>
      </c>
      <c r="AC55" s="54">
        <f>ROUNDUP(装备强化!$F$3*INDEX(装备强化!$C$12:$C$26,MATCH(装备强化附表!AC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57</v>
      </c>
      <c r="AD55" s="54">
        <f t="shared" si="11"/>
        <v>114000</v>
      </c>
      <c r="AE55" s="54">
        <f>ROUNDUP(装备强化!$F$3*INDEX(装备强化!$C$12:$C$26,MATCH(装备强化附表!AE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62</v>
      </c>
      <c r="AF55" s="54">
        <f t="shared" si="12"/>
        <v>124000</v>
      </c>
      <c r="AG55" s="54">
        <f>ROUNDUP(装备强化!$F$3*INDEX(装备强化!$C$12:$C$26,MATCH(装备强化附表!AG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68</v>
      </c>
      <c r="AH55" s="54">
        <f t="shared" si="13"/>
        <v>136000</v>
      </c>
      <c r="AI55" s="54">
        <f>ROUNDUP(装备强化!$F$3*INDEX(装备强化!$C$12:$C$26,MATCH(装备强化附表!AI$1,装备强化!$B$12:$B$26,0))*INDEX(装备强化!$G$12:$G$16,MATCH(装备强化附表!$D55,装备强化!$F$12:$F$16,0))*(INDEX(装备强化!$K$12:$K$26,MATCH(装备强化附表!$E55,装备强化!$J$12:$J$26,0))+IF($B55=1,装备强化!$K$28,0))*INDEX(装备强化!$O$12:$O$21,MATCH(装备强化附表!$C55,装备强化!$N$12:$N$21,0)),0)</f>
        <v>74</v>
      </c>
      <c r="AJ55" s="54">
        <f t="shared" si="14"/>
        <v>148000</v>
      </c>
    </row>
    <row r="56" spans="1:36">
      <c r="A56" t="s">
        <v>600</v>
      </c>
      <c r="B56">
        <v>1</v>
      </c>
      <c r="C56" t="s">
        <v>128</v>
      </c>
      <c r="D56" t="s">
        <v>308</v>
      </c>
      <c r="E56">
        <v>10</v>
      </c>
      <c r="F56" t="s">
        <v>135</v>
      </c>
      <c r="G56" s="54">
        <f>ROUNDUP(装备强化!$F$3*INDEX(装备强化!$C$12:$C$26,MATCH(装备强化附表!G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5</v>
      </c>
      <c r="H56" s="54">
        <f t="shared" si="0"/>
        <v>10000</v>
      </c>
      <c r="I56" s="54">
        <f>ROUNDUP(装备强化!$F$3*INDEX(装备强化!$C$12:$C$26,MATCH(装备强化附表!I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8</v>
      </c>
      <c r="J56" s="54">
        <f t="shared" si="1"/>
        <v>16000</v>
      </c>
      <c r="K56" s="54">
        <f>ROUNDUP(装备强化!$F$3*INDEX(装备强化!$C$12:$C$26,MATCH(装备强化附表!K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11</v>
      </c>
      <c r="L56" s="54">
        <f t="shared" si="2"/>
        <v>22000</v>
      </c>
      <c r="M56" s="54">
        <f>ROUNDUP(装备强化!$F$3*INDEX(装备强化!$C$12:$C$26,MATCH(装备强化附表!M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13</v>
      </c>
      <c r="N56" s="54">
        <f t="shared" si="3"/>
        <v>26000</v>
      </c>
      <c r="O56" s="54">
        <f>ROUNDUP(装备强化!$F$3*INDEX(装备强化!$C$12:$C$26,MATCH(装备强化附表!O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17</v>
      </c>
      <c r="P56" s="54">
        <f t="shared" si="4"/>
        <v>34000</v>
      </c>
      <c r="Q56" s="54">
        <f>ROUNDUP(装备强化!$F$3*INDEX(装备强化!$C$12:$C$26,MATCH(装备强化附表!Q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30</v>
      </c>
      <c r="R56" s="54">
        <f t="shared" si="5"/>
        <v>60000</v>
      </c>
      <c r="S56" s="54">
        <f>ROUNDUP(装备强化!$F$3*INDEX(装备强化!$C$12:$C$26,MATCH(装备强化附表!S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34</v>
      </c>
      <c r="T56" s="54">
        <f t="shared" si="6"/>
        <v>68000</v>
      </c>
      <c r="U56" s="54">
        <f>ROUNDUP(装备强化!$F$3*INDEX(装备强化!$C$12:$C$26,MATCH(装备强化附表!U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39</v>
      </c>
      <c r="V56" s="54">
        <f t="shared" si="7"/>
        <v>78000</v>
      </c>
      <c r="W56" s="54">
        <f>ROUNDUP(装备强化!$F$3*INDEX(装备强化!$C$12:$C$26,MATCH(装备强化附表!W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44</v>
      </c>
      <c r="X56" s="54">
        <f t="shared" si="8"/>
        <v>88000</v>
      </c>
      <c r="Y56" s="54">
        <f>ROUNDUP(装备强化!$F$3*INDEX(装备强化!$C$12:$C$26,MATCH(装备强化附表!Y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49</v>
      </c>
      <c r="Z56" s="54">
        <f t="shared" si="9"/>
        <v>98000</v>
      </c>
      <c r="AA56" s="54">
        <f>ROUNDUP(装备强化!$F$3*INDEX(装备强化!$C$12:$C$26,MATCH(装备强化附表!AA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85</v>
      </c>
      <c r="AB56" s="54">
        <f t="shared" si="10"/>
        <v>170000</v>
      </c>
      <c r="AC56" s="54">
        <f>ROUNDUP(装备强化!$F$3*INDEX(装备强化!$C$12:$C$26,MATCH(装备强化附表!AC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94</v>
      </c>
      <c r="AD56" s="54">
        <f t="shared" si="11"/>
        <v>188000</v>
      </c>
      <c r="AE56" s="54">
        <f>ROUNDUP(装备强化!$F$3*INDEX(装备强化!$C$12:$C$26,MATCH(装备强化附表!AE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104</v>
      </c>
      <c r="AF56" s="54">
        <f t="shared" si="12"/>
        <v>208000</v>
      </c>
      <c r="AG56" s="54">
        <f>ROUNDUP(装备强化!$F$3*INDEX(装备强化!$C$12:$C$26,MATCH(装备强化附表!AG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113</v>
      </c>
      <c r="AH56" s="54">
        <f t="shared" si="13"/>
        <v>226000</v>
      </c>
      <c r="AI56" s="54">
        <f>ROUNDUP(装备强化!$F$3*INDEX(装备强化!$C$12:$C$26,MATCH(装备强化附表!AI$1,装备强化!$B$12:$B$26,0))*INDEX(装备强化!$G$12:$G$16,MATCH(装备强化附表!$D56,装备强化!$F$12:$F$16,0))*(INDEX(装备强化!$K$12:$K$26,MATCH(装备强化附表!$E56,装备强化!$J$12:$J$26,0))+IF($B56=1,装备强化!$K$28,0))*INDEX(装备强化!$O$12:$O$21,MATCH(装备强化附表!$C56,装备强化!$N$12:$N$21,0)),0)</f>
        <v>122</v>
      </c>
      <c r="AJ56" s="54">
        <f t="shared" si="14"/>
        <v>244000</v>
      </c>
    </row>
    <row r="57" spans="1:36">
      <c r="A57" t="s">
        <v>605</v>
      </c>
      <c r="B57">
        <v>0</v>
      </c>
      <c r="C57" t="s">
        <v>127</v>
      </c>
      <c r="D57" t="s">
        <v>308</v>
      </c>
      <c r="E57">
        <v>10</v>
      </c>
      <c r="F57" t="s">
        <v>139</v>
      </c>
      <c r="G57" s="54">
        <f>ROUNDUP(装备强化!$F$3*INDEX(装备强化!$C$12:$C$26,MATCH(装备强化附表!G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5</v>
      </c>
      <c r="H57" s="54">
        <f t="shared" si="0"/>
        <v>10000</v>
      </c>
      <c r="I57" s="54">
        <f>ROUNDUP(装备强化!$F$3*INDEX(装备强化!$C$12:$C$26,MATCH(装备强化附表!I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7</v>
      </c>
      <c r="J57" s="54">
        <f t="shared" si="1"/>
        <v>14000</v>
      </c>
      <c r="K57" s="54">
        <f>ROUNDUP(装备强化!$F$3*INDEX(装备强化!$C$12:$C$26,MATCH(装备强化附表!K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11</v>
      </c>
      <c r="L57" s="54">
        <f t="shared" si="2"/>
        <v>22000</v>
      </c>
      <c r="M57" s="54">
        <f>ROUNDUP(装备强化!$F$3*INDEX(装备强化!$C$12:$C$26,MATCH(装备强化附表!M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13</v>
      </c>
      <c r="N57" s="54">
        <f t="shared" si="3"/>
        <v>26000</v>
      </c>
      <c r="O57" s="54">
        <f>ROUNDUP(装备强化!$F$3*INDEX(装备强化!$C$12:$C$26,MATCH(装备强化附表!O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16</v>
      </c>
      <c r="P57" s="54">
        <f t="shared" si="4"/>
        <v>32000</v>
      </c>
      <c r="Q57" s="54">
        <f>ROUNDUP(装备强化!$F$3*INDEX(装备强化!$C$12:$C$26,MATCH(装备强化附表!Q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29</v>
      </c>
      <c r="R57" s="54">
        <f t="shared" si="5"/>
        <v>58000</v>
      </c>
      <c r="S57" s="54">
        <f>ROUNDUP(装备强化!$F$3*INDEX(装备强化!$C$12:$C$26,MATCH(装备强化附表!S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33</v>
      </c>
      <c r="T57" s="54">
        <f t="shared" si="6"/>
        <v>66000</v>
      </c>
      <c r="U57" s="54">
        <f>ROUNDUP(装备强化!$F$3*INDEX(装备强化!$C$12:$C$26,MATCH(装备强化附表!U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38</v>
      </c>
      <c r="V57" s="54">
        <f t="shared" si="7"/>
        <v>76000</v>
      </c>
      <c r="W57" s="54">
        <f>ROUNDUP(装备强化!$F$3*INDEX(装备强化!$C$12:$C$26,MATCH(装备强化附表!W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42</v>
      </c>
      <c r="X57" s="54">
        <f t="shared" si="8"/>
        <v>84000</v>
      </c>
      <c r="Y57" s="54">
        <f>ROUNDUP(装备强化!$F$3*INDEX(装备强化!$C$12:$C$26,MATCH(装备强化附表!Y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47</v>
      </c>
      <c r="Z57" s="54">
        <f t="shared" si="9"/>
        <v>94000</v>
      </c>
      <c r="AA57" s="54">
        <f>ROUNDUP(装备强化!$F$3*INDEX(装备强化!$C$12:$C$26,MATCH(装备强化附表!AA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81</v>
      </c>
      <c r="AB57" s="54">
        <f t="shared" si="10"/>
        <v>162000</v>
      </c>
      <c r="AC57" s="54">
        <f>ROUNDUP(装备强化!$F$3*INDEX(装备强化!$C$12:$C$26,MATCH(装备强化附表!AC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90</v>
      </c>
      <c r="AD57" s="54">
        <f t="shared" si="11"/>
        <v>180000</v>
      </c>
      <c r="AE57" s="54">
        <f>ROUNDUP(装备强化!$F$3*INDEX(装备强化!$C$12:$C$26,MATCH(装备强化附表!AE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99</v>
      </c>
      <c r="AF57" s="54">
        <f t="shared" si="12"/>
        <v>198000</v>
      </c>
      <c r="AG57" s="54">
        <f>ROUNDUP(装备强化!$F$3*INDEX(装备强化!$C$12:$C$26,MATCH(装备强化附表!AG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108</v>
      </c>
      <c r="AH57" s="54">
        <f t="shared" si="13"/>
        <v>216000</v>
      </c>
      <c r="AI57" s="54">
        <f>ROUNDUP(装备强化!$F$3*INDEX(装备强化!$C$12:$C$26,MATCH(装备强化附表!AI$1,装备强化!$B$12:$B$26,0))*INDEX(装备强化!$G$12:$G$16,MATCH(装备强化附表!$D57,装备强化!$F$12:$F$16,0))*(INDEX(装备强化!$K$12:$K$26,MATCH(装备强化附表!$E57,装备强化!$J$12:$J$26,0))+IF($B57=1,装备强化!$K$28,0))*INDEX(装备强化!$O$12:$O$21,MATCH(装备强化附表!$C57,装备强化!$N$12:$N$21,0)),0)</f>
        <v>117</v>
      </c>
      <c r="AJ57" s="54">
        <f t="shared" si="14"/>
        <v>234000</v>
      </c>
    </row>
    <row r="58" spans="1:36">
      <c r="A58" t="s">
        <v>610</v>
      </c>
      <c r="B58">
        <v>1</v>
      </c>
      <c r="C58" t="s">
        <v>127</v>
      </c>
      <c r="D58" t="s">
        <v>308</v>
      </c>
      <c r="E58">
        <v>10</v>
      </c>
      <c r="F58" t="s">
        <v>139</v>
      </c>
      <c r="G58" s="54">
        <f>ROUNDUP(装备强化!$F$3*INDEX(装备强化!$C$12:$C$26,MATCH(装备强化附表!G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8</v>
      </c>
      <c r="H58" s="54">
        <f t="shared" si="0"/>
        <v>16000</v>
      </c>
      <c r="I58" s="54">
        <f>ROUNDUP(装备强化!$F$3*INDEX(装备强化!$C$12:$C$26,MATCH(装备强化附表!I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12</v>
      </c>
      <c r="J58" s="54">
        <f t="shared" si="1"/>
        <v>24000</v>
      </c>
      <c r="K58" s="54">
        <f>ROUNDUP(装备强化!$F$3*INDEX(装备强化!$C$12:$C$26,MATCH(装备强化附表!K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17</v>
      </c>
      <c r="L58" s="54">
        <f t="shared" si="2"/>
        <v>34000</v>
      </c>
      <c r="M58" s="54">
        <f>ROUNDUP(装备强化!$F$3*INDEX(装备强化!$C$12:$C$26,MATCH(装备强化附表!M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21</v>
      </c>
      <c r="N58" s="54">
        <f t="shared" si="3"/>
        <v>42000</v>
      </c>
      <c r="O58" s="54">
        <f>ROUNDUP(装备强化!$F$3*INDEX(装备强化!$C$12:$C$26,MATCH(装备强化附表!O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27</v>
      </c>
      <c r="P58" s="54">
        <f t="shared" si="4"/>
        <v>54000</v>
      </c>
      <c r="Q58" s="54">
        <f>ROUNDUP(装备强化!$F$3*INDEX(装备强化!$C$12:$C$26,MATCH(装备强化附表!Q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47</v>
      </c>
      <c r="R58" s="54">
        <f t="shared" si="5"/>
        <v>94000</v>
      </c>
      <c r="S58" s="54">
        <f>ROUNDUP(装备强化!$F$3*INDEX(装备强化!$C$12:$C$26,MATCH(装备强化附表!S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55</v>
      </c>
      <c r="T58" s="54">
        <f t="shared" si="6"/>
        <v>110000</v>
      </c>
      <c r="U58" s="54">
        <f>ROUNDUP(装备强化!$F$3*INDEX(装备强化!$C$12:$C$26,MATCH(装备强化附表!U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62</v>
      </c>
      <c r="V58" s="54">
        <f t="shared" si="7"/>
        <v>124000</v>
      </c>
      <c r="W58" s="54">
        <f>ROUNDUP(装备强化!$F$3*INDEX(装备强化!$C$12:$C$26,MATCH(装备强化附表!W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70</v>
      </c>
      <c r="X58" s="54">
        <f t="shared" si="8"/>
        <v>140000</v>
      </c>
      <c r="Y58" s="54">
        <f>ROUNDUP(装备强化!$F$3*INDEX(装备强化!$C$12:$C$26,MATCH(装备强化附表!Y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77</v>
      </c>
      <c r="Z58" s="54">
        <f t="shared" si="9"/>
        <v>154000</v>
      </c>
      <c r="AA58" s="54">
        <f>ROUNDUP(装备强化!$F$3*INDEX(装备强化!$C$12:$C$26,MATCH(装备强化附表!AA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135</v>
      </c>
      <c r="AB58" s="54">
        <f t="shared" si="10"/>
        <v>270000</v>
      </c>
      <c r="AC58" s="54">
        <f>ROUNDUP(装备强化!$F$3*INDEX(装备强化!$C$12:$C$26,MATCH(装备强化附表!AC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150</v>
      </c>
      <c r="AD58" s="54">
        <f t="shared" si="11"/>
        <v>300000</v>
      </c>
      <c r="AE58" s="54">
        <f>ROUNDUP(装备强化!$F$3*INDEX(装备强化!$C$12:$C$26,MATCH(装备强化附表!AE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165</v>
      </c>
      <c r="AF58" s="54">
        <f t="shared" si="12"/>
        <v>330000</v>
      </c>
      <c r="AG58" s="54">
        <f>ROUNDUP(装备强化!$F$3*INDEX(装备强化!$C$12:$C$26,MATCH(装备强化附表!AG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180</v>
      </c>
      <c r="AH58" s="54">
        <f t="shared" si="13"/>
        <v>360000</v>
      </c>
      <c r="AI58" s="54">
        <f>ROUNDUP(装备强化!$F$3*INDEX(装备强化!$C$12:$C$26,MATCH(装备强化附表!AI$1,装备强化!$B$12:$B$26,0))*INDEX(装备强化!$G$12:$G$16,MATCH(装备强化附表!$D58,装备强化!$F$12:$F$16,0))*(INDEX(装备强化!$K$12:$K$26,MATCH(装备强化附表!$E58,装备强化!$J$12:$J$26,0))+IF($B58=1,装备强化!$K$28,0))*INDEX(装备强化!$O$12:$O$21,MATCH(装备强化附表!$C58,装备强化!$N$12:$N$21,0)),0)</f>
        <v>195</v>
      </c>
      <c r="AJ58" s="54">
        <f t="shared" si="14"/>
        <v>390000</v>
      </c>
    </row>
    <row r="59" spans="1:36">
      <c r="A59" t="s">
        <v>615</v>
      </c>
      <c r="B59">
        <v>0</v>
      </c>
      <c r="C59" t="s">
        <v>128</v>
      </c>
      <c r="D59" t="s">
        <v>308</v>
      </c>
      <c r="E59">
        <v>10</v>
      </c>
      <c r="F59" t="s">
        <v>139</v>
      </c>
      <c r="G59" s="54">
        <f>ROUNDUP(装备强化!$F$3*INDEX(装备强化!$C$12:$C$26,MATCH(装备强化附表!G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3</v>
      </c>
      <c r="H59" s="54">
        <f t="shared" si="0"/>
        <v>6000</v>
      </c>
      <c r="I59" s="54">
        <f>ROUNDUP(装备强化!$F$3*INDEX(装备强化!$C$12:$C$26,MATCH(装备强化附表!I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5</v>
      </c>
      <c r="J59" s="54">
        <f t="shared" si="1"/>
        <v>10000</v>
      </c>
      <c r="K59" s="54">
        <f>ROUNDUP(装备强化!$F$3*INDEX(装备强化!$C$12:$C$26,MATCH(装备强化附表!K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7</v>
      </c>
      <c r="L59" s="54">
        <f t="shared" si="2"/>
        <v>14000</v>
      </c>
      <c r="M59" s="54">
        <f>ROUNDUP(装备强化!$F$3*INDEX(装备强化!$C$12:$C$26,MATCH(装备强化附表!M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8</v>
      </c>
      <c r="N59" s="54">
        <f t="shared" si="3"/>
        <v>16000</v>
      </c>
      <c r="O59" s="54">
        <f>ROUNDUP(装备强化!$F$3*INDEX(装备强化!$C$12:$C$26,MATCH(装备强化附表!O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10</v>
      </c>
      <c r="P59" s="54">
        <f t="shared" si="4"/>
        <v>20000</v>
      </c>
      <c r="Q59" s="54">
        <f>ROUNDUP(装备强化!$F$3*INDEX(装备强化!$C$12:$C$26,MATCH(装备强化附表!Q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18</v>
      </c>
      <c r="R59" s="54">
        <f t="shared" si="5"/>
        <v>36000</v>
      </c>
      <c r="S59" s="54">
        <f>ROUNDUP(装备强化!$F$3*INDEX(装备强化!$C$12:$C$26,MATCH(装备强化附表!S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21</v>
      </c>
      <c r="T59" s="54">
        <f t="shared" si="6"/>
        <v>42000</v>
      </c>
      <c r="U59" s="54">
        <f>ROUNDUP(装备强化!$F$3*INDEX(装备强化!$C$12:$C$26,MATCH(装备强化附表!U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24</v>
      </c>
      <c r="V59" s="54">
        <f t="shared" si="7"/>
        <v>48000</v>
      </c>
      <c r="W59" s="54">
        <f>ROUNDUP(装备强化!$F$3*INDEX(装备强化!$C$12:$C$26,MATCH(装备强化附表!W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27</v>
      </c>
      <c r="X59" s="54">
        <f t="shared" si="8"/>
        <v>54000</v>
      </c>
      <c r="Y59" s="54">
        <f>ROUNDUP(装备强化!$F$3*INDEX(装备强化!$C$12:$C$26,MATCH(装备强化附表!Y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29</v>
      </c>
      <c r="Z59" s="54">
        <f t="shared" si="9"/>
        <v>58000</v>
      </c>
      <c r="AA59" s="54">
        <f>ROUNDUP(装备强化!$F$3*INDEX(装备强化!$C$12:$C$26,MATCH(装备强化附表!AA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51</v>
      </c>
      <c r="AB59" s="54">
        <f t="shared" si="10"/>
        <v>102000</v>
      </c>
      <c r="AC59" s="54">
        <f>ROUNDUP(装备强化!$F$3*INDEX(装备强化!$C$12:$C$26,MATCH(装备强化附表!AC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57</v>
      </c>
      <c r="AD59" s="54">
        <f t="shared" si="11"/>
        <v>114000</v>
      </c>
      <c r="AE59" s="54">
        <f>ROUNDUP(装备强化!$F$3*INDEX(装备强化!$C$12:$C$26,MATCH(装备强化附表!AE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62</v>
      </c>
      <c r="AF59" s="54">
        <f t="shared" si="12"/>
        <v>124000</v>
      </c>
      <c r="AG59" s="54">
        <f>ROUNDUP(装备强化!$F$3*INDEX(装备强化!$C$12:$C$26,MATCH(装备强化附表!AG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68</v>
      </c>
      <c r="AH59" s="54">
        <f t="shared" si="13"/>
        <v>136000</v>
      </c>
      <c r="AI59" s="54">
        <f>ROUNDUP(装备强化!$F$3*INDEX(装备强化!$C$12:$C$26,MATCH(装备强化附表!AI$1,装备强化!$B$12:$B$26,0))*INDEX(装备强化!$G$12:$G$16,MATCH(装备强化附表!$D59,装备强化!$F$12:$F$16,0))*(INDEX(装备强化!$K$12:$K$26,MATCH(装备强化附表!$E59,装备强化!$J$12:$J$26,0))+IF($B59=1,装备强化!$K$28,0))*INDEX(装备强化!$O$12:$O$21,MATCH(装备强化附表!$C59,装备强化!$N$12:$N$21,0)),0)</f>
        <v>74</v>
      </c>
      <c r="AJ59" s="54">
        <f t="shared" si="14"/>
        <v>148000</v>
      </c>
    </row>
    <row r="60" spans="1:36">
      <c r="A60" t="s">
        <v>620</v>
      </c>
      <c r="B60">
        <v>1</v>
      </c>
      <c r="C60" t="s">
        <v>128</v>
      </c>
      <c r="D60" t="s">
        <v>308</v>
      </c>
      <c r="E60">
        <v>10</v>
      </c>
      <c r="F60" t="s">
        <v>139</v>
      </c>
      <c r="G60" s="54">
        <f>ROUNDUP(装备强化!$F$3*INDEX(装备强化!$C$12:$C$26,MATCH(装备强化附表!G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5</v>
      </c>
      <c r="H60" s="54">
        <f t="shared" si="0"/>
        <v>10000</v>
      </c>
      <c r="I60" s="54">
        <f>ROUNDUP(装备强化!$F$3*INDEX(装备强化!$C$12:$C$26,MATCH(装备强化附表!I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8</v>
      </c>
      <c r="J60" s="54">
        <f t="shared" si="1"/>
        <v>16000</v>
      </c>
      <c r="K60" s="54">
        <f>ROUNDUP(装备强化!$F$3*INDEX(装备强化!$C$12:$C$26,MATCH(装备强化附表!K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11</v>
      </c>
      <c r="L60" s="54">
        <f t="shared" si="2"/>
        <v>22000</v>
      </c>
      <c r="M60" s="54">
        <f>ROUNDUP(装备强化!$F$3*INDEX(装备强化!$C$12:$C$26,MATCH(装备强化附表!M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13</v>
      </c>
      <c r="N60" s="54">
        <f t="shared" si="3"/>
        <v>26000</v>
      </c>
      <c r="O60" s="54">
        <f>ROUNDUP(装备强化!$F$3*INDEX(装备强化!$C$12:$C$26,MATCH(装备强化附表!O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17</v>
      </c>
      <c r="P60" s="54">
        <f t="shared" si="4"/>
        <v>34000</v>
      </c>
      <c r="Q60" s="54">
        <f>ROUNDUP(装备强化!$F$3*INDEX(装备强化!$C$12:$C$26,MATCH(装备强化附表!Q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30</v>
      </c>
      <c r="R60" s="54">
        <f t="shared" si="5"/>
        <v>60000</v>
      </c>
      <c r="S60" s="54">
        <f>ROUNDUP(装备强化!$F$3*INDEX(装备强化!$C$12:$C$26,MATCH(装备强化附表!S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34</v>
      </c>
      <c r="T60" s="54">
        <f t="shared" si="6"/>
        <v>68000</v>
      </c>
      <c r="U60" s="54">
        <f>ROUNDUP(装备强化!$F$3*INDEX(装备强化!$C$12:$C$26,MATCH(装备强化附表!U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39</v>
      </c>
      <c r="V60" s="54">
        <f t="shared" si="7"/>
        <v>78000</v>
      </c>
      <c r="W60" s="54">
        <f>ROUNDUP(装备强化!$F$3*INDEX(装备强化!$C$12:$C$26,MATCH(装备强化附表!W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44</v>
      </c>
      <c r="X60" s="54">
        <f t="shared" si="8"/>
        <v>88000</v>
      </c>
      <c r="Y60" s="54">
        <f>ROUNDUP(装备强化!$F$3*INDEX(装备强化!$C$12:$C$26,MATCH(装备强化附表!Y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49</v>
      </c>
      <c r="Z60" s="54">
        <f t="shared" si="9"/>
        <v>98000</v>
      </c>
      <c r="AA60" s="54">
        <f>ROUNDUP(装备强化!$F$3*INDEX(装备强化!$C$12:$C$26,MATCH(装备强化附表!AA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85</v>
      </c>
      <c r="AB60" s="54">
        <f t="shared" si="10"/>
        <v>170000</v>
      </c>
      <c r="AC60" s="54">
        <f>ROUNDUP(装备强化!$F$3*INDEX(装备强化!$C$12:$C$26,MATCH(装备强化附表!AC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94</v>
      </c>
      <c r="AD60" s="54">
        <f t="shared" si="11"/>
        <v>188000</v>
      </c>
      <c r="AE60" s="54">
        <f>ROUNDUP(装备强化!$F$3*INDEX(装备强化!$C$12:$C$26,MATCH(装备强化附表!AE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104</v>
      </c>
      <c r="AF60" s="54">
        <f t="shared" si="12"/>
        <v>208000</v>
      </c>
      <c r="AG60" s="54">
        <f>ROUNDUP(装备强化!$F$3*INDEX(装备强化!$C$12:$C$26,MATCH(装备强化附表!AG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113</v>
      </c>
      <c r="AH60" s="54">
        <f t="shared" si="13"/>
        <v>226000</v>
      </c>
      <c r="AI60" s="54">
        <f>ROUNDUP(装备强化!$F$3*INDEX(装备强化!$C$12:$C$26,MATCH(装备强化附表!AI$1,装备强化!$B$12:$B$26,0))*INDEX(装备强化!$G$12:$G$16,MATCH(装备强化附表!$D60,装备强化!$F$12:$F$16,0))*(INDEX(装备强化!$K$12:$K$26,MATCH(装备强化附表!$E60,装备强化!$J$12:$J$26,0))+IF($B60=1,装备强化!$K$28,0))*INDEX(装备强化!$O$12:$O$21,MATCH(装备强化附表!$C60,装备强化!$N$12:$N$21,0)),0)</f>
        <v>122</v>
      </c>
      <c r="AJ60" s="54">
        <f t="shared" si="14"/>
        <v>244000</v>
      </c>
    </row>
    <row r="61" spans="1:36">
      <c r="A61" t="s">
        <v>625</v>
      </c>
      <c r="B61">
        <v>0</v>
      </c>
      <c r="C61" t="s">
        <v>127</v>
      </c>
      <c r="D61" t="s">
        <v>308</v>
      </c>
      <c r="E61">
        <v>10</v>
      </c>
      <c r="F61" t="s">
        <v>137</v>
      </c>
      <c r="G61" s="54">
        <f>ROUNDUP(装备强化!$F$3*INDEX(装备强化!$C$12:$C$26,MATCH(装备强化附表!G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5</v>
      </c>
      <c r="H61" s="54">
        <f t="shared" si="0"/>
        <v>10000</v>
      </c>
      <c r="I61" s="54">
        <f>ROUNDUP(装备强化!$F$3*INDEX(装备强化!$C$12:$C$26,MATCH(装备强化附表!I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7</v>
      </c>
      <c r="J61" s="54">
        <f t="shared" si="1"/>
        <v>14000</v>
      </c>
      <c r="K61" s="54">
        <f>ROUNDUP(装备强化!$F$3*INDEX(装备强化!$C$12:$C$26,MATCH(装备强化附表!K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11</v>
      </c>
      <c r="L61" s="54">
        <f t="shared" si="2"/>
        <v>22000</v>
      </c>
      <c r="M61" s="54">
        <f>ROUNDUP(装备强化!$F$3*INDEX(装备强化!$C$12:$C$26,MATCH(装备强化附表!M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13</v>
      </c>
      <c r="N61" s="54">
        <f t="shared" si="3"/>
        <v>26000</v>
      </c>
      <c r="O61" s="54">
        <f>ROUNDUP(装备强化!$F$3*INDEX(装备强化!$C$12:$C$26,MATCH(装备强化附表!O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16</v>
      </c>
      <c r="P61" s="54">
        <f t="shared" si="4"/>
        <v>32000</v>
      </c>
      <c r="Q61" s="54">
        <f>ROUNDUP(装备强化!$F$3*INDEX(装备强化!$C$12:$C$26,MATCH(装备强化附表!Q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29</v>
      </c>
      <c r="R61" s="54">
        <f t="shared" si="5"/>
        <v>58000</v>
      </c>
      <c r="S61" s="54">
        <f>ROUNDUP(装备强化!$F$3*INDEX(装备强化!$C$12:$C$26,MATCH(装备强化附表!S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33</v>
      </c>
      <c r="T61" s="54">
        <f t="shared" si="6"/>
        <v>66000</v>
      </c>
      <c r="U61" s="54">
        <f>ROUNDUP(装备强化!$F$3*INDEX(装备强化!$C$12:$C$26,MATCH(装备强化附表!U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38</v>
      </c>
      <c r="V61" s="54">
        <f t="shared" si="7"/>
        <v>76000</v>
      </c>
      <c r="W61" s="54">
        <f>ROUNDUP(装备强化!$F$3*INDEX(装备强化!$C$12:$C$26,MATCH(装备强化附表!W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42</v>
      </c>
      <c r="X61" s="54">
        <f t="shared" si="8"/>
        <v>84000</v>
      </c>
      <c r="Y61" s="54">
        <f>ROUNDUP(装备强化!$F$3*INDEX(装备强化!$C$12:$C$26,MATCH(装备强化附表!Y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47</v>
      </c>
      <c r="Z61" s="54">
        <f t="shared" si="9"/>
        <v>94000</v>
      </c>
      <c r="AA61" s="54">
        <f>ROUNDUP(装备强化!$F$3*INDEX(装备强化!$C$12:$C$26,MATCH(装备强化附表!AA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81</v>
      </c>
      <c r="AB61" s="54">
        <f t="shared" si="10"/>
        <v>162000</v>
      </c>
      <c r="AC61" s="54">
        <f>ROUNDUP(装备强化!$F$3*INDEX(装备强化!$C$12:$C$26,MATCH(装备强化附表!AC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90</v>
      </c>
      <c r="AD61" s="54">
        <f t="shared" si="11"/>
        <v>180000</v>
      </c>
      <c r="AE61" s="54">
        <f>ROUNDUP(装备强化!$F$3*INDEX(装备强化!$C$12:$C$26,MATCH(装备强化附表!AE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99</v>
      </c>
      <c r="AF61" s="54">
        <f t="shared" si="12"/>
        <v>198000</v>
      </c>
      <c r="AG61" s="54">
        <f>ROUNDUP(装备强化!$F$3*INDEX(装备强化!$C$12:$C$26,MATCH(装备强化附表!AG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108</v>
      </c>
      <c r="AH61" s="54">
        <f t="shared" si="13"/>
        <v>216000</v>
      </c>
      <c r="AI61" s="54">
        <f>ROUNDUP(装备强化!$F$3*INDEX(装备强化!$C$12:$C$26,MATCH(装备强化附表!AI$1,装备强化!$B$12:$B$26,0))*INDEX(装备强化!$G$12:$G$16,MATCH(装备强化附表!$D61,装备强化!$F$12:$F$16,0))*(INDEX(装备强化!$K$12:$K$26,MATCH(装备强化附表!$E61,装备强化!$J$12:$J$26,0))+IF($B61=1,装备强化!$K$28,0))*INDEX(装备强化!$O$12:$O$21,MATCH(装备强化附表!$C61,装备强化!$N$12:$N$21,0)),0)</f>
        <v>117</v>
      </c>
      <c r="AJ61" s="54">
        <f t="shared" si="14"/>
        <v>234000</v>
      </c>
    </row>
    <row r="62" spans="1:36">
      <c r="A62" t="s">
        <v>630</v>
      </c>
      <c r="B62">
        <v>1</v>
      </c>
      <c r="C62" t="s">
        <v>127</v>
      </c>
      <c r="D62" t="s">
        <v>308</v>
      </c>
      <c r="E62">
        <v>10</v>
      </c>
      <c r="F62" t="s">
        <v>137</v>
      </c>
      <c r="G62" s="54">
        <f>ROUNDUP(装备强化!$F$3*INDEX(装备强化!$C$12:$C$26,MATCH(装备强化附表!G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8</v>
      </c>
      <c r="H62" s="54">
        <f t="shared" si="0"/>
        <v>16000</v>
      </c>
      <c r="I62" s="54">
        <f>ROUNDUP(装备强化!$F$3*INDEX(装备强化!$C$12:$C$26,MATCH(装备强化附表!I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12</v>
      </c>
      <c r="J62" s="54">
        <f t="shared" si="1"/>
        <v>24000</v>
      </c>
      <c r="K62" s="54">
        <f>ROUNDUP(装备强化!$F$3*INDEX(装备强化!$C$12:$C$26,MATCH(装备强化附表!K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17</v>
      </c>
      <c r="L62" s="54">
        <f t="shared" si="2"/>
        <v>34000</v>
      </c>
      <c r="M62" s="54">
        <f>ROUNDUP(装备强化!$F$3*INDEX(装备强化!$C$12:$C$26,MATCH(装备强化附表!M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21</v>
      </c>
      <c r="N62" s="54">
        <f t="shared" si="3"/>
        <v>42000</v>
      </c>
      <c r="O62" s="54">
        <f>ROUNDUP(装备强化!$F$3*INDEX(装备强化!$C$12:$C$26,MATCH(装备强化附表!O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27</v>
      </c>
      <c r="P62" s="54">
        <f t="shared" si="4"/>
        <v>54000</v>
      </c>
      <c r="Q62" s="54">
        <f>ROUNDUP(装备强化!$F$3*INDEX(装备强化!$C$12:$C$26,MATCH(装备强化附表!Q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47</v>
      </c>
      <c r="R62" s="54">
        <f t="shared" si="5"/>
        <v>94000</v>
      </c>
      <c r="S62" s="54">
        <f>ROUNDUP(装备强化!$F$3*INDEX(装备强化!$C$12:$C$26,MATCH(装备强化附表!S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55</v>
      </c>
      <c r="T62" s="54">
        <f t="shared" si="6"/>
        <v>110000</v>
      </c>
      <c r="U62" s="54">
        <f>ROUNDUP(装备强化!$F$3*INDEX(装备强化!$C$12:$C$26,MATCH(装备强化附表!U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62</v>
      </c>
      <c r="V62" s="54">
        <f t="shared" si="7"/>
        <v>124000</v>
      </c>
      <c r="W62" s="54">
        <f>ROUNDUP(装备强化!$F$3*INDEX(装备强化!$C$12:$C$26,MATCH(装备强化附表!W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70</v>
      </c>
      <c r="X62" s="54">
        <f t="shared" si="8"/>
        <v>140000</v>
      </c>
      <c r="Y62" s="54">
        <f>ROUNDUP(装备强化!$F$3*INDEX(装备强化!$C$12:$C$26,MATCH(装备强化附表!Y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77</v>
      </c>
      <c r="Z62" s="54">
        <f t="shared" si="9"/>
        <v>154000</v>
      </c>
      <c r="AA62" s="54">
        <f>ROUNDUP(装备强化!$F$3*INDEX(装备强化!$C$12:$C$26,MATCH(装备强化附表!AA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135</v>
      </c>
      <c r="AB62" s="54">
        <f t="shared" si="10"/>
        <v>270000</v>
      </c>
      <c r="AC62" s="54">
        <f>ROUNDUP(装备强化!$F$3*INDEX(装备强化!$C$12:$C$26,MATCH(装备强化附表!AC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150</v>
      </c>
      <c r="AD62" s="54">
        <f t="shared" si="11"/>
        <v>300000</v>
      </c>
      <c r="AE62" s="54">
        <f>ROUNDUP(装备强化!$F$3*INDEX(装备强化!$C$12:$C$26,MATCH(装备强化附表!AE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165</v>
      </c>
      <c r="AF62" s="54">
        <f t="shared" si="12"/>
        <v>330000</v>
      </c>
      <c r="AG62" s="54">
        <f>ROUNDUP(装备强化!$F$3*INDEX(装备强化!$C$12:$C$26,MATCH(装备强化附表!AG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180</v>
      </c>
      <c r="AH62" s="54">
        <f t="shared" si="13"/>
        <v>360000</v>
      </c>
      <c r="AI62" s="54">
        <f>ROUNDUP(装备强化!$F$3*INDEX(装备强化!$C$12:$C$26,MATCH(装备强化附表!AI$1,装备强化!$B$12:$B$26,0))*INDEX(装备强化!$G$12:$G$16,MATCH(装备强化附表!$D62,装备强化!$F$12:$F$16,0))*(INDEX(装备强化!$K$12:$K$26,MATCH(装备强化附表!$E62,装备强化!$J$12:$J$26,0))+IF($B62=1,装备强化!$K$28,0))*INDEX(装备强化!$O$12:$O$21,MATCH(装备强化附表!$C62,装备强化!$N$12:$N$21,0)),0)</f>
        <v>195</v>
      </c>
      <c r="AJ62" s="54">
        <f t="shared" si="14"/>
        <v>390000</v>
      </c>
    </row>
    <row r="63" spans="1:36">
      <c r="A63" t="s">
        <v>635</v>
      </c>
      <c r="B63">
        <v>0</v>
      </c>
      <c r="C63" t="s">
        <v>128</v>
      </c>
      <c r="D63" t="s">
        <v>308</v>
      </c>
      <c r="E63">
        <v>10</v>
      </c>
      <c r="F63" t="s">
        <v>137</v>
      </c>
      <c r="G63" s="54">
        <f>ROUNDUP(装备强化!$F$3*INDEX(装备强化!$C$12:$C$26,MATCH(装备强化附表!G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3</v>
      </c>
      <c r="H63" s="54">
        <f t="shared" si="0"/>
        <v>6000</v>
      </c>
      <c r="I63" s="54">
        <f>ROUNDUP(装备强化!$F$3*INDEX(装备强化!$C$12:$C$26,MATCH(装备强化附表!I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5</v>
      </c>
      <c r="J63" s="54">
        <f t="shared" si="1"/>
        <v>10000</v>
      </c>
      <c r="K63" s="54">
        <f>ROUNDUP(装备强化!$F$3*INDEX(装备强化!$C$12:$C$26,MATCH(装备强化附表!K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7</v>
      </c>
      <c r="L63" s="54">
        <f t="shared" si="2"/>
        <v>14000</v>
      </c>
      <c r="M63" s="54">
        <f>ROUNDUP(装备强化!$F$3*INDEX(装备强化!$C$12:$C$26,MATCH(装备强化附表!M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8</v>
      </c>
      <c r="N63" s="54">
        <f t="shared" si="3"/>
        <v>16000</v>
      </c>
      <c r="O63" s="54">
        <f>ROUNDUP(装备强化!$F$3*INDEX(装备强化!$C$12:$C$26,MATCH(装备强化附表!O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10</v>
      </c>
      <c r="P63" s="54">
        <f t="shared" si="4"/>
        <v>20000</v>
      </c>
      <c r="Q63" s="54">
        <f>ROUNDUP(装备强化!$F$3*INDEX(装备强化!$C$12:$C$26,MATCH(装备强化附表!Q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18</v>
      </c>
      <c r="R63" s="54">
        <f t="shared" si="5"/>
        <v>36000</v>
      </c>
      <c r="S63" s="54">
        <f>ROUNDUP(装备强化!$F$3*INDEX(装备强化!$C$12:$C$26,MATCH(装备强化附表!S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21</v>
      </c>
      <c r="T63" s="54">
        <f t="shared" si="6"/>
        <v>42000</v>
      </c>
      <c r="U63" s="54">
        <f>ROUNDUP(装备强化!$F$3*INDEX(装备强化!$C$12:$C$26,MATCH(装备强化附表!U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24</v>
      </c>
      <c r="V63" s="54">
        <f t="shared" si="7"/>
        <v>48000</v>
      </c>
      <c r="W63" s="54">
        <f>ROUNDUP(装备强化!$F$3*INDEX(装备强化!$C$12:$C$26,MATCH(装备强化附表!W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27</v>
      </c>
      <c r="X63" s="54">
        <f t="shared" si="8"/>
        <v>54000</v>
      </c>
      <c r="Y63" s="54">
        <f>ROUNDUP(装备强化!$F$3*INDEX(装备强化!$C$12:$C$26,MATCH(装备强化附表!Y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29</v>
      </c>
      <c r="Z63" s="54">
        <f t="shared" si="9"/>
        <v>58000</v>
      </c>
      <c r="AA63" s="54">
        <f>ROUNDUP(装备强化!$F$3*INDEX(装备强化!$C$12:$C$26,MATCH(装备强化附表!AA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51</v>
      </c>
      <c r="AB63" s="54">
        <f t="shared" si="10"/>
        <v>102000</v>
      </c>
      <c r="AC63" s="54">
        <f>ROUNDUP(装备强化!$F$3*INDEX(装备强化!$C$12:$C$26,MATCH(装备强化附表!AC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57</v>
      </c>
      <c r="AD63" s="54">
        <f t="shared" si="11"/>
        <v>114000</v>
      </c>
      <c r="AE63" s="54">
        <f>ROUNDUP(装备强化!$F$3*INDEX(装备强化!$C$12:$C$26,MATCH(装备强化附表!AE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62</v>
      </c>
      <c r="AF63" s="54">
        <f t="shared" si="12"/>
        <v>124000</v>
      </c>
      <c r="AG63" s="54">
        <f>ROUNDUP(装备强化!$F$3*INDEX(装备强化!$C$12:$C$26,MATCH(装备强化附表!AG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68</v>
      </c>
      <c r="AH63" s="54">
        <f t="shared" si="13"/>
        <v>136000</v>
      </c>
      <c r="AI63" s="54">
        <f>ROUNDUP(装备强化!$F$3*INDEX(装备强化!$C$12:$C$26,MATCH(装备强化附表!AI$1,装备强化!$B$12:$B$26,0))*INDEX(装备强化!$G$12:$G$16,MATCH(装备强化附表!$D63,装备强化!$F$12:$F$16,0))*(INDEX(装备强化!$K$12:$K$26,MATCH(装备强化附表!$E63,装备强化!$J$12:$J$26,0))+IF($B63=1,装备强化!$K$28,0))*INDEX(装备强化!$O$12:$O$21,MATCH(装备强化附表!$C63,装备强化!$N$12:$N$21,0)),0)</f>
        <v>74</v>
      </c>
      <c r="AJ63" s="54">
        <f t="shared" si="14"/>
        <v>148000</v>
      </c>
    </row>
    <row r="64" spans="1:36">
      <c r="A64" t="s">
        <v>640</v>
      </c>
      <c r="B64">
        <v>1</v>
      </c>
      <c r="C64" t="s">
        <v>128</v>
      </c>
      <c r="D64" t="s">
        <v>308</v>
      </c>
      <c r="E64">
        <v>10</v>
      </c>
      <c r="F64" t="s">
        <v>137</v>
      </c>
      <c r="G64" s="54">
        <f>ROUNDUP(装备强化!$F$3*INDEX(装备强化!$C$12:$C$26,MATCH(装备强化附表!G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5</v>
      </c>
      <c r="H64" s="54">
        <f t="shared" si="0"/>
        <v>10000</v>
      </c>
      <c r="I64" s="54">
        <f>ROUNDUP(装备强化!$F$3*INDEX(装备强化!$C$12:$C$26,MATCH(装备强化附表!I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8</v>
      </c>
      <c r="J64" s="54">
        <f t="shared" si="1"/>
        <v>16000</v>
      </c>
      <c r="K64" s="54">
        <f>ROUNDUP(装备强化!$F$3*INDEX(装备强化!$C$12:$C$26,MATCH(装备强化附表!K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11</v>
      </c>
      <c r="L64" s="54">
        <f t="shared" si="2"/>
        <v>22000</v>
      </c>
      <c r="M64" s="54">
        <f>ROUNDUP(装备强化!$F$3*INDEX(装备强化!$C$12:$C$26,MATCH(装备强化附表!M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13</v>
      </c>
      <c r="N64" s="54">
        <f t="shared" si="3"/>
        <v>26000</v>
      </c>
      <c r="O64" s="54">
        <f>ROUNDUP(装备强化!$F$3*INDEX(装备强化!$C$12:$C$26,MATCH(装备强化附表!O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17</v>
      </c>
      <c r="P64" s="54">
        <f t="shared" si="4"/>
        <v>34000</v>
      </c>
      <c r="Q64" s="54">
        <f>ROUNDUP(装备强化!$F$3*INDEX(装备强化!$C$12:$C$26,MATCH(装备强化附表!Q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30</v>
      </c>
      <c r="R64" s="54">
        <f t="shared" si="5"/>
        <v>60000</v>
      </c>
      <c r="S64" s="54">
        <f>ROUNDUP(装备强化!$F$3*INDEX(装备强化!$C$12:$C$26,MATCH(装备强化附表!S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34</v>
      </c>
      <c r="T64" s="54">
        <f t="shared" si="6"/>
        <v>68000</v>
      </c>
      <c r="U64" s="54">
        <f>ROUNDUP(装备强化!$F$3*INDEX(装备强化!$C$12:$C$26,MATCH(装备强化附表!U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39</v>
      </c>
      <c r="V64" s="54">
        <f t="shared" si="7"/>
        <v>78000</v>
      </c>
      <c r="W64" s="54">
        <f>ROUNDUP(装备强化!$F$3*INDEX(装备强化!$C$12:$C$26,MATCH(装备强化附表!W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44</v>
      </c>
      <c r="X64" s="54">
        <f t="shared" si="8"/>
        <v>88000</v>
      </c>
      <c r="Y64" s="54">
        <f>ROUNDUP(装备强化!$F$3*INDEX(装备强化!$C$12:$C$26,MATCH(装备强化附表!Y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49</v>
      </c>
      <c r="Z64" s="54">
        <f t="shared" si="9"/>
        <v>98000</v>
      </c>
      <c r="AA64" s="54">
        <f>ROUNDUP(装备强化!$F$3*INDEX(装备强化!$C$12:$C$26,MATCH(装备强化附表!AA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85</v>
      </c>
      <c r="AB64" s="54">
        <f t="shared" si="10"/>
        <v>170000</v>
      </c>
      <c r="AC64" s="54">
        <f>ROUNDUP(装备强化!$F$3*INDEX(装备强化!$C$12:$C$26,MATCH(装备强化附表!AC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94</v>
      </c>
      <c r="AD64" s="54">
        <f t="shared" si="11"/>
        <v>188000</v>
      </c>
      <c r="AE64" s="54">
        <f>ROUNDUP(装备强化!$F$3*INDEX(装备强化!$C$12:$C$26,MATCH(装备强化附表!AE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104</v>
      </c>
      <c r="AF64" s="54">
        <f t="shared" si="12"/>
        <v>208000</v>
      </c>
      <c r="AG64" s="54">
        <f>ROUNDUP(装备强化!$F$3*INDEX(装备强化!$C$12:$C$26,MATCH(装备强化附表!AG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113</v>
      </c>
      <c r="AH64" s="54">
        <f t="shared" si="13"/>
        <v>226000</v>
      </c>
      <c r="AI64" s="54">
        <f>ROUNDUP(装备强化!$F$3*INDEX(装备强化!$C$12:$C$26,MATCH(装备强化附表!AI$1,装备强化!$B$12:$B$26,0))*INDEX(装备强化!$G$12:$G$16,MATCH(装备强化附表!$D64,装备强化!$F$12:$F$16,0))*(INDEX(装备强化!$K$12:$K$26,MATCH(装备强化附表!$E64,装备强化!$J$12:$J$26,0))+IF($B64=1,装备强化!$K$28,0))*INDEX(装备强化!$O$12:$O$21,MATCH(装备强化附表!$C64,装备强化!$N$12:$N$21,0)),0)</f>
        <v>122</v>
      </c>
      <c r="AJ64" s="54">
        <f t="shared" si="14"/>
        <v>244000</v>
      </c>
    </row>
    <row r="65" spans="1:36">
      <c r="A65" t="s">
        <v>645</v>
      </c>
      <c r="B65">
        <v>0</v>
      </c>
      <c r="C65" t="s">
        <v>126</v>
      </c>
      <c r="D65" t="s">
        <v>308</v>
      </c>
      <c r="E65">
        <v>10</v>
      </c>
      <c r="F65" t="s">
        <v>232</v>
      </c>
      <c r="G65" s="54">
        <f>ROUNDUP(装备强化!$F$3*INDEX(装备强化!$C$12:$C$26,MATCH(装备强化附表!G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3</v>
      </c>
      <c r="H65" s="54">
        <f t="shared" si="0"/>
        <v>6000</v>
      </c>
      <c r="I65" s="54">
        <f>ROUNDUP(装备强化!$F$3*INDEX(装备强化!$C$12:$C$26,MATCH(装备强化附表!I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4</v>
      </c>
      <c r="J65" s="54">
        <f t="shared" si="1"/>
        <v>8000</v>
      </c>
      <c r="K65" s="54">
        <f>ROUNDUP(装备强化!$F$3*INDEX(装备强化!$C$12:$C$26,MATCH(装备强化附表!K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6</v>
      </c>
      <c r="L65" s="54">
        <f t="shared" si="2"/>
        <v>12000</v>
      </c>
      <c r="M65" s="54">
        <f>ROUNDUP(装备强化!$F$3*INDEX(装备强化!$C$12:$C$26,MATCH(装备强化附表!M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7</v>
      </c>
      <c r="N65" s="54">
        <f t="shared" si="3"/>
        <v>14000</v>
      </c>
      <c r="O65" s="54">
        <f>ROUNDUP(装备强化!$F$3*INDEX(装备强化!$C$12:$C$26,MATCH(装备强化附表!O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8</v>
      </c>
      <c r="P65" s="54">
        <f t="shared" si="4"/>
        <v>16000</v>
      </c>
      <c r="Q65" s="54">
        <f>ROUNDUP(装备强化!$F$3*INDEX(装备强化!$C$12:$C$26,MATCH(装备强化附表!Q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15</v>
      </c>
      <c r="R65" s="54">
        <f t="shared" si="5"/>
        <v>30000</v>
      </c>
      <c r="S65" s="54">
        <f>ROUNDUP(装备强化!$F$3*INDEX(装备强化!$C$12:$C$26,MATCH(装备强化附表!S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17</v>
      </c>
      <c r="T65" s="54">
        <f t="shared" si="6"/>
        <v>34000</v>
      </c>
      <c r="U65" s="54">
        <f>ROUNDUP(装备强化!$F$3*INDEX(装备强化!$C$12:$C$26,MATCH(装备强化附表!U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19</v>
      </c>
      <c r="V65" s="54">
        <f t="shared" si="7"/>
        <v>38000</v>
      </c>
      <c r="W65" s="54">
        <f>ROUNDUP(装备强化!$F$3*INDEX(装备强化!$C$12:$C$26,MATCH(装备强化附表!W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21</v>
      </c>
      <c r="X65" s="54">
        <f t="shared" si="8"/>
        <v>42000</v>
      </c>
      <c r="Y65" s="54">
        <f>ROUNDUP(装备强化!$F$3*INDEX(装备强化!$C$12:$C$26,MATCH(装备强化附表!Y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24</v>
      </c>
      <c r="Z65" s="54">
        <f t="shared" si="9"/>
        <v>48000</v>
      </c>
      <c r="AA65" s="54">
        <f>ROUNDUP(装备强化!$F$3*INDEX(装备强化!$C$12:$C$26,MATCH(装备强化附表!AA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41</v>
      </c>
      <c r="AB65" s="54">
        <f t="shared" si="10"/>
        <v>82000</v>
      </c>
      <c r="AC65" s="54">
        <f>ROUNDUP(装备强化!$F$3*INDEX(装备强化!$C$12:$C$26,MATCH(装备强化附表!AC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45</v>
      </c>
      <c r="AD65" s="54">
        <f t="shared" si="11"/>
        <v>90000</v>
      </c>
      <c r="AE65" s="54">
        <f>ROUNDUP(装备强化!$F$3*INDEX(装备强化!$C$12:$C$26,MATCH(装备强化附表!AE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50</v>
      </c>
      <c r="AF65" s="54">
        <f t="shared" si="12"/>
        <v>100000</v>
      </c>
      <c r="AG65" s="54">
        <f>ROUNDUP(装备强化!$F$3*INDEX(装备强化!$C$12:$C$26,MATCH(装备强化附表!AG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54</v>
      </c>
      <c r="AH65" s="54">
        <f t="shared" si="13"/>
        <v>108000</v>
      </c>
      <c r="AI65" s="54">
        <f>ROUNDUP(装备强化!$F$3*INDEX(装备强化!$C$12:$C$26,MATCH(装备强化附表!AI$1,装备强化!$B$12:$B$26,0))*INDEX(装备强化!$G$12:$G$16,MATCH(装备强化附表!$D65,装备强化!$F$12:$F$16,0))*(INDEX(装备强化!$K$12:$K$26,MATCH(装备强化附表!$E65,装备强化!$J$12:$J$26,0))+IF($B65=1,装备强化!$K$28,0))*INDEX(装备强化!$O$12:$O$21,MATCH(装备强化附表!$C65,装备强化!$N$12:$N$21,0)),0)</f>
        <v>59</v>
      </c>
      <c r="AJ65" s="54">
        <f t="shared" si="14"/>
        <v>118000</v>
      </c>
    </row>
    <row r="66" spans="1:36">
      <c r="A66" t="s">
        <v>650</v>
      </c>
      <c r="B66">
        <v>1</v>
      </c>
      <c r="C66" t="s">
        <v>126</v>
      </c>
      <c r="D66" t="s">
        <v>308</v>
      </c>
      <c r="E66">
        <v>10</v>
      </c>
      <c r="F66" t="s">
        <v>232</v>
      </c>
      <c r="G66" s="54">
        <f>ROUNDUP(装备强化!$F$3*INDEX(装备强化!$C$12:$C$26,MATCH(装备强化附表!G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4</v>
      </c>
      <c r="H66" s="54">
        <f t="shared" si="0"/>
        <v>8000</v>
      </c>
      <c r="I66" s="54">
        <f>ROUNDUP(装备强化!$F$3*INDEX(装备强化!$C$12:$C$26,MATCH(装备强化附表!I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6</v>
      </c>
      <c r="J66" s="54">
        <f t="shared" si="1"/>
        <v>12000</v>
      </c>
      <c r="K66" s="54">
        <f>ROUNDUP(装备强化!$F$3*INDEX(装备强化!$C$12:$C$26,MATCH(装备强化附表!K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9</v>
      </c>
      <c r="L66" s="54">
        <f t="shared" si="2"/>
        <v>18000</v>
      </c>
      <c r="M66" s="54">
        <f>ROUNDUP(装备强化!$F$3*INDEX(装备强化!$C$12:$C$26,MATCH(装备强化附表!M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11</v>
      </c>
      <c r="N66" s="54">
        <f t="shared" si="3"/>
        <v>22000</v>
      </c>
      <c r="O66" s="54">
        <f>ROUNDUP(装备强化!$F$3*INDEX(装备强化!$C$12:$C$26,MATCH(装备强化附表!O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14</v>
      </c>
      <c r="P66" s="54">
        <f t="shared" si="4"/>
        <v>28000</v>
      </c>
      <c r="Q66" s="54">
        <f>ROUNDUP(装备强化!$F$3*INDEX(装备强化!$C$12:$C$26,MATCH(装备强化附表!Q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24</v>
      </c>
      <c r="R66" s="54">
        <f t="shared" si="5"/>
        <v>48000</v>
      </c>
      <c r="S66" s="54">
        <f>ROUNDUP(装备强化!$F$3*INDEX(装备强化!$C$12:$C$26,MATCH(装备强化附表!S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28</v>
      </c>
      <c r="T66" s="54">
        <f t="shared" si="6"/>
        <v>56000</v>
      </c>
      <c r="U66" s="54">
        <f>ROUNDUP(装备强化!$F$3*INDEX(装备强化!$C$12:$C$26,MATCH(装备强化附表!U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31</v>
      </c>
      <c r="V66" s="54">
        <f t="shared" si="7"/>
        <v>62000</v>
      </c>
      <c r="W66" s="54">
        <f>ROUNDUP(装备强化!$F$3*INDEX(装备强化!$C$12:$C$26,MATCH(装备强化附表!W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35</v>
      </c>
      <c r="X66" s="54">
        <f t="shared" si="8"/>
        <v>70000</v>
      </c>
      <c r="Y66" s="54">
        <f>ROUNDUP(装备强化!$F$3*INDEX(装备强化!$C$12:$C$26,MATCH(装备强化附表!Y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39</v>
      </c>
      <c r="Z66" s="54">
        <f t="shared" si="9"/>
        <v>78000</v>
      </c>
      <c r="AA66" s="54">
        <f>ROUNDUP(装备强化!$F$3*INDEX(装备强化!$C$12:$C$26,MATCH(装备强化附表!AA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68</v>
      </c>
      <c r="AB66" s="54">
        <f t="shared" si="10"/>
        <v>136000</v>
      </c>
      <c r="AC66" s="54">
        <f>ROUNDUP(装备强化!$F$3*INDEX(装备强化!$C$12:$C$26,MATCH(装备强化附表!AC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75</v>
      </c>
      <c r="AD66" s="54">
        <f t="shared" si="11"/>
        <v>150000</v>
      </c>
      <c r="AE66" s="54">
        <f>ROUNDUP(装备强化!$F$3*INDEX(装备强化!$C$12:$C$26,MATCH(装备强化附表!AE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83</v>
      </c>
      <c r="AF66" s="54">
        <f t="shared" si="12"/>
        <v>166000</v>
      </c>
      <c r="AG66" s="54">
        <f>ROUNDUP(装备强化!$F$3*INDEX(装备强化!$C$12:$C$26,MATCH(装备强化附表!AG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90</v>
      </c>
      <c r="AH66" s="54">
        <f t="shared" si="13"/>
        <v>180000</v>
      </c>
      <c r="AI66" s="54">
        <f>ROUNDUP(装备强化!$F$3*INDEX(装备强化!$C$12:$C$26,MATCH(装备强化附表!AI$1,装备强化!$B$12:$B$26,0))*INDEX(装备强化!$G$12:$G$16,MATCH(装备强化附表!$D66,装备强化!$F$12:$F$16,0))*(INDEX(装备强化!$K$12:$K$26,MATCH(装备强化附表!$E66,装备强化!$J$12:$J$26,0))+IF($B66=1,装备强化!$K$28,0))*INDEX(装备强化!$O$12:$O$21,MATCH(装备强化附表!$C66,装备强化!$N$12:$N$21,0)),0)</f>
        <v>98</v>
      </c>
      <c r="AJ66" s="54">
        <f t="shared" si="14"/>
        <v>196000</v>
      </c>
    </row>
    <row r="67" spans="1:36">
      <c r="A67" t="s">
        <v>655</v>
      </c>
      <c r="B67">
        <v>0</v>
      </c>
      <c r="C67" t="s">
        <v>129</v>
      </c>
      <c r="D67" t="s">
        <v>308</v>
      </c>
      <c r="E67">
        <v>10</v>
      </c>
      <c r="F67" t="s">
        <v>232</v>
      </c>
      <c r="G67" s="54">
        <f>ROUNDUP(装备强化!$F$3*INDEX(装备强化!$C$12:$C$26,MATCH(装备强化附表!G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3</v>
      </c>
      <c r="H67" s="54">
        <f t="shared" si="0"/>
        <v>6000</v>
      </c>
      <c r="I67" s="54">
        <f>ROUNDUP(装备强化!$F$3*INDEX(装备强化!$C$12:$C$26,MATCH(装备强化附表!I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4</v>
      </c>
      <c r="J67" s="54">
        <f t="shared" si="1"/>
        <v>8000</v>
      </c>
      <c r="K67" s="54">
        <f>ROUNDUP(装备强化!$F$3*INDEX(装备强化!$C$12:$C$26,MATCH(装备强化附表!K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6</v>
      </c>
      <c r="L67" s="54">
        <f t="shared" si="2"/>
        <v>12000</v>
      </c>
      <c r="M67" s="54">
        <f>ROUNDUP(装备强化!$F$3*INDEX(装备强化!$C$12:$C$26,MATCH(装备强化附表!M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7</v>
      </c>
      <c r="N67" s="54">
        <f t="shared" si="3"/>
        <v>14000</v>
      </c>
      <c r="O67" s="54">
        <f>ROUNDUP(装备强化!$F$3*INDEX(装备强化!$C$12:$C$26,MATCH(装备强化附表!O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8</v>
      </c>
      <c r="P67" s="54">
        <f t="shared" si="4"/>
        <v>16000</v>
      </c>
      <c r="Q67" s="54">
        <f>ROUNDUP(装备强化!$F$3*INDEX(装备强化!$C$12:$C$26,MATCH(装备强化附表!Q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15</v>
      </c>
      <c r="R67" s="54">
        <f t="shared" si="5"/>
        <v>30000</v>
      </c>
      <c r="S67" s="54">
        <f>ROUNDUP(装备强化!$F$3*INDEX(装备强化!$C$12:$C$26,MATCH(装备强化附表!S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17</v>
      </c>
      <c r="T67" s="54">
        <f t="shared" si="6"/>
        <v>34000</v>
      </c>
      <c r="U67" s="54">
        <f>ROUNDUP(装备强化!$F$3*INDEX(装备强化!$C$12:$C$26,MATCH(装备强化附表!U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19</v>
      </c>
      <c r="V67" s="54">
        <f t="shared" si="7"/>
        <v>38000</v>
      </c>
      <c r="W67" s="54">
        <f>ROUNDUP(装备强化!$F$3*INDEX(装备强化!$C$12:$C$26,MATCH(装备强化附表!W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21</v>
      </c>
      <c r="X67" s="54">
        <f t="shared" si="8"/>
        <v>42000</v>
      </c>
      <c r="Y67" s="54">
        <f>ROUNDUP(装备强化!$F$3*INDEX(装备强化!$C$12:$C$26,MATCH(装备强化附表!Y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24</v>
      </c>
      <c r="Z67" s="54">
        <f t="shared" si="9"/>
        <v>48000</v>
      </c>
      <c r="AA67" s="54">
        <f>ROUNDUP(装备强化!$F$3*INDEX(装备强化!$C$12:$C$26,MATCH(装备强化附表!AA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41</v>
      </c>
      <c r="AB67" s="54">
        <f t="shared" si="10"/>
        <v>82000</v>
      </c>
      <c r="AC67" s="54">
        <f>ROUNDUP(装备强化!$F$3*INDEX(装备强化!$C$12:$C$26,MATCH(装备强化附表!AC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45</v>
      </c>
      <c r="AD67" s="54">
        <f t="shared" si="11"/>
        <v>90000</v>
      </c>
      <c r="AE67" s="54">
        <f>ROUNDUP(装备强化!$F$3*INDEX(装备强化!$C$12:$C$26,MATCH(装备强化附表!AE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50</v>
      </c>
      <c r="AF67" s="54">
        <f t="shared" si="12"/>
        <v>100000</v>
      </c>
      <c r="AG67" s="54">
        <f>ROUNDUP(装备强化!$F$3*INDEX(装备强化!$C$12:$C$26,MATCH(装备强化附表!AG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54</v>
      </c>
      <c r="AH67" s="54">
        <f t="shared" si="13"/>
        <v>108000</v>
      </c>
      <c r="AI67" s="54">
        <f>ROUNDUP(装备强化!$F$3*INDEX(装备强化!$C$12:$C$26,MATCH(装备强化附表!AI$1,装备强化!$B$12:$B$26,0))*INDEX(装备强化!$G$12:$G$16,MATCH(装备强化附表!$D67,装备强化!$F$12:$F$16,0))*(INDEX(装备强化!$K$12:$K$26,MATCH(装备强化附表!$E67,装备强化!$J$12:$J$26,0))+IF($B67=1,装备强化!$K$28,0))*INDEX(装备强化!$O$12:$O$21,MATCH(装备强化附表!$C67,装备强化!$N$12:$N$21,0)),0)</f>
        <v>59</v>
      </c>
      <c r="AJ67" s="54">
        <f t="shared" si="14"/>
        <v>118000</v>
      </c>
    </row>
    <row r="68" spans="1:36">
      <c r="A68" t="s">
        <v>660</v>
      </c>
      <c r="B68">
        <v>1</v>
      </c>
      <c r="C68" t="s">
        <v>129</v>
      </c>
      <c r="D68" t="s">
        <v>308</v>
      </c>
      <c r="E68">
        <v>10</v>
      </c>
      <c r="F68" t="s">
        <v>232</v>
      </c>
      <c r="G68" s="54">
        <f>ROUNDUP(装备强化!$F$3*INDEX(装备强化!$C$12:$C$26,MATCH(装备强化附表!G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4</v>
      </c>
      <c r="H68" s="54">
        <f t="shared" ref="H68:H131" si="15">G68*2000</f>
        <v>8000</v>
      </c>
      <c r="I68" s="54">
        <f>ROUNDUP(装备强化!$F$3*INDEX(装备强化!$C$12:$C$26,MATCH(装备强化附表!I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6</v>
      </c>
      <c r="J68" s="54">
        <f t="shared" ref="J68:J131" si="16">I68*2000</f>
        <v>12000</v>
      </c>
      <c r="K68" s="54">
        <f>ROUNDUP(装备强化!$F$3*INDEX(装备强化!$C$12:$C$26,MATCH(装备强化附表!K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9</v>
      </c>
      <c r="L68" s="54">
        <f t="shared" ref="L68:L131" si="17">K68*2000</f>
        <v>18000</v>
      </c>
      <c r="M68" s="54">
        <f>ROUNDUP(装备强化!$F$3*INDEX(装备强化!$C$12:$C$26,MATCH(装备强化附表!M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11</v>
      </c>
      <c r="N68" s="54">
        <f t="shared" ref="N68:N131" si="18">M68*2000</f>
        <v>22000</v>
      </c>
      <c r="O68" s="54">
        <f>ROUNDUP(装备强化!$F$3*INDEX(装备强化!$C$12:$C$26,MATCH(装备强化附表!O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14</v>
      </c>
      <c r="P68" s="54">
        <f t="shared" ref="P68:P131" si="19">O68*2000</f>
        <v>28000</v>
      </c>
      <c r="Q68" s="54">
        <f>ROUNDUP(装备强化!$F$3*INDEX(装备强化!$C$12:$C$26,MATCH(装备强化附表!Q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24</v>
      </c>
      <c r="R68" s="54">
        <f t="shared" ref="R68:R131" si="20">Q68*2000</f>
        <v>48000</v>
      </c>
      <c r="S68" s="54">
        <f>ROUNDUP(装备强化!$F$3*INDEX(装备强化!$C$12:$C$26,MATCH(装备强化附表!S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28</v>
      </c>
      <c r="T68" s="54">
        <f t="shared" ref="T68:T131" si="21">S68*2000</f>
        <v>56000</v>
      </c>
      <c r="U68" s="54">
        <f>ROUNDUP(装备强化!$F$3*INDEX(装备强化!$C$12:$C$26,MATCH(装备强化附表!U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31</v>
      </c>
      <c r="V68" s="54">
        <f t="shared" ref="V68:V131" si="22">U68*2000</f>
        <v>62000</v>
      </c>
      <c r="W68" s="54">
        <f>ROUNDUP(装备强化!$F$3*INDEX(装备强化!$C$12:$C$26,MATCH(装备强化附表!W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35</v>
      </c>
      <c r="X68" s="54">
        <f t="shared" ref="X68:X131" si="23">W68*2000</f>
        <v>70000</v>
      </c>
      <c r="Y68" s="54">
        <f>ROUNDUP(装备强化!$F$3*INDEX(装备强化!$C$12:$C$26,MATCH(装备强化附表!Y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39</v>
      </c>
      <c r="Z68" s="54">
        <f t="shared" ref="Z68:Z131" si="24">Y68*2000</f>
        <v>78000</v>
      </c>
      <c r="AA68" s="54">
        <f>ROUNDUP(装备强化!$F$3*INDEX(装备强化!$C$12:$C$26,MATCH(装备强化附表!AA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68</v>
      </c>
      <c r="AB68" s="54">
        <f t="shared" ref="AB68:AB131" si="25">AA68*2000</f>
        <v>136000</v>
      </c>
      <c r="AC68" s="54">
        <f>ROUNDUP(装备强化!$F$3*INDEX(装备强化!$C$12:$C$26,MATCH(装备强化附表!AC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75</v>
      </c>
      <c r="AD68" s="54">
        <f t="shared" ref="AD68:AD131" si="26">AC68*2000</f>
        <v>150000</v>
      </c>
      <c r="AE68" s="54">
        <f>ROUNDUP(装备强化!$F$3*INDEX(装备强化!$C$12:$C$26,MATCH(装备强化附表!AE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83</v>
      </c>
      <c r="AF68" s="54">
        <f t="shared" ref="AF68:AF131" si="27">AE68*2000</f>
        <v>166000</v>
      </c>
      <c r="AG68" s="54">
        <f>ROUNDUP(装备强化!$F$3*INDEX(装备强化!$C$12:$C$26,MATCH(装备强化附表!AG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90</v>
      </c>
      <c r="AH68" s="54">
        <f t="shared" ref="AH68:AH131" si="28">AG68*2000</f>
        <v>180000</v>
      </c>
      <c r="AI68" s="54">
        <f>ROUNDUP(装备强化!$F$3*INDEX(装备强化!$C$12:$C$26,MATCH(装备强化附表!AI$1,装备强化!$B$12:$B$26,0))*INDEX(装备强化!$G$12:$G$16,MATCH(装备强化附表!$D68,装备强化!$F$12:$F$16,0))*(INDEX(装备强化!$K$12:$K$26,MATCH(装备强化附表!$E68,装备强化!$J$12:$J$26,0))+IF($B68=1,装备强化!$K$28,0))*INDEX(装备强化!$O$12:$O$21,MATCH(装备强化附表!$C68,装备强化!$N$12:$N$21,0)),0)</f>
        <v>98</v>
      </c>
      <c r="AJ68" s="54">
        <f t="shared" ref="AJ68:AJ131" si="29">AI68*2000</f>
        <v>196000</v>
      </c>
    </row>
    <row r="69" spans="1:36">
      <c r="A69" t="s">
        <v>665</v>
      </c>
      <c r="B69">
        <v>0</v>
      </c>
      <c r="C69" t="s">
        <v>123</v>
      </c>
      <c r="D69" t="s">
        <v>308</v>
      </c>
      <c r="E69">
        <v>15</v>
      </c>
      <c r="F69" t="s">
        <v>232</v>
      </c>
      <c r="G69" s="54">
        <f>ROUNDUP(装备强化!$F$3*INDEX(装备强化!$C$12:$C$26,MATCH(装备强化附表!G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3</v>
      </c>
      <c r="H69" s="54">
        <f t="shared" si="15"/>
        <v>6000</v>
      </c>
      <c r="I69" s="54">
        <f>ROUNDUP(装备强化!$F$3*INDEX(装备强化!$C$12:$C$26,MATCH(装备强化附表!I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5</v>
      </c>
      <c r="J69" s="54">
        <f t="shared" si="16"/>
        <v>10000</v>
      </c>
      <c r="K69" s="54">
        <f>ROUNDUP(装备强化!$F$3*INDEX(装备强化!$C$12:$C$26,MATCH(装备强化附表!K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7</v>
      </c>
      <c r="L69" s="54">
        <f t="shared" si="17"/>
        <v>14000</v>
      </c>
      <c r="M69" s="54">
        <f>ROUNDUP(装备强化!$F$3*INDEX(装备强化!$C$12:$C$26,MATCH(装备强化附表!M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8</v>
      </c>
      <c r="N69" s="54">
        <f t="shared" si="18"/>
        <v>16000</v>
      </c>
      <c r="O69" s="54">
        <f>ROUNDUP(装备强化!$F$3*INDEX(装备强化!$C$12:$C$26,MATCH(装备强化附表!O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10</v>
      </c>
      <c r="P69" s="54">
        <f t="shared" si="19"/>
        <v>20000</v>
      </c>
      <c r="Q69" s="54">
        <f>ROUNDUP(装备强化!$F$3*INDEX(装备强化!$C$12:$C$26,MATCH(装备强化附表!Q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18</v>
      </c>
      <c r="R69" s="54">
        <f t="shared" si="20"/>
        <v>36000</v>
      </c>
      <c r="S69" s="54">
        <f>ROUNDUP(装备强化!$F$3*INDEX(装备强化!$C$12:$C$26,MATCH(装备强化附表!S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20</v>
      </c>
      <c r="T69" s="54">
        <f t="shared" si="21"/>
        <v>40000</v>
      </c>
      <c r="U69" s="54">
        <f>ROUNDUP(装备强化!$F$3*INDEX(装备强化!$C$12:$C$26,MATCH(装备强化附表!U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23</v>
      </c>
      <c r="V69" s="54">
        <f t="shared" si="22"/>
        <v>46000</v>
      </c>
      <c r="W69" s="54">
        <f>ROUNDUP(装备强化!$F$3*INDEX(装备强化!$C$12:$C$26,MATCH(装备强化附表!W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26</v>
      </c>
      <c r="X69" s="54">
        <f t="shared" si="23"/>
        <v>52000</v>
      </c>
      <c r="Y69" s="54">
        <f>ROUNDUP(装备强化!$F$3*INDEX(装备强化!$C$12:$C$26,MATCH(装备强化附表!Y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29</v>
      </c>
      <c r="Z69" s="54">
        <f t="shared" si="24"/>
        <v>58000</v>
      </c>
      <c r="AA69" s="54">
        <f>ROUNDUP(装备强化!$F$3*INDEX(装备强化!$C$12:$C$26,MATCH(装备强化附表!AA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50</v>
      </c>
      <c r="AB69" s="54">
        <f t="shared" si="25"/>
        <v>100000</v>
      </c>
      <c r="AC69" s="54">
        <f>ROUNDUP(装备强化!$F$3*INDEX(装备强化!$C$12:$C$26,MATCH(装备强化附表!AC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55</v>
      </c>
      <c r="AD69" s="54">
        <f t="shared" si="26"/>
        <v>110000</v>
      </c>
      <c r="AE69" s="54">
        <f>ROUNDUP(装备强化!$F$3*INDEX(装备强化!$C$12:$C$26,MATCH(装备强化附表!AE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61</v>
      </c>
      <c r="AF69" s="54">
        <f t="shared" si="27"/>
        <v>122000</v>
      </c>
      <c r="AG69" s="54">
        <f>ROUNDUP(装备强化!$F$3*INDEX(装备强化!$C$12:$C$26,MATCH(装备强化附表!AG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66</v>
      </c>
      <c r="AH69" s="54">
        <f t="shared" si="28"/>
        <v>132000</v>
      </c>
      <c r="AI69" s="54">
        <f>ROUNDUP(装备强化!$F$3*INDEX(装备强化!$C$12:$C$26,MATCH(装备强化附表!AI$1,装备强化!$B$12:$B$26,0))*INDEX(装备强化!$G$12:$G$16,MATCH(装备强化附表!$D69,装备强化!$F$12:$F$16,0))*(INDEX(装备强化!$K$12:$K$26,MATCH(装备强化附表!$E69,装备强化!$J$12:$J$26,0))+IF($B69=1,装备强化!$K$28,0))*INDEX(装备强化!$O$12:$O$21,MATCH(装备强化附表!$C69,装备强化!$N$12:$N$21,0)),0)</f>
        <v>72</v>
      </c>
      <c r="AJ69" s="54">
        <f t="shared" si="29"/>
        <v>144000</v>
      </c>
    </row>
    <row r="70" spans="1:36">
      <c r="A70" t="s">
        <v>670</v>
      </c>
      <c r="B70">
        <v>0</v>
      </c>
      <c r="C70" t="s">
        <v>124</v>
      </c>
      <c r="D70" t="s">
        <v>308</v>
      </c>
      <c r="E70">
        <v>15</v>
      </c>
      <c r="F70" t="s">
        <v>232</v>
      </c>
      <c r="G70" s="54">
        <f>ROUNDUP(装备强化!$F$3*INDEX(装备强化!$C$12:$C$26,MATCH(装备强化附表!G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4</v>
      </c>
      <c r="H70" s="54">
        <f t="shared" si="15"/>
        <v>8000</v>
      </c>
      <c r="I70" s="54">
        <f>ROUNDUP(装备强化!$F$3*INDEX(装备强化!$C$12:$C$26,MATCH(装备强化附表!I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6</v>
      </c>
      <c r="J70" s="54">
        <f t="shared" si="16"/>
        <v>12000</v>
      </c>
      <c r="K70" s="54">
        <f>ROUNDUP(装备强化!$F$3*INDEX(装备强化!$C$12:$C$26,MATCH(装备强化附表!K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8</v>
      </c>
      <c r="L70" s="54">
        <f t="shared" si="17"/>
        <v>16000</v>
      </c>
      <c r="M70" s="54">
        <f>ROUNDUP(装备强化!$F$3*INDEX(装备强化!$C$12:$C$26,MATCH(装备强化附表!M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10</v>
      </c>
      <c r="N70" s="54">
        <f t="shared" si="18"/>
        <v>20000</v>
      </c>
      <c r="O70" s="54">
        <f>ROUNDUP(装备强化!$F$3*INDEX(装备强化!$C$12:$C$26,MATCH(装备强化附表!O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13</v>
      </c>
      <c r="P70" s="54">
        <f t="shared" si="19"/>
        <v>26000</v>
      </c>
      <c r="Q70" s="54">
        <f>ROUNDUP(装备强化!$F$3*INDEX(装备强化!$C$12:$C$26,MATCH(装备强化附表!Q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22</v>
      </c>
      <c r="R70" s="54">
        <f t="shared" si="20"/>
        <v>44000</v>
      </c>
      <c r="S70" s="54">
        <f>ROUNDUP(装备强化!$F$3*INDEX(装备强化!$C$12:$C$26,MATCH(装备强化附表!S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25</v>
      </c>
      <c r="T70" s="54">
        <f t="shared" si="21"/>
        <v>50000</v>
      </c>
      <c r="U70" s="54">
        <f>ROUNDUP(装备强化!$F$3*INDEX(装备强化!$C$12:$C$26,MATCH(装备强化附表!U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29</v>
      </c>
      <c r="V70" s="54">
        <f t="shared" si="22"/>
        <v>58000</v>
      </c>
      <c r="W70" s="54">
        <f>ROUNDUP(装备强化!$F$3*INDEX(装备强化!$C$12:$C$26,MATCH(装备强化附表!W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32</v>
      </c>
      <c r="X70" s="54">
        <f t="shared" si="23"/>
        <v>64000</v>
      </c>
      <c r="Y70" s="54">
        <f>ROUNDUP(装备强化!$F$3*INDEX(装备强化!$C$12:$C$26,MATCH(装备强化附表!Y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36</v>
      </c>
      <c r="Z70" s="54">
        <f t="shared" si="24"/>
        <v>72000</v>
      </c>
      <c r="AA70" s="54">
        <f>ROUNDUP(装备强化!$F$3*INDEX(装备强化!$C$12:$C$26,MATCH(装备强化附表!AA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62</v>
      </c>
      <c r="AB70" s="54">
        <f t="shared" si="25"/>
        <v>124000</v>
      </c>
      <c r="AC70" s="54">
        <f>ROUNDUP(装备强化!$F$3*INDEX(装备强化!$C$12:$C$26,MATCH(装备强化附表!AC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69</v>
      </c>
      <c r="AD70" s="54">
        <f t="shared" si="26"/>
        <v>138000</v>
      </c>
      <c r="AE70" s="54">
        <f>ROUNDUP(装备强化!$F$3*INDEX(装备强化!$C$12:$C$26,MATCH(装备强化附表!AE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76</v>
      </c>
      <c r="AF70" s="54">
        <f t="shared" si="27"/>
        <v>152000</v>
      </c>
      <c r="AG70" s="54">
        <f>ROUNDUP(装备强化!$F$3*INDEX(装备强化!$C$12:$C$26,MATCH(装备强化附表!AG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83</v>
      </c>
      <c r="AH70" s="54">
        <f t="shared" si="28"/>
        <v>166000</v>
      </c>
      <c r="AI70" s="54">
        <f>ROUNDUP(装备强化!$F$3*INDEX(装备强化!$C$12:$C$26,MATCH(装备强化附表!AI$1,装备强化!$B$12:$B$26,0))*INDEX(装备强化!$G$12:$G$16,MATCH(装备强化附表!$D70,装备强化!$F$12:$F$16,0))*(INDEX(装备强化!$K$12:$K$26,MATCH(装备强化附表!$E70,装备强化!$J$12:$J$26,0))+IF($B70=1,装备强化!$K$28,0))*INDEX(装备强化!$O$12:$O$21,MATCH(装备强化附表!$C70,装备强化!$N$12:$N$21,0)),0)</f>
        <v>90</v>
      </c>
      <c r="AJ70" s="54">
        <f t="shared" si="29"/>
        <v>180000</v>
      </c>
    </row>
    <row r="71" spans="1:36">
      <c r="A71" t="s">
        <v>675</v>
      </c>
      <c r="B71">
        <v>0</v>
      </c>
      <c r="C71" t="s">
        <v>125</v>
      </c>
      <c r="D71" t="s">
        <v>308</v>
      </c>
      <c r="E71">
        <v>15</v>
      </c>
      <c r="F71" t="s">
        <v>232</v>
      </c>
      <c r="G71" s="54">
        <f>ROUNDUP(装备强化!$F$3*INDEX(装备强化!$C$12:$C$26,MATCH(装备强化附表!G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4</v>
      </c>
      <c r="H71" s="54">
        <f t="shared" si="15"/>
        <v>8000</v>
      </c>
      <c r="I71" s="54">
        <f>ROUNDUP(装备强化!$F$3*INDEX(装备强化!$C$12:$C$26,MATCH(装备强化附表!I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6</v>
      </c>
      <c r="J71" s="54">
        <f t="shared" si="16"/>
        <v>12000</v>
      </c>
      <c r="K71" s="54">
        <f>ROUNDUP(装备强化!$F$3*INDEX(装备强化!$C$12:$C$26,MATCH(装备强化附表!K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8</v>
      </c>
      <c r="L71" s="54">
        <f t="shared" si="17"/>
        <v>16000</v>
      </c>
      <c r="M71" s="54">
        <f>ROUNDUP(装备强化!$F$3*INDEX(装备强化!$C$12:$C$26,MATCH(装备强化附表!M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10</v>
      </c>
      <c r="N71" s="54">
        <f t="shared" si="18"/>
        <v>20000</v>
      </c>
      <c r="O71" s="54">
        <f>ROUNDUP(装备强化!$F$3*INDEX(装备强化!$C$12:$C$26,MATCH(装备强化附表!O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13</v>
      </c>
      <c r="P71" s="54">
        <f t="shared" si="19"/>
        <v>26000</v>
      </c>
      <c r="Q71" s="54">
        <f>ROUNDUP(装备强化!$F$3*INDEX(装备强化!$C$12:$C$26,MATCH(装备强化附表!Q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22</v>
      </c>
      <c r="R71" s="54">
        <f t="shared" si="20"/>
        <v>44000</v>
      </c>
      <c r="S71" s="54">
        <f>ROUNDUP(装备强化!$F$3*INDEX(装备强化!$C$12:$C$26,MATCH(装备强化附表!S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25</v>
      </c>
      <c r="T71" s="54">
        <f t="shared" si="21"/>
        <v>50000</v>
      </c>
      <c r="U71" s="54">
        <f>ROUNDUP(装备强化!$F$3*INDEX(装备强化!$C$12:$C$26,MATCH(装备强化附表!U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29</v>
      </c>
      <c r="V71" s="54">
        <f t="shared" si="22"/>
        <v>58000</v>
      </c>
      <c r="W71" s="54">
        <f>ROUNDUP(装备强化!$F$3*INDEX(装备强化!$C$12:$C$26,MATCH(装备强化附表!W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32</v>
      </c>
      <c r="X71" s="54">
        <f t="shared" si="23"/>
        <v>64000</v>
      </c>
      <c r="Y71" s="54">
        <f>ROUNDUP(装备强化!$F$3*INDEX(装备强化!$C$12:$C$26,MATCH(装备强化附表!Y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36</v>
      </c>
      <c r="Z71" s="54">
        <f t="shared" si="24"/>
        <v>72000</v>
      </c>
      <c r="AA71" s="54">
        <f>ROUNDUP(装备强化!$F$3*INDEX(装备强化!$C$12:$C$26,MATCH(装备强化附表!AA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62</v>
      </c>
      <c r="AB71" s="54">
        <f t="shared" si="25"/>
        <v>124000</v>
      </c>
      <c r="AC71" s="54">
        <f>ROUNDUP(装备强化!$F$3*INDEX(装备强化!$C$12:$C$26,MATCH(装备强化附表!AC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69</v>
      </c>
      <c r="AD71" s="54">
        <f t="shared" si="26"/>
        <v>138000</v>
      </c>
      <c r="AE71" s="54">
        <f>ROUNDUP(装备强化!$F$3*INDEX(装备强化!$C$12:$C$26,MATCH(装备强化附表!AE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76</v>
      </c>
      <c r="AF71" s="54">
        <f t="shared" si="27"/>
        <v>152000</v>
      </c>
      <c r="AG71" s="54">
        <f>ROUNDUP(装备强化!$F$3*INDEX(装备强化!$C$12:$C$26,MATCH(装备强化附表!AG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83</v>
      </c>
      <c r="AH71" s="54">
        <f t="shared" si="28"/>
        <v>166000</v>
      </c>
      <c r="AI71" s="54">
        <f>ROUNDUP(装备强化!$F$3*INDEX(装备强化!$C$12:$C$26,MATCH(装备强化附表!AI$1,装备强化!$B$12:$B$26,0))*INDEX(装备强化!$G$12:$G$16,MATCH(装备强化附表!$D71,装备强化!$F$12:$F$16,0))*(INDEX(装备强化!$K$12:$K$26,MATCH(装备强化附表!$E71,装备强化!$J$12:$J$26,0))+IF($B71=1,装备强化!$K$28,0))*INDEX(装备强化!$O$12:$O$21,MATCH(装备强化附表!$C71,装备强化!$N$12:$N$21,0)),0)</f>
        <v>90</v>
      </c>
      <c r="AJ71" s="54">
        <f t="shared" si="29"/>
        <v>180000</v>
      </c>
    </row>
    <row r="72" spans="1:36">
      <c r="A72" t="s">
        <v>680</v>
      </c>
      <c r="B72">
        <v>0</v>
      </c>
      <c r="C72" t="s">
        <v>130</v>
      </c>
      <c r="D72" t="s">
        <v>308</v>
      </c>
      <c r="E72">
        <v>15</v>
      </c>
      <c r="F72" t="s">
        <v>232</v>
      </c>
      <c r="G72" s="54">
        <f>ROUNDUP(装备强化!$F$3*INDEX(装备强化!$C$12:$C$26,MATCH(装备强化附表!G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3</v>
      </c>
      <c r="H72" s="54">
        <f t="shared" si="15"/>
        <v>6000</v>
      </c>
      <c r="I72" s="54">
        <f>ROUNDUP(装备强化!$F$3*INDEX(装备强化!$C$12:$C$26,MATCH(装备强化附表!I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5</v>
      </c>
      <c r="J72" s="54">
        <f t="shared" si="16"/>
        <v>10000</v>
      </c>
      <c r="K72" s="54">
        <f>ROUNDUP(装备强化!$F$3*INDEX(装备强化!$C$12:$C$26,MATCH(装备强化附表!K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7</v>
      </c>
      <c r="L72" s="54">
        <f t="shared" si="17"/>
        <v>14000</v>
      </c>
      <c r="M72" s="54">
        <f>ROUNDUP(装备强化!$F$3*INDEX(装备强化!$C$12:$C$26,MATCH(装备强化附表!M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8</v>
      </c>
      <c r="N72" s="54">
        <f t="shared" si="18"/>
        <v>16000</v>
      </c>
      <c r="O72" s="54">
        <f>ROUNDUP(装备强化!$F$3*INDEX(装备强化!$C$12:$C$26,MATCH(装备强化附表!O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10</v>
      </c>
      <c r="P72" s="54">
        <f t="shared" si="19"/>
        <v>20000</v>
      </c>
      <c r="Q72" s="54">
        <f>ROUNDUP(装备强化!$F$3*INDEX(装备强化!$C$12:$C$26,MATCH(装备强化附表!Q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18</v>
      </c>
      <c r="R72" s="54">
        <f t="shared" si="20"/>
        <v>36000</v>
      </c>
      <c r="S72" s="54">
        <f>ROUNDUP(装备强化!$F$3*INDEX(装备强化!$C$12:$C$26,MATCH(装备强化附表!S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20</v>
      </c>
      <c r="T72" s="54">
        <f t="shared" si="21"/>
        <v>40000</v>
      </c>
      <c r="U72" s="54">
        <f>ROUNDUP(装备强化!$F$3*INDEX(装备强化!$C$12:$C$26,MATCH(装备强化附表!U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23</v>
      </c>
      <c r="V72" s="54">
        <f t="shared" si="22"/>
        <v>46000</v>
      </c>
      <c r="W72" s="54">
        <f>ROUNDUP(装备强化!$F$3*INDEX(装备强化!$C$12:$C$26,MATCH(装备强化附表!W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26</v>
      </c>
      <c r="X72" s="54">
        <f t="shared" si="23"/>
        <v>52000</v>
      </c>
      <c r="Y72" s="54">
        <f>ROUNDUP(装备强化!$F$3*INDEX(装备强化!$C$12:$C$26,MATCH(装备强化附表!Y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29</v>
      </c>
      <c r="Z72" s="54">
        <f t="shared" si="24"/>
        <v>58000</v>
      </c>
      <c r="AA72" s="54">
        <f>ROUNDUP(装备强化!$F$3*INDEX(装备强化!$C$12:$C$26,MATCH(装备强化附表!AA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50</v>
      </c>
      <c r="AB72" s="54">
        <f t="shared" si="25"/>
        <v>100000</v>
      </c>
      <c r="AC72" s="54">
        <f>ROUNDUP(装备强化!$F$3*INDEX(装备强化!$C$12:$C$26,MATCH(装备强化附表!AC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55</v>
      </c>
      <c r="AD72" s="54">
        <f t="shared" si="26"/>
        <v>110000</v>
      </c>
      <c r="AE72" s="54">
        <f>ROUNDUP(装备强化!$F$3*INDEX(装备强化!$C$12:$C$26,MATCH(装备强化附表!AE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61</v>
      </c>
      <c r="AF72" s="54">
        <f t="shared" si="27"/>
        <v>122000</v>
      </c>
      <c r="AG72" s="54">
        <f>ROUNDUP(装备强化!$F$3*INDEX(装备强化!$C$12:$C$26,MATCH(装备强化附表!AG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66</v>
      </c>
      <c r="AH72" s="54">
        <f t="shared" si="28"/>
        <v>132000</v>
      </c>
      <c r="AI72" s="54">
        <f>ROUNDUP(装备强化!$F$3*INDEX(装备强化!$C$12:$C$26,MATCH(装备强化附表!AI$1,装备强化!$B$12:$B$26,0))*INDEX(装备强化!$G$12:$G$16,MATCH(装备强化附表!$D72,装备强化!$F$12:$F$16,0))*(INDEX(装备强化!$K$12:$K$26,MATCH(装备强化附表!$E72,装备强化!$J$12:$J$26,0))+IF($B72=1,装备强化!$K$28,0))*INDEX(装备强化!$O$12:$O$21,MATCH(装备强化附表!$C72,装备强化!$N$12:$N$21,0)),0)</f>
        <v>72</v>
      </c>
      <c r="AJ72" s="54">
        <f t="shared" si="29"/>
        <v>144000</v>
      </c>
    </row>
    <row r="73" spans="1:36">
      <c r="A73" t="s">
        <v>685</v>
      </c>
      <c r="B73">
        <v>0</v>
      </c>
      <c r="C73" t="s">
        <v>131</v>
      </c>
      <c r="D73" t="s">
        <v>308</v>
      </c>
      <c r="E73">
        <v>15</v>
      </c>
      <c r="F73" t="s">
        <v>232</v>
      </c>
      <c r="G73" s="54">
        <f>ROUNDUP(装备强化!$F$3*INDEX(装备强化!$C$12:$C$26,MATCH(装备强化附表!G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3</v>
      </c>
      <c r="H73" s="54">
        <f t="shared" si="15"/>
        <v>6000</v>
      </c>
      <c r="I73" s="54">
        <f>ROUNDUP(装备强化!$F$3*INDEX(装备强化!$C$12:$C$26,MATCH(装备强化附表!I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5</v>
      </c>
      <c r="J73" s="54">
        <f t="shared" si="16"/>
        <v>10000</v>
      </c>
      <c r="K73" s="54">
        <f>ROUNDUP(装备强化!$F$3*INDEX(装备强化!$C$12:$C$26,MATCH(装备强化附表!K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7</v>
      </c>
      <c r="L73" s="54">
        <f t="shared" si="17"/>
        <v>14000</v>
      </c>
      <c r="M73" s="54">
        <f>ROUNDUP(装备强化!$F$3*INDEX(装备强化!$C$12:$C$26,MATCH(装备强化附表!M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8</v>
      </c>
      <c r="N73" s="54">
        <f t="shared" si="18"/>
        <v>16000</v>
      </c>
      <c r="O73" s="54">
        <f>ROUNDUP(装备强化!$F$3*INDEX(装备强化!$C$12:$C$26,MATCH(装备强化附表!O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10</v>
      </c>
      <c r="P73" s="54">
        <f t="shared" si="19"/>
        <v>20000</v>
      </c>
      <c r="Q73" s="54">
        <f>ROUNDUP(装备强化!$F$3*INDEX(装备强化!$C$12:$C$26,MATCH(装备强化附表!Q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18</v>
      </c>
      <c r="R73" s="54">
        <f t="shared" si="20"/>
        <v>36000</v>
      </c>
      <c r="S73" s="54">
        <f>ROUNDUP(装备强化!$F$3*INDEX(装备强化!$C$12:$C$26,MATCH(装备强化附表!S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20</v>
      </c>
      <c r="T73" s="54">
        <f t="shared" si="21"/>
        <v>40000</v>
      </c>
      <c r="U73" s="54">
        <f>ROUNDUP(装备强化!$F$3*INDEX(装备强化!$C$12:$C$26,MATCH(装备强化附表!U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23</v>
      </c>
      <c r="V73" s="54">
        <f t="shared" si="22"/>
        <v>46000</v>
      </c>
      <c r="W73" s="54">
        <f>ROUNDUP(装备强化!$F$3*INDEX(装备强化!$C$12:$C$26,MATCH(装备强化附表!W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26</v>
      </c>
      <c r="X73" s="54">
        <f t="shared" si="23"/>
        <v>52000</v>
      </c>
      <c r="Y73" s="54">
        <f>ROUNDUP(装备强化!$F$3*INDEX(装备强化!$C$12:$C$26,MATCH(装备强化附表!Y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29</v>
      </c>
      <c r="Z73" s="54">
        <f t="shared" si="24"/>
        <v>58000</v>
      </c>
      <c r="AA73" s="54">
        <f>ROUNDUP(装备强化!$F$3*INDEX(装备强化!$C$12:$C$26,MATCH(装备强化附表!AA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50</v>
      </c>
      <c r="AB73" s="54">
        <f t="shared" si="25"/>
        <v>100000</v>
      </c>
      <c r="AC73" s="54">
        <f>ROUNDUP(装备强化!$F$3*INDEX(装备强化!$C$12:$C$26,MATCH(装备强化附表!AC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55</v>
      </c>
      <c r="AD73" s="54">
        <f t="shared" si="26"/>
        <v>110000</v>
      </c>
      <c r="AE73" s="54">
        <f>ROUNDUP(装备强化!$F$3*INDEX(装备强化!$C$12:$C$26,MATCH(装备强化附表!AE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61</v>
      </c>
      <c r="AF73" s="54">
        <f t="shared" si="27"/>
        <v>122000</v>
      </c>
      <c r="AG73" s="54">
        <f>ROUNDUP(装备强化!$F$3*INDEX(装备强化!$C$12:$C$26,MATCH(装备强化附表!AG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66</v>
      </c>
      <c r="AH73" s="54">
        <f t="shared" si="28"/>
        <v>132000</v>
      </c>
      <c r="AI73" s="54">
        <f>ROUNDUP(装备强化!$F$3*INDEX(装备强化!$C$12:$C$26,MATCH(装备强化附表!AI$1,装备强化!$B$12:$B$26,0))*INDEX(装备强化!$G$12:$G$16,MATCH(装备强化附表!$D73,装备强化!$F$12:$F$16,0))*(INDEX(装备强化!$K$12:$K$26,MATCH(装备强化附表!$E73,装备强化!$J$12:$J$26,0))+IF($B73=1,装备强化!$K$28,0))*INDEX(装备强化!$O$12:$O$21,MATCH(装备强化附表!$C73,装备强化!$N$12:$N$21,0)),0)</f>
        <v>72</v>
      </c>
      <c r="AJ73" s="54">
        <f t="shared" si="29"/>
        <v>144000</v>
      </c>
    </row>
    <row r="74" spans="1:36">
      <c r="A74" t="s">
        <v>690</v>
      </c>
      <c r="B74">
        <v>0</v>
      </c>
      <c r="C74" t="s">
        <v>132</v>
      </c>
      <c r="D74" t="s">
        <v>308</v>
      </c>
      <c r="E74">
        <v>15</v>
      </c>
      <c r="F74" t="s">
        <v>232</v>
      </c>
      <c r="G74" s="54">
        <f>ROUNDUP(装备强化!$F$3*INDEX(装备强化!$C$12:$C$26,MATCH(装备强化附表!G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2</v>
      </c>
      <c r="H74" s="54">
        <f t="shared" si="15"/>
        <v>4000</v>
      </c>
      <c r="I74" s="54">
        <f>ROUNDUP(装备强化!$F$3*INDEX(装备强化!$C$12:$C$26,MATCH(装备强化附表!I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3</v>
      </c>
      <c r="J74" s="54">
        <f t="shared" si="16"/>
        <v>6000</v>
      </c>
      <c r="K74" s="54">
        <f>ROUNDUP(装备强化!$F$3*INDEX(装备强化!$C$12:$C$26,MATCH(装备强化附表!K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4</v>
      </c>
      <c r="L74" s="54">
        <f t="shared" si="17"/>
        <v>8000</v>
      </c>
      <c r="M74" s="54">
        <f>ROUNDUP(装备强化!$F$3*INDEX(装备强化!$C$12:$C$26,MATCH(装备强化附表!M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5</v>
      </c>
      <c r="N74" s="54">
        <f t="shared" si="18"/>
        <v>10000</v>
      </c>
      <c r="O74" s="54">
        <f>ROUNDUP(装备强化!$F$3*INDEX(装备强化!$C$12:$C$26,MATCH(装备强化附表!O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6</v>
      </c>
      <c r="P74" s="54">
        <f t="shared" si="19"/>
        <v>12000</v>
      </c>
      <c r="Q74" s="54">
        <f>ROUNDUP(装备强化!$F$3*INDEX(装备强化!$C$12:$C$26,MATCH(装备强化附表!Q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11</v>
      </c>
      <c r="R74" s="54">
        <f t="shared" si="20"/>
        <v>22000</v>
      </c>
      <c r="S74" s="54">
        <f>ROUNDUP(装备强化!$F$3*INDEX(装备强化!$C$12:$C$26,MATCH(装备强化附表!S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12</v>
      </c>
      <c r="T74" s="54">
        <f t="shared" si="21"/>
        <v>24000</v>
      </c>
      <c r="U74" s="54">
        <f>ROUNDUP(装备强化!$F$3*INDEX(装备强化!$C$12:$C$26,MATCH(装备强化附表!U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14</v>
      </c>
      <c r="V74" s="54">
        <f t="shared" si="22"/>
        <v>28000</v>
      </c>
      <c r="W74" s="54">
        <f>ROUNDUP(装备强化!$F$3*INDEX(装备强化!$C$12:$C$26,MATCH(装备强化附表!W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16</v>
      </c>
      <c r="X74" s="54">
        <f t="shared" si="23"/>
        <v>32000</v>
      </c>
      <c r="Y74" s="54">
        <f>ROUNDUP(装备强化!$F$3*INDEX(装备强化!$C$12:$C$26,MATCH(装备强化附表!Y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17</v>
      </c>
      <c r="Z74" s="54">
        <f t="shared" si="24"/>
        <v>34000</v>
      </c>
      <c r="AA74" s="54">
        <f>ROUNDUP(装备强化!$F$3*INDEX(装备强化!$C$12:$C$26,MATCH(装备强化附表!AA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30</v>
      </c>
      <c r="AB74" s="54">
        <f t="shared" si="25"/>
        <v>60000</v>
      </c>
      <c r="AC74" s="54">
        <f>ROUNDUP(装备强化!$F$3*INDEX(装备强化!$C$12:$C$26,MATCH(装备强化附表!AC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33</v>
      </c>
      <c r="AD74" s="54">
        <f t="shared" si="26"/>
        <v>66000</v>
      </c>
      <c r="AE74" s="54">
        <f>ROUNDUP(装备强化!$F$3*INDEX(装备强化!$C$12:$C$26,MATCH(装备强化附表!AE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37</v>
      </c>
      <c r="AF74" s="54">
        <f t="shared" si="27"/>
        <v>74000</v>
      </c>
      <c r="AG74" s="54">
        <f>ROUNDUP(装备强化!$F$3*INDEX(装备强化!$C$12:$C$26,MATCH(装备强化附表!AG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40</v>
      </c>
      <c r="AH74" s="54">
        <f t="shared" si="28"/>
        <v>80000</v>
      </c>
      <c r="AI74" s="54">
        <f>ROUNDUP(装备强化!$F$3*INDEX(装备强化!$C$12:$C$26,MATCH(装备强化附表!AI$1,装备强化!$B$12:$B$26,0))*INDEX(装备强化!$G$12:$G$16,MATCH(装备强化附表!$D74,装备强化!$F$12:$F$16,0))*(INDEX(装备强化!$K$12:$K$26,MATCH(装备强化附表!$E74,装备强化!$J$12:$J$26,0))+IF($B74=1,装备强化!$K$28,0))*INDEX(装备强化!$O$12:$O$21,MATCH(装备强化附表!$C74,装备强化!$N$12:$N$21,0)),0)</f>
        <v>43</v>
      </c>
      <c r="AJ74" s="54">
        <f t="shared" si="29"/>
        <v>86000</v>
      </c>
    </row>
    <row r="75" spans="1:36">
      <c r="A75" t="s">
        <v>695</v>
      </c>
      <c r="B75">
        <v>0</v>
      </c>
      <c r="C75" t="s">
        <v>127</v>
      </c>
      <c r="D75" t="s">
        <v>308</v>
      </c>
      <c r="E75">
        <v>15</v>
      </c>
      <c r="F75" t="s">
        <v>135</v>
      </c>
      <c r="G75" s="54">
        <f>ROUNDUP(装备强化!$F$3*INDEX(装备强化!$C$12:$C$26,MATCH(装备强化附表!G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6</v>
      </c>
      <c r="H75" s="54">
        <f t="shared" si="15"/>
        <v>12000</v>
      </c>
      <c r="I75" s="54">
        <f>ROUNDUP(装备强化!$F$3*INDEX(装备强化!$C$12:$C$26,MATCH(装备强化附表!I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9</v>
      </c>
      <c r="J75" s="54">
        <f t="shared" si="16"/>
        <v>18000</v>
      </c>
      <c r="K75" s="54">
        <f>ROUNDUP(装备强化!$F$3*INDEX(装备强化!$C$12:$C$26,MATCH(装备强化附表!K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13</v>
      </c>
      <c r="L75" s="54">
        <f t="shared" si="17"/>
        <v>26000</v>
      </c>
      <c r="M75" s="54">
        <f>ROUNDUP(装备强化!$F$3*INDEX(装备强化!$C$12:$C$26,MATCH(装备强化附表!M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16</v>
      </c>
      <c r="N75" s="54">
        <f t="shared" si="18"/>
        <v>32000</v>
      </c>
      <c r="O75" s="54">
        <f>ROUNDUP(装备强化!$F$3*INDEX(装备强化!$C$12:$C$26,MATCH(装备强化附表!O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20</v>
      </c>
      <c r="P75" s="54">
        <f t="shared" si="19"/>
        <v>40000</v>
      </c>
      <c r="Q75" s="54">
        <f>ROUNDUP(装备强化!$F$3*INDEX(装备强化!$C$12:$C$26,MATCH(装备强化附表!Q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35</v>
      </c>
      <c r="R75" s="54">
        <f t="shared" si="20"/>
        <v>70000</v>
      </c>
      <c r="S75" s="54">
        <f>ROUNDUP(装备强化!$F$3*INDEX(装备强化!$C$12:$C$26,MATCH(装备强化附表!S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40</v>
      </c>
      <c r="T75" s="54">
        <f t="shared" si="21"/>
        <v>80000</v>
      </c>
      <c r="U75" s="54">
        <f>ROUNDUP(装备强化!$F$3*INDEX(装备强化!$C$12:$C$26,MATCH(装备强化附表!U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46</v>
      </c>
      <c r="V75" s="54">
        <f t="shared" si="22"/>
        <v>92000</v>
      </c>
      <c r="W75" s="54">
        <f>ROUNDUP(装备强化!$F$3*INDEX(装备强化!$C$12:$C$26,MATCH(装备强化附表!W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51</v>
      </c>
      <c r="X75" s="54">
        <f t="shared" si="23"/>
        <v>102000</v>
      </c>
      <c r="Y75" s="54">
        <f>ROUNDUP(装备强化!$F$3*INDEX(装备强化!$C$12:$C$26,MATCH(装备强化附表!Y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57</v>
      </c>
      <c r="Z75" s="54">
        <f t="shared" si="24"/>
        <v>114000</v>
      </c>
      <c r="AA75" s="54">
        <f>ROUNDUP(装备强化!$F$3*INDEX(装备强化!$C$12:$C$26,MATCH(装备强化附表!AA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99</v>
      </c>
      <c r="AB75" s="54">
        <f t="shared" si="25"/>
        <v>198000</v>
      </c>
      <c r="AC75" s="54">
        <f>ROUNDUP(装备强化!$F$3*INDEX(装备强化!$C$12:$C$26,MATCH(装备强化附表!AC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110</v>
      </c>
      <c r="AD75" s="54">
        <f t="shared" si="26"/>
        <v>220000</v>
      </c>
      <c r="AE75" s="54">
        <f>ROUNDUP(装备强化!$F$3*INDEX(装备强化!$C$12:$C$26,MATCH(装备强化附表!AE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121</v>
      </c>
      <c r="AF75" s="54">
        <f t="shared" si="27"/>
        <v>242000</v>
      </c>
      <c r="AG75" s="54">
        <f>ROUNDUP(装备强化!$F$3*INDEX(装备强化!$C$12:$C$26,MATCH(装备强化附表!AG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132</v>
      </c>
      <c r="AH75" s="54">
        <f t="shared" si="28"/>
        <v>264000</v>
      </c>
      <c r="AI75" s="54">
        <f>ROUNDUP(装备强化!$F$3*INDEX(装备强化!$C$12:$C$26,MATCH(装备强化附表!AI$1,装备强化!$B$12:$B$26,0))*INDEX(装备强化!$G$12:$G$16,MATCH(装备强化附表!$D75,装备强化!$F$12:$F$16,0))*(INDEX(装备强化!$K$12:$K$26,MATCH(装备强化附表!$E75,装备强化!$J$12:$J$26,0))+IF($B75=1,装备强化!$K$28,0))*INDEX(装备强化!$O$12:$O$21,MATCH(装备强化附表!$C75,装备强化!$N$12:$N$21,0)),0)</f>
        <v>143</v>
      </c>
      <c r="AJ75" s="54">
        <f t="shared" si="29"/>
        <v>286000</v>
      </c>
    </row>
    <row r="76" spans="1:36">
      <c r="A76" t="s">
        <v>700</v>
      </c>
      <c r="B76">
        <v>1</v>
      </c>
      <c r="C76" t="s">
        <v>127</v>
      </c>
      <c r="D76" t="s">
        <v>308</v>
      </c>
      <c r="E76">
        <v>15</v>
      </c>
      <c r="F76" t="s">
        <v>135</v>
      </c>
      <c r="G76" s="54">
        <f>ROUNDUP(装备强化!$F$3*INDEX(装备强化!$C$12:$C$26,MATCH(装备强化附表!G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9</v>
      </c>
      <c r="H76" s="54">
        <f t="shared" si="15"/>
        <v>18000</v>
      </c>
      <c r="I76" s="54">
        <f>ROUNDUP(装备强化!$F$3*INDEX(装备强化!$C$12:$C$26,MATCH(装备强化附表!I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13</v>
      </c>
      <c r="J76" s="54">
        <f t="shared" si="16"/>
        <v>26000</v>
      </c>
      <c r="K76" s="54">
        <f>ROUNDUP(装备强化!$F$3*INDEX(装备强化!$C$12:$C$26,MATCH(装备强化附表!K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20</v>
      </c>
      <c r="L76" s="54">
        <f t="shared" si="17"/>
        <v>40000</v>
      </c>
      <c r="M76" s="54">
        <f>ROUNDUP(装备强化!$F$3*INDEX(装备强化!$C$12:$C$26,MATCH(装备强化附表!M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24</v>
      </c>
      <c r="N76" s="54">
        <f t="shared" si="18"/>
        <v>48000</v>
      </c>
      <c r="O76" s="54">
        <f>ROUNDUP(装备强化!$F$3*INDEX(装备强化!$C$12:$C$26,MATCH(装备强化附表!O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30</v>
      </c>
      <c r="P76" s="54">
        <f t="shared" si="19"/>
        <v>60000</v>
      </c>
      <c r="Q76" s="54">
        <f>ROUNDUP(装备强化!$F$3*INDEX(装备强化!$C$12:$C$26,MATCH(装备强化附表!Q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54</v>
      </c>
      <c r="R76" s="54">
        <f t="shared" si="20"/>
        <v>108000</v>
      </c>
      <c r="S76" s="54">
        <f>ROUNDUP(装备强化!$F$3*INDEX(装备强化!$C$12:$C$26,MATCH(装备强化附表!S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62</v>
      </c>
      <c r="T76" s="54">
        <f t="shared" si="21"/>
        <v>124000</v>
      </c>
      <c r="U76" s="54">
        <f>ROUNDUP(装备强化!$F$3*INDEX(装备强化!$C$12:$C$26,MATCH(装备强化附表!U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71</v>
      </c>
      <c r="V76" s="54">
        <f t="shared" si="22"/>
        <v>142000</v>
      </c>
      <c r="W76" s="54">
        <f>ROUNDUP(装备强化!$F$3*INDEX(装备强化!$C$12:$C$26,MATCH(装备强化附表!W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79</v>
      </c>
      <c r="X76" s="54">
        <f t="shared" si="23"/>
        <v>158000</v>
      </c>
      <c r="Y76" s="54">
        <f>ROUNDUP(装备强化!$F$3*INDEX(装备强化!$C$12:$C$26,MATCH(装备强化附表!Y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88</v>
      </c>
      <c r="Z76" s="54">
        <f t="shared" si="24"/>
        <v>176000</v>
      </c>
      <c r="AA76" s="54">
        <f>ROUNDUP(装备强化!$F$3*INDEX(装备强化!$C$12:$C$26,MATCH(装备强化附表!AA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153</v>
      </c>
      <c r="AB76" s="54">
        <f t="shared" si="25"/>
        <v>306000</v>
      </c>
      <c r="AC76" s="54">
        <f>ROUNDUP(装备强化!$F$3*INDEX(装备强化!$C$12:$C$26,MATCH(装备强化附表!AC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170</v>
      </c>
      <c r="AD76" s="54">
        <f t="shared" si="26"/>
        <v>340000</v>
      </c>
      <c r="AE76" s="54">
        <f>ROUNDUP(装备强化!$F$3*INDEX(装备强化!$C$12:$C$26,MATCH(装备强化附表!AE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187</v>
      </c>
      <c r="AF76" s="54">
        <f t="shared" si="27"/>
        <v>374000</v>
      </c>
      <c r="AG76" s="54">
        <f>ROUNDUP(装备强化!$F$3*INDEX(装备强化!$C$12:$C$26,MATCH(装备强化附表!AG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204</v>
      </c>
      <c r="AH76" s="54">
        <f t="shared" si="28"/>
        <v>408000</v>
      </c>
      <c r="AI76" s="54">
        <f>ROUNDUP(装备强化!$F$3*INDEX(装备强化!$C$12:$C$26,MATCH(装备强化附表!AI$1,装备强化!$B$12:$B$26,0))*INDEX(装备强化!$G$12:$G$16,MATCH(装备强化附表!$D76,装备强化!$F$12:$F$16,0))*(INDEX(装备强化!$K$12:$K$26,MATCH(装备强化附表!$E76,装备强化!$J$12:$J$26,0))+IF($B76=1,装备强化!$K$28,0))*INDEX(装备强化!$O$12:$O$21,MATCH(装备强化附表!$C76,装备强化!$N$12:$N$21,0)),0)</f>
        <v>221</v>
      </c>
      <c r="AJ76" s="54">
        <f t="shared" si="29"/>
        <v>442000</v>
      </c>
    </row>
    <row r="77" spans="1:36">
      <c r="A77" t="s">
        <v>705</v>
      </c>
      <c r="B77">
        <v>0</v>
      </c>
      <c r="C77" t="s">
        <v>128</v>
      </c>
      <c r="D77" t="s">
        <v>308</v>
      </c>
      <c r="E77">
        <v>15</v>
      </c>
      <c r="F77" t="s">
        <v>135</v>
      </c>
      <c r="G77" s="54">
        <f>ROUNDUP(装备强化!$F$3*INDEX(装备强化!$C$12:$C$26,MATCH(装备强化附表!G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4</v>
      </c>
      <c r="H77" s="54">
        <f t="shared" si="15"/>
        <v>8000</v>
      </c>
      <c r="I77" s="54">
        <f>ROUNDUP(装备强化!$F$3*INDEX(装备强化!$C$12:$C$26,MATCH(装备强化附表!I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6</v>
      </c>
      <c r="J77" s="54">
        <f t="shared" si="16"/>
        <v>12000</v>
      </c>
      <c r="K77" s="54">
        <f>ROUNDUP(装备强化!$F$3*INDEX(装备强化!$C$12:$C$26,MATCH(装备强化附表!K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8</v>
      </c>
      <c r="L77" s="54">
        <f t="shared" si="17"/>
        <v>16000</v>
      </c>
      <c r="M77" s="54">
        <f>ROUNDUP(装备强化!$F$3*INDEX(装备强化!$C$12:$C$26,MATCH(装备强化附表!M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10</v>
      </c>
      <c r="N77" s="54">
        <f t="shared" si="18"/>
        <v>20000</v>
      </c>
      <c r="O77" s="54">
        <f>ROUNDUP(装备强化!$F$3*INDEX(装备强化!$C$12:$C$26,MATCH(装备强化附表!O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13</v>
      </c>
      <c r="P77" s="54">
        <f t="shared" si="19"/>
        <v>26000</v>
      </c>
      <c r="Q77" s="54">
        <f>ROUNDUP(装备强化!$F$3*INDEX(装备强化!$C$12:$C$26,MATCH(装备强化附表!Q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22</v>
      </c>
      <c r="R77" s="54">
        <f t="shared" si="20"/>
        <v>44000</v>
      </c>
      <c r="S77" s="54">
        <f>ROUNDUP(装备强化!$F$3*INDEX(装备强化!$C$12:$C$26,MATCH(装备强化附表!S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25</v>
      </c>
      <c r="T77" s="54">
        <f t="shared" si="21"/>
        <v>50000</v>
      </c>
      <c r="U77" s="54">
        <f>ROUNDUP(装备强化!$F$3*INDEX(装备强化!$C$12:$C$26,MATCH(装备强化附表!U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29</v>
      </c>
      <c r="V77" s="54">
        <f t="shared" si="22"/>
        <v>58000</v>
      </c>
      <c r="W77" s="54">
        <f>ROUNDUP(装备强化!$F$3*INDEX(装备强化!$C$12:$C$26,MATCH(装备强化附表!W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32</v>
      </c>
      <c r="X77" s="54">
        <f t="shared" si="23"/>
        <v>64000</v>
      </c>
      <c r="Y77" s="54">
        <f>ROUNDUP(装备强化!$F$3*INDEX(装备强化!$C$12:$C$26,MATCH(装备强化附表!Y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36</v>
      </c>
      <c r="Z77" s="54">
        <f t="shared" si="24"/>
        <v>72000</v>
      </c>
      <c r="AA77" s="54">
        <f>ROUNDUP(装备强化!$F$3*INDEX(装备强化!$C$12:$C$26,MATCH(装备强化附表!AA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62</v>
      </c>
      <c r="AB77" s="54">
        <f t="shared" si="25"/>
        <v>124000</v>
      </c>
      <c r="AC77" s="54">
        <f>ROUNDUP(装备强化!$F$3*INDEX(装备强化!$C$12:$C$26,MATCH(装备强化附表!AC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69</v>
      </c>
      <c r="AD77" s="54">
        <f t="shared" si="26"/>
        <v>138000</v>
      </c>
      <c r="AE77" s="54">
        <f>ROUNDUP(装备强化!$F$3*INDEX(装备强化!$C$12:$C$26,MATCH(装备强化附表!AE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76</v>
      </c>
      <c r="AF77" s="54">
        <f t="shared" si="27"/>
        <v>152000</v>
      </c>
      <c r="AG77" s="54">
        <f>ROUNDUP(装备强化!$F$3*INDEX(装备强化!$C$12:$C$26,MATCH(装备强化附表!AG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83</v>
      </c>
      <c r="AH77" s="54">
        <f t="shared" si="28"/>
        <v>166000</v>
      </c>
      <c r="AI77" s="54">
        <f>ROUNDUP(装备强化!$F$3*INDEX(装备强化!$C$12:$C$26,MATCH(装备强化附表!AI$1,装备强化!$B$12:$B$26,0))*INDEX(装备强化!$G$12:$G$16,MATCH(装备强化附表!$D77,装备强化!$F$12:$F$16,0))*(INDEX(装备强化!$K$12:$K$26,MATCH(装备强化附表!$E77,装备强化!$J$12:$J$26,0))+IF($B77=1,装备强化!$K$28,0))*INDEX(装备强化!$O$12:$O$21,MATCH(装备强化附表!$C77,装备强化!$N$12:$N$21,0)),0)</f>
        <v>90</v>
      </c>
      <c r="AJ77" s="54">
        <f t="shared" si="29"/>
        <v>180000</v>
      </c>
    </row>
    <row r="78" spans="1:36">
      <c r="A78" t="s">
        <v>710</v>
      </c>
      <c r="B78">
        <v>1</v>
      </c>
      <c r="C78" t="s">
        <v>128</v>
      </c>
      <c r="D78" t="s">
        <v>308</v>
      </c>
      <c r="E78">
        <v>15</v>
      </c>
      <c r="F78" t="s">
        <v>135</v>
      </c>
      <c r="G78" s="54">
        <f>ROUNDUP(装备强化!$F$3*INDEX(装备强化!$C$12:$C$26,MATCH(装备强化附表!G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6</v>
      </c>
      <c r="H78" s="54">
        <f t="shared" si="15"/>
        <v>12000</v>
      </c>
      <c r="I78" s="54">
        <f>ROUNDUP(装备强化!$F$3*INDEX(装备强化!$C$12:$C$26,MATCH(装备强化附表!I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8</v>
      </c>
      <c r="J78" s="54">
        <f t="shared" si="16"/>
        <v>16000</v>
      </c>
      <c r="K78" s="54">
        <f>ROUNDUP(装备强化!$F$3*INDEX(装备强化!$C$12:$C$26,MATCH(装备强化附表!K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12</v>
      </c>
      <c r="L78" s="54">
        <f t="shared" si="17"/>
        <v>24000</v>
      </c>
      <c r="M78" s="54">
        <f>ROUNDUP(装备强化!$F$3*INDEX(装备强化!$C$12:$C$26,MATCH(装备强化附表!M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15</v>
      </c>
      <c r="N78" s="54">
        <f t="shared" si="18"/>
        <v>30000</v>
      </c>
      <c r="O78" s="54">
        <f>ROUNDUP(装备强化!$F$3*INDEX(装备强化!$C$12:$C$26,MATCH(装备强化附表!O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19</v>
      </c>
      <c r="P78" s="54">
        <f t="shared" si="19"/>
        <v>38000</v>
      </c>
      <c r="Q78" s="54">
        <f>ROUNDUP(装备强化!$F$3*INDEX(装备强化!$C$12:$C$26,MATCH(装备强化附表!Q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34</v>
      </c>
      <c r="R78" s="54">
        <f t="shared" si="20"/>
        <v>68000</v>
      </c>
      <c r="S78" s="54">
        <f>ROUNDUP(装备强化!$F$3*INDEX(装备强化!$C$12:$C$26,MATCH(装备强化附表!S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39</v>
      </c>
      <c r="T78" s="54">
        <f t="shared" si="21"/>
        <v>78000</v>
      </c>
      <c r="U78" s="54">
        <f>ROUNDUP(装备强化!$F$3*INDEX(装备强化!$C$12:$C$26,MATCH(装备强化附表!U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44</v>
      </c>
      <c r="V78" s="54">
        <f t="shared" si="22"/>
        <v>88000</v>
      </c>
      <c r="W78" s="54">
        <f>ROUNDUP(装备强化!$F$3*INDEX(装备强化!$C$12:$C$26,MATCH(装备强化附表!W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50</v>
      </c>
      <c r="X78" s="54">
        <f t="shared" si="23"/>
        <v>100000</v>
      </c>
      <c r="Y78" s="54">
        <f>ROUNDUP(装备强化!$F$3*INDEX(装备强化!$C$12:$C$26,MATCH(装备强化附表!Y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55</v>
      </c>
      <c r="Z78" s="54">
        <f t="shared" si="24"/>
        <v>110000</v>
      </c>
      <c r="AA78" s="54">
        <f>ROUNDUP(装备强化!$F$3*INDEX(装备强化!$C$12:$C$26,MATCH(装备强化附表!AA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96</v>
      </c>
      <c r="AB78" s="54">
        <f t="shared" si="25"/>
        <v>192000</v>
      </c>
      <c r="AC78" s="54">
        <f>ROUNDUP(装备强化!$F$3*INDEX(装备强化!$C$12:$C$26,MATCH(装备强化附表!AC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107</v>
      </c>
      <c r="AD78" s="54">
        <f t="shared" si="26"/>
        <v>214000</v>
      </c>
      <c r="AE78" s="54">
        <f>ROUNDUP(装备强化!$F$3*INDEX(装备强化!$C$12:$C$26,MATCH(装备强化附表!AE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117</v>
      </c>
      <c r="AF78" s="54">
        <f t="shared" si="27"/>
        <v>234000</v>
      </c>
      <c r="AG78" s="54">
        <f>ROUNDUP(装备强化!$F$3*INDEX(装备强化!$C$12:$C$26,MATCH(装备强化附表!AG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128</v>
      </c>
      <c r="AH78" s="54">
        <f t="shared" si="28"/>
        <v>256000</v>
      </c>
      <c r="AI78" s="54">
        <f>ROUNDUP(装备强化!$F$3*INDEX(装备强化!$C$12:$C$26,MATCH(装备强化附表!AI$1,装备强化!$B$12:$B$26,0))*INDEX(装备强化!$G$12:$G$16,MATCH(装备强化附表!$D78,装备强化!$F$12:$F$16,0))*(INDEX(装备强化!$K$12:$K$26,MATCH(装备强化附表!$E78,装备强化!$J$12:$J$26,0))+IF($B78=1,装备强化!$K$28,0))*INDEX(装备强化!$O$12:$O$21,MATCH(装备强化附表!$C78,装备强化!$N$12:$N$21,0)),0)</f>
        <v>139</v>
      </c>
      <c r="AJ78" s="54">
        <f t="shared" si="29"/>
        <v>278000</v>
      </c>
    </row>
    <row r="79" spans="1:36">
      <c r="A79" t="s">
        <v>715</v>
      </c>
      <c r="B79">
        <v>0</v>
      </c>
      <c r="C79" t="s">
        <v>127</v>
      </c>
      <c r="D79" t="s">
        <v>308</v>
      </c>
      <c r="E79">
        <v>15</v>
      </c>
      <c r="F79" t="s">
        <v>139</v>
      </c>
      <c r="G79" s="54">
        <f>ROUNDUP(装备强化!$F$3*INDEX(装备强化!$C$12:$C$26,MATCH(装备强化附表!G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6</v>
      </c>
      <c r="H79" s="54">
        <f t="shared" si="15"/>
        <v>12000</v>
      </c>
      <c r="I79" s="54">
        <f>ROUNDUP(装备强化!$F$3*INDEX(装备强化!$C$12:$C$26,MATCH(装备强化附表!I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9</v>
      </c>
      <c r="J79" s="54">
        <f t="shared" si="16"/>
        <v>18000</v>
      </c>
      <c r="K79" s="54">
        <f>ROUNDUP(装备强化!$F$3*INDEX(装备强化!$C$12:$C$26,MATCH(装备强化附表!K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13</v>
      </c>
      <c r="L79" s="54">
        <f t="shared" si="17"/>
        <v>26000</v>
      </c>
      <c r="M79" s="54">
        <f>ROUNDUP(装备强化!$F$3*INDEX(装备强化!$C$12:$C$26,MATCH(装备强化附表!M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16</v>
      </c>
      <c r="N79" s="54">
        <f t="shared" si="18"/>
        <v>32000</v>
      </c>
      <c r="O79" s="54">
        <f>ROUNDUP(装备强化!$F$3*INDEX(装备强化!$C$12:$C$26,MATCH(装备强化附表!O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20</v>
      </c>
      <c r="P79" s="54">
        <f t="shared" si="19"/>
        <v>40000</v>
      </c>
      <c r="Q79" s="54">
        <f>ROUNDUP(装备强化!$F$3*INDEX(装备强化!$C$12:$C$26,MATCH(装备强化附表!Q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35</v>
      </c>
      <c r="R79" s="54">
        <f t="shared" si="20"/>
        <v>70000</v>
      </c>
      <c r="S79" s="54">
        <f>ROUNDUP(装备强化!$F$3*INDEX(装备强化!$C$12:$C$26,MATCH(装备强化附表!S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40</v>
      </c>
      <c r="T79" s="54">
        <f t="shared" si="21"/>
        <v>80000</v>
      </c>
      <c r="U79" s="54">
        <f>ROUNDUP(装备强化!$F$3*INDEX(装备强化!$C$12:$C$26,MATCH(装备强化附表!U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46</v>
      </c>
      <c r="V79" s="54">
        <f t="shared" si="22"/>
        <v>92000</v>
      </c>
      <c r="W79" s="54">
        <f>ROUNDUP(装备强化!$F$3*INDEX(装备强化!$C$12:$C$26,MATCH(装备强化附表!W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51</v>
      </c>
      <c r="X79" s="54">
        <f t="shared" si="23"/>
        <v>102000</v>
      </c>
      <c r="Y79" s="54">
        <f>ROUNDUP(装备强化!$F$3*INDEX(装备强化!$C$12:$C$26,MATCH(装备强化附表!Y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57</v>
      </c>
      <c r="Z79" s="54">
        <f t="shared" si="24"/>
        <v>114000</v>
      </c>
      <c r="AA79" s="54">
        <f>ROUNDUP(装备强化!$F$3*INDEX(装备强化!$C$12:$C$26,MATCH(装备强化附表!AA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99</v>
      </c>
      <c r="AB79" s="54">
        <f t="shared" si="25"/>
        <v>198000</v>
      </c>
      <c r="AC79" s="54">
        <f>ROUNDUP(装备强化!$F$3*INDEX(装备强化!$C$12:$C$26,MATCH(装备强化附表!AC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110</v>
      </c>
      <c r="AD79" s="54">
        <f t="shared" si="26"/>
        <v>220000</v>
      </c>
      <c r="AE79" s="54">
        <f>ROUNDUP(装备强化!$F$3*INDEX(装备强化!$C$12:$C$26,MATCH(装备强化附表!AE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121</v>
      </c>
      <c r="AF79" s="54">
        <f t="shared" si="27"/>
        <v>242000</v>
      </c>
      <c r="AG79" s="54">
        <f>ROUNDUP(装备强化!$F$3*INDEX(装备强化!$C$12:$C$26,MATCH(装备强化附表!AG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132</v>
      </c>
      <c r="AH79" s="54">
        <f t="shared" si="28"/>
        <v>264000</v>
      </c>
      <c r="AI79" s="54">
        <f>ROUNDUP(装备强化!$F$3*INDEX(装备强化!$C$12:$C$26,MATCH(装备强化附表!AI$1,装备强化!$B$12:$B$26,0))*INDEX(装备强化!$G$12:$G$16,MATCH(装备强化附表!$D79,装备强化!$F$12:$F$16,0))*(INDEX(装备强化!$K$12:$K$26,MATCH(装备强化附表!$E79,装备强化!$J$12:$J$26,0))+IF($B79=1,装备强化!$K$28,0))*INDEX(装备强化!$O$12:$O$21,MATCH(装备强化附表!$C79,装备强化!$N$12:$N$21,0)),0)</f>
        <v>143</v>
      </c>
      <c r="AJ79" s="54">
        <f t="shared" si="29"/>
        <v>286000</v>
      </c>
    </row>
    <row r="80" spans="1:36">
      <c r="A80" t="s">
        <v>720</v>
      </c>
      <c r="B80">
        <v>1</v>
      </c>
      <c r="C80" t="s">
        <v>127</v>
      </c>
      <c r="D80" t="s">
        <v>308</v>
      </c>
      <c r="E80">
        <v>15</v>
      </c>
      <c r="F80" t="s">
        <v>139</v>
      </c>
      <c r="G80" s="54">
        <f>ROUNDUP(装备强化!$F$3*INDEX(装备强化!$C$12:$C$26,MATCH(装备强化附表!G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9</v>
      </c>
      <c r="H80" s="54">
        <f t="shared" si="15"/>
        <v>18000</v>
      </c>
      <c r="I80" s="54">
        <f>ROUNDUP(装备强化!$F$3*INDEX(装备强化!$C$12:$C$26,MATCH(装备强化附表!I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13</v>
      </c>
      <c r="J80" s="54">
        <f t="shared" si="16"/>
        <v>26000</v>
      </c>
      <c r="K80" s="54">
        <f>ROUNDUP(装备强化!$F$3*INDEX(装备强化!$C$12:$C$26,MATCH(装备强化附表!K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20</v>
      </c>
      <c r="L80" s="54">
        <f t="shared" si="17"/>
        <v>40000</v>
      </c>
      <c r="M80" s="54">
        <f>ROUNDUP(装备强化!$F$3*INDEX(装备强化!$C$12:$C$26,MATCH(装备强化附表!M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24</v>
      </c>
      <c r="N80" s="54">
        <f t="shared" si="18"/>
        <v>48000</v>
      </c>
      <c r="O80" s="54">
        <f>ROUNDUP(装备强化!$F$3*INDEX(装备强化!$C$12:$C$26,MATCH(装备强化附表!O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30</v>
      </c>
      <c r="P80" s="54">
        <f t="shared" si="19"/>
        <v>60000</v>
      </c>
      <c r="Q80" s="54">
        <f>ROUNDUP(装备强化!$F$3*INDEX(装备强化!$C$12:$C$26,MATCH(装备强化附表!Q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54</v>
      </c>
      <c r="R80" s="54">
        <f t="shared" si="20"/>
        <v>108000</v>
      </c>
      <c r="S80" s="54">
        <f>ROUNDUP(装备强化!$F$3*INDEX(装备强化!$C$12:$C$26,MATCH(装备强化附表!S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62</v>
      </c>
      <c r="T80" s="54">
        <f t="shared" si="21"/>
        <v>124000</v>
      </c>
      <c r="U80" s="54">
        <f>ROUNDUP(装备强化!$F$3*INDEX(装备强化!$C$12:$C$26,MATCH(装备强化附表!U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71</v>
      </c>
      <c r="V80" s="54">
        <f t="shared" si="22"/>
        <v>142000</v>
      </c>
      <c r="W80" s="54">
        <f>ROUNDUP(装备强化!$F$3*INDEX(装备强化!$C$12:$C$26,MATCH(装备强化附表!W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79</v>
      </c>
      <c r="X80" s="54">
        <f t="shared" si="23"/>
        <v>158000</v>
      </c>
      <c r="Y80" s="54">
        <f>ROUNDUP(装备强化!$F$3*INDEX(装备强化!$C$12:$C$26,MATCH(装备强化附表!Y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88</v>
      </c>
      <c r="Z80" s="54">
        <f t="shared" si="24"/>
        <v>176000</v>
      </c>
      <c r="AA80" s="54">
        <f>ROUNDUP(装备强化!$F$3*INDEX(装备强化!$C$12:$C$26,MATCH(装备强化附表!AA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153</v>
      </c>
      <c r="AB80" s="54">
        <f t="shared" si="25"/>
        <v>306000</v>
      </c>
      <c r="AC80" s="54">
        <f>ROUNDUP(装备强化!$F$3*INDEX(装备强化!$C$12:$C$26,MATCH(装备强化附表!AC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170</v>
      </c>
      <c r="AD80" s="54">
        <f t="shared" si="26"/>
        <v>340000</v>
      </c>
      <c r="AE80" s="54">
        <f>ROUNDUP(装备强化!$F$3*INDEX(装备强化!$C$12:$C$26,MATCH(装备强化附表!AE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187</v>
      </c>
      <c r="AF80" s="54">
        <f t="shared" si="27"/>
        <v>374000</v>
      </c>
      <c r="AG80" s="54">
        <f>ROUNDUP(装备强化!$F$3*INDEX(装备强化!$C$12:$C$26,MATCH(装备强化附表!AG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204</v>
      </c>
      <c r="AH80" s="54">
        <f t="shared" si="28"/>
        <v>408000</v>
      </c>
      <c r="AI80" s="54">
        <f>ROUNDUP(装备强化!$F$3*INDEX(装备强化!$C$12:$C$26,MATCH(装备强化附表!AI$1,装备强化!$B$12:$B$26,0))*INDEX(装备强化!$G$12:$G$16,MATCH(装备强化附表!$D80,装备强化!$F$12:$F$16,0))*(INDEX(装备强化!$K$12:$K$26,MATCH(装备强化附表!$E80,装备强化!$J$12:$J$26,0))+IF($B80=1,装备强化!$K$28,0))*INDEX(装备强化!$O$12:$O$21,MATCH(装备强化附表!$C80,装备强化!$N$12:$N$21,0)),0)</f>
        <v>221</v>
      </c>
      <c r="AJ80" s="54">
        <f t="shared" si="29"/>
        <v>442000</v>
      </c>
    </row>
    <row r="81" spans="1:36">
      <c r="A81" t="s">
        <v>725</v>
      </c>
      <c r="B81">
        <v>0</v>
      </c>
      <c r="C81" t="s">
        <v>128</v>
      </c>
      <c r="D81" t="s">
        <v>308</v>
      </c>
      <c r="E81">
        <v>15</v>
      </c>
      <c r="F81" t="s">
        <v>139</v>
      </c>
      <c r="G81" s="54">
        <f>ROUNDUP(装备强化!$F$3*INDEX(装备强化!$C$12:$C$26,MATCH(装备强化附表!G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4</v>
      </c>
      <c r="H81" s="54">
        <f t="shared" si="15"/>
        <v>8000</v>
      </c>
      <c r="I81" s="54">
        <f>ROUNDUP(装备强化!$F$3*INDEX(装备强化!$C$12:$C$26,MATCH(装备强化附表!I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6</v>
      </c>
      <c r="J81" s="54">
        <f t="shared" si="16"/>
        <v>12000</v>
      </c>
      <c r="K81" s="54">
        <f>ROUNDUP(装备强化!$F$3*INDEX(装备强化!$C$12:$C$26,MATCH(装备强化附表!K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8</v>
      </c>
      <c r="L81" s="54">
        <f t="shared" si="17"/>
        <v>16000</v>
      </c>
      <c r="M81" s="54">
        <f>ROUNDUP(装备强化!$F$3*INDEX(装备强化!$C$12:$C$26,MATCH(装备强化附表!M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10</v>
      </c>
      <c r="N81" s="54">
        <f t="shared" si="18"/>
        <v>20000</v>
      </c>
      <c r="O81" s="54">
        <f>ROUNDUP(装备强化!$F$3*INDEX(装备强化!$C$12:$C$26,MATCH(装备强化附表!O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13</v>
      </c>
      <c r="P81" s="54">
        <f t="shared" si="19"/>
        <v>26000</v>
      </c>
      <c r="Q81" s="54">
        <f>ROUNDUP(装备强化!$F$3*INDEX(装备强化!$C$12:$C$26,MATCH(装备强化附表!Q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22</v>
      </c>
      <c r="R81" s="54">
        <f t="shared" si="20"/>
        <v>44000</v>
      </c>
      <c r="S81" s="54">
        <f>ROUNDUP(装备强化!$F$3*INDEX(装备强化!$C$12:$C$26,MATCH(装备强化附表!S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25</v>
      </c>
      <c r="T81" s="54">
        <f t="shared" si="21"/>
        <v>50000</v>
      </c>
      <c r="U81" s="54">
        <f>ROUNDUP(装备强化!$F$3*INDEX(装备强化!$C$12:$C$26,MATCH(装备强化附表!U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29</v>
      </c>
      <c r="V81" s="54">
        <f t="shared" si="22"/>
        <v>58000</v>
      </c>
      <c r="W81" s="54">
        <f>ROUNDUP(装备强化!$F$3*INDEX(装备强化!$C$12:$C$26,MATCH(装备强化附表!W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32</v>
      </c>
      <c r="X81" s="54">
        <f t="shared" si="23"/>
        <v>64000</v>
      </c>
      <c r="Y81" s="54">
        <f>ROUNDUP(装备强化!$F$3*INDEX(装备强化!$C$12:$C$26,MATCH(装备强化附表!Y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36</v>
      </c>
      <c r="Z81" s="54">
        <f t="shared" si="24"/>
        <v>72000</v>
      </c>
      <c r="AA81" s="54">
        <f>ROUNDUP(装备强化!$F$3*INDEX(装备强化!$C$12:$C$26,MATCH(装备强化附表!AA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62</v>
      </c>
      <c r="AB81" s="54">
        <f t="shared" si="25"/>
        <v>124000</v>
      </c>
      <c r="AC81" s="54">
        <f>ROUNDUP(装备强化!$F$3*INDEX(装备强化!$C$12:$C$26,MATCH(装备强化附表!AC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69</v>
      </c>
      <c r="AD81" s="54">
        <f t="shared" si="26"/>
        <v>138000</v>
      </c>
      <c r="AE81" s="54">
        <f>ROUNDUP(装备强化!$F$3*INDEX(装备强化!$C$12:$C$26,MATCH(装备强化附表!AE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76</v>
      </c>
      <c r="AF81" s="54">
        <f t="shared" si="27"/>
        <v>152000</v>
      </c>
      <c r="AG81" s="54">
        <f>ROUNDUP(装备强化!$F$3*INDEX(装备强化!$C$12:$C$26,MATCH(装备强化附表!AG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83</v>
      </c>
      <c r="AH81" s="54">
        <f t="shared" si="28"/>
        <v>166000</v>
      </c>
      <c r="AI81" s="54">
        <f>ROUNDUP(装备强化!$F$3*INDEX(装备强化!$C$12:$C$26,MATCH(装备强化附表!AI$1,装备强化!$B$12:$B$26,0))*INDEX(装备强化!$G$12:$G$16,MATCH(装备强化附表!$D81,装备强化!$F$12:$F$16,0))*(INDEX(装备强化!$K$12:$K$26,MATCH(装备强化附表!$E81,装备强化!$J$12:$J$26,0))+IF($B81=1,装备强化!$K$28,0))*INDEX(装备强化!$O$12:$O$21,MATCH(装备强化附表!$C81,装备强化!$N$12:$N$21,0)),0)</f>
        <v>90</v>
      </c>
      <c r="AJ81" s="54">
        <f t="shared" si="29"/>
        <v>180000</v>
      </c>
    </row>
    <row r="82" spans="1:36">
      <c r="A82" t="s">
        <v>730</v>
      </c>
      <c r="B82">
        <v>1</v>
      </c>
      <c r="C82" t="s">
        <v>128</v>
      </c>
      <c r="D82" t="s">
        <v>308</v>
      </c>
      <c r="E82">
        <v>15</v>
      </c>
      <c r="F82" t="s">
        <v>139</v>
      </c>
      <c r="G82" s="54">
        <f>ROUNDUP(装备强化!$F$3*INDEX(装备强化!$C$12:$C$26,MATCH(装备强化附表!G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6</v>
      </c>
      <c r="H82" s="54">
        <f t="shared" si="15"/>
        <v>12000</v>
      </c>
      <c r="I82" s="54">
        <f>ROUNDUP(装备强化!$F$3*INDEX(装备强化!$C$12:$C$26,MATCH(装备强化附表!I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8</v>
      </c>
      <c r="J82" s="54">
        <f t="shared" si="16"/>
        <v>16000</v>
      </c>
      <c r="K82" s="54">
        <f>ROUNDUP(装备强化!$F$3*INDEX(装备强化!$C$12:$C$26,MATCH(装备强化附表!K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12</v>
      </c>
      <c r="L82" s="54">
        <f t="shared" si="17"/>
        <v>24000</v>
      </c>
      <c r="M82" s="54">
        <f>ROUNDUP(装备强化!$F$3*INDEX(装备强化!$C$12:$C$26,MATCH(装备强化附表!M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15</v>
      </c>
      <c r="N82" s="54">
        <f t="shared" si="18"/>
        <v>30000</v>
      </c>
      <c r="O82" s="54">
        <f>ROUNDUP(装备强化!$F$3*INDEX(装备强化!$C$12:$C$26,MATCH(装备强化附表!O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19</v>
      </c>
      <c r="P82" s="54">
        <f t="shared" si="19"/>
        <v>38000</v>
      </c>
      <c r="Q82" s="54">
        <f>ROUNDUP(装备强化!$F$3*INDEX(装备强化!$C$12:$C$26,MATCH(装备强化附表!Q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34</v>
      </c>
      <c r="R82" s="54">
        <f t="shared" si="20"/>
        <v>68000</v>
      </c>
      <c r="S82" s="54">
        <f>ROUNDUP(装备强化!$F$3*INDEX(装备强化!$C$12:$C$26,MATCH(装备强化附表!S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39</v>
      </c>
      <c r="T82" s="54">
        <f t="shared" si="21"/>
        <v>78000</v>
      </c>
      <c r="U82" s="54">
        <f>ROUNDUP(装备强化!$F$3*INDEX(装备强化!$C$12:$C$26,MATCH(装备强化附表!U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44</v>
      </c>
      <c r="V82" s="54">
        <f t="shared" si="22"/>
        <v>88000</v>
      </c>
      <c r="W82" s="54">
        <f>ROUNDUP(装备强化!$F$3*INDEX(装备强化!$C$12:$C$26,MATCH(装备强化附表!W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50</v>
      </c>
      <c r="X82" s="54">
        <f t="shared" si="23"/>
        <v>100000</v>
      </c>
      <c r="Y82" s="54">
        <f>ROUNDUP(装备强化!$F$3*INDEX(装备强化!$C$12:$C$26,MATCH(装备强化附表!Y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55</v>
      </c>
      <c r="Z82" s="54">
        <f t="shared" si="24"/>
        <v>110000</v>
      </c>
      <c r="AA82" s="54">
        <f>ROUNDUP(装备强化!$F$3*INDEX(装备强化!$C$12:$C$26,MATCH(装备强化附表!AA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96</v>
      </c>
      <c r="AB82" s="54">
        <f t="shared" si="25"/>
        <v>192000</v>
      </c>
      <c r="AC82" s="54">
        <f>ROUNDUP(装备强化!$F$3*INDEX(装备强化!$C$12:$C$26,MATCH(装备强化附表!AC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107</v>
      </c>
      <c r="AD82" s="54">
        <f t="shared" si="26"/>
        <v>214000</v>
      </c>
      <c r="AE82" s="54">
        <f>ROUNDUP(装备强化!$F$3*INDEX(装备强化!$C$12:$C$26,MATCH(装备强化附表!AE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117</v>
      </c>
      <c r="AF82" s="54">
        <f t="shared" si="27"/>
        <v>234000</v>
      </c>
      <c r="AG82" s="54">
        <f>ROUNDUP(装备强化!$F$3*INDEX(装备强化!$C$12:$C$26,MATCH(装备强化附表!AG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128</v>
      </c>
      <c r="AH82" s="54">
        <f t="shared" si="28"/>
        <v>256000</v>
      </c>
      <c r="AI82" s="54">
        <f>ROUNDUP(装备强化!$F$3*INDEX(装备强化!$C$12:$C$26,MATCH(装备强化附表!AI$1,装备强化!$B$12:$B$26,0))*INDEX(装备强化!$G$12:$G$16,MATCH(装备强化附表!$D82,装备强化!$F$12:$F$16,0))*(INDEX(装备强化!$K$12:$K$26,MATCH(装备强化附表!$E82,装备强化!$J$12:$J$26,0))+IF($B82=1,装备强化!$K$28,0))*INDEX(装备强化!$O$12:$O$21,MATCH(装备强化附表!$C82,装备强化!$N$12:$N$21,0)),0)</f>
        <v>139</v>
      </c>
      <c r="AJ82" s="54">
        <f t="shared" si="29"/>
        <v>278000</v>
      </c>
    </row>
    <row r="83" spans="1:36">
      <c r="A83" t="s">
        <v>735</v>
      </c>
      <c r="B83">
        <v>0</v>
      </c>
      <c r="C83" t="s">
        <v>127</v>
      </c>
      <c r="D83" t="s">
        <v>308</v>
      </c>
      <c r="E83">
        <v>15</v>
      </c>
      <c r="F83" t="s">
        <v>137</v>
      </c>
      <c r="G83" s="54">
        <f>ROUNDUP(装备强化!$F$3*INDEX(装备强化!$C$12:$C$26,MATCH(装备强化附表!G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6</v>
      </c>
      <c r="H83" s="54">
        <f t="shared" si="15"/>
        <v>12000</v>
      </c>
      <c r="I83" s="54">
        <f>ROUNDUP(装备强化!$F$3*INDEX(装备强化!$C$12:$C$26,MATCH(装备强化附表!I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9</v>
      </c>
      <c r="J83" s="54">
        <f t="shared" si="16"/>
        <v>18000</v>
      </c>
      <c r="K83" s="54">
        <f>ROUNDUP(装备强化!$F$3*INDEX(装备强化!$C$12:$C$26,MATCH(装备强化附表!K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13</v>
      </c>
      <c r="L83" s="54">
        <f t="shared" si="17"/>
        <v>26000</v>
      </c>
      <c r="M83" s="54">
        <f>ROUNDUP(装备强化!$F$3*INDEX(装备强化!$C$12:$C$26,MATCH(装备强化附表!M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16</v>
      </c>
      <c r="N83" s="54">
        <f t="shared" si="18"/>
        <v>32000</v>
      </c>
      <c r="O83" s="54">
        <f>ROUNDUP(装备强化!$F$3*INDEX(装备强化!$C$12:$C$26,MATCH(装备强化附表!O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20</v>
      </c>
      <c r="P83" s="54">
        <f t="shared" si="19"/>
        <v>40000</v>
      </c>
      <c r="Q83" s="54">
        <f>ROUNDUP(装备强化!$F$3*INDEX(装备强化!$C$12:$C$26,MATCH(装备强化附表!Q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35</v>
      </c>
      <c r="R83" s="54">
        <f t="shared" si="20"/>
        <v>70000</v>
      </c>
      <c r="S83" s="54">
        <f>ROUNDUP(装备强化!$F$3*INDEX(装备强化!$C$12:$C$26,MATCH(装备强化附表!S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40</v>
      </c>
      <c r="T83" s="54">
        <f t="shared" si="21"/>
        <v>80000</v>
      </c>
      <c r="U83" s="54">
        <f>ROUNDUP(装备强化!$F$3*INDEX(装备强化!$C$12:$C$26,MATCH(装备强化附表!U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46</v>
      </c>
      <c r="V83" s="54">
        <f t="shared" si="22"/>
        <v>92000</v>
      </c>
      <c r="W83" s="54">
        <f>ROUNDUP(装备强化!$F$3*INDEX(装备强化!$C$12:$C$26,MATCH(装备强化附表!W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51</v>
      </c>
      <c r="X83" s="54">
        <f t="shared" si="23"/>
        <v>102000</v>
      </c>
      <c r="Y83" s="54">
        <f>ROUNDUP(装备强化!$F$3*INDEX(装备强化!$C$12:$C$26,MATCH(装备强化附表!Y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57</v>
      </c>
      <c r="Z83" s="54">
        <f t="shared" si="24"/>
        <v>114000</v>
      </c>
      <c r="AA83" s="54">
        <f>ROUNDUP(装备强化!$F$3*INDEX(装备强化!$C$12:$C$26,MATCH(装备强化附表!AA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99</v>
      </c>
      <c r="AB83" s="54">
        <f t="shared" si="25"/>
        <v>198000</v>
      </c>
      <c r="AC83" s="54">
        <f>ROUNDUP(装备强化!$F$3*INDEX(装备强化!$C$12:$C$26,MATCH(装备强化附表!AC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110</v>
      </c>
      <c r="AD83" s="54">
        <f t="shared" si="26"/>
        <v>220000</v>
      </c>
      <c r="AE83" s="54">
        <f>ROUNDUP(装备强化!$F$3*INDEX(装备强化!$C$12:$C$26,MATCH(装备强化附表!AE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121</v>
      </c>
      <c r="AF83" s="54">
        <f t="shared" si="27"/>
        <v>242000</v>
      </c>
      <c r="AG83" s="54">
        <f>ROUNDUP(装备强化!$F$3*INDEX(装备强化!$C$12:$C$26,MATCH(装备强化附表!AG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132</v>
      </c>
      <c r="AH83" s="54">
        <f t="shared" si="28"/>
        <v>264000</v>
      </c>
      <c r="AI83" s="54">
        <f>ROUNDUP(装备强化!$F$3*INDEX(装备强化!$C$12:$C$26,MATCH(装备强化附表!AI$1,装备强化!$B$12:$B$26,0))*INDEX(装备强化!$G$12:$G$16,MATCH(装备强化附表!$D83,装备强化!$F$12:$F$16,0))*(INDEX(装备强化!$K$12:$K$26,MATCH(装备强化附表!$E83,装备强化!$J$12:$J$26,0))+IF($B83=1,装备强化!$K$28,0))*INDEX(装备强化!$O$12:$O$21,MATCH(装备强化附表!$C83,装备强化!$N$12:$N$21,0)),0)</f>
        <v>143</v>
      </c>
      <c r="AJ83" s="54">
        <f t="shared" si="29"/>
        <v>286000</v>
      </c>
    </row>
    <row r="84" spans="1:36">
      <c r="A84" t="s">
        <v>740</v>
      </c>
      <c r="B84">
        <v>1</v>
      </c>
      <c r="C84" t="s">
        <v>127</v>
      </c>
      <c r="D84" t="s">
        <v>308</v>
      </c>
      <c r="E84">
        <v>15</v>
      </c>
      <c r="F84" t="s">
        <v>137</v>
      </c>
      <c r="G84" s="54">
        <f>ROUNDUP(装备强化!$F$3*INDEX(装备强化!$C$12:$C$26,MATCH(装备强化附表!G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9</v>
      </c>
      <c r="H84" s="54">
        <f t="shared" si="15"/>
        <v>18000</v>
      </c>
      <c r="I84" s="54">
        <f>ROUNDUP(装备强化!$F$3*INDEX(装备强化!$C$12:$C$26,MATCH(装备强化附表!I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13</v>
      </c>
      <c r="J84" s="54">
        <f t="shared" si="16"/>
        <v>26000</v>
      </c>
      <c r="K84" s="54">
        <f>ROUNDUP(装备强化!$F$3*INDEX(装备强化!$C$12:$C$26,MATCH(装备强化附表!K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20</v>
      </c>
      <c r="L84" s="54">
        <f t="shared" si="17"/>
        <v>40000</v>
      </c>
      <c r="M84" s="54">
        <f>ROUNDUP(装备强化!$F$3*INDEX(装备强化!$C$12:$C$26,MATCH(装备强化附表!M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24</v>
      </c>
      <c r="N84" s="54">
        <f t="shared" si="18"/>
        <v>48000</v>
      </c>
      <c r="O84" s="54">
        <f>ROUNDUP(装备强化!$F$3*INDEX(装备强化!$C$12:$C$26,MATCH(装备强化附表!O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30</v>
      </c>
      <c r="P84" s="54">
        <f t="shared" si="19"/>
        <v>60000</v>
      </c>
      <c r="Q84" s="54">
        <f>ROUNDUP(装备强化!$F$3*INDEX(装备强化!$C$12:$C$26,MATCH(装备强化附表!Q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54</v>
      </c>
      <c r="R84" s="54">
        <f t="shared" si="20"/>
        <v>108000</v>
      </c>
      <c r="S84" s="54">
        <f>ROUNDUP(装备强化!$F$3*INDEX(装备强化!$C$12:$C$26,MATCH(装备强化附表!S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62</v>
      </c>
      <c r="T84" s="54">
        <f t="shared" si="21"/>
        <v>124000</v>
      </c>
      <c r="U84" s="54">
        <f>ROUNDUP(装备强化!$F$3*INDEX(装备强化!$C$12:$C$26,MATCH(装备强化附表!U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71</v>
      </c>
      <c r="V84" s="54">
        <f t="shared" si="22"/>
        <v>142000</v>
      </c>
      <c r="W84" s="54">
        <f>ROUNDUP(装备强化!$F$3*INDEX(装备强化!$C$12:$C$26,MATCH(装备强化附表!W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79</v>
      </c>
      <c r="X84" s="54">
        <f t="shared" si="23"/>
        <v>158000</v>
      </c>
      <c r="Y84" s="54">
        <f>ROUNDUP(装备强化!$F$3*INDEX(装备强化!$C$12:$C$26,MATCH(装备强化附表!Y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88</v>
      </c>
      <c r="Z84" s="54">
        <f t="shared" si="24"/>
        <v>176000</v>
      </c>
      <c r="AA84" s="54">
        <f>ROUNDUP(装备强化!$F$3*INDEX(装备强化!$C$12:$C$26,MATCH(装备强化附表!AA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153</v>
      </c>
      <c r="AB84" s="54">
        <f t="shared" si="25"/>
        <v>306000</v>
      </c>
      <c r="AC84" s="54">
        <f>ROUNDUP(装备强化!$F$3*INDEX(装备强化!$C$12:$C$26,MATCH(装备强化附表!AC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170</v>
      </c>
      <c r="AD84" s="54">
        <f t="shared" si="26"/>
        <v>340000</v>
      </c>
      <c r="AE84" s="54">
        <f>ROUNDUP(装备强化!$F$3*INDEX(装备强化!$C$12:$C$26,MATCH(装备强化附表!AE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187</v>
      </c>
      <c r="AF84" s="54">
        <f t="shared" si="27"/>
        <v>374000</v>
      </c>
      <c r="AG84" s="54">
        <f>ROUNDUP(装备强化!$F$3*INDEX(装备强化!$C$12:$C$26,MATCH(装备强化附表!AG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204</v>
      </c>
      <c r="AH84" s="54">
        <f t="shared" si="28"/>
        <v>408000</v>
      </c>
      <c r="AI84" s="54">
        <f>ROUNDUP(装备强化!$F$3*INDEX(装备强化!$C$12:$C$26,MATCH(装备强化附表!AI$1,装备强化!$B$12:$B$26,0))*INDEX(装备强化!$G$12:$G$16,MATCH(装备强化附表!$D84,装备强化!$F$12:$F$16,0))*(INDEX(装备强化!$K$12:$K$26,MATCH(装备强化附表!$E84,装备强化!$J$12:$J$26,0))+IF($B84=1,装备强化!$K$28,0))*INDEX(装备强化!$O$12:$O$21,MATCH(装备强化附表!$C84,装备强化!$N$12:$N$21,0)),0)</f>
        <v>221</v>
      </c>
      <c r="AJ84" s="54">
        <f t="shared" si="29"/>
        <v>442000</v>
      </c>
    </row>
    <row r="85" spans="1:36">
      <c r="A85" t="s">
        <v>745</v>
      </c>
      <c r="B85">
        <v>0</v>
      </c>
      <c r="C85" t="s">
        <v>128</v>
      </c>
      <c r="D85" t="s">
        <v>308</v>
      </c>
      <c r="E85">
        <v>15</v>
      </c>
      <c r="F85" t="s">
        <v>137</v>
      </c>
      <c r="G85" s="54">
        <f>ROUNDUP(装备强化!$F$3*INDEX(装备强化!$C$12:$C$26,MATCH(装备强化附表!G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4</v>
      </c>
      <c r="H85" s="54">
        <f t="shared" si="15"/>
        <v>8000</v>
      </c>
      <c r="I85" s="54">
        <f>ROUNDUP(装备强化!$F$3*INDEX(装备强化!$C$12:$C$26,MATCH(装备强化附表!I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6</v>
      </c>
      <c r="J85" s="54">
        <f t="shared" si="16"/>
        <v>12000</v>
      </c>
      <c r="K85" s="54">
        <f>ROUNDUP(装备强化!$F$3*INDEX(装备强化!$C$12:$C$26,MATCH(装备强化附表!K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8</v>
      </c>
      <c r="L85" s="54">
        <f t="shared" si="17"/>
        <v>16000</v>
      </c>
      <c r="M85" s="54">
        <f>ROUNDUP(装备强化!$F$3*INDEX(装备强化!$C$12:$C$26,MATCH(装备强化附表!M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10</v>
      </c>
      <c r="N85" s="54">
        <f t="shared" si="18"/>
        <v>20000</v>
      </c>
      <c r="O85" s="54">
        <f>ROUNDUP(装备强化!$F$3*INDEX(装备强化!$C$12:$C$26,MATCH(装备强化附表!O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13</v>
      </c>
      <c r="P85" s="54">
        <f t="shared" si="19"/>
        <v>26000</v>
      </c>
      <c r="Q85" s="54">
        <f>ROUNDUP(装备强化!$F$3*INDEX(装备强化!$C$12:$C$26,MATCH(装备强化附表!Q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22</v>
      </c>
      <c r="R85" s="54">
        <f t="shared" si="20"/>
        <v>44000</v>
      </c>
      <c r="S85" s="54">
        <f>ROUNDUP(装备强化!$F$3*INDEX(装备强化!$C$12:$C$26,MATCH(装备强化附表!S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25</v>
      </c>
      <c r="T85" s="54">
        <f t="shared" si="21"/>
        <v>50000</v>
      </c>
      <c r="U85" s="54">
        <f>ROUNDUP(装备强化!$F$3*INDEX(装备强化!$C$12:$C$26,MATCH(装备强化附表!U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29</v>
      </c>
      <c r="V85" s="54">
        <f t="shared" si="22"/>
        <v>58000</v>
      </c>
      <c r="W85" s="54">
        <f>ROUNDUP(装备强化!$F$3*INDEX(装备强化!$C$12:$C$26,MATCH(装备强化附表!W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32</v>
      </c>
      <c r="X85" s="54">
        <f t="shared" si="23"/>
        <v>64000</v>
      </c>
      <c r="Y85" s="54">
        <f>ROUNDUP(装备强化!$F$3*INDEX(装备强化!$C$12:$C$26,MATCH(装备强化附表!Y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36</v>
      </c>
      <c r="Z85" s="54">
        <f t="shared" si="24"/>
        <v>72000</v>
      </c>
      <c r="AA85" s="54">
        <f>ROUNDUP(装备强化!$F$3*INDEX(装备强化!$C$12:$C$26,MATCH(装备强化附表!AA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62</v>
      </c>
      <c r="AB85" s="54">
        <f t="shared" si="25"/>
        <v>124000</v>
      </c>
      <c r="AC85" s="54">
        <f>ROUNDUP(装备强化!$F$3*INDEX(装备强化!$C$12:$C$26,MATCH(装备强化附表!AC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69</v>
      </c>
      <c r="AD85" s="54">
        <f t="shared" si="26"/>
        <v>138000</v>
      </c>
      <c r="AE85" s="54">
        <f>ROUNDUP(装备强化!$F$3*INDEX(装备强化!$C$12:$C$26,MATCH(装备强化附表!AE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76</v>
      </c>
      <c r="AF85" s="54">
        <f t="shared" si="27"/>
        <v>152000</v>
      </c>
      <c r="AG85" s="54">
        <f>ROUNDUP(装备强化!$F$3*INDEX(装备强化!$C$12:$C$26,MATCH(装备强化附表!AG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83</v>
      </c>
      <c r="AH85" s="54">
        <f t="shared" si="28"/>
        <v>166000</v>
      </c>
      <c r="AI85" s="54">
        <f>ROUNDUP(装备强化!$F$3*INDEX(装备强化!$C$12:$C$26,MATCH(装备强化附表!AI$1,装备强化!$B$12:$B$26,0))*INDEX(装备强化!$G$12:$G$16,MATCH(装备强化附表!$D85,装备强化!$F$12:$F$16,0))*(INDEX(装备强化!$K$12:$K$26,MATCH(装备强化附表!$E85,装备强化!$J$12:$J$26,0))+IF($B85=1,装备强化!$K$28,0))*INDEX(装备强化!$O$12:$O$21,MATCH(装备强化附表!$C85,装备强化!$N$12:$N$21,0)),0)</f>
        <v>90</v>
      </c>
      <c r="AJ85" s="54">
        <f t="shared" si="29"/>
        <v>180000</v>
      </c>
    </row>
    <row r="86" spans="1:36">
      <c r="A86" t="s">
        <v>750</v>
      </c>
      <c r="B86">
        <v>1</v>
      </c>
      <c r="C86" t="s">
        <v>128</v>
      </c>
      <c r="D86" t="s">
        <v>308</v>
      </c>
      <c r="E86">
        <v>15</v>
      </c>
      <c r="F86" t="s">
        <v>137</v>
      </c>
      <c r="G86" s="54">
        <f>ROUNDUP(装备强化!$F$3*INDEX(装备强化!$C$12:$C$26,MATCH(装备强化附表!G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6</v>
      </c>
      <c r="H86" s="54">
        <f t="shared" si="15"/>
        <v>12000</v>
      </c>
      <c r="I86" s="54">
        <f>ROUNDUP(装备强化!$F$3*INDEX(装备强化!$C$12:$C$26,MATCH(装备强化附表!I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8</v>
      </c>
      <c r="J86" s="54">
        <f t="shared" si="16"/>
        <v>16000</v>
      </c>
      <c r="K86" s="54">
        <f>ROUNDUP(装备强化!$F$3*INDEX(装备强化!$C$12:$C$26,MATCH(装备强化附表!K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12</v>
      </c>
      <c r="L86" s="54">
        <f t="shared" si="17"/>
        <v>24000</v>
      </c>
      <c r="M86" s="54">
        <f>ROUNDUP(装备强化!$F$3*INDEX(装备强化!$C$12:$C$26,MATCH(装备强化附表!M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15</v>
      </c>
      <c r="N86" s="54">
        <f t="shared" si="18"/>
        <v>30000</v>
      </c>
      <c r="O86" s="54">
        <f>ROUNDUP(装备强化!$F$3*INDEX(装备强化!$C$12:$C$26,MATCH(装备强化附表!O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19</v>
      </c>
      <c r="P86" s="54">
        <f t="shared" si="19"/>
        <v>38000</v>
      </c>
      <c r="Q86" s="54">
        <f>ROUNDUP(装备强化!$F$3*INDEX(装备强化!$C$12:$C$26,MATCH(装备强化附表!Q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34</v>
      </c>
      <c r="R86" s="54">
        <f t="shared" si="20"/>
        <v>68000</v>
      </c>
      <c r="S86" s="54">
        <f>ROUNDUP(装备强化!$F$3*INDEX(装备强化!$C$12:$C$26,MATCH(装备强化附表!S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39</v>
      </c>
      <c r="T86" s="54">
        <f t="shared" si="21"/>
        <v>78000</v>
      </c>
      <c r="U86" s="54">
        <f>ROUNDUP(装备强化!$F$3*INDEX(装备强化!$C$12:$C$26,MATCH(装备强化附表!U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44</v>
      </c>
      <c r="V86" s="54">
        <f t="shared" si="22"/>
        <v>88000</v>
      </c>
      <c r="W86" s="54">
        <f>ROUNDUP(装备强化!$F$3*INDEX(装备强化!$C$12:$C$26,MATCH(装备强化附表!W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50</v>
      </c>
      <c r="X86" s="54">
        <f t="shared" si="23"/>
        <v>100000</v>
      </c>
      <c r="Y86" s="54">
        <f>ROUNDUP(装备强化!$F$3*INDEX(装备强化!$C$12:$C$26,MATCH(装备强化附表!Y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55</v>
      </c>
      <c r="Z86" s="54">
        <f t="shared" si="24"/>
        <v>110000</v>
      </c>
      <c r="AA86" s="54">
        <f>ROUNDUP(装备强化!$F$3*INDEX(装备强化!$C$12:$C$26,MATCH(装备强化附表!AA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96</v>
      </c>
      <c r="AB86" s="54">
        <f t="shared" si="25"/>
        <v>192000</v>
      </c>
      <c r="AC86" s="54">
        <f>ROUNDUP(装备强化!$F$3*INDEX(装备强化!$C$12:$C$26,MATCH(装备强化附表!AC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107</v>
      </c>
      <c r="AD86" s="54">
        <f t="shared" si="26"/>
        <v>214000</v>
      </c>
      <c r="AE86" s="54">
        <f>ROUNDUP(装备强化!$F$3*INDEX(装备强化!$C$12:$C$26,MATCH(装备强化附表!AE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117</v>
      </c>
      <c r="AF86" s="54">
        <f t="shared" si="27"/>
        <v>234000</v>
      </c>
      <c r="AG86" s="54">
        <f>ROUNDUP(装备强化!$F$3*INDEX(装备强化!$C$12:$C$26,MATCH(装备强化附表!AG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128</v>
      </c>
      <c r="AH86" s="54">
        <f t="shared" si="28"/>
        <v>256000</v>
      </c>
      <c r="AI86" s="54">
        <f>ROUNDUP(装备强化!$F$3*INDEX(装备强化!$C$12:$C$26,MATCH(装备强化附表!AI$1,装备强化!$B$12:$B$26,0))*INDEX(装备强化!$G$12:$G$16,MATCH(装备强化附表!$D86,装备强化!$F$12:$F$16,0))*(INDEX(装备强化!$K$12:$K$26,MATCH(装备强化附表!$E86,装备强化!$J$12:$J$26,0))+IF($B86=1,装备强化!$K$28,0))*INDEX(装备强化!$O$12:$O$21,MATCH(装备强化附表!$C86,装备强化!$N$12:$N$21,0)),0)</f>
        <v>139</v>
      </c>
      <c r="AJ86" s="54">
        <f t="shared" si="29"/>
        <v>278000</v>
      </c>
    </row>
    <row r="87" spans="1:36">
      <c r="A87" t="s">
        <v>755</v>
      </c>
      <c r="B87">
        <v>0</v>
      </c>
      <c r="C87" t="s">
        <v>126</v>
      </c>
      <c r="D87" t="s">
        <v>308</v>
      </c>
      <c r="E87">
        <v>15</v>
      </c>
      <c r="F87" t="s">
        <v>232</v>
      </c>
      <c r="G87" s="54">
        <f>ROUNDUP(装备强化!$F$3*INDEX(装备强化!$C$12:$C$26,MATCH(装备强化附表!G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3</v>
      </c>
      <c r="H87" s="54">
        <f t="shared" si="15"/>
        <v>6000</v>
      </c>
      <c r="I87" s="54">
        <f>ROUNDUP(装备强化!$F$3*INDEX(装备强化!$C$12:$C$26,MATCH(装备强化附表!I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5</v>
      </c>
      <c r="J87" s="54">
        <f t="shared" si="16"/>
        <v>10000</v>
      </c>
      <c r="K87" s="54">
        <f>ROUNDUP(装备强化!$F$3*INDEX(装备强化!$C$12:$C$26,MATCH(装备强化附表!K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7</v>
      </c>
      <c r="L87" s="54">
        <f t="shared" si="17"/>
        <v>14000</v>
      </c>
      <c r="M87" s="54">
        <f>ROUNDUP(装备强化!$F$3*INDEX(装备强化!$C$12:$C$26,MATCH(装备强化附表!M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8</v>
      </c>
      <c r="N87" s="54">
        <f t="shared" si="18"/>
        <v>16000</v>
      </c>
      <c r="O87" s="54">
        <f>ROUNDUP(装备强化!$F$3*INDEX(装备强化!$C$12:$C$26,MATCH(装备强化附表!O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10</v>
      </c>
      <c r="P87" s="54">
        <f t="shared" si="19"/>
        <v>20000</v>
      </c>
      <c r="Q87" s="54">
        <f>ROUNDUP(装备强化!$F$3*INDEX(装备强化!$C$12:$C$26,MATCH(装备强化附表!Q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18</v>
      </c>
      <c r="R87" s="54">
        <f t="shared" si="20"/>
        <v>36000</v>
      </c>
      <c r="S87" s="54">
        <f>ROUNDUP(装备强化!$F$3*INDEX(装备强化!$C$12:$C$26,MATCH(装备强化附表!S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20</v>
      </c>
      <c r="T87" s="54">
        <f t="shared" si="21"/>
        <v>40000</v>
      </c>
      <c r="U87" s="54">
        <f>ROUNDUP(装备强化!$F$3*INDEX(装备强化!$C$12:$C$26,MATCH(装备强化附表!U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23</v>
      </c>
      <c r="V87" s="54">
        <f t="shared" si="22"/>
        <v>46000</v>
      </c>
      <c r="W87" s="54">
        <f>ROUNDUP(装备强化!$F$3*INDEX(装备强化!$C$12:$C$26,MATCH(装备强化附表!W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26</v>
      </c>
      <c r="X87" s="54">
        <f t="shared" si="23"/>
        <v>52000</v>
      </c>
      <c r="Y87" s="54">
        <f>ROUNDUP(装备强化!$F$3*INDEX(装备强化!$C$12:$C$26,MATCH(装备强化附表!Y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29</v>
      </c>
      <c r="Z87" s="54">
        <f t="shared" si="24"/>
        <v>58000</v>
      </c>
      <c r="AA87" s="54">
        <f>ROUNDUP(装备强化!$F$3*INDEX(装备强化!$C$12:$C$26,MATCH(装备强化附表!AA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50</v>
      </c>
      <c r="AB87" s="54">
        <f t="shared" si="25"/>
        <v>100000</v>
      </c>
      <c r="AC87" s="54">
        <f>ROUNDUP(装备强化!$F$3*INDEX(装备强化!$C$12:$C$26,MATCH(装备强化附表!AC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55</v>
      </c>
      <c r="AD87" s="54">
        <f t="shared" si="26"/>
        <v>110000</v>
      </c>
      <c r="AE87" s="54">
        <f>ROUNDUP(装备强化!$F$3*INDEX(装备强化!$C$12:$C$26,MATCH(装备强化附表!AE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61</v>
      </c>
      <c r="AF87" s="54">
        <f t="shared" si="27"/>
        <v>122000</v>
      </c>
      <c r="AG87" s="54">
        <f>ROUNDUP(装备强化!$F$3*INDEX(装备强化!$C$12:$C$26,MATCH(装备强化附表!AG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66</v>
      </c>
      <c r="AH87" s="54">
        <f t="shared" si="28"/>
        <v>132000</v>
      </c>
      <c r="AI87" s="54">
        <f>ROUNDUP(装备强化!$F$3*INDEX(装备强化!$C$12:$C$26,MATCH(装备强化附表!AI$1,装备强化!$B$12:$B$26,0))*INDEX(装备强化!$G$12:$G$16,MATCH(装备强化附表!$D87,装备强化!$F$12:$F$16,0))*(INDEX(装备强化!$K$12:$K$26,MATCH(装备强化附表!$E87,装备强化!$J$12:$J$26,0))+IF($B87=1,装备强化!$K$28,0))*INDEX(装备强化!$O$12:$O$21,MATCH(装备强化附表!$C87,装备强化!$N$12:$N$21,0)),0)</f>
        <v>72</v>
      </c>
      <c r="AJ87" s="54">
        <f t="shared" si="29"/>
        <v>144000</v>
      </c>
    </row>
    <row r="88" spans="1:36">
      <c r="A88" t="s">
        <v>760</v>
      </c>
      <c r="B88">
        <v>1</v>
      </c>
      <c r="C88" t="s">
        <v>126</v>
      </c>
      <c r="D88" t="s">
        <v>308</v>
      </c>
      <c r="E88">
        <v>15</v>
      </c>
      <c r="F88" t="s">
        <v>232</v>
      </c>
      <c r="G88" s="54">
        <f>ROUNDUP(装备强化!$F$3*INDEX(装备强化!$C$12:$C$26,MATCH(装备强化附表!G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5</v>
      </c>
      <c r="H88" s="54">
        <f t="shared" si="15"/>
        <v>10000</v>
      </c>
      <c r="I88" s="54">
        <f>ROUNDUP(装备强化!$F$3*INDEX(装备强化!$C$12:$C$26,MATCH(装备强化附表!I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7</v>
      </c>
      <c r="J88" s="54">
        <f t="shared" si="16"/>
        <v>14000</v>
      </c>
      <c r="K88" s="54">
        <f>ROUNDUP(装备强化!$F$3*INDEX(装备强化!$C$12:$C$26,MATCH(装备强化附表!K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10</v>
      </c>
      <c r="L88" s="54">
        <f t="shared" si="17"/>
        <v>20000</v>
      </c>
      <c r="M88" s="54">
        <f>ROUNDUP(装备强化!$F$3*INDEX(装备强化!$C$12:$C$26,MATCH(装备强化附表!M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12</v>
      </c>
      <c r="N88" s="54">
        <f t="shared" si="18"/>
        <v>24000</v>
      </c>
      <c r="O88" s="54">
        <f>ROUNDUP(装备强化!$F$3*INDEX(装备强化!$C$12:$C$26,MATCH(装备强化附表!O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15</v>
      </c>
      <c r="P88" s="54">
        <f t="shared" si="19"/>
        <v>30000</v>
      </c>
      <c r="Q88" s="54">
        <f>ROUNDUP(装备强化!$F$3*INDEX(装备强化!$C$12:$C$26,MATCH(装备强化附表!Q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27</v>
      </c>
      <c r="R88" s="54">
        <f t="shared" si="20"/>
        <v>54000</v>
      </c>
      <c r="S88" s="54">
        <f>ROUNDUP(装备强化!$F$3*INDEX(装备强化!$C$12:$C$26,MATCH(装备强化附表!S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31</v>
      </c>
      <c r="T88" s="54">
        <f t="shared" si="21"/>
        <v>62000</v>
      </c>
      <c r="U88" s="54">
        <f>ROUNDUP(装备强化!$F$3*INDEX(装备强化!$C$12:$C$26,MATCH(装备强化附表!U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36</v>
      </c>
      <c r="V88" s="54">
        <f t="shared" si="22"/>
        <v>72000</v>
      </c>
      <c r="W88" s="54">
        <f>ROUNDUP(装备强化!$F$3*INDEX(装备强化!$C$12:$C$26,MATCH(装备强化附表!W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40</v>
      </c>
      <c r="X88" s="54">
        <f t="shared" si="23"/>
        <v>80000</v>
      </c>
      <c r="Y88" s="54">
        <f>ROUNDUP(装备强化!$F$3*INDEX(装备强化!$C$12:$C$26,MATCH(装备强化附表!Y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44</v>
      </c>
      <c r="Z88" s="54">
        <f t="shared" si="24"/>
        <v>88000</v>
      </c>
      <c r="AA88" s="54">
        <f>ROUNDUP(装备强化!$F$3*INDEX(装备强化!$C$12:$C$26,MATCH(装备强化附表!AA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77</v>
      </c>
      <c r="AB88" s="54">
        <f t="shared" si="25"/>
        <v>154000</v>
      </c>
      <c r="AC88" s="54">
        <f>ROUNDUP(装备强化!$F$3*INDEX(装备强化!$C$12:$C$26,MATCH(装备强化附表!AC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85</v>
      </c>
      <c r="AD88" s="54">
        <f t="shared" si="26"/>
        <v>170000</v>
      </c>
      <c r="AE88" s="54">
        <f>ROUNDUP(装备强化!$F$3*INDEX(装备强化!$C$12:$C$26,MATCH(装备强化附表!AE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94</v>
      </c>
      <c r="AF88" s="54">
        <f t="shared" si="27"/>
        <v>188000</v>
      </c>
      <c r="AG88" s="54">
        <f>ROUNDUP(装备强化!$F$3*INDEX(装备强化!$C$12:$C$26,MATCH(装备强化附表!AG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102</v>
      </c>
      <c r="AH88" s="54">
        <f t="shared" si="28"/>
        <v>204000</v>
      </c>
      <c r="AI88" s="54">
        <f>ROUNDUP(装备强化!$F$3*INDEX(装备强化!$C$12:$C$26,MATCH(装备强化附表!AI$1,装备强化!$B$12:$B$26,0))*INDEX(装备强化!$G$12:$G$16,MATCH(装备强化附表!$D88,装备强化!$F$12:$F$16,0))*(INDEX(装备强化!$K$12:$K$26,MATCH(装备强化附表!$E88,装备强化!$J$12:$J$26,0))+IF($B88=1,装备强化!$K$28,0))*INDEX(装备强化!$O$12:$O$21,MATCH(装备强化附表!$C88,装备强化!$N$12:$N$21,0)),0)</f>
        <v>111</v>
      </c>
      <c r="AJ88" s="54">
        <f t="shared" si="29"/>
        <v>222000</v>
      </c>
    </row>
    <row r="89" spans="1:36">
      <c r="A89" t="s">
        <v>765</v>
      </c>
      <c r="B89">
        <v>0</v>
      </c>
      <c r="C89" t="s">
        <v>129</v>
      </c>
      <c r="D89" t="s">
        <v>308</v>
      </c>
      <c r="E89">
        <v>15</v>
      </c>
      <c r="F89" t="s">
        <v>232</v>
      </c>
      <c r="G89" s="54">
        <f>ROUNDUP(装备强化!$F$3*INDEX(装备强化!$C$12:$C$26,MATCH(装备强化附表!G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3</v>
      </c>
      <c r="H89" s="54">
        <f t="shared" si="15"/>
        <v>6000</v>
      </c>
      <c r="I89" s="54">
        <f>ROUNDUP(装备强化!$F$3*INDEX(装备强化!$C$12:$C$26,MATCH(装备强化附表!I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5</v>
      </c>
      <c r="J89" s="54">
        <f t="shared" si="16"/>
        <v>10000</v>
      </c>
      <c r="K89" s="54">
        <f>ROUNDUP(装备强化!$F$3*INDEX(装备强化!$C$12:$C$26,MATCH(装备强化附表!K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7</v>
      </c>
      <c r="L89" s="54">
        <f t="shared" si="17"/>
        <v>14000</v>
      </c>
      <c r="M89" s="54">
        <f>ROUNDUP(装备强化!$F$3*INDEX(装备强化!$C$12:$C$26,MATCH(装备强化附表!M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8</v>
      </c>
      <c r="N89" s="54">
        <f t="shared" si="18"/>
        <v>16000</v>
      </c>
      <c r="O89" s="54">
        <f>ROUNDUP(装备强化!$F$3*INDEX(装备强化!$C$12:$C$26,MATCH(装备强化附表!O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10</v>
      </c>
      <c r="P89" s="54">
        <f t="shared" si="19"/>
        <v>20000</v>
      </c>
      <c r="Q89" s="54">
        <f>ROUNDUP(装备强化!$F$3*INDEX(装备强化!$C$12:$C$26,MATCH(装备强化附表!Q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18</v>
      </c>
      <c r="R89" s="54">
        <f t="shared" si="20"/>
        <v>36000</v>
      </c>
      <c r="S89" s="54">
        <f>ROUNDUP(装备强化!$F$3*INDEX(装备强化!$C$12:$C$26,MATCH(装备强化附表!S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20</v>
      </c>
      <c r="T89" s="54">
        <f t="shared" si="21"/>
        <v>40000</v>
      </c>
      <c r="U89" s="54">
        <f>ROUNDUP(装备强化!$F$3*INDEX(装备强化!$C$12:$C$26,MATCH(装备强化附表!U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23</v>
      </c>
      <c r="V89" s="54">
        <f t="shared" si="22"/>
        <v>46000</v>
      </c>
      <c r="W89" s="54">
        <f>ROUNDUP(装备强化!$F$3*INDEX(装备强化!$C$12:$C$26,MATCH(装备强化附表!W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26</v>
      </c>
      <c r="X89" s="54">
        <f t="shared" si="23"/>
        <v>52000</v>
      </c>
      <c r="Y89" s="54">
        <f>ROUNDUP(装备强化!$F$3*INDEX(装备强化!$C$12:$C$26,MATCH(装备强化附表!Y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29</v>
      </c>
      <c r="Z89" s="54">
        <f t="shared" si="24"/>
        <v>58000</v>
      </c>
      <c r="AA89" s="54">
        <f>ROUNDUP(装备强化!$F$3*INDEX(装备强化!$C$12:$C$26,MATCH(装备强化附表!AA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50</v>
      </c>
      <c r="AB89" s="54">
        <f t="shared" si="25"/>
        <v>100000</v>
      </c>
      <c r="AC89" s="54">
        <f>ROUNDUP(装备强化!$F$3*INDEX(装备强化!$C$12:$C$26,MATCH(装备强化附表!AC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55</v>
      </c>
      <c r="AD89" s="54">
        <f t="shared" si="26"/>
        <v>110000</v>
      </c>
      <c r="AE89" s="54">
        <f>ROUNDUP(装备强化!$F$3*INDEX(装备强化!$C$12:$C$26,MATCH(装备强化附表!AE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61</v>
      </c>
      <c r="AF89" s="54">
        <f t="shared" si="27"/>
        <v>122000</v>
      </c>
      <c r="AG89" s="54">
        <f>ROUNDUP(装备强化!$F$3*INDEX(装备强化!$C$12:$C$26,MATCH(装备强化附表!AG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66</v>
      </c>
      <c r="AH89" s="54">
        <f t="shared" si="28"/>
        <v>132000</v>
      </c>
      <c r="AI89" s="54">
        <f>ROUNDUP(装备强化!$F$3*INDEX(装备强化!$C$12:$C$26,MATCH(装备强化附表!AI$1,装备强化!$B$12:$B$26,0))*INDEX(装备强化!$G$12:$G$16,MATCH(装备强化附表!$D89,装备强化!$F$12:$F$16,0))*(INDEX(装备强化!$K$12:$K$26,MATCH(装备强化附表!$E89,装备强化!$J$12:$J$26,0))+IF($B89=1,装备强化!$K$28,0))*INDEX(装备强化!$O$12:$O$21,MATCH(装备强化附表!$C89,装备强化!$N$12:$N$21,0)),0)</f>
        <v>72</v>
      </c>
      <c r="AJ89" s="54">
        <f t="shared" si="29"/>
        <v>144000</v>
      </c>
    </row>
    <row r="90" spans="1:36">
      <c r="A90" t="s">
        <v>770</v>
      </c>
      <c r="B90">
        <v>1</v>
      </c>
      <c r="C90" t="s">
        <v>129</v>
      </c>
      <c r="D90" t="s">
        <v>308</v>
      </c>
      <c r="E90">
        <v>15</v>
      </c>
      <c r="F90" t="s">
        <v>232</v>
      </c>
      <c r="G90" s="54">
        <f>ROUNDUP(装备强化!$F$3*INDEX(装备强化!$C$12:$C$26,MATCH(装备强化附表!G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5</v>
      </c>
      <c r="H90" s="54">
        <f t="shared" si="15"/>
        <v>10000</v>
      </c>
      <c r="I90" s="54">
        <f>ROUNDUP(装备强化!$F$3*INDEX(装备强化!$C$12:$C$26,MATCH(装备强化附表!I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7</v>
      </c>
      <c r="J90" s="54">
        <f t="shared" si="16"/>
        <v>14000</v>
      </c>
      <c r="K90" s="54">
        <f>ROUNDUP(装备强化!$F$3*INDEX(装备强化!$C$12:$C$26,MATCH(装备强化附表!K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10</v>
      </c>
      <c r="L90" s="54">
        <f t="shared" si="17"/>
        <v>20000</v>
      </c>
      <c r="M90" s="54">
        <f>ROUNDUP(装备强化!$F$3*INDEX(装备强化!$C$12:$C$26,MATCH(装备强化附表!M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12</v>
      </c>
      <c r="N90" s="54">
        <f t="shared" si="18"/>
        <v>24000</v>
      </c>
      <c r="O90" s="54">
        <f>ROUNDUP(装备强化!$F$3*INDEX(装备强化!$C$12:$C$26,MATCH(装备强化附表!O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15</v>
      </c>
      <c r="P90" s="54">
        <f t="shared" si="19"/>
        <v>30000</v>
      </c>
      <c r="Q90" s="54">
        <f>ROUNDUP(装备强化!$F$3*INDEX(装备强化!$C$12:$C$26,MATCH(装备强化附表!Q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27</v>
      </c>
      <c r="R90" s="54">
        <f t="shared" si="20"/>
        <v>54000</v>
      </c>
      <c r="S90" s="54">
        <f>ROUNDUP(装备强化!$F$3*INDEX(装备强化!$C$12:$C$26,MATCH(装备强化附表!S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31</v>
      </c>
      <c r="T90" s="54">
        <f t="shared" si="21"/>
        <v>62000</v>
      </c>
      <c r="U90" s="54">
        <f>ROUNDUP(装备强化!$F$3*INDEX(装备强化!$C$12:$C$26,MATCH(装备强化附表!U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36</v>
      </c>
      <c r="V90" s="54">
        <f t="shared" si="22"/>
        <v>72000</v>
      </c>
      <c r="W90" s="54">
        <f>ROUNDUP(装备强化!$F$3*INDEX(装备强化!$C$12:$C$26,MATCH(装备强化附表!W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40</v>
      </c>
      <c r="X90" s="54">
        <f t="shared" si="23"/>
        <v>80000</v>
      </c>
      <c r="Y90" s="54">
        <f>ROUNDUP(装备强化!$F$3*INDEX(装备强化!$C$12:$C$26,MATCH(装备强化附表!Y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44</v>
      </c>
      <c r="Z90" s="54">
        <f t="shared" si="24"/>
        <v>88000</v>
      </c>
      <c r="AA90" s="54">
        <f>ROUNDUP(装备强化!$F$3*INDEX(装备强化!$C$12:$C$26,MATCH(装备强化附表!AA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77</v>
      </c>
      <c r="AB90" s="54">
        <f t="shared" si="25"/>
        <v>154000</v>
      </c>
      <c r="AC90" s="54">
        <f>ROUNDUP(装备强化!$F$3*INDEX(装备强化!$C$12:$C$26,MATCH(装备强化附表!AC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85</v>
      </c>
      <c r="AD90" s="54">
        <f t="shared" si="26"/>
        <v>170000</v>
      </c>
      <c r="AE90" s="54">
        <f>ROUNDUP(装备强化!$F$3*INDEX(装备强化!$C$12:$C$26,MATCH(装备强化附表!AE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94</v>
      </c>
      <c r="AF90" s="54">
        <f t="shared" si="27"/>
        <v>188000</v>
      </c>
      <c r="AG90" s="54">
        <f>ROUNDUP(装备强化!$F$3*INDEX(装备强化!$C$12:$C$26,MATCH(装备强化附表!AG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102</v>
      </c>
      <c r="AH90" s="54">
        <f t="shared" si="28"/>
        <v>204000</v>
      </c>
      <c r="AI90" s="54">
        <f>ROUNDUP(装备强化!$F$3*INDEX(装备强化!$C$12:$C$26,MATCH(装备强化附表!AI$1,装备强化!$B$12:$B$26,0))*INDEX(装备强化!$G$12:$G$16,MATCH(装备强化附表!$D90,装备强化!$F$12:$F$16,0))*(INDEX(装备强化!$K$12:$K$26,MATCH(装备强化附表!$E90,装备强化!$J$12:$J$26,0))+IF($B90=1,装备强化!$K$28,0))*INDEX(装备强化!$O$12:$O$21,MATCH(装备强化附表!$C90,装备强化!$N$12:$N$21,0)),0)</f>
        <v>111</v>
      </c>
      <c r="AJ90" s="54">
        <f t="shared" si="29"/>
        <v>222000</v>
      </c>
    </row>
    <row r="91" spans="1:36">
      <c r="A91" t="s">
        <v>775</v>
      </c>
      <c r="B91">
        <v>0</v>
      </c>
      <c r="C91" t="s">
        <v>123</v>
      </c>
      <c r="D91" t="s">
        <v>308</v>
      </c>
      <c r="E91">
        <v>20</v>
      </c>
      <c r="F91" t="s">
        <v>232</v>
      </c>
      <c r="G91" s="54">
        <f>ROUNDUP(装备强化!$F$3*INDEX(装备强化!$C$12:$C$26,MATCH(装备强化附表!G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4</v>
      </c>
      <c r="H91" s="54">
        <f t="shared" si="15"/>
        <v>8000</v>
      </c>
      <c r="I91" s="54">
        <f>ROUNDUP(装备强化!$F$3*INDEX(装备强化!$C$12:$C$26,MATCH(装备强化附表!I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5</v>
      </c>
      <c r="J91" s="54">
        <f t="shared" si="16"/>
        <v>10000</v>
      </c>
      <c r="K91" s="54">
        <f>ROUNDUP(装备强化!$F$3*INDEX(装备强化!$C$12:$C$26,MATCH(装备强化附表!K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8</v>
      </c>
      <c r="L91" s="54">
        <f t="shared" si="17"/>
        <v>16000</v>
      </c>
      <c r="M91" s="54">
        <f>ROUNDUP(装备强化!$F$3*INDEX(装备强化!$C$12:$C$26,MATCH(装备强化附表!M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9</v>
      </c>
      <c r="N91" s="54">
        <f t="shared" si="18"/>
        <v>18000</v>
      </c>
      <c r="O91" s="54">
        <f>ROUNDUP(装备强化!$F$3*INDEX(装备强化!$C$12:$C$26,MATCH(装备强化附表!O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12</v>
      </c>
      <c r="P91" s="54">
        <f t="shared" si="19"/>
        <v>24000</v>
      </c>
      <c r="Q91" s="54">
        <f>ROUNDUP(装备强化!$F$3*INDEX(装备强化!$C$12:$C$26,MATCH(装备强化附表!Q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21</v>
      </c>
      <c r="R91" s="54">
        <f t="shared" si="20"/>
        <v>42000</v>
      </c>
      <c r="S91" s="54">
        <f>ROUNDUP(装备强化!$F$3*INDEX(装备强化!$C$12:$C$26,MATCH(装备强化附表!S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24</v>
      </c>
      <c r="T91" s="54">
        <f t="shared" si="21"/>
        <v>48000</v>
      </c>
      <c r="U91" s="54">
        <f>ROUNDUP(装备强化!$F$3*INDEX(装备强化!$C$12:$C$26,MATCH(装备强化附表!U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27</v>
      </c>
      <c r="V91" s="54">
        <f t="shared" si="22"/>
        <v>54000</v>
      </c>
      <c r="W91" s="54">
        <f>ROUNDUP(装备强化!$F$3*INDEX(装备强化!$C$12:$C$26,MATCH(装备强化附表!W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31</v>
      </c>
      <c r="X91" s="54">
        <f t="shared" si="23"/>
        <v>62000</v>
      </c>
      <c r="Y91" s="54">
        <f>ROUNDUP(装备强化!$F$3*INDEX(装备强化!$C$12:$C$26,MATCH(装备强化附表!Y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34</v>
      </c>
      <c r="Z91" s="54">
        <f t="shared" si="24"/>
        <v>68000</v>
      </c>
      <c r="AA91" s="54">
        <f>ROUNDUP(装备强化!$F$3*INDEX(装备强化!$C$12:$C$26,MATCH(装备强化附表!AA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59</v>
      </c>
      <c r="AB91" s="54">
        <f t="shared" si="25"/>
        <v>118000</v>
      </c>
      <c r="AC91" s="54">
        <f>ROUNDUP(装备强化!$F$3*INDEX(装备强化!$C$12:$C$26,MATCH(装备强化附表!AC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65</v>
      </c>
      <c r="AD91" s="54">
        <f t="shared" si="26"/>
        <v>130000</v>
      </c>
      <c r="AE91" s="54">
        <f>ROUNDUP(装备强化!$F$3*INDEX(装备强化!$C$12:$C$26,MATCH(装备强化附表!AE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72</v>
      </c>
      <c r="AF91" s="54">
        <f t="shared" si="27"/>
        <v>144000</v>
      </c>
      <c r="AG91" s="54">
        <f>ROUNDUP(装备强化!$F$3*INDEX(装备强化!$C$12:$C$26,MATCH(装备强化附表!AG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78</v>
      </c>
      <c r="AH91" s="54">
        <f t="shared" si="28"/>
        <v>156000</v>
      </c>
      <c r="AI91" s="54">
        <f>ROUNDUP(装备强化!$F$3*INDEX(装备强化!$C$12:$C$26,MATCH(装备强化附表!AI$1,装备强化!$B$12:$B$26,0))*INDEX(装备强化!$G$12:$G$16,MATCH(装备强化附表!$D91,装备强化!$F$12:$F$16,0))*(INDEX(装备强化!$K$12:$K$26,MATCH(装备强化附表!$E91,装备强化!$J$12:$J$26,0))+IF($B91=1,装备强化!$K$28,0))*INDEX(装备强化!$O$12:$O$21,MATCH(装备强化附表!$C91,装备强化!$N$12:$N$21,0)),0)</f>
        <v>85</v>
      </c>
      <c r="AJ91" s="54">
        <f t="shared" si="29"/>
        <v>170000</v>
      </c>
    </row>
    <row r="92" spans="1:36">
      <c r="A92" t="s">
        <v>780</v>
      </c>
      <c r="B92">
        <v>0</v>
      </c>
      <c r="C92" t="s">
        <v>124</v>
      </c>
      <c r="D92" t="s">
        <v>308</v>
      </c>
      <c r="E92">
        <v>20</v>
      </c>
      <c r="F92" t="s">
        <v>232</v>
      </c>
      <c r="G92" s="54">
        <f>ROUNDUP(装备强化!$F$3*INDEX(装备强化!$C$12:$C$26,MATCH(装备强化附表!G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5</v>
      </c>
      <c r="H92" s="54">
        <f t="shared" si="15"/>
        <v>10000</v>
      </c>
      <c r="I92" s="54">
        <f>ROUNDUP(装备强化!$F$3*INDEX(装备强化!$C$12:$C$26,MATCH(装备强化附表!I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7</v>
      </c>
      <c r="J92" s="54">
        <f t="shared" si="16"/>
        <v>14000</v>
      </c>
      <c r="K92" s="54">
        <f>ROUNDUP(装备强化!$F$3*INDEX(装备强化!$C$12:$C$26,MATCH(装备强化附表!K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10</v>
      </c>
      <c r="L92" s="54">
        <f t="shared" si="17"/>
        <v>20000</v>
      </c>
      <c r="M92" s="54">
        <f>ROUNDUP(装备强化!$F$3*INDEX(装备强化!$C$12:$C$26,MATCH(装备强化附表!M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12</v>
      </c>
      <c r="N92" s="54">
        <f t="shared" si="18"/>
        <v>24000</v>
      </c>
      <c r="O92" s="54">
        <f>ROUNDUP(装备强化!$F$3*INDEX(装备强化!$C$12:$C$26,MATCH(装备强化附表!O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15</v>
      </c>
      <c r="P92" s="54">
        <f t="shared" si="19"/>
        <v>30000</v>
      </c>
      <c r="Q92" s="54">
        <f>ROUNDUP(装备强化!$F$3*INDEX(装备强化!$C$12:$C$26,MATCH(装备强化附表!Q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26</v>
      </c>
      <c r="R92" s="54">
        <f t="shared" si="20"/>
        <v>52000</v>
      </c>
      <c r="S92" s="54">
        <f>ROUNDUP(装备强化!$F$3*INDEX(装备强化!$C$12:$C$26,MATCH(装备强化附表!S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30</v>
      </c>
      <c r="T92" s="54">
        <f t="shared" si="21"/>
        <v>60000</v>
      </c>
      <c r="U92" s="54">
        <f>ROUNDUP(装备强化!$F$3*INDEX(装备强化!$C$12:$C$26,MATCH(装备强化附表!U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34</v>
      </c>
      <c r="V92" s="54">
        <f t="shared" si="22"/>
        <v>68000</v>
      </c>
      <c r="W92" s="54">
        <f>ROUNDUP(装备强化!$F$3*INDEX(装备强化!$C$12:$C$26,MATCH(装备强化附表!W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38</v>
      </c>
      <c r="X92" s="54">
        <f t="shared" si="23"/>
        <v>76000</v>
      </c>
      <c r="Y92" s="54">
        <f>ROUNDUP(装备强化!$F$3*INDEX(装备强化!$C$12:$C$26,MATCH(装备强化附表!Y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42</v>
      </c>
      <c r="Z92" s="54">
        <f t="shared" si="24"/>
        <v>84000</v>
      </c>
      <c r="AA92" s="54">
        <f>ROUNDUP(装备强化!$F$3*INDEX(装备强化!$C$12:$C$26,MATCH(装备强化附表!AA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74</v>
      </c>
      <c r="AB92" s="54">
        <f t="shared" si="25"/>
        <v>148000</v>
      </c>
      <c r="AC92" s="54">
        <f>ROUNDUP(装备强化!$F$3*INDEX(装备强化!$C$12:$C$26,MATCH(装备强化附表!AC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82</v>
      </c>
      <c r="AD92" s="54">
        <f t="shared" si="26"/>
        <v>164000</v>
      </c>
      <c r="AE92" s="54">
        <f>ROUNDUP(装备强化!$F$3*INDEX(装备强化!$C$12:$C$26,MATCH(装备强化附表!AE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90</v>
      </c>
      <c r="AF92" s="54">
        <f t="shared" si="27"/>
        <v>180000</v>
      </c>
      <c r="AG92" s="54">
        <f>ROUNDUP(装备强化!$F$3*INDEX(装备强化!$C$12:$C$26,MATCH(装备强化附表!AG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98</v>
      </c>
      <c r="AH92" s="54">
        <f t="shared" si="28"/>
        <v>196000</v>
      </c>
      <c r="AI92" s="54">
        <f>ROUNDUP(装备强化!$F$3*INDEX(装备强化!$C$12:$C$26,MATCH(装备强化附表!AI$1,装备强化!$B$12:$B$26,0))*INDEX(装备强化!$G$12:$G$16,MATCH(装备强化附表!$D92,装备强化!$F$12:$F$16,0))*(INDEX(装备强化!$K$12:$K$26,MATCH(装备强化附表!$E92,装备强化!$J$12:$J$26,0))+IF($B92=1,装备强化!$K$28,0))*INDEX(装备强化!$O$12:$O$21,MATCH(装备强化附表!$C92,装备强化!$N$12:$N$21,0)),0)</f>
        <v>106</v>
      </c>
      <c r="AJ92" s="54">
        <f t="shared" si="29"/>
        <v>212000</v>
      </c>
    </row>
    <row r="93" spans="1:36">
      <c r="A93" t="s">
        <v>785</v>
      </c>
      <c r="B93">
        <v>0</v>
      </c>
      <c r="C93" t="s">
        <v>125</v>
      </c>
      <c r="D93" t="s">
        <v>308</v>
      </c>
      <c r="E93">
        <v>20</v>
      </c>
      <c r="F93" t="s">
        <v>232</v>
      </c>
      <c r="G93" s="54">
        <f>ROUNDUP(装备强化!$F$3*INDEX(装备强化!$C$12:$C$26,MATCH(装备强化附表!G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5</v>
      </c>
      <c r="H93" s="54">
        <f t="shared" si="15"/>
        <v>10000</v>
      </c>
      <c r="I93" s="54">
        <f>ROUNDUP(装备强化!$F$3*INDEX(装备强化!$C$12:$C$26,MATCH(装备强化附表!I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7</v>
      </c>
      <c r="J93" s="54">
        <f t="shared" si="16"/>
        <v>14000</v>
      </c>
      <c r="K93" s="54">
        <f>ROUNDUP(装备强化!$F$3*INDEX(装备强化!$C$12:$C$26,MATCH(装备强化附表!K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10</v>
      </c>
      <c r="L93" s="54">
        <f t="shared" si="17"/>
        <v>20000</v>
      </c>
      <c r="M93" s="54">
        <f>ROUNDUP(装备强化!$F$3*INDEX(装备强化!$C$12:$C$26,MATCH(装备强化附表!M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12</v>
      </c>
      <c r="N93" s="54">
        <f t="shared" si="18"/>
        <v>24000</v>
      </c>
      <c r="O93" s="54">
        <f>ROUNDUP(装备强化!$F$3*INDEX(装备强化!$C$12:$C$26,MATCH(装备强化附表!O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15</v>
      </c>
      <c r="P93" s="54">
        <f t="shared" si="19"/>
        <v>30000</v>
      </c>
      <c r="Q93" s="54">
        <f>ROUNDUP(装备强化!$F$3*INDEX(装备强化!$C$12:$C$26,MATCH(装备强化附表!Q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26</v>
      </c>
      <c r="R93" s="54">
        <f t="shared" si="20"/>
        <v>52000</v>
      </c>
      <c r="S93" s="54">
        <f>ROUNDUP(装备强化!$F$3*INDEX(装备强化!$C$12:$C$26,MATCH(装备强化附表!S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30</v>
      </c>
      <c r="T93" s="54">
        <f t="shared" si="21"/>
        <v>60000</v>
      </c>
      <c r="U93" s="54">
        <f>ROUNDUP(装备强化!$F$3*INDEX(装备强化!$C$12:$C$26,MATCH(装备强化附表!U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34</v>
      </c>
      <c r="V93" s="54">
        <f t="shared" si="22"/>
        <v>68000</v>
      </c>
      <c r="W93" s="54">
        <f>ROUNDUP(装备强化!$F$3*INDEX(装备强化!$C$12:$C$26,MATCH(装备强化附表!W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38</v>
      </c>
      <c r="X93" s="54">
        <f t="shared" si="23"/>
        <v>76000</v>
      </c>
      <c r="Y93" s="54">
        <f>ROUNDUP(装备强化!$F$3*INDEX(装备强化!$C$12:$C$26,MATCH(装备强化附表!Y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42</v>
      </c>
      <c r="Z93" s="54">
        <f t="shared" si="24"/>
        <v>84000</v>
      </c>
      <c r="AA93" s="54">
        <f>ROUNDUP(装备强化!$F$3*INDEX(装备强化!$C$12:$C$26,MATCH(装备强化附表!AA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74</v>
      </c>
      <c r="AB93" s="54">
        <f t="shared" si="25"/>
        <v>148000</v>
      </c>
      <c r="AC93" s="54">
        <f>ROUNDUP(装备强化!$F$3*INDEX(装备强化!$C$12:$C$26,MATCH(装备强化附表!AC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82</v>
      </c>
      <c r="AD93" s="54">
        <f t="shared" si="26"/>
        <v>164000</v>
      </c>
      <c r="AE93" s="54">
        <f>ROUNDUP(装备强化!$F$3*INDEX(装备强化!$C$12:$C$26,MATCH(装备强化附表!AE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90</v>
      </c>
      <c r="AF93" s="54">
        <f t="shared" si="27"/>
        <v>180000</v>
      </c>
      <c r="AG93" s="54">
        <f>ROUNDUP(装备强化!$F$3*INDEX(装备强化!$C$12:$C$26,MATCH(装备强化附表!AG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98</v>
      </c>
      <c r="AH93" s="54">
        <f t="shared" si="28"/>
        <v>196000</v>
      </c>
      <c r="AI93" s="54">
        <f>ROUNDUP(装备强化!$F$3*INDEX(装备强化!$C$12:$C$26,MATCH(装备强化附表!AI$1,装备强化!$B$12:$B$26,0))*INDEX(装备强化!$G$12:$G$16,MATCH(装备强化附表!$D93,装备强化!$F$12:$F$16,0))*(INDEX(装备强化!$K$12:$K$26,MATCH(装备强化附表!$E93,装备强化!$J$12:$J$26,0))+IF($B93=1,装备强化!$K$28,0))*INDEX(装备强化!$O$12:$O$21,MATCH(装备强化附表!$C93,装备强化!$N$12:$N$21,0)),0)</f>
        <v>106</v>
      </c>
      <c r="AJ93" s="54">
        <f t="shared" si="29"/>
        <v>212000</v>
      </c>
    </row>
    <row r="94" spans="1:36">
      <c r="A94" t="s">
        <v>790</v>
      </c>
      <c r="B94">
        <v>0</v>
      </c>
      <c r="C94" t="s">
        <v>130</v>
      </c>
      <c r="D94" t="s">
        <v>308</v>
      </c>
      <c r="E94">
        <v>20</v>
      </c>
      <c r="F94" t="s">
        <v>232</v>
      </c>
      <c r="G94" s="54">
        <f>ROUNDUP(装备强化!$F$3*INDEX(装备强化!$C$12:$C$26,MATCH(装备强化附表!G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4</v>
      </c>
      <c r="H94" s="54">
        <f t="shared" si="15"/>
        <v>8000</v>
      </c>
      <c r="I94" s="54">
        <f>ROUNDUP(装备强化!$F$3*INDEX(装备强化!$C$12:$C$26,MATCH(装备强化附表!I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5</v>
      </c>
      <c r="J94" s="54">
        <f t="shared" si="16"/>
        <v>10000</v>
      </c>
      <c r="K94" s="54">
        <f>ROUNDUP(装备强化!$F$3*INDEX(装备强化!$C$12:$C$26,MATCH(装备强化附表!K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8</v>
      </c>
      <c r="L94" s="54">
        <f t="shared" si="17"/>
        <v>16000</v>
      </c>
      <c r="M94" s="54">
        <f>ROUNDUP(装备强化!$F$3*INDEX(装备强化!$C$12:$C$26,MATCH(装备强化附表!M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9</v>
      </c>
      <c r="N94" s="54">
        <f t="shared" si="18"/>
        <v>18000</v>
      </c>
      <c r="O94" s="54">
        <f>ROUNDUP(装备强化!$F$3*INDEX(装备强化!$C$12:$C$26,MATCH(装备强化附表!O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12</v>
      </c>
      <c r="P94" s="54">
        <f t="shared" si="19"/>
        <v>24000</v>
      </c>
      <c r="Q94" s="54">
        <f>ROUNDUP(装备强化!$F$3*INDEX(装备强化!$C$12:$C$26,MATCH(装备强化附表!Q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21</v>
      </c>
      <c r="R94" s="54">
        <f t="shared" si="20"/>
        <v>42000</v>
      </c>
      <c r="S94" s="54">
        <f>ROUNDUP(装备强化!$F$3*INDEX(装备强化!$C$12:$C$26,MATCH(装备强化附表!S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24</v>
      </c>
      <c r="T94" s="54">
        <f t="shared" si="21"/>
        <v>48000</v>
      </c>
      <c r="U94" s="54">
        <f>ROUNDUP(装备强化!$F$3*INDEX(装备强化!$C$12:$C$26,MATCH(装备强化附表!U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27</v>
      </c>
      <c r="V94" s="54">
        <f t="shared" si="22"/>
        <v>54000</v>
      </c>
      <c r="W94" s="54">
        <f>ROUNDUP(装备强化!$F$3*INDEX(装备强化!$C$12:$C$26,MATCH(装备强化附表!W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31</v>
      </c>
      <c r="X94" s="54">
        <f t="shared" si="23"/>
        <v>62000</v>
      </c>
      <c r="Y94" s="54">
        <f>ROUNDUP(装备强化!$F$3*INDEX(装备强化!$C$12:$C$26,MATCH(装备强化附表!Y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34</v>
      </c>
      <c r="Z94" s="54">
        <f t="shared" si="24"/>
        <v>68000</v>
      </c>
      <c r="AA94" s="54">
        <f>ROUNDUP(装备强化!$F$3*INDEX(装备强化!$C$12:$C$26,MATCH(装备强化附表!AA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59</v>
      </c>
      <c r="AB94" s="54">
        <f t="shared" si="25"/>
        <v>118000</v>
      </c>
      <c r="AC94" s="54">
        <f>ROUNDUP(装备强化!$F$3*INDEX(装备强化!$C$12:$C$26,MATCH(装备强化附表!AC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65</v>
      </c>
      <c r="AD94" s="54">
        <f t="shared" si="26"/>
        <v>130000</v>
      </c>
      <c r="AE94" s="54">
        <f>ROUNDUP(装备强化!$F$3*INDEX(装备强化!$C$12:$C$26,MATCH(装备强化附表!AE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72</v>
      </c>
      <c r="AF94" s="54">
        <f t="shared" si="27"/>
        <v>144000</v>
      </c>
      <c r="AG94" s="54">
        <f>ROUNDUP(装备强化!$F$3*INDEX(装备强化!$C$12:$C$26,MATCH(装备强化附表!AG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78</v>
      </c>
      <c r="AH94" s="54">
        <f t="shared" si="28"/>
        <v>156000</v>
      </c>
      <c r="AI94" s="54">
        <f>ROUNDUP(装备强化!$F$3*INDEX(装备强化!$C$12:$C$26,MATCH(装备强化附表!AI$1,装备强化!$B$12:$B$26,0))*INDEX(装备强化!$G$12:$G$16,MATCH(装备强化附表!$D94,装备强化!$F$12:$F$16,0))*(INDEX(装备强化!$K$12:$K$26,MATCH(装备强化附表!$E94,装备强化!$J$12:$J$26,0))+IF($B94=1,装备强化!$K$28,0))*INDEX(装备强化!$O$12:$O$21,MATCH(装备强化附表!$C94,装备强化!$N$12:$N$21,0)),0)</f>
        <v>85</v>
      </c>
      <c r="AJ94" s="54">
        <f t="shared" si="29"/>
        <v>170000</v>
      </c>
    </row>
    <row r="95" spans="1:36">
      <c r="A95" t="s">
        <v>795</v>
      </c>
      <c r="B95">
        <v>0</v>
      </c>
      <c r="C95" t="s">
        <v>131</v>
      </c>
      <c r="D95" t="s">
        <v>308</v>
      </c>
      <c r="E95">
        <v>20</v>
      </c>
      <c r="F95" t="s">
        <v>232</v>
      </c>
      <c r="G95" s="54">
        <f>ROUNDUP(装备强化!$F$3*INDEX(装备强化!$C$12:$C$26,MATCH(装备强化附表!G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4</v>
      </c>
      <c r="H95" s="54">
        <f t="shared" si="15"/>
        <v>8000</v>
      </c>
      <c r="I95" s="54">
        <f>ROUNDUP(装备强化!$F$3*INDEX(装备强化!$C$12:$C$26,MATCH(装备强化附表!I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5</v>
      </c>
      <c r="J95" s="54">
        <f t="shared" si="16"/>
        <v>10000</v>
      </c>
      <c r="K95" s="54">
        <f>ROUNDUP(装备强化!$F$3*INDEX(装备强化!$C$12:$C$26,MATCH(装备强化附表!K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8</v>
      </c>
      <c r="L95" s="54">
        <f t="shared" si="17"/>
        <v>16000</v>
      </c>
      <c r="M95" s="54">
        <f>ROUNDUP(装备强化!$F$3*INDEX(装备强化!$C$12:$C$26,MATCH(装备强化附表!M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9</v>
      </c>
      <c r="N95" s="54">
        <f t="shared" si="18"/>
        <v>18000</v>
      </c>
      <c r="O95" s="54">
        <f>ROUNDUP(装备强化!$F$3*INDEX(装备强化!$C$12:$C$26,MATCH(装备强化附表!O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12</v>
      </c>
      <c r="P95" s="54">
        <f t="shared" si="19"/>
        <v>24000</v>
      </c>
      <c r="Q95" s="54">
        <f>ROUNDUP(装备强化!$F$3*INDEX(装备强化!$C$12:$C$26,MATCH(装备强化附表!Q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21</v>
      </c>
      <c r="R95" s="54">
        <f t="shared" si="20"/>
        <v>42000</v>
      </c>
      <c r="S95" s="54">
        <f>ROUNDUP(装备强化!$F$3*INDEX(装备强化!$C$12:$C$26,MATCH(装备强化附表!S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24</v>
      </c>
      <c r="T95" s="54">
        <f t="shared" si="21"/>
        <v>48000</v>
      </c>
      <c r="U95" s="54">
        <f>ROUNDUP(装备强化!$F$3*INDEX(装备强化!$C$12:$C$26,MATCH(装备强化附表!U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27</v>
      </c>
      <c r="V95" s="54">
        <f t="shared" si="22"/>
        <v>54000</v>
      </c>
      <c r="W95" s="54">
        <f>ROUNDUP(装备强化!$F$3*INDEX(装备强化!$C$12:$C$26,MATCH(装备强化附表!W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31</v>
      </c>
      <c r="X95" s="54">
        <f t="shared" si="23"/>
        <v>62000</v>
      </c>
      <c r="Y95" s="54">
        <f>ROUNDUP(装备强化!$F$3*INDEX(装备强化!$C$12:$C$26,MATCH(装备强化附表!Y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34</v>
      </c>
      <c r="Z95" s="54">
        <f t="shared" si="24"/>
        <v>68000</v>
      </c>
      <c r="AA95" s="54">
        <f>ROUNDUP(装备强化!$F$3*INDEX(装备强化!$C$12:$C$26,MATCH(装备强化附表!AA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59</v>
      </c>
      <c r="AB95" s="54">
        <f t="shared" si="25"/>
        <v>118000</v>
      </c>
      <c r="AC95" s="54">
        <f>ROUNDUP(装备强化!$F$3*INDEX(装备强化!$C$12:$C$26,MATCH(装备强化附表!AC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65</v>
      </c>
      <c r="AD95" s="54">
        <f t="shared" si="26"/>
        <v>130000</v>
      </c>
      <c r="AE95" s="54">
        <f>ROUNDUP(装备强化!$F$3*INDEX(装备强化!$C$12:$C$26,MATCH(装备强化附表!AE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72</v>
      </c>
      <c r="AF95" s="54">
        <f t="shared" si="27"/>
        <v>144000</v>
      </c>
      <c r="AG95" s="54">
        <f>ROUNDUP(装备强化!$F$3*INDEX(装备强化!$C$12:$C$26,MATCH(装备强化附表!AG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78</v>
      </c>
      <c r="AH95" s="54">
        <f t="shared" si="28"/>
        <v>156000</v>
      </c>
      <c r="AI95" s="54">
        <f>ROUNDUP(装备强化!$F$3*INDEX(装备强化!$C$12:$C$26,MATCH(装备强化附表!AI$1,装备强化!$B$12:$B$26,0))*INDEX(装备强化!$G$12:$G$16,MATCH(装备强化附表!$D95,装备强化!$F$12:$F$16,0))*(INDEX(装备强化!$K$12:$K$26,MATCH(装备强化附表!$E95,装备强化!$J$12:$J$26,0))+IF($B95=1,装备强化!$K$28,0))*INDEX(装备强化!$O$12:$O$21,MATCH(装备强化附表!$C95,装备强化!$N$12:$N$21,0)),0)</f>
        <v>85</v>
      </c>
      <c r="AJ95" s="54">
        <f t="shared" si="29"/>
        <v>170000</v>
      </c>
    </row>
    <row r="96" spans="1:36">
      <c r="A96" t="s">
        <v>800</v>
      </c>
      <c r="B96">
        <v>0</v>
      </c>
      <c r="C96" t="s">
        <v>132</v>
      </c>
      <c r="D96" t="s">
        <v>308</v>
      </c>
      <c r="E96">
        <v>20</v>
      </c>
      <c r="F96" t="s">
        <v>232</v>
      </c>
      <c r="G96" s="54">
        <f>ROUNDUP(装备强化!$F$3*INDEX(装备强化!$C$12:$C$26,MATCH(装备强化附表!G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2</v>
      </c>
      <c r="H96" s="54">
        <f t="shared" si="15"/>
        <v>4000</v>
      </c>
      <c r="I96" s="54">
        <f>ROUNDUP(装备强化!$F$3*INDEX(装备强化!$C$12:$C$26,MATCH(装备强化附表!I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3</v>
      </c>
      <c r="J96" s="54">
        <f t="shared" si="16"/>
        <v>6000</v>
      </c>
      <c r="K96" s="54">
        <f>ROUNDUP(装备强化!$F$3*INDEX(装备强化!$C$12:$C$26,MATCH(装备强化附表!K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5</v>
      </c>
      <c r="L96" s="54">
        <f t="shared" si="17"/>
        <v>10000</v>
      </c>
      <c r="M96" s="54">
        <f>ROUNDUP(装备强化!$F$3*INDEX(装备强化!$C$12:$C$26,MATCH(装备强化附表!M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6</v>
      </c>
      <c r="N96" s="54">
        <f t="shared" si="18"/>
        <v>12000</v>
      </c>
      <c r="O96" s="54">
        <f>ROUNDUP(装备强化!$F$3*INDEX(装备强化!$C$12:$C$26,MATCH(装备强化附表!O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7</v>
      </c>
      <c r="P96" s="54">
        <f t="shared" si="19"/>
        <v>14000</v>
      </c>
      <c r="Q96" s="54">
        <f>ROUNDUP(装备强化!$F$3*INDEX(装备强化!$C$12:$C$26,MATCH(装备强化附表!Q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13</v>
      </c>
      <c r="R96" s="54">
        <f t="shared" si="20"/>
        <v>26000</v>
      </c>
      <c r="S96" s="54">
        <f>ROUNDUP(装备强化!$F$3*INDEX(装备强化!$C$12:$C$26,MATCH(装备强化附表!S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15</v>
      </c>
      <c r="T96" s="54">
        <f t="shared" si="21"/>
        <v>30000</v>
      </c>
      <c r="U96" s="54">
        <f>ROUNDUP(装备强化!$F$3*INDEX(装备强化!$C$12:$C$26,MATCH(装备强化附表!U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17</v>
      </c>
      <c r="V96" s="54">
        <f t="shared" si="22"/>
        <v>34000</v>
      </c>
      <c r="W96" s="54">
        <f>ROUNDUP(装备强化!$F$3*INDEX(装备强化!$C$12:$C$26,MATCH(装备强化附表!W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19</v>
      </c>
      <c r="X96" s="54">
        <f t="shared" si="23"/>
        <v>38000</v>
      </c>
      <c r="Y96" s="54">
        <f>ROUNDUP(装备强化!$F$3*INDEX(装备强化!$C$12:$C$26,MATCH(装备强化附表!Y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20</v>
      </c>
      <c r="Z96" s="54">
        <f t="shared" si="24"/>
        <v>40000</v>
      </c>
      <c r="AA96" s="54">
        <f>ROUNDUP(装备强化!$F$3*INDEX(装备强化!$C$12:$C$26,MATCH(装备强化附表!AA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36</v>
      </c>
      <c r="AB96" s="54">
        <f t="shared" si="25"/>
        <v>72000</v>
      </c>
      <c r="AC96" s="54">
        <f>ROUNDUP(装备强化!$F$3*INDEX(装备强化!$C$12:$C$26,MATCH(装备强化附表!AC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39</v>
      </c>
      <c r="AD96" s="54">
        <f t="shared" si="26"/>
        <v>78000</v>
      </c>
      <c r="AE96" s="54">
        <f>ROUNDUP(装备强化!$F$3*INDEX(装备强化!$C$12:$C$26,MATCH(装备强化附表!AE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43</v>
      </c>
      <c r="AF96" s="54">
        <f t="shared" si="27"/>
        <v>86000</v>
      </c>
      <c r="AG96" s="54">
        <f>ROUNDUP(装备强化!$F$3*INDEX(装备强化!$C$12:$C$26,MATCH(装备强化附表!AG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47</v>
      </c>
      <c r="AH96" s="54">
        <f t="shared" si="28"/>
        <v>94000</v>
      </c>
      <c r="AI96" s="54">
        <f>ROUNDUP(装备强化!$F$3*INDEX(装备强化!$C$12:$C$26,MATCH(装备强化附表!AI$1,装备强化!$B$12:$B$26,0))*INDEX(装备强化!$G$12:$G$16,MATCH(装备强化附表!$D96,装备强化!$F$12:$F$16,0))*(INDEX(装备强化!$K$12:$K$26,MATCH(装备强化附表!$E96,装备强化!$J$12:$J$26,0))+IF($B96=1,装备强化!$K$28,0))*INDEX(装备强化!$O$12:$O$21,MATCH(装备强化附表!$C96,装备强化!$N$12:$N$21,0)),0)</f>
        <v>51</v>
      </c>
      <c r="AJ96" s="54">
        <f t="shared" si="29"/>
        <v>102000</v>
      </c>
    </row>
    <row r="97" spans="1:36">
      <c r="A97" t="s">
        <v>805</v>
      </c>
      <c r="B97">
        <v>0</v>
      </c>
      <c r="C97" t="s">
        <v>127</v>
      </c>
      <c r="D97" t="s">
        <v>308</v>
      </c>
      <c r="E97">
        <v>20</v>
      </c>
      <c r="F97" t="s">
        <v>135</v>
      </c>
      <c r="G97" s="54">
        <f>ROUNDUP(装备强化!$F$3*INDEX(装备强化!$C$12:$C$26,MATCH(装备强化附表!G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7</v>
      </c>
      <c r="H97" s="54">
        <f t="shared" si="15"/>
        <v>14000</v>
      </c>
      <c r="I97" s="54">
        <f>ROUNDUP(装备强化!$F$3*INDEX(装备强化!$C$12:$C$26,MATCH(装备强化附表!I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10</v>
      </c>
      <c r="J97" s="54">
        <f t="shared" si="16"/>
        <v>20000</v>
      </c>
      <c r="K97" s="54">
        <f>ROUNDUP(装备强化!$F$3*INDEX(装备强化!$C$12:$C$26,MATCH(装备强化附表!K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15</v>
      </c>
      <c r="L97" s="54">
        <f t="shared" si="17"/>
        <v>30000</v>
      </c>
      <c r="M97" s="54">
        <f>ROUNDUP(装备强化!$F$3*INDEX(装备强化!$C$12:$C$26,MATCH(装备强化附表!M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18</v>
      </c>
      <c r="N97" s="54">
        <f t="shared" si="18"/>
        <v>36000</v>
      </c>
      <c r="O97" s="54">
        <f>ROUNDUP(装备强化!$F$3*INDEX(装备强化!$C$12:$C$26,MATCH(装备强化附表!O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23</v>
      </c>
      <c r="P97" s="54">
        <f t="shared" si="19"/>
        <v>46000</v>
      </c>
      <c r="Q97" s="54">
        <f>ROUNDUP(装备强化!$F$3*INDEX(装备强化!$C$12:$C$26,MATCH(装备强化附表!Q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41</v>
      </c>
      <c r="R97" s="54">
        <f t="shared" si="20"/>
        <v>82000</v>
      </c>
      <c r="S97" s="54">
        <f>ROUNDUP(装备强化!$F$3*INDEX(装备强化!$C$12:$C$26,MATCH(装备强化附表!S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48</v>
      </c>
      <c r="T97" s="54">
        <f t="shared" si="21"/>
        <v>96000</v>
      </c>
      <c r="U97" s="54">
        <f>ROUNDUP(装备强化!$F$3*INDEX(装备强化!$C$12:$C$26,MATCH(装备强化附表!U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54</v>
      </c>
      <c r="V97" s="54">
        <f t="shared" si="22"/>
        <v>108000</v>
      </c>
      <c r="W97" s="54">
        <f>ROUNDUP(装备强化!$F$3*INDEX(装备强化!$C$12:$C$26,MATCH(装备强化附表!W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61</v>
      </c>
      <c r="X97" s="54">
        <f t="shared" si="23"/>
        <v>122000</v>
      </c>
      <c r="Y97" s="54">
        <f>ROUNDUP(装备强化!$F$3*INDEX(装备强化!$C$12:$C$26,MATCH(装备强化附表!Y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67</v>
      </c>
      <c r="Z97" s="54">
        <f t="shared" si="24"/>
        <v>134000</v>
      </c>
      <c r="AA97" s="54">
        <f>ROUNDUP(装备强化!$F$3*INDEX(装备强化!$C$12:$C$26,MATCH(装备强化附表!AA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117</v>
      </c>
      <c r="AB97" s="54">
        <f t="shared" si="25"/>
        <v>234000</v>
      </c>
      <c r="AC97" s="54">
        <f>ROUNDUP(装备强化!$F$3*INDEX(装备强化!$C$12:$C$26,MATCH(装备强化附表!AC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130</v>
      </c>
      <c r="AD97" s="54">
        <f t="shared" si="26"/>
        <v>260000</v>
      </c>
      <c r="AE97" s="54">
        <f>ROUNDUP(装备强化!$F$3*INDEX(装备强化!$C$12:$C$26,MATCH(装备强化附表!AE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143</v>
      </c>
      <c r="AF97" s="54">
        <f t="shared" si="27"/>
        <v>286000</v>
      </c>
      <c r="AG97" s="54">
        <f>ROUNDUP(装备强化!$F$3*INDEX(装备强化!$C$12:$C$26,MATCH(装备强化附表!AG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156</v>
      </c>
      <c r="AH97" s="54">
        <f t="shared" si="28"/>
        <v>312000</v>
      </c>
      <c r="AI97" s="54">
        <f>ROUNDUP(装备强化!$F$3*INDEX(装备强化!$C$12:$C$26,MATCH(装备强化附表!AI$1,装备强化!$B$12:$B$26,0))*INDEX(装备强化!$G$12:$G$16,MATCH(装备强化附表!$D97,装备强化!$F$12:$F$16,0))*(INDEX(装备强化!$K$12:$K$26,MATCH(装备强化附表!$E97,装备强化!$J$12:$J$26,0))+IF($B97=1,装备强化!$K$28,0))*INDEX(装备强化!$O$12:$O$21,MATCH(装备强化附表!$C97,装备强化!$N$12:$N$21,0)),0)</f>
        <v>169</v>
      </c>
      <c r="AJ97" s="54">
        <f t="shared" si="29"/>
        <v>338000</v>
      </c>
    </row>
    <row r="98" spans="1:36">
      <c r="A98" t="s">
        <v>810</v>
      </c>
      <c r="B98">
        <v>1</v>
      </c>
      <c r="C98" t="s">
        <v>127</v>
      </c>
      <c r="D98" t="s">
        <v>308</v>
      </c>
      <c r="E98">
        <v>20</v>
      </c>
      <c r="F98" t="s">
        <v>135</v>
      </c>
      <c r="G98" s="54">
        <f>ROUNDUP(装备强化!$F$3*INDEX(装备强化!$C$12:$C$26,MATCH(装备强化附表!G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10</v>
      </c>
      <c r="H98" s="54">
        <f t="shared" si="15"/>
        <v>20000</v>
      </c>
      <c r="I98" s="54">
        <f>ROUNDUP(装备强化!$F$3*INDEX(装备强化!$C$12:$C$26,MATCH(装备强化附表!I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15</v>
      </c>
      <c r="J98" s="54">
        <f t="shared" si="16"/>
        <v>30000</v>
      </c>
      <c r="K98" s="54">
        <f>ROUNDUP(装备强化!$F$3*INDEX(装备强化!$C$12:$C$26,MATCH(装备强化附表!K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22</v>
      </c>
      <c r="L98" s="54">
        <f t="shared" si="17"/>
        <v>44000</v>
      </c>
      <c r="M98" s="54">
        <f>ROUNDUP(装备强化!$F$3*INDEX(装备强化!$C$12:$C$26,MATCH(装备强化附表!M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27</v>
      </c>
      <c r="N98" s="54">
        <f t="shared" si="18"/>
        <v>54000</v>
      </c>
      <c r="O98" s="54">
        <f>ROUNDUP(装备强化!$F$3*INDEX(装备强化!$C$12:$C$26,MATCH(装备强化附表!O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34</v>
      </c>
      <c r="P98" s="54">
        <f t="shared" si="19"/>
        <v>68000</v>
      </c>
      <c r="Q98" s="54">
        <f>ROUNDUP(装备强化!$F$3*INDEX(装备强化!$C$12:$C$26,MATCH(装备强化附表!Q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60</v>
      </c>
      <c r="R98" s="54">
        <f t="shared" si="20"/>
        <v>120000</v>
      </c>
      <c r="S98" s="54">
        <f>ROUNDUP(装备强化!$F$3*INDEX(装备强化!$C$12:$C$26,MATCH(装备强化附表!S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69</v>
      </c>
      <c r="T98" s="54">
        <f t="shared" si="21"/>
        <v>138000</v>
      </c>
      <c r="U98" s="54">
        <f>ROUNDUP(装备强化!$F$3*INDEX(装备强化!$C$12:$C$26,MATCH(装备强化附表!U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79</v>
      </c>
      <c r="V98" s="54">
        <f t="shared" si="22"/>
        <v>158000</v>
      </c>
      <c r="W98" s="54">
        <f>ROUNDUP(装备强化!$F$3*INDEX(装备强化!$C$12:$C$26,MATCH(装备强化附表!W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88</v>
      </c>
      <c r="X98" s="54">
        <f t="shared" si="23"/>
        <v>176000</v>
      </c>
      <c r="Y98" s="54">
        <f>ROUNDUP(装备强化!$F$3*INDEX(装备强化!$C$12:$C$26,MATCH(装备强化附表!Y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98</v>
      </c>
      <c r="Z98" s="54">
        <f t="shared" si="24"/>
        <v>196000</v>
      </c>
      <c r="AA98" s="54">
        <f>ROUNDUP(装备强化!$F$3*INDEX(装备强化!$C$12:$C$26,MATCH(装备强化附表!AA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171</v>
      </c>
      <c r="AB98" s="54">
        <f t="shared" si="25"/>
        <v>342000</v>
      </c>
      <c r="AC98" s="54">
        <f>ROUNDUP(装备强化!$F$3*INDEX(装备强化!$C$12:$C$26,MATCH(装备强化附表!AC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190</v>
      </c>
      <c r="AD98" s="54">
        <f t="shared" si="26"/>
        <v>380000</v>
      </c>
      <c r="AE98" s="54">
        <f>ROUNDUP(装备强化!$F$3*INDEX(装备强化!$C$12:$C$26,MATCH(装备强化附表!AE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209</v>
      </c>
      <c r="AF98" s="54">
        <f t="shared" si="27"/>
        <v>418000</v>
      </c>
      <c r="AG98" s="54">
        <f>ROUNDUP(装备强化!$F$3*INDEX(装备强化!$C$12:$C$26,MATCH(装备强化附表!AG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228</v>
      </c>
      <c r="AH98" s="54">
        <f t="shared" si="28"/>
        <v>456000</v>
      </c>
      <c r="AI98" s="54">
        <f>ROUNDUP(装备强化!$F$3*INDEX(装备强化!$C$12:$C$26,MATCH(装备强化附表!AI$1,装备强化!$B$12:$B$26,0))*INDEX(装备强化!$G$12:$G$16,MATCH(装备强化附表!$D98,装备强化!$F$12:$F$16,0))*(INDEX(装备强化!$K$12:$K$26,MATCH(装备强化附表!$E98,装备强化!$J$12:$J$26,0))+IF($B98=1,装备强化!$K$28,0))*INDEX(装备强化!$O$12:$O$21,MATCH(装备强化附表!$C98,装备强化!$N$12:$N$21,0)),0)</f>
        <v>247</v>
      </c>
      <c r="AJ98" s="54">
        <f t="shared" si="29"/>
        <v>494000</v>
      </c>
    </row>
    <row r="99" spans="1:36">
      <c r="A99" t="s">
        <v>815</v>
      </c>
      <c r="B99">
        <v>0</v>
      </c>
      <c r="C99" t="s">
        <v>128</v>
      </c>
      <c r="D99" t="s">
        <v>308</v>
      </c>
      <c r="E99">
        <v>20</v>
      </c>
      <c r="F99" t="s">
        <v>135</v>
      </c>
      <c r="G99" s="54">
        <f>ROUNDUP(装备强化!$F$3*INDEX(装备强化!$C$12:$C$26,MATCH(装备强化附表!G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5</v>
      </c>
      <c r="H99" s="54">
        <f t="shared" si="15"/>
        <v>10000</v>
      </c>
      <c r="I99" s="54">
        <f>ROUNDUP(装备强化!$F$3*INDEX(装备强化!$C$12:$C$26,MATCH(装备强化附表!I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7</v>
      </c>
      <c r="J99" s="54">
        <f t="shared" si="16"/>
        <v>14000</v>
      </c>
      <c r="K99" s="54">
        <f>ROUNDUP(装备强化!$F$3*INDEX(装备强化!$C$12:$C$26,MATCH(装备强化附表!K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10</v>
      </c>
      <c r="L99" s="54">
        <f t="shared" si="17"/>
        <v>20000</v>
      </c>
      <c r="M99" s="54">
        <f>ROUNDUP(装备强化!$F$3*INDEX(装备强化!$C$12:$C$26,MATCH(装备强化附表!M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12</v>
      </c>
      <c r="N99" s="54">
        <f t="shared" si="18"/>
        <v>24000</v>
      </c>
      <c r="O99" s="54">
        <f>ROUNDUP(装备强化!$F$3*INDEX(装备强化!$C$12:$C$26,MATCH(装备强化附表!O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15</v>
      </c>
      <c r="P99" s="54">
        <f t="shared" si="19"/>
        <v>30000</v>
      </c>
      <c r="Q99" s="54">
        <f>ROUNDUP(装备强化!$F$3*INDEX(装备强化!$C$12:$C$26,MATCH(装备强化附表!Q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26</v>
      </c>
      <c r="R99" s="54">
        <f t="shared" si="20"/>
        <v>52000</v>
      </c>
      <c r="S99" s="54">
        <f>ROUNDUP(装备强化!$F$3*INDEX(装备强化!$C$12:$C$26,MATCH(装备强化附表!S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30</v>
      </c>
      <c r="T99" s="54">
        <f t="shared" si="21"/>
        <v>60000</v>
      </c>
      <c r="U99" s="54">
        <f>ROUNDUP(装备强化!$F$3*INDEX(装备强化!$C$12:$C$26,MATCH(装备强化附表!U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34</v>
      </c>
      <c r="V99" s="54">
        <f t="shared" si="22"/>
        <v>68000</v>
      </c>
      <c r="W99" s="54">
        <f>ROUNDUP(装备强化!$F$3*INDEX(装备强化!$C$12:$C$26,MATCH(装备强化附表!W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38</v>
      </c>
      <c r="X99" s="54">
        <f t="shared" si="23"/>
        <v>76000</v>
      </c>
      <c r="Y99" s="54">
        <f>ROUNDUP(装备强化!$F$3*INDEX(装备强化!$C$12:$C$26,MATCH(装备强化附表!Y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42</v>
      </c>
      <c r="Z99" s="54">
        <f t="shared" si="24"/>
        <v>84000</v>
      </c>
      <c r="AA99" s="54">
        <f>ROUNDUP(装备强化!$F$3*INDEX(装备强化!$C$12:$C$26,MATCH(装备强化附表!AA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74</v>
      </c>
      <c r="AB99" s="54">
        <f t="shared" si="25"/>
        <v>148000</v>
      </c>
      <c r="AC99" s="54">
        <f>ROUNDUP(装备强化!$F$3*INDEX(装备强化!$C$12:$C$26,MATCH(装备强化附表!AC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82</v>
      </c>
      <c r="AD99" s="54">
        <f t="shared" si="26"/>
        <v>164000</v>
      </c>
      <c r="AE99" s="54">
        <f>ROUNDUP(装备强化!$F$3*INDEX(装备强化!$C$12:$C$26,MATCH(装备强化附表!AE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90</v>
      </c>
      <c r="AF99" s="54">
        <f t="shared" si="27"/>
        <v>180000</v>
      </c>
      <c r="AG99" s="54">
        <f>ROUNDUP(装备强化!$F$3*INDEX(装备强化!$C$12:$C$26,MATCH(装备强化附表!AG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98</v>
      </c>
      <c r="AH99" s="54">
        <f t="shared" si="28"/>
        <v>196000</v>
      </c>
      <c r="AI99" s="54">
        <f>ROUNDUP(装备强化!$F$3*INDEX(装备强化!$C$12:$C$26,MATCH(装备强化附表!AI$1,装备强化!$B$12:$B$26,0))*INDEX(装备强化!$G$12:$G$16,MATCH(装备强化附表!$D99,装备强化!$F$12:$F$16,0))*(INDEX(装备强化!$K$12:$K$26,MATCH(装备强化附表!$E99,装备强化!$J$12:$J$26,0))+IF($B99=1,装备强化!$K$28,0))*INDEX(装备强化!$O$12:$O$21,MATCH(装备强化附表!$C99,装备强化!$N$12:$N$21,0)),0)</f>
        <v>106</v>
      </c>
      <c r="AJ99" s="54">
        <f t="shared" si="29"/>
        <v>212000</v>
      </c>
    </row>
    <row r="100" spans="1:36">
      <c r="A100" t="s">
        <v>820</v>
      </c>
      <c r="B100">
        <v>1</v>
      </c>
      <c r="C100" t="s">
        <v>128</v>
      </c>
      <c r="D100" t="s">
        <v>308</v>
      </c>
      <c r="E100">
        <v>20</v>
      </c>
      <c r="F100" t="s">
        <v>135</v>
      </c>
      <c r="G100" s="54">
        <f>ROUNDUP(装备强化!$F$3*INDEX(装备强化!$C$12:$C$26,MATCH(装备强化附表!G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6</v>
      </c>
      <c r="H100" s="54">
        <f t="shared" si="15"/>
        <v>12000</v>
      </c>
      <c r="I100" s="54">
        <f>ROUNDUP(装备强化!$F$3*INDEX(装备强化!$C$12:$C$26,MATCH(装备强化附表!I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9</v>
      </c>
      <c r="J100" s="54">
        <f t="shared" si="16"/>
        <v>18000</v>
      </c>
      <c r="K100" s="54">
        <f>ROUNDUP(装备强化!$F$3*INDEX(装备强化!$C$12:$C$26,MATCH(装备强化附表!K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14</v>
      </c>
      <c r="L100" s="54">
        <f t="shared" si="17"/>
        <v>28000</v>
      </c>
      <c r="M100" s="54">
        <f>ROUNDUP(装备强化!$F$3*INDEX(装备强化!$C$12:$C$26,MATCH(装备强化附表!M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17</v>
      </c>
      <c r="N100" s="54">
        <f t="shared" si="18"/>
        <v>34000</v>
      </c>
      <c r="O100" s="54">
        <f>ROUNDUP(装备强化!$F$3*INDEX(装备强化!$C$12:$C$26,MATCH(装备强化附表!O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21</v>
      </c>
      <c r="P100" s="54">
        <f t="shared" si="19"/>
        <v>42000</v>
      </c>
      <c r="Q100" s="54">
        <f>ROUNDUP(装备强化!$F$3*INDEX(装备强化!$C$12:$C$26,MATCH(装备强化附表!Q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38</v>
      </c>
      <c r="R100" s="54">
        <f t="shared" si="20"/>
        <v>76000</v>
      </c>
      <c r="S100" s="54">
        <f>ROUNDUP(装备强化!$F$3*INDEX(装备强化!$C$12:$C$26,MATCH(装备强化附表!S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44</v>
      </c>
      <c r="T100" s="54">
        <f t="shared" si="21"/>
        <v>88000</v>
      </c>
      <c r="U100" s="54">
        <f>ROUNDUP(装备强化!$F$3*INDEX(装备强化!$C$12:$C$26,MATCH(装备强化附表!U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49</v>
      </c>
      <c r="V100" s="54">
        <f t="shared" si="22"/>
        <v>98000</v>
      </c>
      <c r="W100" s="54">
        <f>ROUNDUP(装备强化!$F$3*INDEX(装备强化!$C$12:$C$26,MATCH(装备强化附表!W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55</v>
      </c>
      <c r="X100" s="54">
        <f t="shared" si="23"/>
        <v>110000</v>
      </c>
      <c r="Y100" s="54">
        <f>ROUNDUP(装备强化!$F$3*INDEX(装备强化!$C$12:$C$26,MATCH(装备强化附表!Y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61</v>
      </c>
      <c r="Z100" s="54">
        <f t="shared" si="24"/>
        <v>122000</v>
      </c>
      <c r="AA100" s="54">
        <f>ROUNDUP(装备强化!$F$3*INDEX(装备强化!$C$12:$C$26,MATCH(装备强化附表!AA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107</v>
      </c>
      <c r="AB100" s="54">
        <f t="shared" si="25"/>
        <v>214000</v>
      </c>
      <c r="AC100" s="54">
        <f>ROUNDUP(装备强化!$F$3*INDEX(装备强化!$C$12:$C$26,MATCH(装备强化附表!AC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119</v>
      </c>
      <c r="AD100" s="54">
        <f t="shared" si="26"/>
        <v>238000</v>
      </c>
      <c r="AE100" s="54">
        <f>ROUNDUP(装备强化!$F$3*INDEX(装备强化!$C$12:$C$26,MATCH(装备强化附表!AE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131</v>
      </c>
      <c r="AF100" s="54">
        <f t="shared" si="27"/>
        <v>262000</v>
      </c>
      <c r="AG100" s="54">
        <f>ROUNDUP(装备强化!$F$3*INDEX(装备强化!$C$12:$C$26,MATCH(装备强化附表!AG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143</v>
      </c>
      <c r="AH100" s="54">
        <f t="shared" si="28"/>
        <v>286000</v>
      </c>
      <c r="AI100" s="54">
        <f>ROUNDUP(装备强化!$F$3*INDEX(装备强化!$C$12:$C$26,MATCH(装备强化附表!AI$1,装备强化!$B$12:$B$26,0))*INDEX(装备强化!$G$12:$G$16,MATCH(装备强化附表!$D100,装备强化!$F$12:$F$16,0))*(INDEX(装备强化!$K$12:$K$26,MATCH(装备强化附表!$E100,装备强化!$J$12:$J$26,0))+IF($B100=1,装备强化!$K$28,0))*INDEX(装备强化!$O$12:$O$21,MATCH(装备强化附表!$C100,装备强化!$N$12:$N$21,0)),0)</f>
        <v>155</v>
      </c>
      <c r="AJ100" s="54">
        <f t="shared" si="29"/>
        <v>310000</v>
      </c>
    </row>
    <row r="101" spans="1:36">
      <c r="A101" t="s">
        <v>825</v>
      </c>
      <c r="B101">
        <v>0</v>
      </c>
      <c r="C101" t="s">
        <v>127</v>
      </c>
      <c r="D101" t="s">
        <v>308</v>
      </c>
      <c r="E101">
        <v>20</v>
      </c>
      <c r="F101" t="s">
        <v>139</v>
      </c>
      <c r="G101" s="54">
        <f>ROUNDUP(装备强化!$F$3*INDEX(装备强化!$C$12:$C$26,MATCH(装备强化附表!G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7</v>
      </c>
      <c r="H101" s="54">
        <f t="shared" si="15"/>
        <v>14000</v>
      </c>
      <c r="I101" s="54">
        <f>ROUNDUP(装备强化!$F$3*INDEX(装备强化!$C$12:$C$26,MATCH(装备强化附表!I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10</v>
      </c>
      <c r="J101" s="54">
        <f t="shared" si="16"/>
        <v>20000</v>
      </c>
      <c r="K101" s="54">
        <f>ROUNDUP(装备强化!$F$3*INDEX(装备强化!$C$12:$C$26,MATCH(装备强化附表!K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15</v>
      </c>
      <c r="L101" s="54">
        <f t="shared" si="17"/>
        <v>30000</v>
      </c>
      <c r="M101" s="54">
        <f>ROUNDUP(装备强化!$F$3*INDEX(装备强化!$C$12:$C$26,MATCH(装备强化附表!M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18</v>
      </c>
      <c r="N101" s="54">
        <f t="shared" si="18"/>
        <v>36000</v>
      </c>
      <c r="O101" s="54">
        <f>ROUNDUP(装备强化!$F$3*INDEX(装备强化!$C$12:$C$26,MATCH(装备强化附表!O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23</v>
      </c>
      <c r="P101" s="54">
        <f t="shared" si="19"/>
        <v>46000</v>
      </c>
      <c r="Q101" s="54">
        <f>ROUNDUP(装备强化!$F$3*INDEX(装备强化!$C$12:$C$26,MATCH(装备强化附表!Q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41</v>
      </c>
      <c r="R101" s="54">
        <f t="shared" si="20"/>
        <v>82000</v>
      </c>
      <c r="S101" s="54">
        <f>ROUNDUP(装备强化!$F$3*INDEX(装备强化!$C$12:$C$26,MATCH(装备强化附表!S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48</v>
      </c>
      <c r="T101" s="54">
        <f t="shared" si="21"/>
        <v>96000</v>
      </c>
      <c r="U101" s="54">
        <f>ROUNDUP(装备强化!$F$3*INDEX(装备强化!$C$12:$C$26,MATCH(装备强化附表!U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54</v>
      </c>
      <c r="V101" s="54">
        <f t="shared" si="22"/>
        <v>108000</v>
      </c>
      <c r="W101" s="54">
        <f>ROUNDUP(装备强化!$F$3*INDEX(装备强化!$C$12:$C$26,MATCH(装备强化附表!W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61</v>
      </c>
      <c r="X101" s="54">
        <f t="shared" si="23"/>
        <v>122000</v>
      </c>
      <c r="Y101" s="54">
        <f>ROUNDUP(装备强化!$F$3*INDEX(装备强化!$C$12:$C$26,MATCH(装备强化附表!Y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67</v>
      </c>
      <c r="Z101" s="54">
        <f t="shared" si="24"/>
        <v>134000</v>
      </c>
      <c r="AA101" s="54">
        <f>ROUNDUP(装备强化!$F$3*INDEX(装备强化!$C$12:$C$26,MATCH(装备强化附表!AA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117</v>
      </c>
      <c r="AB101" s="54">
        <f t="shared" si="25"/>
        <v>234000</v>
      </c>
      <c r="AC101" s="54">
        <f>ROUNDUP(装备强化!$F$3*INDEX(装备强化!$C$12:$C$26,MATCH(装备强化附表!AC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130</v>
      </c>
      <c r="AD101" s="54">
        <f t="shared" si="26"/>
        <v>260000</v>
      </c>
      <c r="AE101" s="54">
        <f>ROUNDUP(装备强化!$F$3*INDEX(装备强化!$C$12:$C$26,MATCH(装备强化附表!AE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143</v>
      </c>
      <c r="AF101" s="54">
        <f t="shared" si="27"/>
        <v>286000</v>
      </c>
      <c r="AG101" s="54">
        <f>ROUNDUP(装备强化!$F$3*INDEX(装备强化!$C$12:$C$26,MATCH(装备强化附表!AG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156</v>
      </c>
      <c r="AH101" s="54">
        <f t="shared" si="28"/>
        <v>312000</v>
      </c>
      <c r="AI101" s="54">
        <f>ROUNDUP(装备强化!$F$3*INDEX(装备强化!$C$12:$C$26,MATCH(装备强化附表!AI$1,装备强化!$B$12:$B$26,0))*INDEX(装备强化!$G$12:$G$16,MATCH(装备强化附表!$D101,装备强化!$F$12:$F$16,0))*(INDEX(装备强化!$K$12:$K$26,MATCH(装备强化附表!$E101,装备强化!$J$12:$J$26,0))+IF($B101=1,装备强化!$K$28,0))*INDEX(装备强化!$O$12:$O$21,MATCH(装备强化附表!$C101,装备强化!$N$12:$N$21,0)),0)</f>
        <v>169</v>
      </c>
      <c r="AJ101" s="54">
        <f t="shared" si="29"/>
        <v>338000</v>
      </c>
    </row>
    <row r="102" spans="1:36">
      <c r="A102" t="s">
        <v>830</v>
      </c>
      <c r="B102">
        <v>1</v>
      </c>
      <c r="C102" t="s">
        <v>127</v>
      </c>
      <c r="D102" t="s">
        <v>308</v>
      </c>
      <c r="E102">
        <v>20</v>
      </c>
      <c r="F102" t="s">
        <v>139</v>
      </c>
      <c r="G102" s="54">
        <f>ROUNDUP(装备强化!$F$3*INDEX(装备强化!$C$12:$C$26,MATCH(装备强化附表!G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10</v>
      </c>
      <c r="H102" s="54">
        <f t="shared" si="15"/>
        <v>20000</v>
      </c>
      <c r="I102" s="54">
        <f>ROUNDUP(装备强化!$F$3*INDEX(装备强化!$C$12:$C$26,MATCH(装备强化附表!I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15</v>
      </c>
      <c r="J102" s="54">
        <f t="shared" si="16"/>
        <v>30000</v>
      </c>
      <c r="K102" s="54">
        <f>ROUNDUP(装备强化!$F$3*INDEX(装备强化!$C$12:$C$26,MATCH(装备强化附表!K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22</v>
      </c>
      <c r="L102" s="54">
        <f t="shared" si="17"/>
        <v>44000</v>
      </c>
      <c r="M102" s="54">
        <f>ROUNDUP(装备强化!$F$3*INDEX(装备强化!$C$12:$C$26,MATCH(装备强化附表!M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27</v>
      </c>
      <c r="N102" s="54">
        <f t="shared" si="18"/>
        <v>54000</v>
      </c>
      <c r="O102" s="54">
        <f>ROUNDUP(装备强化!$F$3*INDEX(装备强化!$C$12:$C$26,MATCH(装备强化附表!O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34</v>
      </c>
      <c r="P102" s="54">
        <f t="shared" si="19"/>
        <v>68000</v>
      </c>
      <c r="Q102" s="54">
        <f>ROUNDUP(装备强化!$F$3*INDEX(装备强化!$C$12:$C$26,MATCH(装备强化附表!Q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60</v>
      </c>
      <c r="R102" s="54">
        <f t="shared" si="20"/>
        <v>120000</v>
      </c>
      <c r="S102" s="54">
        <f>ROUNDUP(装备强化!$F$3*INDEX(装备强化!$C$12:$C$26,MATCH(装备强化附表!S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69</v>
      </c>
      <c r="T102" s="54">
        <f t="shared" si="21"/>
        <v>138000</v>
      </c>
      <c r="U102" s="54">
        <f>ROUNDUP(装备强化!$F$3*INDEX(装备强化!$C$12:$C$26,MATCH(装备强化附表!U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79</v>
      </c>
      <c r="V102" s="54">
        <f t="shared" si="22"/>
        <v>158000</v>
      </c>
      <c r="W102" s="54">
        <f>ROUNDUP(装备强化!$F$3*INDEX(装备强化!$C$12:$C$26,MATCH(装备强化附表!W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88</v>
      </c>
      <c r="X102" s="54">
        <f t="shared" si="23"/>
        <v>176000</v>
      </c>
      <c r="Y102" s="54">
        <f>ROUNDUP(装备强化!$F$3*INDEX(装备强化!$C$12:$C$26,MATCH(装备强化附表!Y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98</v>
      </c>
      <c r="Z102" s="54">
        <f t="shared" si="24"/>
        <v>196000</v>
      </c>
      <c r="AA102" s="54">
        <f>ROUNDUP(装备强化!$F$3*INDEX(装备强化!$C$12:$C$26,MATCH(装备强化附表!AA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171</v>
      </c>
      <c r="AB102" s="54">
        <f t="shared" si="25"/>
        <v>342000</v>
      </c>
      <c r="AC102" s="54">
        <f>ROUNDUP(装备强化!$F$3*INDEX(装备强化!$C$12:$C$26,MATCH(装备强化附表!AC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190</v>
      </c>
      <c r="AD102" s="54">
        <f t="shared" si="26"/>
        <v>380000</v>
      </c>
      <c r="AE102" s="54">
        <f>ROUNDUP(装备强化!$F$3*INDEX(装备强化!$C$12:$C$26,MATCH(装备强化附表!AE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209</v>
      </c>
      <c r="AF102" s="54">
        <f t="shared" si="27"/>
        <v>418000</v>
      </c>
      <c r="AG102" s="54">
        <f>ROUNDUP(装备强化!$F$3*INDEX(装备强化!$C$12:$C$26,MATCH(装备强化附表!AG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228</v>
      </c>
      <c r="AH102" s="54">
        <f t="shared" si="28"/>
        <v>456000</v>
      </c>
      <c r="AI102" s="54">
        <f>ROUNDUP(装备强化!$F$3*INDEX(装备强化!$C$12:$C$26,MATCH(装备强化附表!AI$1,装备强化!$B$12:$B$26,0))*INDEX(装备强化!$G$12:$G$16,MATCH(装备强化附表!$D102,装备强化!$F$12:$F$16,0))*(INDEX(装备强化!$K$12:$K$26,MATCH(装备强化附表!$E102,装备强化!$J$12:$J$26,0))+IF($B102=1,装备强化!$K$28,0))*INDEX(装备强化!$O$12:$O$21,MATCH(装备强化附表!$C102,装备强化!$N$12:$N$21,0)),0)</f>
        <v>247</v>
      </c>
      <c r="AJ102" s="54">
        <f t="shared" si="29"/>
        <v>494000</v>
      </c>
    </row>
    <row r="103" spans="1:36">
      <c r="A103" t="s">
        <v>835</v>
      </c>
      <c r="B103">
        <v>0</v>
      </c>
      <c r="C103" t="s">
        <v>128</v>
      </c>
      <c r="D103" t="s">
        <v>308</v>
      </c>
      <c r="E103">
        <v>20</v>
      </c>
      <c r="F103" t="s">
        <v>139</v>
      </c>
      <c r="G103" s="54">
        <f>ROUNDUP(装备强化!$F$3*INDEX(装备强化!$C$12:$C$26,MATCH(装备强化附表!G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5</v>
      </c>
      <c r="H103" s="54">
        <f t="shared" si="15"/>
        <v>10000</v>
      </c>
      <c r="I103" s="54">
        <f>ROUNDUP(装备强化!$F$3*INDEX(装备强化!$C$12:$C$26,MATCH(装备强化附表!I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7</v>
      </c>
      <c r="J103" s="54">
        <f t="shared" si="16"/>
        <v>14000</v>
      </c>
      <c r="K103" s="54">
        <f>ROUNDUP(装备强化!$F$3*INDEX(装备强化!$C$12:$C$26,MATCH(装备强化附表!K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10</v>
      </c>
      <c r="L103" s="54">
        <f t="shared" si="17"/>
        <v>20000</v>
      </c>
      <c r="M103" s="54">
        <f>ROUNDUP(装备强化!$F$3*INDEX(装备强化!$C$12:$C$26,MATCH(装备强化附表!M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12</v>
      </c>
      <c r="N103" s="54">
        <f t="shared" si="18"/>
        <v>24000</v>
      </c>
      <c r="O103" s="54">
        <f>ROUNDUP(装备强化!$F$3*INDEX(装备强化!$C$12:$C$26,MATCH(装备强化附表!O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15</v>
      </c>
      <c r="P103" s="54">
        <f t="shared" si="19"/>
        <v>30000</v>
      </c>
      <c r="Q103" s="54">
        <f>ROUNDUP(装备强化!$F$3*INDEX(装备强化!$C$12:$C$26,MATCH(装备强化附表!Q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26</v>
      </c>
      <c r="R103" s="54">
        <f t="shared" si="20"/>
        <v>52000</v>
      </c>
      <c r="S103" s="54">
        <f>ROUNDUP(装备强化!$F$3*INDEX(装备强化!$C$12:$C$26,MATCH(装备强化附表!S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30</v>
      </c>
      <c r="T103" s="54">
        <f t="shared" si="21"/>
        <v>60000</v>
      </c>
      <c r="U103" s="54">
        <f>ROUNDUP(装备强化!$F$3*INDEX(装备强化!$C$12:$C$26,MATCH(装备强化附表!U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34</v>
      </c>
      <c r="V103" s="54">
        <f t="shared" si="22"/>
        <v>68000</v>
      </c>
      <c r="W103" s="54">
        <f>ROUNDUP(装备强化!$F$3*INDEX(装备强化!$C$12:$C$26,MATCH(装备强化附表!W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38</v>
      </c>
      <c r="X103" s="54">
        <f t="shared" si="23"/>
        <v>76000</v>
      </c>
      <c r="Y103" s="54">
        <f>ROUNDUP(装备强化!$F$3*INDEX(装备强化!$C$12:$C$26,MATCH(装备强化附表!Y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42</v>
      </c>
      <c r="Z103" s="54">
        <f t="shared" si="24"/>
        <v>84000</v>
      </c>
      <c r="AA103" s="54">
        <f>ROUNDUP(装备强化!$F$3*INDEX(装备强化!$C$12:$C$26,MATCH(装备强化附表!AA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74</v>
      </c>
      <c r="AB103" s="54">
        <f t="shared" si="25"/>
        <v>148000</v>
      </c>
      <c r="AC103" s="54">
        <f>ROUNDUP(装备强化!$F$3*INDEX(装备强化!$C$12:$C$26,MATCH(装备强化附表!AC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82</v>
      </c>
      <c r="AD103" s="54">
        <f t="shared" si="26"/>
        <v>164000</v>
      </c>
      <c r="AE103" s="54">
        <f>ROUNDUP(装备强化!$F$3*INDEX(装备强化!$C$12:$C$26,MATCH(装备强化附表!AE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90</v>
      </c>
      <c r="AF103" s="54">
        <f t="shared" si="27"/>
        <v>180000</v>
      </c>
      <c r="AG103" s="54">
        <f>ROUNDUP(装备强化!$F$3*INDEX(装备强化!$C$12:$C$26,MATCH(装备强化附表!AG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98</v>
      </c>
      <c r="AH103" s="54">
        <f t="shared" si="28"/>
        <v>196000</v>
      </c>
      <c r="AI103" s="54">
        <f>ROUNDUP(装备强化!$F$3*INDEX(装备强化!$C$12:$C$26,MATCH(装备强化附表!AI$1,装备强化!$B$12:$B$26,0))*INDEX(装备强化!$G$12:$G$16,MATCH(装备强化附表!$D103,装备强化!$F$12:$F$16,0))*(INDEX(装备强化!$K$12:$K$26,MATCH(装备强化附表!$E103,装备强化!$J$12:$J$26,0))+IF($B103=1,装备强化!$K$28,0))*INDEX(装备强化!$O$12:$O$21,MATCH(装备强化附表!$C103,装备强化!$N$12:$N$21,0)),0)</f>
        <v>106</v>
      </c>
      <c r="AJ103" s="54">
        <f t="shared" si="29"/>
        <v>212000</v>
      </c>
    </row>
    <row r="104" spans="1:36">
      <c r="A104" t="s">
        <v>840</v>
      </c>
      <c r="B104">
        <v>1</v>
      </c>
      <c r="C104" t="s">
        <v>128</v>
      </c>
      <c r="D104" t="s">
        <v>308</v>
      </c>
      <c r="E104">
        <v>20</v>
      </c>
      <c r="F104" t="s">
        <v>139</v>
      </c>
      <c r="G104" s="54">
        <f>ROUNDUP(装备强化!$F$3*INDEX(装备强化!$C$12:$C$26,MATCH(装备强化附表!G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6</v>
      </c>
      <c r="H104" s="54">
        <f t="shared" si="15"/>
        <v>12000</v>
      </c>
      <c r="I104" s="54">
        <f>ROUNDUP(装备强化!$F$3*INDEX(装备强化!$C$12:$C$26,MATCH(装备强化附表!I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9</v>
      </c>
      <c r="J104" s="54">
        <f t="shared" si="16"/>
        <v>18000</v>
      </c>
      <c r="K104" s="54">
        <f>ROUNDUP(装备强化!$F$3*INDEX(装备强化!$C$12:$C$26,MATCH(装备强化附表!K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14</v>
      </c>
      <c r="L104" s="54">
        <f t="shared" si="17"/>
        <v>28000</v>
      </c>
      <c r="M104" s="54">
        <f>ROUNDUP(装备强化!$F$3*INDEX(装备强化!$C$12:$C$26,MATCH(装备强化附表!M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17</v>
      </c>
      <c r="N104" s="54">
        <f t="shared" si="18"/>
        <v>34000</v>
      </c>
      <c r="O104" s="54">
        <f>ROUNDUP(装备强化!$F$3*INDEX(装备强化!$C$12:$C$26,MATCH(装备强化附表!O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21</v>
      </c>
      <c r="P104" s="54">
        <f t="shared" si="19"/>
        <v>42000</v>
      </c>
      <c r="Q104" s="54">
        <f>ROUNDUP(装备强化!$F$3*INDEX(装备强化!$C$12:$C$26,MATCH(装备强化附表!Q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38</v>
      </c>
      <c r="R104" s="54">
        <f t="shared" si="20"/>
        <v>76000</v>
      </c>
      <c r="S104" s="54">
        <f>ROUNDUP(装备强化!$F$3*INDEX(装备强化!$C$12:$C$26,MATCH(装备强化附表!S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44</v>
      </c>
      <c r="T104" s="54">
        <f t="shared" si="21"/>
        <v>88000</v>
      </c>
      <c r="U104" s="54">
        <f>ROUNDUP(装备强化!$F$3*INDEX(装备强化!$C$12:$C$26,MATCH(装备强化附表!U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49</v>
      </c>
      <c r="V104" s="54">
        <f t="shared" si="22"/>
        <v>98000</v>
      </c>
      <c r="W104" s="54">
        <f>ROUNDUP(装备强化!$F$3*INDEX(装备强化!$C$12:$C$26,MATCH(装备强化附表!W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55</v>
      </c>
      <c r="X104" s="54">
        <f t="shared" si="23"/>
        <v>110000</v>
      </c>
      <c r="Y104" s="54">
        <f>ROUNDUP(装备强化!$F$3*INDEX(装备强化!$C$12:$C$26,MATCH(装备强化附表!Y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61</v>
      </c>
      <c r="Z104" s="54">
        <f t="shared" si="24"/>
        <v>122000</v>
      </c>
      <c r="AA104" s="54">
        <f>ROUNDUP(装备强化!$F$3*INDEX(装备强化!$C$12:$C$26,MATCH(装备强化附表!AA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107</v>
      </c>
      <c r="AB104" s="54">
        <f t="shared" si="25"/>
        <v>214000</v>
      </c>
      <c r="AC104" s="54">
        <f>ROUNDUP(装备强化!$F$3*INDEX(装备强化!$C$12:$C$26,MATCH(装备强化附表!AC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119</v>
      </c>
      <c r="AD104" s="54">
        <f t="shared" si="26"/>
        <v>238000</v>
      </c>
      <c r="AE104" s="54">
        <f>ROUNDUP(装备强化!$F$3*INDEX(装备强化!$C$12:$C$26,MATCH(装备强化附表!AE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131</v>
      </c>
      <c r="AF104" s="54">
        <f t="shared" si="27"/>
        <v>262000</v>
      </c>
      <c r="AG104" s="54">
        <f>ROUNDUP(装备强化!$F$3*INDEX(装备强化!$C$12:$C$26,MATCH(装备强化附表!AG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143</v>
      </c>
      <c r="AH104" s="54">
        <f t="shared" si="28"/>
        <v>286000</v>
      </c>
      <c r="AI104" s="54">
        <f>ROUNDUP(装备强化!$F$3*INDEX(装备强化!$C$12:$C$26,MATCH(装备强化附表!AI$1,装备强化!$B$12:$B$26,0))*INDEX(装备强化!$G$12:$G$16,MATCH(装备强化附表!$D104,装备强化!$F$12:$F$16,0))*(INDEX(装备强化!$K$12:$K$26,MATCH(装备强化附表!$E104,装备强化!$J$12:$J$26,0))+IF($B104=1,装备强化!$K$28,0))*INDEX(装备强化!$O$12:$O$21,MATCH(装备强化附表!$C104,装备强化!$N$12:$N$21,0)),0)</f>
        <v>155</v>
      </c>
      <c r="AJ104" s="54">
        <f t="shared" si="29"/>
        <v>310000</v>
      </c>
    </row>
    <row r="105" spans="1:36">
      <c r="A105" t="s">
        <v>845</v>
      </c>
      <c r="B105">
        <v>0</v>
      </c>
      <c r="C105" t="s">
        <v>127</v>
      </c>
      <c r="D105" t="s">
        <v>308</v>
      </c>
      <c r="E105">
        <v>20</v>
      </c>
      <c r="F105" t="s">
        <v>137</v>
      </c>
      <c r="G105" s="54">
        <f>ROUNDUP(装备强化!$F$3*INDEX(装备强化!$C$12:$C$26,MATCH(装备强化附表!G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7</v>
      </c>
      <c r="H105" s="54">
        <f t="shared" si="15"/>
        <v>14000</v>
      </c>
      <c r="I105" s="54">
        <f>ROUNDUP(装备强化!$F$3*INDEX(装备强化!$C$12:$C$26,MATCH(装备强化附表!I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10</v>
      </c>
      <c r="J105" s="54">
        <f t="shared" si="16"/>
        <v>20000</v>
      </c>
      <c r="K105" s="54">
        <f>ROUNDUP(装备强化!$F$3*INDEX(装备强化!$C$12:$C$26,MATCH(装备强化附表!K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15</v>
      </c>
      <c r="L105" s="54">
        <f t="shared" si="17"/>
        <v>30000</v>
      </c>
      <c r="M105" s="54">
        <f>ROUNDUP(装备强化!$F$3*INDEX(装备强化!$C$12:$C$26,MATCH(装备强化附表!M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18</v>
      </c>
      <c r="N105" s="54">
        <f t="shared" si="18"/>
        <v>36000</v>
      </c>
      <c r="O105" s="54">
        <f>ROUNDUP(装备强化!$F$3*INDEX(装备强化!$C$12:$C$26,MATCH(装备强化附表!O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23</v>
      </c>
      <c r="P105" s="54">
        <f t="shared" si="19"/>
        <v>46000</v>
      </c>
      <c r="Q105" s="54">
        <f>ROUNDUP(装备强化!$F$3*INDEX(装备强化!$C$12:$C$26,MATCH(装备强化附表!Q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41</v>
      </c>
      <c r="R105" s="54">
        <f t="shared" si="20"/>
        <v>82000</v>
      </c>
      <c r="S105" s="54">
        <f>ROUNDUP(装备强化!$F$3*INDEX(装备强化!$C$12:$C$26,MATCH(装备强化附表!S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48</v>
      </c>
      <c r="T105" s="54">
        <f t="shared" si="21"/>
        <v>96000</v>
      </c>
      <c r="U105" s="54">
        <f>ROUNDUP(装备强化!$F$3*INDEX(装备强化!$C$12:$C$26,MATCH(装备强化附表!U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54</v>
      </c>
      <c r="V105" s="54">
        <f t="shared" si="22"/>
        <v>108000</v>
      </c>
      <c r="W105" s="54">
        <f>ROUNDUP(装备强化!$F$3*INDEX(装备强化!$C$12:$C$26,MATCH(装备强化附表!W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61</v>
      </c>
      <c r="X105" s="54">
        <f t="shared" si="23"/>
        <v>122000</v>
      </c>
      <c r="Y105" s="54">
        <f>ROUNDUP(装备强化!$F$3*INDEX(装备强化!$C$12:$C$26,MATCH(装备强化附表!Y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67</v>
      </c>
      <c r="Z105" s="54">
        <f t="shared" si="24"/>
        <v>134000</v>
      </c>
      <c r="AA105" s="54">
        <f>ROUNDUP(装备强化!$F$3*INDEX(装备强化!$C$12:$C$26,MATCH(装备强化附表!AA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117</v>
      </c>
      <c r="AB105" s="54">
        <f t="shared" si="25"/>
        <v>234000</v>
      </c>
      <c r="AC105" s="54">
        <f>ROUNDUP(装备强化!$F$3*INDEX(装备强化!$C$12:$C$26,MATCH(装备强化附表!AC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130</v>
      </c>
      <c r="AD105" s="54">
        <f t="shared" si="26"/>
        <v>260000</v>
      </c>
      <c r="AE105" s="54">
        <f>ROUNDUP(装备强化!$F$3*INDEX(装备强化!$C$12:$C$26,MATCH(装备强化附表!AE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143</v>
      </c>
      <c r="AF105" s="54">
        <f t="shared" si="27"/>
        <v>286000</v>
      </c>
      <c r="AG105" s="54">
        <f>ROUNDUP(装备强化!$F$3*INDEX(装备强化!$C$12:$C$26,MATCH(装备强化附表!AG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156</v>
      </c>
      <c r="AH105" s="54">
        <f t="shared" si="28"/>
        <v>312000</v>
      </c>
      <c r="AI105" s="54">
        <f>ROUNDUP(装备强化!$F$3*INDEX(装备强化!$C$12:$C$26,MATCH(装备强化附表!AI$1,装备强化!$B$12:$B$26,0))*INDEX(装备强化!$G$12:$G$16,MATCH(装备强化附表!$D105,装备强化!$F$12:$F$16,0))*(INDEX(装备强化!$K$12:$K$26,MATCH(装备强化附表!$E105,装备强化!$J$12:$J$26,0))+IF($B105=1,装备强化!$K$28,0))*INDEX(装备强化!$O$12:$O$21,MATCH(装备强化附表!$C105,装备强化!$N$12:$N$21,0)),0)</f>
        <v>169</v>
      </c>
      <c r="AJ105" s="54">
        <f t="shared" si="29"/>
        <v>338000</v>
      </c>
    </row>
    <row r="106" spans="1:36">
      <c r="A106" t="s">
        <v>850</v>
      </c>
      <c r="B106">
        <v>1</v>
      </c>
      <c r="C106" t="s">
        <v>127</v>
      </c>
      <c r="D106" t="s">
        <v>308</v>
      </c>
      <c r="E106">
        <v>20</v>
      </c>
      <c r="F106" t="s">
        <v>137</v>
      </c>
      <c r="G106" s="54">
        <f>ROUNDUP(装备强化!$F$3*INDEX(装备强化!$C$12:$C$26,MATCH(装备强化附表!G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10</v>
      </c>
      <c r="H106" s="54">
        <f t="shared" si="15"/>
        <v>20000</v>
      </c>
      <c r="I106" s="54">
        <f>ROUNDUP(装备强化!$F$3*INDEX(装备强化!$C$12:$C$26,MATCH(装备强化附表!I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15</v>
      </c>
      <c r="J106" s="54">
        <f t="shared" si="16"/>
        <v>30000</v>
      </c>
      <c r="K106" s="54">
        <f>ROUNDUP(装备强化!$F$3*INDEX(装备强化!$C$12:$C$26,MATCH(装备强化附表!K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22</v>
      </c>
      <c r="L106" s="54">
        <f t="shared" si="17"/>
        <v>44000</v>
      </c>
      <c r="M106" s="54">
        <f>ROUNDUP(装备强化!$F$3*INDEX(装备强化!$C$12:$C$26,MATCH(装备强化附表!M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27</v>
      </c>
      <c r="N106" s="54">
        <f t="shared" si="18"/>
        <v>54000</v>
      </c>
      <c r="O106" s="54">
        <f>ROUNDUP(装备强化!$F$3*INDEX(装备强化!$C$12:$C$26,MATCH(装备强化附表!O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34</v>
      </c>
      <c r="P106" s="54">
        <f t="shared" si="19"/>
        <v>68000</v>
      </c>
      <c r="Q106" s="54">
        <f>ROUNDUP(装备强化!$F$3*INDEX(装备强化!$C$12:$C$26,MATCH(装备强化附表!Q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60</v>
      </c>
      <c r="R106" s="54">
        <f t="shared" si="20"/>
        <v>120000</v>
      </c>
      <c r="S106" s="54">
        <f>ROUNDUP(装备强化!$F$3*INDEX(装备强化!$C$12:$C$26,MATCH(装备强化附表!S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69</v>
      </c>
      <c r="T106" s="54">
        <f t="shared" si="21"/>
        <v>138000</v>
      </c>
      <c r="U106" s="54">
        <f>ROUNDUP(装备强化!$F$3*INDEX(装备强化!$C$12:$C$26,MATCH(装备强化附表!U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79</v>
      </c>
      <c r="V106" s="54">
        <f t="shared" si="22"/>
        <v>158000</v>
      </c>
      <c r="W106" s="54">
        <f>ROUNDUP(装备强化!$F$3*INDEX(装备强化!$C$12:$C$26,MATCH(装备强化附表!W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88</v>
      </c>
      <c r="X106" s="54">
        <f t="shared" si="23"/>
        <v>176000</v>
      </c>
      <c r="Y106" s="54">
        <f>ROUNDUP(装备强化!$F$3*INDEX(装备强化!$C$12:$C$26,MATCH(装备强化附表!Y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98</v>
      </c>
      <c r="Z106" s="54">
        <f t="shared" si="24"/>
        <v>196000</v>
      </c>
      <c r="AA106" s="54">
        <f>ROUNDUP(装备强化!$F$3*INDEX(装备强化!$C$12:$C$26,MATCH(装备强化附表!AA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171</v>
      </c>
      <c r="AB106" s="54">
        <f t="shared" si="25"/>
        <v>342000</v>
      </c>
      <c r="AC106" s="54">
        <f>ROUNDUP(装备强化!$F$3*INDEX(装备强化!$C$12:$C$26,MATCH(装备强化附表!AC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190</v>
      </c>
      <c r="AD106" s="54">
        <f t="shared" si="26"/>
        <v>380000</v>
      </c>
      <c r="AE106" s="54">
        <f>ROUNDUP(装备强化!$F$3*INDEX(装备强化!$C$12:$C$26,MATCH(装备强化附表!AE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209</v>
      </c>
      <c r="AF106" s="54">
        <f t="shared" si="27"/>
        <v>418000</v>
      </c>
      <c r="AG106" s="54">
        <f>ROUNDUP(装备强化!$F$3*INDEX(装备强化!$C$12:$C$26,MATCH(装备强化附表!AG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228</v>
      </c>
      <c r="AH106" s="54">
        <f t="shared" si="28"/>
        <v>456000</v>
      </c>
      <c r="AI106" s="54">
        <f>ROUNDUP(装备强化!$F$3*INDEX(装备强化!$C$12:$C$26,MATCH(装备强化附表!AI$1,装备强化!$B$12:$B$26,0))*INDEX(装备强化!$G$12:$G$16,MATCH(装备强化附表!$D106,装备强化!$F$12:$F$16,0))*(INDEX(装备强化!$K$12:$K$26,MATCH(装备强化附表!$E106,装备强化!$J$12:$J$26,0))+IF($B106=1,装备强化!$K$28,0))*INDEX(装备强化!$O$12:$O$21,MATCH(装备强化附表!$C106,装备强化!$N$12:$N$21,0)),0)</f>
        <v>247</v>
      </c>
      <c r="AJ106" s="54">
        <f t="shared" si="29"/>
        <v>494000</v>
      </c>
    </row>
    <row r="107" spans="1:36">
      <c r="A107" t="s">
        <v>855</v>
      </c>
      <c r="B107">
        <v>0</v>
      </c>
      <c r="C107" t="s">
        <v>128</v>
      </c>
      <c r="D107" t="s">
        <v>308</v>
      </c>
      <c r="E107">
        <v>20</v>
      </c>
      <c r="F107" t="s">
        <v>137</v>
      </c>
      <c r="G107" s="54">
        <f>ROUNDUP(装备强化!$F$3*INDEX(装备强化!$C$12:$C$26,MATCH(装备强化附表!G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5</v>
      </c>
      <c r="H107" s="54">
        <f t="shared" si="15"/>
        <v>10000</v>
      </c>
      <c r="I107" s="54">
        <f>ROUNDUP(装备强化!$F$3*INDEX(装备强化!$C$12:$C$26,MATCH(装备强化附表!I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7</v>
      </c>
      <c r="J107" s="54">
        <f t="shared" si="16"/>
        <v>14000</v>
      </c>
      <c r="K107" s="54">
        <f>ROUNDUP(装备强化!$F$3*INDEX(装备强化!$C$12:$C$26,MATCH(装备强化附表!K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10</v>
      </c>
      <c r="L107" s="54">
        <f t="shared" si="17"/>
        <v>20000</v>
      </c>
      <c r="M107" s="54">
        <f>ROUNDUP(装备强化!$F$3*INDEX(装备强化!$C$12:$C$26,MATCH(装备强化附表!M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12</v>
      </c>
      <c r="N107" s="54">
        <f t="shared" si="18"/>
        <v>24000</v>
      </c>
      <c r="O107" s="54">
        <f>ROUNDUP(装备强化!$F$3*INDEX(装备强化!$C$12:$C$26,MATCH(装备强化附表!O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15</v>
      </c>
      <c r="P107" s="54">
        <f t="shared" si="19"/>
        <v>30000</v>
      </c>
      <c r="Q107" s="54">
        <f>ROUNDUP(装备强化!$F$3*INDEX(装备强化!$C$12:$C$26,MATCH(装备强化附表!Q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26</v>
      </c>
      <c r="R107" s="54">
        <f t="shared" si="20"/>
        <v>52000</v>
      </c>
      <c r="S107" s="54">
        <f>ROUNDUP(装备强化!$F$3*INDEX(装备强化!$C$12:$C$26,MATCH(装备强化附表!S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30</v>
      </c>
      <c r="T107" s="54">
        <f t="shared" si="21"/>
        <v>60000</v>
      </c>
      <c r="U107" s="54">
        <f>ROUNDUP(装备强化!$F$3*INDEX(装备强化!$C$12:$C$26,MATCH(装备强化附表!U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34</v>
      </c>
      <c r="V107" s="54">
        <f t="shared" si="22"/>
        <v>68000</v>
      </c>
      <c r="W107" s="54">
        <f>ROUNDUP(装备强化!$F$3*INDEX(装备强化!$C$12:$C$26,MATCH(装备强化附表!W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38</v>
      </c>
      <c r="X107" s="54">
        <f t="shared" si="23"/>
        <v>76000</v>
      </c>
      <c r="Y107" s="54">
        <f>ROUNDUP(装备强化!$F$3*INDEX(装备强化!$C$12:$C$26,MATCH(装备强化附表!Y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42</v>
      </c>
      <c r="Z107" s="54">
        <f t="shared" si="24"/>
        <v>84000</v>
      </c>
      <c r="AA107" s="54">
        <f>ROUNDUP(装备强化!$F$3*INDEX(装备强化!$C$12:$C$26,MATCH(装备强化附表!AA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74</v>
      </c>
      <c r="AB107" s="54">
        <f t="shared" si="25"/>
        <v>148000</v>
      </c>
      <c r="AC107" s="54">
        <f>ROUNDUP(装备强化!$F$3*INDEX(装备强化!$C$12:$C$26,MATCH(装备强化附表!AC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82</v>
      </c>
      <c r="AD107" s="54">
        <f t="shared" si="26"/>
        <v>164000</v>
      </c>
      <c r="AE107" s="54">
        <f>ROUNDUP(装备强化!$F$3*INDEX(装备强化!$C$12:$C$26,MATCH(装备强化附表!AE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90</v>
      </c>
      <c r="AF107" s="54">
        <f t="shared" si="27"/>
        <v>180000</v>
      </c>
      <c r="AG107" s="54">
        <f>ROUNDUP(装备强化!$F$3*INDEX(装备强化!$C$12:$C$26,MATCH(装备强化附表!AG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98</v>
      </c>
      <c r="AH107" s="54">
        <f t="shared" si="28"/>
        <v>196000</v>
      </c>
      <c r="AI107" s="54">
        <f>ROUNDUP(装备强化!$F$3*INDEX(装备强化!$C$12:$C$26,MATCH(装备强化附表!AI$1,装备强化!$B$12:$B$26,0))*INDEX(装备强化!$G$12:$G$16,MATCH(装备强化附表!$D107,装备强化!$F$12:$F$16,0))*(INDEX(装备强化!$K$12:$K$26,MATCH(装备强化附表!$E107,装备强化!$J$12:$J$26,0))+IF($B107=1,装备强化!$K$28,0))*INDEX(装备强化!$O$12:$O$21,MATCH(装备强化附表!$C107,装备强化!$N$12:$N$21,0)),0)</f>
        <v>106</v>
      </c>
      <c r="AJ107" s="54">
        <f t="shared" si="29"/>
        <v>212000</v>
      </c>
    </row>
    <row r="108" spans="1:36">
      <c r="A108" t="s">
        <v>860</v>
      </c>
      <c r="B108">
        <v>1</v>
      </c>
      <c r="C108" t="s">
        <v>128</v>
      </c>
      <c r="D108" t="s">
        <v>308</v>
      </c>
      <c r="E108">
        <v>20</v>
      </c>
      <c r="F108" t="s">
        <v>137</v>
      </c>
      <c r="G108" s="54">
        <f>ROUNDUP(装备强化!$F$3*INDEX(装备强化!$C$12:$C$26,MATCH(装备强化附表!G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6</v>
      </c>
      <c r="H108" s="54">
        <f t="shared" si="15"/>
        <v>12000</v>
      </c>
      <c r="I108" s="54">
        <f>ROUNDUP(装备强化!$F$3*INDEX(装备强化!$C$12:$C$26,MATCH(装备强化附表!I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9</v>
      </c>
      <c r="J108" s="54">
        <f t="shared" si="16"/>
        <v>18000</v>
      </c>
      <c r="K108" s="54">
        <f>ROUNDUP(装备强化!$F$3*INDEX(装备强化!$C$12:$C$26,MATCH(装备强化附表!K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14</v>
      </c>
      <c r="L108" s="54">
        <f t="shared" si="17"/>
        <v>28000</v>
      </c>
      <c r="M108" s="54">
        <f>ROUNDUP(装备强化!$F$3*INDEX(装备强化!$C$12:$C$26,MATCH(装备强化附表!M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17</v>
      </c>
      <c r="N108" s="54">
        <f t="shared" si="18"/>
        <v>34000</v>
      </c>
      <c r="O108" s="54">
        <f>ROUNDUP(装备强化!$F$3*INDEX(装备强化!$C$12:$C$26,MATCH(装备强化附表!O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21</v>
      </c>
      <c r="P108" s="54">
        <f t="shared" si="19"/>
        <v>42000</v>
      </c>
      <c r="Q108" s="54">
        <f>ROUNDUP(装备强化!$F$3*INDEX(装备强化!$C$12:$C$26,MATCH(装备强化附表!Q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38</v>
      </c>
      <c r="R108" s="54">
        <f t="shared" si="20"/>
        <v>76000</v>
      </c>
      <c r="S108" s="54">
        <f>ROUNDUP(装备强化!$F$3*INDEX(装备强化!$C$12:$C$26,MATCH(装备强化附表!S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44</v>
      </c>
      <c r="T108" s="54">
        <f t="shared" si="21"/>
        <v>88000</v>
      </c>
      <c r="U108" s="54">
        <f>ROUNDUP(装备强化!$F$3*INDEX(装备强化!$C$12:$C$26,MATCH(装备强化附表!U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49</v>
      </c>
      <c r="V108" s="54">
        <f t="shared" si="22"/>
        <v>98000</v>
      </c>
      <c r="W108" s="54">
        <f>ROUNDUP(装备强化!$F$3*INDEX(装备强化!$C$12:$C$26,MATCH(装备强化附表!W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55</v>
      </c>
      <c r="X108" s="54">
        <f t="shared" si="23"/>
        <v>110000</v>
      </c>
      <c r="Y108" s="54">
        <f>ROUNDUP(装备强化!$F$3*INDEX(装备强化!$C$12:$C$26,MATCH(装备强化附表!Y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61</v>
      </c>
      <c r="Z108" s="54">
        <f t="shared" si="24"/>
        <v>122000</v>
      </c>
      <c r="AA108" s="54">
        <f>ROUNDUP(装备强化!$F$3*INDEX(装备强化!$C$12:$C$26,MATCH(装备强化附表!AA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107</v>
      </c>
      <c r="AB108" s="54">
        <f t="shared" si="25"/>
        <v>214000</v>
      </c>
      <c r="AC108" s="54">
        <f>ROUNDUP(装备强化!$F$3*INDEX(装备强化!$C$12:$C$26,MATCH(装备强化附表!AC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119</v>
      </c>
      <c r="AD108" s="54">
        <f t="shared" si="26"/>
        <v>238000</v>
      </c>
      <c r="AE108" s="54">
        <f>ROUNDUP(装备强化!$F$3*INDEX(装备强化!$C$12:$C$26,MATCH(装备强化附表!AE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131</v>
      </c>
      <c r="AF108" s="54">
        <f t="shared" si="27"/>
        <v>262000</v>
      </c>
      <c r="AG108" s="54">
        <f>ROUNDUP(装备强化!$F$3*INDEX(装备强化!$C$12:$C$26,MATCH(装备强化附表!AG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143</v>
      </c>
      <c r="AH108" s="54">
        <f t="shared" si="28"/>
        <v>286000</v>
      </c>
      <c r="AI108" s="54">
        <f>ROUNDUP(装备强化!$F$3*INDEX(装备强化!$C$12:$C$26,MATCH(装备强化附表!AI$1,装备强化!$B$12:$B$26,0))*INDEX(装备强化!$G$12:$G$16,MATCH(装备强化附表!$D108,装备强化!$F$12:$F$16,0))*(INDEX(装备强化!$K$12:$K$26,MATCH(装备强化附表!$E108,装备强化!$J$12:$J$26,0))+IF($B108=1,装备强化!$K$28,0))*INDEX(装备强化!$O$12:$O$21,MATCH(装备强化附表!$C108,装备强化!$N$12:$N$21,0)),0)</f>
        <v>155</v>
      </c>
      <c r="AJ108" s="54">
        <f t="shared" si="29"/>
        <v>310000</v>
      </c>
    </row>
    <row r="109" spans="1:36">
      <c r="A109" t="s">
        <v>865</v>
      </c>
      <c r="B109">
        <v>0</v>
      </c>
      <c r="C109" t="s">
        <v>126</v>
      </c>
      <c r="D109" t="s">
        <v>308</v>
      </c>
      <c r="E109">
        <v>20</v>
      </c>
      <c r="F109" t="s">
        <v>232</v>
      </c>
      <c r="G109" s="54">
        <f>ROUNDUP(装备强化!$F$3*INDEX(装备强化!$C$12:$C$26,MATCH(装备强化附表!G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4</v>
      </c>
      <c r="H109" s="54">
        <f t="shared" si="15"/>
        <v>8000</v>
      </c>
      <c r="I109" s="54">
        <f>ROUNDUP(装备强化!$F$3*INDEX(装备强化!$C$12:$C$26,MATCH(装备强化附表!I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5</v>
      </c>
      <c r="J109" s="54">
        <f t="shared" si="16"/>
        <v>10000</v>
      </c>
      <c r="K109" s="54">
        <f>ROUNDUP(装备强化!$F$3*INDEX(装备强化!$C$12:$C$26,MATCH(装备强化附表!K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8</v>
      </c>
      <c r="L109" s="54">
        <f t="shared" si="17"/>
        <v>16000</v>
      </c>
      <c r="M109" s="54">
        <f>ROUNDUP(装备强化!$F$3*INDEX(装备强化!$C$12:$C$26,MATCH(装备强化附表!M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9</v>
      </c>
      <c r="N109" s="54">
        <f t="shared" si="18"/>
        <v>18000</v>
      </c>
      <c r="O109" s="54">
        <f>ROUNDUP(装备强化!$F$3*INDEX(装备强化!$C$12:$C$26,MATCH(装备强化附表!O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12</v>
      </c>
      <c r="P109" s="54">
        <f t="shared" si="19"/>
        <v>24000</v>
      </c>
      <c r="Q109" s="54">
        <f>ROUNDUP(装备强化!$F$3*INDEX(装备强化!$C$12:$C$26,MATCH(装备强化附表!Q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21</v>
      </c>
      <c r="R109" s="54">
        <f t="shared" si="20"/>
        <v>42000</v>
      </c>
      <c r="S109" s="54">
        <f>ROUNDUP(装备强化!$F$3*INDEX(装备强化!$C$12:$C$26,MATCH(装备强化附表!S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24</v>
      </c>
      <c r="T109" s="54">
        <f t="shared" si="21"/>
        <v>48000</v>
      </c>
      <c r="U109" s="54">
        <f>ROUNDUP(装备强化!$F$3*INDEX(装备强化!$C$12:$C$26,MATCH(装备强化附表!U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27</v>
      </c>
      <c r="V109" s="54">
        <f t="shared" si="22"/>
        <v>54000</v>
      </c>
      <c r="W109" s="54">
        <f>ROUNDUP(装备强化!$F$3*INDEX(装备强化!$C$12:$C$26,MATCH(装备强化附表!W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31</v>
      </c>
      <c r="X109" s="54">
        <f t="shared" si="23"/>
        <v>62000</v>
      </c>
      <c r="Y109" s="54">
        <f>ROUNDUP(装备强化!$F$3*INDEX(装备强化!$C$12:$C$26,MATCH(装备强化附表!Y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34</v>
      </c>
      <c r="Z109" s="54">
        <f t="shared" si="24"/>
        <v>68000</v>
      </c>
      <c r="AA109" s="54">
        <f>ROUNDUP(装备强化!$F$3*INDEX(装备强化!$C$12:$C$26,MATCH(装备强化附表!AA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59</v>
      </c>
      <c r="AB109" s="54">
        <f t="shared" si="25"/>
        <v>118000</v>
      </c>
      <c r="AC109" s="54">
        <f>ROUNDUP(装备强化!$F$3*INDEX(装备强化!$C$12:$C$26,MATCH(装备强化附表!AC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65</v>
      </c>
      <c r="AD109" s="54">
        <f t="shared" si="26"/>
        <v>130000</v>
      </c>
      <c r="AE109" s="54">
        <f>ROUNDUP(装备强化!$F$3*INDEX(装备强化!$C$12:$C$26,MATCH(装备强化附表!AE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72</v>
      </c>
      <c r="AF109" s="54">
        <f t="shared" si="27"/>
        <v>144000</v>
      </c>
      <c r="AG109" s="54">
        <f>ROUNDUP(装备强化!$F$3*INDEX(装备强化!$C$12:$C$26,MATCH(装备强化附表!AG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78</v>
      </c>
      <c r="AH109" s="54">
        <f t="shared" si="28"/>
        <v>156000</v>
      </c>
      <c r="AI109" s="54">
        <f>ROUNDUP(装备强化!$F$3*INDEX(装备强化!$C$12:$C$26,MATCH(装备强化附表!AI$1,装备强化!$B$12:$B$26,0))*INDEX(装备强化!$G$12:$G$16,MATCH(装备强化附表!$D109,装备强化!$F$12:$F$16,0))*(INDEX(装备强化!$K$12:$K$26,MATCH(装备强化附表!$E109,装备强化!$J$12:$J$26,0))+IF($B109=1,装备强化!$K$28,0))*INDEX(装备强化!$O$12:$O$21,MATCH(装备强化附表!$C109,装备强化!$N$12:$N$21,0)),0)</f>
        <v>85</v>
      </c>
      <c r="AJ109" s="54">
        <f t="shared" si="29"/>
        <v>170000</v>
      </c>
    </row>
    <row r="110" spans="1:36">
      <c r="A110" t="s">
        <v>870</v>
      </c>
      <c r="B110">
        <v>1</v>
      </c>
      <c r="C110" t="s">
        <v>126</v>
      </c>
      <c r="D110" t="s">
        <v>308</v>
      </c>
      <c r="E110">
        <v>20</v>
      </c>
      <c r="F110" t="s">
        <v>232</v>
      </c>
      <c r="G110" s="54">
        <f>ROUNDUP(装备强化!$F$3*INDEX(装备强化!$C$12:$C$26,MATCH(装备强化附表!G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5</v>
      </c>
      <c r="H110" s="54">
        <f t="shared" si="15"/>
        <v>10000</v>
      </c>
      <c r="I110" s="54">
        <f>ROUNDUP(装备强化!$F$3*INDEX(装备强化!$C$12:$C$26,MATCH(装备强化附表!I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8</v>
      </c>
      <c r="J110" s="54">
        <f t="shared" si="16"/>
        <v>16000</v>
      </c>
      <c r="K110" s="54">
        <f>ROUNDUP(装备强化!$F$3*INDEX(装备强化!$C$12:$C$26,MATCH(装备强化附表!K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11</v>
      </c>
      <c r="L110" s="54">
        <f t="shared" si="17"/>
        <v>22000</v>
      </c>
      <c r="M110" s="54">
        <f>ROUNDUP(装备强化!$F$3*INDEX(装备强化!$C$12:$C$26,MATCH(装备强化附表!M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14</v>
      </c>
      <c r="N110" s="54">
        <f t="shared" si="18"/>
        <v>28000</v>
      </c>
      <c r="O110" s="54">
        <f>ROUNDUP(装备强化!$F$3*INDEX(装备强化!$C$12:$C$26,MATCH(装备强化附表!O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17</v>
      </c>
      <c r="P110" s="54">
        <f t="shared" si="19"/>
        <v>34000</v>
      </c>
      <c r="Q110" s="54">
        <f>ROUNDUP(装备强化!$F$3*INDEX(装备强化!$C$12:$C$26,MATCH(装备强化附表!Q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30</v>
      </c>
      <c r="R110" s="54">
        <f t="shared" si="20"/>
        <v>60000</v>
      </c>
      <c r="S110" s="54">
        <f>ROUNDUP(装备强化!$F$3*INDEX(装备强化!$C$12:$C$26,MATCH(装备强化附表!S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35</v>
      </c>
      <c r="T110" s="54">
        <f t="shared" si="21"/>
        <v>70000</v>
      </c>
      <c r="U110" s="54">
        <f>ROUNDUP(装备强化!$F$3*INDEX(装备强化!$C$12:$C$26,MATCH(装备强化附表!U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40</v>
      </c>
      <c r="V110" s="54">
        <f t="shared" si="22"/>
        <v>80000</v>
      </c>
      <c r="W110" s="54">
        <f>ROUNDUP(装备强化!$F$3*INDEX(装备强化!$C$12:$C$26,MATCH(装备强化附表!W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44</v>
      </c>
      <c r="X110" s="54">
        <f t="shared" si="23"/>
        <v>88000</v>
      </c>
      <c r="Y110" s="54">
        <f>ROUNDUP(装备强化!$F$3*INDEX(装备强化!$C$12:$C$26,MATCH(装备强化附表!Y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49</v>
      </c>
      <c r="Z110" s="54">
        <f t="shared" si="24"/>
        <v>98000</v>
      </c>
      <c r="AA110" s="54">
        <f>ROUNDUP(装备强化!$F$3*INDEX(装备强化!$C$12:$C$26,MATCH(装备强化附表!AA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86</v>
      </c>
      <c r="AB110" s="54">
        <f t="shared" si="25"/>
        <v>172000</v>
      </c>
      <c r="AC110" s="54">
        <f>ROUNDUP(装备强化!$F$3*INDEX(装备强化!$C$12:$C$26,MATCH(装备强化附表!AC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95</v>
      </c>
      <c r="AD110" s="54">
        <f t="shared" si="26"/>
        <v>190000</v>
      </c>
      <c r="AE110" s="54">
        <f>ROUNDUP(装备强化!$F$3*INDEX(装备强化!$C$12:$C$26,MATCH(装备强化附表!AE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105</v>
      </c>
      <c r="AF110" s="54">
        <f t="shared" si="27"/>
        <v>210000</v>
      </c>
      <c r="AG110" s="54">
        <f>ROUNDUP(装备强化!$F$3*INDEX(装备强化!$C$12:$C$26,MATCH(装备强化附表!AG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114</v>
      </c>
      <c r="AH110" s="54">
        <f t="shared" si="28"/>
        <v>228000</v>
      </c>
      <c r="AI110" s="54">
        <f>ROUNDUP(装备强化!$F$3*INDEX(装备强化!$C$12:$C$26,MATCH(装备强化附表!AI$1,装备强化!$B$12:$B$26,0))*INDEX(装备强化!$G$12:$G$16,MATCH(装备强化附表!$D110,装备强化!$F$12:$F$16,0))*(INDEX(装备强化!$K$12:$K$26,MATCH(装备强化附表!$E110,装备强化!$J$12:$J$26,0))+IF($B110=1,装备强化!$K$28,0))*INDEX(装备强化!$O$12:$O$21,MATCH(装备强化附表!$C110,装备强化!$N$12:$N$21,0)),0)</f>
        <v>124</v>
      </c>
      <c r="AJ110" s="54">
        <f t="shared" si="29"/>
        <v>248000</v>
      </c>
    </row>
    <row r="111" spans="1:36">
      <c r="A111" t="s">
        <v>875</v>
      </c>
      <c r="B111">
        <v>0</v>
      </c>
      <c r="C111" t="s">
        <v>129</v>
      </c>
      <c r="D111" t="s">
        <v>308</v>
      </c>
      <c r="E111">
        <v>20</v>
      </c>
      <c r="F111" t="s">
        <v>232</v>
      </c>
      <c r="G111" s="54">
        <f>ROUNDUP(装备强化!$F$3*INDEX(装备强化!$C$12:$C$26,MATCH(装备强化附表!G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4</v>
      </c>
      <c r="H111" s="54">
        <f t="shared" si="15"/>
        <v>8000</v>
      </c>
      <c r="I111" s="54">
        <f>ROUNDUP(装备强化!$F$3*INDEX(装备强化!$C$12:$C$26,MATCH(装备强化附表!I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5</v>
      </c>
      <c r="J111" s="54">
        <f t="shared" si="16"/>
        <v>10000</v>
      </c>
      <c r="K111" s="54">
        <f>ROUNDUP(装备强化!$F$3*INDEX(装备强化!$C$12:$C$26,MATCH(装备强化附表!K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8</v>
      </c>
      <c r="L111" s="54">
        <f t="shared" si="17"/>
        <v>16000</v>
      </c>
      <c r="M111" s="54">
        <f>ROUNDUP(装备强化!$F$3*INDEX(装备强化!$C$12:$C$26,MATCH(装备强化附表!M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9</v>
      </c>
      <c r="N111" s="54">
        <f t="shared" si="18"/>
        <v>18000</v>
      </c>
      <c r="O111" s="54">
        <f>ROUNDUP(装备强化!$F$3*INDEX(装备强化!$C$12:$C$26,MATCH(装备强化附表!O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12</v>
      </c>
      <c r="P111" s="54">
        <f t="shared" si="19"/>
        <v>24000</v>
      </c>
      <c r="Q111" s="54">
        <f>ROUNDUP(装备强化!$F$3*INDEX(装备强化!$C$12:$C$26,MATCH(装备强化附表!Q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21</v>
      </c>
      <c r="R111" s="54">
        <f t="shared" si="20"/>
        <v>42000</v>
      </c>
      <c r="S111" s="54">
        <f>ROUNDUP(装备强化!$F$3*INDEX(装备强化!$C$12:$C$26,MATCH(装备强化附表!S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24</v>
      </c>
      <c r="T111" s="54">
        <f t="shared" si="21"/>
        <v>48000</v>
      </c>
      <c r="U111" s="54">
        <f>ROUNDUP(装备强化!$F$3*INDEX(装备强化!$C$12:$C$26,MATCH(装备强化附表!U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27</v>
      </c>
      <c r="V111" s="54">
        <f t="shared" si="22"/>
        <v>54000</v>
      </c>
      <c r="W111" s="54">
        <f>ROUNDUP(装备强化!$F$3*INDEX(装备强化!$C$12:$C$26,MATCH(装备强化附表!W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31</v>
      </c>
      <c r="X111" s="54">
        <f t="shared" si="23"/>
        <v>62000</v>
      </c>
      <c r="Y111" s="54">
        <f>ROUNDUP(装备强化!$F$3*INDEX(装备强化!$C$12:$C$26,MATCH(装备强化附表!Y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34</v>
      </c>
      <c r="Z111" s="54">
        <f t="shared" si="24"/>
        <v>68000</v>
      </c>
      <c r="AA111" s="54">
        <f>ROUNDUP(装备强化!$F$3*INDEX(装备强化!$C$12:$C$26,MATCH(装备强化附表!AA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59</v>
      </c>
      <c r="AB111" s="54">
        <f t="shared" si="25"/>
        <v>118000</v>
      </c>
      <c r="AC111" s="54">
        <f>ROUNDUP(装备强化!$F$3*INDEX(装备强化!$C$12:$C$26,MATCH(装备强化附表!AC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65</v>
      </c>
      <c r="AD111" s="54">
        <f t="shared" si="26"/>
        <v>130000</v>
      </c>
      <c r="AE111" s="54">
        <f>ROUNDUP(装备强化!$F$3*INDEX(装备强化!$C$12:$C$26,MATCH(装备强化附表!AE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72</v>
      </c>
      <c r="AF111" s="54">
        <f t="shared" si="27"/>
        <v>144000</v>
      </c>
      <c r="AG111" s="54">
        <f>ROUNDUP(装备强化!$F$3*INDEX(装备强化!$C$12:$C$26,MATCH(装备强化附表!AG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78</v>
      </c>
      <c r="AH111" s="54">
        <f t="shared" si="28"/>
        <v>156000</v>
      </c>
      <c r="AI111" s="54">
        <f>ROUNDUP(装备强化!$F$3*INDEX(装备强化!$C$12:$C$26,MATCH(装备强化附表!AI$1,装备强化!$B$12:$B$26,0))*INDEX(装备强化!$G$12:$G$16,MATCH(装备强化附表!$D111,装备强化!$F$12:$F$16,0))*(INDEX(装备强化!$K$12:$K$26,MATCH(装备强化附表!$E111,装备强化!$J$12:$J$26,0))+IF($B111=1,装备强化!$K$28,0))*INDEX(装备强化!$O$12:$O$21,MATCH(装备强化附表!$C111,装备强化!$N$12:$N$21,0)),0)</f>
        <v>85</v>
      </c>
      <c r="AJ111" s="54">
        <f t="shared" si="29"/>
        <v>170000</v>
      </c>
    </row>
    <row r="112" spans="1:36">
      <c r="A112" t="s">
        <v>880</v>
      </c>
      <c r="B112">
        <v>1</v>
      </c>
      <c r="C112" t="s">
        <v>129</v>
      </c>
      <c r="D112" t="s">
        <v>308</v>
      </c>
      <c r="E112">
        <v>20</v>
      </c>
      <c r="F112" t="s">
        <v>232</v>
      </c>
      <c r="G112" s="54">
        <f>ROUNDUP(装备强化!$F$3*INDEX(装备强化!$C$12:$C$26,MATCH(装备强化附表!G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5</v>
      </c>
      <c r="H112" s="54">
        <f t="shared" si="15"/>
        <v>10000</v>
      </c>
      <c r="I112" s="54">
        <f>ROUNDUP(装备强化!$F$3*INDEX(装备强化!$C$12:$C$26,MATCH(装备强化附表!I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8</v>
      </c>
      <c r="J112" s="54">
        <f t="shared" si="16"/>
        <v>16000</v>
      </c>
      <c r="K112" s="54">
        <f>ROUNDUP(装备强化!$F$3*INDEX(装备强化!$C$12:$C$26,MATCH(装备强化附表!K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11</v>
      </c>
      <c r="L112" s="54">
        <f t="shared" si="17"/>
        <v>22000</v>
      </c>
      <c r="M112" s="54">
        <f>ROUNDUP(装备强化!$F$3*INDEX(装备强化!$C$12:$C$26,MATCH(装备强化附表!M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14</v>
      </c>
      <c r="N112" s="54">
        <f t="shared" si="18"/>
        <v>28000</v>
      </c>
      <c r="O112" s="54">
        <f>ROUNDUP(装备强化!$F$3*INDEX(装备强化!$C$12:$C$26,MATCH(装备强化附表!O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17</v>
      </c>
      <c r="P112" s="54">
        <f t="shared" si="19"/>
        <v>34000</v>
      </c>
      <c r="Q112" s="54">
        <f>ROUNDUP(装备强化!$F$3*INDEX(装备强化!$C$12:$C$26,MATCH(装备强化附表!Q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30</v>
      </c>
      <c r="R112" s="54">
        <f t="shared" si="20"/>
        <v>60000</v>
      </c>
      <c r="S112" s="54">
        <f>ROUNDUP(装备强化!$F$3*INDEX(装备强化!$C$12:$C$26,MATCH(装备强化附表!S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35</v>
      </c>
      <c r="T112" s="54">
        <f t="shared" si="21"/>
        <v>70000</v>
      </c>
      <c r="U112" s="54">
        <f>ROUNDUP(装备强化!$F$3*INDEX(装备强化!$C$12:$C$26,MATCH(装备强化附表!U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40</v>
      </c>
      <c r="V112" s="54">
        <f t="shared" si="22"/>
        <v>80000</v>
      </c>
      <c r="W112" s="54">
        <f>ROUNDUP(装备强化!$F$3*INDEX(装备强化!$C$12:$C$26,MATCH(装备强化附表!W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44</v>
      </c>
      <c r="X112" s="54">
        <f t="shared" si="23"/>
        <v>88000</v>
      </c>
      <c r="Y112" s="54">
        <f>ROUNDUP(装备强化!$F$3*INDEX(装备强化!$C$12:$C$26,MATCH(装备强化附表!Y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49</v>
      </c>
      <c r="Z112" s="54">
        <f t="shared" si="24"/>
        <v>98000</v>
      </c>
      <c r="AA112" s="54">
        <f>ROUNDUP(装备强化!$F$3*INDEX(装备强化!$C$12:$C$26,MATCH(装备强化附表!AA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86</v>
      </c>
      <c r="AB112" s="54">
        <f t="shared" si="25"/>
        <v>172000</v>
      </c>
      <c r="AC112" s="54">
        <f>ROUNDUP(装备强化!$F$3*INDEX(装备强化!$C$12:$C$26,MATCH(装备强化附表!AC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95</v>
      </c>
      <c r="AD112" s="54">
        <f t="shared" si="26"/>
        <v>190000</v>
      </c>
      <c r="AE112" s="54">
        <f>ROUNDUP(装备强化!$F$3*INDEX(装备强化!$C$12:$C$26,MATCH(装备强化附表!AE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105</v>
      </c>
      <c r="AF112" s="54">
        <f t="shared" si="27"/>
        <v>210000</v>
      </c>
      <c r="AG112" s="54">
        <f>ROUNDUP(装备强化!$F$3*INDEX(装备强化!$C$12:$C$26,MATCH(装备强化附表!AG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114</v>
      </c>
      <c r="AH112" s="54">
        <f t="shared" si="28"/>
        <v>228000</v>
      </c>
      <c r="AI112" s="54">
        <f>ROUNDUP(装备强化!$F$3*INDEX(装备强化!$C$12:$C$26,MATCH(装备强化附表!AI$1,装备强化!$B$12:$B$26,0))*INDEX(装备强化!$G$12:$G$16,MATCH(装备强化附表!$D112,装备强化!$F$12:$F$16,0))*(INDEX(装备强化!$K$12:$K$26,MATCH(装备强化附表!$E112,装备强化!$J$12:$J$26,0))+IF($B112=1,装备强化!$K$28,0))*INDEX(装备强化!$O$12:$O$21,MATCH(装备强化附表!$C112,装备强化!$N$12:$N$21,0)),0)</f>
        <v>124</v>
      </c>
      <c r="AJ112" s="54">
        <f t="shared" si="29"/>
        <v>248000</v>
      </c>
    </row>
    <row r="113" spans="1:36">
      <c r="A113" t="s">
        <v>885</v>
      </c>
      <c r="B113">
        <v>0</v>
      </c>
      <c r="C113" t="s">
        <v>123</v>
      </c>
      <c r="D113" t="s">
        <v>308</v>
      </c>
      <c r="E113">
        <v>25</v>
      </c>
      <c r="F113" t="s">
        <v>232</v>
      </c>
      <c r="G113" s="54">
        <f>ROUNDUP(装备强化!$F$3*INDEX(装备强化!$C$12:$C$26,MATCH(装备强化附表!G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4</v>
      </c>
      <c r="H113" s="54">
        <f t="shared" si="15"/>
        <v>8000</v>
      </c>
      <c r="I113" s="54">
        <f>ROUNDUP(装备强化!$F$3*INDEX(装备强化!$C$12:$C$26,MATCH(装备强化附表!I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6</v>
      </c>
      <c r="J113" s="54">
        <f t="shared" si="16"/>
        <v>12000</v>
      </c>
      <c r="K113" s="54">
        <f>ROUNDUP(装备强化!$F$3*INDEX(装备强化!$C$12:$C$26,MATCH(装备强化附表!K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9</v>
      </c>
      <c r="L113" s="54">
        <f t="shared" si="17"/>
        <v>18000</v>
      </c>
      <c r="M113" s="54">
        <f>ROUNDUP(装备强化!$F$3*INDEX(装备强化!$C$12:$C$26,MATCH(装备强化附表!M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11</v>
      </c>
      <c r="N113" s="54">
        <f t="shared" si="18"/>
        <v>22000</v>
      </c>
      <c r="O113" s="54">
        <f>ROUNDUP(装备强化!$F$3*INDEX(装备强化!$C$12:$C$26,MATCH(装备强化附表!O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14</v>
      </c>
      <c r="P113" s="54">
        <f t="shared" si="19"/>
        <v>28000</v>
      </c>
      <c r="Q113" s="54">
        <f>ROUNDUP(装备强化!$F$3*INDEX(装备强化!$C$12:$C$26,MATCH(装备强化附表!Q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24</v>
      </c>
      <c r="R113" s="54">
        <f t="shared" si="20"/>
        <v>48000</v>
      </c>
      <c r="S113" s="54">
        <f>ROUNDUP(装备强化!$F$3*INDEX(装备强化!$C$12:$C$26,MATCH(装备强化附表!S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28</v>
      </c>
      <c r="T113" s="54">
        <f t="shared" si="21"/>
        <v>56000</v>
      </c>
      <c r="U113" s="54">
        <f>ROUNDUP(装备强化!$F$3*INDEX(装备强化!$C$12:$C$26,MATCH(装备强化附表!U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31</v>
      </c>
      <c r="V113" s="54">
        <f t="shared" si="22"/>
        <v>62000</v>
      </c>
      <c r="W113" s="54">
        <f>ROUNDUP(装备强化!$F$3*INDEX(装备强化!$C$12:$C$26,MATCH(装备强化附表!W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35</v>
      </c>
      <c r="X113" s="54">
        <f t="shared" si="23"/>
        <v>70000</v>
      </c>
      <c r="Y113" s="54">
        <f>ROUNDUP(装备强化!$F$3*INDEX(装备强化!$C$12:$C$26,MATCH(装备强化附表!Y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39</v>
      </c>
      <c r="Z113" s="54">
        <f t="shared" si="24"/>
        <v>78000</v>
      </c>
      <c r="AA113" s="54">
        <f>ROUNDUP(装备强化!$F$3*INDEX(装备强化!$C$12:$C$26,MATCH(装备强化附表!AA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68</v>
      </c>
      <c r="AB113" s="54">
        <f t="shared" si="25"/>
        <v>136000</v>
      </c>
      <c r="AC113" s="54">
        <f>ROUNDUP(装备强化!$F$3*INDEX(装备强化!$C$12:$C$26,MATCH(装备强化附表!AC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75</v>
      </c>
      <c r="AD113" s="54">
        <f t="shared" si="26"/>
        <v>150000</v>
      </c>
      <c r="AE113" s="54">
        <f>ROUNDUP(装备强化!$F$3*INDEX(装备强化!$C$12:$C$26,MATCH(装备强化附表!AE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83</v>
      </c>
      <c r="AF113" s="54">
        <f t="shared" si="27"/>
        <v>166000</v>
      </c>
      <c r="AG113" s="54">
        <f>ROUNDUP(装备强化!$F$3*INDEX(装备强化!$C$12:$C$26,MATCH(装备强化附表!AG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90</v>
      </c>
      <c r="AH113" s="54">
        <f t="shared" si="28"/>
        <v>180000</v>
      </c>
      <c r="AI113" s="54">
        <f>ROUNDUP(装备强化!$F$3*INDEX(装备强化!$C$12:$C$26,MATCH(装备强化附表!AI$1,装备强化!$B$12:$B$26,0))*INDEX(装备强化!$G$12:$G$16,MATCH(装备强化附表!$D113,装备强化!$F$12:$F$16,0))*(INDEX(装备强化!$K$12:$K$26,MATCH(装备强化附表!$E113,装备强化!$J$12:$J$26,0))+IF($B113=1,装备强化!$K$28,0))*INDEX(装备强化!$O$12:$O$21,MATCH(装备强化附表!$C113,装备强化!$N$12:$N$21,0)),0)</f>
        <v>98</v>
      </c>
      <c r="AJ113" s="54">
        <f t="shared" si="29"/>
        <v>196000</v>
      </c>
    </row>
    <row r="114" spans="1:36">
      <c r="A114" t="s">
        <v>890</v>
      </c>
      <c r="B114">
        <v>0</v>
      </c>
      <c r="C114" t="s">
        <v>124</v>
      </c>
      <c r="D114" t="s">
        <v>308</v>
      </c>
      <c r="E114">
        <v>25</v>
      </c>
      <c r="F114" t="s">
        <v>232</v>
      </c>
      <c r="G114" s="54">
        <f>ROUNDUP(装备强化!$F$3*INDEX(装备强化!$C$12:$C$26,MATCH(装备强化附表!G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5</v>
      </c>
      <c r="H114" s="54">
        <f t="shared" si="15"/>
        <v>10000</v>
      </c>
      <c r="I114" s="54">
        <f>ROUNDUP(装备强化!$F$3*INDEX(装备强化!$C$12:$C$26,MATCH(装备强化附表!I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8</v>
      </c>
      <c r="J114" s="54">
        <f t="shared" si="16"/>
        <v>16000</v>
      </c>
      <c r="K114" s="54">
        <f>ROUNDUP(装备强化!$F$3*INDEX(装备强化!$C$12:$C$26,MATCH(装备强化附表!K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11</v>
      </c>
      <c r="L114" s="54">
        <f t="shared" si="17"/>
        <v>22000</v>
      </c>
      <c r="M114" s="54">
        <f>ROUNDUP(装备强化!$F$3*INDEX(装备强化!$C$12:$C$26,MATCH(装备强化附表!M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13</v>
      </c>
      <c r="N114" s="54">
        <f t="shared" si="18"/>
        <v>26000</v>
      </c>
      <c r="O114" s="54">
        <f>ROUNDUP(装备强化!$F$3*INDEX(装备强化!$C$12:$C$26,MATCH(装备强化附表!O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17</v>
      </c>
      <c r="P114" s="54">
        <f t="shared" si="19"/>
        <v>34000</v>
      </c>
      <c r="Q114" s="54">
        <f>ROUNDUP(装备强化!$F$3*INDEX(装备强化!$C$12:$C$26,MATCH(装备强化附表!Q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30</v>
      </c>
      <c r="R114" s="54">
        <f t="shared" si="20"/>
        <v>60000</v>
      </c>
      <c r="S114" s="54">
        <f>ROUNDUP(装备强化!$F$3*INDEX(装备强化!$C$12:$C$26,MATCH(装备强化附表!S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34</v>
      </c>
      <c r="T114" s="54">
        <f t="shared" si="21"/>
        <v>68000</v>
      </c>
      <c r="U114" s="54">
        <f>ROUNDUP(装备强化!$F$3*INDEX(装备强化!$C$12:$C$26,MATCH(装备强化附表!U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39</v>
      </c>
      <c r="V114" s="54">
        <f t="shared" si="22"/>
        <v>78000</v>
      </c>
      <c r="W114" s="54">
        <f>ROUNDUP(装备强化!$F$3*INDEX(装备强化!$C$12:$C$26,MATCH(装备强化附表!W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44</v>
      </c>
      <c r="X114" s="54">
        <f t="shared" si="23"/>
        <v>88000</v>
      </c>
      <c r="Y114" s="54">
        <f>ROUNDUP(装备强化!$F$3*INDEX(装备强化!$C$12:$C$26,MATCH(装备强化附表!Y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49</v>
      </c>
      <c r="Z114" s="54">
        <f t="shared" si="24"/>
        <v>98000</v>
      </c>
      <c r="AA114" s="54">
        <f>ROUNDUP(装备强化!$F$3*INDEX(装备强化!$C$12:$C$26,MATCH(装备强化附表!AA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85</v>
      </c>
      <c r="AB114" s="54">
        <f t="shared" si="25"/>
        <v>170000</v>
      </c>
      <c r="AC114" s="54">
        <f>ROUNDUP(装备强化!$F$3*INDEX(装备强化!$C$12:$C$26,MATCH(装备强化附表!AC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94</v>
      </c>
      <c r="AD114" s="54">
        <f t="shared" si="26"/>
        <v>188000</v>
      </c>
      <c r="AE114" s="54">
        <f>ROUNDUP(装备强化!$F$3*INDEX(装备强化!$C$12:$C$26,MATCH(装备强化附表!AE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104</v>
      </c>
      <c r="AF114" s="54">
        <f t="shared" si="27"/>
        <v>208000</v>
      </c>
      <c r="AG114" s="54">
        <f>ROUNDUP(装备强化!$F$3*INDEX(装备强化!$C$12:$C$26,MATCH(装备强化附表!AG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113</v>
      </c>
      <c r="AH114" s="54">
        <f t="shared" si="28"/>
        <v>226000</v>
      </c>
      <c r="AI114" s="54">
        <f>ROUNDUP(装备强化!$F$3*INDEX(装备强化!$C$12:$C$26,MATCH(装备强化附表!AI$1,装备强化!$B$12:$B$26,0))*INDEX(装备强化!$G$12:$G$16,MATCH(装备强化附表!$D114,装备强化!$F$12:$F$16,0))*(INDEX(装备强化!$K$12:$K$26,MATCH(装备强化附表!$E114,装备强化!$J$12:$J$26,0))+IF($B114=1,装备强化!$K$28,0))*INDEX(装备强化!$O$12:$O$21,MATCH(装备强化附表!$C114,装备强化!$N$12:$N$21,0)),0)</f>
        <v>122</v>
      </c>
      <c r="AJ114" s="54">
        <f t="shared" si="29"/>
        <v>244000</v>
      </c>
    </row>
    <row r="115" spans="1:36">
      <c r="A115" t="s">
        <v>895</v>
      </c>
      <c r="B115">
        <v>0</v>
      </c>
      <c r="C115" t="s">
        <v>125</v>
      </c>
      <c r="D115" t="s">
        <v>308</v>
      </c>
      <c r="E115">
        <v>25</v>
      </c>
      <c r="F115" t="s">
        <v>232</v>
      </c>
      <c r="G115" s="54">
        <f>ROUNDUP(装备强化!$F$3*INDEX(装备强化!$C$12:$C$26,MATCH(装备强化附表!G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5</v>
      </c>
      <c r="H115" s="54">
        <f t="shared" si="15"/>
        <v>10000</v>
      </c>
      <c r="I115" s="54">
        <f>ROUNDUP(装备强化!$F$3*INDEX(装备强化!$C$12:$C$26,MATCH(装备强化附表!I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8</v>
      </c>
      <c r="J115" s="54">
        <f t="shared" si="16"/>
        <v>16000</v>
      </c>
      <c r="K115" s="54">
        <f>ROUNDUP(装备强化!$F$3*INDEX(装备强化!$C$12:$C$26,MATCH(装备强化附表!K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11</v>
      </c>
      <c r="L115" s="54">
        <f t="shared" si="17"/>
        <v>22000</v>
      </c>
      <c r="M115" s="54">
        <f>ROUNDUP(装备强化!$F$3*INDEX(装备强化!$C$12:$C$26,MATCH(装备强化附表!M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13</v>
      </c>
      <c r="N115" s="54">
        <f t="shared" si="18"/>
        <v>26000</v>
      </c>
      <c r="O115" s="54">
        <f>ROUNDUP(装备强化!$F$3*INDEX(装备强化!$C$12:$C$26,MATCH(装备强化附表!O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17</v>
      </c>
      <c r="P115" s="54">
        <f t="shared" si="19"/>
        <v>34000</v>
      </c>
      <c r="Q115" s="54">
        <f>ROUNDUP(装备强化!$F$3*INDEX(装备强化!$C$12:$C$26,MATCH(装备强化附表!Q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30</v>
      </c>
      <c r="R115" s="54">
        <f t="shared" si="20"/>
        <v>60000</v>
      </c>
      <c r="S115" s="54">
        <f>ROUNDUP(装备强化!$F$3*INDEX(装备强化!$C$12:$C$26,MATCH(装备强化附表!S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34</v>
      </c>
      <c r="T115" s="54">
        <f t="shared" si="21"/>
        <v>68000</v>
      </c>
      <c r="U115" s="54">
        <f>ROUNDUP(装备强化!$F$3*INDEX(装备强化!$C$12:$C$26,MATCH(装备强化附表!U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39</v>
      </c>
      <c r="V115" s="54">
        <f t="shared" si="22"/>
        <v>78000</v>
      </c>
      <c r="W115" s="54">
        <f>ROUNDUP(装备强化!$F$3*INDEX(装备强化!$C$12:$C$26,MATCH(装备强化附表!W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44</v>
      </c>
      <c r="X115" s="54">
        <f t="shared" si="23"/>
        <v>88000</v>
      </c>
      <c r="Y115" s="54">
        <f>ROUNDUP(装备强化!$F$3*INDEX(装备强化!$C$12:$C$26,MATCH(装备强化附表!Y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49</v>
      </c>
      <c r="Z115" s="54">
        <f t="shared" si="24"/>
        <v>98000</v>
      </c>
      <c r="AA115" s="54">
        <f>ROUNDUP(装备强化!$F$3*INDEX(装备强化!$C$12:$C$26,MATCH(装备强化附表!AA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85</v>
      </c>
      <c r="AB115" s="54">
        <f t="shared" si="25"/>
        <v>170000</v>
      </c>
      <c r="AC115" s="54">
        <f>ROUNDUP(装备强化!$F$3*INDEX(装备强化!$C$12:$C$26,MATCH(装备强化附表!AC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94</v>
      </c>
      <c r="AD115" s="54">
        <f t="shared" si="26"/>
        <v>188000</v>
      </c>
      <c r="AE115" s="54">
        <f>ROUNDUP(装备强化!$F$3*INDEX(装备强化!$C$12:$C$26,MATCH(装备强化附表!AE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104</v>
      </c>
      <c r="AF115" s="54">
        <f t="shared" si="27"/>
        <v>208000</v>
      </c>
      <c r="AG115" s="54">
        <f>ROUNDUP(装备强化!$F$3*INDEX(装备强化!$C$12:$C$26,MATCH(装备强化附表!AG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113</v>
      </c>
      <c r="AH115" s="54">
        <f t="shared" si="28"/>
        <v>226000</v>
      </c>
      <c r="AI115" s="54">
        <f>ROUNDUP(装备强化!$F$3*INDEX(装备强化!$C$12:$C$26,MATCH(装备强化附表!AI$1,装备强化!$B$12:$B$26,0))*INDEX(装备强化!$G$12:$G$16,MATCH(装备强化附表!$D115,装备强化!$F$12:$F$16,0))*(INDEX(装备强化!$K$12:$K$26,MATCH(装备强化附表!$E115,装备强化!$J$12:$J$26,0))+IF($B115=1,装备强化!$K$28,0))*INDEX(装备强化!$O$12:$O$21,MATCH(装备强化附表!$C115,装备强化!$N$12:$N$21,0)),0)</f>
        <v>122</v>
      </c>
      <c r="AJ115" s="54">
        <f t="shared" si="29"/>
        <v>244000</v>
      </c>
    </row>
    <row r="116" spans="1:36">
      <c r="A116" t="s">
        <v>900</v>
      </c>
      <c r="B116">
        <v>0</v>
      </c>
      <c r="C116" t="s">
        <v>130</v>
      </c>
      <c r="D116" t="s">
        <v>308</v>
      </c>
      <c r="E116">
        <v>25</v>
      </c>
      <c r="F116" t="s">
        <v>232</v>
      </c>
      <c r="G116" s="54">
        <f>ROUNDUP(装备强化!$F$3*INDEX(装备强化!$C$12:$C$26,MATCH(装备强化附表!G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4</v>
      </c>
      <c r="H116" s="54">
        <f t="shared" si="15"/>
        <v>8000</v>
      </c>
      <c r="I116" s="54">
        <f>ROUNDUP(装备强化!$F$3*INDEX(装备强化!$C$12:$C$26,MATCH(装备强化附表!I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6</v>
      </c>
      <c r="J116" s="54">
        <f t="shared" si="16"/>
        <v>12000</v>
      </c>
      <c r="K116" s="54">
        <f>ROUNDUP(装备强化!$F$3*INDEX(装备强化!$C$12:$C$26,MATCH(装备强化附表!K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9</v>
      </c>
      <c r="L116" s="54">
        <f t="shared" si="17"/>
        <v>18000</v>
      </c>
      <c r="M116" s="54">
        <f>ROUNDUP(装备强化!$F$3*INDEX(装备强化!$C$12:$C$26,MATCH(装备强化附表!M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11</v>
      </c>
      <c r="N116" s="54">
        <f t="shared" si="18"/>
        <v>22000</v>
      </c>
      <c r="O116" s="54">
        <f>ROUNDUP(装备强化!$F$3*INDEX(装备强化!$C$12:$C$26,MATCH(装备强化附表!O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14</v>
      </c>
      <c r="P116" s="54">
        <f t="shared" si="19"/>
        <v>28000</v>
      </c>
      <c r="Q116" s="54">
        <f>ROUNDUP(装备强化!$F$3*INDEX(装备强化!$C$12:$C$26,MATCH(装备强化附表!Q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24</v>
      </c>
      <c r="R116" s="54">
        <f t="shared" si="20"/>
        <v>48000</v>
      </c>
      <c r="S116" s="54">
        <f>ROUNDUP(装备强化!$F$3*INDEX(装备强化!$C$12:$C$26,MATCH(装备强化附表!S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28</v>
      </c>
      <c r="T116" s="54">
        <f t="shared" si="21"/>
        <v>56000</v>
      </c>
      <c r="U116" s="54">
        <f>ROUNDUP(装备强化!$F$3*INDEX(装备强化!$C$12:$C$26,MATCH(装备强化附表!U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31</v>
      </c>
      <c r="V116" s="54">
        <f t="shared" si="22"/>
        <v>62000</v>
      </c>
      <c r="W116" s="54">
        <f>ROUNDUP(装备强化!$F$3*INDEX(装备强化!$C$12:$C$26,MATCH(装备强化附表!W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35</v>
      </c>
      <c r="X116" s="54">
        <f t="shared" si="23"/>
        <v>70000</v>
      </c>
      <c r="Y116" s="54">
        <f>ROUNDUP(装备强化!$F$3*INDEX(装备强化!$C$12:$C$26,MATCH(装备强化附表!Y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39</v>
      </c>
      <c r="Z116" s="54">
        <f t="shared" si="24"/>
        <v>78000</v>
      </c>
      <c r="AA116" s="54">
        <f>ROUNDUP(装备强化!$F$3*INDEX(装备强化!$C$12:$C$26,MATCH(装备强化附表!AA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68</v>
      </c>
      <c r="AB116" s="54">
        <f t="shared" si="25"/>
        <v>136000</v>
      </c>
      <c r="AC116" s="54">
        <f>ROUNDUP(装备强化!$F$3*INDEX(装备强化!$C$12:$C$26,MATCH(装备强化附表!AC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75</v>
      </c>
      <c r="AD116" s="54">
        <f t="shared" si="26"/>
        <v>150000</v>
      </c>
      <c r="AE116" s="54">
        <f>ROUNDUP(装备强化!$F$3*INDEX(装备强化!$C$12:$C$26,MATCH(装备强化附表!AE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83</v>
      </c>
      <c r="AF116" s="54">
        <f t="shared" si="27"/>
        <v>166000</v>
      </c>
      <c r="AG116" s="54">
        <f>ROUNDUP(装备强化!$F$3*INDEX(装备强化!$C$12:$C$26,MATCH(装备强化附表!AG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90</v>
      </c>
      <c r="AH116" s="54">
        <f t="shared" si="28"/>
        <v>180000</v>
      </c>
      <c r="AI116" s="54">
        <f>ROUNDUP(装备强化!$F$3*INDEX(装备强化!$C$12:$C$26,MATCH(装备强化附表!AI$1,装备强化!$B$12:$B$26,0))*INDEX(装备强化!$G$12:$G$16,MATCH(装备强化附表!$D116,装备强化!$F$12:$F$16,0))*(INDEX(装备强化!$K$12:$K$26,MATCH(装备强化附表!$E116,装备强化!$J$12:$J$26,0))+IF($B116=1,装备强化!$K$28,0))*INDEX(装备强化!$O$12:$O$21,MATCH(装备强化附表!$C116,装备强化!$N$12:$N$21,0)),0)</f>
        <v>98</v>
      </c>
      <c r="AJ116" s="54">
        <f t="shared" si="29"/>
        <v>196000</v>
      </c>
    </row>
    <row r="117" spans="1:36">
      <c r="A117" t="s">
        <v>905</v>
      </c>
      <c r="B117">
        <v>0</v>
      </c>
      <c r="C117" t="s">
        <v>131</v>
      </c>
      <c r="D117" t="s">
        <v>308</v>
      </c>
      <c r="E117">
        <v>25</v>
      </c>
      <c r="F117" t="s">
        <v>232</v>
      </c>
      <c r="G117" s="54">
        <f>ROUNDUP(装备强化!$F$3*INDEX(装备强化!$C$12:$C$26,MATCH(装备强化附表!G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4</v>
      </c>
      <c r="H117" s="54">
        <f t="shared" si="15"/>
        <v>8000</v>
      </c>
      <c r="I117" s="54">
        <f>ROUNDUP(装备强化!$F$3*INDEX(装备强化!$C$12:$C$26,MATCH(装备强化附表!I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6</v>
      </c>
      <c r="J117" s="54">
        <f t="shared" si="16"/>
        <v>12000</v>
      </c>
      <c r="K117" s="54">
        <f>ROUNDUP(装备强化!$F$3*INDEX(装备强化!$C$12:$C$26,MATCH(装备强化附表!K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9</v>
      </c>
      <c r="L117" s="54">
        <f t="shared" si="17"/>
        <v>18000</v>
      </c>
      <c r="M117" s="54">
        <f>ROUNDUP(装备强化!$F$3*INDEX(装备强化!$C$12:$C$26,MATCH(装备强化附表!M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11</v>
      </c>
      <c r="N117" s="54">
        <f t="shared" si="18"/>
        <v>22000</v>
      </c>
      <c r="O117" s="54">
        <f>ROUNDUP(装备强化!$F$3*INDEX(装备强化!$C$12:$C$26,MATCH(装备强化附表!O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14</v>
      </c>
      <c r="P117" s="54">
        <f t="shared" si="19"/>
        <v>28000</v>
      </c>
      <c r="Q117" s="54">
        <f>ROUNDUP(装备强化!$F$3*INDEX(装备强化!$C$12:$C$26,MATCH(装备强化附表!Q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24</v>
      </c>
      <c r="R117" s="54">
        <f t="shared" si="20"/>
        <v>48000</v>
      </c>
      <c r="S117" s="54">
        <f>ROUNDUP(装备强化!$F$3*INDEX(装备强化!$C$12:$C$26,MATCH(装备强化附表!S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28</v>
      </c>
      <c r="T117" s="54">
        <f t="shared" si="21"/>
        <v>56000</v>
      </c>
      <c r="U117" s="54">
        <f>ROUNDUP(装备强化!$F$3*INDEX(装备强化!$C$12:$C$26,MATCH(装备强化附表!U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31</v>
      </c>
      <c r="V117" s="54">
        <f t="shared" si="22"/>
        <v>62000</v>
      </c>
      <c r="W117" s="54">
        <f>ROUNDUP(装备强化!$F$3*INDEX(装备强化!$C$12:$C$26,MATCH(装备强化附表!W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35</v>
      </c>
      <c r="X117" s="54">
        <f t="shared" si="23"/>
        <v>70000</v>
      </c>
      <c r="Y117" s="54">
        <f>ROUNDUP(装备强化!$F$3*INDEX(装备强化!$C$12:$C$26,MATCH(装备强化附表!Y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39</v>
      </c>
      <c r="Z117" s="54">
        <f t="shared" si="24"/>
        <v>78000</v>
      </c>
      <c r="AA117" s="54">
        <f>ROUNDUP(装备强化!$F$3*INDEX(装备强化!$C$12:$C$26,MATCH(装备强化附表!AA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68</v>
      </c>
      <c r="AB117" s="54">
        <f t="shared" si="25"/>
        <v>136000</v>
      </c>
      <c r="AC117" s="54">
        <f>ROUNDUP(装备强化!$F$3*INDEX(装备强化!$C$12:$C$26,MATCH(装备强化附表!AC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75</v>
      </c>
      <c r="AD117" s="54">
        <f t="shared" si="26"/>
        <v>150000</v>
      </c>
      <c r="AE117" s="54">
        <f>ROUNDUP(装备强化!$F$3*INDEX(装备强化!$C$12:$C$26,MATCH(装备强化附表!AE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83</v>
      </c>
      <c r="AF117" s="54">
        <f t="shared" si="27"/>
        <v>166000</v>
      </c>
      <c r="AG117" s="54">
        <f>ROUNDUP(装备强化!$F$3*INDEX(装备强化!$C$12:$C$26,MATCH(装备强化附表!AG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90</v>
      </c>
      <c r="AH117" s="54">
        <f t="shared" si="28"/>
        <v>180000</v>
      </c>
      <c r="AI117" s="54">
        <f>ROUNDUP(装备强化!$F$3*INDEX(装备强化!$C$12:$C$26,MATCH(装备强化附表!AI$1,装备强化!$B$12:$B$26,0))*INDEX(装备强化!$G$12:$G$16,MATCH(装备强化附表!$D117,装备强化!$F$12:$F$16,0))*(INDEX(装备强化!$K$12:$K$26,MATCH(装备强化附表!$E117,装备强化!$J$12:$J$26,0))+IF($B117=1,装备强化!$K$28,0))*INDEX(装备强化!$O$12:$O$21,MATCH(装备强化附表!$C117,装备强化!$N$12:$N$21,0)),0)</f>
        <v>98</v>
      </c>
      <c r="AJ117" s="54">
        <f t="shared" si="29"/>
        <v>196000</v>
      </c>
    </row>
    <row r="118" spans="1:36">
      <c r="A118" t="s">
        <v>910</v>
      </c>
      <c r="B118">
        <v>0</v>
      </c>
      <c r="C118" t="s">
        <v>132</v>
      </c>
      <c r="D118" t="s">
        <v>308</v>
      </c>
      <c r="E118">
        <v>25</v>
      </c>
      <c r="F118" t="s">
        <v>232</v>
      </c>
      <c r="G118" s="54">
        <f>ROUNDUP(装备强化!$F$3*INDEX(装备强化!$C$12:$C$26,MATCH(装备强化附表!G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3</v>
      </c>
      <c r="H118" s="54">
        <f t="shared" si="15"/>
        <v>6000</v>
      </c>
      <c r="I118" s="54">
        <f>ROUNDUP(装备强化!$F$3*INDEX(装备强化!$C$12:$C$26,MATCH(装备强化附表!I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4</v>
      </c>
      <c r="J118" s="54">
        <f t="shared" si="16"/>
        <v>8000</v>
      </c>
      <c r="K118" s="54">
        <f>ROUNDUP(装备强化!$F$3*INDEX(装备强化!$C$12:$C$26,MATCH(装备强化附表!K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6</v>
      </c>
      <c r="L118" s="54">
        <f t="shared" si="17"/>
        <v>12000</v>
      </c>
      <c r="M118" s="54">
        <f>ROUNDUP(装备强化!$F$3*INDEX(装备强化!$C$12:$C$26,MATCH(装备强化附表!M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7</v>
      </c>
      <c r="N118" s="54">
        <f t="shared" si="18"/>
        <v>14000</v>
      </c>
      <c r="O118" s="54">
        <f>ROUNDUP(装备强化!$F$3*INDEX(装备强化!$C$12:$C$26,MATCH(装备强化附表!O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8</v>
      </c>
      <c r="P118" s="54">
        <f t="shared" si="19"/>
        <v>16000</v>
      </c>
      <c r="Q118" s="54">
        <f>ROUNDUP(装备强化!$F$3*INDEX(装备强化!$C$12:$C$26,MATCH(装备强化附表!Q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15</v>
      </c>
      <c r="R118" s="54">
        <f t="shared" si="20"/>
        <v>30000</v>
      </c>
      <c r="S118" s="54">
        <f>ROUNDUP(装备强化!$F$3*INDEX(装备强化!$C$12:$C$26,MATCH(装备强化附表!S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17</v>
      </c>
      <c r="T118" s="54">
        <f t="shared" si="21"/>
        <v>34000</v>
      </c>
      <c r="U118" s="54">
        <f>ROUNDUP(装备强化!$F$3*INDEX(装备强化!$C$12:$C$26,MATCH(装备强化附表!U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19</v>
      </c>
      <c r="V118" s="54">
        <f t="shared" si="22"/>
        <v>38000</v>
      </c>
      <c r="W118" s="54">
        <f>ROUNDUP(装备强化!$F$3*INDEX(装备强化!$C$12:$C$26,MATCH(装备强化附表!W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21</v>
      </c>
      <c r="X118" s="54">
        <f t="shared" si="23"/>
        <v>42000</v>
      </c>
      <c r="Y118" s="54">
        <f>ROUNDUP(装备强化!$F$3*INDEX(装备强化!$C$12:$C$26,MATCH(装备强化附表!Y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24</v>
      </c>
      <c r="Z118" s="54">
        <f t="shared" si="24"/>
        <v>48000</v>
      </c>
      <c r="AA118" s="54">
        <f>ROUNDUP(装备强化!$F$3*INDEX(装备强化!$C$12:$C$26,MATCH(装备强化附表!AA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41</v>
      </c>
      <c r="AB118" s="54">
        <f t="shared" si="25"/>
        <v>82000</v>
      </c>
      <c r="AC118" s="54">
        <f>ROUNDUP(装备强化!$F$3*INDEX(装备强化!$C$12:$C$26,MATCH(装备强化附表!AC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45</v>
      </c>
      <c r="AD118" s="54">
        <f t="shared" si="26"/>
        <v>90000</v>
      </c>
      <c r="AE118" s="54">
        <f>ROUNDUP(装备强化!$F$3*INDEX(装备强化!$C$12:$C$26,MATCH(装备强化附表!AE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50</v>
      </c>
      <c r="AF118" s="54">
        <f t="shared" si="27"/>
        <v>100000</v>
      </c>
      <c r="AG118" s="54">
        <f>ROUNDUP(装备强化!$F$3*INDEX(装备强化!$C$12:$C$26,MATCH(装备强化附表!AG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54</v>
      </c>
      <c r="AH118" s="54">
        <f t="shared" si="28"/>
        <v>108000</v>
      </c>
      <c r="AI118" s="54">
        <f>ROUNDUP(装备强化!$F$3*INDEX(装备强化!$C$12:$C$26,MATCH(装备强化附表!AI$1,装备强化!$B$12:$B$26,0))*INDEX(装备强化!$G$12:$G$16,MATCH(装备强化附表!$D118,装备强化!$F$12:$F$16,0))*(INDEX(装备强化!$K$12:$K$26,MATCH(装备强化附表!$E118,装备强化!$J$12:$J$26,0))+IF($B118=1,装备强化!$K$28,0))*INDEX(装备强化!$O$12:$O$21,MATCH(装备强化附表!$C118,装备强化!$N$12:$N$21,0)),0)</f>
        <v>59</v>
      </c>
      <c r="AJ118" s="54">
        <f t="shared" si="29"/>
        <v>118000</v>
      </c>
    </row>
    <row r="119" spans="1:36">
      <c r="A119" t="s">
        <v>915</v>
      </c>
      <c r="B119">
        <v>0</v>
      </c>
      <c r="C119" t="s">
        <v>127</v>
      </c>
      <c r="D119" t="s">
        <v>308</v>
      </c>
      <c r="E119">
        <v>25</v>
      </c>
      <c r="F119" t="s">
        <v>135</v>
      </c>
      <c r="G119" s="54">
        <f>ROUNDUP(装备强化!$F$3*INDEX(装备强化!$C$12:$C$26,MATCH(装备强化附表!G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8</v>
      </c>
      <c r="H119" s="54">
        <f t="shared" si="15"/>
        <v>16000</v>
      </c>
      <c r="I119" s="54">
        <f>ROUNDUP(装备强化!$F$3*INDEX(装备强化!$C$12:$C$26,MATCH(装备强化附表!I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12</v>
      </c>
      <c r="J119" s="54">
        <f t="shared" si="16"/>
        <v>24000</v>
      </c>
      <c r="K119" s="54">
        <f>ROUNDUP(装备强化!$F$3*INDEX(装备强化!$C$12:$C$26,MATCH(装备强化附表!K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17</v>
      </c>
      <c r="L119" s="54">
        <f t="shared" si="17"/>
        <v>34000</v>
      </c>
      <c r="M119" s="54">
        <f>ROUNDUP(装备强化!$F$3*INDEX(装备强化!$C$12:$C$26,MATCH(装备强化附表!M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21</v>
      </c>
      <c r="N119" s="54">
        <f t="shared" si="18"/>
        <v>42000</v>
      </c>
      <c r="O119" s="54">
        <f>ROUNDUP(装备强化!$F$3*INDEX(装备强化!$C$12:$C$26,MATCH(装备强化附表!O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27</v>
      </c>
      <c r="P119" s="54">
        <f t="shared" si="19"/>
        <v>54000</v>
      </c>
      <c r="Q119" s="54">
        <f>ROUNDUP(装备强化!$F$3*INDEX(装备强化!$C$12:$C$26,MATCH(装备强化附表!Q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47</v>
      </c>
      <c r="R119" s="54">
        <f t="shared" si="20"/>
        <v>94000</v>
      </c>
      <c r="S119" s="54">
        <f>ROUNDUP(装备强化!$F$3*INDEX(装备强化!$C$12:$C$26,MATCH(装备强化附表!S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55</v>
      </c>
      <c r="T119" s="54">
        <f t="shared" si="21"/>
        <v>110000</v>
      </c>
      <c r="U119" s="54">
        <f>ROUNDUP(装备强化!$F$3*INDEX(装备强化!$C$12:$C$26,MATCH(装备强化附表!U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62</v>
      </c>
      <c r="V119" s="54">
        <f t="shared" si="22"/>
        <v>124000</v>
      </c>
      <c r="W119" s="54">
        <f>ROUNDUP(装备强化!$F$3*INDEX(装备强化!$C$12:$C$26,MATCH(装备强化附表!W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70</v>
      </c>
      <c r="X119" s="54">
        <f t="shared" si="23"/>
        <v>140000</v>
      </c>
      <c r="Y119" s="54">
        <f>ROUNDUP(装备强化!$F$3*INDEX(装备强化!$C$12:$C$26,MATCH(装备强化附表!Y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77</v>
      </c>
      <c r="Z119" s="54">
        <f t="shared" si="24"/>
        <v>154000</v>
      </c>
      <c r="AA119" s="54">
        <f>ROUNDUP(装备强化!$F$3*INDEX(装备强化!$C$12:$C$26,MATCH(装备强化附表!AA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135</v>
      </c>
      <c r="AB119" s="54">
        <f t="shared" si="25"/>
        <v>270000</v>
      </c>
      <c r="AC119" s="54">
        <f>ROUNDUP(装备强化!$F$3*INDEX(装备强化!$C$12:$C$26,MATCH(装备强化附表!AC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150</v>
      </c>
      <c r="AD119" s="54">
        <f t="shared" si="26"/>
        <v>300000</v>
      </c>
      <c r="AE119" s="54">
        <f>ROUNDUP(装备强化!$F$3*INDEX(装备强化!$C$12:$C$26,MATCH(装备强化附表!AE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165</v>
      </c>
      <c r="AF119" s="54">
        <f t="shared" si="27"/>
        <v>330000</v>
      </c>
      <c r="AG119" s="54">
        <f>ROUNDUP(装备强化!$F$3*INDEX(装备强化!$C$12:$C$26,MATCH(装备强化附表!AG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180</v>
      </c>
      <c r="AH119" s="54">
        <f t="shared" si="28"/>
        <v>360000</v>
      </c>
      <c r="AI119" s="54">
        <f>ROUNDUP(装备强化!$F$3*INDEX(装备强化!$C$12:$C$26,MATCH(装备强化附表!AI$1,装备强化!$B$12:$B$26,0))*INDEX(装备强化!$G$12:$G$16,MATCH(装备强化附表!$D119,装备强化!$F$12:$F$16,0))*(INDEX(装备强化!$K$12:$K$26,MATCH(装备强化附表!$E119,装备强化!$J$12:$J$26,0))+IF($B119=1,装备强化!$K$28,0))*INDEX(装备强化!$O$12:$O$21,MATCH(装备强化附表!$C119,装备强化!$N$12:$N$21,0)),0)</f>
        <v>195</v>
      </c>
      <c r="AJ119" s="54">
        <f t="shared" si="29"/>
        <v>390000</v>
      </c>
    </row>
    <row r="120" spans="1:36">
      <c r="A120" t="s">
        <v>920</v>
      </c>
      <c r="B120">
        <v>1</v>
      </c>
      <c r="C120" t="s">
        <v>127</v>
      </c>
      <c r="D120" t="s">
        <v>308</v>
      </c>
      <c r="E120">
        <v>25</v>
      </c>
      <c r="F120" t="s">
        <v>135</v>
      </c>
      <c r="G120" s="54">
        <f>ROUNDUP(装备强化!$F$3*INDEX(装备强化!$C$12:$C$26,MATCH(装备强化附表!G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11</v>
      </c>
      <c r="H120" s="54">
        <f t="shared" si="15"/>
        <v>22000</v>
      </c>
      <c r="I120" s="54">
        <f>ROUNDUP(装备强化!$F$3*INDEX(装备强化!$C$12:$C$26,MATCH(装备强化附表!I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16</v>
      </c>
      <c r="J120" s="54">
        <f t="shared" si="16"/>
        <v>32000</v>
      </c>
      <c r="K120" s="54">
        <f>ROUNDUP(装备强化!$F$3*INDEX(装备强化!$C$12:$C$26,MATCH(装备强化附表!K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24</v>
      </c>
      <c r="L120" s="54">
        <f t="shared" si="17"/>
        <v>48000</v>
      </c>
      <c r="M120" s="54">
        <f>ROUNDUP(装备强化!$F$3*INDEX(装备强化!$C$12:$C$26,MATCH(装备强化附表!M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29</v>
      </c>
      <c r="N120" s="54">
        <f t="shared" si="18"/>
        <v>58000</v>
      </c>
      <c r="O120" s="54">
        <f>ROUNDUP(装备强化!$F$3*INDEX(装备强化!$C$12:$C$26,MATCH(装备强化附表!O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37</v>
      </c>
      <c r="P120" s="54">
        <f t="shared" si="19"/>
        <v>74000</v>
      </c>
      <c r="Q120" s="54">
        <f>ROUNDUP(装备强化!$F$3*INDEX(装备强化!$C$12:$C$26,MATCH(装备强化附表!Q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66</v>
      </c>
      <c r="R120" s="54">
        <f t="shared" si="20"/>
        <v>132000</v>
      </c>
      <c r="S120" s="54">
        <f>ROUNDUP(装备强化!$F$3*INDEX(装备强化!$C$12:$C$26,MATCH(装备强化附表!S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77</v>
      </c>
      <c r="T120" s="54">
        <f t="shared" si="21"/>
        <v>154000</v>
      </c>
      <c r="U120" s="54">
        <f>ROUNDUP(装备强化!$F$3*INDEX(装备强化!$C$12:$C$26,MATCH(装备强化附表!U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87</v>
      </c>
      <c r="V120" s="54">
        <f t="shared" si="22"/>
        <v>174000</v>
      </c>
      <c r="W120" s="54">
        <f>ROUNDUP(装备强化!$F$3*INDEX(装备强化!$C$12:$C$26,MATCH(装备强化附表!W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98</v>
      </c>
      <c r="X120" s="54">
        <f t="shared" si="23"/>
        <v>196000</v>
      </c>
      <c r="Y120" s="54">
        <f>ROUNDUP(装备强化!$F$3*INDEX(装备强化!$C$12:$C$26,MATCH(装备强化附表!Y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108</v>
      </c>
      <c r="Z120" s="54">
        <f t="shared" si="24"/>
        <v>216000</v>
      </c>
      <c r="AA120" s="54">
        <f>ROUNDUP(装备强化!$F$3*INDEX(装备强化!$C$12:$C$26,MATCH(装备强化附表!AA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189</v>
      </c>
      <c r="AB120" s="54">
        <f t="shared" si="25"/>
        <v>378000</v>
      </c>
      <c r="AC120" s="54">
        <f>ROUNDUP(装备强化!$F$3*INDEX(装备强化!$C$12:$C$26,MATCH(装备强化附表!AC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210</v>
      </c>
      <c r="AD120" s="54">
        <f t="shared" si="26"/>
        <v>420000</v>
      </c>
      <c r="AE120" s="54">
        <f>ROUNDUP(装备强化!$F$3*INDEX(装备强化!$C$12:$C$26,MATCH(装备强化附表!AE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231</v>
      </c>
      <c r="AF120" s="54">
        <f t="shared" si="27"/>
        <v>462000</v>
      </c>
      <c r="AG120" s="54">
        <f>ROUNDUP(装备强化!$F$3*INDEX(装备强化!$C$12:$C$26,MATCH(装备强化附表!AG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252</v>
      </c>
      <c r="AH120" s="54">
        <f t="shared" si="28"/>
        <v>504000</v>
      </c>
      <c r="AI120" s="54">
        <f>ROUNDUP(装备强化!$F$3*INDEX(装备强化!$C$12:$C$26,MATCH(装备强化附表!AI$1,装备强化!$B$12:$B$26,0))*INDEX(装备强化!$G$12:$G$16,MATCH(装备强化附表!$D120,装备强化!$F$12:$F$16,0))*(INDEX(装备强化!$K$12:$K$26,MATCH(装备强化附表!$E120,装备强化!$J$12:$J$26,0))+IF($B120=1,装备强化!$K$28,0))*INDEX(装备强化!$O$12:$O$21,MATCH(装备强化附表!$C120,装备强化!$N$12:$N$21,0)),0)</f>
        <v>273</v>
      </c>
      <c r="AJ120" s="54">
        <f t="shared" si="29"/>
        <v>546000</v>
      </c>
    </row>
    <row r="121" spans="1:36">
      <c r="A121" t="s">
        <v>925</v>
      </c>
      <c r="B121">
        <v>0</v>
      </c>
      <c r="C121" t="s">
        <v>128</v>
      </c>
      <c r="D121" t="s">
        <v>308</v>
      </c>
      <c r="E121">
        <v>25</v>
      </c>
      <c r="F121" t="s">
        <v>135</v>
      </c>
      <c r="G121" s="54">
        <f>ROUNDUP(装备强化!$F$3*INDEX(装备强化!$C$12:$C$26,MATCH(装备强化附表!G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5</v>
      </c>
      <c r="H121" s="54">
        <f t="shared" si="15"/>
        <v>10000</v>
      </c>
      <c r="I121" s="54">
        <f>ROUNDUP(装备强化!$F$3*INDEX(装备强化!$C$12:$C$26,MATCH(装备强化附表!I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8</v>
      </c>
      <c r="J121" s="54">
        <f t="shared" si="16"/>
        <v>16000</v>
      </c>
      <c r="K121" s="54">
        <f>ROUNDUP(装备强化!$F$3*INDEX(装备强化!$C$12:$C$26,MATCH(装备强化附表!K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11</v>
      </c>
      <c r="L121" s="54">
        <f t="shared" si="17"/>
        <v>22000</v>
      </c>
      <c r="M121" s="54">
        <f>ROUNDUP(装备强化!$F$3*INDEX(装备强化!$C$12:$C$26,MATCH(装备强化附表!M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13</v>
      </c>
      <c r="N121" s="54">
        <f t="shared" si="18"/>
        <v>26000</v>
      </c>
      <c r="O121" s="54">
        <f>ROUNDUP(装备强化!$F$3*INDEX(装备强化!$C$12:$C$26,MATCH(装备强化附表!O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17</v>
      </c>
      <c r="P121" s="54">
        <f t="shared" si="19"/>
        <v>34000</v>
      </c>
      <c r="Q121" s="54">
        <f>ROUNDUP(装备强化!$F$3*INDEX(装备强化!$C$12:$C$26,MATCH(装备强化附表!Q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30</v>
      </c>
      <c r="R121" s="54">
        <f t="shared" si="20"/>
        <v>60000</v>
      </c>
      <c r="S121" s="54">
        <f>ROUNDUP(装备强化!$F$3*INDEX(装备强化!$C$12:$C$26,MATCH(装备强化附表!S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34</v>
      </c>
      <c r="T121" s="54">
        <f t="shared" si="21"/>
        <v>68000</v>
      </c>
      <c r="U121" s="54">
        <f>ROUNDUP(装备强化!$F$3*INDEX(装备强化!$C$12:$C$26,MATCH(装备强化附表!U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39</v>
      </c>
      <c r="V121" s="54">
        <f t="shared" si="22"/>
        <v>78000</v>
      </c>
      <c r="W121" s="54">
        <f>ROUNDUP(装备强化!$F$3*INDEX(装备强化!$C$12:$C$26,MATCH(装备强化附表!W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44</v>
      </c>
      <c r="X121" s="54">
        <f t="shared" si="23"/>
        <v>88000</v>
      </c>
      <c r="Y121" s="54">
        <f>ROUNDUP(装备强化!$F$3*INDEX(装备强化!$C$12:$C$26,MATCH(装备强化附表!Y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49</v>
      </c>
      <c r="Z121" s="54">
        <f t="shared" si="24"/>
        <v>98000</v>
      </c>
      <c r="AA121" s="54">
        <f>ROUNDUP(装备强化!$F$3*INDEX(装备强化!$C$12:$C$26,MATCH(装备强化附表!AA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85</v>
      </c>
      <c r="AB121" s="54">
        <f t="shared" si="25"/>
        <v>170000</v>
      </c>
      <c r="AC121" s="54">
        <f>ROUNDUP(装备强化!$F$3*INDEX(装备强化!$C$12:$C$26,MATCH(装备强化附表!AC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94</v>
      </c>
      <c r="AD121" s="54">
        <f t="shared" si="26"/>
        <v>188000</v>
      </c>
      <c r="AE121" s="54">
        <f>ROUNDUP(装备强化!$F$3*INDEX(装备强化!$C$12:$C$26,MATCH(装备强化附表!AE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104</v>
      </c>
      <c r="AF121" s="54">
        <f t="shared" si="27"/>
        <v>208000</v>
      </c>
      <c r="AG121" s="54">
        <f>ROUNDUP(装备强化!$F$3*INDEX(装备强化!$C$12:$C$26,MATCH(装备强化附表!AG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113</v>
      </c>
      <c r="AH121" s="54">
        <f t="shared" si="28"/>
        <v>226000</v>
      </c>
      <c r="AI121" s="54">
        <f>ROUNDUP(装备强化!$F$3*INDEX(装备强化!$C$12:$C$26,MATCH(装备强化附表!AI$1,装备强化!$B$12:$B$26,0))*INDEX(装备强化!$G$12:$G$16,MATCH(装备强化附表!$D121,装备强化!$F$12:$F$16,0))*(INDEX(装备强化!$K$12:$K$26,MATCH(装备强化附表!$E121,装备强化!$J$12:$J$26,0))+IF($B121=1,装备强化!$K$28,0))*INDEX(装备强化!$O$12:$O$21,MATCH(装备强化附表!$C121,装备强化!$N$12:$N$21,0)),0)</f>
        <v>122</v>
      </c>
      <c r="AJ121" s="54">
        <f t="shared" si="29"/>
        <v>244000</v>
      </c>
    </row>
    <row r="122" spans="1:36">
      <c r="A122" t="s">
        <v>930</v>
      </c>
      <c r="B122">
        <v>1</v>
      </c>
      <c r="C122" t="s">
        <v>128</v>
      </c>
      <c r="D122" t="s">
        <v>308</v>
      </c>
      <c r="E122">
        <v>25</v>
      </c>
      <c r="F122" t="s">
        <v>135</v>
      </c>
      <c r="G122" s="54">
        <f>ROUNDUP(装备强化!$F$3*INDEX(装备强化!$C$12:$C$26,MATCH(装备强化附表!G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7</v>
      </c>
      <c r="H122" s="54">
        <f t="shared" si="15"/>
        <v>14000</v>
      </c>
      <c r="I122" s="54">
        <f>ROUNDUP(装备强化!$F$3*INDEX(装备强化!$C$12:$C$26,MATCH(装备强化附表!I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10</v>
      </c>
      <c r="J122" s="54">
        <f t="shared" si="16"/>
        <v>20000</v>
      </c>
      <c r="K122" s="54">
        <f>ROUNDUP(装备强化!$F$3*INDEX(装备强化!$C$12:$C$26,MATCH(装备强化附表!K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15</v>
      </c>
      <c r="L122" s="54">
        <f t="shared" si="17"/>
        <v>30000</v>
      </c>
      <c r="M122" s="54">
        <f>ROUNDUP(装备强化!$F$3*INDEX(装备强化!$C$12:$C$26,MATCH(装备强化附表!M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19</v>
      </c>
      <c r="N122" s="54">
        <f t="shared" si="18"/>
        <v>38000</v>
      </c>
      <c r="O122" s="54">
        <f>ROUNDUP(装备强化!$F$3*INDEX(装备强化!$C$12:$C$26,MATCH(装备强化附表!O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23</v>
      </c>
      <c r="P122" s="54">
        <f t="shared" si="19"/>
        <v>46000</v>
      </c>
      <c r="Q122" s="54">
        <f>ROUNDUP(装备强化!$F$3*INDEX(装备强化!$C$12:$C$26,MATCH(装备强化附表!Q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42</v>
      </c>
      <c r="R122" s="54">
        <f t="shared" si="20"/>
        <v>84000</v>
      </c>
      <c r="S122" s="54">
        <f>ROUNDUP(装备强化!$F$3*INDEX(装备强化!$C$12:$C$26,MATCH(装备强化附表!S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48</v>
      </c>
      <c r="T122" s="54">
        <f t="shared" si="21"/>
        <v>96000</v>
      </c>
      <c r="U122" s="54">
        <f>ROUNDUP(装备强化!$F$3*INDEX(装备强化!$C$12:$C$26,MATCH(装备强化附表!U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55</v>
      </c>
      <c r="V122" s="54">
        <f t="shared" si="22"/>
        <v>110000</v>
      </c>
      <c r="W122" s="54">
        <f>ROUNDUP(装备强化!$F$3*INDEX(装备强化!$C$12:$C$26,MATCH(装备强化附表!W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61</v>
      </c>
      <c r="X122" s="54">
        <f t="shared" si="23"/>
        <v>122000</v>
      </c>
      <c r="Y122" s="54">
        <f>ROUNDUP(装备强化!$F$3*INDEX(装备强化!$C$12:$C$26,MATCH(装备强化附表!Y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68</v>
      </c>
      <c r="Z122" s="54">
        <f t="shared" si="24"/>
        <v>136000</v>
      </c>
      <c r="AA122" s="54">
        <f>ROUNDUP(装备强化!$F$3*INDEX(装备强化!$C$12:$C$26,MATCH(装备强化附表!AA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119</v>
      </c>
      <c r="AB122" s="54">
        <f t="shared" si="25"/>
        <v>238000</v>
      </c>
      <c r="AC122" s="54">
        <f>ROUNDUP(装备强化!$F$3*INDEX(装备强化!$C$12:$C$26,MATCH(装备强化附表!AC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132</v>
      </c>
      <c r="AD122" s="54">
        <f t="shared" si="26"/>
        <v>264000</v>
      </c>
      <c r="AE122" s="54">
        <f>ROUNDUP(装备强化!$F$3*INDEX(装备强化!$C$12:$C$26,MATCH(装备强化附表!AE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145</v>
      </c>
      <c r="AF122" s="54">
        <f t="shared" si="27"/>
        <v>290000</v>
      </c>
      <c r="AG122" s="54">
        <f>ROUNDUP(装备强化!$F$3*INDEX(装备强化!$C$12:$C$26,MATCH(装备强化附表!AG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158</v>
      </c>
      <c r="AH122" s="54">
        <f t="shared" si="28"/>
        <v>316000</v>
      </c>
      <c r="AI122" s="54">
        <f>ROUNDUP(装备强化!$F$3*INDEX(装备强化!$C$12:$C$26,MATCH(装备强化附表!AI$1,装备强化!$B$12:$B$26,0))*INDEX(装备强化!$G$12:$G$16,MATCH(装备强化附表!$D122,装备强化!$F$12:$F$16,0))*(INDEX(装备强化!$K$12:$K$26,MATCH(装备强化附表!$E122,装备强化!$J$12:$J$26,0))+IF($B122=1,装备强化!$K$28,0))*INDEX(装备强化!$O$12:$O$21,MATCH(装备强化附表!$C122,装备强化!$N$12:$N$21,0)),0)</f>
        <v>171</v>
      </c>
      <c r="AJ122" s="54">
        <f t="shared" si="29"/>
        <v>342000</v>
      </c>
    </row>
    <row r="123" spans="1:36">
      <c r="A123" t="s">
        <v>935</v>
      </c>
      <c r="B123">
        <v>0</v>
      </c>
      <c r="C123" t="s">
        <v>127</v>
      </c>
      <c r="D123" t="s">
        <v>308</v>
      </c>
      <c r="E123">
        <v>25</v>
      </c>
      <c r="F123" t="s">
        <v>139</v>
      </c>
      <c r="G123" s="54">
        <f>ROUNDUP(装备强化!$F$3*INDEX(装备强化!$C$12:$C$26,MATCH(装备强化附表!G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8</v>
      </c>
      <c r="H123" s="54">
        <f t="shared" si="15"/>
        <v>16000</v>
      </c>
      <c r="I123" s="54">
        <f>ROUNDUP(装备强化!$F$3*INDEX(装备强化!$C$12:$C$26,MATCH(装备强化附表!I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12</v>
      </c>
      <c r="J123" s="54">
        <f t="shared" si="16"/>
        <v>24000</v>
      </c>
      <c r="K123" s="54">
        <f>ROUNDUP(装备强化!$F$3*INDEX(装备强化!$C$12:$C$26,MATCH(装备强化附表!K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17</v>
      </c>
      <c r="L123" s="54">
        <f t="shared" si="17"/>
        <v>34000</v>
      </c>
      <c r="M123" s="54">
        <f>ROUNDUP(装备强化!$F$3*INDEX(装备强化!$C$12:$C$26,MATCH(装备强化附表!M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21</v>
      </c>
      <c r="N123" s="54">
        <f t="shared" si="18"/>
        <v>42000</v>
      </c>
      <c r="O123" s="54">
        <f>ROUNDUP(装备强化!$F$3*INDEX(装备强化!$C$12:$C$26,MATCH(装备强化附表!O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27</v>
      </c>
      <c r="P123" s="54">
        <f t="shared" si="19"/>
        <v>54000</v>
      </c>
      <c r="Q123" s="54">
        <f>ROUNDUP(装备强化!$F$3*INDEX(装备强化!$C$12:$C$26,MATCH(装备强化附表!Q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47</v>
      </c>
      <c r="R123" s="54">
        <f t="shared" si="20"/>
        <v>94000</v>
      </c>
      <c r="S123" s="54">
        <f>ROUNDUP(装备强化!$F$3*INDEX(装备强化!$C$12:$C$26,MATCH(装备强化附表!S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55</v>
      </c>
      <c r="T123" s="54">
        <f t="shared" si="21"/>
        <v>110000</v>
      </c>
      <c r="U123" s="54">
        <f>ROUNDUP(装备强化!$F$3*INDEX(装备强化!$C$12:$C$26,MATCH(装备强化附表!U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62</v>
      </c>
      <c r="V123" s="54">
        <f t="shared" si="22"/>
        <v>124000</v>
      </c>
      <c r="W123" s="54">
        <f>ROUNDUP(装备强化!$F$3*INDEX(装备强化!$C$12:$C$26,MATCH(装备强化附表!W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70</v>
      </c>
      <c r="X123" s="54">
        <f t="shared" si="23"/>
        <v>140000</v>
      </c>
      <c r="Y123" s="54">
        <f>ROUNDUP(装备强化!$F$3*INDEX(装备强化!$C$12:$C$26,MATCH(装备强化附表!Y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77</v>
      </c>
      <c r="Z123" s="54">
        <f t="shared" si="24"/>
        <v>154000</v>
      </c>
      <c r="AA123" s="54">
        <f>ROUNDUP(装备强化!$F$3*INDEX(装备强化!$C$12:$C$26,MATCH(装备强化附表!AA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135</v>
      </c>
      <c r="AB123" s="54">
        <f t="shared" si="25"/>
        <v>270000</v>
      </c>
      <c r="AC123" s="54">
        <f>ROUNDUP(装备强化!$F$3*INDEX(装备强化!$C$12:$C$26,MATCH(装备强化附表!AC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150</v>
      </c>
      <c r="AD123" s="54">
        <f t="shared" si="26"/>
        <v>300000</v>
      </c>
      <c r="AE123" s="54">
        <f>ROUNDUP(装备强化!$F$3*INDEX(装备强化!$C$12:$C$26,MATCH(装备强化附表!AE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165</v>
      </c>
      <c r="AF123" s="54">
        <f t="shared" si="27"/>
        <v>330000</v>
      </c>
      <c r="AG123" s="54">
        <f>ROUNDUP(装备强化!$F$3*INDEX(装备强化!$C$12:$C$26,MATCH(装备强化附表!AG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180</v>
      </c>
      <c r="AH123" s="54">
        <f t="shared" si="28"/>
        <v>360000</v>
      </c>
      <c r="AI123" s="54">
        <f>ROUNDUP(装备强化!$F$3*INDEX(装备强化!$C$12:$C$26,MATCH(装备强化附表!AI$1,装备强化!$B$12:$B$26,0))*INDEX(装备强化!$G$12:$G$16,MATCH(装备强化附表!$D123,装备强化!$F$12:$F$16,0))*(INDEX(装备强化!$K$12:$K$26,MATCH(装备强化附表!$E123,装备强化!$J$12:$J$26,0))+IF($B123=1,装备强化!$K$28,0))*INDEX(装备强化!$O$12:$O$21,MATCH(装备强化附表!$C123,装备强化!$N$12:$N$21,0)),0)</f>
        <v>195</v>
      </c>
      <c r="AJ123" s="54">
        <f t="shared" si="29"/>
        <v>390000</v>
      </c>
    </row>
    <row r="124" spans="1:36">
      <c r="A124" t="s">
        <v>940</v>
      </c>
      <c r="B124">
        <v>1</v>
      </c>
      <c r="C124" t="s">
        <v>127</v>
      </c>
      <c r="D124" t="s">
        <v>308</v>
      </c>
      <c r="E124">
        <v>25</v>
      </c>
      <c r="F124" t="s">
        <v>139</v>
      </c>
      <c r="G124" s="54">
        <f>ROUNDUP(装备强化!$F$3*INDEX(装备强化!$C$12:$C$26,MATCH(装备强化附表!G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11</v>
      </c>
      <c r="H124" s="54">
        <f t="shared" si="15"/>
        <v>22000</v>
      </c>
      <c r="I124" s="54">
        <f>ROUNDUP(装备强化!$F$3*INDEX(装备强化!$C$12:$C$26,MATCH(装备强化附表!I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16</v>
      </c>
      <c r="J124" s="54">
        <f t="shared" si="16"/>
        <v>32000</v>
      </c>
      <c r="K124" s="54">
        <f>ROUNDUP(装备强化!$F$3*INDEX(装备强化!$C$12:$C$26,MATCH(装备强化附表!K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24</v>
      </c>
      <c r="L124" s="54">
        <f t="shared" si="17"/>
        <v>48000</v>
      </c>
      <c r="M124" s="54">
        <f>ROUNDUP(装备强化!$F$3*INDEX(装备强化!$C$12:$C$26,MATCH(装备强化附表!M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29</v>
      </c>
      <c r="N124" s="54">
        <f t="shared" si="18"/>
        <v>58000</v>
      </c>
      <c r="O124" s="54">
        <f>ROUNDUP(装备强化!$F$3*INDEX(装备强化!$C$12:$C$26,MATCH(装备强化附表!O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37</v>
      </c>
      <c r="P124" s="54">
        <f t="shared" si="19"/>
        <v>74000</v>
      </c>
      <c r="Q124" s="54">
        <f>ROUNDUP(装备强化!$F$3*INDEX(装备强化!$C$12:$C$26,MATCH(装备强化附表!Q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66</v>
      </c>
      <c r="R124" s="54">
        <f t="shared" si="20"/>
        <v>132000</v>
      </c>
      <c r="S124" s="54">
        <f>ROUNDUP(装备强化!$F$3*INDEX(装备强化!$C$12:$C$26,MATCH(装备强化附表!S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77</v>
      </c>
      <c r="T124" s="54">
        <f t="shared" si="21"/>
        <v>154000</v>
      </c>
      <c r="U124" s="54">
        <f>ROUNDUP(装备强化!$F$3*INDEX(装备强化!$C$12:$C$26,MATCH(装备强化附表!U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87</v>
      </c>
      <c r="V124" s="54">
        <f t="shared" si="22"/>
        <v>174000</v>
      </c>
      <c r="W124" s="54">
        <f>ROUNDUP(装备强化!$F$3*INDEX(装备强化!$C$12:$C$26,MATCH(装备强化附表!W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98</v>
      </c>
      <c r="X124" s="54">
        <f t="shared" si="23"/>
        <v>196000</v>
      </c>
      <c r="Y124" s="54">
        <f>ROUNDUP(装备强化!$F$3*INDEX(装备强化!$C$12:$C$26,MATCH(装备强化附表!Y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108</v>
      </c>
      <c r="Z124" s="54">
        <f t="shared" si="24"/>
        <v>216000</v>
      </c>
      <c r="AA124" s="54">
        <f>ROUNDUP(装备强化!$F$3*INDEX(装备强化!$C$12:$C$26,MATCH(装备强化附表!AA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189</v>
      </c>
      <c r="AB124" s="54">
        <f t="shared" si="25"/>
        <v>378000</v>
      </c>
      <c r="AC124" s="54">
        <f>ROUNDUP(装备强化!$F$3*INDEX(装备强化!$C$12:$C$26,MATCH(装备强化附表!AC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210</v>
      </c>
      <c r="AD124" s="54">
        <f t="shared" si="26"/>
        <v>420000</v>
      </c>
      <c r="AE124" s="54">
        <f>ROUNDUP(装备强化!$F$3*INDEX(装备强化!$C$12:$C$26,MATCH(装备强化附表!AE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231</v>
      </c>
      <c r="AF124" s="54">
        <f t="shared" si="27"/>
        <v>462000</v>
      </c>
      <c r="AG124" s="54">
        <f>ROUNDUP(装备强化!$F$3*INDEX(装备强化!$C$12:$C$26,MATCH(装备强化附表!AG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252</v>
      </c>
      <c r="AH124" s="54">
        <f t="shared" si="28"/>
        <v>504000</v>
      </c>
      <c r="AI124" s="54">
        <f>ROUNDUP(装备强化!$F$3*INDEX(装备强化!$C$12:$C$26,MATCH(装备强化附表!AI$1,装备强化!$B$12:$B$26,0))*INDEX(装备强化!$G$12:$G$16,MATCH(装备强化附表!$D124,装备强化!$F$12:$F$16,0))*(INDEX(装备强化!$K$12:$K$26,MATCH(装备强化附表!$E124,装备强化!$J$12:$J$26,0))+IF($B124=1,装备强化!$K$28,0))*INDEX(装备强化!$O$12:$O$21,MATCH(装备强化附表!$C124,装备强化!$N$12:$N$21,0)),0)</f>
        <v>273</v>
      </c>
      <c r="AJ124" s="54">
        <f t="shared" si="29"/>
        <v>546000</v>
      </c>
    </row>
    <row r="125" spans="1:36">
      <c r="A125" t="s">
        <v>945</v>
      </c>
      <c r="B125">
        <v>0</v>
      </c>
      <c r="C125" t="s">
        <v>128</v>
      </c>
      <c r="D125" t="s">
        <v>308</v>
      </c>
      <c r="E125">
        <v>25</v>
      </c>
      <c r="F125" t="s">
        <v>139</v>
      </c>
      <c r="G125" s="54">
        <f>ROUNDUP(装备强化!$F$3*INDEX(装备强化!$C$12:$C$26,MATCH(装备强化附表!G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5</v>
      </c>
      <c r="H125" s="54">
        <f t="shared" si="15"/>
        <v>10000</v>
      </c>
      <c r="I125" s="54">
        <f>ROUNDUP(装备强化!$F$3*INDEX(装备强化!$C$12:$C$26,MATCH(装备强化附表!I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8</v>
      </c>
      <c r="J125" s="54">
        <f t="shared" si="16"/>
        <v>16000</v>
      </c>
      <c r="K125" s="54">
        <f>ROUNDUP(装备强化!$F$3*INDEX(装备强化!$C$12:$C$26,MATCH(装备强化附表!K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11</v>
      </c>
      <c r="L125" s="54">
        <f t="shared" si="17"/>
        <v>22000</v>
      </c>
      <c r="M125" s="54">
        <f>ROUNDUP(装备强化!$F$3*INDEX(装备强化!$C$12:$C$26,MATCH(装备强化附表!M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13</v>
      </c>
      <c r="N125" s="54">
        <f t="shared" si="18"/>
        <v>26000</v>
      </c>
      <c r="O125" s="54">
        <f>ROUNDUP(装备强化!$F$3*INDEX(装备强化!$C$12:$C$26,MATCH(装备强化附表!O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17</v>
      </c>
      <c r="P125" s="54">
        <f t="shared" si="19"/>
        <v>34000</v>
      </c>
      <c r="Q125" s="54">
        <f>ROUNDUP(装备强化!$F$3*INDEX(装备强化!$C$12:$C$26,MATCH(装备强化附表!Q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30</v>
      </c>
      <c r="R125" s="54">
        <f t="shared" si="20"/>
        <v>60000</v>
      </c>
      <c r="S125" s="54">
        <f>ROUNDUP(装备强化!$F$3*INDEX(装备强化!$C$12:$C$26,MATCH(装备强化附表!S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34</v>
      </c>
      <c r="T125" s="54">
        <f t="shared" si="21"/>
        <v>68000</v>
      </c>
      <c r="U125" s="54">
        <f>ROUNDUP(装备强化!$F$3*INDEX(装备强化!$C$12:$C$26,MATCH(装备强化附表!U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39</v>
      </c>
      <c r="V125" s="54">
        <f t="shared" si="22"/>
        <v>78000</v>
      </c>
      <c r="W125" s="54">
        <f>ROUNDUP(装备强化!$F$3*INDEX(装备强化!$C$12:$C$26,MATCH(装备强化附表!W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44</v>
      </c>
      <c r="X125" s="54">
        <f t="shared" si="23"/>
        <v>88000</v>
      </c>
      <c r="Y125" s="54">
        <f>ROUNDUP(装备强化!$F$3*INDEX(装备强化!$C$12:$C$26,MATCH(装备强化附表!Y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49</v>
      </c>
      <c r="Z125" s="54">
        <f t="shared" si="24"/>
        <v>98000</v>
      </c>
      <c r="AA125" s="54">
        <f>ROUNDUP(装备强化!$F$3*INDEX(装备强化!$C$12:$C$26,MATCH(装备强化附表!AA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85</v>
      </c>
      <c r="AB125" s="54">
        <f t="shared" si="25"/>
        <v>170000</v>
      </c>
      <c r="AC125" s="54">
        <f>ROUNDUP(装备强化!$F$3*INDEX(装备强化!$C$12:$C$26,MATCH(装备强化附表!AC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94</v>
      </c>
      <c r="AD125" s="54">
        <f t="shared" si="26"/>
        <v>188000</v>
      </c>
      <c r="AE125" s="54">
        <f>ROUNDUP(装备强化!$F$3*INDEX(装备强化!$C$12:$C$26,MATCH(装备强化附表!AE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104</v>
      </c>
      <c r="AF125" s="54">
        <f t="shared" si="27"/>
        <v>208000</v>
      </c>
      <c r="AG125" s="54">
        <f>ROUNDUP(装备强化!$F$3*INDEX(装备强化!$C$12:$C$26,MATCH(装备强化附表!AG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113</v>
      </c>
      <c r="AH125" s="54">
        <f t="shared" si="28"/>
        <v>226000</v>
      </c>
      <c r="AI125" s="54">
        <f>ROUNDUP(装备强化!$F$3*INDEX(装备强化!$C$12:$C$26,MATCH(装备强化附表!AI$1,装备强化!$B$12:$B$26,0))*INDEX(装备强化!$G$12:$G$16,MATCH(装备强化附表!$D125,装备强化!$F$12:$F$16,0))*(INDEX(装备强化!$K$12:$K$26,MATCH(装备强化附表!$E125,装备强化!$J$12:$J$26,0))+IF($B125=1,装备强化!$K$28,0))*INDEX(装备强化!$O$12:$O$21,MATCH(装备强化附表!$C125,装备强化!$N$12:$N$21,0)),0)</f>
        <v>122</v>
      </c>
      <c r="AJ125" s="54">
        <f t="shared" si="29"/>
        <v>244000</v>
      </c>
    </row>
    <row r="126" spans="1:36">
      <c r="A126" t="s">
        <v>950</v>
      </c>
      <c r="B126">
        <v>1</v>
      </c>
      <c r="C126" t="s">
        <v>128</v>
      </c>
      <c r="D126" t="s">
        <v>308</v>
      </c>
      <c r="E126">
        <v>25</v>
      </c>
      <c r="F126" t="s">
        <v>139</v>
      </c>
      <c r="G126" s="54">
        <f>ROUNDUP(装备强化!$F$3*INDEX(装备强化!$C$12:$C$26,MATCH(装备强化附表!G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7</v>
      </c>
      <c r="H126" s="54">
        <f t="shared" si="15"/>
        <v>14000</v>
      </c>
      <c r="I126" s="54">
        <f>ROUNDUP(装备强化!$F$3*INDEX(装备强化!$C$12:$C$26,MATCH(装备强化附表!I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10</v>
      </c>
      <c r="J126" s="54">
        <f t="shared" si="16"/>
        <v>20000</v>
      </c>
      <c r="K126" s="54">
        <f>ROUNDUP(装备强化!$F$3*INDEX(装备强化!$C$12:$C$26,MATCH(装备强化附表!K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15</v>
      </c>
      <c r="L126" s="54">
        <f t="shared" si="17"/>
        <v>30000</v>
      </c>
      <c r="M126" s="54">
        <f>ROUNDUP(装备强化!$F$3*INDEX(装备强化!$C$12:$C$26,MATCH(装备强化附表!M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19</v>
      </c>
      <c r="N126" s="54">
        <f t="shared" si="18"/>
        <v>38000</v>
      </c>
      <c r="O126" s="54">
        <f>ROUNDUP(装备强化!$F$3*INDEX(装备强化!$C$12:$C$26,MATCH(装备强化附表!O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23</v>
      </c>
      <c r="P126" s="54">
        <f t="shared" si="19"/>
        <v>46000</v>
      </c>
      <c r="Q126" s="54">
        <f>ROUNDUP(装备强化!$F$3*INDEX(装备强化!$C$12:$C$26,MATCH(装备强化附表!Q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42</v>
      </c>
      <c r="R126" s="54">
        <f t="shared" si="20"/>
        <v>84000</v>
      </c>
      <c r="S126" s="54">
        <f>ROUNDUP(装备强化!$F$3*INDEX(装备强化!$C$12:$C$26,MATCH(装备强化附表!S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48</v>
      </c>
      <c r="T126" s="54">
        <f t="shared" si="21"/>
        <v>96000</v>
      </c>
      <c r="U126" s="54">
        <f>ROUNDUP(装备强化!$F$3*INDEX(装备强化!$C$12:$C$26,MATCH(装备强化附表!U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55</v>
      </c>
      <c r="V126" s="54">
        <f t="shared" si="22"/>
        <v>110000</v>
      </c>
      <c r="W126" s="54">
        <f>ROUNDUP(装备强化!$F$3*INDEX(装备强化!$C$12:$C$26,MATCH(装备强化附表!W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61</v>
      </c>
      <c r="X126" s="54">
        <f t="shared" si="23"/>
        <v>122000</v>
      </c>
      <c r="Y126" s="54">
        <f>ROUNDUP(装备强化!$F$3*INDEX(装备强化!$C$12:$C$26,MATCH(装备强化附表!Y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68</v>
      </c>
      <c r="Z126" s="54">
        <f t="shared" si="24"/>
        <v>136000</v>
      </c>
      <c r="AA126" s="54">
        <f>ROUNDUP(装备强化!$F$3*INDEX(装备强化!$C$12:$C$26,MATCH(装备强化附表!AA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119</v>
      </c>
      <c r="AB126" s="54">
        <f t="shared" si="25"/>
        <v>238000</v>
      </c>
      <c r="AC126" s="54">
        <f>ROUNDUP(装备强化!$F$3*INDEX(装备强化!$C$12:$C$26,MATCH(装备强化附表!AC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132</v>
      </c>
      <c r="AD126" s="54">
        <f t="shared" si="26"/>
        <v>264000</v>
      </c>
      <c r="AE126" s="54">
        <f>ROUNDUP(装备强化!$F$3*INDEX(装备强化!$C$12:$C$26,MATCH(装备强化附表!AE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145</v>
      </c>
      <c r="AF126" s="54">
        <f t="shared" si="27"/>
        <v>290000</v>
      </c>
      <c r="AG126" s="54">
        <f>ROUNDUP(装备强化!$F$3*INDEX(装备强化!$C$12:$C$26,MATCH(装备强化附表!AG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158</v>
      </c>
      <c r="AH126" s="54">
        <f t="shared" si="28"/>
        <v>316000</v>
      </c>
      <c r="AI126" s="54">
        <f>ROUNDUP(装备强化!$F$3*INDEX(装备强化!$C$12:$C$26,MATCH(装备强化附表!AI$1,装备强化!$B$12:$B$26,0))*INDEX(装备强化!$G$12:$G$16,MATCH(装备强化附表!$D126,装备强化!$F$12:$F$16,0))*(INDEX(装备强化!$K$12:$K$26,MATCH(装备强化附表!$E126,装备强化!$J$12:$J$26,0))+IF($B126=1,装备强化!$K$28,0))*INDEX(装备强化!$O$12:$O$21,MATCH(装备强化附表!$C126,装备强化!$N$12:$N$21,0)),0)</f>
        <v>171</v>
      </c>
      <c r="AJ126" s="54">
        <f t="shared" si="29"/>
        <v>342000</v>
      </c>
    </row>
    <row r="127" spans="1:36">
      <c r="A127" t="s">
        <v>955</v>
      </c>
      <c r="B127">
        <v>0</v>
      </c>
      <c r="C127" t="s">
        <v>127</v>
      </c>
      <c r="D127" t="s">
        <v>308</v>
      </c>
      <c r="E127">
        <v>25</v>
      </c>
      <c r="F127" t="s">
        <v>137</v>
      </c>
      <c r="G127" s="54">
        <f>ROUNDUP(装备强化!$F$3*INDEX(装备强化!$C$12:$C$26,MATCH(装备强化附表!G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8</v>
      </c>
      <c r="H127" s="54">
        <f t="shared" si="15"/>
        <v>16000</v>
      </c>
      <c r="I127" s="54">
        <f>ROUNDUP(装备强化!$F$3*INDEX(装备强化!$C$12:$C$26,MATCH(装备强化附表!I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12</v>
      </c>
      <c r="J127" s="54">
        <f t="shared" si="16"/>
        <v>24000</v>
      </c>
      <c r="K127" s="54">
        <f>ROUNDUP(装备强化!$F$3*INDEX(装备强化!$C$12:$C$26,MATCH(装备强化附表!K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17</v>
      </c>
      <c r="L127" s="54">
        <f t="shared" si="17"/>
        <v>34000</v>
      </c>
      <c r="M127" s="54">
        <f>ROUNDUP(装备强化!$F$3*INDEX(装备强化!$C$12:$C$26,MATCH(装备强化附表!M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21</v>
      </c>
      <c r="N127" s="54">
        <f t="shared" si="18"/>
        <v>42000</v>
      </c>
      <c r="O127" s="54">
        <f>ROUNDUP(装备强化!$F$3*INDEX(装备强化!$C$12:$C$26,MATCH(装备强化附表!O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27</v>
      </c>
      <c r="P127" s="54">
        <f t="shared" si="19"/>
        <v>54000</v>
      </c>
      <c r="Q127" s="54">
        <f>ROUNDUP(装备强化!$F$3*INDEX(装备强化!$C$12:$C$26,MATCH(装备强化附表!Q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47</v>
      </c>
      <c r="R127" s="54">
        <f t="shared" si="20"/>
        <v>94000</v>
      </c>
      <c r="S127" s="54">
        <f>ROUNDUP(装备强化!$F$3*INDEX(装备强化!$C$12:$C$26,MATCH(装备强化附表!S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55</v>
      </c>
      <c r="T127" s="54">
        <f t="shared" si="21"/>
        <v>110000</v>
      </c>
      <c r="U127" s="54">
        <f>ROUNDUP(装备强化!$F$3*INDEX(装备强化!$C$12:$C$26,MATCH(装备强化附表!U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62</v>
      </c>
      <c r="V127" s="54">
        <f t="shared" si="22"/>
        <v>124000</v>
      </c>
      <c r="W127" s="54">
        <f>ROUNDUP(装备强化!$F$3*INDEX(装备强化!$C$12:$C$26,MATCH(装备强化附表!W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70</v>
      </c>
      <c r="X127" s="54">
        <f t="shared" si="23"/>
        <v>140000</v>
      </c>
      <c r="Y127" s="54">
        <f>ROUNDUP(装备强化!$F$3*INDEX(装备强化!$C$12:$C$26,MATCH(装备强化附表!Y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77</v>
      </c>
      <c r="Z127" s="54">
        <f t="shared" si="24"/>
        <v>154000</v>
      </c>
      <c r="AA127" s="54">
        <f>ROUNDUP(装备强化!$F$3*INDEX(装备强化!$C$12:$C$26,MATCH(装备强化附表!AA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135</v>
      </c>
      <c r="AB127" s="54">
        <f t="shared" si="25"/>
        <v>270000</v>
      </c>
      <c r="AC127" s="54">
        <f>ROUNDUP(装备强化!$F$3*INDEX(装备强化!$C$12:$C$26,MATCH(装备强化附表!AC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150</v>
      </c>
      <c r="AD127" s="54">
        <f t="shared" si="26"/>
        <v>300000</v>
      </c>
      <c r="AE127" s="54">
        <f>ROUNDUP(装备强化!$F$3*INDEX(装备强化!$C$12:$C$26,MATCH(装备强化附表!AE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165</v>
      </c>
      <c r="AF127" s="54">
        <f t="shared" si="27"/>
        <v>330000</v>
      </c>
      <c r="AG127" s="54">
        <f>ROUNDUP(装备强化!$F$3*INDEX(装备强化!$C$12:$C$26,MATCH(装备强化附表!AG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180</v>
      </c>
      <c r="AH127" s="54">
        <f t="shared" si="28"/>
        <v>360000</v>
      </c>
      <c r="AI127" s="54">
        <f>ROUNDUP(装备强化!$F$3*INDEX(装备强化!$C$12:$C$26,MATCH(装备强化附表!AI$1,装备强化!$B$12:$B$26,0))*INDEX(装备强化!$G$12:$G$16,MATCH(装备强化附表!$D127,装备强化!$F$12:$F$16,0))*(INDEX(装备强化!$K$12:$K$26,MATCH(装备强化附表!$E127,装备强化!$J$12:$J$26,0))+IF($B127=1,装备强化!$K$28,0))*INDEX(装备强化!$O$12:$O$21,MATCH(装备强化附表!$C127,装备强化!$N$12:$N$21,0)),0)</f>
        <v>195</v>
      </c>
      <c r="AJ127" s="54">
        <f t="shared" si="29"/>
        <v>390000</v>
      </c>
    </row>
    <row r="128" spans="1:36">
      <c r="A128" t="s">
        <v>960</v>
      </c>
      <c r="B128">
        <v>1</v>
      </c>
      <c r="C128" t="s">
        <v>127</v>
      </c>
      <c r="D128" t="s">
        <v>308</v>
      </c>
      <c r="E128">
        <v>25</v>
      </c>
      <c r="F128" t="s">
        <v>137</v>
      </c>
      <c r="G128" s="54">
        <f>ROUNDUP(装备强化!$F$3*INDEX(装备强化!$C$12:$C$26,MATCH(装备强化附表!G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11</v>
      </c>
      <c r="H128" s="54">
        <f t="shared" si="15"/>
        <v>22000</v>
      </c>
      <c r="I128" s="54">
        <f>ROUNDUP(装备强化!$F$3*INDEX(装备强化!$C$12:$C$26,MATCH(装备强化附表!I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16</v>
      </c>
      <c r="J128" s="54">
        <f t="shared" si="16"/>
        <v>32000</v>
      </c>
      <c r="K128" s="54">
        <f>ROUNDUP(装备强化!$F$3*INDEX(装备强化!$C$12:$C$26,MATCH(装备强化附表!K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24</v>
      </c>
      <c r="L128" s="54">
        <f t="shared" si="17"/>
        <v>48000</v>
      </c>
      <c r="M128" s="54">
        <f>ROUNDUP(装备强化!$F$3*INDEX(装备强化!$C$12:$C$26,MATCH(装备强化附表!M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29</v>
      </c>
      <c r="N128" s="54">
        <f t="shared" si="18"/>
        <v>58000</v>
      </c>
      <c r="O128" s="54">
        <f>ROUNDUP(装备强化!$F$3*INDEX(装备强化!$C$12:$C$26,MATCH(装备强化附表!O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37</v>
      </c>
      <c r="P128" s="54">
        <f t="shared" si="19"/>
        <v>74000</v>
      </c>
      <c r="Q128" s="54">
        <f>ROUNDUP(装备强化!$F$3*INDEX(装备强化!$C$12:$C$26,MATCH(装备强化附表!Q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66</v>
      </c>
      <c r="R128" s="54">
        <f t="shared" si="20"/>
        <v>132000</v>
      </c>
      <c r="S128" s="54">
        <f>ROUNDUP(装备强化!$F$3*INDEX(装备强化!$C$12:$C$26,MATCH(装备强化附表!S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77</v>
      </c>
      <c r="T128" s="54">
        <f t="shared" si="21"/>
        <v>154000</v>
      </c>
      <c r="U128" s="54">
        <f>ROUNDUP(装备强化!$F$3*INDEX(装备强化!$C$12:$C$26,MATCH(装备强化附表!U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87</v>
      </c>
      <c r="V128" s="54">
        <f t="shared" si="22"/>
        <v>174000</v>
      </c>
      <c r="W128" s="54">
        <f>ROUNDUP(装备强化!$F$3*INDEX(装备强化!$C$12:$C$26,MATCH(装备强化附表!W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98</v>
      </c>
      <c r="X128" s="54">
        <f t="shared" si="23"/>
        <v>196000</v>
      </c>
      <c r="Y128" s="54">
        <f>ROUNDUP(装备强化!$F$3*INDEX(装备强化!$C$12:$C$26,MATCH(装备强化附表!Y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108</v>
      </c>
      <c r="Z128" s="54">
        <f t="shared" si="24"/>
        <v>216000</v>
      </c>
      <c r="AA128" s="54">
        <f>ROUNDUP(装备强化!$F$3*INDEX(装备强化!$C$12:$C$26,MATCH(装备强化附表!AA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189</v>
      </c>
      <c r="AB128" s="54">
        <f t="shared" si="25"/>
        <v>378000</v>
      </c>
      <c r="AC128" s="54">
        <f>ROUNDUP(装备强化!$F$3*INDEX(装备强化!$C$12:$C$26,MATCH(装备强化附表!AC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210</v>
      </c>
      <c r="AD128" s="54">
        <f t="shared" si="26"/>
        <v>420000</v>
      </c>
      <c r="AE128" s="54">
        <f>ROUNDUP(装备强化!$F$3*INDEX(装备强化!$C$12:$C$26,MATCH(装备强化附表!AE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231</v>
      </c>
      <c r="AF128" s="54">
        <f t="shared" si="27"/>
        <v>462000</v>
      </c>
      <c r="AG128" s="54">
        <f>ROUNDUP(装备强化!$F$3*INDEX(装备强化!$C$12:$C$26,MATCH(装备强化附表!AG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252</v>
      </c>
      <c r="AH128" s="54">
        <f t="shared" si="28"/>
        <v>504000</v>
      </c>
      <c r="AI128" s="54">
        <f>ROUNDUP(装备强化!$F$3*INDEX(装备强化!$C$12:$C$26,MATCH(装备强化附表!AI$1,装备强化!$B$12:$B$26,0))*INDEX(装备强化!$G$12:$G$16,MATCH(装备强化附表!$D128,装备强化!$F$12:$F$16,0))*(INDEX(装备强化!$K$12:$K$26,MATCH(装备强化附表!$E128,装备强化!$J$12:$J$26,0))+IF($B128=1,装备强化!$K$28,0))*INDEX(装备强化!$O$12:$O$21,MATCH(装备强化附表!$C128,装备强化!$N$12:$N$21,0)),0)</f>
        <v>273</v>
      </c>
      <c r="AJ128" s="54">
        <f t="shared" si="29"/>
        <v>546000</v>
      </c>
    </row>
    <row r="129" spans="1:36">
      <c r="A129" t="s">
        <v>965</v>
      </c>
      <c r="B129">
        <v>0</v>
      </c>
      <c r="C129" t="s">
        <v>128</v>
      </c>
      <c r="D129" t="s">
        <v>308</v>
      </c>
      <c r="E129">
        <v>25</v>
      </c>
      <c r="F129" t="s">
        <v>137</v>
      </c>
      <c r="G129" s="54">
        <f>ROUNDUP(装备强化!$F$3*INDEX(装备强化!$C$12:$C$26,MATCH(装备强化附表!G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5</v>
      </c>
      <c r="H129" s="54">
        <f t="shared" si="15"/>
        <v>10000</v>
      </c>
      <c r="I129" s="54">
        <f>ROUNDUP(装备强化!$F$3*INDEX(装备强化!$C$12:$C$26,MATCH(装备强化附表!I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8</v>
      </c>
      <c r="J129" s="54">
        <f t="shared" si="16"/>
        <v>16000</v>
      </c>
      <c r="K129" s="54">
        <f>ROUNDUP(装备强化!$F$3*INDEX(装备强化!$C$12:$C$26,MATCH(装备强化附表!K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11</v>
      </c>
      <c r="L129" s="54">
        <f t="shared" si="17"/>
        <v>22000</v>
      </c>
      <c r="M129" s="54">
        <f>ROUNDUP(装备强化!$F$3*INDEX(装备强化!$C$12:$C$26,MATCH(装备强化附表!M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13</v>
      </c>
      <c r="N129" s="54">
        <f t="shared" si="18"/>
        <v>26000</v>
      </c>
      <c r="O129" s="54">
        <f>ROUNDUP(装备强化!$F$3*INDEX(装备强化!$C$12:$C$26,MATCH(装备强化附表!O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17</v>
      </c>
      <c r="P129" s="54">
        <f t="shared" si="19"/>
        <v>34000</v>
      </c>
      <c r="Q129" s="54">
        <f>ROUNDUP(装备强化!$F$3*INDEX(装备强化!$C$12:$C$26,MATCH(装备强化附表!Q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30</v>
      </c>
      <c r="R129" s="54">
        <f t="shared" si="20"/>
        <v>60000</v>
      </c>
      <c r="S129" s="54">
        <f>ROUNDUP(装备强化!$F$3*INDEX(装备强化!$C$12:$C$26,MATCH(装备强化附表!S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34</v>
      </c>
      <c r="T129" s="54">
        <f t="shared" si="21"/>
        <v>68000</v>
      </c>
      <c r="U129" s="54">
        <f>ROUNDUP(装备强化!$F$3*INDEX(装备强化!$C$12:$C$26,MATCH(装备强化附表!U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39</v>
      </c>
      <c r="V129" s="54">
        <f t="shared" si="22"/>
        <v>78000</v>
      </c>
      <c r="W129" s="54">
        <f>ROUNDUP(装备强化!$F$3*INDEX(装备强化!$C$12:$C$26,MATCH(装备强化附表!W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44</v>
      </c>
      <c r="X129" s="54">
        <f t="shared" si="23"/>
        <v>88000</v>
      </c>
      <c r="Y129" s="54">
        <f>ROUNDUP(装备强化!$F$3*INDEX(装备强化!$C$12:$C$26,MATCH(装备强化附表!Y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49</v>
      </c>
      <c r="Z129" s="54">
        <f t="shared" si="24"/>
        <v>98000</v>
      </c>
      <c r="AA129" s="54">
        <f>ROUNDUP(装备强化!$F$3*INDEX(装备强化!$C$12:$C$26,MATCH(装备强化附表!AA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85</v>
      </c>
      <c r="AB129" s="54">
        <f t="shared" si="25"/>
        <v>170000</v>
      </c>
      <c r="AC129" s="54">
        <f>ROUNDUP(装备强化!$F$3*INDEX(装备强化!$C$12:$C$26,MATCH(装备强化附表!AC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94</v>
      </c>
      <c r="AD129" s="54">
        <f t="shared" si="26"/>
        <v>188000</v>
      </c>
      <c r="AE129" s="54">
        <f>ROUNDUP(装备强化!$F$3*INDEX(装备强化!$C$12:$C$26,MATCH(装备强化附表!AE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104</v>
      </c>
      <c r="AF129" s="54">
        <f t="shared" si="27"/>
        <v>208000</v>
      </c>
      <c r="AG129" s="54">
        <f>ROUNDUP(装备强化!$F$3*INDEX(装备强化!$C$12:$C$26,MATCH(装备强化附表!AG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113</v>
      </c>
      <c r="AH129" s="54">
        <f t="shared" si="28"/>
        <v>226000</v>
      </c>
      <c r="AI129" s="54">
        <f>ROUNDUP(装备强化!$F$3*INDEX(装备强化!$C$12:$C$26,MATCH(装备强化附表!AI$1,装备强化!$B$12:$B$26,0))*INDEX(装备强化!$G$12:$G$16,MATCH(装备强化附表!$D129,装备强化!$F$12:$F$16,0))*(INDEX(装备强化!$K$12:$K$26,MATCH(装备强化附表!$E129,装备强化!$J$12:$J$26,0))+IF($B129=1,装备强化!$K$28,0))*INDEX(装备强化!$O$12:$O$21,MATCH(装备强化附表!$C129,装备强化!$N$12:$N$21,0)),0)</f>
        <v>122</v>
      </c>
      <c r="AJ129" s="54">
        <f t="shared" si="29"/>
        <v>244000</v>
      </c>
    </row>
    <row r="130" spans="1:36">
      <c r="A130" t="s">
        <v>970</v>
      </c>
      <c r="B130">
        <v>1</v>
      </c>
      <c r="C130" t="s">
        <v>128</v>
      </c>
      <c r="D130" t="s">
        <v>308</v>
      </c>
      <c r="E130">
        <v>25</v>
      </c>
      <c r="F130" t="s">
        <v>137</v>
      </c>
      <c r="G130" s="54">
        <f>ROUNDUP(装备强化!$F$3*INDEX(装备强化!$C$12:$C$26,MATCH(装备强化附表!G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7</v>
      </c>
      <c r="H130" s="54">
        <f t="shared" si="15"/>
        <v>14000</v>
      </c>
      <c r="I130" s="54">
        <f>ROUNDUP(装备强化!$F$3*INDEX(装备强化!$C$12:$C$26,MATCH(装备强化附表!I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10</v>
      </c>
      <c r="J130" s="54">
        <f t="shared" si="16"/>
        <v>20000</v>
      </c>
      <c r="K130" s="54">
        <f>ROUNDUP(装备强化!$F$3*INDEX(装备强化!$C$12:$C$26,MATCH(装备强化附表!K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15</v>
      </c>
      <c r="L130" s="54">
        <f t="shared" si="17"/>
        <v>30000</v>
      </c>
      <c r="M130" s="54">
        <f>ROUNDUP(装备强化!$F$3*INDEX(装备强化!$C$12:$C$26,MATCH(装备强化附表!M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19</v>
      </c>
      <c r="N130" s="54">
        <f t="shared" si="18"/>
        <v>38000</v>
      </c>
      <c r="O130" s="54">
        <f>ROUNDUP(装备强化!$F$3*INDEX(装备强化!$C$12:$C$26,MATCH(装备强化附表!O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23</v>
      </c>
      <c r="P130" s="54">
        <f t="shared" si="19"/>
        <v>46000</v>
      </c>
      <c r="Q130" s="54">
        <f>ROUNDUP(装备强化!$F$3*INDEX(装备强化!$C$12:$C$26,MATCH(装备强化附表!Q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42</v>
      </c>
      <c r="R130" s="54">
        <f t="shared" si="20"/>
        <v>84000</v>
      </c>
      <c r="S130" s="54">
        <f>ROUNDUP(装备强化!$F$3*INDEX(装备强化!$C$12:$C$26,MATCH(装备强化附表!S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48</v>
      </c>
      <c r="T130" s="54">
        <f t="shared" si="21"/>
        <v>96000</v>
      </c>
      <c r="U130" s="54">
        <f>ROUNDUP(装备强化!$F$3*INDEX(装备强化!$C$12:$C$26,MATCH(装备强化附表!U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55</v>
      </c>
      <c r="V130" s="54">
        <f t="shared" si="22"/>
        <v>110000</v>
      </c>
      <c r="W130" s="54">
        <f>ROUNDUP(装备强化!$F$3*INDEX(装备强化!$C$12:$C$26,MATCH(装备强化附表!W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61</v>
      </c>
      <c r="X130" s="54">
        <f t="shared" si="23"/>
        <v>122000</v>
      </c>
      <c r="Y130" s="54">
        <f>ROUNDUP(装备强化!$F$3*INDEX(装备强化!$C$12:$C$26,MATCH(装备强化附表!Y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68</v>
      </c>
      <c r="Z130" s="54">
        <f t="shared" si="24"/>
        <v>136000</v>
      </c>
      <c r="AA130" s="54">
        <f>ROUNDUP(装备强化!$F$3*INDEX(装备强化!$C$12:$C$26,MATCH(装备强化附表!AA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119</v>
      </c>
      <c r="AB130" s="54">
        <f t="shared" si="25"/>
        <v>238000</v>
      </c>
      <c r="AC130" s="54">
        <f>ROUNDUP(装备强化!$F$3*INDEX(装备强化!$C$12:$C$26,MATCH(装备强化附表!AC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132</v>
      </c>
      <c r="AD130" s="54">
        <f t="shared" si="26"/>
        <v>264000</v>
      </c>
      <c r="AE130" s="54">
        <f>ROUNDUP(装备强化!$F$3*INDEX(装备强化!$C$12:$C$26,MATCH(装备强化附表!AE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145</v>
      </c>
      <c r="AF130" s="54">
        <f t="shared" si="27"/>
        <v>290000</v>
      </c>
      <c r="AG130" s="54">
        <f>ROUNDUP(装备强化!$F$3*INDEX(装备强化!$C$12:$C$26,MATCH(装备强化附表!AG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158</v>
      </c>
      <c r="AH130" s="54">
        <f t="shared" si="28"/>
        <v>316000</v>
      </c>
      <c r="AI130" s="54">
        <f>ROUNDUP(装备强化!$F$3*INDEX(装备强化!$C$12:$C$26,MATCH(装备强化附表!AI$1,装备强化!$B$12:$B$26,0))*INDEX(装备强化!$G$12:$G$16,MATCH(装备强化附表!$D130,装备强化!$F$12:$F$16,0))*(INDEX(装备强化!$K$12:$K$26,MATCH(装备强化附表!$E130,装备强化!$J$12:$J$26,0))+IF($B130=1,装备强化!$K$28,0))*INDEX(装备强化!$O$12:$O$21,MATCH(装备强化附表!$C130,装备强化!$N$12:$N$21,0)),0)</f>
        <v>171</v>
      </c>
      <c r="AJ130" s="54">
        <f t="shared" si="29"/>
        <v>342000</v>
      </c>
    </row>
    <row r="131" spans="1:36">
      <c r="A131" t="s">
        <v>975</v>
      </c>
      <c r="B131">
        <v>0</v>
      </c>
      <c r="C131" t="s">
        <v>126</v>
      </c>
      <c r="D131" t="s">
        <v>308</v>
      </c>
      <c r="E131">
        <v>25</v>
      </c>
      <c r="F131" t="s">
        <v>232</v>
      </c>
      <c r="G131" s="54">
        <f>ROUNDUP(装备强化!$F$3*INDEX(装备强化!$C$12:$C$26,MATCH(装备强化附表!G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4</v>
      </c>
      <c r="H131" s="54">
        <f t="shared" si="15"/>
        <v>8000</v>
      </c>
      <c r="I131" s="54">
        <f>ROUNDUP(装备强化!$F$3*INDEX(装备强化!$C$12:$C$26,MATCH(装备强化附表!I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6</v>
      </c>
      <c r="J131" s="54">
        <f t="shared" si="16"/>
        <v>12000</v>
      </c>
      <c r="K131" s="54">
        <f>ROUNDUP(装备强化!$F$3*INDEX(装备强化!$C$12:$C$26,MATCH(装备强化附表!K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9</v>
      </c>
      <c r="L131" s="54">
        <f t="shared" si="17"/>
        <v>18000</v>
      </c>
      <c r="M131" s="54">
        <f>ROUNDUP(装备强化!$F$3*INDEX(装备强化!$C$12:$C$26,MATCH(装备强化附表!M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11</v>
      </c>
      <c r="N131" s="54">
        <f t="shared" si="18"/>
        <v>22000</v>
      </c>
      <c r="O131" s="54">
        <f>ROUNDUP(装备强化!$F$3*INDEX(装备强化!$C$12:$C$26,MATCH(装备强化附表!O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14</v>
      </c>
      <c r="P131" s="54">
        <f t="shared" si="19"/>
        <v>28000</v>
      </c>
      <c r="Q131" s="54">
        <f>ROUNDUP(装备强化!$F$3*INDEX(装备强化!$C$12:$C$26,MATCH(装备强化附表!Q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24</v>
      </c>
      <c r="R131" s="54">
        <f t="shared" si="20"/>
        <v>48000</v>
      </c>
      <c r="S131" s="54">
        <f>ROUNDUP(装备强化!$F$3*INDEX(装备强化!$C$12:$C$26,MATCH(装备强化附表!S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28</v>
      </c>
      <c r="T131" s="54">
        <f t="shared" si="21"/>
        <v>56000</v>
      </c>
      <c r="U131" s="54">
        <f>ROUNDUP(装备强化!$F$3*INDEX(装备强化!$C$12:$C$26,MATCH(装备强化附表!U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31</v>
      </c>
      <c r="V131" s="54">
        <f t="shared" si="22"/>
        <v>62000</v>
      </c>
      <c r="W131" s="54">
        <f>ROUNDUP(装备强化!$F$3*INDEX(装备强化!$C$12:$C$26,MATCH(装备强化附表!W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35</v>
      </c>
      <c r="X131" s="54">
        <f t="shared" si="23"/>
        <v>70000</v>
      </c>
      <c r="Y131" s="54">
        <f>ROUNDUP(装备强化!$F$3*INDEX(装备强化!$C$12:$C$26,MATCH(装备强化附表!Y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39</v>
      </c>
      <c r="Z131" s="54">
        <f t="shared" si="24"/>
        <v>78000</v>
      </c>
      <c r="AA131" s="54">
        <f>ROUNDUP(装备强化!$F$3*INDEX(装备强化!$C$12:$C$26,MATCH(装备强化附表!AA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68</v>
      </c>
      <c r="AB131" s="54">
        <f t="shared" si="25"/>
        <v>136000</v>
      </c>
      <c r="AC131" s="54">
        <f>ROUNDUP(装备强化!$F$3*INDEX(装备强化!$C$12:$C$26,MATCH(装备强化附表!AC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75</v>
      </c>
      <c r="AD131" s="54">
        <f t="shared" si="26"/>
        <v>150000</v>
      </c>
      <c r="AE131" s="54">
        <f>ROUNDUP(装备强化!$F$3*INDEX(装备强化!$C$12:$C$26,MATCH(装备强化附表!AE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83</v>
      </c>
      <c r="AF131" s="54">
        <f t="shared" si="27"/>
        <v>166000</v>
      </c>
      <c r="AG131" s="54">
        <f>ROUNDUP(装备强化!$F$3*INDEX(装备强化!$C$12:$C$26,MATCH(装备强化附表!AG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90</v>
      </c>
      <c r="AH131" s="54">
        <f t="shared" si="28"/>
        <v>180000</v>
      </c>
      <c r="AI131" s="54">
        <f>ROUNDUP(装备强化!$F$3*INDEX(装备强化!$C$12:$C$26,MATCH(装备强化附表!AI$1,装备强化!$B$12:$B$26,0))*INDEX(装备强化!$G$12:$G$16,MATCH(装备强化附表!$D131,装备强化!$F$12:$F$16,0))*(INDEX(装备强化!$K$12:$K$26,MATCH(装备强化附表!$E131,装备强化!$J$12:$J$26,0))+IF($B131=1,装备强化!$K$28,0))*INDEX(装备强化!$O$12:$O$21,MATCH(装备强化附表!$C131,装备强化!$N$12:$N$21,0)),0)</f>
        <v>98</v>
      </c>
      <c r="AJ131" s="54">
        <f t="shared" si="29"/>
        <v>196000</v>
      </c>
    </row>
    <row r="132" spans="1:36">
      <c r="A132" t="s">
        <v>980</v>
      </c>
      <c r="B132">
        <v>1</v>
      </c>
      <c r="C132" t="s">
        <v>126</v>
      </c>
      <c r="D132" t="s">
        <v>308</v>
      </c>
      <c r="E132">
        <v>25</v>
      </c>
      <c r="F132" t="s">
        <v>232</v>
      </c>
      <c r="G132" s="54">
        <f>ROUNDUP(装备强化!$F$3*INDEX(装备强化!$C$12:$C$26,MATCH(装备强化附表!G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6</v>
      </c>
      <c r="H132" s="54">
        <f t="shared" ref="H132:H195" si="30">G132*2000</f>
        <v>12000</v>
      </c>
      <c r="I132" s="54">
        <f>ROUNDUP(装备强化!$F$3*INDEX(装备强化!$C$12:$C$26,MATCH(装备强化附表!I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8</v>
      </c>
      <c r="J132" s="54">
        <f t="shared" ref="J132:J195" si="31">I132*2000</f>
        <v>16000</v>
      </c>
      <c r="K132" s="54">
        <f>ROUNDUP(装备强化!$F$3*INDEX(装备强化!$C$12:$C$26,MATCH(装备强化附表!K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12</v>
      </c>
      <c r="L132" s="54">
        <f t="shared" ref="L132:L195" si="32">K132*2000</f>
        <v>24000</v>
      </c>
      <c r="M132" s="54">
        <f>ROUNDUP(装备强化!$F$3*INDEX(装备强化!$C$12:$C$26,MATCH(装备强化附表!M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15</v>
      </c>
      <c r="N132" s="54">
        <f t="shared" ref="N132:N195" si="33">M132*2000</f>
        <v>30000</v>
      </c>
      <c r="O132" s="54">
        <f>ROUNDUP(装备强化!$F$3*INDEX(装备强化!$C$12:$C$26,MATCH(装备强化附表!O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19</v>
      </c>
      <c r="P132" s="54">
        <f t="shared" ref="P132:P195" si="34">O132*2000</f>
        <v>38000</v>
      </c>
      <c r="Q132" s="54">
        <f>ROUNDUP(装备强化!$F$3*INDEX(装备强化!$C$12:$C$26,MATCH(装备强化附表!Q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33</v>
      </c>
      <c r="R132" s="54">
        <f t="shared" ref="R132:R195" si="35">Q132*2000</f>
        <v>66000</v>
      </c>
      <c r="S132" s="54">
        <f>ROUNDUP(装备强化!$F$3*INDEX(装备强化!$C$12:$C$26,MATCH(装备强化附表!S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39</v>
      </c>
      <c r="T132" s="54">
        <f t="shared" ref="T132:T195" si="36">S132*2000</f>
        <v>78000</v>
      </c>
      <c r="U132" s="54">
        <f>ROUNDUP(装备强化!$F$3*INDEX(装备强化!$C$12:$C$26,MATCH(装备强化附表!U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44</v>
      </c>
      <c r="V132" s="54">
        <f t="shared" ref="V132:V195" si="37">U132*2000</f>
        <v>88000</v>
      </c>
      <c r="W132" s="54">
        <f>ROUNDUP(装备强化!$F$3*INDEX(装备强化!$C$12:$C$26,MATCH(装备强化附表!W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49</v>
      </c>
      <c r="X132" s="54">
        <f t="shared" ref="X132:X195" si="38">W132*2000</f>
        <v>98000</v>
      </c>
      <c r="Y132" s="54">
        <f>ROUNDUP(装备强化!$F$3*INDEX(装备强化!$C$12:$C$26,MATCH(装备强化附表!Y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54</v>
      </c>
      <c r="Z132" s="54">
        <f t="shared" ref="Z132:Z195" si="39">Y132*2000</f>
        <v>108000</v>
      </c>
      <c r="AA132" s="54">
        <f>ROUNDUP(装备强化!$F$3*INDEX(装备强化!$C$12:$C$26,MATCH(装备强化附表!AA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95</v>
      </c>
      <c r="AB132" s="54">
        <f t="shared" ref="AB132:AB195" si="40">AA132*2000</f>
        <v>190000</v>
      </c>
      <c r="AC132" s="54">
        <f>ROUNDUP(装备强化!$F$3*INDEX(装备强化!$C$12:$C$26,MATCH(装备强化附表!AC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105</v>
      </c>
      <c r="AD132" s="54">
        <f t="shared" ref="AD132:AD195" si="41">AC132*2000</f>
        <v>210000</v>
      </c>
      <c r="AE132" s="54">
        <f>ROUNDUP(装备强化!$F$3*INDEX(装备强化!$C$12:$C$26,MATCH(装备强化附表!AE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116</v>
      </c>
      <c r="AF132" s="54">
        <f t="shared" ref="AF132:AF195" si="42">AE132*2000</f>
        <v>232000</v>
      </c>
      <c r="AG132" s="54">
        <f>ROUNDUP(装备强化!$F$3*INDEX(装备强化!$C$12:$C$26,MATCH(装备强化附表!AG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126</v>
      </c>
      <c r="AH132" s="54">
        <f t="shared" ref="AH132:AH195" si="43">AG132*2000</f>
        <v>252000</v>
      </c>
      <c r="AI132" s="54">
        <f>ROUNDUP(装备强化!$F$3*INDEX(装备强化!$C$12:$C$26,MATCH(装备强化附表!AI$1,装备强化!$B$12:$B$26,0))*INDEX(装备强化!$G$12:$G$16,MATCH(装备强化附表!$D132,装备强化!$F$12:$F$16,0))*(INDEX(装备强化!$K$12:$K$26,MATCH(装备强化附表!$E132,装备强化!$J$12:$J$26,0))+IF($B132=1,装备强化!$K$28,0))*INDEX(装备强化!$O$12:$O$21,MATCH(装备强化附表!$C132,装备强化!$N$12:$N$21,0)),0)</f>
        <v>137</v>
      </c>
      <c r="AJ132" s="54">
        <f t="shared" ref="AJ132:AJ195" si="44">AI132*2000</f>
        <v>274000</v>
      </c>
    </row>
    <row r="133" spans="1:36">
      <c r="A133" t="s">
        <v>985</v>
      </c>
      <c r="B133">
        <v>0</v>
      </c>
      <c r="C133" t="s">
        <v>129</v>
      </c>
      <c r="D133" t="s">
        <v>308</v>
      </c>
      <c r="E133">
        <v>25</v>
      </c>
      <c r="F133" t="s">
        <v>232</v>
      </c>
      <c r="G133" s="54">
        <f>ROUNDUP(装备强化!$F$3*INDEX(装备强化!$C$12:$C$26,MATCH(装备强化附表!G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4</v>
      </c>
      <c r="H133" s="54">
        <f t="shared" si="30"/>
        <v>8000</v>
      </c>
      <c r="I133" s="54">
        <f>ROUNDUP(装备强化!$F$3*INDEX(装备强化!$C$12:$C$26,MATCH(装备强化附表!I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6</v>
      </c>
      <c r="J133" s="54">
        <f t="shared" si="31"/>
        <v>12000</v>
      </c>
      <c r="K133" s="54">
        <f>ROUNDUP(装备强化!$F$3*INDEX(装备强化!$C$12:$C$26,MATCH(装备强化附表!K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9</v>
      </c>
      <c r="L133" s="54">
        <f t="shared" si="32"/>
        <v>18000</v>
      </c>
      <c r="M133" s="54">
        <f>ROUNDUP(装备强化!$F$3*INDEX(装备强化!$C$12:$C$26,MATCH(装备强化附表!M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11</v>
      </c>
      <c r="N133" s="54">
        <f t="shared" si="33"/>
        <v>22000</v>
      </c>
      <c r="O133" s="54">
        <f>ROUNDUP(装备强化!$F$3*INDEX(装备强化!$C$12:$C$26,MATCH(装备强化附表!O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14</v>
      </c>
      <c r="P133" s="54">
        <f t="shared" si="34"/>
        <v>28000</v>
      </c>
      <c r="Q133" s="54">
        <f>ROUNDUP(装备强化!$F$3*INDEX(装备强化!$C$12:$C$26,MATCH(装备强化附表!Q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24</v>
      </c>
      <c r="R133" s="54">
        <f t="shared" si="35"/>
        <v>48000</v>
      </c>
      <c r="S133" s="54">
        <f>ROUNDUP(装备强化!$F$3*INDEX(装备强化!$C$12:$C$26,MATCH(装备强化附表!S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28</v>
      </c>
      <c r="T133" s="54">
        <f t="shared" si="36"/>
        <v>56000</v>
      </c>
      <c r="U133" s="54">
        <f>ROUNDUP(装备强化!$F$3*INDEX(装备强化!$C$12:$C$26,MATCH(装备强化附表!U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31</v>
      </c>
      <c r="V133" s="54">
        <f t="shared" si="37"/>
        <v>62000</v>
      </c>
      <c r="W133" s="54">
        <f>ROUNDUP(装备强化!$F$3*INDEX(装备强化!$C$12:$C$26,MATCH(装备强化附表!W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35</v>
      </c>
      <c r="X133" s="54">
        <f t="shared" si="38"/>
        <v>70000</v>
      </c>
      <c r="Y133" s="54">
        <f>ROUNDUP(装备强化!$F$3*INDEX(装备强化!$C$12:$C$26,MATCH(装备强化附表!Y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39</v>
      </c>
      <c r="Z133" s="54">
        <f t="shared" si="39"/>
        <v>78000</v>
      </c>
      <c r="AA133" s="54">
        <f>ROUNDUP(装备强化!$F$3*INDEX(装备强化!$C$12:$C$26,MATCH(装备强化附表!AA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68</v>
      </c>
      <c r="AB133" s="54">
        <f t="shared" si="40"/>
        <v>136000</v>
      </c>
      <c r="AC133" s="54">
        <f>ROUNDUP(装备强化!$F$3*INDEX(装备强化!$C$12:$C$26,MATCH(装备强化附表!AC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75</v>
      </c>
      <c r="AD133" s="54">
        <f t="shared" si="41"/>
        <v>150000</v>
      </c>
      <c r="AE133" s="54">
        <f>ROUNDUP(装备强化!$F$3*INDEX(装备强化!$C$12:$C$26,MATCH(装备强化附表!AE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83</v>
      </c>
      <c r="AF133" s="54">
        <f t="shared" si="42"/>
        <v>166000</v>
      </c>
      <c r="AG133" s="54">
        <f>ROUNDUP(装备强化!$F$3*INDEX(装备强化!$C$12:$C$26,MATCH(装备强化附表!AG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90</v>
      </c>
      <c r="AH133" s="54">
        <f t="shared" si="43"/>
        <v>180000</v>
      </c>
      <c r="AI133" s="54">
        <f>ROUNDUP(装备强化!$F$3*INDEX(装备强化!$C$12:$C$26,MATCH(装备强化附表!AI$1,装备强化!$B$12:$B$26,0))*INDEX(装备强化!$G$12:$G$16,MATCH(装备强化附表!$D133,装备强化!$F$12:$F$16,0))*(INDEX(装备强化!$K$12:$K$26,MATCH(装备强化附表!$E133,装备强化!$J$12:$J$26,0))+IF($B133=1,装备强化!$K$28,0))*INDEX(装备强化!$O$12:$O$21,MATCH(装备强化附表!$C133,装备强化!$N$12:$N$21,0)),0)</f>
        <v>98</v>
      </c>
      <c r="AJ133" s="54">
        <f t="shared" si="44"/>
        <v>196000</v>
      </c>
    </row>
    <row r="134" spans="1:36">
      <c r="A134" t="s">
        <v>990</v>
      </c>
      <c r="B134">
        <v>1</v>
      </c>
      <c r="C134" t="s">
        <v>129</v>
      </c>
      <c r="D134" t="s">
        <v>308</v>
      </c>
      <c r="E134">
        <v>25</v>
      </c>
      <c r="F134" t="s">
        <v>232</v>
      </c>
      <c r="G134" s="54">
        <f>ROUNDUP(装备强化!$F$3*INDEX(装备强化!$C$12:$C$26,MATCH(装备强化附表!G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6</v>
      </c>
      <c r="H134" s="54">
        <f t="shared" si="30"/>
        <v>12000</v>
      </c>
      <c r="I134" s="54">
        <f>ROUNDUP(装备强化!$F$3*INDEX(装备强化!$C$12:$C$26,MATCH(装备强化附表!I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8</v>
      </c>
      <c r="J134" s="54">
        <f t="shared" si="31"/>
        <v>16000</v>
      </c>
      <c r="K134" s="54">
        <f>ROUNDUP(装备强化!$F$3*INDEX(装备强化!$C$12:$C$26,MATCH(装备强化附表!K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12</v>
      </c>
      <c r="L134" s="54">
        <f t="shared" si="32"/>
        <v>24000</v>
      </c>
      <c r="M134" s="54">
        <f>ROUNDUP(装备强化!$F$3*INDEX(装备强化!$C$12:$C$26,MATCH(装备强化附表!M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15</v>
      </c>
      <c r="N134" s="54">
        <f t="shared" si="33"/>
        <v>30000</v>
      </c>
      <c r="O134" s="54">
        <f>ROUNDUP(装备强化!$F$3*INDEX(装备强化!$C$12:$C$26,MATCH(装备强化附表!O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19</v>
      </c>
      <c r="P134" s="54">
        <f t="shared" si="34"/>
        <v>38000</v>
      </c>
      <c r="Q134" s="54">
        <f>ROUNDUP(装备强化!$F$3*INDEX(装备强化!$C$12:$C$26,MATCH(装备强化附表!Q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33</v>
      </c>
      <c r="R134" s="54">
        <f t="shared" si="35"/>
        <v>66000</v>
      </c>
      <c r="S134" s="54">
        <f>ROUNDUP(装备强化!$F$3*INDEX(装备强化!$C$12:$C$26,MATCH(装备强化附表!S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39</v>
      </c>
      <c r="T134" s="54">
        <f t="shared" si="36"/>
        <v>78000</v>
      </c>
      <c r="U134" s="54">
        <f>ROUNDUP(装备强化!$F$3*INDEX(装备强化!$C$12:$C$26,MATCH(装备强化附表!U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44</v>
      </c>
      <c r="V134" s="54">
        <f t="shared" si="37"/>
        <v>88000</v>
      </c>
      <c r="W134" s="54">
        <f>ROUNDUP(装备强化!$F$3*INDEX(装备强化!$C$12:$C$26,MATCH(装备强化附表!W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49</v>
      </c>
      <c r="X134" s="54">
        <f t="shared" si="38"/>
        <v>98000</v>
      </c>
      <c r="Y134" s="54">
        <f>ROUNDUP(装备强化!$F$3*INDEX(装备强化!$C$12:$C$26,MATCH(装备强化附表!Y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54</v>
      </c>
      <c r="Z134" s="54">
        <f t="shared" si="39"/>
        <v>108000</v>
      </c>
      <c r="AA134" s="54">
        <f>ROUNDUP(装备强化!$F$3*INDEX(装备强化!$C$12:$C$26,MATCH(装备强化附表!AA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95</v>
      </c>
      <c r="AB134" s="54">
        <f t="shared" si="40"/>
        <v>190000</v>
      </c>
      <c r="AC134" s="54">
        <f>ROUNDUP(装备强化!$F$3*INDEX(装备强化!$C$12:$C$26,MATCH(装备强化附表!AC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105</v>
      </c>
      <c r="AD134" s="54">
        <f t="shared" si="41"/>
        <v>210000</v>
      </c>
      <c r="AE134" s="54">
        <f>ROUNDUP(装备强化!$F$3*INDEX(装备强化!$C$12:$C$26,MATCH(装备强化附表!AE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116</v>
      </c>
      <c r="AF134" s="54">
        <f t="shared" si="42"/>
        <v>232000</v>
      </c>
      <c r="AG134" s="54">
        <f>ROUNDUP(装备强化!$F$3*INDEX(装备强化!$C$12:$C$26,MATCH(装备强化附表!AG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126</v>
      </c>
      <c r="AH134" s="54">
        <f t="shared" si="43"/>
        <v>252000</v>
      </c>
      <c r="AI134" s="54">
        <f>ROUNDUP(装备强化!$F$3*INDEX(装备强化!$C$12:$C$26,MATCH(装备强化附表!AI$1,装备强化!$B$12:$B$26,0))*INDEX(装备强化!$G$12:$G$16,MATCH(装备强化附表!$D134,装备强化!$F$12:$F$16,0))*(INDEX(装备强化!$K$12:$K$26,MATCH(装备强化附表!$E134,装备强化!$J$12:$J$26,0))+IF($B134=1,装备强化!$K$28,0))*INDEX(装备强化!$O$12:$O$21,MATCH(装备强化附表!$C134,装备强化!$N$12:$N$21,0)),0)</f>
        <v>137</v>
      </c>
      <c r="AJ134" s="54">
        <f t="shared" si="44"/>
        <v>274000</v>
      </c>
    </row>
    <row r="135" spans="1:36">
      <c r="A135" t="s">
        <v>995</v>
      </c>
      <c r="B135">
        <v>0</v>
      </c>
      <c r="C135" t="s">
        <v>123</v>
      </c>
      <c r="D135" t="s">
        <v>308</v>
      </c>
      <c r="E135">
        <v>30</v>
      </c>
      <c r="F135" t="s">
        <v>232</v>
      </c>
      <c r="G135" s="54">
        <f>ROUNDUP(装备强化!$F$3*INDEX(装备强化!$C$12:$C$26,MATCH(装备强化附表!G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5</v>
      </c>
      <c r="H135" s="54">
        <f t="shared" si="30"/>
        <v>10000</v>
      </c>
      <c r="I135" s="54">
        <f>ROUNDUP(装备强化!$F$3*INDEX(装备强化!$C$12:$C$26,MATCH(装备强化附表!I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7</v>
      </c>
      <c r="J135" s="54">
        <f t="shared" si="31"/>
        <v>14000</v>
      </c>
      <c r="K135" s="54">
        <f>ROUNDUP(装备强化!$F$3*INDEX(装备强化!$C$12:$C$26,MATCH(装备强化附表!K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10</v>
      </c>
      <c r="L135" s="54">
        <f t="shared" si="32"/>
        <v>20000</v>
      </c>
      <c r="M135" s="54">
        <f>ROUNDUP(装备强化!$F$3*INDEX(装备强化!$C$12:$C$26,MATCH(装备强化附表!M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12</v>
      </c>
      <c r="N135" s="54">
        <f t="shared" si="33"/>
        <v>24000</v>
      </c>
      <c r="O135" s="54">
        <f>ROUNDUP(装备强化!$F$3*INDEX(装备强化!$C$12:$C$26,MATCH(装备强化附表!O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15</v>
      </c>
      <c r="P135" s="54">
        <f t="shared" si="34"/>
        <v>30000</v>
      </c>
      <c r="Q135" s="54">
        <f>ROUNDUP(装备强化!$F$3*INDEX(装备强化!$C$12:$C$26,MATCH(装备强化附表!Q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27</v>
      </c>
      <c r="R135" s="54">
        <f t="shared" si="35"/>
        <v>54000</v>
      </c>
      <c r="S135" s="54">
        <f>ROUNDUP(装备强化!$F$3*INDEX(装备强化!$C$12:$C$26,MATCH(装备强化附表!S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31</v>
      </c>
      <c r="T135" s="54">
        <f t="shared" si="36"/>
        <v>62000</v>
      </c>
      <c r="U135" s="54">
        <f>ROUNDUP(装备强化!$F$3*INDEX(装备强化!$C$12:$C$26,MATCH(装备强化附表!U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36</v>
      </c>
      <c r="V135" s="54">
        <f t="shared" si="37"/>
        <v>72000</v>
      </c>
      <c r="W135" s="54">
        <f>ROUNDUP(装备强化!$F$3*INDEX(装备强化!$C$12:$C$26,MATCH(装备强化附表!W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40</v>
      </c>
      <c r="X135" s="54">
        <f t="shared" si="38"/>
        <v>80000</v>
      </c>
      <c r="Y135" s="54">
        <f>ROUNDUP(装备强化!$F$3*INDEX(装备强化!$C$12:$C$26,MATCH(装备强化附表!Y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44</v>
      </c>
      <c r="Z135" s="54">
        <f t="shared" si="39"/>
        <v>88000</v>
      </c>
      <c r="AA135" s="54">
        <f>ROUNDUP(装备强化!$F$3*INDEX(装备强化!$C$12:$C$26,MATCH(装备强化附表!AA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77</v>
      </c>
      <c r="AB135" s="54">
        <f t="shared" si="40"/>
        <v>154000</v>
      </c>
      <c r="AC135" s="54">
        <f>ROUNDUP(装备强化!$F$3*INDEX(装备强化!$C$12:$C$26,MATCH(装备强化附表!AC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85</v>
      </c>
      <c r="AD135" s="54">
        <f t="shared" si="41"/>
        <v>170000</v>
      </c>
      <c r="AE135" s="54">
        <f>ROUNDUP(装备强化!$F$3*INDEX(装备强化!$C$12:$C$26,MATCH(装备强化附表!AE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94</v>
      </c>
      <c r="AF135" s="54">
        <f t="shared" si="42"/>
        <v>188000</v>
      </c>
      <c r="AG135" s="54">
        <f>ROUNDUP(装备强化!$F$3*INDEX(装备强化!$C$12:$C$26,MATCH(装备强化附表!AG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102</v>
      </c>
      <c r="AH135" s="54">
        <f t="shared" si="43"/>
        <v>204000</v>
      </c>
      <c r="AI135" s="54">
        <f>ROUNDUP(装备强化!$F$3*INDEX(装备强化!$C$12:$C$26,MATCH(装备强化附表!AI$1,装备强化!$B$12:$B$26,0))*INDEX(装备强化!$G$12:$G$16,MATCH(装备强化附表!$D135,装备强化!$F$12:$F$16,0))*(INDEX(装备强化!$K$12:$K$26,MATCH(装备强化附表!$E135,装备强化!$J$12:$J$26,0))+IF($B135=1,装备强化!$K$28,0))*INDEX(装备强化!$O$12:$O$21,MATCH(装备强化附表!$C135,装备强化!$N$12:$N$21,0)),0)</f>
        <v>111</v>
      </c>
      <c r="AJ135" s="54">
        <f t="shared" si="44"/>
        <v>222000</v>
      </c>
    </row>
    <row r="136" spans="1:36">
      <c r="A136" t="s">
        <v>1000</v>
      </c>
      <c r="B136">
        <v>0</v>
      </c>
      <c r="C136" t="s">
        <v>124</v>
      </c>
      <c r="D136" t="s">
        <v>308</v>
      </c>
      <c r="E136">
        <v>30</v>
      </c>
      <c r="F136" t="s">
        <v>232</v>
      </c>
      <c r="G136" s="54">
        <f>ROUNDUP(装备强化!$F$3*INDEX(装备强化!$C$12:$C$26,MATCH(装备强化附表!G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6</v>
      </c>
      <c r="H136" s="54">
        <f t="shared" si="30"/>
        <v>12000</v>
      </c>
      <c r="I136" s="54">
        <f>ROUNDUP(装备强化!$F$3*INDEX(装备强化!$C$12:$C$26,MATCH(装备强化附表!I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8</v>
      </c>
      <c r="J136" s="54">
        <f t="shared" si="31"/>
        <v>16000</v>
      </c>
      <c r="K136" s="54">
        <f>ROUNDUP(装备强化!$F$3*INDEX(装备强化!$C$12:$C$26,MATCH(装备强化附表!K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12</v>
      </c>
      <c r="L136" s="54">
        <f t="shared" si="32"/>
        <v>24000</v>
      </c>
      <c r="M136" s="54">
        <f>ROUNDUP(装备强化!$F$3*INDEX(装备强化!$C$12:$C$26,MATCH(装备强化附表!M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15</v>
      </c>
      <c r="N136" s="54">
        <f t="shared" si="33"/>
        <v>30000</v>
      </c>
      <c r="O136" s="54">
        <f>ROUNDUP(装备强化!$F$3*INDEX(装备强化!$C$12:$C$26,MATCH(装备强化附表!O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19</v>
      </c>
      <c r="P136" s="54">
        <f t="shared" si="34"/>
        <v>38000</v>
      </c>
      <c r="Q136" s="54">
        <f>ROUNDUP(装备强化!$F$3*INDEX(装备强化!$C$12:$C$26,MATCH(装备强化附表!Q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34</v>
      </c>
      <c r="R136" s="54">
        <f t="shared" si="35"/>
        <v>68000</v>
      </c>
      <c r="S136" s="54">
        <f>ROUNDUP(装备强化!$F$3*INDEX(装备强化!$C$12:$C$26,MATCH(装备强化附表!S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39</v>
      </c>
      <c r="T136" s="54">
        <f t="shared" si="36"/>
        <v>78000</v>
      </c>
      <c r="U136" s="54">
        <f>ROUNDUP(装备强化!$F$3*INDEX(装备强化!$C$12:$C$26,MATCH(装备强化附表!U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44</v>
      </c>
      <c r="V136" s="54">
        <f t="shared" si="37"/>
        <v>88000</v>
      </c>
      <c r="W136" s="54">
        <f>ROUNDUP(装备强化!$F$3*INDEX(装备强化!$C$12:$C$26,MATCH(装备强化附表!W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50</v>
      </c>
      <c r="X136" s="54">
        <f t="shared" si="38"/>
        <v>100000</v>
      </c>
      <c r="Y136" s="54">
        <f>ROUNDUP(装备强化!$F$3*INDEX(装备强化!$C$12:$C$26,MATCH(装备强化附表!Y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55</v>
      </c>
      <c r="Z136" s="54">
        <f t="shared" si="39"/>
        <v>110000</v>
      </c>
      <c r="AA136" s="54">
        <f>ROUNDUP(装备强化!$F$3*INDEX(装备强化!$C$12:$C$26,MATCH(装备强化附表!AA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96</v>
      </c>
      <c r="AB136" s="54">
        <f t="shared" si="40"/>
        <v>192000</v>
      </c>
      <c r="AC136" s="54">
        <f>ROUNDUP(装备强化!$F$3*INDEX(装备强化!$C$12:$C$26,MATCH(装备强化附表!AC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107</v>
      </c>
      <c r="AD136" s="54">
        <f t="shared" si="41"/>
        <v>214000</v>
      </c>
      <c r="AE136" s="54">
        <f>ROUNDUP(装备强化!$F$3*INDEX(装备强化!$C$12:$C$26,MATCH(装备强化附表!AE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117</v>
      </c>
      <c r="AF136" s="54">
        <f t="shared" si="42"/>
        <v>234000</v>
      </c>
      <c r="AG136" s="54">
        <f>ROUNDUP(装备强化!$F$3*INDEX(装备强化!$C$12:$C$26,MATCH(装备强化附表!AG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128</v>
      </c>
      <c r="AH136" s="54">
        <f t="shared" si="43"/>
        <v>256000</v>
      </c>
      <c r="AI136" s="54">
        <f>ROUNDUP(装备强化!$F$3*INDEX(装备强化!$C$12:$C$26,MATCH(装备强化附表!AI$1,装备强化!$B$12:$B$26,0))*INDEX(装备强化!$G$12:$G$16,MATCH(装备强化附表!$D136,装备强化!$F$12:$F$16,0))*(INDEX(装备强化!$K$12:$K$26,MATCH(装备强化附表!$E136,装备强化!$J$12:$J$26,0))+IF($B136=1,装备强化!$K$28,0))*INDEX(装备强化!$O$12:$O$21,MATCH(装备强化附表!$C136,装备强化!$N$12:$N$21,0)),0)</f>
        <v>139</v>
      </c>
      <c r="AJ136" s="54">
        <f t="shared" si="44"/>
        <v>278000</v>
      </c>
    </row>
    <row r="137" spans="1:36">
      <c r="A137" t="s">
        <v>1005</v>
      </c>
      <c r="B137">
        <v>0</v>
      </c>
      <c r="C137" t="s">
        <v>125</v>
      </c>
      <c r="D137" t="s">
        <v>308</v>
      </c>
      <c r="E137">
        <v>30</v>
      </c>
      <c r="F137" t="s">
        <v>232</v>
      </c>
      <c r="G137" s="54">
        <f>ROUNDUP(装备强化!$F$3*INDEX(装备强化!$C$12:$C$26,MATCH(装备强化附表!G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6</v>
      </c>
      <c r="H137" s="54">
        <f t="shared" si="30"/>
        <v>12000</v>
      </c>
      <c r="I137" s="54">
        <f>ROUNDUP(装备强化!$F$3*INDEX(装备强化!$C$12:$C$26,MATCH(装备强化附表!I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8</v>
      </c>
      <c r="J137" s="54">
        <f t="shared" si="31"/>
        <v>16000</v>
      </c>
      <c r="K137" s="54">
        <f>ROUNDUP(装备强化!$F$3*INDEX(装备强化!$C$12:$C$26,MATCH(装备强化附表!K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12</v>
      </c>
      <c r="L137" s="54">
        <f t="shared" si="32"/>
        <v>24000</v>
      </c>
      <c r="M137" s="54">
        <f>ROUNDUP(装备强化!$F$3*INDEX(装备强化!$C$12:$C$26,MATCH(装备强化附表!M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15</v>
      </c>
      <c r="N137" s="54">
        <f t="shared" si="33"/>
        <v>30000</v>
      </c>
      <c r="O137" s="54">
        <f>ROUNDUP(装备强化!$F$3*INDEX(装备强化!$C$12:$C$26,MATCH(装备强化附表!O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19</v>
      </c>
      <c r="P137" s="54">
        <f t="shared" si="34"/>
        <v>38000</v>
      </c>
      <c r="Q137" s="54">
        <f>ROUNDUP(装备强化!$F$3*INDEX(装备强化!$C$12:$C$26,MATCH(装备强化附表!Q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34</v>
      </c>
      <c r="R137" s="54">
        <f t="shared" si="35"/>
        <v>68000</v>
      </c>
      <c r="S137" s="54">
        <f>ROUNDUP(装备强化!$F$3*INDEX(装备强化!$C$12:$C$26,MATCH(装备强化附表!S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39</v>
      </c>
      <c r="T137" s="54">
        <f t="shared" si="36"/>
        <v>78000</v>
      </c>
      <c r="U137" s="54">
        <f>ROUNDUP(装备强化!$F$3*INDEX(装备强化!$C$12:$C$26,MATCH(装备强化附表!U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44</v>
      </c>
      <c r="V137" s="54">
        <f t="shared" si="37"/>
        <v>88000</v>
      </c>
      <c r="W137" s="54">
        <f>ROUNDUP(装备强化!$F$3*INDEX(装备强化!$C$12:$C$26,MATCH(装备强化附表!W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50</v>
      </c>
      <c r="X137" s="54">
        <f t="shared" si="38"/>
        <v>100000</v>
      </c>
      <c r="Y137" s="54">
        <f>ROUNDUP(装备强化!$F$3*INDEX(装备强化!$C$12:$C$26,MATCH(装备强化附表!Y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55</v>
      </c>
      <c r="Z137" s="54">
        <f t="shared" si="39"/>
        <v>110000</v>
      </c>
      <c r="AA137" s="54">
        <f>ROUNDUP(装备强化!$F$3*INDEX(装备强化!$C$12:$C$26,MATCH(装备强化附表!AA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96</v>
      </c>
      <c r="AB137" s="54">
        <f t="shared" si="40"/>
        <v>192000</v>
      </c>
      <c r="AC137" s="54">
        <f>ROUNDUP(装备强化!$F$3*INDEX(装备强化!$C$12:$C$26,MATCH(装备强化附表!AC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107</v>
      </c>
      <c r="AD137" s="54">
        <f t="shared" si="41"/>
        <v>214000</v>
      </c>
      <c r="AE137" s="54">
        <f>ROUNDUP(装备强化!$F$3*INDEX(装备强化!$C$12:$C$26,MATCH(装备强化附表!AE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117</v>
      </c>
      <c r="AF137" s="54">
        <f t="shared" si="42"/>
        <v>234000</v>
      </c>
      <c r="AG137" s="54">
        <f>ROUNDUP(装备强化!$F$3*INDEX(装备强化!$C$12:$C$26,MATCH(装备强化附表!AG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128</v>
      </c>
      <c r="AH137" s="54">
        <f t="shared" si="43"/>
        <v>256000</v>
      </c>
      <c r="AI137" s="54">
        <f>ROUNDUP(装备强化!$F$3*INDEX(装备强化!$C$12:$C$26,MATCH(装备强化附表!AI$1,装备强化!$B$12:$B$26,0))*INDEX(装备强化!$G$12:$G$16,MATCH(装备强化附表!$D137,装备强化!$F$12:$F$16,0))*(INDEX(装备强化!$K$12:$K$26,MATCH(装备强化附表!$E137,装备强化!$J$12:$J$26,0))+IF($B137=1,装备强化!$K$28,0))*INDEX(装备强化!$O$12:$O$21,MATCH(装备强化附表!$C137,装备强化!$N$12:$N$21,0)),0)</f>
        <v>139</v>
      </c>
      <c r="AJ137" s="54">
        <f t="shared" si="44"/>
        <v>278000</v>
      </c>
    </row>
    <row r="138" spans="1:36">
      <c r="A138" t="s">
        <v>1010</v>
      </c>
      <c r="B138">
        <v>0</v>
      </c>
      <c r="C138" t="s">
        <v>130</v>
      </c>
      <c r="D138" t="s">
        <v>308</v>
      </c>
      <c r="E138">
        <v>30</v>
      </c>
      <c r="F138" t="s">
        <v>232</v>
      </c>
      <c r="G138" s="54">
        <f>ROUNDUP(装备强化!$F$3*INDEX(装备强化!$C$12:$C$26,MATCH(装备强化附表!G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5</v>
      </c>
      <c r="H138" s="54">
        <f t="shared" si="30"/>
        <v>10000</v>
      </c>
      <c r="I138" s="54">
        <f>ROUNDUP(装备强化!$F$3*INDEX(装备强化!$C$12:$C$26,MATCH(装备强化附表!I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7</v>
      </c>
      <c r="J138" s="54">
        <f t="shared" si="31"/>
        <v>14000</v>
      </c>
      <c r="K138" s="54">
        <f>ROUNDUP(装备强化!$F$3*INDEX(装备强化!$C$12:$C$26,MATCH(装备强化附表!K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10</v>
      </c>
      <c r="L138" s="54">
        <f t="shared" si="32"/>
        <v>20000</v>
      </c>
      <c r="M138" s="54">
        <f>ROUNDUP(装备强化!$F$3*INDEX(装备强化!$C$12:$C$26,MATCH(装备强化附表!M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12</v>
      </c>
      <c r="N138" s="54">
        <f t="shared" si="33"/>
        <v>24000</v>
      </c>
      <c r="O138" s="54">
        <f>ROUNDUP(装备强化!$F$3*INDEX(装备强化!$C$12:$C$26,MATCH(装备强化附表!O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15</v>
      </c>
      <c r="P138" s="54">
        <f t="shared" si="34"/>
        <v>30000</v>
      </c>
      <c r="Q138" s="54">
        <f>ROUNDUP(装备强化!$F$3*INDEX(装备强化!$C$12:$C$26,MATCH(装备强化附表!Q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27</v>
      </c>
      <c r="R138" s="54">
        <f t="shared" si="35"/>
        <v>54000</v>
      </c>
      <c r="S138" s="54">
        <f>ROUNDUP(装备强化!$F$3*INDEX(装备强化!$C$12:$C$26,MATCH(装备强化附表!S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31</v>
      </c>
      <c r="T138" s="54">
        <f t="shared" si="36"/>
        <v>62000</v>
      </c>
      <c r="U138" s="54">
        <f>ROUNDUP(装备强化!$F$3*INDEX(装备强化!$C$12:$C$26,MATCH(装备强化附表!U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36</v>
      </c>
      <c r="V138" s="54">
        <f t="shared" si="37"/>
        <v>72000</v>
      </c>
      <c r="W138" s="54">
        <f>ROUNDUP(装备强化!$F$3*INDEX(装备强化!$C$12:$C$26,MATCH(装备强化附表!W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40</v>
      </c>
      <c r="X138" s="54">
        <f t="shared" si="38"/>
        <v>80000</v>
      </c>
      <c r="Y138" s="54">
        <f>ROUNDUP(装备强化!$F$3*INDEX(装备强化!$C$12:$C$26,MATCH(装备强化附表!Y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44</v>
      </c>
      <c r="Z138" s="54">
        <f t="shared" si="39"/>
        <v>88000</v>
      </c>
      <c r="AA138" s="54">
        <f>ROUNDUP(装备强化!$F$3*INDEX(装备强化!$C$12:$C$26,MATCH(装备强化附表!AA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77</v>
      </c>
      <c r="AB138" s="54">
        <f t="shared" si="40"/>
        <v>154000</v>
      </c>
      <c r="AC138" s="54">
        <f>ROUNDUP(装备强化!$F$3*INDEX(装备强化!$C$12:$C$26,MATCH(装备强化附表!AC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85</v>
      </c>
      <c r="AD138" s="54">
        <f t="shared" si="41"/>
        <v>170000</v>
      </c>
      <c r="AE138" s="54">
        <f>ROUNDUP(装备强化!$F$3*INDEX(装备强化!$C$12:$C$26,MATCH(装备强化附表!AE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94</v>
      </c>
      <c r="AF138" s="54">
        <f t="shared" si="42"/>
        <v>188000</v>
      </c>
      <c r="AG138" s="54">
        <f>ROUNDUP(装备强化!$F$3*INDEX(装备强化!$C$12:$C$26,MATCH(装备强化附表!AG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102</v>
      </c>
      <c r="AH138" s="54">
        <f t="shared" si="43"/>
        <v>204000</v>
      </c>
      <c r="AI138" s="54">
        <f>ROUNDUP(装备强化!$F$3*INDEX(装备强化!$C$12:$C$26,MATCH(装备强化附表!AI$1,装备强化!$B$12:$B$26,0))*INDEX(装备强化!$G$12:$G$16,MATCH(装备强化附表!$D138,装备强化!$F$12:$F$16,0))*(INDEX(装备强化!$K$12:$K$26,MATCH(装备强化附表!$E138,装备强化!$J$12:$J$26,0))+IF($B138=1,装备强化!$K$28,0))*INDEX(装备强化!$O$12:$O$21,MATCH(装备强化附表!$C138,装备强化!$N$12:$N$21,0)),0)</f>
        <v>111</v>
      </c>
      <c r="AJ138" s="54">
        <f t="shared" si="44"/>
        <v>222000</v>
      </c>
    </row>
    <row r="139" spans="1:36">
      <c r="A139" t="s">
        <v>1015</v>
      </c>
      <c r="B139">
        <v>0</v>
      </c>
      <c r="C139" t="s">
        <v>131</v>
      </c>
      <c r="D139" t="s">
        <v>308</v>
      </c>
      <c r="E139">
        <v>30</v>
      </c>
      <c r="F139" t="s">
        <v>232</v>
      </c>
      <c r="G139" s="54">
        <f>ROUNDUP(装备强化!$F$3*INDEX(装备强化!$C$12:$C$26,MATCH(装备强化附表!G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5</v>
      </c>
      <c r="H139" s="54">
        <f t="shared" si="30"/>
        <v>10000</v>
      </c>
      <c r="I139" s="54">
        <f>ROUNDUP(装备强化!$F$3*INDEX(装备强化!$C$12:$C$26,MATCH(装备强化附表!I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7</v>
      </c>
      <c r="J139" s="54">
        <f t="shared" si="31"/>
        <v>14000</v>
      </c>
      <c r="K139" s="54">
        <f>ROUNDUP(装备强化!$F$3*INDEX(装备强化!$C$12:$C$26,MATCH(装备强化附表!K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10</v>
      </c>
      <c r="L139" s="54">
        <f t="shared" si="32"/>
        <v>20000</v>
      </c>
      <c r="M139" s="54">
        <f>ROUNDUP(装备强化!$F$3*INDEX(装备强化!$C$12:$C$26,MATCH(装备强化附表!M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12</v>
      </c>
      <c r="N139" s="54">
        <f t="shared" si="33"/>
        <v>24000</v>
      </c>
      <c r="O139" s="54">
        <f>ROUNDUP(装备强化!$F$3*INDEX(装备强化!$C$12:$C$26,MATCH(装备强化附表!O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15</v>
      </c>
      <c r="P139" s="54">
        <f t="shared" si="34"/>
        <v>30000</v>
      </c>
      <c r="Q139" s="54">
        <f>ROUNDUP(装备强化!$F$3*INDEX(装备强化!$C$12:$C$26,MATCH(装备强化附表!Q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27</v>
      </c>
      <c r="R139" s="54">
        <f t="shared" si="35"/>
        <v>54000</v>
      </c>
      <c r="S139" s="54">
        <f>ROUNDUP(装备强化!$F$3*INDEX(装备强化!$C$12:$C$26,MATCH(装备强化附表!S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31</v>
      </c>
      <c r="T139" s="54">
        <f t="shared" si="36"/>
        <v>62000</v>
      </c>
      <c r="U139" s="54">
        <f>ROUNDUP(装备强化!$F$3*INDEX(装备强化!$C$12:$C$26,MATCH(装备强化附表!U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36</v>
      </c>
      <c r="V139" s="54">
        <f t="shared" si="37"/>
        <v>72000</v>
      </c>
      <c r="W139" s="54">
        <f>ROUNDUP(装备强化!$F$3*INDEX(装备强化!$C$12:$C$26,MATCH(装备强化附表!W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40</v>
      </c>
      <c r="X139" s="54">
        <f t="shared" si="38"/>
        <v>80000</v>
      </c>
      <c r="Y139" s="54">
        <f>ROUNDUP(装备强化!$F$3*INDEX(装备强化!$C$12:$C$26,MATCH(装备强化附表!Y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44</v>
      </c>
      <c r="Z139" s="54">
        <f t="shared" si="39"/>
        <v>88000</v>
      </c>
      <c r="AA139" s="54">
        <f>ROUNDUP(装备强化!$F$3*INDEX(装备强化!$C$12:$C$26,MATCH(装备强化附表!AA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77</v>
      </c>
      <c r="AB139" s="54">
        <f t="shared" si="40"/>
        <v>154000</v>
      </c>
      <c r="AC139" s="54">
        <f>ROUNDUP(装备强化!$F$3*INDEX(装备强化!$C$12:$C$26,MATCH(装备强化附表!AC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85</v>
      </c>
      <c r="AD139" s="54">
        <f t="shared" si="41"/>
        <v>170000</v>
      </c>
      <c r="AE139" s="54">
        <f>ROUNDUP(装备强化!$F$3*INDEX(装备强化!$C$12:$C$26,MATCH(装备强化附表!AE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94</v>
      </c>
      <c r="AF139" s="54">
        <f t="shared" si="42"/>
        <v>188000</v>
      </c>
      <c r="AG139" s="54">
        <f>ROUNDUP(装备强化!$F$3*INDEX(装备强化!$C$12:$C$26,MATCH(装备强化附表!AG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102</v>
      </c>
      <c r="AH139" s="54">
        <f t="shared" si="43"/>
        <v>204000</v>
      </c>
      <c r="AI139" s="54">
        <f>ROUNDUP(装备强化!$F$3*INDEX(装备强化!$C$12:$C$26,MATCH(装备强化附表!AI$1,装备强化!$B$12:$B$26,0))*INDEX(装备强化!$G$12:$G$16,MATCH(装备强化附表!$D139,装备强化!$F$12:$F$16,0))*(INDEX(装备强化!$K$12:$K$26,MATCH(装备强化附表!$E139,装备强化!$J$12:$J$26,0))+IF($B139=1,装备强化!$K$28,0))*INDEX(装备强化!$O$12:$O$21,MATCH(装备强化附表!$C139,装备强化!$N$12:$N$21,0)),0)</f>
        <v>111</v>
      </c>
      <c r="AJ139" s="54">
        <f t="shared" si="44"/>
        <v>222000</v>
      </c>
    </row>
    <row r="140" spans="1:36">
      <c r="A140" t="s">
        <v>1020</v>
      </c>
      <c r="B140">
        <v>0</v>
      </c>
      <c r="C140" t="s">
        <v>132</v>
      </c>
      <c r="D140" t="s">
        <v>308</v>
      </c>
      <c r="E140">
        <v>30</v>
      </c>
      <c r="F140" t="s">
        <v>232</v>
      </c>
      <c r="G140" s="54">
        <f>ROUNDUP(装备强化!$F$3*INDEX(装备强化!$C$12:$C$26,MATCH(装备强化附表!G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3</v>
      </c>
      <c r="H140" s="54">
        <f t="shared" si="30"/>
        <v>6000</v>
      </c>
      <c r="I140" s="54">
        <f>ROUNDUP(装备强化!$F$3*INDEX(装备强化!$C$12:$C$26,MATCH(装备强化附表!I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4</v>
      </c>
      <c r="J140" s="54">
        <f t="shared" si="31"/>
        <v>8000</v>
      </c>
      <c r="K140" s="54">
        <f>ROUNDUP(装备强化!$F$3*INDEX(装备强化!$C$12:$C$26,MATCH(装备强化附表!K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6</v>
      </c>
      <c r="L140" s="54">
        <f t="shared" si="32"/>
        <v>12000</v>
      </c>
      <c r="M140" s="54">
        <f>ROUNDUP(装备强化!$F$3*INDEX(装备强化!$C$12:$C$26,MATCH(装备强化附表!M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8</v>
      </c>
      <c r="N140" s="54">
        <f t="shared" si="33"/>
        <v>16000</v>
      </c>
      <c r="O140" s="54">
        <f>ROUNDUP(装备强化!$F$3*INDEX(装备强化!$C$12:$C$26,MATCH(装备强化附表!O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9</v>
      </c>
      <c r="P140" s="54">
        <f t="shared" si="34"/>
        <v>18000</v>
      </c>
      <c r="Q140" s="54">
        <f>ROUNDUP(装备强化!$F$3*INDEX(装备强化!$C$12:$C$26,MATCH(装备强化附表!Q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16</v>
      </c>
      <c r="R140" s="54">
        <f t="shared" si="35"/>
        <v>32000</v>
      </c>
      <c r="S140" s="54">
        <f>ROUNDUP(装备强化!$F$3*INDEX(装备强化!$C$12:$C$26,MATCH(装备强化附表!S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19</v>
      </c>
      <c r="T140" s="54">
        <f t="shared" si="36"/>
        <v>38000</v>
      </c>
      <c r="U140" s="54">
        <f>ROUNDUP(装备强化!$F$3*INDEX(装备强化!$C$12:$C$26,MATCH(装备强化附表!U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22</v>
      </c>
      <c r="V140" s="54">
        <f t="shared" si="37"/>
        <v>44000</v>
      </c>
      <c r="W140" s="54">
        <f>ROUNDUP(装备强化!$F$3*INDEX(装备强化!$C$12:$C$26,MATCH(装备强化附表!W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24</v>
      </c>
      <c r="X140" s="54">
        <f t="shared" si="38"/>
        <v>48000</v>
      </c>
      <c r="Y140" s="54">
        <f>ROUNDUP(装备强化!$F$3*INDEX(装备强化!$C$12:$C$26,MATCH(装备强化附表!Y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27</v>
      </c>
      <c r="Z140" s="54">
        <f t="shared" si="39"/>
        <v>54000</v>
      </c>
      <c r="AA140" s="54">
        <f>ROUNDUP(装备强化!$F$3*INDEX(装备强化!$C$12:$C$26,MATCH(装备强化附表!AA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46</v>
      </c>
      <c r="AB140" s="54">
        <f t="shared" si="40"/>
        <v>92000</v>
      </c>
      <c r="AC140" s="54">
        <f>ROUNDUP(装备强化!$F$3*INDEX(装备强化!$C$12:$C$26,MATCH(装备强化附表!AC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51</v>
      </c>
      <c r="AD140" s="54">
        <f t="shared" si="41"/>
        <v>102000</v>
      </c>
      <c r="AE140" s="54">
        <f>ROUNDUP(装备强化!$F$3*INDEX(装备强化!$C$12:$C$26,MATCH(装备强化附表!AE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57</v>
      </c>
      <c r="AF140" s="54">
        <f t="shared" si="42"/>
        <v>114000</v>
      </c>
      <c r="AG140" s="54">
        <f>ROUNDUP(装备强化!$F$3*INDEX(装备强化!$C$12:$C$26,MATCH(装备强化附表!AG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62</v>
      </c>
      <c r="AH140" s="54">
        <f t="shared" si="43"/>
        <v>124000</v>
      </c>
      <c r="AI140" s="54">
        <f>ROUNDUP(装备强化!$F$3*INDEX(装备强化!$C$12:$C$26,MATCH(装备强化附表!AI$1,装备强化!$B$12:$B$26,0))*INDEX(装备强化!$G$12:$G$16,MATCH(装备强化附表!$D140,装备强化!$F$12:$F$16,0))*(INDEX(装备强化!$K$12:$K$26,MATCH(装备强化附表!$E140,装备强化!$J$12:$J$26,0))+IF($B140=1,装备强化!$K$28,0))*INDEX(装备强化!$O$12:$O$21,MATCH(装备强化附表!$C140,装备强化!$N$12:$N$21,0)),0)</f>
        <v>67</v>
      </c>
      <c r="AJ140" s="54">
        <f t="shared" si="44"/>
        <v>134000</v>
      </c>
    </row>
    <row r="141" spans="1:36">
      <c r="A141" t="s">
        <v>1025</v>
      </c>
      <c r="B141">
        <v>0</v>
      </c>
      <c r="C141" t="s">
        <v>127</v>
      </c>
      <c r="D141" t="s">
        <v>308</v>
      </c>
      <c r="E141">
        <v>30</v>
      </c>
      <c r="F141" t="s">
        <v>135</v>
      </c>
      <c r="G141" s="54">
        <f>ROUNDUP(装备强化!$F$3*INDEX(装备强化!$C$12:$C$26,MATCH(装备强化附表!G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9</v>
      </c>
      <c r="H141" s="54">
        <f t="shared" si="30"/>
        <v>18000</v>
      </c>
      <c r="I141" s="54">
        <f>ROUNDUP(装备强化!$F$3*INDEX(装备强化!$C$12:$C$26,MATCH(装备强化附表!I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13</v>
      </c>
      <c r="J141" s="54">
        <f t="shared" si="31"/>
        <v>26000</v>
      </c>
      <c r="K141" s="54">
        <f>ROUNDUP(装备强化!$F$3*INDEX(装备强化!$C$12:$C$26,MATCH(装备强化附表!K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20</v>
      </c>
      <c r="L141" s="54">
        <f t="shared" si="32"/>
        <v>40000</v>
      </c>
      <c r="M141" s="54">
        <f>ROUNDUP(装备强化!$F$3*INDEX(装备强化!$C$12:$C$26,MATCH(装备强化附表!M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24</v>
      </c>
      <c r="N141" s="54">
        <f t="shared" si="33"/>
        <v>48000</v>
      </c>
      <c r="O141" s="54">
        <f>ROUNDUP(装备强化!$F$3*INDEX(装备强化!$C$12:$C$26,MATCH(装备强化附表!O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30</v>
      </c>
      <c r="P141" s="54">
        <f t="shared" si="34"/>
        <v>60000</v>
      </c>
      <c r="Q141" s="54">
        <f>ROUNDUP(装备强化!$F$3*INDEX(装备强化!$C$12:$C$26,MATCH(装备强化附表!Q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54</v>
      </c>
      <c r="R141" s="54">
        <f t="shared" si="35"/>
        <v>108000</v>
      </c>
      <c r="S141" s="54">
        <f>ROUNDUP(装备强化!$F$3*INDEX(装备强化!$C$12:$C$26,MATCH(装备强化附表!S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62</v>
      </c>
      <c r="T141" s="54">
        <f t="shared" si="36"/>
        <v>124000</v>
      </c>
      <c r="U141" s="54">
        <f>ROUNDUP(装备强化!$F$3*INDEX(装备强化!$C$12:$C$26,MATCH(装备强化附表!U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71</v>
      </c>
      <c r="V141" s="54">
        <f t="shared" si="37"/>
        <v>142000</v>
      </c>
      <c r="W141" s="54">
        <f>ROUNDUP(装备强化!$F$3*INDEX(装备强化!$C$12:$C$26,MATCH(装备强化附表!W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79</v>
      </c>
      <c r="X141" s="54">
        <f t="shared" si="38"/>
        <v>158000</v>
      </c>
      <c r="Y141" s="54">
        <f>ROUNDUP(装备强化!$F$3*INDEX(装备强化!$C$12:$C$26,MATCH(装备强化附表!Y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88</v>
      </c>
      <c r="Z141" s="54">
        <f t="shared" si="39"/>
        <v>176000</v>
      </c>
      <c r="AA141" s="54">
        <f>ROUNDUP(装备强化!$F$3*INDEX(装备强化!$C$12:$C$26,MATCH(装备强化附表!AA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153</v>
      </c>
      <c r="AB141" s="54">
        <f t="shared" si="40"/>
        <v>306000</v>
      </c>
      <c r="AC141" s="54">
        <f>ROUNDUP(装备强化!$F$3*INDEX(装备强化!$C$12:$C$26,MATCH(装备强化附表!AC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170</v>
      </c>
      <c r="AD141" s="54">
        <f t="shared" si="41"/>
        <v>340000</v>
      </c>
      <c r="AE141" s="54">
        <f>ROUNDUP(装备强化!$F$3*INDEX(装备强化!$C$12:$C$26,MATCH(装备强化附表!AE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187</v>
      </c>
      <c r="AF141" s="54">
        <f t="shared" si="42"/>
        <v>374000</v>
      </c>
      <c r="AG141" s="54">
        <f>ROUNDUP(装备强化!$F$3*INDEX(装备强化!$C$12:$C$26,MATCH(装备强化附表!AG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204</v>
      </c>
      <c r="AH141" s="54">
        <f t="shared" si="43"/>
        <v>408000</v>
      </c>
      <c r="AI141" s="54">
        <f>ROUNDUP(装备强化!$F$3*INDEX(装备强化!$C$12:$C$26,MATCH(装备强化附表!AI$1,装备强化!$B$12:$B$26,0))*INDEX(装备强化!$G$12:$G$16,MATCH(装备强化附表!$D141,装备强化!$F$12:$F$16,0))*(INDEX(装备强化!$K$12:$K$26,MATCH(装备强化附表!$E141,装备强化!$J$12:$J$26,0))+IF($B141=1,装备强化!$K$28,0))*INDEX(装备强化!$O$12:$O$21,MATCH(装备强化附表!$C141,装备强化!$N$12:$N$21,0)),0)</f>
        <v>221</v>
      </c>
      <c r="AJ141" s="54">
        <f t="shared" si="44"/>
        <v>442000</v>
      </c>
    </row>
    <row r="142" spans="1:36">
      <c r="A142" t="s">
        <v>1030</v>
      </c>
      <c r="B142">
        <v>1</v>
      </c>
      <c r="C142" t="s">
        <v>127</v>
      </c>
      <c r="D142" t="s">
        <v>308</v>
      </c>
      <c r="E142">
        <v>30</v>
      </c>
      <c r="F142" t="s">
        <v>135</v>
      </c>
      <c r="G142" s="54">
        <f>ROUNDUP(装备强化!$F$3*INDEX(装备强化!$C$12:$C$26,MATCH(装备强化附表!G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12</v>
      </c>
      <c r="H142" s="54">
        <f t="shared" si="30"/>
        <v>24000</v>
      </c>
      <c r="I142" s="54">
        <f>ROUNDUP(装备强化!$F$3*INDEX(装备强化!$C$12:$C$26,MATCH(装备强化附表!I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18</v>
      </c>
      <c r="J142" s="54">
        <f t="shared" si="31"/>
        <v>36000</v>
      </c>
      <c r="K142" s="54">
        <f>ROUNDUP(装备强化!$F$3*INDEX(装备强化!$C$12:$C$26,MATCH(装备强化附表!K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26</v>
      </c>
      <c r="L142" s="54">
        <f t="shared" si="32"/>
        <v>52000</v>
      </c>
      <c r="M142" s="54">
        <f>ROUNDUP(装备强化!$F$3*INDEX(装备强化!$C$12:$C$26,MATCH(装备强化附表!M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32</v>
      </c>
      <c r="N142" s="54">
        <f t="shared" si="33"/>
        <v>64000</v>
      </c>
      <c r="O142" s="54">
        <f>ROUNDUP(装备强化!$F$3*INDEX(装备强化!$C$12:$C$26,MATCH(装备强化附表!O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41</v>
      </c>
      <c r="P142" s="54">
        <f t="shared" si="34"/>
        <v>82000</v>
      </c>
      <c r="Q142" s="54">
        <f>ROUNDUP(装备强化!$F$3*INDEX(装备强化!$C$12:$C$26,MATCH(装备强化附表!Q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72</v>
      </c>
      <c r="R142" s="54">
        <f t="shared" si="35"/>
        <v>144000</v>
      </c>
      <c r="S142" s="54">
        <f>ROUNDUP(装备强化!$F$3*INDEX(装备强化!$C$12:$C$26,MATCH(装备强化附表!S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84</v>
      </c>
      <c r="T142" s="54">
        <f t="shared" si="36"/>
        <v>168000</v>
      </c>
      <c r="U142" s="54">
        <f>ROUNDUP(装备强化!$F$3*INDEX(装备强化!$C$12:$C$26,MATCH(装备强化附表!U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95</v>
      </c>
      <c r="V142" s="54">
        <f t="shared" si="37"/>
        <v>190000</v>
      </c>
      <c r="W142" s="54">
        <f>ROUNDUP(装备强化!$F$3*INDEX(装备强化!$C$12:$C$26,MATCH(装备强化附表!W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107</v>
      </c>
      <c r="X142" s="54">
        <f t="shared" si="38"/>
        <v>214000</v>
      </c>
      <c r="Y142" s="54">
        <f>ROUNDUP(装备强化!$F$3*INDEX(装备强化!$C$12:$C$26,MATCH(装备强化附表!Y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118</v>
      </c>
      <c r="Z142" s="54">
        <f t="shared" si="39"/>
        <v>236000</v>
      </c>
      <c r="AA142" s="54">
        <f>ROUNDUP(装备强化!$F$3*INDEX(装备强化!$C$12:$C$26,MATCH(装备强化附表!AA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207</v>
      </c>
      <c r="AB142" s="54">
        <f t="shared" si="40"/>
        <v>414000</v>
      </c>
      <c r="AC142" s="54">
        <f>ROUNDUP(装备强化!$F$3*INDEX(装备强化!$C$12:$C$26,MATCH(装备强化附表!AC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230</v>
      </c>
      <c r="AD142" s="54">
        <f t="shared" si="41"/>
        <v>460000</v>
      </c>
      <c r="AE142" s="54">
        <f>ROUNDUP(装备强化!$F$3*INDEX(装备强化!$C$12:$C$26,MATCH(装备强化附表!AE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253</v>
      </c>
      <c r="AF142" s="54">
        <f t="shared" si="42"/>
        <v>506000</v>
      </c>
      <c r="AG142" s="54">
        <f>ROUNDUP(装备强化!$F$3*INDEX(装备强化!$C$12:$C$26,MATCH(装备强化附表!AG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276</v>
      </c>
      <c r="AH142" s="54">
        <f t="shared" si="43"/>
        <v>552000</v>
      </c>
      <c r="AI142" s="54">
        <f>ROUNDUP(装备强化!$F$3*INDEX(装备强化!$C$12:$C$26,MATCH(装备强化附表!AI$1,装备强化!$B$12:$B$26,0))*INDEX(装备强化!$G$12:$G$16,MATCH(装备强化附表!$D142,装备强化!$F$12:$F$16,0))*(INDEX(装备强化!$K$12:$K$26,MATCH(装备强化附表!$E142,装备强化!$J$12:$J$26,0))+IF($B142=1,装备强化!$K$28,0))*INDEX(装备强化!$O$12:$O$21,MATCH(装备强化附表!$C142,装备强化!$N$12:$N$21,0)),0)</f>
        <v>299</v>
      </c>
      <c r="AJ142" s="54">
        <f t="shared" si="44"/>
        <v>598000</v>
      </c>
    </row>
    <row r="143" spans="1:36">
      <c r="A143" t="s">
        <v>1035</v>
      </c>
      <c r="B143">
        <v>0</v>
      </c>
      <c r="C143" t="s">
        <v>128</v>
      </c>
      <c r="D143" t="s">
        <v>308</v>
      </c>
      <c r="E143">
        <v>30</v>
      </c>
      <c r="F143" t="s">
        <v>135</v>
      </c>
      <c r="G143" s="54">
        <f>ROUNDUP(装备强化!$F$3*INDEX(装备强化!$C$12:$C$26,MATCH(装备强化附表!G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6</v>
      </c>
      <c r="H143" s="54">
        <f t="shared" si="30"/>
        <v>12000</v>
      </c>
      <c r="I143" s="54">
        <f>ROUNDUP(装备强化!$F$3*INDEX(装备强化!$C$12:$C$26,MATCH(装备强化附表!I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8</v>
      </c>
      <c r="J143" s="54">
        <f t="shared" si="31"/>
        <v>16000</v>
      </c>
      <c r="K143" s="54">
        <f>ROUNDUP(装备强化!$F$3*INDEX(装备强化!$C$12:$C$26,MATCH(装备强化附表!K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12</v>
      </c>
      <c r="L143" s="54">
        <f t="shared" si="32"/>
        <v>24000</v>
      </c>
      <c r="M143" s="54">
        <f>ROUNDUP(装备强化!$F$3*INDEX(装备强化!$C$12:$C$26,MATCH(装备强化附表!M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15</v>
      </c>
      <c r="N143" s="54">
        <f t="shared" si="33"/>
        <v>30000</v>
      </c>
      <c r="O143" s="54">
        <f>ROUNDUP(装备强化!$F$3*INDEX(装备强化!$C$12:$C$26,MATCH(装备强化附表!O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19</v>
      </c>
      <c r="P143" s="54">
        <f t="shared" si="34"/>
        <v>38000</v>
      </c>
      <c r="Q143" s="54">
        <f>ROUNDUP(装备强化!$F$3*INDEX(装备强化!$C$12:$C$26,MATCH(装备强化附表!Q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34</v>
      </c>
      <c r="R143" s="54">
        <f t="shared" si="35"/>
        <v>68000</v>
      </c>
      <c r="S143" s="54">
        <f>ROUNDUP(装备强化!$F$3*INDEX(装备强化!$C$12:$C$26,MATCH(装备强化附表!S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39</v>
      </c>
      <c r="T143" s="54">
        <f t="shared" si="36"/>
        <v>78000</v>
      </c>
      <c r="U143" s="54">
        <f>ROUNDUP(装备强化!$F$3*INDEX(装备强化!$C$12:$C$26,MATCH(装备强化附表!U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44</v>
      </c>
      <c r="V143" s="54">
        <f t="shared" si="37"/>
        <v>88000</v>
      </c>
      <c r="W143" s="54">
        <f>ROUNDUP(装备强化!$F$3*INDEX(装备强化!$C$12:$C$26,MATCH(装备强化附表!W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50</v>
      </c>
      <c r="X143" s="54">
        <f t="shared" si="38"/>
        <v>100000</v>
      </c>
      <c r="Y143" s="54">
        <f>ROUNDUP(装备强化!$F$3*INDEX(装备强化!$C$12:$C$26,MATCH(装备强化附表!Y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55</v>
      </c>
      <c r="Z143" s="54">
        <f t="shared" si="39"/>
        <v>110000</v>
      </c>
      <c r="AA143" s="54">
        <f>ROUNDUP(装备强化!$F$3*INDEX(装备强化!$C$12:$C$26,MATCH(装备强化附表!AA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96</v>
      </c>
      <c r="AB143" s="54">
        <f t="shared" si="40"/>
        <v>192000</v>
      </c>
      <c r="AC143" s="54">
        <f>ROUNDUP(装备强化!$F$3*INDEX(装备强化!$C$12:$C$26,MATCH(装备强化附表!AC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107</v>
      </c>
      <c r="AD143" s="54">
        <f t="shared" si="41"/>
        <v>214000</v>
      </c>
      <c r="AE143" s="54">
        <f>ROUNDUP(装备强化!$F$3*INDEX(装备强化!$C$12:$C$26,MATCH(装备强化附表!AE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117</v>
      </c>
      <c r="AF143" s="54">
        <f t="shared" si="42"/>
        <v>234000</v>
      </c>
      <c r="AG143" s="54">
        <f>ROUNDUP(装备强化!$F$3*INDEX(装备强化!$C$12:$C$26,MATCH(装备强化附表!AG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128</v>
      </c>
      <c r="AH143" s="54">
        <f t="shared" si="43"/>
        <v>256000</v>
      </c>
      <c r="AI143" s="54">
        <f>ROUNDUP(装备强化!$F$3*INDEX(装备强化!$C$12:$C$26,MATCH(装备强化附表!AI$1,装备强化!$B$12:$B$26,0))*INDEX(装备强化!$G$12:$G$16,MATCH(装备强化附表!$D143,装备强化!$F$12:$F$16,0))*(INDEX(装备强化!$K$12:$K$26,MATCH(装备强化附表!$E143,装备强化!$J$12:$J$26,0))+IF($B143=1,装备强化!$K$28,0))*INDEX(装备强化!$O$12:$O$21,MATCH(装备强化附表!$C143,装备强化!$N$12:$N$21,0)),0)</f>
        <v>139</v>
      </c>
      <c r="AJ143" s="54">
        <f t="shared" si="44"/>
        <v>278000</v>
      </c>
    </row>
    <row r="144" spans="1:36">
      <c r="A144" t="s">
        <v>1040</v>
      </c>
      <c r="B144">
        <v>1</v>
      </c>
      <c r="C144" t="s">
        <v>128</v>
      </c>
      <c r="D144" t="s">
        <v>308</v>
      </c>
      <c r="E144">
        <v>30</v>
      </c>
      <c r="F144" t="s">
        <v>135</v>
      </c>
      <c r="G144" s="54">
        <f>ROUNDUP(装备强化!$F$3*INDEX(装备强化!$C$12:$C$26,MATCH(装备强化附表!G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8</v>
      </c>
      <c r="H144" s="54">
        <f t="shared" si="30"/>
        <v>16000</v>
      </c>
      <c r="I144" s="54">
        <f>ROUNDUP(装备强化!$F$3*INDEX(装备强化!$C$12:$C$26,MATCH(装备强化附表!I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11</v>
      </c>
      <c r="J144" s="54">
        <f t="shared" si="31"/>
        <v>22000</v>
      </c>
      <c r="K144" s="54">
        <f>ROUNDUP(装备强化!$F$3*INDEX(装备强化!$C$12:$C$26,MATCH(装备强化附表!K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17</v>
      </c>
      <c r="L144" s="54">
        <f t="shared" si="32"/>
        <v>34000</v>
      </c>
      <c r="M144" s="54">
        <f>ROUNDUP(装备强化!$F$3*INDEX(装备强化!$C$12:$C$26,MATCH(装备强化附表!M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20</v>
      </c>
      <c r="N144" s="54">
        <f t="shared" si="33"/>
        <v>40000</v>
      </c>
      <c r="O144" s="54">
        <f>ROUNDUP(装备强化!$F$3*INDEX(装备强化!$C$12:$C$26,MATCH(装备强化附表!O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26</v>
      </c>
      <c r="P144" s="54">
        <f t="shared" si="34"/>
        <v>52000</v>
      </c>
      <c r="Q144" s="54">
        <f>ROUNDUP(装备强化!$F$3*INDEX(装备强化!$C$12:$C$26,MATCH(装备强化附表!Q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45</v>
      </c>
      <c r="R144" s="54">
        <f t="shared" si="35"/>
        <v>90000</v>
      </c>
      <c r="S144" s="54">
        <f>ROUNDUP(装备强化!$F$3*INDEX(装备强化!$C$12:$C$26,MATCH(装备强化附表!S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53</v>
      </c>
      <c r="T144" s="54">
        <f t="shared" si="36"/>
        <v>106000</v>
      </c>
      <c r="U144" s="54">
        <f>ROUNDUP(装备强化!$F$3*INDEX(装备强化!$C$12:$C$26,MATCH(装备强化附表!U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60</v>
      </c>
      <c r="V144" s="54">
        <f t="shared" si="37"/>
        <v>120000</v>
      </c>
      <c r="W144" s="54">
        <f>ROUNDUP(装备强化!$F$3*INDEX(装备强化!$C$12:$C$26,MATCH(装备强化附表!W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67</v>
      </c>
      <c r="X144" s="54">
        <f t="shared" si="38"/>
        <v>134000</v>
      </c>
      <c r="Y144" s="54">
        <f>ROUNDUP(装备强化!$F$3*INDEX(装备强化!$C$12:$C$26,MATCH(装备强化附表!Y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74</v>
      </c>
      <c r="Z144" s="54">
        <f t="shared" si="39"/>
        <v>148000</v>
      </c>
      <c r="AA144" s="54">
        <f>ROUNDUP(装备强化!$F$3*INDEX(装备强化!$C$12:$C$26,MATCH(装备强化附表!AA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130</v>
      </c>
      <c r="AB144" s="54">
        <f t="shared" si="40"/>
        <v>260000</v>
      </c>
      <c r="AC144" s="54">
        <f>ROUNDUP(装备强化!$F$3*INDEX(装备强化!$C$12:$C$26,MATCH(装备强化附表!AC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144</v>
      </c>
      <c r="AD144" s="54">
        <f t="shared" si="41"/>
        <v>288000</v>
      </c>
      <c r="AE144" s="54">
        <f>ROUNDUP(装备强化!$F$3*INDEX(装备强化!$C$12:$C$26,MATCH(装备强化附表!AE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159</v>
      </c>
      <c r="AF144" s="54">
        <f t="shared" si="42"/>
        <v>318000</v>
      </c>
      <c r="AG144" s="54">
        <f>ROUNDUP(装备强化!$F$3*INDEX(装备强化!$C$12:$C$26,MATCH(装备强化附表!AG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173</v>
      </c>
      <c r="AH144" s="54">
        <f t="shared" si="43"/>
        <v>346000</v>
      </c>
      <c r="AI144" s="54">
        <f>ROUNDUP(装备强化!$F$3*INDEX(装备强化!$C$12:$C$26,MATCH(装备强化附表!AI$1,装备强化!$B$12:$B$26,0))*INDEX(装备强化!$G$12:$G$16,MATCH(装备强化附表!$D144,装备强化!$F$12:$F$16,0))*(INDEX(装备强化!$K$12:$K$26,MATCH(装备强化附表!$E144,装备强化!$J$12:$J$26,0))+IF($B144=1,装备强化!$K$28,0))*INDEX(装备强化!$O$12:$O$21,MATCH(装备强化附表!$C144,装备强化!$N$12:$N$21,0)),0)</f>
        <v>187</v>
      </c>
      <c r="AJ144" s="54">
        <f t="shared" si="44"/>
        <v>374000</v>
      </c>
    </row>
    <row r="145" spans="1:36">
      <c r="A145" t="s">
        <v>1045</v>
      </c>
      <c r="B145">
        <v>0</v>
      </c>
      <c r="C145" t="s">
        <v>127</v>
      </c>
      <c r="D145" t="s">
        <v>308</v>
      </c>
      <c r="E145">
        <v>30</v>
      </c>
      <c r="F145" t="s">
        <v>139</v>
      </c>
      <c r="G145" s="54">
        <f>ROUNDUP(装备强化!$F$3*INDEX(装备强化!$C$12:$C$26,MATCH(装备强化附表!G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9</v>
      </c>
      <c r="H145" s="54">
        <f t="shared" si="30"/>
        <v>18000</v>
      </c>
      <c r="I145" s="54">
        <f>ROUNDUP(装备强化!$F$3*INDEX(装备强化!$C$12:$C$26,MATCH(装备强化附表!I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13</v>
      </c>
      <c r="J145" s="54">
        <f t="shared" si="31"/>
        <v>26000</v>
      </c>
      <c r="K145" s="54">
        <f>ROUNDUP(装备强化!$F$3*INDEX(装备强化!$C$12:$C$26,MATCH(装备强化附表!K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20</v>
      </c>
      <c r="L145" s="54">
        <f t="shared" si="32"/>
        <v>40000</v>
      </c>
      <c r="M145" s="54">
        <f>ROUNDUP(装备强化!$F$3*INDEX(装备强化!$C$12:$C$26,MATCH(装备强化附表!M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24</v>
      </c>
      <c r="N145" s="54">
        <f t="shared" si="33"/>
        <v>48000</v>
      </c>
      <c r="O145" s="54">
        <f>ROUNDUP(装备强化!$F$3*INDEX(装备强化!$C$12:$C$26,MATCH(装备强化附表!O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30</v>
      </c>
      <c r="P145" s="54">
        <f t="shared" si="34"/>
        <v>60000</v>
      </c>
      <c r="Q145" s="54">
        <f>ROUNDUP(装备强化!$F$3*INDEX(装备强化!$C$12:$C$26,MATCH(装备强化附表!Q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54</v>
      </c>
      <c r="R145" s="54">
        <f t="shared" si="35"/>
        <v>108000</v>
      </c>
      <c r="S145" s="54">
        <f>ROUNDUP(装备强化!$F$3*INDEX(装备强化!$C$12:$C$26,MATCH(装备强化附表!S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62</v>
      </c>
      <c r="T145" s="54">
        <f t="shared" si="36"/>
        <v>124000</v>
      </c>
      <c r="U145" s="54">
        <f>ROUNDUP(装备强化!$F$3*INDEX(装备强化!$C$12:$C$26,MATCH(装备强化附表!U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71</v>
      </c>
      <c r="V145" s="54">
        <f t="shared" si="37"/>
        <v>142000</v>
      </c>
      <c r="W145" s="54">
        <f>ROUNDUP(装备强化!$F$3*INDEX(装备强化!$C$12:$C$26,MATCH(装备强化附表!W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79</v>
      </c>
      <c r="X145" s="54">
        <f t="shared" si="38"/>
        <v>158000</v>
      </c>
      <c r="Y145" s="54">
        <f>ROUNDUP(装备强化!$F$3*INDEX(装备强化!$C$12:$C$26,MATCH(装备强化附表!Y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88</v>
      </c>
      <c r="Z145" s="54">
        <f t="shared" si="39"/>
        <v>176000</v>
      </c>
      <c r="AA145" s="54">
        <f>ROUNDUP(装备强化!$F$3*INDEX(装备强化!$C$12:$C$26,MATCH(装备强化附表!AA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153</v>
      </c>
      <c r="AB145" s="54">
        <f t="shared" si="40"/>
        <v>306000</v>
      </c>
      <c r="AC145" s="54">
        <f>ROUNDUP(装备强化!$F$3*INDEX(装备强化!$C$12:$C$26,MATCH(装备强化附表!AC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170</v>
      </c>
      <c r="AD145" s="54">
        <f t="shared" si="41"/>
        <v>340000</v>
      </c>
      <c r="AE145" s="54">
        <f>ROUNDUP(装备强化!$F$3*INDEX(装备强化!$C$12:$C$26,MATCH(装备强化附表!AE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187</v>
      </c>
      <c r="AF145" s="54">
        <f t="shared" si="42"/>
        <v>374000</v>
      </c>
      <c r="AG145" s="54">
        <f>ROUNDUP(装备强化!$F$3*INDEX(装备强化!$C$12:$C$26,MATCH(装备强化附表!AG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204</v>
      </c>
      <c r="AH145" s="54">
        <f t="shared" si="43"/>
        <v>408000</v>
      </c>
      <c r="AI145" s="54">
        <f>ROUNDUP(装备强化!$F$3*INDEX(装备强化!$C$12:$C$26,MATCH(装备强化附表!AI$1,装备强化!$B$12:$B$26,0))*INDEX(装备强化!$G$12:$G$16,MATCH(装备强化附表!$D145,装备强化!$F$12:$F$16,0))*(INDEX(装备强化!$K$12:$K$26,MATCH(装备强化附表!$E145,装备强化!$J$12:$J$26,0))+IF($B145=1,装备强化!$K$28,0))*INDEX(装备强化!$O$12:$O$21,MATCH(装备强化附表!$C145,装备强化!$N$12:$N$21,0)),0)</f>
        <v>221</v>
      </c>
      <c r="AJ145" s="54">
        <f t="shared" si="44"/>
        <v>442000</v>
      </c>
    </row>
    <row r="146" spans="1:36">
      <c r="A146" t="s">
        <v>1050</v>
      </c>
      <c r="B146">
        <v>1</v>
      </c>
      <c r="C146" t="s">
        <v>127</v>
      </c>
      <c r="D146" t="s">
        <v>308</v>
      </c>
      <c r="E146">
        <v>30</v>
      </c>
      <c r="F146" t="s">
        <v>139</v>
      </c>
      <c r="G146" s="54">
        <f>ROUNDUP(装备强化!$F$3*INDEX(装备强化!$C$12:$C$26,MATCH(装备强化附表!G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12</v>
      </c>
      <c r="H146" s="54">
        <f t="shared" si="30"/>
        <v>24000</v>
      </c>
      <c r="I146" s="54">
        <f>ROUNDUP(装备强化!$F$3*INDEX(装备强化!$C$12:$C$26,MATCH(装备强化附表!I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18</v>
      </c>
      <c r="J146" s="54">
        <f t="shared" si="31"/>
        <v>36000</v>
      </c>
      <c r="K146" s="54">
        <f>ROUNDUP(装备强化!$F$3*INDEX(装备强化!$C$12:$C$26,MATCH(装备强化附表!K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26</v>
      </c>
      <c r="L146" s="54">
        <f t="shared" si="32"/>
        <v>52000</v>
      </c>
      <c r="M146" s="54">
        <f>ROUNDUP(装备强化!$F$3*INDEX(装备强化!$C$12:$C$26,MATCH(装备强化附表!M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32</v>
      </c>
      <c r="N146" s="54">
        <f t="shared" si="33"/>
        <v>64000</v>
      </c>
      <c r="O146" s="54">
        <f>ROUNDUP(装备强化!$F$3*INDEX(装备强化!$C$12:$C$26,MATCH(装备强化附表!O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41</v>
      </c>
      <c r="P146" s="54">
        <f t="shared" si="34"/>
        <v>82000</v>
      </c>
      <c r="Q146" s="54">
        <f>ROUNDUP(装备强化!$F$3*INDEX(装备强化!$C$12:$C$26,MATCH(装备强化附表!Q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72</v>
      </c>
      <c r="R146" s="54">
        <f t="shared" si="35"/>
        <v>144000</v>
      </c>
      <c r="S146" s="54">
        <f>ROUNDUP(装备强化!$F$3*INDEX(装备强化!$C$12:$C$26,MATCH(装备强化附表!S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84</v>
      </c>
      <c r="T146" s="54">
        <f t="shared" si="36"/>
        <v>168000</v>
      </c>
      <c r="U146" s="54">
        <f>ROUNDUP(装备强化!$F$3*INDEX(装备强化!$C$12:$C$26,MATCH(装备强化附表!U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95</v>
      </c>
      <c r="V146" s="54">
        <f t="shared" si="37"/>
        <v>190000</v>
      </c>
      <c r="W146" s="54">
        <f>ROUNDUP(装备强化!$F$3*INDEX(装备强化!$C$12:$C$26,MATCH(装备强化附表!W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107</v>
      </c>
      <c r="X146" s="54">
        <f t="shared" si="38"/>
        <v>214000</v>
      </c>
      <c r="Y146" s="54">
        <f>ROUNDUP(装备强化!$F$3*INDEX(装备强化!$C$12:$C$26,MATCH(装备强化附表!Y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118</v>
      </c>
      <c r="Z146" s="54">
        <f t="shared" si="39"/>
        <v>236000</v>
      </c>
      <c r="AA146" s="54">
        <f>ROUNDUP(装备强化!$F$3*INDEX(装备强化!$C$12:$C$26,MATCH(装备强化附表!AA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207</v>
      </c>
      <c r="AB146" s="54">
        <f t="shared" si="40"/>
        <v>414000</v>
      </c>
      <c r="AC146" s="54">
        <f>ROUNDUP(装备强化!$F$3*INDEX(装备强化!$C$12:$C$26,MATCH(装备强化附表!AC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230</v>
      </c>
      <c r="AD146" s="54">
        <f t="shared" si="41"/>
        <v>460000</v>
      </c>
      <c r="AE146" s="54">
        <f>ROUNDUP(装备强化!$F$3*INDEX(装备强化!$C$12:$C$26,MATCH(装备强化附表!AE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253</v>
      </c>
      <c r="AF146" s="54">
        <f t="shared" si="42"/>
        <v>506000</v>
      </c>
      <c r="AG146" s="54">
        <f>ROUNDUP(装备强化!$F$3*INDEX(装备强化!$C$12:$C$26,MATCH(装备强化附表!AG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276</v>
      </c>
      <c r="AH146" s="54">
        <f t="shared" si="43"/>
        <v>552000</v>
      </c>
      <c r="AI146" s="54">
        <f>ROUNDUP(装备强化!$F$3*INDEX(装备强化!$C$12:$C$26,MATCH(装备强化附表!AI$1,装备强化!$B$12:$B$26,0))*INDEX(装备强化!$G$12:$G$16,MATCH(装备强化附表!$D146,装备强化!$F$12:$F$16,0))*(INDEX(装备强化!$K$12:$K$26,MATCH(装备强化附表!$E146,装备强化!$J$12:$J$26,0))+IF($B146=1,装备强化!$K$28,0))*INDEX(装备强化!$O$12:$O$21,MATCH(装备强化附表!$C146,装备强化!$N$12:$N$21,0)),0)</f>
        <v>299</v>
      </c>
      <c r="AJ146" s="54">
        <f t="shared" si="44"/>
        <v>598000</v>
      </c>
    </row>
    <row r="147" spans="1:36">
      <c r="A147" t="s">
        <v>1055</v>
      </c>
      <c r="B147">
        <v>0</v>
      </c>
      <c r="C147" t="s">
        <v>128</v>
      </c>
      <c r="D147" t="s">
        <v>308</v>
      </c>
      <c r="E147">
        <v>30</v>
      </c>
      <c r="F147" t="s">
        <v>139</v>
      </c>
      <c r="G147" s="54">
        <f>ROUNDUP(装备强化!$F$3*INDEX(装备强化!$C$12:$C$26,MATCH(装备强化附表!G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6</v>
      </c>
      <c r="H147" s="54">
        <f t="shared" si="30"/>
        <v>12000</v>
      </c>
      <c r="I147" s="54">
        <f>ROUNDUP(装备强化!$F$3*INDEX(装备强化!$C$12:$C$26,MATCH(装备强化附表!I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8</v>
      </c>
      <c r="J147" s="54">
        <f t="shared" si="31"/>
        <v>16000</v>
      </c>
      <c r="K147" s="54">
        <f>ROUNDUP(装备强化!$F$3*INDEX(装备强化!$C$12:$C$26,MATCH(装备强化附表!K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12</v>
      </c>
      <c r="L147" s="54">
        <f t="shared" si="32"/>
        <v>24000</v>
      </c>
      <c r="M147" s="54">
        <f>ROUNDUP(装备强化!$F$3*INDEX(装备强化!$C$12:$C$26,MATCH(装备强化附表!M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15</v>
      </c>
      <c r="N147" s="54">
        <f t="shared" si="33"/>
        <v>30000</v>
      </c>
      <c r="O147" s="54">
        <f>ROUNDUP(装备强化!$F$3*INDEX(装备强化!$C$12:$C$26,MATCH(装备强化附表!O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19</v>
      </c>
      <c r="P147" s="54">
        <f t="shared" si="34"/>
        <v>38000</v>
      </c>
      <c r="Q147" s="54">
        <f>ROUNDUP(装备强化!$F$3*INDEX(装备强化!$C$12:$C$26,MATCH(装备强化附表!Q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34</v>
      </c>
      <c r="R147" s="54">
        <f t="shared" si="35"/>
        <v>68000</v>
      </c>
      <c r="S147" s="54">
        <f>ROUNDUP(装备强化!$F$3*INDEX(装备强化!$C$12:$C$26,MATCH(装备强化附表!S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39</v>
      </c>
      <c r="T147" s="54">
        <f t="shared" si="36"/>
        <v>78000</v>
      </c>
      <c r="U147" s="54">
        <f>ROUNDUP(装备强化!$F$3*INDEX(装备强化!$C$12:$C$26,MATCH(装备强化附表!U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44</v>
      </c>
      <c r="V147" s="54">
        <f t="shared" si="37"/>
        <v>88000</v>
      </c>
      <c r="W147" s="54">
        <f>ROUNDUP(装备强化!$F$3*INDEX(装备强化!$C$12:$C$26,MATCH(装备强化附表!W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50</v>
      </c>
      <c r="X147" s="54">
        <f t="shared" si="38"/>
        <v>100000</v>
      </c>
      <c r="Y147" s="54">
        <f>ROUNDUP(装备强化!$F$3*INDEX(装备强化!$C$12:$C$26,MATCH(装备强化附表!Y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55</v>
      </c>
      <c r="Z147" s="54">
        <f t="shared" si="39"/>
        <v>110000</v>
      </c>
      <c r="AA147" s="54">
        <f>ROUNDUP(装备强化!$F$3*INDEX(装备强化!$C$12:$C$26,MATCH(装备强化附表!AA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96</v>
      </c>
      <c r="AB147" s="54">
        <f t="shared" si="40"/>
        <v>192000</v>
      </c>
      <c r="AC147" s="54">
        <f>ROUNDUP(装备强化!$F$3*INDEX(装备强化!$C$12:$C$26,MATCH(装备强化附表!AC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107</v>
      </c>
      <c r="AD147" s="54">
        <f t="shared" si="41"/>
        <v>214000</v>
      </c>
      <c r="AE147" s="54">
        <f>ROUNDUP(装备强化!$F$3*INDEX(装备强化!$C$12:$C$26,MATCH(装备强化附表!AE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117</v>
      </c>
      <c r="AF147" s="54">
        <f t="shared" si="42"/>
        <v>234000</v>
      </c>
      <c r="AG147" s="54">
        <f>ROUNDUP(装备强化!$F$3*INDEX(装备强化!$C$12:$C$26,MATCH(装备强化附表!AG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128</v>
      </c>
      <c r="AH147" s="54">
        <f t="shared" si="43"/>
        <v>256000</v>
      </c>
      <c r="AI147" s="54">
        <f>ROUNDUP(装备强化!$F$3*INDEX(装备强化!$C$12:$C$26,MATCH(装备强化附表!AI$1,装备强化!$B$12:$B$26,0))*INDEX(装备强化!$G$12:$G$16,MATCH(装备强化附表!$D147,装备强化!$F$12:$F$16,0))*(INDEX(装备强化!$K$12:$K$26,MATCH(装备强化附表!$E147,装备强化!$J$12:$J$26,0))+IF($B147=1,装备强化!$K$28,0))*INDEX(装备强化!$O$12:$O$21,MATCH(装备强化附表!$C147,装备强化!$N$12:$N$21,0)),0)</f>
        <v>139</v>
      </c>
      <c r="AJ147" s="54">
        <f t="shared" si="44"/>
        <v>278000</v>
      </c>
    </row>
    <row r="148" spans="1:36">
      <c r="A148" t="s">
        <v>1060</v>
      </c>
      <c r="B148">
        <v>1</v>
      </c>
      <c r="C148" t="s">
        <v>128</v>
      </c>
      <c r="D148" t="s">
        <v>308</v>
      </c>
      <c r="E148">
        <v>30</v>
      </c>
      <c r="F148" t="s">
        <v>139</v>
      </c>
      <c r="G148" s="54">
        <f>ROUNDUP(装备强化!$F$3*INDEX(装备强化!$C$12:$C$26,MATCH(装备强化附表!G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8</v>
      </c>
      <c r="H148" s="54">
        <f t="shared" si="30"/>
        <v>16000</v>
      </c>
      <c r="I148" s="54">
        <f>ROUNDUP(装备强化!$F$3*INDEX(装备强化!$C$12:$C$26,MATCH(装备强化附表!I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11</v>
      </c>
      <c r="J148" s="54">
        <f t="shared" si="31"/>
        <v>22000</v>
      </c>
      <c r="K148" s="54">
        <f>ROUNDUP(装备强化!$F$3*INDEX(装备强化!$C$12:$C$26,MATCH(装备强化附表!K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17</v>
      </c>
      <c r="L148" s="54">
        <f t="shared" si="32"/>
        <v>34000</v>
      </c>
      <c r="M148" s="54">
        <f>ROUNDUP(装备强化!$F$3*INDEX(装备强化!$C$12:$C$26,MATCH(装备强化附表!M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20</v>
      </c>
      <c r="N148" s="54">
        <f t="shared" si="33"/>
        <v>40000</v>
      </c>
      <c r="O148" s="54">
        <f>ROUNDUP(装备强化!$F$3*INDEX(装备强化!$C$12:$C$26,MATCH(装备强化附表!O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26</v>
      </c>
      <c r="P148" s="54">
        <f t="shared" si="34"/>
        <v>52000</v>
      </c>
      <c r="Q148" s="54">
        <f>ROUNDUP(装备强化!$F$3*INDEX(装备强化!$C$12:$C$26,MATCH(装备强化附表!Q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45</v>
      </c>
      <c r="R148" s="54">
        <f t="shared" si="35"/>
        <v>90000</v>
      </c>
      <c r="S148" s="54">
        <f>ROUNDUP(装备强化!$F$3*INDEX(装备强化!$C$12:$C$26,MATCH(装备强化附表!S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53</v>
      </c>
      <c r="T148" s="54">
        <f t="shared" si="36"/>
        <v>106000</v>
      </c>
      <c r="U148" s="54">
        <f>ROUNDUP(装备强化!$F$3*INDEX(装备强化!$C$12:$C$26,MATCH(装备强化附表!U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60</v>
      </c>
      <c r="V148" s="54">
        <f t="shared" si="37"/>
        <v>120000</v>
      </c>
      <c r="W148" s="54">
        <f>ROUNDUP(装备强化!$F$3*INDEX(装备强化!$C$12:$C$26,MATCH(装备强化附表!W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67</v>
      </c>
      <c r="X148" s="54">
        <f t="shared" si="38"/>
        <v>134000</v>
      </c>
      <c r="Y148" s="54">
        <f>ROUNDUP(装备强化!$F$3*INDEX(装备强化!$C$12:$C$26,MATCH(装备强化附表!Y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74</v>
      </c>
      <c r="Z148" s="54">
        <f t="shared" si="39"/>
        <v>148000</v>
      </c>
      <c r="AA148" s="54">
        <f>ROUNDUP(装备强化!$F$3*INDEX(装备强化!$C$12:$C$26,MATCH(装备强化附表!AA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130</v>
      </c>
      <c r="AB148" s="54">
        <f t="shared" si="40"/>
        <v>260000</v>
      </c>
      <c r="AC148" s="54">
        <f>ROUNDUP(装备强化!$F$3*INDEX(装备强化!$C$12:$C$26,MATCH(装备强化附表!AC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144</v>
      </c>
      <c r="AD148" s="54">
        <f t="shared" si="41"/>
        <v>288000</v>
      </c>
      <c r="AE148" s="54">
        <f>ROUNDUP(装备强化!$F$3*INDEX(装备强化!$C$12:$C$26,MATCH(装备强化附表!AE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159</v>
      </c>
      <c r="AF148" s="54">
        <f t="shared" si="42"/>
        <v>318000</v>
      </c>
      <c r="AG148" s="54">
        <f>ROUNDUP(装备强化!$F$3*INDEX(装备强化!$C$12:$C$26,MATCH(装备强化附表!AG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173</v>
      </c>
      <c r="AH148" s="54">
        <f t="shared" si="43"/>
        <v>346000</v>
      </c>
      <c r="AI148" s="54">
        <f>ROUNDUP(装备强化!$F$3*INDEX(装备强化!$C$12:$C$26,MATCH(装备强化附表!AI$1,装备强化!$B$12:$B$26,0))*INDEX(装备强化!$G$12:$G$16,MATCH(装备强化附表!$D148,装备强化!$F$12:$F$16,0))*(INDEX(装备强化!$K$12:$K$26,MATCH(装备强化附表!$E148,装备强化!$J$12:$J$26,0))+IF($B148=1,装备强化!$K$28,0))*INDEX(装备强化!$O$12:$O$21,MATCH(装备强化附表!$C148,装备强化!$N$12:$N$21,0)),0)</f>
        <v>187</v>
      </c>
      <c r="AJ148" s="54">
        <f t="shared" si="44"/>
        <v>374000</v>
      </c>
    </row>
    <row r="149" spans="1:36">
      <c r="A149" t="s">
        <v>1065</v>
      </c>
      <c r="B149">
        <v>0</v>
      </c>
      <c r="C149" t="s">
        <v>127</v>
      </c>
      <c r="D149" t="s">
        <v>308</v>
      </c>
      <c r="E149">
        <v>30</v>
      </c>
      <c r="F149" t="s">
        <v>137</v>
      </c>
      <c r="G149" s="54">
        <f>ROUNDUP(装备强化!$F$3*INDEX(装备强化!$C$12:$C$26,MATCH(装备强化附表!G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9</v>
      </c>
      <c r="H149" s="54">
        <f t="shared" si="30"/>
        <v>18000</v>
      </c>
      <c r="I149" s="54">
        <f>ROUNDUP(装备强化!$F$3*INDEX(装备强化!$C$12:$C$26,MATCH(装备强化附表!I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13</v>
      </c>
      <c r="J149" s="54">
        <f t="shared" si="31"/>
        <v>26000</v>
      </c>
      <c r="K149" s="54">
        <f>ROUNDUP(装备强化!$F$3*INDEX(装备强化!$C$12:$C$26,MATCH(装备强化附表!K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20</v>
      </c>
      <c r="L149" s="54">
        <f t="shared" si="32"/>
        <v>40000</v>
      </c>
      <c r="M149" s="54">
        <f>ROUNDUP(装备强化!$F$3*INDEX(装备强化!$C$12:$C$26,MATCH(装备强化附表!M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24</v>
      </c>
      <c r="N149" s="54">
        <f t="shared" si="33"/>
        <v>48000</v>
      </c>
      <c r="O149" s="54">
        <f>ROUNDUP(装备强化!$F$3*INDEX(装备强化!$C$12:$C$26,MATCH(装备强化附表!O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30</v>
      </c>
      <c r="P149" s="54">
        <f t="shared" si="34"/>
        <v>60000</v>
      </c>
      <c r="Q149" s="54">
        <f>ROUNDUP(装备强化!$F$3*INDEX(装备强化!$C$12:$C$26,MATCH(装备强化附表!Q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54</v>
      </c>
      <c r="R149" s="54">
        <f t="shared" si="35"/>
        <v>108000</v>
      </c>
      <c r="S149" s="54">
        <f>ROUNDUP(装备强化!$F$3*INDEX(装备强化!$C$12:$C$26,MATCH(装备强化附表!S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62</v>
      </c>
      <c r="T149" s="54">
        <f t="shared" si="36"/>
        <v>124000</v>
      </c>
      <c r="U149" s="54">
        <f>ROUNDUP(装备强化!$F$3*INDEX(装备强化!$C$12:$C$26,MATCH(装备强化附表!U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71</v>
      </c>
      <c r="V149" s="54">
        <f t="shared" si="37"/>
        <v>142000</v>
      </c>
      <c r="W149" s="54">
        <f>ROUNDUP(装备强化!$F$3*INDEX(装备强化!$C$12:$C$26,MATCH(装备强化附表!W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79</v>
      </c>
      <c r="X149" s="54">
        <f t="shared" si="38"/>
        <v>158000</v>
      </c>
      <c r="Y149" s="54">
        <f>ROUNDUP(装备强化!$F$3*INDEX(装备强化!$C$12:$C$26,MATCH(装备强化附表!Y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88</v>
      </c>
      <c r="Z149" s="54">
        <f t="shared" si="39"/>
        <v>176000</v>
      </c>
      <c r="AA149" s="54">
        <f>ROUNDUP(装备强化!$F$3*INDEX(装备强化!$C$12:$C$26,MATCH(装备强化附表!AA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153</v>
      </c>
      <c r="AB149" s="54">
        <f t="shared" si="40"/>
        <v>306000</v>
      </c>
      <c r="AC149" s="54">
        <f>ROUNDUP(装备强化!$F$3*INDEX(装备强化!$C$12:$C$26,MATCH(装备强化附表!AC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170</v>
      </c>
      <c r="AD149" s="54">
        <f t="shared" si="41"/>
        <v>340000</v>
      </c>
      <c r="AE149" s="54">
        <f>ROUNDUP(装备强化!$F$3*INDEX(装备强化!$C$12:$C$26,MATCH(装备强化附表!AE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187</v>
      </c>
      <c r="AF149" s="54">
        <f t="shared" si="42"/>
        <v>374000</v>
      </c>
      <c r="AG149" s="54">
        <f>ROUNDUP(装备强化!$F$3*INDEX(装备强化!$C$12:$C$26,MATCH(装备强化附表!AG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204</v>
      </c>
      <c r="AH149" s="54">
        <f t="shared" si="43"/>
        <v>408000</v>
      </c>
      <c r="AI149" s="54">
        <f>ROUNDUP(装备强化!$F$3*INDEX(装备强化!$C$12:$C$26,MATCH(装备强化附表!AI$1,装备强化!$B$12:$B$26,0))*INDEX(装备强化!$G$12:$G$16,MATCH(装备强化附表!$D149,装备强化!$F$12:$F$16,0))*(INDEX(装备强化!$K$12:$K$26,MATCH(装备强化附表!$E149,装备强化!$J$12:$J$26,0))+IF($B149=1,装备强化!$K$28,0))*INDEX(装备强化!$O$12:$O$21,MATCH(装备强化附表!$C149,装备强化!$N$12:$N$21,0)),0)</f>
        <v>221</v>
      </c>
      <c r="AJ149" s="54">
        <f t="shared" si="44"/>
        <v>442000</v>
      </c>
    </row>
    <row r="150" spans="1:36">
      <c r="A150" t="s">
        <v>1070</v>
      </c>
      <c r="B150">
        <v>1</v>
      </c>
      <c r="C150" t="s">
        <v>127</v>
      </c>
      <c r="D150" t="s">
        <v>308</v>
      </c>
      <c r="E150">
        <v>30</v>
      </c>
      <c r="F150" t="s">
        <v>137</v>
      </c>
      <c r="G150" s="54">
        <f>ROUNDUP(装备强化!$F$3*INDEX(装备强化!$C$12:$C$26,MATCH(装备强化附表!G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12</v>
      </c>
      <c r="H150" s="54">
        <f t="shared" si="30"/>
        <v>24000</v>
      </c>
      <c r="I150" s="54">
        <f>ROUNDUP(装备强化!$F$3*INDEX(装备强化!$C$12:$C$26,MATCH(装备强化附表!I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18</v>
      </c>
      <c r="J150" s="54">
        <f t="shared" si="31"/>
        <v>36000</v>
      </c>
      <c r="K150" s="54">
        <f>ROUNDUP(装备强化!$F$3*INDEX(装备强化!$C$12:$C$26,MATCH(装备强化附表!K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26</v>
      </c>
      <c r="L150" s="54">
        <f t="shared" si="32"/>
        <v>52000</v>
      </c>
      <c r="M150" s="54">
        <f>ROUNDUP(装备强化!$F$3*INDEX(装备强化!$C$12:$C$26,MATCH(装备强化附表!M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32</v>
      </c>
      <c r="N150" s="54">
        <f t="shared" si="33"/>
        <v>64000</v>
      </c>
      <c r="O150" s="54">
        <f>ROUNDUP(装备强化!$F$3*INDEX(装备强化!$C$12:$C$26,MATCH(装备强化附表!O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41</v>
      </c>
      <c r="P150" s="54">
        <f t="shared" si="34"/>
        <v>82000</v>
      </c>
      <c r="Q150" s="54">
        <f>ROUNDUP(装备强化!$F$3*INDEX(装备强化!$C$12:$C$26,MATCH(装备强化附表!Q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72</v>
      </c>
      <c r="R150" s="54">
        <f t="shared" si="35"/>
        <v>144000</v>
      </c>
      <c r="S150" s="54">
        <f>ROUNDUP(装备强化!$F$3*INDEX(装备强化!$C$12:$C$26,MATCH(装备强化附表!S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84</v>
      </c>
      <c r="T150" s="54">
        <f t="shared" si="36"/>
        <v>168000</v>
      </c>
      <c r="U150" s="54">
        <f>ROUNDUP(装备强化!$F$3*INDEX(装备强化!$C$12:$C$26,MATCH(装备强化附表!U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95</v>
      </c>
      <c r="V150" s="54">
        <f t="shared" si="37"/>
        <v>190000</v>
      </c>
      <c r="W150" s="54">
        <f>ROUNDUP(装备强化!$F$3*INDEX(装备强化!$C$12:$C$26,MATCH(装备强化附表!W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107</v>
      </c>
      <c r="X150" s="54">
        <f t="shared" si="38"/>
        <v>214000</v>
      </c>
      <c r="Y150" s="54">
        <f>ROUNDUP(装备强化!$F$3*INDEX(装备强化!$C$12:$C$26,MATCH(装备强化附表!Y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118</v>
      </c>
      <c r="Z150" s="54">
        <f t="shared" si="39"/>
        <v>236000</v>
      </c>
      <c r="AA150" s="54">
        <f>ROUNDUP(装备强化!$F$3*INDEX(装备强化!$C$12:$C$26,MATCH(装备强化附表!AA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207</v>
      </c>
      <c r="AB150" s="54">
        <f t="shared" si="40"/>
        <v>414000</v>
      </c>
      <c r="AC150" s="54">
        <f>ROUNDUP(装备强化!$F$3*INDEX(装备强化!$C$12:$C$26,MATCH(装备强化附表!AC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230</v>
      </c>
      <c r="AD150" s="54">
        <f t="shared" si="41"/>
        <v>460000</v>
      </c>
      <c r="AE150" s="54">
        <f>ROUNDUP(装备强化!$F$3*INDEX(装备强化!$C$12:$C$26,MATCH(装备强化附表!AE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253</v>
      </c>
      <c r="AF150" s="54">
        <f t="shared" si="42"/>
        <v>506000</v>
      </c>
      <c r="AG150" s="54">
        <f>ROUNDUP(装备强化!$F$3*INDEX(装备强化!$C$12:$C$26,MATCH(装备强化附表!AG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276</v>
      </c>
      <c r="AH150" s="54">
        <f t="shared" si="43"/>
        <v>552000</v>
      </c>
      <c r="AI150" s="54">
        <f>ROUNDUP(装备强化!$F$3*INDEX(装备强化!$C$12:$C$26,MATCH(装备强化附表!AI$1,装备强化!$B$12:$B$26,0))*INDEX(装备强化!$G$12:$G$16,MATCH(装备强化附表!$D150,装备强化!$F$12:$F$16,0))*(INDEX(装备强化!$K$12:$K$26,MATCH(装备强化附表!$E150,装备强化!$J$12:$J$26,0))+IF($B150=1,装备强化!$K$28,0))*INDEX(装备强化!$O$12:$O$21,MATCH(装备强化附表!$C150,装备强化!$N$12:$N$21,0)),0)</f>
        <v>299</v>
      </c>
      <c r="AJ150" s="54">
        <f t="shared" si="44"/>
        <v>598000</v>
      </c>
    </row>
    <row r="151" spans="1:36">
      <c r="A151" t="s">
        <v>1075</v>
      </c>
      <c r="B151">
        <v>0</v>
      </c>
      <c r="C151" t="s">
        <v>128</v>
      </c>
      <c r="D151" t="s">
        <v>308</v>
      </c>
      <c r="E151">
        <v>30</v>
      </c>
      <c r="F151" t="s">
        <v>137</v>
      </c>
      <c r="G151" s="54">
        <f>ROUNDUP(装备强化!$F$3*INDEX(装备强化!$C$12:$C$26,MATCH(装备强化附表!G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6</v>
      </c>
      <c r="H151" s="54">
        <f t="shared" si="30"/>
        <v>12000</v>
      </c>
      <c r="I151" s="54">
        <f>ROUNDUP(装备强化!$F$3*INDEX(装备强化!$C$12:$C$26,MATCH(装备强化附表!I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8</v>
      </c>
      <c r="J151" s="54">
        <f t="shared" si="31"/>
        <v>16000</v>
      </c>
      <c r="K151" s="54">
        <f>ROUNDUP(装备强化!$F$3*INDEX(装备强化!$C$12:$C$26,MATCH(装备强化附表!K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12</v>
      </c>
      <c r="L151" s="54">
        <f t="shared" si="32"/>
        <v>24000</v>
      </c>
      <c r="M151" s="54">
        <f>ROUNDUP(装备强化!$F$3*INDEX(装备强化!$C$12:$C$26,MATCH(装备强化附表!M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15</v>
      </c>
      <c r="N151" s="54">
        <f t="shared" si="33"/>
        <v>30000</v>
      </c>
      <c r="O151" s="54">
        <f>ROUNDUP(装备强化!$F$3*INDEX(装备强化!$C$12:$C$26,MATCH(装备强化附表!O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19</v>
      </c>
      <c r="P151" s="54">
        <f t="shared" si="34"/>
        <v>38000</v>
      </c>
      <c r="Q151" s="54">
        <f>ROUNDUP(装备强化!$F$3*INDEX(装备强化!$C$12:$C$26,MATCH(装备强化附表!Q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34</v>
      </c>
      <c r="R151" s="54">
        <f t="shared" si="35"/>
        <v>68000</v>
      </c>
      <c r="S151" s="54">
        <f>ROUNDUP(装备强化!$F$3*INDEX(装备强化!$C$12:$C$26,MATCH(装备强化附表!S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39</v>
      </c>
      <c r="T151" s="54">
        <f t="shared" si="36"/>
        <v>78000</v>
      </c>
      <c r="U151" s="54">
        <f>ROUNDUP(装备强化!$F$3*INDEX(装备强化!$C$12:$C$26,MATCH(装备强化附表!U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44</v>
      </c>
      <c r="V151" s="54">
        <f t="shared" si="37"/>
        <v>88000</v>
      </c>
      <c r="W151" s="54">
        <f>ROUNDUP(装备强化!$F$3*INDEX(装备强化!$C$12:$C$26,MATCH(装备强化附表!W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50</v>
      </c>
      <c r="X151" s="54">
        <f t="shared" si="38"/>
        <v>100000</v>
      </c>
      <c r="Y151" s="54">
        <f>ROUNDUP(装备强化!$F$3*INDEX(装备强化!$C$12:$C$26,MATCH(装备强化附表!Y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55</v>
      </c>
      <c r="Z151" s="54">
        <f t="shared" si="39"/>
        <v>110000</v>
      </c>
      <c r="AA151" s="54">
        <f>ROUNDUP(装备强化!$F$3*INDEX(装备强化!$C$12:$C$26,MATCH(装备强化附表!AA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96</v>
      </c>
      <c r="AB151" s="54">
        <f t="shared" si="40"/>
        <v>192000</v>
      </c>
      <c r="AC151" s="54">
        <f>ROUNDUP(装备强化!$F$3*INDEX(装备强化!$C$12:$C$26,MATCH(装备强化附表!AC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107</v>
      </c>
      <c r="AD151" s="54">
        <f t="shared" si="41"/>
        <v>214000</v>
      </c>
      <c r="AE151" s="54">
        <f>ROUNDUP(装备强化!$F$3*INDEX(装备强化!$C$12:$C$26,MATCH(装备强化附表!AE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117</v>
      </c>
      <c r="AF151" s="54">
        <f t="shared" si="42"/>
        <v>234000</v>
      </c>
      <c r="AG151" s="54">
        <f>ROUNDUP(装备强化!$F$3*INDEX(装备强化!$C$12:$C$26,MATCH(装备强化附表!AG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128</v>
      </c>
      <c r="AH151" s="54">
        <f t="shared" si="43"/>
        <v>256000</v>
      </c>
      <c r="AI151" s="54">
        <f>ROUNDUP(装备强化!$F$3*INDEX(装备强化!$C$12:$C$26,MATCH(装备强化附表!AI$1,装备强化!$B$12:$B$26,0))*INDEX(装备强化!$G$12:$G$16,MATCH(装备强化附表!$D151,装备强化!$F$12:$F$16,0))*(INDEX(装备强化!$K$12:$K$26,MATCH(装备强化附表!$E151,装备强化!$J$12:$J$26,0))+IF($B151=1,装备强化!$K$28,0))*INDEX(装备强化!$O$12:$O$21,MATCH(装备强化附表!$C151,装备强化!$N$12:$N$21,0)),0)</f>
        <v>139</v>
      </c>
      <c r="AJ151" s="54">
        <f t="shared" si="44"/>
        <v>278000</v>
      </c>
    </row>
    <row r="152" spans="1:36">
      <c r="A152" t="s">
        <v>1080</v>
      </c>
      <c r="B152">
        <v>1</v>
      </c>
      <c r="C152" t="s">
        <v>128</v>
      </c>
      <c r="D152" t="s">
        <v>308</v>
      </c>
      <c r="E152">
        <v>30</v>
      </c>
      <c r="F152" t="s">
        <v>137</v>
      </c>
      <c r="G152" s="54">
        <f>ROUNDUP(装备强化!$F$3*INDEX(装备强化!$C$12:$C$26,MATCH(装备强化附表!G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8</v>
      </c>
      <c r="H152" s="54">
        <f t="shared" si="30"/>
        <v>16000</v>
      </c>
      <c r="I152" s="54">
        <f>ROUNDUP(装备强化!$F$3*INDEX(装备强化!$C$12:$C$26,MATCH(装备强化附表!I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11</v>
      </c>
      <c r="J152" s="54">
        <f t="shared" si="31"/>
        <v>22000</v>
      </c>
      <c r="K152" s="54">
        <f>ROUNDUP(装备强化!$F$3*INDEX(装备强化!$C$12:$C$26,MATCH(装备强化附表!K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17</v>
      </c>
      <c r="L152" s="54">
        <f t="shared" si="32"/>
        <v>34000</v>
      </c>
      <c r="M152" s="54">
        <f>ROUNDUP(装备强化!$F$3*INDEX(装备强化!$C$12:$C$26,MATCH(装备强化附表!M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20</v>
      </c>
      <c r="N152" s="54">
        <f t="shared" si="33"/>
        <v>40000</v>
      </c>
      <c r="O152" s="54">
        <f>ROUNDUP(装备强化!$F$3*INDEX(装备强化!$C$12:$C$26,MATCH(装备强化附表!O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26</v>
      </c>
      <c r="P152" s="54">
        <f t="shared" si="34"/>
        <v>52000</v>
      </c>
      <c r="Q152" s="54">
        <f>ROUNDUP(装备强化!$F$3*INDEX(装备强化!$C$12:$C$26,MATCH(装备强化附表!Q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45</v>
      </c>
      <c r="R152" s="54">
        <f t="shared" si="35"/>
        <v>90000</v>
      </c>
      <c r="S152" s="54">
        <f>ROUNDUP(装备强化!$F$3*INDEX(装备强化!$C$12:$C$26,MATCH(装备强化附表!S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53</v>
      </c>
      <c r="T152" s="54">
        <f t="shared" si="36"/>
        <v>106000</v>
      </c>
      <c r="U152" s="54">
        <f>ROUNDUP(装备强化!$F$3*INDEX(装备强化!$C$12:$C$26,MATCH(装备强化附表!U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60</v>
      </c>
      <c r="V152" s="54">
        <f t="shared" si="37"/>
        <v>120000</v>
      </c>
      <c r="W152" s="54">
        <f>ROUNDUP(装备强化!$F$3*INDEX(装备强化!$C$12:$C$26,MATCH(装备强化附表!W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67</v>
      </c>
      <c r="X152" s="54">
        <f t="shared" si="38"/>
        <v>134000</v>
      </c>
      <c r="Y152" s="54">
        <f>ROUNDUP(装备强化!$F$3*INDEX(装备强化!$C$12:$C$26,MATCH(装备强化附表!Y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74</v>
      </c>
      <c r="Z152" s="54">
        <f t="shared" si="39"/>
        <v>148000</v>
      </c>
      <c r="AA152" s="54">
        <f>ROUNDUP(装备强化!$F$3*INDEX(装备强化!$C$12:$C$26,MATCH(装备强化附表!AA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130</v>
      </c>
      <c r="AB152" s="54">
        <f t="shared" si="40"/>
        <v>260000</v>
      </c>
      <c r="AC152" s="54">
        <f>ROUNDUP(装备强化!$F$3*INDEX(装备强化!$C$12:$C$26,MATCH(装备强化附表!AC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144</v>
      </c>
      <c r="AD152" s="54">
        <f t="shared" si="41"/>
        <v>288000</v>
      </c>
      <c r="AE152" s="54">
        <f>ROUNDUP(装备强化!$F$3*INDEX(装备强化!$C$12:$C$26,MATCH(装备强化附表!AE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159</v>
      </c>
      <c r="AF152" s="54">
        <f t="shared" si="42"/>
        <v>318000</v>
      </c>
      <c r="AG152" s="54">
        <f>ROUNDUP(装备强化!$F$3*INDEX(装备强化!$C$12:$C$26,MATCH(装备强化附表!AG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173</v>
      </c>
      <c r="AH152" s="54">
        <f t="shared" si="43"/>
        <v>346000</v>
      </c>
      <c r="AI152" s="54">
        <f>ROUNDUP(装备强化!$F$3*INDEX(装备强化!$C$12:$C$26,MATCH(装备强化附表!AI$1,装备强化!$B$12:$B$26,0))*INDEX(装备强化!$G$12:$G$16,MATCH(装备强化附表!$D152,装备强化!$F$12:$F$16,0))*(INDEX(装备强化!$K$12:$K$26,MATCH(装备强化附表!$E152,装备强化!$J$12:$J$26,0))+IF($B152=1,装备强化!$K$28,0))*INDEX(装备强化!$O$12:$O$21,MATCH(装备强化附表!$C152,装备强化!$N$12:$N$21,0)),0)</f>
        <v>187</v>
      </c>
      <c r="AJ152" s="54">
        <f t="shared" si="44"/>
        <v>374000</v>
      </c>
    </row>
    <row r="153" spans="1:36">
      <c r="A153" t="s">
        <v>1085</v>
      </c>
      <c r="B153">
        <v>0</v>
      </c>
      <c r="C153" t="s">
        <v>126</v>
      </c>
      <c r="D153" t="s">
        <v>308</v>
      </c>
      <c r="E153">
        <v>30</v>
      </c>
      <c r="F153" t="s">
        <v>232</v>
      </c>
      <c r="G153" s="54">
        <f>ROUNDUP(装备强化!$F$3*INDEX(装备强化!$C$12:$C$26,MATCH(装备强化附表!G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5</v>
      </c>
      <c r="H153" s="54">
        <f t="shared" si="30"/>
        <v>10000</v>
      </c>
      <c r="I153" s="54">
        <f>ROUNDUP(装备强化!$F$3*INDEX(装备强化!$C$12:$C$26,MATCH(装备强化附表!I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7</v>
      </c>
      <c r="J153" s="54">
        <f t="shared" si="31"/>
        <v>14000</v>
      </c>
      <c r="K153" s="54">
        <f>ROUNDUP(装备强化!$F$3*INDEX(装备强化!$C$12:$C$26,MATCH(装备强化附表!K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10</v>
      </c>
      <c r="L153" s="54">
        <f t="shared" si="32"/>
        <v>20000</v>
      </c>
      <c r="M153" s="54">
        <f>ROUNDUP(装备强化!$F$3*INDEX(装备强化!$C$12:$C$26,MATCH(装备强化附表!M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12</v>
      </c>
      <c r="N153" s="54">
        <f t="shared" si="33"/>
        <v>24000</v>
      </c>
      <c r="O153" s="54">
        <f>ROUNDUP(装备强化!$F$3*INDEX(装备强化!$C$12:$C$26,MATCH(装备强化附表!O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15</v>
      </c>
      <c r="P153" s="54">
        <f t="shared" si="34"/>
        <v>30000</v>
      </c>
      <c r="Q153" s="54">
        <f>ROUNDUP(装备强化!$F$3*INDEX(装备强化!$C$12:$C$26,MATCH(装备强化附表!Q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27</v>
      </c>
      <c r="R153" s="54">
        <f t="shared" si="35"/>
        <v>54000</v>
      </c>
      <c r="S153" s="54">
        <f>ROUNDUP(装备强化!$F$3*INDEX(装备强化!$C$12:$C$26,MATCH(装备强化附表!S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31</v>
      </c>
      <c r="T153" s="54">
        <f t="shared" si="36"/>
        <v>62000</v>
      </c>
      <c r="U153" s="54">
        <f>ROUNDUP(装备强化!$F$3*INDEX(装备强化!$C$12:$C$26,MATCH(装备强化附表!U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36</v>
      </c>
      <c r="V153" s="54">
        <f t="shared" si="37"/>
        <v>72000</v>
      </c>
      <c r="W153" s="54">
        <f>ROUNDUP(装备强化!$F$3*INDEX(装备强化!$C$12:$C$26,MATCH(装备强化附表!W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40</v>
      </c>
      <c r="X153" s="54">
        <f t="shared" si="38"/>
        <v>80000</v>
      </c>
      <c r="Y153" s="54">
        <f>ROUNDUP(装备强化!$F$3*INDEX(装备强化!$C$12:$C$26,MATCH(装备强化附表!Y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44</v>
      </c>
      <c r="Z153" s="54">
        <f t="shared" si="39"/>
        <v>88000</v>
      </c>
      <c r="AA153" s="54">
        <f>ROUNDUP(装备强化!$F$3*INDEX(装备强化!$C$12:$C$26,MATCH(装备强化附表!AA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77</v>
      </c>
      <c r="AB153" s="54">
        <f t="shared" si="40"/>
        <v>154000</v>
      </c>
      <c r="AC153" s="54">
        <f>ROUNDUP(装备强化!$F$3*INDEX(装备强化!$C$12:$C$26,MATCH(装备强化附表!AC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85</v>
      </c>
      <c r="AD153" s="54">
        <f t="shared" si="41"/>
        <v>170000</v>
      </c>
      <c r="AE153" s="54">
        <f>ROUNDUP(装备强化!$F$3*INDEX(装备强化!$C$12:$C$26,MATCH(装备强化附表!AE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94</v>
      </c>
      <c r="AF153" s="54">
        <f t="shared" si="42"/>
        <v>188000</v>
      </c>
      <c r="AG153" s="54">
        <f>ROUNDUP(装备强化!$F$3*INDEX(装备强化!$C$12:$C$26,MATCH(装备强化附表!AG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102</v>
      </c>
      <c r="AH153" s="54">
        <f t="shared" si="43"/>
        <v>204000</v>
      </c>
      <c r="AI153" s="54">
        <f>ROUNDUP(装备强化!$F$3*INDEX(装备强化!$C$12:$C$26,MATCH(装备强化附表!AI$1,装备强化!$B$12:$B$26,0))*INDEX(装备强化!$G$12:$G$16,MATCH(装备强化附表!$D153,装备强化!$F$12:$F$16,0))*(INDEX(装备强化!$K$12:$K$26,MATCH(装备强化附表!$E153,装备强化!$J$12:$J$26,0))+IF($B153=1,装备强化!$K$28,0))*INDEX(装备强化!$O$12:$O$21,MATCH(装备强化附表!$C153,装备强化!$N$12:$N$21,0)),0)</f>
        <v>111</v>
      </c>
      <c r="AJ153" s="54">
        <f t="shared" si="44"/>
        <v>222000</v>
      </c>
    </row>
    <row r="154" spans="1:36">
      <c r="A154" t="s">
        <v>1090</v>
      </c>
      <c r="B154">
        <v>1</v>
      </c>
      <c r="C154" t="s">
        <v>126</v>
      </c>
      <c r="D154" t="s">
        <v>308</v>
      </c>
      <c r="E154">
        <v>30</v>
      </c>
      <c r="F154" t="s">
        <v>232</v>
      </c>
      <c r="G154" s="54">
        <f>ROUNDUP(装备强化!$F$3*INDEX(装备强化!$C$12:$C$26,MATCH(装备强化附表!G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6</v>
      </c>
      <c r="H154" s="54">
        <f t="shared" si="30"/>
        <v>12000</v>
      </c>
      <c r="I154" s="54">
        <f>ROUNDUP(装备强化!$F$3*INDEX(装备强化!$C$12:$C$26,MATCH(装备强化附表!I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9</v>
      </c>
      <c r="J154" s="54">
        <f t="shared" si="31"/>
        <v>18000</v>
      </c>
      <c r="K154" s="54">
        <f>ROUNDUP(装备强化!$F$3*INDEX(装备强化!$C$12:$C$26,MATCH(装备强化附表!K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13</v>
      </c>
      <c r="L154" s="54">
        <f t="shared" si="32"/>
        <v>26000</v>
      </c>
      <c r="M154" s="54">
        <f>ROUNDUP(装备强化!$F$3*INDEX(装备强化!$C$12:$C$26,MATCH(装备强化附表!M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16</v>
      </c>
      <c r="N154" s="54">
        <f t="shared" si="33"/>
        <v>32000</v>
      </c>
      <c r="O154" s="54">
        <f>ROUNDUP(装备强化!$F$3*INDEX(装备强化!$C$12:$C$26,MATCH(装备强化附表!O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21</v>
      </c>
      <c r="P154" s="54">
        <f t="shared" si="34"/>
        <v>42000</v>
      </c>
      <c r="Q154" s="54">
        <f>ROUNDUP(装备强化!$F$3*INDEX(装备强化!$C$12:$C$26,MATCH(装备强化附表!Q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36</v>
      </c>
      <c r="R154" s="54">
        <f t="shared" si="35"/>
        <v>72000</v>
      </c>
      <c r="S154" s="54">
        <f>ROUNDUP(装备强化!$F$3*INDEX(装备强化!$C$12:$C$26,MATCH(装备强化附表!S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42</v>
      </c>
      <c r="T154" s="54">
        <f t="shared" si="36"/>
        <v>84000</v>
      </c>
      <c r="U154" s="54">
        <f>ROUNDUP(装备强化!$F$3*INDEX(装备强化!$C$12:$C$26,MATCH(装备强化附表!U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48</v>
      </c>
      <c r="V154" s="54">
        <f t="shared" si="37"/>
        <v>96000</v>
      </c>
      <c r="W154" s="54">
        <f>ROUNDUP(装备强化!$F$3*INDEX(装备强化!$C$12:$C$26,MATCH(装备强化附表!W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54</v>
      </c>
      <c r="X154" s="54">
        <f t="shared" si="38"/>
        <v>108000</v>
      </c>
      <c r="Y154" s="54">
        <f>ROUNDUP(装备强化!$F$3*INDEX(装备强化!$C$12:$C$26,MATCH(装备强化附表!Y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59</v>
      </c>
      <c r="Z154" s="54">
        <f t="shared" si="39"/>
        <v>118000</v>
      </c>
      <c r="AA154" s="54">
        <f>ROUNDUP(装备强化!$F$3*INDEX(装备强化!$C$12:$C$26,MATCH(装备强化附表!AA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104</v>
      </c>
      <c r="AB154" s="54">
        <f t="shared" si="40"/>
        <v>208000</v>
      </c>
      <c r="AC154" s="54">
        <f>ROUNDUP(装备强化!$F$3*INDEX(装备强化!$C$12:$C$26,MATCH(装备强化附表!AC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115</v>
      </c>
      <c r="AD154" s="54">
        <f t="shared" si="41"/>
        <v>230000</v>
      </c>
      <c r="AE154" s="54">
        <f>ROUNDUP(装备强化!$F$3*INDEX(装备强化!$C$12:$C$26,MATCH(装备强化附表!AE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127</v>
      </c>
      <c r="AF154" s="54">
        <f t="shared" si="42"/>
        <v>254000</v>
      </c>
      <c r="AG154" s="54">
        <f>ROUNDUP(装备强化!$F$3*INDEX(装备强化!$C$12:$C$26,MATCH(装备强化附表!AG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138</v>
      </c>
      <c r="AH154" s="54">
        <f t="shared" si="43"/>
        <v>276000</v>
      </c>
      <c r="AI154" s="54">
        <f>ROUNDUP(装备强化!$F$3*INDEX(装备强化!$C$12:$C$26,MATCH(装备强化附表!AI$1,装备强化!$B$12:$B$26,0))*INDEX(装备强化!$G$12:$G$16,MATCH(装备强化附表!$D154,装备强化!$F$12:$F$16,0))*(INDEX(装备强化!$K$12:$K$26,MATCH(装备强化附表!$E154,装备强化!$J$12:$J$26,0))+IF($B154=1,装备强化!$K$28,0))*INDEX(装备强化!$O$12:$O$21,MATCH(装备强化附表!$C154,装备强化!$N$12:$N$21,0)),0)</f>
        <v>150</v>
      </c>
      <c r="AJ154" s="54">
        <f t="shared" si="44"/>
        <v>300000</v>
      </c>
    </row>
    <row r="155" spans="1:36">
      <c r="A155" t="s">
        <v>1095</v>
      </c>
      <c r="B155">
        <v>0</v>
      </c>
      <c r="C155" t="s">
        <v>129</v>
      </c>
      <c r="D155" t="s">
        <v>308</v>
      </c>
      <c r="E155">
        <v>30</v>
      </c>
      <c r="F155" t="s">
        <v>232</v>
      </c>
      <c r="G155" s="54">
        <f>ROUNDUP(装备强化!$F$3*INDEX(装备强化!$C$12:$C$26,MATCH(装备强化附表!G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5</v>
      </c>
      <c r="H155" s="54">
        <f t="shared" si="30"/>
        <v>10000</v>
      </c>
      <c r="I155" s="54">
        <f>ROUNDUP(装备强化!$F$3*INDEX(装备强化!$C$12:$C$26,MATCH(装备强化附表!I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7</v>
      </c>
      <c r="J155" s="54">
        <f t="shared" si="31"/>
        <v>14000</v>
      </c>
      <c r="K155" s="54">
        <f>ROUNDUP(装备强化!$F$3*INDEX(装备强化!$C$12:$C$26,MATCH(装备强化附表!K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10</v>
      </c>
      <c r="L155" s="54">
        <f t="shared" si="32"/>
        <v>20000</v>
      </c>
      <c r="M155" s="54">
        <f>ROUNDUP(装备强化!$F$3*INDEX(装备强化!$C$12:$C$26,MATCH(装备强化附表!M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12</v>
      </c>
      <c r="N155" s="54">
        <f t="shared" si="33"/>
        <v>24000</v>
      </c>
      <c r="O155" s="54">
        <f>ROUNDUP(装备强化!$F$3*INDEX(装备强化!$C$12:$C$26,MATCH(装备强化附表!O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15</v>
      </c>
      <c r="P155" s="54">
        <f t="shared" si="34"/>
        <v>30000</v>
      </c>
      <c r="Q155" s="54">
        <f>ROUNDUP(装备强化!$F$3*INDEX(装备强化!$C$12:$C$26,MATCH(装备强化附表!Q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27</v>
      </c>
      <c r="R155" s="54">
        <f t="shared" si="35"/>
        <v>54000</v>
      </c>
      <c r="S155" s="54">
        <f>ROUNDUP(装备强化!$F$3*INDEX(装备强化!$C$12:$C$26,MATCH(装备强化附表!S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31</v>
      </c>
      <c r="T155" s="54">
        <f t="shared" si="36"/>
        <v>62000</v>
      </c>
      <c r="U155" s="54">
        <f>ROUNDUP(装备强化!$F$3*INDEX(装备强化!$C$12:$C$26,MATCH(装备强化附表!U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36</v>
      </c>
      <c r="V155" s="54">
        <f t="shared" si="37"/>
        <v>72000</v>
      </c>
      <c r="W155" s="54">
        <f>ROUNDUP(装备强化!$F$3*INDEX(装备强化!$C$12:$C$26,MATCH(装备强化附表!W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40</v>
      </c>
      <c r="X155" s="54">
        <f t="shared" si="38"/>
        <v>80000</v>
      </c>
      <c r="Y155" s="54">
        <f>ROUNDUP(装备强化!$F$3*INDEX(装备强化!$C$12:$C$26,MATCH(装备强化附表!Y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44</v>
      </c>
      <c r="Z155" s="54">
        <f t="shared" si="39"/>
        <v>88000</v>
      </c>
      <c r="AA155" s="54">
        <f>ROUNDUP(装备强化!$F$3*INDEX(装备强化!$C$12:$C$26,MATCH(装备强化附表!AA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77</v>
      </c>
      <c r="AB155" s="54">
        <f t="shared" si="40"/>
        <v>154000</v>
      </c>
      <c r="AC155" s="54">
        <f>ROUNDUP(装备强化!$F$3*INDEX(装备强化!$C$12:$C$26,MATCH(装备强化附表!AC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85</v>
      </c>
      <c r="AD155" s="54">
        <f t="shared" si="41"/>
        <v>170000</v>
      </c>
      <c r="AE155" s="54">
        <f>ROUNDUP(装备强化!$F$3*INDEX(装备强化!$C$12:$C$26,MATCH(装备强化附表!AE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94</v>
      </c>
      <c r="AF155" s="54">
        <f t="shared" si="42"/>
        <v>188000</v>
      </c>
      <c r="AG155" s="54">
        <f>ROUNDUP(装备强化!$F$3*INDEX(装备强化!$C$12:$C$26,MATCH(装备强化附表!AG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102</v>
      </c>
      <c r="AH155" s="54">
        <f t="shared" si="43"/>
        <v>204000</v>
      </c>
      <c r="AI155" s="54">
        <f>ROUNDUP(装备强化!$F$3*INDEX(装备强化!$C$12:$C$26,MATCH(装备强化附表!AI$1,装备强化!$B$12:$B$26,0))*INDEX(装备强化!$G$12:$G$16,MATCH(装备强化附表!$D155,装备强化!$F$12:$F$16,0))*(INDEX(装备强化!$K$12:$K$26,MATCH(装备强化附表!$E155,装备强化!$J$12:$J$26,0))+IF($B155=1,装备强化!$K$28,0))*INDEX(装备强化!$O$12:$O$21,MATCH(装备强化附表!$C155,装备强化!$N$12:$N$21,0)),0)</f>
        <v>111</v>
      </c>
      <c r="AJ155" s="54">
        <f t="shared" si="44"/>
        <v>222000</v>
      </c>
    </row>
    <row r="156" spans="1:36">
      <c r="A156" t="s">
        <v>1100</v>
      </c>
      <c r="B156">
        <v>1</v>
      </c>
      <c r="C156" t="s">
        <v>129</v>
      </c>
      <c r="D156" t="s">
        <v>308</v>
      </c>
      <c r="E156">
        <v>30</v>
      </c>
      <c r="F156" t="s">
        <v>232</v>
      </c>
      <c r="G156" s="54">
        <f>ROUNDUP(装备强化!$F$3*INDEX(装备强化!$C$12:$C$26,MATCH(装备强化附表!G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6</v>
      </c>
      <c r="H156" s="54">
        <f t="shared" si="30"/>
        <v>12000</v>
      </c>
      <c r="I156" s="54">
        <f>ROUNDUP(装备强化!$F$3*INDEX(装备强化!$C$12:$C$26,MATCH(装备强化附表!I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9</v>
      </c>
      <c r="J156" s="54">
        <f t="shared" si="31"/>
        <v>18000</v>
      </c>
      <c r="K156" s="54">
        <f>ROUNDUP(装备强化!$F$3*INDEX(装备强化!$C$12:$C$26,MATCH(装备强化附表!K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13</v>
      </c>
      <c r="L156" s="54">
        <f t="shared" si="32"/>
        <v>26000</v>
      </c>
      <c r="M156" s="54">
        <f>ROUNDUP(装备强化!$F$3*INDEX(装备强化!$C$12:$C$26,MATCH(装备强化附表!M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16</v>
      </c>
      <c r="N156" s="54">
        <f t="shared" si="33"/>
        <v>32000</v>
      </c>
      <c r="O156" s="54">
        <f>ROUNDUP(装备强化!$F$3*INDEX(装备强化!$C$12:$C$26,MATCH(装备强化附表!O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21</v>
      </c>
      <c r="P156" s="54">
        <f t="shared" si="34"/>
        <v>42000</v>
      </c>
      <c r="Q156" s="54">
        <f>ROUNDUP(装备强化!$F$3*INDEX(装备强化!$C$12:$C$26,MATCH(装备强化附表!Q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36</v>
      </c>
      <c r="R156" s="54">
        <f t="shared" si="35"/>
        <v>72000</v>
      </c>
      <c r="S156" s="54">
        <f>ROUNDUP(装备强化!$F$3*INDEX(装备强化!$C$12:$C$26,MATCH(装备强化附表!S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42</v>
      </c>
      <c r="T156" s="54">
        <f t="shared" si="36"/>
        <v>84000</v>
      </c>
      <c r="U156" s="54">
        <f>ROUNDUP(装备强化!$F$3*INDEX(装备强化!$C$12:$C$26,MATCH(装备强化附表!U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48</v>
      </c>
      <c r="V156" s="54">
        <f t="shared" si="37"/>
        <v>96000</v>
      </c>
      <c r="W156" s="54">
        <f>ROUNDUP(装备强化!$F$3*INDEX(装备强化!$C$12:$C$26,MATCH(装备强化附表!W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54</v>
      </c>
      <c r="X156" s="54">
        <f t="shared" si="38"/>
        <v>108000</v>
      </c>
      <c r="Y156" s="54">
        <f>ROUNDUP(装备强化!$F$3*INDEX(装备强化!$C$12:$C$26,MATCH(装备强化附表!Y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59</v>
      </c>
      <c r="Z156" s="54">
        <f t="shared" si="39"/>
        <v>118000</v>
      </c>
      <c r="AA156" s="54">
        <f>ROUNDUP(装备强化!$F$3*INDEX(装备强化!$C$12:$C$26,MATCH(装备强化附表!AA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104</v>
      </c>
      <c r="AB156" s="54">
        <f t="shared" si="40"/>
        <v>208000</v>
      </c>
      <c r="AC156" s="54">
        <f>ROUNDUP(装备强化!$F$3*INDEX(装备强化!$C$12:$C$26,MATCH(装备强化附表!AC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115</v>
      </c>
      <c r="AD156" s="54">
        <f t="shared" si="41"/>
        <v>230000</v>
      </c>
      <c r="AE156" s="54">
        <f>ROUNDUP(装备强化!$F$3*INDEX(装备强化!$C$12:$C$26,MATCH(装备强化附表!AE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127</v>
      </c>
      <c r="AF156" s="54">
        <f t="shared" si="42"/>
        <v>254000</v>
      </c>
      <c r="AG156" s="54">
        <f>ROUNDUP(装备强化!$F$3*INDEX(装备强化!$C$12:$C$26,MATCH(装备强化附表!AG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138</v>
      </c>
      <c r="AH156" s="54">
        <f t="shared" si="43"/>
        <v>276000</v>
      </c>
      <c r="AI156" s="54">
        <f>ROUNDUP(装备强化!$F$3*INDEX(装备强化!$C$12:$C$26,MATCH(装备强化附表!AI$1,装备强化!$B$12:$B$26,0))*INDEX(装备强化!$G$12:$G$16,MATCH(装备强化附表!$D156,装备强化!$F$12:$F$16,0))*(INDEX(装备强化!$K$12:$K$26,MATCH(装备强化附表!$E156,装备强化!$J$12:$J$26,0))+IF($B156=1,装备强化!$K$28,0))*INDEX(装备强化!$O$12:$O$21,MATCH(装备强化附表!$C156,装备强化!$N$12:$N$21,0)),0)</f>
        <v>150</v>
      </c>
      <c r="AJ156" s="54">
        <f t="shared" si="44"/>
        <v>300000</v>
      </c>
    </row>
    <row r="157" spans="1:36">
      <c r="A157" t="s">
        <v>1105</v>
      </c>
      <c r="B157">
        <v>0</v>
      </c>
      <c r="C157" t="s">
        <v>123</v>
      </c>
      <c r="D157" t="s">
        <v>308</v>
      </c>
      <c r="E157">
        <v>35</v>
      </c>
      <c r="F157" t="s">
        <v>232</v>
      </c>
      <c r="G157" s="54">
        <f>ROUNDUP(装备强化!$F$3*INDEX(装备强化!$C$12:$C$26,MATCH(装备强化附表!G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5</v>
      </c>
      <c r="H157" s="54">
        <f t="shared" si="30"/>
        <v>10000</v>
      </c>
      <c r="I157" s="54">
        <f>ROUNDUP(装备强化!$F$3*INDEX(装备强化!$C$12:$C$26,MATCH(装备强化附表!I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8</v>
      </c>
      <c r="J157" s="54">
        <f t="shared" si="31"/>
        <v>16000</v>
      </c>
      <c r="K157" s="54">
        <f>ROUNDUP(装备强化!$F$3*INDEX(装备强化!$C$12:$C$26,MATCH(装备强化附表!K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11</v>
      </c>
      <c r="L157" s="54">
        <f t="shared" si="32"/>
        <v>22000</v>
      </c>
      <c r="M157" s="54">
        <f>ROUNDUP(装备强化!$F$3*INDEX(装备强化!$C$12:$C$26,MATCH(装备强化附表!M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14</v>
      </c>
      <c r="N157" s="54">
        <f t="shared" si="33"/>
        <v>28000</v>
      </c>
      <c r="O157" s="54">
        <f>ROUNDUP(装备强化!$F$3*INDEX(装备强化!$C$12:$C$26,MATCH(装备强化附表!O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17</v>
      </c>
      <c r="P157" s="54">
        <f t="shared" si="34"/>
        <v>34000</v>
      </c>
      <c r="Q157" s="54">
        <f>ROUNDUP(装备强化!$F$3*INDEX(装备强化!$C$12:$C$26,MATCH(装备强化附表!Q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30</v>
      </c>
      <c r="R157" s="54">
        <f t="shared" si="35"/>
        <v>60000</v>
      </c>
      <c r="S157" s="54">
        <f>ROUNDUP(装备强化!$F$3*INDEX(装备强化!$C$12:$C$26,MATCH(装备强化附表!S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35</v>
      </c>
      <c r="T157" s="54">
        <f t="shared" si="36"/>
        <v>70000</v>
      </c>
      <c r="U157" s="54">
        <f>ROUNDUP(装备强化!$F$3*INDEX(装备强化!$C$12:$C$26,MATCH(装备强化附表!U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40</v>
      </c>
      <c r="V157" s="54">
        <f t="shared" si="37"/>
        <v>80000</v>
      </c>
      <c r="W157" s="54">
        <f>ROUNDUP(装备强化!$F$3*INDEX(装备强化!$C$12:$C$26,MATCH(装备强化附表!W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44</v>
      </c>
      <c r="X157" s="54">
        <f t="shared" si="38"/>
        <v>88000</v>
      </c>
      <c r="Y157" s="54">
        <f>ROUNDUP(装备强化!$F$3*INDEX(装备强化!$C$12:$C$26,MATCH(装备强化附表!Y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49</v>
      </c>
      <c r="Z157" s="54">
        <f t="shared" si="39"/>
        <v>98000</v>
      </c>
      <c r="AA157" s="54">
        <f>ROUNDUP(装备强化!$F$3*INDEX(装备强化!$C$12:$C$26,MATCH(装备强化附表!AA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86</v>
      </c>
      <c r="AB157" s="54">
        <f t="shared" si="40"/>
        <v>172000</v>
      </c>
      <c r="AC157" s="54">
        <f>ROUNDUP(装备强化!$F$3*INDEX(装备强化!$C$12:$C$26,MATCH(装备强化附表!AC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95</v>
      </c>
      <c r="AD157" s="54">
        <f t="shared" si="41"/>
        <v>190000</v>
      </c>
      <c r="AE157" s="54">
        <f>ROUNDUP(装备强化!$F$3*INDEX(装备强化!$C$12:$C$26,MATCH(装备强化附表!AE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105</v>
      </c>
      <c r="AF157" s="54">
        <f t="shared" si="42"/>
        <v>210000</v>
      </c>
      <c r="AG157" s="54">
        <f>ROUNDUP(装备强化!$F$3*INDEX(装备强化!$C$12:$C$26,MATCH(装备强化附表!AG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114</v>
      </c>
      <c r="AH157" s="54">
        <f t="shared" si="43"/>
        <v>228000</v>
      </c>
      <c r="AI157" s="54">
        <f>ROUNDUP(装备强化!$F$3*INDEX(装备强化!$C$12:$C$26,MATCH(装备强化附表!AI$1,装备强化!$B$12:$B$26,0))*INDEX(装备强化!$G$12:$G$16,MATCH(装备强化附表!$D157,装备强化!$F$12:$F$16,0))*(INDEX(装备强化!$K$12:$K$26,MATCH(装备强化附表!$E157,装备强化!$J$12:$J$26,0))+IF($B157=1,装备强化!$K$28,0))*INDEX(装备强化!$O$12:$O$21,MATCH(装备强化附表!$C157,装备强化!$N$12:$N$21,0)),0)</f>
        <v>124</v>
      </c>
      <c r="AJ157" s="54">
        <f t="shared" si="44"/>
        <v>248000</v>
      </c>
    </row>
    <row r="158" spans="1:36">
      <c r="A158" t="s">
        <v>1110</v>
      </c>
      <c r="B158">
        <v>0</v>
      </c>
      <c r="C158" t="s">
        <v>124</v>
      </c>
      <c r="D158" t="s">
        <v>308</v>
      </c>
      <c r="E158">
        <v>35</v>
      </c>
      <c r="F158" t="s">
        <v>232</v>
      </c>
      <c r="G158" s="54">
        <f>ROUNDUP(装备强化!$F$3*INDEX(装备强化!$C$12:$C$26,MATCH(装备强化附表!G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6</v>
      </c>
      <c r="H158" s="54">
        <f t="shared" si="30"/>
        <v>12000</v>
      </c>
      <c r="I158" s="54">
        <f>ROUNDUP(装备强化!$F$3*INDEX(装备强化!$C$12:$C$26,MATCH(装备强化附表!I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9</v>
      </c>
      <c r="J158" s="54">
        <f t="shared" si="31"/>
        <v>18000</v>
      </c>
      <c r="K158" s="54">
        <f>ROUNDUP(装备强化!$F$3*INDEX(装备强化!$C$12:$C$26,MATCH(装备强化附表!K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14</v>
      </c>
      <c r="L158" s="54">
        <f t="shared" si="32"/>
        <v>28000</v>
      </c>
      <c r="M158" s="54">
        <f>ROUNDUP(装备强化!$F$3*INDEX(装备强化!$C$12:$C$26,MATCH(装备强化附表!M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17</v>
      </c>
      <c r="N158" s="54">
        <f t="shared" si="33"/>
        <v>34000</v>
      </c>
      <c r="O158" s="54">
        <f>ROUNDUP(装备强化!$F$3*INDEX(装备强化!$C$12:$C$26,MATCH(装备强化附表!O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21</v>
      </c>
      <c r="P158" s="54">
        <f t="shared" si="34"/>
        <v>42000</v>
      </c>
      <c r="Q158" s="54">
        <f>ROUNDUP(装备强化!$F$3*INDEX(装备强化!$C$12:$C$26,MATCH(装备强化附表!Q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38</v>
      </c>
      <c r="R158" s="54">
        <f t="shared" si="35"/>
        <v>76000</v>
      </c>
      <c r="S158" s="54">
        <f>ROUNDUP(装备强化!$F$3*INDEX(装备强化!$C$12:$C$26,MATCH(装备强化附表!S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44</v>
      </c>
      <c r="T158" s="54">
        <f t="shared" si="36"/>
        <v>88000</v>
      </c>
      <c r="U158" s="54">
        <f>ROUNDUP(装备强化!$F$3*INDEX(装备强化!$C$12:$C$26,MATCH(装备强化附表!U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49</v>
      </c>
      <c r="V158" s="54">
        <f t="shared" si="37"/>
        <v>98000</v>
      </c>
      <c r="W158" s="54">
        <f>ROUNDUP(装备强化!$F$3*INDEX(装备强化!$C$12:$C$26,MATCH(装备强化附表!W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55</v>
      </c>
      <c r="X158" s="54">
        <f t="shared" si="38"/>
        <v>110000</v>
      </c>
      <c r="Y158" s="54">
        <f>ROUNDUP(装备强化!$F$3*INDEX(装备强化!$C$12:$C$26,MATCH(装备强化附表!Y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61</v>
      </c>
      <c r="Z158" s="54">
        <f t="shared" si="39"/>
        <v>122000</v>
      </c>
      <c r="AA158" s="54">
        <f>ROUNDUP(装备强化!$F$3*INDEX(装备强化!$C$12:$C$26,MATCH(装备强化附表!AA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107</v>
      </c>
      <c r="AB158" s="54">
        <f t="shared" si="40"/>
        <v>214000</v>
      </c>
      <c r="AC158" s="54">
        <f>ROUNDUP(装备强化!$F$3*INDEX(装备强化!$C$12:$C$26,MATCH(装备强化附表!AC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119</v>
      </c>
      <c r="AD158" s="54">
        <f t="shared" si="41"/>
        <v>238000</v>
      </c>
      <c r="AE158" s="54">
        <f>ROUNDUP(装备强化!$F$3*INDEX(装备强化!$C$12:$C$26,MATCH(装备强化附表!AE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131</v>
      </c>
      <c r="AF158" s="54">
        <f t="shared" si="42"/>
        <v>262000</v>
      </c>
      <c r="AG158" s="54">
        <f>ROUNDUP(装备强化!$F$3*INDEX(装备强化!$C$12:$C$26,MATCH(装备强化附表!AG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143</v>
      </c>
      <c r="AH158" s="54">
        <f t="shared" si="43"/>
        <v>286000</v>
      </c>
      <c r="AI158" s="54">
        <f>ROUNDUP(装备强化!$F$3*INDEX(装备强化!$C$12:$C$26,MATCH(装备强化附表!AI$1,装备强化!$B$12:$B$26,0))*INDEX(装备强化!$G$12:$G$16,MATCH(装备强化附表!$D158,装备强化!$F$12:$F$16,0))*(INDEX(装备强化!$K$12:$K$26,MATCH(装备强化附表!$E158,装备强化!$J$12:$J$26,0))+IF($B158=1,装备强化!$K$28,0))*INDEX(装备强化!$O$12:$O$21,MATCH(装备强化附表!$C158,装备强化!$N$12:$N$21,0)),0)</f>
        <v>155</v>
      </c>
      <c r="AJ158" s="54">
        <f t="shared" si="44"/>
        <v>310000</v>
      </c>
    </row>
    <row r="159" spans="1:36">
      <c r="A159" t="s">
        <v>1115</v>
      </c>
      <c r="B159">
        <v>0</v>
      </c>
      <c r="C159" t="s">
        <v>125</v>
      </c>
      <c r="D159" t="s">
        <v>308</v>
      </c>
      <c r="E159">
        <v>35</v>
      </c>
      <c r="F159" t="s">
        <v>232</v>
      </c>
      <c r="G159" s="54">
        <f>ROUNDUP(装备强化!$F$3*INDEX(装备强化!$C$12:$C$26,MATCH(装备强化附表!G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6</v>
      </c>
      <c r="H159" s="54">
        <f t="shared" si="30"/>
        <v>12000</v>
      </c>
      <c r="I159" s="54">
        <f>ROUNDUP(装备强化!$F$3*INDEX(装备强化!$C$12:$C$26,MATCH(装备强化附表!I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9</v>
      </c>
      <c r="J159" s="54">
        <f t="shared" si="31"/>
        <v>18000</v>
      </c>
      <c r="K159" s="54">
        <f>ROUNDUP(装备强化!$F$3*INDEX(装备强化!$C$12:$C$26,MATCH(装备强化附表!K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14</v>
      </c>
      <c r="L159" s="54">
        <f t="shared" si="32"/>
        <v>28000</v>
      </c>
      <c r="M159" s="54">
        <f>ROUNDUP(装备强化!$F$3*INDEX(装备强化!$C$12:$C$26,MATCH(装备强化附表!M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17</v>
      </c>
      <c r="N159" s="54">
        <f t="shared" si="33"/>
        <v>34000</v>
      </c>
      <c r="O159" s="54">
        <f>ROUNDUP(装备强化!$F$3*INDEX(装备强化!$C$12:$C$26,MATCH(装备强化附表!O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21</v>
      </c>
      <c r="P159" s="54">
        <f t="shared" si="34"/>
        <v>42000</v>
      </c>
      <c r="Q159" s="54">
        <f>ROUNDUP(装备强化!$F$3*INDEX(装备强化!$C$12:$C$26,MATCH(装备强化附表!Q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38</v>
      </c>
      <c r="R159" s="54">
        <f t="shared" si="35"/>
        <v>76000</v>
      </c>
      <c r="S159" s="54">
        <f>ROUNDUP(装备强化!$F$3*INDEX(装备强化!$C$12:$C$26,MATCH(装备强化附表!S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44</v>
      </c>
      <c r="T159" s="54">
        <f t="shared" si="36"/>
        <v>88000</v>
      </c>
      <c r="U159" s="54">
        <f>ROUNDUP(装备强化!$F$3*INDEX(装备强化!$C$12:$C$26,MATCH(装备强化附表!U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49</v>
      </c>
      <c r="V159" s="54">
        <f t="shared" si="37"/>
        <v>98000</v>
      </c>
      <c r="W159" s="54">
        <f>ROUNDUP(装备强化!$F$3*INDEX(装备强化!$C$12:$C$26,MATCH(装备强化附表!W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55</v>
      </c>
      <c r="X159" s="54">
        <f t="shared" si="38"/>
        <v>110000</v>
      </c>
      <c r="Y159" s="54">
        <f>ROUNDUP(装备强化!$F$3*INDEX(装备强化!$C$12:$C$26,MATCH(装备强化附表!Y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61</v>
      </c>
      <c r="Z159" s="54">
        <f t="shared" si="39"/>
        <v>122000</v>
      </c>
      <c r="AA159" s="54">
        <f>ROUNDUP(装备强化!$F$3*INDEX(装备强化!$C$12:$C$26,MATCH(装备强化附表!AA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107</v>
      </c>
      <c r="AB159" s="54">
        <f t="shared" si="40"/>
        <v>214000</v>
      </c>
      <c r="AC159" s="54">
        <f>ROUNDUP(装备强化!$F$3*INDEX(装备强化!$C$12:$C$26,MATCH(装备强化附表!AC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119</v>
      </c>
      <c r="AD159" s="54">
        <f t="shared" si="41"/>
        <v>238000</v>
      </c>
      <c r="AE159" s="54">
        <f>ROUNDUP(装备强化!$F$3*INDEX(装备强化!$C$12:$C$26,MATCH(装备强化附表!AE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131</v>
      </c>
      <c r="AF159" s="54">
        <f t="shared" si="42"/>
        <v>262000</v>
      </c>
      <c r="AG159" s="54">
        <f>ROUNDUP(装备强化!$F$3*INDEX(装备强化!$C$12:$C$26,MATCH(装备强化附表!AG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143</v>
      </c>
      <c r="AH159" s="54">
        <f t="shared" si="43"/>
        <v>286000</v>
      </c>
      <c r="AI159" s="54">
        <f>ROUNDUP(装备强化!$F$3*INDEX(装备强化!$C$12:$C$26,MATCH(装备强化附表!AI$1,装备强化!$B$12:$B$26,0))*INDEX(装备强化!$G$12:$G$16,MATCH(装备强化附表!$D159,装备强化!$F$12:$F$16,0))*(INDEX(装备强化!$K$12:$K$26,MATCH(装备强化附表!$E159,装备强化!$J$12:$J$26,0))+IF($B159=1,装备强化!$K$28,0))*INDEX(装备强化!$O$12:$O$21,MATCH(装备强化附表!$C159,装备强化!$N$12:$N$21,0)),0)</f>
        <v>155</v>
      </c>
      <c r="AJ159" s="54">
        <f t="shared" si="44"/>
        <v>310000</v>
      </c>
    </row>
    <row r="160" spans="1:36">
      <c r="A160" t="s">
        <v>1120</v>
      </c>
      <c r="B160">
        <v>0</v>
      </c>
      <c r="C160" t="s">
        <v>130</v>
      </c>
      <c r="D160" t="s">
        <v>308</v>
      </c>
      <c r="E160">
        <v>35</v>
      </c>
      <c r="F160" t="s">
        <v>232</v>
      </c>
      <c r="G160" s="54">
        <f>ROUNDUP(装备强化!$F$3*INDEX(装备强化!$C$12:$C$26,MATCH(装备强化附表!G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5</v>
      </c>
      <c r="H160" s="54">
        <f t="shared" si="30"/>
        <v>10000</v>
      </c>
      <c r="I160" s="54">
        <f>ROUNDUP(装备强化!$F$3*INDEX(装备强化!$C$12:$C$26,MATCH(装备强化附表!I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8</v>
      </c>
      <c r="J160" s="54">
        <f t="shared" si="31"/>
        <v>16000</v>
      </c>
      <c r="K160" s="54">
        <f>ROUNDUP(装备强化!$F$3*INDEX(装备强化!$C$12:$C$26,MATCH(装备强化附表!K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11</v>
      </c>
      <c r="L160" s="54">
        <f t="shared" si="32"/>
        <v>22000</v>
      </c>
      <c r="M160" s="54">
        <f>ROUNDUP(装备强化!$F$3*INDEX(装备强化!$C$12:$C$26,MATCH(装备强化附表!M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14</v>
      </c>
      <c r="N160" s="54">
        <f t="shared" si="33"/>
        <v>28000</v>
      </c>
      <c r="O160" s="54">
        <f>ROUNDUP(装备强化!$F$3*INDEX(装备强化!$C$12:$C$26,MATCH(装备强化附表!O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17</v>
      </c>
      <c r="P160" s="54">
        <f t="shared" si="34"/>
        <v>34000</v>
      </c>
      <c r="Q160" s="54">
        <f>ROUNDUP(装备强化!$F$3*INDEX(装备强化!$C$12:$C$26,MATCH(装备强化附表!Q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30</v>
      </c>
      <c r="R160" s="54">
        <f t="shared" si="35"/>
        <v>60000</v>
      </c>
      <c r="S160" s="54">
        <f>ROUNDUP(装备强化!$F$3*INDEX(装备强化!$C$12:$C$26,MATCH(装备强化附表!S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35</v>
      </c>
      <c r="T160" s="54">
        <f t="shared" si="36"/>
        <v>70000</v>
      </c>
      <c r="U160" s="54">
        <f>ROUNDUP(装备强化!$F$3*INDEX(装备强化!$C$12:$C$26,MATCH(装备强化附表!U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40</v>
      </c>
      <c r="V160" s="54">
        <f t="shared" si="37"/>
        <v>80000</v>
      </c>
      <c r="W160" s="54">
        <f>ROUNDUP(装备强化!$F$3*INDEX(装备强化!$C$12:$C$26,MATCH(装备强化附表!W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44</v>
      </c>
      <c r="X160" s="54">
        <f t="shared" si="38"/>
        <v>88000</v>
      </c>
      <c r="Y160" s="54">
        <f>ROUNDUP(装备强化!$F$3*INDEX(装备强化!$C$12:$C$26,MATCH(装备强化附表!Y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49</v>
      </c>
      <c r="Z160" s="54">
        <f t="shared" si="39"/>
        <v>98000</v>
      </c>
      <c r="AA160" s="54">
        <f>ROUNDUP(装备强化!$F$3*INDEX(装备强化!$C$12:$C$26,MATCH(装备强化附表!AA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86</v>
      </c>
      <c r="AB160" s="54">
        <f t="shared" si="40"/>
        <v>172000</v>
      </c>
      <c r="AC160" s="54">
        <f>ROUNDUP(装备强化!$F$3*INDEX(装备强化!$C$12:$C$26,MATCH(装备强化附表!AC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95</v>
      </c>
      <c r="AD160" s="54">
        <f t="shared" si="41"/>
        <v>190000</v>
      </c>
      <c r="AE160" s="54">
        <f>ROUNDUP(装备强化!$F$3*INDEX(装备强化!$C$12:$C$26,MATCH(装备强化附表!AE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105</v>
      </c>
      <c r="AF160" s="54">
        <f t="shared" si="42"/>
        <v>210000</v>
      </c>
      <c r="AG160" s="54">
        <f>ROUNDUP(装备强化!$F$3*INDEX(装备强化!$C$12:$C$26,MATCH(装备强化附表!AG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114</v>
      </c>
      <c r="AH160" s="54">
        <f t="shared" si="43"/>
        <v>228000</v>
      </c>
      <c r="AI160" s="54">
        <f>ROUNDUP(装备强化!$F$3*INDEX(装备强化!$C$12:$C$26,MATCH(装备强化附表!AI$1,装备强化!$B$12:$B$26,0))*INDEX(装备强化!$G$12:$G$16,MATCH(装备强化附表!$D160,装备强化!$F$12:$F$16,0))*(INDEX(装备强化!$K$12:$K$26,MATCH(装备强化附表!$E160,装备强化!$J$12:$J$26,0))+IF($B160=1,装备强化!$K$28,0))*INDEX(装备强化!$O$12:$O$21,MATCH(装备强化附表!$C160,装备强化!$N$12:$N$21,0)),0)</f>
        <v>124</v>
      </c>
      <c r="AJ160" s="54">
        <f t="shared" si="44"/>
        <v>248000</v>
      </c>
    </row>
    <row r="161" spans="1:36">
      <c r="A161" t="s">
        <v>1125</v>
      </c>
      <c r="B161">
        <v>0</v>
      </c>
      <c r="C161" t="s">
        <v>131</v>
      </c>
      <c r="D161" t="s">
        <v>308</v>
      </c>
      <c r="E161">
        <v>35</v>
      </c>
      <c r="F161" t="s">
        <v>232</v>
      </c>
      <c r="G161" s="54">
        <f>ROUNDUP(装备强化!$F$3*INDEX(装备强化!$C$12:$C$26,MATCH(装备强化附表!G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5</v>
      </c>
      <c r="H161" s="54">
        <f t="shared" si="30"/>
        <v>10000</v>
      </c>
      <c r="I161" s="54">
        <f>ROUNDUP(装备强化!$F$3*INDEX(装备强化!$C$12:$C$26,MATCH(装备强化附表!I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8</v>
      </c>
      <c r="J161" s="54">
        <f t="shared" si="31"/>
        <v>16000</v>
      </c>
      <c r="K161" s="54">
        <f>ROUNDUP(装备强化!$F$3*INDEX(装备强化!$C$12:$C$26,MATCH(装备强化附表!K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11</v>
      </c>
      <c r="L161" s="54">
        <f t="shared" si="32"/>
        <v>22000</v>
      </c>
      <c r="M161" s="54">
        <f>ROUNDUP(装备强化!$F$3*INDEX(装备强化!$C$12:$C$26,MATCH(装备强化附表!M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14</v>
      </c>
      <c r="N161" s="54">
        <f t="shared" si="33"/>
        <v>28000</v>
      </c>
      <c r="O161" s="54">
        <f>ROUNDUP(装备强化!$F$3*INDEX(装备强化!$C$12:$C$26,MATCH(装备强化附表!O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17</v>
      </c>
      <c r="P161" s="54">
        <f t="shared" si="34"/>
        <v>34000</v>
      </c>
      <c r="Q161" s="54">
        <f>ROUNDUP(装备强化!$F$3*INDEX(装备强化!$C$12:$C$26,MATCH(装备强化附表!Q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30</v>
      </c>
      <c r="R161" s="54">
        <f t="shared" si="35"/>
        <v>60000</v>
      </c>
      <c r="S161" s="54">
        <f>ROUNDUP(装备强化!$F$3*INDEX(装备强化!$C$12:$C$26,MATCH(装备强化附表!S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35</v>
      </c>
      <c r="T161" s="54">
        <f t="shared" si="36"/>
        <v>70000</v>
      </c>
      <c r="U161" s="54">
        <f>ROUNDUP(装备强化!$F$3*INDEX(装备强化!$C$12:$C$26,MATCH(装备强化附表!U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40</v>
      </c>
      <c r="V161" s="54">
        <f t="shared" si="37"/>
        <v>80000</v>
      </c>
      <c r="W161" s="54">
        <f>ROUNDUP(装备强化!$F$3*INDEX(装备强化!$C$12:$C$26,MATCH(装备强化附表!W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44</v>
      </c>
      <c r="X161" s="54">
        <f t="shared" si="38"/>
        <v>88000</v>
      </c>
      <c r="Y161" s="54">
        <f>ROUNDUP(装备强化!$F$3*INDEX(装备强化!$C$12:$C$26,MATCH(装备强化附表!Y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49</v>
      </c>
      <c r="Z161" s="54">
        <f t="shared" si="39"/>
        <v>98000</v>
      </c>
      <c r="AA161" s="54">
        <f>ROUNDUP(装备强化!$F$3*INDEX(装备强化!$C$12:$C$26,MATCH(装备强化附表!AA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86</v>
      </c>
      <c r="AB161" s="54">
        <f t="shared" si="40"/>
        <v>172000</v>
      </c>
      <c r="AC161" s="54">
        <f>ROUNDUP(装备强化!$F$3*INDEX(装备强化!$C$12:$C$26,MATCH(装备强化附表!AC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95</v>
      </c>
      <c r="AD161" s="54">
        <f t="shared" si="41"/>
        <v>190000</v>
      </c>
      <c r="AE161" s="54">
        <f>ROUNDUP(装备强化!$F$3*INDEX(装备强化!$C$12:$C$26,MATCH(装备强化附表!AE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105</v>
      </c>
      <c r="AF161" s="54">
        <f t="shared" si="42"/>
        <v>210000</v>
      </c>
      <c r="AG161" s="54">
        <f>ROUNDUP(装备强化!$F$3*INDEX(装备强化!$C$12:$C$26,MATCH(装备强化附表!AG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114</v>
      </c>
      <c r="AH161" s="54">
        <f t="shared" si="43"/>
        <v>228000</v>
      </c>
      <c r="AI161" s="54">
        <f>ROUNDUP(装备强化!$F$3*INDEX(装备强化!$C$12:$C$26,MATCH(装备强化附表!AI$1,装备强化!$B$12:$B$26,0))*INDEX(装备强化!$G$12:$G$16,MATCH(装备强化附表!$D161,装备强化!$F$12:$F$16,0))*(INDEX(装备强化!$K$12:$K$26,MATCH(装备强化附表!$E161,装备强化!$J$12:$J$26,0))+IF($B161=1,装备强化!$K$28,0))*INDEX(装备强化!$O$12:$O$21,MATCH(装备强化附表!$C161,装备强化!$N$12:$N$21,0)),0)</f>
        <v>124</v>
      </c>
      <c r="AJ161" s="54">
        <f t="shared" si="44"/>
        <v>248000</v>
      </c>
    </row>
    <row r="162" spans="1:36">
      <c r="A162" t="s">
        <v>1130</v>
      </c>
      <c r="B162">
        <v>0</v>
      </c>
      <c r="C162" t="s">
        <v>132</v>
      </c>
      <c r="D162" t="s">
        <v>308</v>
      </c>
      <c r="E162">
        <v>35</v>
      </c>
      <c r="F162" t="s">
        <v>232</v>
      </c>
      <c r="G162" s="54">
        <f>ROUNDUP(装备强化!$F$3*INDEX(装备强化!$C$12:$C$26,MATCH(装备强化附表!G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3</v>
      </c>
      <c r="H162" s="54">
        <f t="shared" si="30"/>
        <v>6000</v>
      </c>
      <c r="I162" s="54">
        <f>ROUNDUP(装备强化!$F$3*INDEX(装备强化!$C$12:$C$26,MATCH(装备强化附表!I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5</v>
      </c>
      <c r="J162" s="54">
        <f t="shared" si="31"/>
        <v>10000</v>
      </c>
      <c r="K162" s="54">
        <f>ROUNDUP(装备强化!$F$3*INDEX(装备强化!$C$12:$C$26,MATCH(装备强化附表!K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7</v>
      </c>
      <c r="L162" s="54">
        <f t="shared" si="32"/>
        <v>14000</v>
      </c>
      <c r="M162" s="54">
        <f>ROUNDUP(装备强化!$F$3*INDEX(装备强化!$C$12:$C$26,MATCH(装备强化附表!M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8</v>
      </c>
      <c r="N162" s="54">
        <f t="shared" si="33"/>
        <v>16000</v>
      </c>
      <c r="O162" s="54">
        <f>ROUNDUP(装备强化!$F$3*INDEX(装备强化!$C$12:$C$26,MATCH(装备强化附表!O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10</v>
      </c>
      <c r="P162" s="54">
        <f t="shared" si="34"/>
        <v>20000</v>
      </c>
      <c r="Q162" s="54">
        <f>ROUNDUP(装备强化!$F$3*INDEX(装备强化!$C$12:$C$26,MATCH(装备强化附表!Q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18</v>
      </c>
      <c r="R162" s="54">
        <f t="shared" si="35"/>
        <v>36000</v>
      </c>
      <c r="S162" s="54">
        <f>ROUNDUP(装备强化!$F$3*INDEX(装备强化!$C$12:$C$26,MATCH(装备强化附表!S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21</v>
      </c>
      <c r="T162" s="54">
        <f t="shared" si="36"/>
        <v>42000</v>
      </c>
      <c r="U162" s="54">
        <f>ROUNDUP(装备强化!$F$3*INDEX(装备强化!$C$12:$C$26,MATCH(装备强化附表!U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24</v>
      </c>
      <c r="V162" s="54">
        <f t="shared" si="37"/>
        <v>48000</v>
      </c>
      <c r="W162" s="54">
        <f>ROUNDUP(装备强化!$F$3*INDEX(装备强化!$C$12:$C$26,MATCH(装备强化附表!W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27</v>
      </c>
      <c r="X162" s="54">
        <f t="shared" si="38"/>
        <v>54000</v>
      </c>
      <c r="Y162" s="54">
        <f>ROUNDUP(装备强化!$F$3*INDEX(装备强化!$C$12:$C$26,MATCH(装备强化附表!Y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30</v>
      </c>
      <c r="Z162" s="54">
        <f t="shared" si="39"/>
        <v>60000</v>
      </c>
      <c r="AA162" s="54">
        <f>ROUNDUP(装备强化!$F$3*INDEX(装备强化!$C$12:$C$26,MATCH(装备强化附表!AA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52</v>
      </c>
      <c r="AB162" s="54">
        <f t="shared" si="40"/>
        <v>104000</v>
      </c>
      <c r="AC162" s="54">
        <f>ROUNDUP(装备强化!$F$3*INDEX(装备强化!$C$12:$C$26,MATCH(装备强化附表!AC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57</v>
      </c>
      <c r="AD162" s="54">
        <f t="shared" si="41"/>
        <v>114000</v>
      </c>
      <c r="AE162" s="54">
        <f>ROUNDUP(装备强化!$F$3*INDEX(装备强化!$C$12:$C$26,MATCH(装备强化附表!AE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63</v>
      </c>
      <c r="AF162" s="54">
        <f t="shared" si="42"/>
        <v>126000</v>
      </c>
      <c r="AG162" s="54">
        <f>ROUNDUP(装备强化!$F$3*INDEX(装备强化!$C$12:$C$26,MATCH(装备强化附表!AG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69</v>
      </c>
      <c r="AH162" s="54">
        <f t="shared" si="43"/>
        <v>138000</v>
      </c>
      <c r="AI162" s="54">
        <f>ROUNDUP(装备强化!$F$3*INDEX(装备强化!$C$12:$C$26,MATCH(装备强化附表!AI$1,装备强化!$B$12:$B$26,0))*INDEX(装备强化!$G$12:$G$16,MATCH(装备强化附表!$D162,装备强化!$F$12:$F$16,0))*(INDEX(装备强化!$K$12:$K$26,MATCH(装备强化附表!$E162,装备强化!$J$12:$J$26,0))+IF($B162=1,装备强化!$K$28,0))*INDEX(装备强化!$O$12:$O$21,MATCH(装备强化附表!$C162,装备强化!$N$12:$N$21,0)),0)</f>
        <v>75</v>
      </c>
      <c r="AJ162" s="54">
        <f t="shared" si="44"/>
        <v>150000</v>
      </c>
    </row>
    <row r="163" spans="1:36">
      <c r="A163" t="s">
        <v>1135</v>
      </c>
      <c r="B163">
        <v>0</v>
      </c>
      <c r="C163" t="s">
        <v>127</v>
      </c>
      <c r="D163" t="s">
        <v>308</v>
      </c>
      <c r="E163">
        <v>35</v>
      </c>
      <c r="F163" t="s">
        <v>135</v>
      </c>
      <c r="G163" s="54">
        <f>ROUNDUP(装备强化!$F$3*INDEX(装备强化!$C$12:$C$26,MATCH(装备强化附表!G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10</v>
      </c>
      <c r="H163" s="54">
        <f t="shared" si="30"/>
        <v>20000</v>
      </c>
      <c r="I163" s="54">
        <f>ROUNDUP(装备强化!$F$3*INDEX(装备强化!$C$12:$C$26,MATCH(装备强化附表!I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15</v>
      </c>
      <c r="J163" s="54">
        <f t="shared" si="31"/>
        <v>30000</v>
      </c>
      <c r="K163" s="54">
        <f>ROUNDUP(装备强化!$F$3*INDEX(装备强化!$C$12:$C$26,MATCH(装备强化附表!K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22</v>
      </c>
      <c r="L163" s="54">
        <f t="shared" si="32"/>
        <v>44000</v>
      </c>
      <c r="M163" s="54">
        <f>ROUNDUP(装备强化!$F$3*INDEX(装备强化!$C$12:$C$26,MATCH(装备强化附表!M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27</v>
      </c>
      <c r="N163" s="54">
        <f t="shared" si="33"/>
        <v>54000</v>
      </c>
      <c r="O163" s="54">
        <f>ROUNDUP(装备强化!$F$3*INDEX(装备强化!$C$12:$C$26,MATCH(装备强化附表!O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34</v>
      </c>
      <c r="P163" s="54">
        <f t="shared" si="34"/>
        <v>68000</v>
      </c>
      <c r="Q163" s="54">
        <f>ROUNDUP(装备强化!$F$3*INDEX(装备强化!$C$12:$C$26,MATCH(装备强化附表!Q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60</v>
      </c>
      <c r="R163" s="54">
        <f t="shared" si="35"/>
        <v>120000</v>
      </c>
      <c r="S163" s="54">
        <f>ROUNDUP(装备强化!$F$3*INDEX(装备强化!$C$12:$C$26,MATCH(装备强化附表!S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69</v>
      </c>
      <c r="T163" s="54">
        <f t="shared" si="36"/>
        <v>138000</v>
      </c>
      <c r="U163" s="54">
        <f>ROUNDUP(装备强化!$F$3*INDEX(装备强化!$C$12:$C$26,MATCH(装备强化附表!U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79</v>
      </c>
      <c r="V163" s="54">
        <f t="shared" si="37"/>
        <v>158000</v>
      </c>
      <c r="W163" s="54">
        <f>ROUNDUP(装备强化!$F$3*INDEX(装备强化!$C$12:$C$26,MATCH(装备强化附表!W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88</v>
      </c>
      <c r="X163" s="54">
        <f t="shared" si="38"/>
        <v>176000</v>
      </c>
      <c r="Y163" s="54">
        <f>ROUNDUP(装备强化!$F$3*INDEX(装备强化!$C$12:$C$26,MATCH(装备强化附表!Y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98</v>
      </c>
      <c r="Z163" s="54">
        <f t="shared" si="39"/>
        <v>196000</v>
      </c>
      <c r="AA163" s="54">
        <f>ROUNDUP(装备强化!$F$3*INDEX(装备强化!$C$12:$C$26,MATCH(装备强化附表!AA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171</v>
      </c>
      <c r="AB163" s="54">
        <f t="shared" si="40"/>
        <v>342000</v>
      </c>
      <c r="AC163" s="54">
        <f>ROUNDUP(装备强化!$F$3*INDEX(装备强化!$C$12:$C$26,MATCH(装备强化附表!AC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190</v>
      </c>
      <c r="AD163" s="54">
        <f t="shared" si="41"/>
        <v>380000</v>
      </c>
      <c r="AE163" s="54">
        <f>ROUNDUP(装备强化!$F$3*INDEX(装备强化!$C$12:$C$26,MATCH(装备强化附表!AE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209</v>
      </c>
      <c r="AF163" s="54">
        <f t="shared" si="42"/>
        <v>418000</v>
      </c>
      <c r="AG163" s="54">
        <f>ROUNDUP(装备强化!$F$3*INDEX(装备强化!$C$12:$C$26,MATCH(装备强化附表!AG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228</v>
      </c>
      <c r="AH163" s="54">
        <f t="shared" si="43"/>
        <v>456000</v>
      </c>
      <c r="AI163" s="54">
        <f>ROUNDUP(装备强化!$F$3*INDEX(装备强化!$C$12:$C$26,MATCH(装备强化附表!AI$1,装备强化!$B$12:$B$26,0))*INDEX(装备强化!$G$12:$G$16,MATCH(装备强化附表!$D163,装备强化!$F$12:$F$16,0))*(INDEX(装备强化!$K$12:$K$26,MATCH(装备强化附表!$E163,装备强化!$J$12:$J$26,0))+IF($B163=1,装备强化!$K$28,0))*INDEX(装备强化!$O$12:$O$21,MATCH(装备强化附表!$C163,装备强化!$N$12:$N$21,0)),0)</f>
        <v>247</v>
      </c>
      <c r="AJ163" s="54">
        <f t="shared" si="44"/>
        <v>494000</v>
      </c>
    </row>
    <row r="164" spans="1:36">
      <c r="A164" t="s">
        <v>1140</v>
      </c>
      <c r="B164">
        <v>1</v>
      </c>
      <c r="C164" t="s">
        <v>127</v>
      </c>
      <c r="D164" t="s">
        <v>308</v>
      </c>
      <c r="E164">
        <v>35</v>
      </c>
      <c r="F164" t="s">
        <v>135</v>
      </c>
      <c r="G164" s="54">
        <f>ROUNDUP(装备强化!$F$3*INDEX(装备强化!$C$12:$C$26,MATCH(装备强化附表!G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13</v>
      </c>
      <c r="H164" s="54">
        <f t="shared" si="30"/>
        <v>26000</v>
      </c>
      <c r="I164" s="54">
        <f>ROUNDUP(装备强化!$F$3*INDEX(装备强化!$C$12:$C$26,MATCH(装备强化附表!I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19</v>
      </c>
      <c r="J164" s="54">
        <f t="shared" si="31"/>
        <v>38000</v>
      </c>
      <c r="K164" s="54">
        <f>ROUNDUP(装备强化!$F$3*INDEX(装备强化!$C$12:$C$26,MATCH(装备强化附表!K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29</v>
      </c>
      <c r="L164" s="54">
        <f t="shared" si="32"/>
        <v>58000</v>
      </c>
      <c r="M164" s="54">
        <f>ROUNDUP(装备强化!$F$3*INDEX(装备强化!$C$12:$C$26,MATCH(装备强化附表!M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35</v>
      </c>
      <c r="N164" s="54">
        <f t="shared" si="33"/>
        <v>70000</v>
      </c>
      <c r="O164" s="54">
        <f>ROUNDUP(装备强化!$F$3*INDEX(装备强化!$C$12:$C$26,MATCH(装备强化附表!O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44</v>
      </c>
      <c r="P164" s="54">
        <f t="shared" si="34"/>
        <v>88000</v>
      </c>
      <c r="Q164" s="54">
        <f>ROUNDUP(装备强化!$F$3*INDEX(装备强化!$C$12:$C$26,MATCH(装备强化附表!Q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79</v>
      </c>
      <c r="R164" s="54">
        <f t="shared" si="35"/>
        <v>158000</v>
      </c>
      <c r="S164" s="54">
        <f>ROUNDUP(装备强化!$F$3*INDEX(装备强化!$C$12:$C$26,MATCH(装备强化附表!S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91</v>
      </c>
      <c r="T164" s="54">
        <f t="shared" si="36"/>
        <v>182000</v>
      </c>
      <c r="U164" s="54">
        <f>ROUNDUP(装备强化!$F$3*INDEX(装备强化!$C$12:$C$26,MATCH(装备强化附表!U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104</v>
      </c>
      <c r="V164" s="54">
        <f t="shared" si="37"/>
        <v>208000</v>
      </c>
      <c r="W164" s="54">
        <f>ROUNDUP(装备强化!$F$3*INDEX(装备强化!$C$12:$C$26,MATCH(装备强化附表!W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116</v>
      </c>
      <c r="X164" s="54">
        <f t="shared" si="38"/>
        <v>232000</v>
      </c>
      <c r="Y164" s="54">
        <f>ROUNDUP(装备强化!$F$3*INDEX(装备强化!$C$12:$C$26,MATCH(装备强化附表!Y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129</v>
      </c>
      <c r="Z164" s="54">
        <f t="shared" si="39"/>
        <v>258000</v>
      </c>
      <c r="AA164" s="54">
        <f>ROUNDUP(装备强化!$F$3*INDEX(装备强化!$C$12:$C$26,MATCH(装备强化附表!AA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225</v>
      </c>
      <c r="AB164" s="54">
        <f t="shared" si="40"/>
        <v>450000</v>
      </c>
      <c r="AC164" s="54">
        <f>ROUNDUP(装备强化!$F$3*INDEX(装备强化!$C$12:$C$26,MATCH(装备强化附表!AC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250</v>
      </c>
      <c r="AD164" s="54">
        <f t="shared" si="41"/>
        <v>500000</v>
      </c>
      <c r="AE164" s="54">
        <f>ROUNDUP(装备强化!$F$3*INDEX(装备强化!$C$12:$C$26,MATCH(装备强化附表!AE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275</v>
      </c>
      <c r="AF164" s="54">
        <f t="shared" si="42"/>
        <v>550000</v>
      </c>
      <c r="AG164" s="54">
        <f>ROUNDUP(装备强化!$F$3*INDEX(装备强化!$C$12:$C$26,MATCH(装备强化附表!AG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300</v>
      </c>
      <c r="AH164" s="54">
        <f t="shared" si="43"/>
        <v>600000</v>
      </c>
      <c r="AI164" s="54">
        <f>ROUNDUP(装备强化!$F$3*INDEX(装备强化!$C$12:$C$26,MATCH(装备强化附表!AI$1,装备强化!$B$12:$B$26,0))*INDEX(装备强化!$G$12:$G$16,MATCH(装备强化附表!$D164,装备强化!$F$12:$F$16,0))*(INDEX(装备强化!$K$12:$K$26,MATCH(装备强化附表!$E164,装备强化!$J$12:$J$26,0))+IF($B164=1,装备强化!$K$28,0))*INDEX(装备强化!$O$12:$O$21,MATCH(装备强化附表!$C164,装备强化!$N$12:$N$21,0)),0)</f>
        <v>325</v>
      </c>
      <c r="AJ164" s="54">
        <f t="shared" si="44"/>
        <v>650000</v>
      </c>
    </row>
    <row r="165" spans="1:36">
      <c r="A165" t="s">
        <v>1145</v>
      </c>
      <c r="B165">
        <v>0</v>
      </c>
      <c r="C165" t="s">
        <v>128</v>
      </c>
      <c r="D165" t="s">
        <v>308</v>
      </c>
      <c r="E165">
        <v>35</v>
      </c>
      <c r="F165" t="s">
        <v>135</v>
      </c>
      <c r="G165" s="54">
        <f>ROUNDUP(装备强化!$F$3*INDEX(装备强化!$C$12:$C$26,MATCH(装备强化附表!G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6</v>
      </c>
      <c r="H165" s="54">
        <f t="shared" si="30"/>
        <v>12000</v>
      </c>
      <c r="I165" s="54">
        <f>ROUNDUP(装备强化!$F$3*INDEX(装备强化!$C$12:$C$26,MATCH(装备强化附表!I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9</v>
      </c>
      <c r="J165" s="54">
        <f t="shared" si="31"/>
        <v>18000</v>
      </c>
      <c r="K165" s="54">
        <f>ROUNDUP(装备强化!$F$3*INDEX(装备强化!$C$12:$C$26,MATCH(装备强化附表!K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14</v>
      </c>
      <c r="L165" s="54">
        <f t="shared" si="32"/>
        <v>28000</v>
      </c>
      <c r="M165" s="54">
        <f>ROUNDUP(装备强化!$F$3*INDEX(装备强化!$C$12:$C$26,MATCH(装备强化附表!M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17</v>
      </c>
      <c r="N165" s="54">
        <f t="shared" si="33"/>
        <v>34000</v>
      </c>
      <c r="O165" s="54">
        <f>ROUNDUP(装备强化!$F$3*INDEX(装备强化!$C$12:$C$26,MATCH(装备强化附表!O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21</v>
      </c>
      <c r="P165" s="54">
        <f t="shared" si="34"/>
        <v>42000</v>
      </c>
      <c r="Q165" s="54">
        <f>ROUNDUP(装备强化!$F$3*INDEX(装备强化!$C$12:$C$26,MATCH(装备强化附表!Q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38</v>
      </c>
      <c r="R165" s="54">
        <f t="shared" si="35"/>
        <v>76000</v>
      </c>
      <c r="S165" s="54">
        <f>ROUNDUP(装备强化!$F$3*INDEX(装备强化!$C$12:$C$26,MATCH(装备强化附表!S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44</v>
      </c>
      <c r="T165" s="54">
        <f t="shared" si="36"/>
        <v>88000</v>
      </c>
      <c r="U165" s="54">
        <f>ROUNDUP(装备强化!$F$3*INDEX(装备强化!$C$12:$C$26,MATCH(装备强化附表!U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49</v>
      </c>
      <c r="V165" s="54">
        <f t="shared" si="37"/>
        <v>98000</v>
      </c>
      <c r="W165" s="54">
        <f>ROUNDUP(装备强化!$F$3*INDEX(装备强化!$C$12:$C$26,MATCH(装备强化附表!W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55</v>
      </c>
      <c r="X165" s="54">
        <f t="shared" si="38"/>
        <v>110000</v>
      </c>
      <c r="Y165" s="54">
        <f>ROUNDUP(装备强化!$F$3*INDEX(装备强化!$C$12:$C$26,MATCH(装备强化附表!Y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61</v>
      </c>
      <c r="Z165" s="54">
        <f t="shared" si="39"/>
        <v>122000</v>
      </c>
      <c r="AA165" s="54">
        <f>ROUNDUP(装备强化!$F$3*INDEX(装备强化!$C$12:$C$26,MATCH(装备强化附表!AA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107</v>
      </c>
      <c r="AB165" s="54">
        <f t="shared" si="40"/>
        <v>214000</v>
      </c>
      <c r="AC165" s="54">
        <f>ROUNDUP(装备强化!$F$3*INDEX(装备强化!$C$12:$C$26,MATCH(装备强化附表!AC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119</v>
      </c>
      <c r="AD165" s="54">
        <f t="shared" si="41"/>
        <v>238000</v>
      </c>
      <c r="AE165" s="54">
        <f>ROUNDUP(装备强化!$F$3*INDEX(装备强化!$C$12:$C$26,MATCH(装备强化附表!AE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131</v>
      </c>
      <c r="AF165" s="54">
        <f t="shared" si="42"/>
        <v>262000</v>
      </c>
      <c r="AG165" s="54">
        <f>ROUNDUP(装备强化!$F$3*INDEX(装备强化!$C$12:$C$26,MATCH(装备强化附表!AG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143</v>
      </c>
      <c r="AH165" s="54">
        <f t="shared" si="43"/>
        <v>286000</v>
      </c>
      <c r="AI165" s="54">
        <f>ROUNDUP(装备强化!$F$3*INDEX(装备强化!$C$12:$C$26,MATCH(装备强化附表!AI$1,装备强化!$B$12:$B$26,0))*INDEX(装备强化!$G$12:$G$16,MATCH(装备强化附表!$D165,装备强化!$F$12:$F$16,0))*(INDEX(装备强化!$K$12:$K$26,MATCH(装备强化附表!$E165,装备强化!$J$12:$J$26,0))+IF($B165=1,装备强化!$K$28,0))*INDEX(装备强化!$O$12:$O$21,MATCH(装备强化附表!$C165,装备强化!$N$12:$N$21,0)),0)</f>
        <v>155</v>
      </c>
      <c r="AJ165" s="54">
        <f t="shared" si="44"/>
        <v>310000</v>
      </c>
    </row>
    <row r="166" spans="1:36">
      <c r="A166" t="s">
        <v>1150</v>
      </c>
      <c r="B166">
        <v>1</v>
      </c>
      <c r="C166" t="s">
        <v>128</v>
      </c>
      <c r="D166" t="s">
        <v>308</v>
      </c>
      <c r="E166">
        <v>35</v>
      </c>
      <c r="F166" t="s">
        <v>135</v>
      </c>
      <c r="G166" s="54">
        <f>ROUNDUP(装备强化!$F$3*INDEX(装备强化!$C$12:$C$26,MATCH(装备强化附表!G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8</v>
      </c>
      <c r="H166" s="54">
        <f t="shared" si="30"/>
        <v>16000</v>
      </c>
      <c r="I166" s="54">
        <f>ROUNDUP(装备强化!$F$3*INDEX(装备强化!$C$12:$C$26,MATCH(装备强化附表!I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12</v>
      </c>
      <c r="J166" s="54">
        <f t="shared" si="31"/>
        <v>24000</v>
      </c>
      <c r="K166" s="54">
        <f>ROUNDUP(装备强化!$F$3*INDEX(装备强化!$C$12:$C$26,MATCH(装备强化附表!K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18</v>
      </c>
      <c r="L166" s="54">
        <f t="shared" si="32"/>
        <v>36000</v>
      </c>
      <c r="M166" s="54">
        <f>ROUNDUP(装备强化!$F$3*INDEX(装备强化!$C$12:$C$26,MATCH(装备强化附表!M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22</v>
      </c>
      <c r="N166" s="54">
        <f t="shared" si="33"/>
        <v>44000</v>
      </c>
      <c r="O166" s="54">
        <f>ROUNDUP(装备强化!$F$3*INDEX(装备强化!$C$12:$C$26,MATCH(装备强化附表!O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28</v>
      </c>
      <c r="P166" s="54">
        <f t="shared" si="34"/>
        <v>56000</v>
      </c>
      <c r="Q166" s="54">
        <f>ROUNDUP(装备强化!$F$3*INDEX(装备强化!$C$12:$C$26,MATCH(装备强化附表!Q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49</v>
      </c>
      <c r="R166" s="54">
        <f t="shared" si="35"/>
        <v>98000</v>
      </c>
      <c r="S166" s="54">
        <f>ROUNDUP(装备强化!$F$3*INDEX(装备强化!$C$12:$C$26,MATCH(装备强化附表!S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57</v>
      </c>
      <c r="T166" s="54">
        <f t="shared" si="36"/>
        <v>114000</v>
      </c>
      <c r="U166" s="54">
        <f>ROUNDUP(装备强化!$F$3*INDEX(装备强化!$C$12:$C$26,MATCH(装备强化附表!U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65</v>
      </c>
      <c r="V166" s="54">
        <f t="shared" si="37"/>
        <v>130000</v>
      </c>
      <c r="W166" s="54">
        <f>ROUNDUP(装备强化!$F$3*INDEX(装备强化!$C$12:$C$26,MATCH(装备强化附表!W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73</v>
      </c>
      <c r="X166" s="54">
        <f t="shared" si="38"/>
        <v>146000</v>
      </c>
      <c r="Y166" s="54">
        <f>ROUNDUP(装备强化!$F$3*INDEX(装备强化!$C$12:$C$26,MATCH(装备强化附表!Y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81</v>
      </c>
      <c r="Z166" s="54">
        <f t="shared" si="39"/>
        <v>162000</v>
      </c>
      <c r="AA166" s="54">
        <f>ROUNDUP(装备强化!$F$3*INDEX(装备强化!$C$12:$C$26,MATCH(装备强化附表!AA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141</v>
      </c>
      <c r="AB166" s="54">
        <f t="shared" si="40"/>
        <v>282000</v>
      </c>
      <c r="AC166" s="54">
        <f>ROUNDUP(装备强化!$F$3*INDEX(装备强化!$C$12:$C$26,MATCH(装备强化附表!AC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157</v>
      </c>
      <c r="AD166" s="54">
        <f t="shared" si="41"/>
        <v>314000</v>
      </c>
      <c r="AE166" s="54">
        <f>ROUNDUP(装备强化!$F$3*INDEX(装备强化!$C$12:$C$26,MATCH(装备强化附表!AE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172</v>
      </c>
      <c r="AF166" s="54">
        <f t="shared" si="42"/>
        <v>344000</v>
      </c>
      <c r="AG166" s="54">
        <f>ROUNDUP(装备强化!$F$3*INDEX(装备强化!$C$12:$C$26,MATCH(装备强化附表!AG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188</v>
      </c>
      <c r="AH166" s="54">
        <f t="shared" si="43"/>
        <v>376000</v>
      </c>
      <c r="AI166" s="54">
        <f>ROUNDUP(装备强化!$F$3*INDEX(装备强化!$C$12:$C$26,MATCH(装备强化附表!AI$1,装备强化!$B$12:$B$26,0))*INDEX(装备强化!$G$12:$G$16,MATCH(装备强化附表!$D166,装备强化!$F$12:$F$16,0))*(INDEX(装备强化!$K$12:$K$26,MATCH(装备强化附表!$E166,装备强化!$J$12:$J$26,0))+IF($B166=1,装备强化!$K$28,0))*INDEX(装备强化!$O$12:$O$21,MATCH(装备强化附表!$C166,装备强化!$N$12:$N$21,0)),0)</f>
        <v>204</v>
      </c>
      <c r="AJ166" s="54">
        <f t="shared" si="44"/>
        <v>408000</v>
      </c>
    </row>
    <row r="167" spans="1:36">
      <c r="A167" t="s">
        <v>1155</v>
      </c>
      <c r="B167">
        <v>0</v>
      </c>
      <c r="C167" t="s">
        <v>127</v>
      </c>
      <c r="D167" t="s">
        <v>308</v>
      </c>
      <c r="E167">
        <v>35</v>
      </c>
      <c r="F167" t="s">
        <v>139</v>
      </c>
      <c r="G167" s="54">
        <f>ROUNDUP(装备强化!$F$3*INDEX(装备强化!$C$12:$C$26,MATCH(装备强化附表!G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10</v>
      </c>
      <c r="H167" s="54">
        <f t="shared" si="30"/>
        <v>20000</v>
      </c>
      <c r="I167" s="54">
        <f>ROUNDUP(装备强化!$F$3*INDEX(装备强化!$C$12:$C$26,MATCH(装备强化附表!I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15</v>
      </c>
      <c r="J167" s="54">
        <f t="shared" si="31"/>
        <v>30000</v>
      </c>
      <c r="K167" s="54">
        <f>ROUNDUP(装备强化!$F$3*INDEX(装备强化!$C$12:$C$26,MATCH(装备强化附表!K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22</v>
      </c>
      <c r="L167" s="54">
        <f t="shared" si="32"/>
        <v>44000</v>
      </c>
      <c r="M167" s="54">
        <f>ROUNDUP(装备强化!$F$3*INDEX(装备强化!$C$12:$C$26,MATCH(装备强化附表!M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27</v>
      </c>
      <c r="N167" s="54">
        <f t="shared" si="33"/>
        <v>54000</v>
      </c>
      <c r="O167" s="54">
        <f>ROUNDUP(装备强化!$F$3*INDEX(装备强化!$C$12:$C$26,MATCH(装备强化附表!O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34</v>
      </c>
      <c r="P167" s="54">
        <f t="shared" si="34"/>
        <v>68000</v>
      </c>
      <c r="Q167" s="54">
        <f>ROUNDUP(装备强化!$F$3*INDEX(装备强化!$C$12:$C$26,MATCH(装备强化附表!Q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60</v>
      </c>
      <c r="R167" s="54">
        <f t="shared" si="35"/>
        <v>120000</v>
      </c>
      <c r="S167" s="54">
        <f>ROUNDUP(装备强化!$F$3*INDEX(装备强化!$C$12:$C$26,MATCH(装备强化附表!S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69</v>
      </c>
      <c r="T167" s="54">
        <f t="shared" si="36"/>
        <v>138000</v>
      </c>
      <c r="U167" s="54">
        <f>ROUNDUP(装备强化!$F$3*INDEX(装备强化!$C$12:$C$26,MATCH(装备强化附表!U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79</v>
      </c>
      <c r="V167" s="54">
        <f t="shared" si="37"/>
        <v>158000</v>
      </c>
      <c r="W167" s="54">
        <f>ROUNDUP(装备强化!$F$3*INDEX(装备强化!$C$12:$C$26,MATCH(装备强化附表!W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88</v>
      </c>
      <c r="X167" s="54">
        <f t="shared" si="38"/>
        <v>176000</v>
      </c>
      <c r="Y167" s="54">
        <f>ROUNDUP(装备强化!$F$3*INDEX(装备强化!$C$12:$C$26,MATCH(装备强化附表!Y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98</v>
      </c>
      <c r="Z167" s="54">
        <f t="shared" si="39"/>
        <v>196000</v>
      </c>
      <c r="AA167" s="54">
        <f>ROUNDUP(装备强化!$F$3*INDEX(装备强化!$C$12:$C$26,MATCH(装备强化附表!AA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171</v>
      </c>
      <c r="AB167" s="54">
        <f t="shared" si="40"/>
        <v>342000</v>
      </c>
      <c r="AC167" s="54">
        <f>ROUNDUP(装备强化!$F$3*INDEX(装备强化!$C$12:$C$26,MATCH(装备强化附表!AC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190</v>
      </c>
      <c r="AD167" s="54">
        <f t="shared" si="41"/>
        <v>380000</v>
      </c>
      <c r="AE167" s="54">
        <f>ROUNDUP(装备强化!$F$3*INDEX(装备强化!$C$12:$C$26,MATCH(装备强化附表!AE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209</v>
      </c>
      <c r="AF167" s="54">
        <f t="shared" si="42"/>
        <v>418000</v>
      </c>
      <c r="AG167" s="54">
        <f>ROUNDUP(装备强化!$F$3*INDEX(装备强化!$C$12:$C$26,MATCH(装备强化附表!AG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228</v>
      </c>
      <c r="AH167" s="54">
        <f t="shared" si="43"/>
        <v>456000</v>
      </c>
      <c r="AI167" s="54">
        <f>ROUNDUP(装备强化!$F$3*INDEX(装备强化!$C$12:$C$26,MATCH(装备强化附表!AI$1,装备强化!$B$12:$B$26,0))*INDEX(装备强化!$G$12:$G$16,MATCH(装备强化附表!$D167,装备强化!$F$12:$F$16,0))*(INDEX(装备强化!$K$12:$K$26,MATCH(装备强化附表!$E167,装备强化!$J$12:$J$26,0))+IF($B167=1,装备强化!$K$28,0))*INDEX(装备强化!$O$12:$O$21,MATCH(装备强化附表!$C167,装备强化!$N$12:$N$21,0)),0)</f>
        <v>247</v>
      </c>
      <c r="AJ167" s="54">
        <f t="shared" si="44"/>
        <v>494000</v>
      </c>
    </row>
    <row r="168" spans="1:36">
      <c r="A168" t="s">
        <v>1160</v>
      </c>
      <c r="B168">
        <v>1</v>
      </c>
      <c r="C168" t="s">
        <v>127</v>
      </c>
      <c r="D168" t="s">
        <v>308</v>
      </c>
      <c r="E168">
        <v>35</v>
      </c>
      <c r="F168" t="s">
        <v>139</v>
      </c>
      <c r="G168" s="54">
        <f>ROUNDUP(装备强化!$F$3*INDEX(装备强化!$C$12:$C$26,MATCH(装备强化附表!G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13</v>
      </c>
      <c r="H168" s="54">
        <f t="shared" si="30"/>
        <v>26000</v>
      </c>
      <c r="I168" s="54">
        <f>ROUNDUP(装备强化!$F$3*INDEX(装备强化!$C$12:$C$26,MATCH(装备强化附表!I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19</v>
      </c>
      <c r="J168" s="54">
        <f t="shared" si="31"/>
        <v>38000</v>
      </c>
      <c r="K168" s="54">
        <f>ROUNDUP(装备强化!$F$3*INDEX(装备强化!$C$12:$C$26,MATCH(装备强化附表!K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29</v>
      </c>
      <c r="L168" s="54">
        <f t="shared" si="32"/>
        <v>58000</v>
      </c>
      <c r="M168" s="54">
        <f>ROUNDUP(装备强化!$F$3*INDEX(装备强化!$C$12:$C$26,MATCH(装备强化附表!M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35</v>
      </c>
      <c r="N168" s="54">
        <f t="shared" si="33"/>
        <v>70000</v>
      </c>
      <c r="O168" s="54">
        <f>ROUNDUP(装备强化!$F$3*INDEX(装备强化!$C$12:$C$26,MATCH(装备强化附表!O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44</v>
      </c>
      <c r="P168" s="54">
        <f t="shared" si="34"/>
        <v>88000</v>
      </c>
      <c r="Q168" s="54">
        <f>ROUNDUP(装备强化!$F$3*INDEX(装备强化!$C$12:$C$26,MATCH(装备强化附表!Q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79</v>
      </c>
      <c r="R168" s="54">
        <f t="shared" si="35"/>
        <v>158000</v>
      </c>
      <c r="S168" s="54">
        <f>ROUNDUP(装备强化!$F$3*INDEX(装备强化!$C$12:$C$26,MATCH(装备强化附表!S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91</v>
      </c>
      <c r="T168" s="54">
        <f t="shared" si="36"/>
        <v>182000</v>
      </c>
      <c r="U168" s="54">
        <f>ROUNDUP(装备强化!$F$3*INDEX(装备强化!$C$12:$C$26,MATCH(装备强化附表!U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104</v>
      </c>
      <c r="V168" s="54">
        <f t="shared" si="37"/>
        <v>208000</v>
      </c>
      <c r="W168" s="54">
        <f>ROUNDUP(装备强化!$F$3*INDEX(装备强化!$C$12:$C$26,MATCH(装备强化附表!W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116</v>
      </c>
      <c r="X168" s="54">
        <f t="shared" si="38"/>
        <v>232000</v>
      </c>
      <c r="Y168" s="54">
        <f>ROUNDUP(装备强化!$F$3*INDEX(装备强化!$C$12:$C$26,MATCH(装备强化附表!Y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129</v>
      </c>
      <c r="Z168" s="54">
        <f t="shared" si="39"/>
        <v>258000</v>
      </c>
      <c r="AA168" s="54">
        <f>ROUNDUP(装备强化!$F$3*INDEX(装备强化!$C$12:$C$26,MATCH(装备强化附表!AA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225</v>
      </c>
      <c r="AB168" s="54">
        <f t="shared" si="40"/>
        <v>450000</v>
      </c>
      <c r="AC168" s="54">
        <f>ROUNDUP(装备强化!$F$3*INDEX(装备强化!$C$12:$C$26,MATCH(装备强化附表!AC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250</v>
      </c>
      <c r="AD168" s="54">
        <f t="shared" si="41"/>
        <v>500000</v>
      </c>
      <c r="AE168" s="54">
        <f>ROUNDUP(装备强化!$F$3*INDEX(装备强化!$C$12:$C$26,MATCH(装备强化附表!AE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275</v>
      </c>
      <c r="AF168" s="54">
        <f t="shared" si="42"/>
        <v>550000</v>
      </c>
      <c r="AG168" s="54">
        <f>ROUNDUP(装备强化!$F$3*INDEX(装备强化!$C$12:$C$26,MATCH(装备强化附表!AG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300</v>
      </c>
      <c r="AH168" s="54">
        <f t="shared" si="43"/>
        <v>600000</v>
      </c>
      <c r="AI168" s="54">
        <f>ROUNDUP(装备强化!$F$3*INDEX(装备强化!$C$12:$C$26,MATCH(装备强化附表!AI$1,装备强化!$B$12:$B$26,0))*INDEX(装备强化!$G$12:$G$16,MATCH(装备强化附表!$D168,装备强化!$F$12:$F$16,0))*(INDEX(装备强化!$K$12:$K$26,MATCH(装备强化附表!$E168,装备强化!$J$12:$J$26,0))+IF($B168=1,装备强化!$K$28,0))*INDEX(装备强化!$O$12:$O$21,MATCH(装备强化附表!$C168,装备强化!$N$12:$N$21,0)),0)</f>
        <v>325</v>
      </c>
      <c r="AJ168" s="54">
        <f t="shared" si="44"/>
        <v>650000</v>
      </c>
    </row>
    <row r="169" spans="1:36">
      <c r="A169" t="s">
        <v>1165</v>
      </c>
      <c r="B169">
        <v>0</v>
      </c>
      <c r="C169" t="s">
        <v>128</v>
      </c>
      <c r="D169" t="s">
        <v>308</v>
      </c>
      <c r="E169">
        <v>35</v>
      </c>
      <c r="F169" t="s">
        <v>139</v>
      </c>
      <c r="G169" s="54">
        <f>ROUNDUP(装备强化!$F$3*INDEX(装备强化!$C$12:$C$26,MATCH(装备强化附表!G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6</v>
      </c>
      <c r="H169" s="54">
        <f t="shared" si="30"/>
        <v>12000</v>
      </c>
      <c r="I169" s="54">
        <f>ROUNDUP(装备强化!$F$3*INDEX(装备强化!$C$12:$C$26,MATCH(装备强化附表!I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9</v>
      </c>
      <c r="J169" s="54">
        <f t="shared" si="31"/>
        <v>18000</v>
      </c>
      <c r="K169" s="54">
        <f>ROUNDUP(装备强化!$F$3*INDEX(装备强化!$C$12:$C$26,MATCH(装备强化附表!K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14</v>
      </c>
      <c r="L169" s="54">
        <f t="shared" si="32"/>
        <v>28000</v>
      </c>
      <c r="M169" s="54">
        <f>ROUNDUP(装备强化!$F$3*INDEX(装备强化!$C$12:$C$26,MATCH(装备强化附表!M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17</v>
      </c>
      <c r="N169" s="54">
        <f t="shared" si="33"/>
        <v>34000</v>
      </c>
      <c r="O169" s="54">
        <f>ROUNDUP(装备强化!$F$3*INDEX(装备强化!$C$12:$C$26,MATCH(装备强化附表!O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21</v>
      </c>
      <c r="P169" s="54">
        <f t="shared" si="34"/>
        <v>42000</v>
      </c>
      <c r="Q169" s="54">
        <f>ROUNDUP(装备强化!$F$3*INDEX(装备强化!$C$12:$C$26,MATCH(装备强化附表!Q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38</v>
      </c>
      <c r="R169" s="54">
        <f t="shared" si="35"/>
        <v>76000</v>
      </c>
      <c r="S169" s="54">
        <f>ROUNDUP(装备强化!$F$3*INDEX(装备强化!$C$12:$C$26,MATCH(装备强化附表!S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44</v>
      </c>
      <c r="T169" s="54">
        <f t="shared" si="36"/>
        <v>88000</v>
      </c>
      <c r="U169" s="54">
        <f>ROUNDUP(装备强化!$F$3*INDEX(装备强化!$C$12:$C$26,MATCH(装备强化附表!U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49</v>
      </c>
      <c r="V169" s="54">
        <f t="shared" si="37"/>
        <v>98000</v>
      </c>
      <c r="W169" s="54">
        <f>ROUNDUP(装备强化!$F$3*INDEX(装备强化!$C$12:$C$26,MATCH(装备强化附表!W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55</v>
      </c>
      <c r="X169" s="54">
        <f t="shared" si="38"/>
        <v>110000</v>
      </c>
      <c r="Y169" s="54">
        <f>ROUNDUP(装备强化!$F$3*INDEX(装备强化!$C$12:$C$26,MATCH(装备强化附表!Y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61</v>
      </c>
      <c r="Z169" s="54">
        <f t="shared" si="39"/>
        <v>122000</v>
      </c>
      <c r="AA169" s="54">
        <f>ROUNDUP(装备强化!$F$3*INDEX(装备强化!$C$12:$C$26,MATCH(装备强化附表!AA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107</v>
      </c>
      <c r="AB169" s="54">
        <f t="shared" si="40"/>
        <v>214000</v>
      </c>
      <c r="AC169" s="54">
        <f>ROUNDUP(装备强化!$F$3*INDEX(装备强化!$C$12:$C$26,MATCH(装备强化附表!AC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119</v>
      </c>
      <c r="AD169" s="54">
        <f t="shared" si="41"/>
        <v>238000</v>
      </c>
      <c r="AE169" s="54">
        <f>ROUNDUP(装备强化!$F$3*INDEX(装备强化!$C$12:$C$26,MATCH(装备强化附表!AE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131</v>
      </c>
      <c r="AF169" s="54">
        <f t="shared" si="42"/>
        <v>262000</v>
      </c>
      <c r="AG169" s="54">
        <f>ROUNDUP(装备强化!$F$3*INDEX(装备强化!$C$12:$C$26,MATCH(装备强化附表!AG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143</v>
      </c>
      <c r="AH169" s="54">
        <f t="shared" si="43"/>
        <v>286000</v>
      </c>
      <c r="AI169" s="54">
        <f>ROUNDUP(装备强化!$F$3*INDEX(装备强化!$C$12:$C$26,MATCH(装备强化附表!AI$1,装备强化!$B$12:$B$26,0))*INDEX(装备强化!$G$12:$G$16,MATCH(装备强化附表!$D169,装备强化!$F$12:$F$16,0))*(INDEX(装备强化!$K$12:$K$26,MATCH(装备强化附表!$E169,装备强化!$J$12:$J$26,0))+IF($B169=1,装备强化!$K$28,0))*INDEX(装备强化!$O$12:$O$21,MATCH(装备强化附表!$C169,装备强化!$N$12:$N$21,0)),0)</f>
        <v>155</v>
      </c>
      <c r="AJ169" s="54">
        <f t="shared" si="44"/>
        <v>310000</v>
      </c>
    </row>
    <row r="170" spans="1:36">
      <c r="A170" t="s">
        <v>1170</v>
      </c>
      <c r="B170">
        <v>1</v>
      </c>
      <c r="C170" t="s">
        <v>128</v>
      </c>
      <c r="D170" t="s">
        <v>308</v>
      </c>
      <c r="E170">
        <v>35</v>
      </c>
      <c r="F170" t="s">
        <v>139</v>
      </c>
      <c r="G170" s="54">
        <f>ROUNDUP(装备强化!$F$3*INDEX(装备强化!$C$12:$C$26,MATCH(装备强化附表!G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8</v>
      </c>
      <c r="H170" s="54">
        <f t="shared" si="30"/>
        <v>16000</v>
      </c>
      <c r="I170" s="54">
        <f>ROUNDUP(装备强化!$F$3*INDEX(装备强化!$C$12:$C$26,MATCH(装备强化附表!I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12</v>
      </c>
      <c r="J170" s="54">
        <f t="shared" si="31"/>
        <v>24000</v>
      </c>
      <c r="K170" s="54">
        <f>ROUNDUP(装备强化!$F$3*INDEX(装备强化!$C$12:$C$26,MATCH(装备强化附表!K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18</v>
      </c>
      <c r="L170" s="54">
        <f t="shared" si="32"/>
        <v>36000</v>
      </c>
      <c r="M170" s="54">
        <f>ROUNDUP(装备强化!$F$3*INDEX(装备强化!$C$12:$C$26,MATCH(装备强化附表!M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22</v>
      </c>
      <c r="N170" s="54">
        <f t="shared" si="33"/>
        <v>44000</v>
      </c>
      <c r="O170" s="54">
        <f>ROUNDUP(装备强化!$F$3*INDEX(装备强化!$C$12:$C$26,MATCH(装备强化附表!O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28</v>
      </c>
      <c r="P170" s="54">
        <f t="shared" si="34"/>
        <v>56000</v>
      </c>
      <c r="Q170" s="54">
        <f>ROUNDUP(装备强化!$F$3*INDEX(装备强化!$C$12:$C$26,MATCH(装备强化附表!Q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49</v>
      </c>
      <c r="R170" s="54">
        <f t="shared" si="35"/>
        <v>98000</v>
      </c>
      <c r="S170" s="54">
        <f>ROUNDUP(装备强化!$F$3*INDEX(装备强化!$C$12:$C$26,MATCH(装备强化附表!S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57</v>
      </c>
      <c r="T170" s="54">
        <f t="shared" si="36"/>
        <v>114000</v>
      </c>
      <c r="U170" s="54">
        <f>ROUNDUP(装备强化!$F$3*INDEX(装备强化!$C$12:$C$26,MATCH(装备强化附表!U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65</v>
      </c>
      <c r="V170" s="54">
        <f t="shared" si="37"/>
        <v>130000</v>
      </c>
      <c r="W170" s="54">
        <f>ROUNDUP(装备强化!$F$3*INDEX(装备强化!$C$12:$C$26,MATCH(装备强化附表!W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73</v>
      </c>
      <c r="X170" s="54">
        <f t="shared" si="38"/>
        <v>146000</v>
      </c>
      <c r="Y170" s="54">
        <f>ROUNDUP(装备强化!$F$3*INDEX(装备强化!$C$12:$C$26,MATCH(装备强化附表!Y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81</v>
      </c>
      <c r="Z170" s="54">
        <f t="shared" si="39"/>
        <v>162000</v>
      </c>
      <c r="AA170" s="54">
        <f>ROUNDUP(装备强化!$F$3*INDEX(装备强化!$C$12:$C$26,MATCH(装备强化附表!AA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141</v>
      </c>
      <c r="AB170" s="54">
        <f t="shared" si="40"/>
        <v>282000</v>
      </c>
      <c r="AC170" s="54">
        <f>ROUNDUP(装备强化!$F$3*INDEX(装备强化!$C$12:$C$26,MATCH(装备强化附表!AC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157</v>
      </c>
      <c r="AD170" s="54">
        <f t="shared" si="41"/>
        <v>314000</v>
      </c>
      <c r="AE170" s="54">
        <f>ROUNDUP(装备强化!$F$3*INDEX(装备强化!$C$12:$C$26,MATCH(装备强化附表!AE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172</v>
      </c>
      <c r="AF170" s="54">
        <f t="shared" si="42"/>
        <v>344000</v>
      </c>
      <c r="AG170" s="54">
        <f>ROUNDUP(装备强化!$F$3*INDEX(装备强化!$C$12:$C$26,MATCH(装备强化附表!AG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188</v>
      </c>
      <c r="AH170" s="54">
        <f t="shared" si="43"/>
        <v>376000</v>
      </c>
      <c r="AI170" s="54">
        <f>ROUNDUP(装备强化!$F$3*INDEX(装备强化!$C$12:$C$26,MATCH(装备强化附表!AI$1,装备强化!$B$12:$B$26,0))*INDEX(装备强化!$G$12:$G$16,MATCH(装备强化附表!$D170,装备强化!$F$12:$F$16,0))*(INDEX(装备强化!$K$12:$K$26,MATCH(装备强化附表!$E170,装备强化!$J$12:$J$26,0))+IF($B170=1,装备强化!$K$28,0))*INDEX(装备强化!$O$12:$O$21,MATCH(装备强化附表!$C170,装备强化!$N$12:$N$21,0)),0)</f>
        <v>204</v>
      </c>
      <c r="AJ170" s="54">
        <f t="shared" si="44"/>
        <v>408000</v>
      </c>
    </row>
    <row r="171" spans="1:36">
      <c r="A171" t="s">
        <v>1175</v>
      </c>
      <c r="B171">
        <v>0</v>
      </c>
      <c r="C171" t="s">
        <v>127</v>
      </c>
      <c r="D171" t="s">
        <v>308</v>
      </c>
      <c r="E171">
        <v>35</v>
      </c>
      <c r="F171" t="s">
        <v>137</v>
      </c>
      <c r="G171" s="54">
        <f>ROUNDUP(装备强化!$F$3*INDEX(装备强化!$C$12:$C$26,MATCH(装备强化附表!G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10</v>
      </c>
      <c r="H171" s="54">
        <f t="shared" si="30"/>
        <v>20000</v>
      </c>
      <c r="I171" s="54">
        <f>ROUNDUP(装备强化!$F$3*INDEX(装备强化!$C$12:$C$26,MATCH(装备强化附表!I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15</v>
      </c>
      <c r="J171" s="54">
        <f t="shared" si="31"/>
        <v>30000</v>
      </c>
      <c r="K171" s="54">
        <f>ROUNDUP(装备强化!$F$3*INDEX(装备强化!$C$12:$C$26,MATCH(装备强化附表!K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22</v>
      </c>
      <c r="L171" s="54">
        <f t="shared" si="32"/>
        <v>44000</v>
      </c>
      <c r="M171" s="54">
        <f>ROUNDUP(装备强化!$F$3*INDEX(装备强化!$C$12:$C$26,MATCH(装备强化附表!M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27</v>
      </c>
      <c r="N171" s="54">
        <f t="shared" si="33"/>
        <v>54000</v>
      </c>
      <c r="O171" s="54">
        <f>ROUNDUP(装备强化!$F$3*INDEX(装备强化!$C$12:$C$26,MATCH(装备强化附表!O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34</v>
      </c>
      <c r="P171" s="54">
        <f t="shared" si="34"/>
        <v>68000</v>
      </c>
      <c r="Q171" s="54">
        <f>ROUNDUP(装备强化!$F$3*INDEX(装备强化!$C$12:$C$26,MATCH(装备强化附表!Q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60</v>
      </c>
      <c r="R171" s="54">
        <f t="shared" si="35"/>
        <v>120000</v>
      </c>
      <c r="S171" s="54">
        <f>ROUNDUP(装备强化!$F$3*INDEX(装备强化!$C$12:$C$26,MATCH(装备强化附表!S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69</v>
      </c>
      <c r="T171" s="54">
        <f t="shared" si="36"/>
        <v>138000</v>
      </c>
      <c r="U171" s="54">
        <f>ROUNDUP(装备强化!$F$3*INDEX(装备强化!$C$12:$C$26,MATCH(装备强化附表!U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79</v>
      </c>
      <c r="V171" s="54">
        <f t="shared" si="37"/>
        <v>158000</v>
      </c>
      <c r="W171" s="54">
        <f>ROUNDUP(装备强化!$F$3*INDEX(装备强化!$C$12:$C$26,MATCH(装备强化附表!W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88</v>
      </c>
      <c r="X171" s="54">
        <f t="shared" si="38"/>
        <v>176000</v>
      </c>
      <c r="Y171" s="54">
        <f>ROUNDUP(装备强化!$F$3*INDEX(装备强化!$C$12:$C$26,MATCH(装备强化附表!Y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98</v>
      </c>
      <c r="Z171" s="54">
        <f t="shared" si="39"/>
        <v>196000</v>
      </c>
      <c r="AA171" s="54">
        <f>ROUNDUP(装备强化!$F$3*INDEX(装备强化!$C$12:$C$26,MATCH(装备强化附表!AA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171</v>
      </c>
      <c r="AB171" s="54">
        <f t="shared" si="40"/>
        <v>342000</v>
      </c>
      <c r="AC171" s="54">
        <f>ROUNDUP(装备强化!$F$3*INDEX(装备强化!$C$12:$C$26,MATCH(装备强化附表!AC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190</v>
      </c>
      <c r="AD171" s="54">
        <f t="shared" si="41"/>
        <v>380000</v>
      </c>
      <c r="AE171" s="54">
        <f>ROUNDUP(装备强化!$F$3*INDEX(装备强化!$C$12:$C$26,MATCH(装备强化附表!AE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209</v>
      </c>
      <c r="AF171" s="54">
        <f t="shared" si="42"/>
        <v>418000</v>
      </c>
      <c r="AG171" s="54">
        <f>ROUNDUP(装备强化!$F$3*INDEX(装备强化!$C$12:$C$26,MATCH(装备强化附表!AG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228</v>
      </c>
      <c r="AH171" s="54">
        <f t="shared" si="43"/>
        <v>456000</v>
      </c>
      <c r="AI171" s="54">
        <f>ROUNDUP(装备强化!$F$3*INDEX(装备强化!$C$12:$C$26,MATCH(装备强化附表!AI$1,装备强化!$B$12:$B$26,0))*INDEX(装备强化!$G$12:$G$16,MATCH(装备强化附表!$D171,装备强化!$F$12:$F$16,0))*(INDEX(装备强化!$K$12:$K$26,MATCH(装备强化附表!$E171,装备强化!$J$12:$J$26,0))+IF($B171=1,装备强化!$K$28,0))*INDEX(装备强化!$O$12:$O$21,MATCH(装备强化附表!$C171,装备强化!$N$12:$N$21,0)),0)</f>
        <v>247</v>
      </c>
      <c r="AJ171" s="54">
        <f t="shared" si="44"/>
        <v>494000</v>
      </c>
    </row>
    <row r="172" spans="1:36">
      <c r="A172" t="s">
        <v>1180</v>
      </c>
      <c r="B172">
        <v>1</v>
      </c>
      <c r="C172" t="s">
        <v>127</v>
      </c>
      <c r="D172" t="s">
        <v>308</v>
      </c>
      <c r="E172">
        <v>35</v>
      </c>
      <c r="F172" t="s">
        <v>137</v>
      </c>
      <c r="G172" s="54">
        <f>ROUNDUP(装备强化!$F$3*INDEX(装备强化!$C$12:$C$26,MATCH(装备强化附表!G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13</v>
      </c>
      <c r="H172" s="54">
        <f t="shared" si="30"/>
        <v>26000</v>
      </c>
      <c r="I172" s="54">
        <f>ROUNDUP(装备强化!$F$3*INDEX(装备强化!$C$12:$C$26,MATCH(装备强化附表!I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19</v>
      </c>
      <c r="J172" s="54">
        <f t="shared" si="31"/>
        <v>38000</v>
      </c>
      <c r="K172" s="54">
        <f>ROUNDUP(装备强化!$F$3*INDEX(装备强化!$C$12:$C$26,MATCH(装备强化附表!K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29</v>
      </c>
      <c r="L172" s="54">
        <f t="shared" si="32"/>
        <v>58000</v>
      </c>
      <c r="M172" s="54">
        <f>ROUNDUP(装备强化!$F$3*INDEX(装备强化!$C$12:$C$26,MATCH(装备强化附表!M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35</v>
      </c>
      <c r="N172" s="54">
        <f t="shared" si="33"/>
        <v>70000</v>
      </c>
      <c r="O172" s="54">
        <f>ROUNDUP(装备强化!$F$3*INDEX(装备强化!$C$12:$C$26,MATCH(装备强化附表!O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44</v>
      </c>
      <c r="P172" s="54">
        <f t="shared" si="34"/>
        <v>88000</v>
      </c>
      <c r="Q172" s="54">
        <f>ROUNDUP(装备强化!$F$3*INDEX(装备强化!$C$12:$C$26,MATCH(装备强化附表!Q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79</v>
      </c>
      <c r="R172" s="54">
        <f t="shared" si="35"/>
        <v>158000</v>
      </c>
      <c r="S172" s="54">
        <f>ROUNDUP(装备强化!$F$3*INDEX(装备强化!$C$12:$C$26,MATCH(装备强化附表!S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91</v>
      </c>
      <c r="T172" s="54">
        <f t="shared" si="36"/>
        <v>182000</v>
      </c>
      <c r="U172" s="54">
        <f>ROUNDUP(装备强化!$F$3*INDEX(装备强化!$C$12:$C$26,MATCH(装备强化附表!U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104</v>
      </c>
      <c r="V172" s="54">
        <f t="shared" si="37"/>
        <v>208000</v>
      </c>
      <c r="W172" s="54">
        <f>ROUNDUP(装备强化!$F$3*INDEX(装备强化!$C$12:$C$26,MATCH(装备强化附表!W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116</v>
      </c>
      <c r="X172" s="54">
        <f t="shared" si="38"/>
        <v>232000</v>
      </c>
      <c r="Y172" s="54">
        <f>ROUNDUP(装备强化!$F$3*INDEX(装备强化!$C$12:$C$26,MATCH(装备强化附表!Y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129</v>
      </c>
      <c r="Z172" s="54">
        <f t="shared" si="39"/>
        <v>258000</v>
      </c>
      <c r="AA172" s="54">
        <f>ROUNDUP(装备强化!$F$3*INDEX(装备强化!$C$12:$C$26,MATCH(装备强化附表!AA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225</v>
      </c>
      <c r="AB172" s="54">
        <f t="shared" si="40"/>
        <v>450000</v>
      </c>
      <c r="AC172" s="54">
        <f>ROUNDUP(装备强化!$F$3*INDEX(装备强化!$C$12:$C$26,MATCH(装备强化附表!AC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250</v>
      </c>
      <c r="AD172" s="54">
        <f t="shared" si="41"/>
        <v>500000</v>
      </c>
      <c r="AE172" s="54">
        <f>ROUNDUP(装备强化!$F$3*INDEX(装备强化!$C$12:$C$26,MATCH(装备强化附表!AE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275</v>
      </c>
      <c r="AF172" s="54">
        <f t="shared" si="42"/>
        <v>550000</v>
      </c>
      <c r="AG172" s="54">
        <f>ROUNDUP(装备强化!$F$3*INDEX(装备强化!$C$12:$C$26,MATCH(装备强化附表!AG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300</v>
      </c>
      <c r="AH172" s="54">
        <f t="shared" si="43"/>
        <v>600000</v>
      </c>
      <c r="AI172" s="54">
        <f>ROUNDUP(装备强化!$F$3*INDEX(装备强化!$C$12:$C$26,MATCH(装备强化附表!AI$1,装备强化!$B$12:$B$26,0))*INDEX(装备强化!$G$12:$G$16,MATCH(装备强化附表!$D172,装备强化!$F$12:$F$16,0))*(INDEX(装备强化!$K$12:$K$26,MATCH(装备强化附表!$E172,装备强化!$J$12:$J$26,0))+IF($B172=1,装备强化!$K$28,0))*INDEX(装备强化!$O$12:$O$21,MATCH(装备强化附表!$C172,装备强化!$N$12:$N$21,0)),0)</f>
        <v>325</v>
      </c>
      <c r="AJ172" s="54">
        <f t="shared" si="44"/>
        <v>650000</v>
      </c>
    </row>
    <row r="173" spans="1:36">
      <c r="A173" t="s">
        <v>1185</v>
      </c>
      <c r="B173">
        <v>0</v>
      </c>
      <c r="C173" t="s">
        <v>128</v>
      </c>
      <c r="D173" t="s">
        <v>308</v>
      </c>
      <c r="E173">
        <v>35</v>
      </c>
      <c r="F173" t="s">
        <v>137</v>
      </c>
      <c r="G173" s="54">
        <f>ROUNDUP(装备强化!$F$3*INDEX(装备强化!$C$12:$C$26,MATCH(装备强化附表!G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6</v>
      </c>
      <c r="H173" s="54">
        <f t="shared" si="30"/>
        <v>12000</v>
      </c>
      <c r="I173" s="54">
        <f>ROUNDUP(装备强化!$F$3*INDEX(装备强化!$C$12:$C$26,MATCH(装备强化附表!I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9</v>
      </c>
      <c r="J173" s="54">
        <f t="shared" si="31"/>
        <v>18000</v>
      </c>
      <c r="K173" s="54">
        <f>ROUNDUP(装备强化!$F$3*INDEX(装备强化!$C$12:$C$26,MATCH(装备强化附表!K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14</v>
      </c>
      <c r="L173" s="54">
        <f t="shared" si="32"/>
        <v>28000</v>
      </c>
      <c r="M173" s="54">
        <f>ROUNDUP(装备强化!$F$3*INDEX(装备强化!$C$12:$C$26,MATCH(装备强化附表!M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17</v>
      </c>
      <c r="N173" s="54">
        <f t="shared" si="33"/>
        <v>34000</v>
      </c>
      <c r="O173" s="54">
        <f>ROUNDUP(装备强化!$F$3*INDEX(装备强化!$C$12:$C$26,MATCH(装备强化附表!O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21</v>
      </c>
      <c r="P173" s="54">
        <f t="shared" si="34"/>
        <v>42000</v>
      </c>
      <c r="Q173" s="54">
        <f>ROUNDUP(装备强化!$F$3*INDEX(装备强化!$C$12:$C$26,MATCH(装备强化附表!Q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38</v>
      </c>
      <c r="R173" s="54">
        <f t="shared" si="35"/>
        <v>76000</v>
      </c>
      <c r="S173" s="54">
        <f>ROUNDUP(装备强化!$F$3*INDEX(装备强化!$C$12:$C$26,MATCH(装备强化附表!S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44</v>
      </c>
      <c r="T173" s="54">
        <f t="shared" si="36"/>
        <v>88000</v>
      </c>
      <c r="U173" s="54">
        <f>ROUNDUP(装备强化!$F$3*INDEX(装备强化!$C$12:$C$26,MATCH(装备强化附表!U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49</v>
      </c>
      <c r="V173" s="54">
        <f t="shared" si="37"/>
        <v>98000</v>
      </c>
      <c r="W173" s="54">
        <f>ROUNDUP(装备强化!$F$3*INDEX(装备强化!$C$12:$C$26,MATCH(装备强化附表!W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55</v>
      </c>
      <c r="X173" s="54">
        <f t="shared" si="38"/>
        <v>110000</v>
      </c>
      <c r="Y173" s="54">
        <f>ROUNDUP(装备强化!$F$3*INDEX(装备强化!$C$12:$C$26,MATCH(装备强化附表!Y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61</v>
      </c>
      <c r="Z173" s="54">
        <f t="shared" si="39"/>
        <v>122000</v>
      </c>
      <c r="AA173" s="54">
        <f>ROUNDUP(装备强化!$F$3*INDEX(装备强化!$C$12:$C$26,MATCH(装备强化附表!AA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107</v>
      </c>
      <c r="AB173" s="54">
        <f t="shared" si="40"/>
        <v>214000</v>
      </c>
      <c r="AC173" s="54">
        <f>ROUNDUP(装备强化!$F$3*INDEX(装备强化!$C$12:$C$26,MATCH(装备强化附表!AC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119</v>
      </c>
      <c r="AD173" s="54">
        <f t="shared" si="41"/>
        <v>238000</v>
      </c>
      <c r="AE173" s="54">
        <f>ROUNDUP(装备强化!$F$3*INDEX(装备强化!$C$12:$C$26,MATCH(装备强化附表!AE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131</v>
      </c>
      <c r="AF173" s="54">
        <f t="shared" si="42"/>
        <v>262000</v>
      </c>
      <c r="AG173" s="54">
        <f>ROUNDUP(装备强化!$F$3*INDEX(装备强化!$C$12:$C$26,MATCH(装备强化附表!AG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143</v>
      </c>
      <c r="AH173" s="54">
        <f t="shared" si="43"/>
        <v>286000</v>
      </c>
      <c r="AI173" s="54">
        <f>ROUNDUP(装备强化!$F$3*INDEX(装备强化!$C$12:$C$26,MATCH(装备强化附表!AI$1,装备强化!$B$12:$B$26,0))*INDEX(装备强化!$G$12:$G$16,MATCH(装备强化附表!$D173,装备强化!$F$12:$F$16,0))*(INDEX(装备强化!$K$12:$K$26,MATCH(装备强化附表!$E173,装备强化!$J$12:$J$26,0))+IF($B173=1,装备强化!$K$28,0))*INDEX(装备强化!$O$12:$O$21,MATCH(装备强化附表!$C173,装备强化!$N$12:$N$21,0)),0)</f>
        <v>155</v>
      </c>
      <c r="AJ173" s="54">
        <f t="shared" si="44"/>
        <v>310000</v>
      </c>
    </row>
    <row r="174" spans="1:36">
      <c r="A174" t="s">
        <v>1190</v>
      </c>
      <c r="B174">
        <v>1</v>
      </c>
      <c r="C174" t="s">
        <v>128</v>
      </c>
      <c r="D174" t="s">
        <v>308</v>
      </c>
      <c r="E174">
        <v>35</v>
      </c>
      <c r="F174" t="s">
        <v>137</v>
      </c>
      <c r="G174" s="54">
        <f>ROUNDUP(装备强化!$F$3*INDEX(装备强化!$C$12:$C$26,MATCH(装备强化附表!G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8</v>
      </c>
      <c r="H174" s="54">
        <f t="shared" si="30"/>
        <v>16000</v>
      </c>
      <c r="I174" s="54">
        <f>ROUNDUP(装备强化!$F$3*INDEX(装备强化!$C$12:$C$26,MATCH(装备强化附表!I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12</v>
      </c>
      <c r="J174" s="54">
        <f t="shared" si="31"/>
        <v>24000</v>
      </c>
      <c r="K174" s="54">
        <f>ROUNDUP(装备强化!$F$3*INDEX(装备强化!$C$12:$C$26,MATCH(装备强化附表!K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18</v>
      </c>
      <c r="L174" s="54">
        <f t="shared" si="32"/>
        <v>36000</v>
      </c>
      <c r="M174" s="54">
        <f>ROUNDUP(装备强化!$F$3*INDEX(装备强化!$C$12:$C$26,MATCH(装备强化附表!M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22</v>
      </c>
      <c r="N174" s="54">
        <f t="shared" si="33"/>
        <v>44000</v>
      </c>
      <c r="O174" s="54">
        <f>ROUNDUP(装备强化!$F$3*INDEX(装备强化!$C$12:$C$26,MATCH(装备强化附表!O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28</v>
      </c>
      <c r="P174" s="54">
        <f t="shared" si="34"/>
        <v>56000</v>
      </c>
      <c r="Q174" s="54">
        <f>ROUNDUP(装备强化!$F$3*INDEX(装备强化!$C$12:$C$26,MATCH(装备强化附表!Q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49</v>
      </c>
      <c r="R174" s="54">
        <f t="shared" si="35"/>
        <v>98000</v>
      </c>
      <c r="S174" s="54">
        <f>ROUNDUP(装备强化!$F$3*INDEX(装备强化!$C$12:$C$26,MATCH(装备强化附表!S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57</v>
      </c>
      <c r="T174" s="54">
        <f t="shared" si="36"/>
        <v>114000</v>
      </c>
      <c r="U174" s="54">
        <f>ROUNDUP(装备强化!$F$3*INDEX(装备强化!$C$12:$C$26,MATCH(装备强化附表!U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65</v>
      </c>
      <c r="V174" s="54">
        <f t="shared" si="37"/>
        <v>130000</v>
      </c>
      <c r="W174" s="54">
        <f>ROUNDUP(装备强化!$F$3*INDEX(装备强化!$C$12:$C$26,MATCH(装备强化附表!W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73</v>
      </c>
      <c r="X174" s="54">
        <f t="shared" si="38"/>
        <v>146000</v>
      </c>
      <c r="Y174" s="54">
        <f>ROUNDUP(装备强化!$F$3*INDEX(装备强化!$C$12:$C$26,MATCH(装备强化附表!Y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81</v>
      </c>
      <c r="Z174" s="54">
        <f t="shared" si="39"/>
        <v>162000</v>
      </c>
      <c r="AA174" s="54">
        <f>ROUNDUP(装备强化!$F$3*INDEX(装备强化!$C$12:$C$26,MATCH(装备强化附表!AA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141</v>
      </c>
      <c r="AB174" s="54">
        <f t="shared" si="40"/>
        <v>282000</v>
      </c>
      <c r="AC174" s="54">
        <f>ROUNDUP(装备强化!$F$3*INDEX(装备强化!$C$12:$C$26,MATCH(装备强化附表!AC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157</v>
      </c>
      <c r="AD174" s="54">
        <f t="shared" si="41"/>
        <v>314000</v>
      </c>
      <c r="AE174" s="54">
        <f>ROUNDUP(装备强化!$F$3*INDEX(装备强化!$C$12:$C$26,MATCH(装备强化附表!AE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172</v>
      </c>
      <c r="AF174" s="54">
        <f t="shared" si="42"/>
        <v>344000</v>
      </c>
      <c r="AG174" s="54">
        <f>ROUNDUP(装备强化!$F$3*INDEX(装备强化!$C$12:$C$26,MATCH(装备强化附表!AG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188</v>
      </c>
      <c r="AH174" s="54">
        <f t="shared" si="43"/>
        <v>376000</v>
      </c>
      <c r="AI174" s="54">
        <f>ROUNDUP(装备强化!$F$3*INDEX(装备强化!$C$12:$C$26,MATCH(装备强化附表!AI$1,装备强化!$B$12:$B$26,0))*INDEX(装备强化!$G$12:$G$16,MATCH(装备强化附表!$D174,装备强化!$F$12:$F$16,0))*(INDEX(装备强化!$K$12:$K$26,MATCH(装备强化附表!$E174,装备强化!$J$12:$J$26,0))+IF($B174=1,装备强化!$K$28,0))*INDEX(装备强化!$O$12:$O$21,MATCH(装备强化附表!$C174,装备强化!$N$12:$N$21,0)),0)</f>
        <v>204</v>
      </c>
      <c r="AJ174" s="54">
        <f t="shared" si="44"/>
        <v>408000</v>
      </c>
    </row>
    <row r="175" spans="1:36">
      <c r="A175" t="s">
        <v>1195</v>
      </c>
      <c r="B175">
        <v>0</v>
      </c>
      <c r="C175" t="s">
        <v>126</v>
      </c>
      <c r="D175" t="s">
        <v>308</v>
      </c>
      <c r="E175">
        <v>35</v>
      </c>
      <c r="F175" t="s">
        <v>232</v>
      </c>
      <c r="G175" s="54">
        <f>ROUNDUP(装备强化!$F$3*INDEX(装备强化!$C$12:$C$26,MATCH(装备强化附表!G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5</v>
      </c>
      <c r="H175" s="54">
        <f t="shared" si="30"/>
        <v>10000</v>
      </c>
      <c r="I175" s="54">
        <f>ROUNDUP(装备强化!$F$3*INDEX(装备强化!$C$12:$C$26,MATCH(装备强化附表!I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8</v>
      </c>
      <c r="J175" s="54">
        <f t="shared" si="31"/>
        <v>16000</v>
      </c>
      <c r="K175" s="54">
        <f>ROUNDUP(装备强化!$F$3*INDEX(装备强化!$C$12:$C$26,MATCH(装备强化附表!K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11</v>
      </c>
      <c r="L175" s="54">
        <f t="shared" si="32"/>
        <v>22000</v>
      </c>
      <c r="M175" s="54">
        <f>ROUNDUP(装备强化!$F$3*INDEX(装备强化!$C$12:$C$26,MATCH(装备强化附表!M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14</v>
      </c>
      <c r="N175" s="54">
        <f t="shared" si="33"/>
        <v>28000</v>
      </c>
      <c r="O175" s="54">
        <f>ROUNDUP(装备强化!$F$3*INDEX(装备强化!$C$12:$C$26,MATCH(装备强化附表!O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17</v>
      </c>
      <c r="P175" s="54">
        <f t="shared" si="34"/>
        <v>34000</v>
      </c>
      <c r="Q175" s="54">
        <f>ROUNDUP(装备强化!$F$3*INDEX(装备强化!$C$12:$C$26,MATCH(装备强化附表!Q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30</v>
      </c>
      <c r="R175" s="54">
        <f t="shared" si="35"/>
        <v>60000</v>
      </c>
      <c r="S175" s="54">
        <f>ROUNDUP(装备强化!$F$3*INDEX(装备强化!$C$12:$C$26,MATCH(装备强化附表!S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35</v>
      </c>
      <c r="T175" s="54">
        <f t="shared" si="36"/>
        <v>70000</v>
      </c>
      <c r="U175" s="54">
        <f>ROUNDUP(装备强化!$F$3*INDEX(装备强化!$C$12:$C$26,MATCH(装备强化附表!U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40</v>
      </c>
      <c r="V175" s="54">
        <f t="shared" si="37"/>
        <v>80000</v>
      </c>
      <c r="W175" s="54">
        <f>ROUNDUP(装备强化!$F$3*INDEX(装备强化!$C$12:$C$26,MATCH(装备强化附表!W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44</v>
      </c>
      <c r="X175" s="54">
        <f t="shared" si="38"/>
        <v>88000</v>
      </c>
      <c r="Y175" s="54">
        <f>ROUNDUP(装备强化!$F$3*INDEX(装备强化!$C$12:$C$26,MATCH(装备强化附表!Y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49</v>
      </c>
      <c r="Z175" s="54">
        <f t="shared" si="39"/>
        <v>98000</v>
      </c>
      <c r="AA175" s="54">
        <f>ROUNDUP(装备强化!$F$3*INDEX(装备强化!$C$12:$C$26,MATCH(装备强化附表!AA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86</v>
      </c>
      <c r="AB175" s="54">
        <f t="shared" si="40"/>
        <v>172000</v>
      </c>
      <c r="AC175" s="54">
        <f>ROUNDUP(装备强化!$F$3*INDEX(装备强化!$C$12:$C$26,MATCH(装备强化附表!AC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95</v>
      </c>
      <c r="AD175" s="54">
        <f t="shared" si="41"/>
        <v>190000</v>
      </c>
      <c r="AE175" s="54">
        <f>ROUNDUP(装备强化!$F$3*INDEX(装备强化!$C$12:$C$26,MATCH(装备强化附表!AE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105</v>
      </c>
      <c r="AF175" s="54">
        <f t="shared" si="42"/>
        <v>210000</v>
      </c>
      <c r="AG175" s="54">
        <f>ROUNDUP(装备强化!$F$3*INDEX(装备强化!$C$12:$C$26,MATCH(装备强化附表!AG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114</v>
      </c>
      <c r="AH175" s="54">
        <f t="shared" si="43"/>
        <v>228000</v>
      </c>
      <c r="AI175" s="54">
        <f>ROUNDUP(装备强化!$F$3*INDEX(装备强化!$C$12:$C$26,MATCH(装备强化附表!AI$1,装备强化!$B$12:$B$26,0))*INDEX(装备强化!$G$12:$G$16,MATCH(装备强化附表!$D175,装备强化!$F$12:$F$16,0))*(INDEX(装备强化!$K$12:$K$26,MATCH(装备强化附表!$E175,装备强化!$J$12:$J$26,0))+IF($B175=1,装备强化!$K$28,0))*INDEX(装备强化!$O$12:$O$21,MATCH(装备强化附表!$C175,装备强化!$N$12:$N$21,0)),0)</f>
        <v>124</v>
      </c>
      <c r="AJ175" s="54">
        <f t="shared" si="44"/>
        <v>248000</v>
      </c>
    </row>
    <row r="176" spans="1:36">
      <c r="A176" t="s">
        <v>1200</v>
      </c>
      <c r="B176">
        <v>1</v>
      </c>
      <c r="C176" t="s">
        <v>126</v>
      </c>
      <c r="D176" t="s">
        <v>308</v>
      </c>
      <c r="E176">
        <v>35</v>
      </c>
      <c r="F176" t="s">
        <v>232</v>
      </c>
      <c r="G176" s="54">
        <f>ROUNDUP(装备强化!$F$3*INDEX(装备强化!$C$12:$C$26,MATCH(装备强化附表!G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7</v>
      </c>
      <c r="H176" s="54">
        <f t="shared" si="30"/>
        <v>14000</v>
      </c>
      <c r="I176" s="54">
        <f>ROUNDUP(装备强化!$F$3*INDEX(装备强化!$C$12:$C$26,MATCH(装备强化附表!I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10</v>
      </c>
      <c r="J176" s="54">
        <f t="shared" si="31"/>
        <v>20000</v>
      </c>
      <c r="K176" s="54">
        <f>ROUNDUP(装备强化!$F$3*INDEX(装备强化!$C$12:$C$26,MATCH(装备强化附表!K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15</v>
      </c>
      <c r="L176" s="54">
        <f t="shared" si="32"/>
        <v>30000</v>
      </c>
      <c r="M176" s="54">
        <f>ROUNDUP(装备强化!$F$3*INDEX(装备强化!$C$12:$C$26,MATCH(装备强化附表!M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18</v>
      </c>
      <c r="N176" s="54">
        <f t="shared" si="33"/>
        <v>36000</v>
      </c>
      <c r="O176" s="54">
        <f>ROUNDUP(装备强化!$F$3*INDEX(装备强化!$C$12:$C$26,MATCH(装备强化附表!O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22</v>
      </c>
      <c r="P176" s="54">
        <f t="shared" si="34"/>
        <v>44000</v>
      </c>
      <c r="Q176" s="54">
        <f>ROUNDUP(装备强化!$F$3*INDEX(装备强化!$C$12:$C$26,MATCH(装备强化附表!Q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40</v>
      </c>
      <c r="R176" s="54">
        <f t="shared" si="35"/>
        <v>80000</v>
      </c>
      <c r="S176" s="54">
        <f>ROUNDUP(装备强化!$F$3*INDEX(装备强化!$C$12:$C$26,MATCH(装备强化附表!S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46</v>
      </c>
      <c r="T176" s="54">
        <f t="shared" si="36"/>
        <v>92000</v>
      </c>
      <c r="U176" s="54">
        <f>ROUNDUP(装备强化!$F$3*INDEX(装备强化!$C$12:$C$26,MATCH(装备强化附表!U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52</v>
      </c>
      <c r="V176" s="54">
        <f t="shared" si="37"/>
        <v>104000</v>
      </c>
      <c r="W176" s="54">
        <f>ROUNDUP(装备强化!$F$3*INDEX(装备强化!$C$12:$C$26,MATCH(装备强化附表!W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58</v>
      </c>
      <c r="X176" s="54">
        <f t="shared" si="38"/>
        <v>116000</v>
      </c>
      <c r="Y176" s="54">
        <f>ROUNDUP(装备强化!$F$3*INDEX(装备强化!$C$12:$C$26,MATCH(装备强化附表!Y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65</v>
      </c>
      <c r="Z176" s="54">
        <f t="shared" si="39"/>
        <v>130000</v>
      </c>
      <c r="AA176" s="54">
        <f>ROUNDUP(装备强化!$F$3*INDEX(装备强化!$C$12:$C$26,MATCH(装备强化附表!AA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113</v>
      </c>
      <c r="AB176" s="54">
        <f t="shared" si="40"/>
        <v>226000</v>
      </c>
      <c r="AC176" s="54">
        <f>ROUNDUP(装备强化!$F$3*INDEX(装备强化!$C$12:$C$26,MATCH(装备强化附表!AC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125</v>
      </c>
      <c r="AD176" s="54">
        <f t="shared" si="41"/>
        <v>250000</v>
      </c>
      <c r="AE176" s="54">
        <f>ROUNDUP(装备强化!$F$3*INDEX(装备强化!$C$12:$C$26,MATCH(装备强化附表!AE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138</v>
      </c>
      <c r="AF176" s="54">
        <f t="shared" si="42"/>
        <v>276000</v>
      </c>
      <c r="AG176" s="54">
        <f>ROUNDUP(装备强化!$F$3*INDEX(装备强化!$C$12:$C$26,MATCH(装备强化附表!AG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150</v>
      </c>
      <c r="AH176" s="54">
        <f t="shared" si="43"/>
        <v>300000</v>
      </c>
      <c r="AI176" s="54">
        <f>ROUNDUP(装备强化!$F$3*INDEX(装备强化!$C$12:$C$26,MATCH(装备强化附表!AI$1,装备强化!$B$12:$B$26,0))*INDEX(装备强化!$G$12:$G$16,MATCH(装备强化附表!$D176,装备强化!$F$12:$F$16,0))*(INDEX(装备强化!$K$12:$K$26,MATCH(装备强化附表!$E176,装备强化!$J$12:$J$26,0))+IF($B176=1,装备强化!$K$28,0))*INDEX(装备强化!$O$12:$O$21,MATCH(装备强化附表!$C176,装备强化!$N$12:$N$21,0)),0)</f>
        <v>163</v>
      </c>
      <c r="AJ176" s="54">
        <f t="shared" si="44"/>
        <v>326000</v>
      </c>
    </row>
    <row r="177" spans="1:36">
      <c r="A177" t="s">
        <v>1205</v>
      </c>
      <c r="B177">
        <v>0</v>
      </c>
      <c r="C177" t="s">
        <v>129</v>
      </c>
      <c r="D177" t="s">
        <v>308</v>
      </c>
      <c r="E177">
        <v>35</v>
      </c>
      <c r="F177" t="s">
        <v>232</v>
      </c>
      <c r="G177" s="54">
        <f>ROUNDUP(装备强化!$F$3*INDEX(装备强化!$C$12:$C$26,MATCH(装备强化附表!G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5</v>
      </c>
      <c r="H177" s="54">
        <f t="shared" si="30"/>
        <v>10000</v>
      </c>
      <c r="I177" s="54">
        <f>ROUNDUP(装备强化!$F$3*INDEX(装备强化!$C$12:$C$26,MATCH(装备强化附表!I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8</v>
      </c>
      <c r="J177" s="54">
        <f t="shared" si="31"/>
        <v>16000</v>
      </c>
      <c r="K177" s="54">
        <f>ROUNDUP(装备强化!$F$3*INDEX(装备强化!$C$12:$C$26,MATCH(装备强化附表!K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11</v>
      </c>
      <c r="L177" s="54">
        <f t="shared" si="32"/>
        <v>22000</v>
      </c>
      <c r="M177" s="54">
        <f>ROUNDUP(装备强化!$F$3*INDEX(装备强化!$C$12:$C$26,MATCH(装备强化附表!M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14</v>
      </c>
      <c r="N177" s="54">
        <f t="shared" si="33"/>
        <v>28000</v>
      </c>
      <c r="O177" s="54">
        <f>ROUNDUP(装备强化!$F$3*INDEX(装备强化!$C$12:$C$26,MATCH(装备强化附表!O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17</v>
      </c>
      <c r="P177" s="54">
        <f t="shared" si="34"/>
        <v>34000</v>
      </c>
      <c r="Q177" s="54">
        <f>ROUNDUP(装备强化!$F$3*INDEX(装备强化!$C$12:$C$26,MATCH(装备强化附表!Q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30</v>
      </c>
      <c r="R177" s="54">
        <f t="shared" si="35"/>
        <v>60000</v>
      </c>
      <c r="S177" s="54">
        <f>ROUNDUP(装备强化!$F$3*INDEX(装备强化!$C$12:$C$26,MATCH(装备强化附表!S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35</v>
      </c>
      <c r="T177" s="54">
        <f t="shared" si="36"/>
        <v>70000</v>
      </c>
      <c r="U177" s="54">
        <f>ROUNDUP(装备强化!$F$3*INDEX(装备强化!$C$12:$C$26,MATCH(装备强化附表!U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40</v>
      </c>
      <c r="V177" s="54">
        <f t="shared" si="37"/>
        <v>80000</v>
      </c>
      <c r="W177" s="54">
        <f>ROUNDUP(装备强化!$F$3*INDEX(装备强化!$C$12:$C$26,MATCH(装备强化附表!W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44</v>
      </c>
      <c r="X177" s="54">
        <f t="shared" si="38"/>
        <v>88000</v>
      </c>
      <c r="Y177" s="54">
        <f>ROUNDUP(装备强化!$F$3*INDEX(装备强化!$C$12:$C$26,MATCH(装备强化附表!Y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49</v>
      </c>
      <c r="Z177" s="54">
        <f t="shared" si="39"/>
        <v>98000</v>
      </c>
      <c r="AA177" s="54">
        <f>ROUNDUP(装备强化!$F$3*INDEX(装备强化!$C$12:$C$26,MATCH(装备强化附表!AA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86</v>
      </c>
      <c r="AB177" s="54">
        <f t="shared" si="40"/>
        <v>172000</v>
      </c>
      <c r="AC177" s="54">
        <f>ROUNDUP(装备强化!$F$3*INDEX(装备强化!$C$12:$C$26,MATCH(装备强化附表!AC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95</v>
      </c>
      <c r="AD177" s="54">
        <f t="shared" si="41"/>
        <v>190000</v>
      </c>
      <c r="AE177" s="54">
        <f>ROUNDUP(装备强化!$F$3*INDEX(装备强化!$C$12:$C$26,MATCH(装备强化附表!AE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105</v>
      </c>
      <c r="AF177" s="54">
        <f t="shared" si="42"/>
        <v>210000</v>
      </c>
      <c r="AG177" s="54">
        <f>ROUNDUP(装备强化!$F$3*INDEX(装备强化!$C$12:$C$26,MATCH(装备强化附表!AG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114</v>
      </c>
      <c r="AH177" s="54">
        <f t="shared" si="43"/>
        <v>228000</v>
      </c>
      <c r="AI177" s="54">
        <f>ROUNDUP(装备强化!$F$3*INDEX(装备强化!$C$12:$C$26,MATCH(装备强化附表!AI$1,装备强化!$B$12:$B$26,0))*INDEX(装备强化!$G$12:$G$16,MATCH(装备强化附表!$D177,装备强化!$F$12:$F$16,0))*(INDEX(装备强化!$K$12:$K$26,MATCH(装备强化附表!$E177,装备强化!$J$12:$J$26,0))+IF($B177=1,装备强化!$K$28,0))*INDEX(装备强化!$O$12:$O$21,MATCH(装备强化附表!$C177,装备强化!$N$12:$N$21,0)),0)</f>
        <v>124</v>
      </c>
      <c r="AJ177" s="54">
        <f t="shared" si="44"/>
        <v>248000</v>
      </c>
    </row>
    <row r="178" spans="1:36">
      <c r="A178" t="s">
        <v>1210</v>
      </c>
      <c r="B178">
        <v>1</v>
      </c>
      <c r="C178" t="s">
        <v>129</v>
      </c>
      <c r="D178" t="s">
        <v>308</v>
      </c>
      <c r="E178">
        <v>35</v>
      </c>
      <c r="F178" t="s">
        <v>232</v>
      </c>
      <c r="G178" s="54">
        <f>ROUNDUP(装备强化!$F$3*INDEX(装备强化!$C$12:$C$26,MATCH(装备强化附表!G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7</v>
      </c>
      <c r="H178" s="54">
        <f t="shared" si="30"/>
        <v>14000</v>
      </c>
      <c r="I178" s="54">
        <f>ROUNDUP(装备强化!$F$3*INDEX(装备强化!$C$12:$C$26,MATCH(装备强化附表!I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10</v>
      </c>
      <c r="J178" s="54">
        <f t="shared" si="31"/>
        <v>20000</v>
      </c>
      <c r="K178" s="54">
        <f>ROUNDUP(装备强化!$F$3*INDEX(装备强化!$C$12:$C$26,MATCH(装备强化附表!K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15</v>
      </c>
      <c r="L178" s="54">
        <f t="shared" si="32"/>
        <v>30000</v>
      </c>
      <c r="M178" s="54">
        <f>ROUNDUP(装备强化!$F$3*INDEX(装备强化!$C$12:$C$26,MATCH(装备强化附表!M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18</v>
      </c>
      <c r="N178" s="54">
        <f t="shared" si="33"/>
        <v>36000</v>
      </c>
      <c r="O178" s="54">
        <f>ROUNDUP(装备强化!$F$3*INDEX(装备强化!$C$12:$C$26,MATCH(装备强化附表!O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22</v>
      </c>
      <c r="P178" s="54">
        <f t="shared" si="34"/>
        <v>44000</v>
      </c>
      <c r="Q178" s="54">
        <f>ROUNDUP(装备强化!$F$3*INDEX(装备强化!$C$12:$C$26,MATCH(装备强化附表!Q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40</v>
      </c>
      <c r="R178" s="54">
        <f t="shared" si="35"/>
        <v>80000</v>
      </c>
      <c r="S178" s="54">
        <f>ROUNDUP(装备强化!$F$3*INDEX(装备强化!$C$12:$C$26,MATCH(装备强化附表!S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46</v>
      </c>
      <c r="T178" s="54">
        <f t="shared" si="36"/>
        <v>92000</v>
      </c>
      <c r="U178" s="54">
        <f>ROUNDUP(装备强化!$F$3*INDEX(装备强化!$C$12:$C$26,MATCH(装备强化附表!U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52</v>
      </c>
      <c r="V178" s="54">
        <f t="shared" si="37"/>
        <v>104000</v>
      </c>
      <c r="W178" s="54">
        <f>ROUNDUP(装备强化!$F$3*INDEX(装备强化!$C$12:$C$26,MATCH(装备强化附表!W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58</v>
      </c>
      <c r="X178" s="54">
        <f t="shared" si="38"/>
        <v>116000</v>
      </c>
      <c r="Y178" s="54">
        <f>ROUNDUP(装备强化!$F$3*INDEX(装备强化!$C$12:$C$26,MATCH(装备强化附表!Y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65</v>
      </c>
      <c r="Z178" s="54">
        <f t="shared" si="39"/>
        <v>130000</v>
      </c>
      <c r="AA178" s="54">
        <f>ROUNDUP(装备强化!$F$3*INDEX(装备强化!$C$12:$C$26,MATCH(装备强化附表!AA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113</v>
      </c>
      <c r="AB178" s="54">
        <f t="shared" si="40"/>
        <v>226000</v>
      </c>
      <c r="AC178" s="54">
        <f>ROUNDUP(装备强化!$F$3*INDEX(装备强化!$C$12:$C$26,MATCH(装备强化附表!AC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125</v>
      </c>
      <c r="AD178" s="54">
        <f t="shared" si="41"/>
        <v>250000</v>
      </c>
      <c r="AE178" s="54">
        <f>ROUNDUP(装备强化!$F$3*INDEX(装备强化!$C$12:$C$26,MATCH(装备强化附表!AE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138</v>
      </c>
      <c r="AF178" s="54">
        <f t="shared" si="42"/>
        <v>276000</v>
      </c>
      <c r="AG178" s="54">
        <f>ROUNDUP(装备强化!$F$3*INDEX(装备强化!$C$12:$C$26,MATCH(装备强化附表!AG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150</v>
      </c>
      <c r="AH178" s="54">
        <f t="shared" si="43"/>
        <v>300000</v>
      </c>
      <c r="AI178" s="54">
        <f>ROUNDUP(装备强化!$F$3*INDEX(装备强化!$C$12:$C$26,MATCH(装备强化附表!AI$1,装备强化!$B$12:$B$26,0))*INDEX(装备强化!$G$12:$G$16,MATCH(装备强化附表!$D178,装备强化!$F$12:$F$16,0))*(INDEX(装备强化!$K$12:$K$26,MATCH(装备强化附表!$E178,装备强化!$J$12:$J$26,0))+IF($B178=1,装备强化!$K$28,0))*INDEX(装备强化!$O$12:$O$21,MATCH(装备强化附表!$C178,装备强化!$N$12:$N$21,0)),0)</f>
        <v>163</v>
      </c>
      <c r="AJ178" s="54">
        <f t="shared" si="44"/>
        <v>326000</v>
      </c>
    </row>
    <row r="179" spans="1:36">
      <c r="A179" t="s">
        <v>1215</v>
      </c>
      <c r="B179">
        <v>0</v>
      </c>
      <c r="C179" t="s">
        <v>123</v>
      </c>
      <c r="D179" t="s">
        <v>308</v>
      </c>
      <c r="E179">
        <v>40</v>
      </c>
      <c r="F179" t="s">
        <v>232</v>
      </c>
      <c r="G179" s="54">
        <f>ROUNDUP(装备强化!$F$3*INDEX(装备强化!$C$12:$C$26,MATCH(装备强化附表!G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6</v>
      </c>
      <c r="H179" s="54">
        <f t="shared" si="30"/>
        <v>12000</v>
      </c>
      <c r="I179" s="54">
        <f>ROUNDUP(装备强化!$F$3*INDEX(装备强化!$C$12:$C$26,MATCH(装备强化附表!I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8</v>
      </c>
      <c r="J179" s="54">
        <f t="shared" si="31"/>
        <v>16000</v>
      </c>
      <c r="K179" s="54">
        <f>ROUNDUP(装备强化!$F$3*INDEX(装备强化!$C$12:$C$26,MATCH(装备强化附表!K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12</v>
      </c>
      <c r="L179" s="54">
        <f t="shared" si="32"/>
        <v>24000</v>
      </c>
      <c r="M179" s="54">
        <f>ROUNDUP(装备强化!$F$3*INDEX(装备强化!$C$12:$C$26,MATCH(装备强化附表!M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15</v>
      </c>
      <c r="N179" s="54">
        <f t="shared" si="33"/>
        <v>30000</v>
      </c>
      <c r="O179" s="54">
        <f>ROUNDUP(装备强化!$F$3*INDEX(装备强化!$C$12:$C$26,MATCH(装备强化附表!O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19</v>
      </c>
      <c r="P179" s="54">
        <f t="shared" si="34"/>
        <v>38000</v>
      </c>
      <c r="Q179" s="54">
        <f>ROUNDUP(装备强化!$F$3*INDEX(装备强化!$C$12:$C$26,MATCH(装备强化附表!Q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33</v>
      </c>
      <c r="R179" s="54">
        <f t="shared" si="35"/>
        <v>66000</v>
      </c>
      <c r="S179" s="54">
        <f>ROUNDUP(装备强化!$F$3*INDEX(装备强化!$C$12:$C$26,MATCH(装备强化附表!S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39</v>
      </c>
      <c r="T179" s="54">
        <f t="shared" si="36"/>
        <v>78000</v>
      </c>
      <c r="U179" s="54">
        <f>ROUNDUP(装备强化!$F$3*INDEX(装备强化!$C$12:$C$26,MATCH(装备强化附表!U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44</v>
      </c>
      <c r="V179" s="54">
        <f t="shared" si="37"/>
        <v>88000</v>
      </c>
      <c r="W179" s="54">
        <f>ROUNDUP(装备强化!$F$3*INDEX(装备强化!$C$12:$C$26,MATCH(装备强化附表!W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49</v>
      </c>
      <c r="X179" s="54">
        <f t="shared" si="38"/>
        <v>98000</v>
      </c>
      <c r="Y179" s="54">
        <f>ROUNDUP(装备强化!$F$3*INDEX(装备强化!$C$12:$C$26,MATCH(装备强化附表!Y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54</v>
      </c>
      <c r="Z179" s="54">
        <f t="shared" si="39"/>
        <v>108000</v>
      </c>
      <c r="AA179" s="54">
        <f>ROUNDUP(装备强化!$F$3*INDEX(装备强化!$C$12:$C$26,MATCH(装备强化附表!AA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95</v>
      </c>
      <c r="AB179" s="54">
        <f t="shared" si="40"/>
        <v>190000</v>
      </c>
      <c r="AC179" s="54">
        <f>ROUNDUP(装备强化!$F$3*INDEX(装备强化!$C$12:$C$26,MATCH(装备强化附表!AC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105</v>
      </c>
      <c r="AD179" s="54">
        <f t="shared" si="41"/>
        <v>210000</v>
      </c>
      <c r="AE179" s="54">
        <f>ROUNDUP(装备强化!$F$3*INDEX(装备强化!$C$12:$C$26,MATCH(装备强化附表!AE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116</v>
      </c>
      <c r="AF179" s="54">
        <f t="shared" si="42"/>
        <v>232000</v>
      </c>
      <c r="AG179" s="54">
        <f>ROUNDUP(装备强化!$F$3*INDEX(装备强化!$C$12:$C$26,MATCH(装备强化附表!AG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126</v>
      </c>
      <c r="AH179" s="54">
        <f t="shared" si="43"/>
        <v>252000</v>
      </c>
      <c r="AI179" s="54">
        <f>ROUNDUP(装备强化!$F$3*INDEX(装备强化!$C$12:$C$26,MATCH(装备强化附表!AI$1,装备强化!$B$12:$B$26,0))*INDEX(装备强化!$G$12:$G$16,MATCH(装备强化附表!$D179,装备强化!$F$12:$F$16,0))*(INDEX(装备强化!$K$12:$K$26,MATCH(装备强化附表!$E179,装备强化!$J$12:$J$26,0))+IF($B179=1,装备强化!$K$28,0))*INDEX(装备强化!$O$12:$O$21,MATCH(装备强化附表!$C179,装备强化!$N$12:$N$21,0)),0)</f>
        <v>137</v>
      </c>
      <c r="AJ179" s="54">
        <f t="shared" si="44"/>
        <v>274000</v>
      </c>
    </row>
    <row r="180" spans="1:36">
      <c r="A180" t="s">
        <v>1220</v>
      </c>
      <c r="B180">
        <v>0</v>
      </c>
      <c r="C180" t="s">
        <v>124</v>
      </c>
      <c r="D180" t="s">
        <v>308</v>
      </c>
      <c r="E180">
        <v>40</v>
      </c>
      <c r="F180" t="s">
        <v>232</v>
      </c>
      <c r="G180" s="54">
        <f>ROUNDUP(装备强化!$F$3*INDEX(装备强化!$C$12:$C$26,MATCH(装备强化附表!G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7</v>
      </c>
      <c r="H180" s="54">
        <f t="shared" si="30"/>
        <v>14000</v>
      </c>
      <c r="I180" s="54">
        <f>ROUNDUP(装备强化!$F$3*INDEX(装备强化!$C$12:$C$26,MATCH(装备强化附表!I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10</v>
      </c>
      <c r="J180" s="54">
        <f t="shared" si="31"/>
        <v>20000</v>
      </c>
      <c r="K180" s="54">
        <f>ROUNDUP(装备强化!$F$3*INDEX(装备强化!$C$12:$C$26,MATCH(装备强化附表!K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15</v>
      </c>
      <c r="L180" s="54">
        <f t="shared" si="32"/>
        <v>30000</v>
      </c>
      <c r="M180" s="54">
        <f>ROUNDUP(装备强化!$F$3*INDEX(装备强化!$C$12:$C$26,MATCH(装备强化附表!M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19</v>
      </c>
      <c r="N180" s="54">
        <f t="shared" si="33"/>
        <v>38000</v>
      </c>
      <c r="O180" s="54">
        <f>ROUNDUP(装备强化!$F$3*INDEX(装备强化!$C$12:$C$26,MATCH(装备强化附表!O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23</v>
      </c>
      <c r="P180" s="54">
        <f t="shared" si="34"/>
        <v>46000</v>
      </c>
      <c r="Q180" s="54">
        <f>ROUNDUP(装备强化!$F$3*INDEX(装备强化!$C$12:$C$26,MATCH(装备强化附表!Q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42</v>
      </c>
      <c r="R180" s="54">
        <f t="shared" si="35"/>
        <v>84000</v>
      </c>
      <c r="S180" s="54">
        <f>ROUNDUP(装备强化!$F$3*INDEX(装备强化!$C$12:$C$26,MATCH(装备强化附表!S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48</v>
      </c>
      <c r="T180" s="54">
        <f t="shared" si="36"/>
        <v>96000</v>
      </c>
      <c r="U180" s="54">
        <f>ROUNDUP(装备强化!$F$3*INDEX(装备强化!$C$12:$C$26,MATCH(装备强化附表!U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55</v>
      </c>
      <c r="V180" s="54">
        <f t="shared" si="37"/>
        <v>110000</v>
      </c>
      <c r="W180" s="54">
        <f>ROUNDUP(装备强化!$F$3*INDEX(装备强化!$C$12:$C$26,MATCH(装备强化附表!W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61</v>
      </c>
      <c r="X180" s="54">
        <f t="shared" si="38"/>
        <v>122000</v>
      </c>
      <c r="Y180" s="54">
        <f>ROUNDUP(装备强化!$F$3*INDEX(装备强化!$C$12:$C$26,MATCH(装备强化附表!Y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68</v>
      </c>
      <c r="Z180" s="54">
        <f t="shared" si="39"/>
        <v>136000</v>
      </c>
      <c r="AA180" s="54">
        <f>ROUNDUP(装备强化!$F$3*INDEX(装备强化!$C$12:$C$26,MATCH(装备强化附表!AA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119</v>
      </c>
      <c r="AB180" s="54">
        <f t="shared" si="40"/>
        <v>238000</v>
      </c>
      <c r="AC180" s="54">
        <f>ROUNDUP(装备强化!$F$3*INDEX(装备强化!$C$12:$C$26,MATCH(装备强化附表!AC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132</v>
      </c>
      <c r="AD180" s="54">
        <f t="shared" si="41"/>
        <v>264000</v>
      </c>
      <c r="AE180" s="54">
        <f>ROUNDUP(装备强化!$F$3*INDEX(装备强化!$C$12:$C$26,MATCH(装备强化附表!AE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145</v>
      </c>
      <c r="AF180" s="54">
        <f t="shared" si="42"/>
        <v>290000</v>
      </c>
      <c r="AG180" s="54">
        <f>ROUNDUP(装备强化!$F$3*INDEX(装备强化!$C$12:$C$26,MATCH(装备强化附表!AG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158</v>
      </c>
      <c r="AH180" s="54">
        <f t="shared" si="43"/>
        <v>316000</v>
      </c>
      <c r="AI180" s="54">
        <f>ROUNDUP(装备强化!$F$3*INDEX(装备强化!$C$12:$C$26,MATCH(装备强化附表!AI$1,装备强化!$B$12:$B$26,0))*INDEX(装备强化!$G$12:$G$16,MATCH(装备强化附表!$D180,装备强化!$F$12:$F$16,0))*(INDEX(装备强化!$K$12:$K$26,MATCH(装备强化附表!$E180,装备强化!$J$12:$J$26,0))+IF($B180=1,装备强化!$K$28,0))*INDEX(装备强化!$O$12:$O$21,MATCH(装备强化附表!$C180,装备强化!$N$12:$N$21,0)),0)</f>
        <v>171</v>
      </c>
      <c r="AJ180" s="54">
        <f t="shared" si="44"/>
        <v>342000</v>
      </c>
    </row>
    <row r="181" spans="1:36">
      <c r="A181" t="s">
        <v>1225</v>
      </c>
      <c r="B181">
        <v>0</v>
      </c>
      <c r="C181" t="s">
        <v>125</v>
      </c>
      <c r="D181" t="s">
        <v>308</v>
      </c>
      <c r="E181">
        <v>40</v>
      </c>
      <c r="F181" t="s">
        <v>232</v>
      </c>
      <c r="G181" s="54">
        <f>ROUNDUP(装备强化!$F$3*INDEX(装备强化!$C$12:$C$26,MATCH(装备强化附表!G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7</v>
      </c>
      <c r="H181" s="54">
        <f t="shared" si="30"/>
        <v>14000</v>
      </c>
      <c r="I181" s="54">
        <f>ROUNDUP(装备强化!$F$3*INDEX(装备强化!$C$12:$C$26,MATCH(装备强化附表!I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10</v>
      </c>
      <c r="J181" s="54">
        <f t="shared" si="31"/>
        <v>20000</v>
      </c>
      <c r="K181" s="54">
        <f>ROUNDUP(装备强化!$F$3*INDEX(装备强化!$C$12:$C$26,MATCH(装备强化附表!K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15</v>
      </c>
      <c r="L181" s="54">
        <f t="shared" si="32"/>
        <v>30000</v>
      </c>
      <c r="M181" s="54">
        <f>ROUNDUP(装备强化!$F$3*INDEX(装备强化!$C$12:$C$26,MATCH(装备强化附表!M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19</v>
      </c>
      <c r="N181" s="54">
        <f t="shared" si="33"/>
        <v>38000</v>
      </c>
      <c r="O181" s="54">
        <f>ROUNDUP(装备强化!$F$3*INDEX(装备强化!$C$12:$C$26,MATCH(装备强化附表!O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23</v>
      </c>
      <c r="P181" s="54">
        <f t="shared" si="34"/>
        <v>46000</v>
      </c>
      <c r="Q181" s="54">
        <f>ROUNDUP(装备强化!$F$3*INDEX(装备强化!$C$12:$C$26,MATCH(装备强化附表!Q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42</v>
      </c>
      <c r="R181" s="54">
        <f t="shared" si="35"/>
        <v>84000</v>
      </c>
      <c r="S181" s="54">
        <f>ROUNDUP(装备强化!$F$3*INDEX(装备强化!$C$12:$C$26,MATCH(装备强化附表!S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48</v>
      </c>
      <c r="T181" s="54">
        <f t="shared" si="36"/>
        <v>96000</v>
      </c>
      <c r="U181" s="54">
        <f>ROUNDUP(装备强化!$F$3*INDEX(装备强化!$C$12:$C$26,MATCH(装备强化附表!U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55</v>
      </c>
      <c r="V181" s="54">
        <f t="shared" si="37"/>
        <v>110000</v>
      </c>
      <c r="W181" s="54">
        <f>ROUNDUP(装备强化!$F$3*INDEX(装备强化!$C$12:$C$26,MATCH(装备强化附表!W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61</v>
      </c>
      <c r="X181" s="54">
        <f t="shared" si="38"/>
        <v>122000</v>
      </c>
      <c r="Y181" s="54">
        <f>ROUNDUP(装备强化!$F$3*INDEX(装备强化!$C$12:$C$26,MATCH(装备强化附表!Y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68</v>
      </c>
      <c r="Z181" s="54">
        <f t="shared" si="39"/>
        <v>136000</v>
      </c>
      <c r="AA181" s="54">
        <f>ROUNDUP(装备强化!$F$3*INDEX(装备强化!$C$12:$C$26,MATCH(装备强化附表!AA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119</v>
      </c>
      <c r="AB181" s="54">
        <f t="shared" si="40"/>
        <v>238000</v>
      </c>
      <c r="AC181" s="54">
        <f>ROUNDUP(装备强化!$F$3*INDEX(装备强化!$C$12:$C$26,MATCH(装备强化附表!AC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132</v>
      </c>
      <c r="AD181" s="54">
        <f t="shared" si="41"/>
        <v>264000</v>
      </c>
      <c r="AE181" s="54">
        <f>ROUNDUP(装备强化!$F$3*INDEX(装备强化!$C$12:$C$26,MATCH(装备强化附表!AE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145</v>
      </c>
      <c r="AF181" s="54">
        <f t="shared" si="42"/>
        <v>290000</v>
      </c>
      <c r="AG181" s="54">
        <f>ROUNDUP(装备强化!$F$3*INDEX(装备强化!$C$12:$C$26,MATCH(装备强化附表!AG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158</v>
      </c>
      <c r="AH181" s="54">
        <f t="shared" si="43"/>
        <v>316000</v>
      </c>
      <c r="AI181" s="54">
        <f>ROUNDUP(装备强化!$F$3*INDEX(装备强化!$C$12:$C$26,MATCH(装备强化附表!AI$1,装备强化!$B$12:$B$26,0))*INDEX(装备强化!$G$12:$G$16,MATCH(装备强化附表!$D181,装备强化!$F$12:$F$16,0))*(INDEX(装备强化!$K$12:$K$26,MATCH(装备强化附表!$E181,装备强化!$J$12:$J$26,0))+IF($B181=1,装备强化!$K$28,0))*INDEX(装备强化!$O$12:$O$21,MATCH(装备强化附表!$C181,装备强化!$N$12:$N$21,0)),0)</f>
        <v>171</v>
      </c>
      <c r="AJ181" s="54">
        <f t="shared" si="44"/>
        <v>342000</v>
      </c>
    </row>
    <row r="182" spans="1:36">
      <c r="A182" t="s">
        <v>1230</v>
      </c>
      <c r="B182">
        <v>0</v>
      </c>
      <c r="C182" t="s">
        <v>130</v>
      </c>
      <c r="D182" t="s">
        <v>308</v>
      </c>
      <c r="E182">
        <v>40</v>
      </c>
      <c r="F182" t="s">
        <v>232</v>
      </c>
      <c r="G182" s="54">
        <f>ROUNDUP(装备强化!$F$3*INDEX(装备强化!$C$12:$C$26,MATCH(装备强化附表!G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6</v>
      </c>
      <c r="H182" s="54">
        <f t="shared" si="30"/>
        <v>12000</v>
      </c>
      <c r="I182" s="54">
        <f>ROUNDUP(装备强化!$F$3*INDEX(装备强化!$C$12:$C$26,MATCH(装备强化附表!I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8</v>
      </c>
      <c r="J182" s="54">
        <f t="shared" si="31"/>
        <v>16000</v>
      </c>
      <c r="K182" s="54">
        <f>ROUNDUP(装备强化!$F$3*INDEX(装备强化!$C$12:$C$26,MATCH(装备强化附表!K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12</v>
      </c>
      <c r="L182" s="54">
        <f t="shared" si="32"/>
        <v>24000</v>
      </c>
      <c r="M182" s="54">
        <f>ROUNDUP(装备强化!$F$3*INDEX(装备强化!$C$12:$C$26,MATCH(装备强化附表!M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15</v>
      </c>
      <c r="N182" s="54">
        <f t="shared" si="33"/>
        <v>30000</v>
      </c>
      <c r="O182" s="54">
        <f>ROUNDUP(装备强化!$F$3*INDEX(装备强化!$C$12:$C$26,MATCH(装备强化附表!O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19</v>
      </c>
      <c r="P182" s="54">
        <f t="shared" si="34"/>
        <v>38000</v>
      </c>
      <c r="Q182" s="54">
        <f>ROUNDUP(装备强化!$F$3*INDEX(装备强化!$C$12:$C$26,MATCH(装备强化附表!Q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33</v>
      </c>
      <c r="R182" s="54">
        <f t="shared" si="35"/>
        <v>66000</v>
      </c>
      <c r="S182" s="54">
        <f>ROUNDUP(装备强化!$F$3*INDEX(装备强化!$C$12:$C$26,MATCH(装备强化附表!S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39</v>
      </c>
      <c r="T182" s="54">
        <f t="shared" si="36"/>
        <v>78000</v>
      </c>
      <c r="U182" s="54">
        <f>ROUNDUP(装备强化!$F$3*INDEX(装备强化!$C$12:$C$26,MATCH(装备强化附表!U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44</v>
      </c>
      <c r="V182" s="54">
        <f t="shared" si="37"/>
        <v>88000</v>
      </c>
      <c r="W182" s="54">
        <f>ROUNDUP(装备强化!$F$3*INDEX(装备强化!$C$12:$C$26,MATCH(装备强化附表!W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49</v>
      </c>
      <c r="X182" s="54">
        <f t="shared" si="38"/>
        <v>98000</v>
      </c>
      <c r="Y182" s="54">
        <f>ROUNDUP(装备强化!$F$3*INDEX(装备强化!$C$12:$C$26,MATCH(装备强化附表!Y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54</v>
      </c>
      <c r="Z182" s="54">
        <f t="shared" si="39"/>
        <v>108000</v>
      </c>
      <c r="AA182" s="54">
        <f>ROUNDUP(装备强化!$F$3*INDEX(装备强化!$C$12:$C$26,MATCH(装备强化附表!AA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95</v>
      </c>
      <c r="AB182" s="54">
        <f t="shared" si="40"/>
        <v>190000</v>
      </c>
      <c r="AC182" s="54">
        <f>ROUNDUP(装备强化!$F$3*INDEX(装备强化!$C$12:$C$26,MATCH(装备强化附表!AC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105</v>
      </c>
      <c r="AD182" s="54">
        <f t="shared" si="41"/>
        <v>210000</v>
      </c>
      <c r="AE182" s="54">
        <f>ROUNDUP(装备强化!$F$3*INDEX(装备强化!$C$12:$C$26,MATCH(装备强化附表!AE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116</v>
      </c>
      <c r="AF182" s="54">
        <f t="shared" si="42"/>
        <v>232000</v>
      </c>
      <c r="AG182" s="54">
        <f>ROUNDUP(装备强化!$F$3*INDEX(装备强化!$C$12:$C$26,MATCH(装备强化附表!AG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126</v>
      </c>
      <c r="AH182" s="54">
        <f t="shared" si="43"/>
        <v>252000</v>
      </c>
      <c r="AI182" s="54">
        <f>ROUNDUP(装备强化!$F$3*INDEX(装备强化!$C$12:$C$26,MATCH(装备强化附表!AI$1,装备强化!$B$12:$B$26,0))*INDEX(装备强化!$G$12:$G$16,MATCH(装备强化附表!$D182,装备强化!$F$12:$F$16,0))*(INDEX(装备强化!$K$12:$K$26,MATCH(装备强化附表!$E182,装备强化!$J$12:$J$26,0))+IF($B182=1,装备强化!$K$28,0))*INDEX(装备强化!$O$12:$O$21,MATCH(装备强化附表!$C182,装备强化!$N$12:$N$21,0)),0)</f>
        <v>137</v>
      </c>
      <c r="AJ182" s="54">
        <f t="shared" si="44"/>
        <v>274000</v>
      </c>
    </row>
    <row r="183" spans="1:36">
      <c r="A183" t="s">
        <v>1235</v>
      </c>
      <c r="B183">
        <v>0</v>
      </c>
      <c r="C183" t="s">
        <v>131</v>
      </c>
      <c r="D183" t="s">
        <v>308</v>
      </c>
      <c r="E183">
        <v>40</v>
      </c>
      <c r="F183" t="s">
        <v>232</v>
      </c>
      <c r="G183" s="54">
        <f>ROUNDUP(装备强化!$F$3*INDEX(装备强化!$C$12:$C$26,MATCH(装备强化附表!G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6</v>
      </c>
      <c r="H183" s="54">
        <f t="shared" si="30"/>
        <v>12000</v>
      </c>
      <c r="I183" s="54">
        <f>ROUNDUP(装备强化!$F$3*INDEX(装备强化!$C$12:$C$26,MATCH(装备强化附表!I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8</v>
      </c>
      <c r="J183" s="54">
        <f t="shared" si="31"/>
        <v>16000</v>
      </c>
      <c r="K183" s="54">
        <f>ROUNDUP(装备强化!$F$3*INDEX(装备强化!$C$12:$C$26,MATCH(装备强化附表!K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12</v>
      </c>
      <c r="L183" s="54">
        <f t="shared" si="32"/>
        <v>24000</v>
      </c>
      <c r="M183" s="54">
        <f>ROUNDUP(装备强化!$F$3*INDEX(装备强化!$C$12:$C$26,MATCH(装备强化附表!M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15</v>
      </c>
      <c r="N183" s="54">
        <f t="shared" si="33"/>
        <v>30000</v>
      </c>
      <c r="O183" s="54">
        <f>ROUNDUP(装备强化!$F$3*INDEX(装备强化!$C$12:$C$26,MATCH(装备强化附表!O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19</v>
      </c>
      <c r="P183" s="54">
        <f t="shared" si="34"/>
        <v>38000</v>
      </c>
      <c r="Q183" s="54">
        <f>ROUNDUP(装备强化!$F$3*INDEX(装备强化!$C$12:$C$26,MATCH(装备强化附表!Q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33</v>
      </c>
      <c r="R183" s="54">
        <f t="shared" si="35"/>
        <v>66000</v>
      </c>
      <c r="S183" s="54">
        <f>ROUNDUP(装备强化!$F$3*INDEX(装备强化!$C$12:$C$26,MATCH(装备强化附表!S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39</v>
      </c>
      <c r="T183" s="54">
        <f t="shared" si="36"/>
        <v>78000</v>
      </c>
      <c r="U183" s="54">
        <f>ROUNDUP(装备强化!$F$3*INDEX(装备强化!$C$12:$C$26,MATCH(装备强化附表!U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44</v>
      </c>
      <c r="V183" s="54">
        <f t="shared" si="37"/>
        <v>88000</v>
      </c>
      <c r="W183" s="54">
        <f>ROUNDUP(装备强化!$F$3*INDEX(装备强化!$C$12:$C$26,MATCH(装备强化附表!W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49</v>
      </c>
      <c r="X183" s="54">
        <f t="shared" si="38"/>
        <v>98000</v>
      </c>
      <c r="Y183" s="54">
        <f>ROUNDUP(装备强化!$F$3*INDEX(装备强化!$C$12:$C$26,MATCH(装备强化附表!Y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54</v>
      </c>
      <c r="Z183" s="54">
        <f t="shared" si="39"/>
        <v>108000</v>
      </c>
      <c r="AA183" s="54">
        <f>ROUNDUP(装备强化!$F$3*INDEX(装备强化!$C$12:$C$26,MATCH(装备强化附表!AA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95</v>
      </c>
      <c r="AB183" s="54">
        <f t="shared" si="40"/>
        <v>190000</v>
      </c>
      <c r="AC183" s="54">
        <f>ROUNDUP(装备强化!$F$3*INDEX(装备强化!$C$12:$C$26,MATCH(装备强化附表!AC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105</v>
      </c>
      <c r="AD183" s="54">
        <f t="shared" si="41"/>
        <v>210000</v>
      </c>
      <c r="AE183" s="54">
        <f>ROUNDUP(装备强化!$F$3*INDEX(装备强化!$C$12:$C$26,MATCH(装备强化附表!AE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116</v>
      </c>
      <c r="AF183" s="54">
        <f t="shared" si="42"/>
        <v>232000</v>
      </c>
      <c r="AG183" s="54">
        <f>ROUNDUP(装备强化!$F$3*INDEX(装备强化!$C$12:$C$26,MATCH(装备强化附表!AG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126</v>
      </c>
      <c r="AH183" s="54">
        <f t="shared" si="43"/>
        <v>252000</v>
      </c>
      <c r="AI183" s="54">
        <f>ROUNDUP(装备强化!$F$3*INDEX(装备强化!$C$12:$C$26,MATCH(装备强化附表!AI$1,装备强化!$B$12:$B$26,0))*INDEX(装备强化!$G$12:$G$16,MATCH(装备强化附表!$D183,装备强化!$F$12:$F$16,0))*(INDEX(装备强化!$K$12:$K$26,MATCH(装备强化附表!$E183,装备强化!$J$12:$J$26,0))+IF($B183=1,装备强化!$K$28,0))*INDEX(装备强化!$O$12:$O$21,MATCH(装备强化附表!$C183,装备强化!$N$12:$N$21,0)),0)</f>
        <v>137</v>
      </c>
      <c r="AJ183" s="54">
        <f t="shared" si="44"/>
        <v>274000</v>
      </c>
    </row>
    <row r="184" spans="1:36">
      <c r="A184" t="s">
        <v>1240</v>
      </c>
      <c r="B184">
        <v>0</v>
      </c>
      <c r="C184" t="s">
        <v>132</v>
      </c>
      <c r="D184" t="s">
        <v>308</v>
      </c>
      <c r="E184">
        <v>40</v>
      </c>
      <c r="F184" t="s">
        <v>232</v>
      </c>
      <c r="G184" s="54">
        <f>ROUNDUP(装备强化!$F$3*INDEX(装备强化!$C$12:$C$26,MATCH(装备强化附表!G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4</v>
      </c>
      <c r="H184" s="54">
        <f t="shared" si="30"/>
        <v>8000</v>
      </c>
      <c r="I184" s="54">
        <f>ROUNDUP(装备强化!$F$3*INDEX(装备强化!$C$12:$C$26,MATCH(装备强化附表!I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5</v>
      </c>
      <c r="J184" s="54">
        <f t="shared" si="31"/>
        <v>10000</v>
      </c>
      <c r="K184" s="54">
        <f>ROUNDUP(装备强化!$F$3*INDEX(装备强化!$C$12:$C$26,MATCH(装备强化附表!K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8</v>
      </c>
      <c r="L184" s="54">
        <f t="shared" si="32"/>
        <v>16000</v>
      </c>
      <c r="M184" s="54">
        <f>ROUNDUP(装备强化!$F$3*INDEX(装备强化!$C$12:$C$26,MATCH(装备强化附表!M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9</v>
      </c>
      <c r="N184" s="54">
        <f t="shared" si="33"/>
        <v>18000</v>
      </c>
      <c r="O184" s="54">
        <f>ROUNDUP(装备强化!$F$3*INDEX(装备强化!$C$12:$C$26,MATCH(装备强化附表!O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12</v>
      </c>
      <c r="P184" s="54">
        <f t="shared" si="34"/>
        <v>24000</v>
      </c>
      <c r="Q184" s="54">
        <f>ROUNDUP(装备强化!$F$3*INDEX(装备强化!$C$12:$C$26,MATCH(装备强化附表!Q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20</v>
      </c>
      <c r="R184" s="54">
        <f t="shared" si="35"/>
        <v>40000</v>
      </c>
      <c r="S184" s="54">
        <f>ROUNDUP(装备强化!$F$3*INDEX(装备强化!$C$12:$C$26,MATCH(装备强化附表!S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23</v>
      </c>
      <c r="T184" s="54">
        <f t="shared" si="36"/>
        <v>46000</v>
      </c>
      <c r="U184" s="54">
        <f>ROUNDUP(装备强化!$F$3*INDEX(装备强化!$C$12:$C$26,MATCH(装备强化附表!U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26</v>
      </c>
      <c r="V184" s="54">
        <f t="shared" si="37"/>
        <v>52000</v>
      </c>
      <c r="W184" s="54">
        <f>ROUNDUP(装备强化!$F$3*INDEX(装备强化!$C$12:$C$26,MATCH(装备强化附表!W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30</v>
      </c>
      <c r="X184" s="54">
        <f t="shared" si="38"/>
        <v>60000</v>
      </c>
      <c r="Y184" s="54">
        <f>ROUNDUP(装备强化!$F$3*INDEX(装备强化!$C$12:$C$26,MATCH(装备强化附表!Y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33</v>
      </c>
      <c r="Z184" s="54">
        <f t="shared" si="39"/>
        <v>66000</v>
      </c>
      <c r="AA184" s="54">
        <f>ROUNDUP(装备强化!$F$3*INDEX(装备强化!$C$12:$C$26,MATCH(装备强化附表!AA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57</v>
      </c>
      <c r="AB184" s="54">
        <f t="shared" si="40"/>
        <v>114000</v>
      </c>
      <c r="AC184" s="54">
        <f>ROUNDUP(装备强化!$F$3*INDEX(装备强化!$C$12:$C$26,MATCH(装备强化附表!AC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63</v>
      </c>
      <c r="AD184" s="54">
        <f t="shared" si="41"/>
        <v>126000</v>
      </c>
      <c r="AE184" s="54">
        <f>ROUNDUP(装备强化!$F$3*INDEX(装备强化!$C$12:$C$26,MATCH(装备强化附表!AE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70</v>
      </c>
      <c r="AF184" s="54">
        <f t="shared" si="42"/>
        <v>140000</v>
      </c>
      <c r="AG184" s="54">
        <f>ROUNDUP(装备强化!$F$3*INDEX(装备强化!$C$12:$C$26,MATCH(装备强化附表!AG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76</v>
      </c>
      <c r="AH184" s="54">
        <f t="shared" si="43"/>
        <v>152000</v>
      </c>
      <c r="AI184" s="54">
        <f>ROUNDUP(装备强化!$F$3*INDEX(装备强化!$C$12:$C$26,MATCH(装备强化附表!AI$1,装备强化!$B$12:$B$26,0))*INDEX(装备强化!$G$12:$G$16,MATCH(装备强化附表!$D184,装备强化!$F$12:$F$16,0))*(INDEX(装备强化!$K$12:$K$26,MATCH(装备强化附表!$E184,装备强化!$J$12:$J$26,0))+IF($B184=1,装备强化!$K$28,0))*INDEX(装备强化!$O$12:$O$21,MATCH(装备强化附表!$C184,装备强化!$N$12:$N$21,0)),0)</f>
        <v>82</v>
      </c>
      <c r="AJ184" s="54">
        <f t="shared" si="44"/>
        <v>164000</v>
      </c>
    </row>
    <row r="185" spans="1:36">
      <c r="A185" t="s">
        <v>1245</v>
      </c>
      <c r="B185">
        <v>0</v>
      </c>
      <c r="C185" t="s">
        <v>127</v>
      </c>
      <c r="D185" t="s">
        <v>308</v>
      </c>
      <c r="E185">
        <v>40</v>
      </c>
      <c r="F185" t="s">
        <v>135</v>
      </c>
      <c r="G185" s="54">
        <f>ROUNDUP(装备强化!$F$3*INDEX(装备强化!$C$12:$C$26,MATCH(装备强化附表!G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11</v>
      </c>
      <c r="H185" s="54">
        <f t="shared" si="30"/>
        <v>22000</v>
      </c>
      <c r="I185" s="54">
        <f>ROUNDUP(装备强化!$F$3*INDEX(装备强化!$C$12:$C$26,MATCH(装备强化附表!I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16</v>
      </c>
      <c r="J185" s="54">
        <f t="shared" si="31"/>
        <v>32000</v>
      </c>
      <c r="K185" s="54">
        <f>ROUNDUP(装备强化!$F$3*INDEX(装备强化!$C$12:$C$26,MATCH(装备强化附表!K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24</v>
      </c>
      <c r="L185" s="54">
        <f t="shared" si="32"/>
        <v>48000</v>
      </c>
      <c r="M185" s="54">
        <f>ROUNDUP(装备强化!$F$3*INDEX(装备强化!$C$12:$C$26,MATCH(装备强化附表!M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29</v>
      </c>
      <c r="N185" s="54">
        <f t="shared" si="33"/>
        <v>58000</v>
      </c>
      <c r="O185" s="54">
        <f>ROUNDUP(装备强化!$F$3*INDEX(装备强化!$C$12:$C$26,MATCH(装备强化附表!O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37</v>
      </c>
      <c r="P185" s="54">
        <f t="shared" si="34"/>
        <v>74000</v>
      </c>
      <c r="Q185" s="54">
        <f>ROUNDUP(装备强化!$F$3*INDEX(装备强化!$C$12:$C$26,MATCH(装备强化附表!Q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66</v>
      </c>
      <c r="R185" s="54">
        <f t="shared" si="35"/>
        <v>132000</v>
      </c>
      <c r="S185" s="54">
        <f>ROUNDUP(装备强化!$F$3*INDEX(装备强化!$C$12:$C$26,MATCH(装备强化附表!S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77</v>
      </c>
      <c r="T185" s="54">
        <f t="shared" si="36"/>
        <v>154000</v>
      </c>
      <c r="U185" s="54">
        <f>ROUNDUP(装备强化!$F$3*INDEX(装备强化!$C$12:$C$26,MATCH(装备强化附表!U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87</v>
      </c>
      <c r="V185" s="54">
        <f t="shared" si="37"/>
        <v>174000</v>
      </c>
      <c r="W185" s="54">
        <f>ROUNDUP(装备强化!$F$3*INDEX(装备强化!$C$12:$C$26,MATCH(装备强化附表!W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98</v>
      </c>
      <c r="X185" s="54">
        <f t="shared" si="38"/>
        <v>196000</v>
      </c>
      <c r="Y185" s="54">
        <f>ROUNDUP(装备强化!$F$3*INDEX(装备强化!$C$12:$C$26,MATCH(装备强化附表!Y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108</v>
      </c>
      <c r="Z185" s="54">
        <f t="shared" si="39"/>
        <v>216000</v>
      </c>
      <c r="AA185" s="54">
        <f>ROUNDUP(装备强化!$F$3*INDEX(装备强化!$C$12:$C$26,MATCH(装备强化附表!AA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189</v>
      </c>
      <c r="AB185" s="54">
        <f t="shared" si="40"/>
        <v>378000</v>
      </c>
      <c r="AC185" s="54">
        <f>ROUNDUP(装备强化!$F$3*INDEX(装备强化!$C$12:$C$26,MATCH(装备强化附表!AC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210</v>
      </c>
      <c r="AD185" s="54">
        <f t="shared" si="41"/>
        <v>420000</v>
      </c>
      <c r="AE185" s="54">
        <f>ROUNDUP(装备强化!$F$3*INDEX(装备强化!$C$12:$C$26,MATCH(装备强化附表!AE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231</v>
      </c>
      <c r="AF185" s="54">
        <f t="shared" si="42"/>
        <v>462000</v>
      </c>
      <c r="AG185" s="54">
        <f>ROUNDUP(装备强化!$F$3*INDEX(装备强化!$C$12:$C$26,MATCH(装备强化附表!AG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252</v>
      </c>
      <c r="AH185" s="54">
        <f t="shared" si="43"/>
        <v>504000</v>
      </c>
      <c r="AI185" s="54">
        <f>ROUNDUP(装备强化!$F$3*INDEX(装备强化!$C$12:$C$26,MATCH(装备强化附表!AI$1,装备强化!$B$12:$B$26,0))*INDEX(装备强化!$G$12:$G$16,MATCH(装备强化附表!$D185,装备强化!$F$12:$F$16,0))*(INDEX(装备强化!$K$12:$K$26,MATCH(装备强化附表!$E185,装备强化!$J$12:$J$26,0))+IF($B185=1,装备强化!$K$28,0))*INDEX(装备强化!$O$12:$O$21,MATCH(装备强化附表!$C185,装备强化!$N$12:$N$21,0)),0)</f>
        <v>273</v>
      </c>
      <c r="AJ185" s="54">
        <f t="shared" si="44"/>
        <v>546000</v>
      </c>
    </row>
    <row r="186" spans="1:36">
      <c r="A186" t="s">
        <v>1250</v>
      </c>
      <c r="B186">
        <v>1</v>
      </c>
      <c r="C186" t="s">
        <v>127</v>
      </c>
      <c r="D186" t="s">
        <v>308</v>
      </c>
      <c r="E186">
        <v>40</v>
      </c>
      <c r="F186" t="s">
        <v>135</v>
      </c>
      <c r="G186" s="54">
        <f>ROUNDUP(装备强化!$F$3*INDEX(装备强化!$C$12:$C$26,MATCH(装备强化附表!G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14</v>
      </c>
      <c r="H186" s="54">
        <f t="shared" si="30"/>
        <v>28000</v>
      </c>
      <c r="I186" s="54">
        <f>ROUNDUP(装备强化!$F$3*INDEX(装备强化!$C$12:$C$26,MATCH(装备强化附表!I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21</v>
      </c>
      <c r="J186" s="54">
        <f t="shared" si="31"/>
        <v>42000</v>
      </c>
      <c r="K186" s="54">
        <f>ROUNDUP(装备强化!$F$3*INDEX(装备强化!$C$12:$C$26,MATCH(装备强化附表!K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31</v>
      </c>
      <c r="L186" s="54">
        <f t="shared" si="32"/>
        <v>62000</v>
      </c>
      <c r="M186" s="54">
        <f>ROUNDUP(装备强化!$F$3*INDEX(装备强化!$C$12:$C$26,MATCH(装备强化附表!M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38</v>
      </c>
      <c r="N186" s="54">
        <f t="shared" si="33"/>
        <v>76000</v>
      </c>
      <c r="O186" s="54">
        <f>ROUNDUP(装备强化!$F$3*INDEX(装备强化!$C$12:$C$26,MATCH(装备强化附表!O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48</v>
      </c>
      <c r="P186" s="54">
        <f t="shared" si="34"/>
        <v>96000</v>
      </c>
      <c r="Q186" s="54">
        <f>ROUNDUP(装备强化!$F$3*INDEX(装备强化!$C$12:$C$26,MATCH(装备强化附表!Q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85</v>
      </c>
      <c r="R186" s="54">
        <f t="shared" si="35"/>
        <v>170000</v>
      </c>
      <c r="S186" s="54">
        <f>ROUNDUP(装备强化!$F$3*INDEX(装备强化!$C$12:$C$26,MATCH(装备强化附表!S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98</v>
      </c>
      <c r="T186" s="54">
        <f t="shared" si="36"/>
        <v>196000</v>
      </c>
      <c r="U186" s="54">
        <f>ROUNDUP(装备强化!$F$3*INDEX(装备强化!$C$12:$C$26,MATCH(装备强化附表!U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112</v>
      </c>
      <c r="V186" s="54">
        <f t="shared" si="37"/>
        <v>224000</v>
      </c>
      <c r="W186" s="54">
        <f>ROUNDUP(装备强化!$F$3*INDEX(装备强化!$C$12:$C$26,MATCH(装备强化附表!W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125</v>
      </c>
      <c r="X186" s="54">
        <f t="shared" si="38"/>
        <v>250000</v>
      </c>
      <c r="Y186" s="54">
        <f>ROUNDUP(装备强化!$F$3*INDEX(装备强化!$C$12:$C$26,MATCH(装备强化附表!Y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139</v>
      </c>
      <c r="Z186" s="54">
        <f t="shared" si="39"/>
        <v>278000</v>
      </c>
      <c r="AA186" s="54">
        <f>ROUNDUP(装备强化!$F$3*INDEX(装备强化!$C$12:$C$26,MATCH(装备强化附表!AA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243</v>
      </c>
      <c r="AB186" s="54">
        <f t="shared" si="40"/>
        <v>486000</v>
      </c>
      <c r="AC186" s="54">
        <f>ROUNDUP(装备强化!$F$3*INDEX(装备强化!$C$12:$C$26,MATCH(装备强化附表!AC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270</v>
      </c>
      <c r="AD186" s="54">
        <f t="shared" si="41"/>
        <v>540000</v>
      </c>
      <c r="AE186" s="54">
        <f>ROUNDUP(装备强化!$F$3*INDEX(装备强化!$C$12:$C$26,MATCH(装备强化附表!AE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297</v>
      </c>
      <c r="AF186" s="54">
        <f t="shared" si="42"/>
        <v>594000</v>
      </c>
      <c r="AG186" s="54">
        <f>ROUNDUP(装备强化!$F$3*INDEX(装备强化!$C$12:$C$26,MATCH(装备强化附表!AG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324</v>
      </c>
      <c r="AH186" s="54">
        <f t="shared" si="43"/>
        <v>648000</v>
      </c>
      <c r="AI186" s="54">
        <f>ROUNDUP(装备强化!$F$3*INDEX(装备强化!$C$12:$C$26,MATCH(装备强化附表!AI$1,装备强化!$B$12:$B$26,0))*INDEX(装备强化!$G$12:$G$16,MATCH(装备强化附表!$D186,装备强化!$F$12:$F$16,0))*(INDEX(装备强化!$K$12:$K$26,MATCH(装备强化附表!$E186,装备强化!$J$12:$J$26,0))+IF($B186=1,装备强化!$K$28,0))*INDEX(装备强化!$O$12:$O$21,MATCH(装备强化附表!$C186,装备强化!$N$12:$N$21,0)),0)</f>
        <v>351</v>
      </c>
      <c r="AJ186" s="54">
        <f t="shared" si="44"/>
        <v>702000</v>
      </c>
    </row>
    <row r="187" spans="1:36">
      <c r="A187" t="s">
        <v>1255</v>
      </c>
      <c r="B187">
        <v>0</v>
      </c>
      <c r="C187" t="s">
        <v>128</v>
      </c>
      <c r="D187" t="s">
        <v>308</v>
      </c>
      <c r="E187">
        <v>40</v>
      </c>
      <c r="F187" t="s">
        <v>135</v>
      </c>
      <c r="G187" s="54">
        <f>ROUNDUP(装备强化!$F$3*INDEX(装备强化!$C$12:$C$26,MATCH(装备强化附表!G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7</v>
      </c>
      <c r="H187" s="54">
        <f t="shared" si="30"/>
        <v>14000</v>
      </c>
      <c r="I187" s="54">
        <f>ROUNDUP(装备强化!$F$3*INDEX(装备强化!$C$12:$C$26,MATCH(装备强化附表!I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10</v>
      </c>
      <c r="J187" s="54">
        <f t="shared" si="31"/>
        <v>20000</v>
      </c>
      <c r="K187" s="54">
        <f>ROUNDUP(装备强化!$F$3*INDEX(装备强化!$C$12:$C$26,MATCH(装备强化附表!K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15</v>
      </c>
      <c r="L187" s="54">
        <f t="shared" si="32"/>
        <v>30000</v>
      </c>
      <c r="M187" s="54">
        <f>ROUNDUP(装备强化!$F$3*INDEX(装备强化!$C$12:$C$26,MATCH(装备强化附表!M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19</v>
      </c>
      <c r="N187" s="54">
        <f t="shared" si="33"/>
        <v>38000</v>
      </c>
      <c r="O187" s="54">
        <f>ROUNDUP(装备强化!$F$3*INDEX(装备强化!$C$12:$C$26,MATCH(装备强化附表!O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23</v>
      </c>
      <c r="P187" s="54">
        <f t="shared" si="34"/>
        <v>46000</v>
      </c>
      <c r="Q187" s="54">
        <f>ROUNDUP(装备强化!$F$3*INDEX(装备强化!$C$12:$C$26,MATCH(装备强化附表!Q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42</v>
      </c>
      <c r="R187" s="54">
        <f t="shared" si="35"/>
        <v>84000</v>
      </c>
      <c r="S187" s="54">
        <f>ROUNDUP(装备强化!$F$3*INDEX(装备强化!$C$12:$C$26,MATCH(装备强化附表!S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48</v>
      </c>
      <c r="T187" s="54">
        <f t="shared" si="36"/>
        <v>96000</v>
      </c>
      <c r="U187" s="54">
        <f>ROUNDUP(装备强化!$F$3*INDEX(装备强化!$C$12:$C$26,MATCH(装备强化附表!U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55</v>
      </c>
      <c r="V187" s="54">
        <f t="shared" si="37"/>
        <v>110000</v>
      </c>
      <c r="W187" s="54">
        <f>ROUNDUP(装备强化!$F$3*INDEX(装备强化!$C$12:$C$26,MATCH(装备强化附表!W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61</v>
      </c>
      <c r="X187" s="54">
        <f t="shared" si="38"/>
        <v>122000</v>
      </c>
      <c r="Y187" s="54">
        <f>ROUNDUP(装备强化!$F$3*INDEX(装备强化!$C$12:$C$26,MATCH(装备强化附表!Y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68</v>
      </c>
      <c r="Z187" s="54">
        <f t="shared" si="39"/>
        <v>136000</v>
      </c>
      <c r="AA187" s="54">
        <f>ROUNDUP(装备强化!$F$3*INDEX(装备强化!$C$12:$C$26,MATCH(装备强化附表!AA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119</v>
      </c>
      <c r="AB187" s="54">
        <f t="shared" si="40"/>
        <v>238000</v>
      </c>
      <c r="AC187" s="54">
        <f>ROUNDUP(装备强化!$F$3*INDEX(装备强化!$C$12:$C$26,MATCH(装备强化附表!AC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132</v>
      </c>
      <c r="AD187" s="54">
        <f t="shared" si="41"/>
        <v>264000</v>
      </c>
      <c r="AE187" s="54">
        <f>ROUNDUP(装备强化!$F$3*INDEX(装备强化!$C$12:$C$26,MATCH(装备强化附表!AE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145</v>
      </c>
      <c r="AF187" s="54">
        <f t="shared" si="42"/>
        <v>290000</v>
      </c>
      <c r="AG187" s="54">
        <f>ROUNDUP(装备强化!$F$3*INDEX(装备强化!$C$12:$C$26,MATCH(装备强化附表!AG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158</v>
      </c>
      <c r="AH187" s="54">
        <f t="shared" si="43"/>
        <v>316000</v>
      </c>
      <c r="AI187" s="54">
        <f>ROUNDUP(装备强化!$F$3*INDEX(装备强化!$C$12:$C$26,MATCH(装备强化附表!AI$1,装备强化!$B$12:$B$26,0))*INDEX(装备强化!$G$12:$G$16,MATCH(装备强化附表!$D187,装备强化!$F$12:$F$16,0))*(INDEX(装备强化!$K$12:$K$26,MATCH(装备强化附表!$E187,装备强化!$J$12:$J$26,0))+IF($B187=1,装备强化!$K$28,0))*INDEX(装备强化!$O$12:$O$21,MATCH(装备强化附表!$C187,装备强化!$N$12:$N$21,0)),0)</f>
        <v>171</v>
      </c>
      <c r="AJ187" s="54">
        <f t="shared" si="44"/>
        <v>342000</v>
      </c>
    </row>
    <row r="188" spans="1:36">
      <c r="A188" t="s">
        <v>1260</v>
      </c>
      <c r="B188">
        <v>1</v>
      </c>
      <c r="C188" t="s">
        <v>128</v>
      </c>
      <c r="D188" t="s">
        <v>308</v>
      </c>
      <c r="E188">
        <v>40</v>
      </c>
      <c r="F188" t="s">
        <v>135</v>
      </c>
      <c r="G188" s="54">
        <f>ROUNDUP(装备强化!$F$3*INDEX(装备强化!$C$12:$C$26,MATCH(装备强化附表!G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9</v>
      </c>
      <c r="H188" s="54">
        <f t="shared" si="30"/>
        <v>18000</v>
      </c>
      <c r="I188" s="54">
        <f>ROUNDUP(装备强化!$F$3*INDEX(装备强化!$C$12:$C$26,MATCH(装备强化附表!I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13</v>
      </c>
      <c r="J188" s="54">
        <f t="shared" si="31"/>
        <v>26000</v>
      </c>
      <c r="K188" s="54">
        <f>ROUNDUP(装备强化!$F$3*INDEX(装备强化!$C$12:$C$26,MATCH(装备强化附表!K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19</v>
      </c>
      <c r="L188" s="54">
        <f t="shared" si="32"/>
        <v>38000</v>
      </c>
      <c r="M188" s="54">
        <f>ROUNDUP(装备强化!$F$3*INDEX(装备强化!$C$12:$C$26,MATCH(装备强化附表!M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24</v>
      </c>
      <c r="N188" s="54">
        <f t="shared" si="33"/>
        <v>48000</v>
      </c>
      <c r="O188" s="54">
        <f>ROUNDUP(装备强化!$F$3*INDEX(装备强化!$C$12:$C$26,MATCH(装备强化附表!O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30</v>
      </c>
      <c r="P188" s="54">
        <f t="shared" si="34"/>
        <v>60000</v>
      </c>
      <c r="Q188" s="54">
        <f>ROUNDUP(装备强化!$F$3*INDEX(装备强化!$C$12:$C$26,MATCH(装备强化附表!Q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53</v>
      </c>
      <c r="R188" s="54">
        <f t="shared" si="35"/>
        <v>106000</v>
      </c>
      <c r="S188" s="54">
        <f>ROUNDUP(装备强化!$F$3*INDEX(装备强化!$C$12:$C$26,MATCH(装备强化附表!S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62</v>
      </c>
      <c r="T188" s="54">
        <f t="shared" si="36"/>
        <v>124000</v>
      </c>
      <c r="U188" s="54">
        <f>ROUNDUP(装备强化!$F$3*INDEX(装备强化!$C$12:$C$26,MATCH(装备强化附表!U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70</v>
      </c>
      <c r="V188" s="54">
        <f t="shared" si="37"/>
        <v>140000</v>
      </c>
      <c r="W188" s="54">
        <f>ROUNDUP(装备强化!$F$3*INDEX(装备强化!$C$12:$C$26,MATCH(装备强化附表!W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79</v>
      </c>
      <c r="X188" s="54">
        <f t="shared" si="38"/>
        <v>158000</v>
      </c>
      <c r="Y188" s="54">
        <f>ROUNDUP(装备强化!$F$3*INDEX(装备强化!$C$12:$C$26,MATCH(装备强化附表!Y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87</v>
      </c>
      <c r="Z188" s="54">
        <f t="shared" si="39"/>
        <v>174000</v>
      </c>
      <c r="AA188" s="54">
        <f>ROUNDUP(装备强化!$F$3*INDEX(装备强化!$C$12:$C$26,MATCH(装备强化附表!AA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152</v>
      </c>
      <c r="AB188" s="54">
        <f t="shared" si="40"/>
        <v>304000</v>
      </c>
      <c r="AC188" s="54">
        <f>ROUNDUP(装备强化!$F$3*INDEX(装备强化!$C$12:$C$26,MATCH(装备强化附表!AC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169</v>
      </c>
      <c r="AD188" s="54">
        <f t="shared" si="41"/>
        <v>338000</v>
      </c>
      <c r="AE188" s="54">
        <f>ROUNDUP(装备强化!$F$3*INDEX(装备强化!$C$12:$C$26,MATCH(装备强化附表!AE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186</v>
      </c>
      <c r="AF188" s="54">
        <f t="shared" si="42"/>
        <v>372000</v>
      </c>
      <c r="AG188" s="54">
        <f>ROUNDUP(装备强化!$F$3*INDEX(装备强化!$C$12:$C$26,MATCH(装备强化附表!AG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203</v>
      </c>
      <c r="AH188" s="54">
        <f t="shared" si="43"/>
        <v>406000</v>
      </c>
      <c r="AI188" s="54">
        <f>ROUNDUP(装备强化!$F$3*INDEX(装备强化!$C$12:$C$26,MATCH(装备强化附表!AI$1,装备强化!$B$12:$B$26,0))*INDEX(装备强化!$G$12:$G$16,MATCH(装备强化附表!$D188,装备强化!$F$12:$F$16,0))*(INDEX(装备强化!$K$12:$K$26,MATCH(装备强化附表!$E188,装备强化!$J$12:$J$26,0))+IF($B188=1,装备强化!$K$28,0))*INDEX(装备强化!$O$12:$O$21,MATCH(装备强化附表!$C188,装备强化!$N$12:$N$21,0)),0)</f>
        <v>220</v>
      </c>
      <c r="AJ188" s="54">
        <f t="shared" si="44"/>
        <v>440000</v>
      </c>
    </row>
    <row r="189" spans="1:36">
      <c r="A189" t="s">
        <v>1265</v>
      </c>
      <c r="B189">
        <v>0</v>
      </c>
      <c r="C189" t="s">
        <v>127</v>
      </c>
      <c r="D189" t="s">
        <v>308</v>
      </c>
      <c r="E189">
        <v>40</v>
      </c>
      <c r="F189" t="s">
        <v>139</v>
      </c>
      <c r="G189" s="54">
        <f>ROUNDUP(装备强化!$F$3*INDEX(装备强化!$C$12:$C$26,MATCH(装备强化附表!G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11</v>
      </c>
      <c r="H189" s="54">
        <f t="shared" si="30"/>
        <v>22000</v>
      </c>
      <c r="I189" s="54">
        <f>ROUNDUP(装备强化!$F$3*INDEX(装备强化!$C$12:$C$26,MATCH(装备强化附表!I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16</v>
      </c>
      <c r="J189" s="54">
        <f t="shared" si="31"/>
        <v>32000</v>
      </c>
      <c r="K189" s="54">
        <f>ROUNDUP(装备强化!$F$3*INDEX(装备强化!$C$12:$C$26,MATCH(装备强化附表!K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24</v>
      </c>
      <c r="L189" s="54">
        <f t="shared" si="32"/>
        <v>48000</v>
      </c>
      <c r="M189" s="54">
        <f>ROUNDUP(装备强化!$F$3*INDEX(装备强化!$C$12:$C$26,MATCH(装备强化附表!M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29</v>
      </c>
      <c r="N189" s="54">
        <f t="shared" si="33"/>
        <v>58000</v>
      </c>
      <c r="O189" s="54">
        <f>ROUNDUP(装备强化!$F$3*INDEX(装备强化!$C$12:$C$26,MATCH(装备强化附表!O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37</v>
      </c>
      <c r="P189" s="54">
        <f t="shared" si="34"/>
        <v>74000</v>
      </c>
      <c r="Q189" s="54">
        <f>ROUNDUP(装备强化!$F$3*INDEX(装备强化!$C$12:$C$26,MATCH(装备强化附表!Q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66</v>
      </c>
      <c r="R189" s="54">
        <f t="shared" si="35"/>
        <v>132000</v>
      </c>
      <c r="S189" s="54">
        <f>ROUNDUP(装备强化!$F$3*INDEX(装备强化!$C$12:$C$26,MATCH(装备强化附表!S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77</v>
      </c>
      <c r="T189" s="54">
        <f t="shared" si="36"/>
        <v>154000</v>
      </c>
      <c r="U189" s="54">
        <f>ROUNDUP(装备强化!$F$3*INDEX(装备强化!$C$12:$C$26,MATCH(装备强化附表!U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87</v>
      </c>
      <c r="V189" s="54">
        <f t="shared" si="37"/>
        <v>174000</v>
      </c>
      <c r="W189" s="54">
        <f>ROUNDUP(装备强化!$F$3*INDEX(装备强化!$C$12:$C$26,MATCH(装备强化附表!W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98</v>
      </c>
      <c r="X189" s="54">
        <f t="shared" si="38"/>
        <v>196000</v>
      </c>
      <c r="Y189" s="54">
        <f>ROUNDUP(装备强化!$F$3*INDEX(装备强化!$C$12:$C$26,MATCH(装备强化附表!Y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108</v>
      </c>
      <c r="Z189" s="54">
        <f t="shared" si="39"/>
        <v>216000</v>
      </c>
      <c r="AA189" s="54">
        <f>ROUNDUP(装备强化!$F$3*INDEX(装备强化!$C$12:$C$26,MATCH(装备强化附表!AA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189</v>
      </c>
      <c r="AB189" s="54">
        <f t="shared" si="40"/>
        <v>378000</v>
      </c>
      <c r="AC189" s="54">
        <f>ROUNDUP(装备强化!$F$3*INDEX(装备强化!$C$12:$C$26,MATCH(装备强化附表!AC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210</v>
      </c>
      <c r="AD189" s="54">
        <f t="shared" si="41"/>
        <v>420000</v>
      </c>
      <c r="AE189" s="54">
        <f>ROUNDUP(装备强化!$F$3*INDEX(装备强化!$C$12:$C$26,MATCH(装备强化附表!AE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231</v>
      </c>
      <c r="AF189" s="54">
        <f t="shared" si="42"/>
        <v>462000</v>
      </c>
      <c r="AG189" s="54">
        <f>ROUNDUP(装备强化!$F$3*INDEX(装备强化!$C$12:$C$26,MATCH(装备强化附表!AG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252</v>
      </c>
      <c r="AH189" s="54">
        <f t="shared" si="43"/>
        <v>504000</v>
      </c>
      <c r="AI189" s="54">
        <f>ROUNDUP(装备强化!$F$3*INDEX(装备强化!$C$12:$C$26,MATCH(装备强化附表!AI$1,装备强化!$B$12:$B$26,0))*INDEX(装备强化!$G$12:$G$16,MATCH(装备强化附表!$D189,装备强化!$F$12:$F$16,0))*(INDEX(装备强化!$K$12:$K$26,MATCH(装备强化附表!$E189,装备强化!$J$12:$J$26,0))+IF($B189=1,装备强化!$K$28,0))*INDEX(装备强化!$O$12:$O$21,MATCH(装备强化附表!$C189,装备强化!$N$12:$N$21,0)),0)</f>
        <v>273</v>
      </c>
      <c r="AJ189" s="54">
        <f t="shared" si="44"/>
        <v>546000</v>
      </c>
    </row>
    <row r="190" spans="1:36">
      <c r="A190" t="s">
        <v>1270</v>
      </c>
      <c r="B190">
        <v>1</v>
      </c>
      <c r="C190" t="s">
        <v>127</v>
      </c>
      <c r="D190" t="s">
        <v>308</v>
      </c>
      <c r="E190">
        <v>40</v>
      </c>
      <c r="F190" t="s">
        <v>139</v>
      </c>
      <c r="G190" s="54">
        <f>ROUNDUP(装备强化!$F$3*INDEX(装备强化!$C$12:$C$26,MATCH(装备强化附表!G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14</v>
      </c>
      <c r="H190" s="54">
        <f t="shared" si="30"/>
        <v>28000</v>
      </c>
      <c r="I190" s="54">
        <f>ROUNDUP(装备强化!$F$3*INDEX(装备强化!$C$12:$C$26,MATCH(装备强化附表!I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21</v>
      </c>
      <c r="J190" s="54">
        <f t="shared" si="31"/>
        <v>42000</v>
      </c>
      <c r="K190" s="54">
        <f>ROUNDUP(装备强化!$F$3*INDEX(装备强化!$C$12:$C$26,MATCH(装备强化附表!K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31</v>
      </c>
      <c r="L190" s="54">
        <f t="shared" si="32"/>
        <v>62000</v>
      </c>
      <c r="M190" s="54">
        <f>ROUNDUP(装备强化!$F$3*INDEX(装备强化!$C$12:$C$26,MATCH(装备强化附表!M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38</v>
      </c>
      <c r="N190" s="54">
        <f t="shared" si="33"/>
        <v>76000</v>
      </c>
      <c r="O190" s="54">
        <f>ROUNDUP(装备强化!$F$3*INDEX(装备强化!$C$12:$C$26,MATCH(装备强化附表!O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48</v>
      </c>
      <c r="P190" s="54">
        <f t="shared" si="34"/>
        <v>96000</v>
      </c>
      <c r="Q190" s="54">
        <f>ROUNDUP(装备强化!$F$3*INDEX(装备强化!$C$12:$C$26,MATCH(装备强化附表!Q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85</v>
      </c>
      <c r="R190" s="54">
        <f t="shared" si="35"/>
        <v>170000</v>
      </c>
      <c r="S190" s="54">
        <f>ROUNDUP(装备强化!$F$3*INDEX(装备强化!$C$12:$C$26,MATCH(装备强化附表!S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98</v>
      </c>
      <c r="T190" s="54">
        <f t="shared" si="36"/>
        <v>196000</v>
      </c>
      <c r="U190" s="54">
        <f>ROUNDUP(装备强化!$F$3*INDEX(装备强化!$C$12:$C$26,MATCH(装备强化附表!U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112</v>
      </c>
      <c r="V190" s="54">
        <f t="shared" si="37"/>
        <v>224000</v>
      </c>
      <c r="W190" s="54">
        <f>ROUNDUP(装备强化!$F$3*INDEX(装备强化!$C$12:$C$26,MATCH(装备强化附表!W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125</v>
      </c>
      <c r="X190" s="54">
        <f t="shared" si="38"/>
        <v>250000</v>
      </c>
      <c r="Y190" s="54">
        <f>ROUNDUP(装备强化!$F$3*INDEX(装备强化!$C$12:$C$26,MATCH(装备强化附表!Y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139</v>
      </c>
      <c r="Z190" s="54">
        <f t="shared" si="39"/>
        <v>278000</v>
      </c>
      <c r="AA190" s="54">
        <f>ROUNDUP(装备强化!$F$3*INDEX(装备强化!$C$12:$C$26,MATCH(装备强化附表!AA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243</v>
      </c>
      <c r="AB190" s="54">
        <f t="shared" si="40"/>
        <v>486000</v>
      </c>
      <c r="AC190" s="54">
        <f>ROUNDUP(装备强化!$F$3*INDEX(装备强化!$C$12:$C$26,MATCH(装备强化附表!AC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270</v>
      </c>
      <c r="AD190" s="54">
        <f t="shared" si="41"/>
        <v>540000</v>
      </c>
      <c r="AE190" s="54">
        <f>ROUNDUP(装备强化!$F$3*INDEX(装备强化!$C$12:$C$26,MATCH(装备强化附表!AE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297</v>
      </c>
      <c r="AF190" s="54">
        <f t="shared" si="42"/>
        <v>594000</v>
      </c>
      <c r="AG190" s="54">
        <f>ROUNDUP(装备强化!$F$3*INDEX(装备强化!$C$12:$C$26,MATCH(装备强化附表!AG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324</v>
      </c>
      <c r="AH190" s="54">
        <f t="shared" si="43"/>
        <v>648000</v>
      </c>
      <c r="AI190" s="54">
        <f>ROUNDUP(装备强化!$F$3*INDEX(装备强化!$C$12:$C$26,MATCH(装备强化附表!AI$1,装备强化!$B$12:$B$26,0))*INDEX(装备强化!$G$12:$G$16,MATCH(装备强化附表!$D190,装备强化!$F$12:$F$16,0))*(INDEX(装备强化!$K$12:$K$26,MATCH(装备强化附表!$E190,装备强化!$J$12:$J$26,0))+IF($B190=1,装备强化!$K$28,0))*INDEX(装备强化!$O$12:$O$21,MATCH(装备强化附表!$C190,装备强化!$N$12:$N$21,0)),0)</f>
        <v>351</v>
      </c>
      <c r="AJ190" s="54">
        <f t="shared" si="44"/>
        <v>702000</v>
      </c>
    </row>
    <row r="191" spans="1:36">
      <c r="A191" t="s">
        <v>1275</v>
      </c>
      <c r="B191">
        <v>0</v>
      </c>
      <c r="C191" t="s">
        <v>128</v>
      </c>
      <c r="D191" t="s">
        <v>308</v>
      </c>
      <c r="E191">
        <v>40</v>
      </c>
      <c r="F191" t="s">
        <v>139</v>
      </c>
      <c r="G191" s="54">
        <f>ROUNDUP(装备强化!$F$3*INDEX(装备强化!$C$12:$C$26,MATCH(装备强化附表!G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7</v>
      </c>
      <c r="H191" s="54">
        <f t="shared" si="30"/>
        <v>14000</v>
      </c>
      <c r="I191" s="54">
        <f>ROUNDUP(装备强化!$F$3*INDEX(装备强化!$C$12:$C$26,MATCH(装备强化附表!I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10</v>
      </c>
      <c r="J191" s="54">
        <f t="shared" si="31"/>
        <v>20000</v>
      </c>
      <c r="K191" s="54">
        <f>ROUNDUP(装备强化!$F$3*INDEX(装备强化!$C$12:$C$26,MATCH(装备强化附表!K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15</v>
      </c>
      <c r="L191" s="54">
        <f t="shared" si="32"/>
        <v>30000</v>
      </c>
      <c r="M191" s="54">
        <f>ROUNDUP(装备强化!$F$3*INDEX(装备强化!$C$12:$C$26,MATCH(装备强化附表!M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19</v>
      </c>
      <c r="N191" s="54">
        <f t="shared" si="33"/>
        <v>38000</v>
      </c>
      <c r="O191" s="54">
        <f>ROUNDUP(装备强化!$F$3*INDEX(装备强化!$C$12:$C$26,MATCH(装备强化附表!O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23</v>
      </c>
      <c r="P191" s="54">
        <f t="shared" si="34"/>
        <v>46000</v>
      </c>
      <c r="Q191" s="54">
        <f>ROUNDUP(装备强化!$F$3*INDEX(装备强化!$C$12:$C$26,MATCH(装备强化附表!Q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42</v>
      </c>
      <c r="R191" s="54">
        <f t="shared" si="35"/>
        <v>84000</v>
      </c>
      <c r="S191" s="54">
        <f>ROUNDUP(装备强化!$F$3*INDEX(装备强化!$C$12:$C$26,MATCH(装备强化附表!S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48</v>
      </c>
      <c r="T191" s="54">
        <f t="shared" si="36"/>
        <v>96000</v>
      </c>
      <c r="U191" s="54">
        <f>ROUNDUP(装备强化!$F$3*INDEX(装备强化!$C$12:$C$26,MATCH(装备强化附表!U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55</v>
      </c>
      <c r="V191" s="54">
        <f t="shared" si="37"/>
        <v>110000</v>
      </c>
      <c r="W191" s="54">
        <f>ROUNDUP(装备强化!$F$3*INDEX(装备强化!$C$12:$C$26,MATCH(装备强化附表!W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61</v>
      </c>
      <c r="X191" s="54">
        <f t="shared" si="38"/>
        <v>122000</v>
      </c>
      <c r="Y191" s="54">
        <f>ROUNDUP(装备强化!$F$3*INDEX(装备强化!$C$12:$C$26,MATCH(装备强化附表!Y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68</v>
      </c>
      <c r="Z191" s="54">
        <f t="shared" si="39"/>
        <v>136000</v>
      </c>
      <c r="AA191" s="54">
        <f>ROUNDUP(装备强化!$F$3*INDEX(装备强化!$C$12:$C$26,MATCH(装备强化附表!AA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119</v>
      </c>
      <c r="AB191" s="54">
        <f t="shared" si="40"/>
        <v>238000</v>
      </c>
      <c r="AC191" s="54">
        <f>ROUNDUP(装备强化!$F$3*INDEX(装备强化!$C$12:$C$26,MATCH(装备强化附表!AC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132</v>
      </c>
      <c r="AD191" s="54">
        <f t="shared" si="41"/>
        <v>264000</v>
      </c>
      <c r="AE191" s="54">
        <f>ROUNDUP(装备强化!$F$3*INDEX(装备强化!$C$12:$C$26,MATCH(装备强化附表!AE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145</v>
      </c>
      <c r="AF191" s="54">
        <f t="shared" si="42"/>
        <v>290000</v>
      </c>
      <c r="AG191" s="54">
        <f>ROUNDUP(装备强化!$F$3*INDEX(装备强化!$C$12:$C$26,MATCH(装备强化附表!AG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158</v>
      </c>
      <c r="AH191" s="54">
        <f t="shared" si="43"/>
        <v>316000</v>
      </c>
      <c r="AI191" s="54">
        <f>ROUNDUP(装备强化!$F$3*INDEX(装备强化!$C$12:$C$26,MATCH(装备强化附表!AI$1,装备强化!$B$12:$B$26,0))*INDEX(装备强化!$G$12:$G$16,MATCH(装备强化附表!$D191,装备强化!$F$12:$F$16,0))*(INDEX(装备强化!$K$12:$K$26,MATCH(装备强化附表!$E191,装备强化!$J$12:$J$26,0))+IF($B191=1,装备强化!$K$28,0))*INDEX(装备强化!$O$12:$O$21,MATCH(装备强化附表!$C191,装备强化!$N$12:$N$21,0)),0)</f>
        <v>171</v>
      </c>
      <c r="AJ191" s="54">
        <f t="shared" si="44"/>
        <v>342000</v>
      </c>
    </row>
    <row r="192" spans="1:36">
      <c r="A192" t="s">
        <v>1280</v>
      </c>
      <c r="B192">
        <v>1</v>
      </c>
      <c r="C192" t="s">
        <v>128</v>
      </c>
      <c r="D192" t="s">
        <v>308</v>
      </c>
      <c r="E192">
        <v>40</v>
      </c>
      <c r="F192" t="s">
        <v>139</v>
      </c>
      <c r="G192" s="54">
        <f>ROUNDUP(装备强化!$F$3*INDEX(装备强化!$C$12:$C$26,MATCH(装备强化附表!G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9</v>
      </c>
      <c r="H192" s="54">
        <f t="shared" si="30"/>
        <v>18000</v>
      </c>
      <c r="I192" s="54">
        <f>ROUNDUP(装备强化!$F$3*INDEX(装备强化!$C$12:$C$26,MATCH(装备强化附表!I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13</v>
      </c>
      <c r="J192" s="54">
        <f t="shared" si="31"/>
        <v>26000</v>
      </c>
      <c r="K192" s="54">
        <f>ROUNDUP(装备强化!$F$3*INDEX(装备强化!$C$12:$C$26,MATCH(装备强化附表!K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19</v>
      </c>
      <c r="L192" s="54">
        <f t="shared" si="32"/>
        <v>38000</v>
      </c>
      <c r="M192" s="54">
        <f>ROUNDUP(装备强化!$F$3*INDEX(装备强化!$C$12:$C$26,MATCH(装备强化附表!M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24</v>
      </c>
      <c r="N192" s="54">
        <f t="shared" si="33"/>
        <v>48000</v>
      </c>
      <c r="O192" s="54">
        <f>ROUNDUP(装备强化!$F$3*INDEX(装备强化!$C$12:$C$26,MATCH(装备强化附表!O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30</v>
      </c>
      <c r="P192" s="54">
        <f t="shared" si="34"/>
        <v>60000</v>
      </c>
      <c r="Q192" s="54">
        <f>ROUNDUP(装备强化!$F$3*INDEX(装备强化!$C$12:$C$26,MATCH(装备强化附表!Q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53</v>
      </c>
      <c r="R192" s="54">
        <f t="shared" si="35"/>
        <v>106000</v>
      </c>
      <c r="S192" s="54">
        <f>ROUNDUP(装备强化!$F$3*INDEX(装备强化!$C$12:$C$26,MATCH(装备强化附表!S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62</v>
      </c>
      <c r="T192" s="54">
        <f t="shared" si="36"/>
        <v>124000</v>
      </c>
      <c r="U192" s="54">
        <f>ROUNDUP(装备强化!$F$3*INDEX(装备强化!$C$12:$C$26,MATCH(装备强化附表!U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70</v>
      </c>
      <c r="V192" s="54">
        <f t="shared" si="37"/>
        <v>140000</v>
      </c>
      <c r="W192" s="54">
        <f>ROUNDUP(装备强化!$F$3*INDEX(装备强化!$C$12:$C$26,MATCH(装备强化附表!W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79</v>
      </c>
      <c r="X192" s="54">
        <f t="shared" si="38"/>
        <v>158000</v>
      </c>
      <c r="Y192" s="54">
        <f>ROUNDUP(装备强化!$F$3*INDEX(装备强化!$C$12:$C$26,MATCH(装备强化附表!Y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87</v>
      </c>
      <c r="Z192" s="54">
        <f t="shared" si="39"/>
        <v>174000</v>
      </c>
      <c r="AA192" s="54">
        <f>ROUNDUP(装备强化!$F$3*INDEX(装备强化!$C$12:$C$26,MATCH(装备强化附表!AA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152</v>
      </c>
      <c r="AB192" s="54">
        <f t="shared" si="40"/>
        <v>304000</v>
      </c>
      <c r="AC192" s="54">
        <f>ROUNDUP(装备强化!$F$3*INDEX(装备强化!$C$12:$C$26,MATCH(装备强化附表!AC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169</v>
      </c>
      <c r="AD192" s="54">
        <f t="shared" si="41"/>
        <v>338000</v>
      </c>
      <c r="AE192" s="54">
        <f>ROUNDUP(装备强化!$F$3*INDEX(装备强化!$C$12:$C$26,MATCH(装备强化附表!AE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186</v>
      </c>
      <c r="AF192" s="54">
        <f t="shared" si="42"/>
        <v>372000</v>
      </c>
      <c r="AG192" s="54">
        <f>ROUNDUP(装备强化!$F$3*INDEX(装备强化!$C$12:$C$26,MATCH(装备强化附表!AG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203</v>
      </c>
      <c r="AH192" s="54">
        <f t="shared" si="43"/>
        <v>406000</v>
      </c>
      <c r="AI192" s="54">
        <f>ROUNDUP(装备强化!$F$3*INDEX(装备强化!$C$12:$C$26,MATCH(装备强化附表!AI$1,装备强化!$B$12:$B$26,0))*INDEX(装备强化!$G$12:$G$16,MATCH(装备强化附表!$D192,装备强化!$F$12:$F$16,0))*(INDEX(装备强化!$K$12:$K$26,MATCH(装备强化附表!$E192,装备强化!$J$12:$J$26,0))+IF($B192=1,装备强化!$K$28,0))*INDEX(装备强化!$O$12:$O$21,MATCH(装备强化附表!$C192,装备强化!$N$12:$N$21,0)),0)</f>
        <v>220</v>
      </c>
      <c r="AJ192" s="54">
        <f t="shared" si="44"/>
        <v>440000</v>
      </c>
    </row>
    <row r="193" spans="1:36">
      <c r="A193" t="s">
        <v>1285</v>
      </c>
      <c r="B193">
        <v>0</v>
      </c>
      <c r="C193" t="s">
        <v>127</v>
      </c>
      <c r="D193" t="s">
        <v>308</v>
      </c>
      <c r="E193">
        <v>40</v>
      </c>
      <c r="F193" t="s">
        <v>137</v>
      </c>
      <c r="G193" s="54">
        <f>ROUNDUP(装备强化!$F$3*INDEX(装备强化!$C$12:$C$26,MATCH(装备强化附表!G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11</v>
      </c>
      <c r="H193" s="54">
        <f t="shared" si="30"/>
        <v>22000</v>
      </c>
      <c r="I193" s="54">
        <f>ROUNDUP(装备强化!$F$3*INDEX(装备强化!$C$12:$C$26,MATCH(装备强化附表!I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16</v>
      </c>
      <c r="J193" s="54">
        <f t="shared" si="31"/>
        <v>32000</v>
      </c>
      <c r="K193" s="54">
        <f>ROUNDUP(装备强化!$F$3*INDEX(装备强化!$C$12:$C$26,MATCH(装备强化附表!K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24</v>
      </c>
      <c r="L193" s="54">
        <f t="shared" si="32"/>
        <v>48000</v>
      </c>
      <c r="M193" s="54">
        <f>ROUNDUP(装备强化!$F$3*INDEX(装备强化!$C$12:$C$26,MATCH(装备强化附表!M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29</v>
      </c>
      <c r="N193" s="54">
        <f t="shared" si="33"/>
        <v>58000</v>
      </c>
      <c r="O193" s="54">
        <f>ROUNDUP(装备强化!$F$3*INDEX(装备强化!$C$12:$C$26,MATCH(装备强化附表!O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37</v>
      </c>
      <c r="P193" s="54">
        <f t="shared" si="34"/>
        <v>74000</v>
      </c>
      <c r="Q193" s="54">
        <f>ROUNDUP(装备强化!$F$3*INDEX(装备强化!$C$12:$C$26,MATCH(装备强化附表!Q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66</v>
      </c>
      <c r="R193" s="54">
        <f t="shared" si="35"/>
        <v>132000</v>
      </c>
      <c r="S193" s="54">
        <f>ROUNDUP(装备强化!$F$3*INDEX(装备强化!$C$12:$C$26,MATCH(装备强化附表!S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77</v>
      </c>
      <c r="T193" s="54">
        <f t="shared" si="36"/>
        <v>154000</v>
      </c>
      <c r="U193" s="54">
        <f>ROUNDUP(装备强化!$F$3*INDEX(装备强化!$C$12:$C$26,MATCH(装备强化附表!U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87</v>
      </c>
      <c r="V193" s="54">
        <f t="shared" si="37"/>
        <v>174000</v>
      </c>
      <c r="W193" s="54">
        <f>ROUNDUP(装备强化!$F$3*INDEX(装备强化!$C$12:$C$26,MATCH(装备强化附表!W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98</v>
      </c>
      <c r="X193" s="54">
        <f t="shared" si="38"/>
        <v>196000</v>
      </c>
      <c r="Y193" s="54">
        <f>ROUNDUP(装备强化!$F$3*INDEX(装备强化!$C$12:$C$26,MATCH(装备强化附表!Y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108</v>
      </c>
      <c r="Z193" s="54">
        <f t="shared" si="39"/>
        <v>216000</v>
      </c>
      <c r="AA193" s="54">
        <f>ROUNDUP(装备强化!$F$3*INDEX(装备强化!$C$12:$C$26,MATCH(装备强化附表!AA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189</v>
      </c>
      <c r="AB193" s="54">
        <f t="shared" si="40"/>
        <v>378000</v>
      </c>
      <c r="AC193" s="54">
        <f>ROUNDUP(装备强化!$F$3*INDEX(装备强化!$C$12:$C$26,MATCH(装备强化附表!AC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210</v>
      </c>
      <c r="AD193" s="54">
        <f t="shared" si="41"/>
        <v>420000</v>
      </c>
      <c r="AE193" s="54">
        <f>ROUNDUP(装备强化!$F$3*INDEX(装备强化!$C$12:$C$26,MATCH(装备强化附表!AE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231</v>
      </c>
      <c r="AF193" s="54">
        <f t="shared" si="42"/>
        <v>462000</v>
      </c>
      <c r="AG193" s="54">
        <f>ROUNDUP(装备强化!$F$3*INDEX(装备强化!$C$12:$C$26,MATCH(装备强化附表!AG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252</v>
      </c>
      <c r="AH193" s="54">
        <f t="shared" si="43"/>
        <v>504000</v>
      </c>
      <c r="AI193" s="54">
        <f>ROUNDUP(装备强化!$F$3*INDEX(装备强化!$C$12:$C$26,MATCH(装备强化附表!AI$1,装备强化!$B$12:$B$26,0))*INDEX(装备强化!$G$12:$G$16,MATCH(装备强化附表!$D193,装备强化!$F$12:$F$16,0))*(INDEX(装备强化!$K$12:$K$26,MATCH(装备强化附表!$E193,装备强化!$J$12:$J$26,0))+IF($B193=1,装备强化!$K$28,0))*INDEX(装备强化!$O$12:$O$21,MATCH(装备强化附表!$C193,装备强化!$N$12:$N$21,0)),0)</f>
        <v>273</v>
      </c>
      <c r="AJ193" s="54">
        <f t="shared" si="44"/>
        <v>546000</v>
      </c>
    </row>
    <row r="194" spans="1:36">
      <c r="A194" t="s">
        <v>1290</v>
      </c>
      <c r="B194">
        <v>1</v>
      </c>
      <c r="C194" t="s">
        <v>127</v>
      </c>
      <c r="D194" t="s">
        <v>308</v>
      </c>
      <c r="E194">
        <v>40</v>
      </c>
      <c r="F194" t="s">
        <v>137</v>
      </c>
      <c r="G194" s="54">
        <f>ROUNDUP(装备强化!$F$3*INDEX(装备强化!$C$12:$C$26,MATCH(装备强化附表!G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14</v>
      </c>
      <c r="H194" s="54">
        <f t="shared" si="30"/>
        <v>28000</v>
      </c>
      <c r="I194" s="54">
        <f>ROUNDUP(装备强化!$F$3*INDEX(装备强化!$C$12:$C$26,MATCH(装备强化附表!I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21</v>
      </c>
      <c r="J194" s="54">
        <f t="shared" si="31"/>
        <v>42000</v>
      </c>
      <c r="K194" s="54">
        <f>ROUNDUP(装备强化!$F$3*INDEX(装备强化!$C$12:$C$26,MATCH(装备强化附表!K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31</v>
      </c>
      <c r="L194" s="54">
        <f t="shared" si="32"/>
        <v>62000</v>
      </c>
      <c r="M194" s="54">
        <f>ROUNDUP(装备强化!$F$3*INDEX(装备强化!$C$12:$C$26,MATCH(装备强化附表!M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38</v>
      </c>
      <c r="N194" s="54">
        <f t="shared" si="33"/>
        <v>76000</v>
      </c>
      <c r="O194" s="54">
        <f>ROUNDUP(装备强化!$F$3*INDEX(装备强化!$C$12:$C$26,MATCH(装备强化附表!O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48</v>
      </c>
      <c r="P194" s="54">
        <f t="shared" si="34"/>
        <v>96000</v>
      </c>
      <c r="Q194" s="54">
        <f>ROUNDUP(装备强化!$F$3*INDEX(装备强化!$C$12:$C$26,MATCH(装备强化附表!Q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85</v>
      </c>
      <c r="R194" s="54">
        <f t="shared" si="35"/>
        <v>170000</v>
      </c>
      <c r="S194" s="54">
        <f>ROUNDUP(装备强化!$F$3*INDEX(装备强化!$C$12:$C$26,MATCH(装备强化附表!S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98</v>
      </c>
      <c r="T194" s="54">
        <f t="shared" si="36"/>
        <v>196000</v>
      </c>
      <c r="U194" s="54">
        <f>ROUNDUP(装备强化!$F$3*INDEX(装备强化!$C$12:$C$26,MATCH(装备强化附表!U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112</v>
      </c>
      <c r="V194" s="54">
        <f t="shared" si="37"/>
        <v>224000</v>
      </c>
      <c r="W194" s="54">
        <f>ROUNDUP(装备强化!$F$3*INDEX(装备强化!$C$12:$C$26,MATCH(装备强化附表!W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125</v>
      </c>
      <c r="X194" s="54">
        <f t="shared" si="38"/>
        <v>250000</v>
      </c>
      <c r="Y194" s="54">
        <f>ROUNDUP(装备强化!$F$3*INDEX(装备强化!$C$12:$C$26,MATCH(装备强化附表!Y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139</v>
      </c>
      <c r="Z194" s="54">
        <f t="shared" si="39"/>
        <v>278000</v>
      </c>
      <c r="AA194" s="54">
        <f>ROUNDUP(装备强化!$F$3*INDEX(装备强化!$C$12:$C$26,MATCH(装备强化附表!AA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243</v>
      </c>
      <c r="AB194" s="54">
        <f t="shared" si="40"/>
        <v>486000</v>
      </c>
      <c r="AC194" s="54">
        <f>ROUNDUP(装备强化!$F$3*INDEX(装备强化!$C$12:$C$26,MATCH(装备强化附表!AC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270</v>
      </c>
      <c r="AD194" s="54">
        <f t="shared" si="41"/>
        <v>540000</v>
      </c>
      <c r="AE194" s="54">
        <f>ROUNDUP(装备强化!$F$3*INDEX(装备强化!$C$12:$C$26,MATCH(装备强化附表!AE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297</v>
      </c>
      <c r="AF194" s="54">
        <f t="shared" si="42"/>
        <v>594000</v>
      </c>
      <c r="AG194" s="54">
        <f>ROUNDUP(装备强化!$F$3*INDEX(装备强化!$C$12:$C$26,MATCH(装备强化附表!AG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324</v>
      </c>
      <c r="AH194" s="54">
        <f t="shared" si="43"/>
        <v>648000</v>
      </c>
      <c r="AI194" s="54">
        <f>ROUNDUP(装备强化!$F$3*INDEX(装备强化!$C$12:$C$26,MATCH(装备强化附表!AI$1,装备强化!$B$12:$B$26,0))*INDEX(装备强化!$G$12:$G$16,MATCH(装备强化附表!$D194,装备强化!$F$12:$F$16,0))*(INDEX(装备强化!$K$12:$K$26,MATCH(装备强化附表!$E194,装备强化!$J$12:$J$26,0))+IF($B194=1,装备强化!$K$28,0))*INDEX(装备强化!$O$12:$O$21,MATCH(装备强化附表!$C194,装备强化!$N$12:$N$21,0)),0)</f>
        <v>351</v>
      </c>
      <c r="AJ194" s="54">
        <f t="shared" si="44"/>
        <v>702000</v>
      </c>
    </row>
    <row r="195" spans="1:36">
      <c r="A195" t="s">
        <v>1295</v>
      </c>
      <c r="B195">
        <v>0</v>
      </c>
      <c r="C195" t="s">
        <v>128</v>
      </c>
      <c r="D195" t="s">
        <v>308</v>
      </c>
      <c r="E195">
        <v>40</v>
      </c>
      <c r="F195" t="s">
        <v>137</v>
      </c>
      <c r="G195" s="54">
        <f>ROUNDUP(装备强化!$F$3*INDEX(装备强化!$C$12:$C$26,MATCH(装备强化附表!G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7</v>
      </c>
      <c r="H195" s="54">
        <f t="shared" si="30"/>
        <v>14000</v>
      </c>
      <c r="I195" s="54">
        <f>ROUNDUP(装备强化!$F$3*INDEX(装备强化!$C$12:$C$26,MATCH(装备强化附表!I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10</v>
      </c>
      <c r="J195" s="54">
        <f t="shared" si="31"/>
        <v>20000</v>
      </c>
      <c r="K195" s="54">
        <f>ROUNDUP(装备强化!$F$3*INDEX(装备强化!$C$12:$C$26,MATCH(装备强化附表!K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15</v>
      </c>
      <c r="L195" s="54">
        <f t="shared" si="32"/>
        <v>30000</v>
      </c>
      <c r="M195" s="54">
        <f>ROUNDUP(装备强化!$F$3*INDEX(装备强化!$C$12:$C$26,MATCH(装备强化附表!M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19</v>
      </c>
      <c r="N195" s="54">
        <f t="shared" si="33"/>
        <v>38000</v>
      </c>
      <c r="O195" s="54">
        <f>ROUNDUP(装备强化!$F$3*INDEX(装备强化!$C$12:$C$26,MATCH(装备强化附表!O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23</v>
      </c>
      <c r="P195" s="54">
        <f t="shared" si="34"/>
        <v>46000</v>
      </c>
      <c r="Q195" s="54">
        <f>ROUNDUP(装备强化!$F$3*INDEX(装备强化!$C$12:$C$26,MATCH(装备强化附表!Q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42</v>
      </c>
      <c r="R195" s="54">
        <f t="shared" si="35"/>
        <v>84000</v>
      </c>
      <c r="S195" s="54">
        <f>ROUNDUP(装备强化!$F$3*INDEX(装备强化!$C$12:$C$26,MATCH(装备强化附表!S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48</v>
      </c>
      <c r="T195" s="54">
        <f t="shared" si="36"/>
        <v>96000</v>
      </c>
      <c r="U195" s="54">
        <f>ROUNDUP(装备强化!$F$3*INDEX(装备强化!$C$12:$C$26,MATCH(装备强化附表!U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55</v>
      </c>
      <c r="V195" s="54">
        <f t="shared" si="37"/>
        <v>110000</v>
      </c>
      <c r="W195" s="54">
        <f>ROUNDUP(装备强化!$F$3*INDEX(装备强化!$C$12:$C$26,MATCH(装备强化附表!W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61</v>
      </c>
      <c r="X195" s="54">
        <f t="shared" si="38"/>
        <v>122000</v>
      </c>
      <c r="Y195" s="54">
        <f>ROUNDUP(装备强化!$F$3*INDEX(装备强化!$C$12:$C$26,MATCH(装备强化附表!Y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68</v>
      </c>
      <c r="Z195" s="54">
        <f t="shared" si="39"/>
        <v>136000</v>
      </c>
      <c r="AA195" s="54">
        <f>ROUNDUP(装备强化!$F$3*INDEX(装备强化!$C$12:$C$26,MATCH(装备强化附表!AA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119</v>
      </c>
      <c r="AB195" s="54">
        <f t="shared" si="40"/>
        <v>238000</v>
      </c>
      <c r="AC195" s="54">
        <f>ROUNDUP(装备强化!$F$3*INDEX(装备强化!$C$12:$C$26,MATCH(装备强化附表!AC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132</v>
      </c>
      <c r="AD195" s="54">
        <f t="shared" si="41"/>
        <v>264000</v>
      </c>
      <c r="AE195" s="54">
        <f>ROUNDUP(装备强化!$F$3*INDEX(装备强化!$C$12:$C$26,MATCH(装备强化附表!AE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145</v>
      </c>
      <c r="AF195" s="54">
        <f t="shared" si="42"/>
        <v>290000</v>
      </c>
      <c r="AG195" s="54">
        <f>ROUNDUP(装备强化!$F$3*INDEX(装备强化!$C$12:$C$26,MATCH(装备强化附表!AG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158</v>
      </c>
      <c r="AH195" s="54">
        <f t="shared" si="43"/>
        <v>316000</v>
      </c>
      <c r="AI195" s="54">
        <f>ROUNDUP(装备强化!$F$3*INDEX(装备强化!$C$12:$C$26,MATCH(装备强化附表!AI$1,装备强化!$B$12:$B$26,0))*INDEX(装备强化!$G$12:$G$16,MATCH(装备强化附表!$D195,装备强化!$F$12:$F$16,0))*(INDEX(装备强化!$K$12:$K$26,MATCH(装备强化附表!$E195,装备强化!$J$12:$J$26,0))+IF($B195=1,装备强化!$K$28,0))*INDEX(装备强化!$O$12:$O$21,MATCH(装备强化附表!$C195,装备强化!$N$12:$N$21,0)),0)</f>
        <v>171</v>
      </c>
      <c r="AJ195" s="54">
        <f t="shared" si="44"/>
        <v>342000</v>
      </c>
    </row>
    <row r="196" spans="1:36">
      <c r="A196" t="s">
        <v>1300</v>
      </c>
      <c r="B196">
        <v>1</v>
      </c>
      <c r="C196" t="s">
        <v>128</v>
      </c>
      <c r="D196" t="s">
        <v>308</v>
      </c>
      <c r="E196">
        <v>40</v>
      </c>
      <c r="F196" t="s">
        <v>137</v>
      </c>
      <c r="G196" s="54">
        <f>ROUNDUP(装备强化!$F$3*INDEX(装备强化!$C$12:$C$26,MATCH(装备强化附表!G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9</v>
      </c>
      <c r="H196" s="54">
        <f t="shared" ref="H196:H259" si="45">G196*2000</f>
        <v>18000</v>
      </c>
      <c r="I196" s="54">
        <f>ROUNDUP(装备强化!$F$3*INDEX(装备强化!$C$12:$C$26,MATCH(装备强化附表!I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13</v>
      </c>
      <c r="J196" s="54">
        <f t="shared" ref="J196:J259" si="46">I196*2000</f>
        <v>26000</v>
      </c>
      <c r="K196" s="54">
        <f>ROUNDUP(装备强化!$F$3*INDEX(装备强化!$C$12:$C$26,MATCH(装备强化附表!K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19</v>
      </c>
      <c r="L196" s="54">
        <f t="shared" ref="L196:L259" si="47">K196*2000</f>
        <v>38000</v>
      </c>
      <c r="M196" s="54">
        <f>ROUNDUP(装备强化!$F$3*INDEX(装备强化!$C$12:$C$26,MATCH(装备强化附表!M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24</v>
      </c>
      <c r="N196" s="54">
        <f t="shared" ref="N196:N259" si="48">M196*2000</f>
        <v>48000</v>
      </c>
      <c r="O196" s="54">
        <f>ROUNDUP(装备强化!$F$3*INDEX(装备强化!$C$12:$C$26,MATCH(装备强化附表!O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30</v>
      </c>
      <c r="P196" s="54">
        <f t="shared" ref="P196:P259" si="49">O196*2000</f>
        <v>60000</v>
      </c>
      <c r="Q196" s="54">
        <f>ROUNDUP(装备强化!$F$3*INDEX(装备强化!$C$12:$C$26,MATCH(装备强化附表!Q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53</v>
      </c>
      <c r="R196" s="54">
        <f t="shared" ref="R196:R259" si="50">Q196*2000</f>
        <v>106000</v>
      </c>
      <c r="S196" s="54">
        <f>ROUNDUP(装备强化!$F$3*INDEX(装备强化!$C$12:$C$26,MATCH(装备强化附表!S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62</v>
      </c>
      <c r="T196" s="54">
        <f t="shared" ref="T196:T259" si="51">S196*2000</f>
        <v>124000</v>
      </c>
      <c r="U196" s="54">
        <f>ROUNDUP(装备强化!$F$3*INDEX(装备强化!$C$12:$C$26,MATCH(装备强化附表!U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70</v>
      </c>
      <c r="V196" s="54">
        <f t="shared" ref="V196:V259" si="52">U196*2000</f>
        <v>140000</v>
      </c>
      <c r="W196" s="54">
        <f>ROUNDUP(装备强化!$F$3*INDEX(装备强化!$C$12:$C$26,MATCH(装备强化附表!W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79</v>
      </c>
      <c r="X196" s="54">
        <f t="shared" ref="X196:X259" si="53">W196*2000</f>
        <v>158000</v>
      </c>
      <c r="Y196" s="54">
        <f>ROUNDUP(装备强化!$F$3*INDEX(装备强化!$C$12:$C$26,MATCH(装备强化附表!Y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87</v>
      </c>
      <c r="Z196" s="54">
        <f t="shared" ref="Z196:Z259" si="54">Y196*2000</f>
        <v>174000</v>
      </c>
      <c r="AA196" s="54">
        <f>ROUNDUP(装备强化!$F$3*INDEX(装备强化!$C$12:$C$26,MATCH(装备强化附表!AA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152</v>
      </c>
      <c r="AB196" s="54">
        <f t="shared" ref="AB196:AB259" si="55">AA196*2000</f>
        <v>304000</v>
      </c>
      <c r="AC196" s="54">
        <f>ROUNDUP(装备强化!$F$3*INDEX(装备强化!$C$12:$C$26,MATCH(装备强化附表!AC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169</v>
      </c>
      <c r="AD196" s="54">
        <f t="shared" ref="AD196:AD259" si="56">AC196*2000</f>
        <v>338000</v>
      </c>
      <c r="AE196" s="54">
        <f>ROUNDUP(装备强化!$F$3*INDEX(装备强化!$C$12:$C$26,MATCH(装备强化附表!AE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186</v>
      </c>
      <c r="AF196" s="54">
        <f t="shared" ref="AF196:AF259" si="57">AE196*2000</f>
        <v>372000</v>
      </c>
      <c r="AG196" s="54">
        <f>ROUNDUP(装备强化!$F$3*INDEX(装备强化!$C$12:$C$26,MATCH(装备强化附表!AG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203</v>
      </c>
      <c r="AH196" s="54">
        <f t="shared" ref="AH196:AH259" si="58">AG196*2000</f>
        <v>406000</v>
      </c>
      <c r="AI196" s="54">
        <f>ROUNDUP(装备强化!$F$3*INDEX(装备强化!$C$12:$C$26,MATCH(装备强化附表!AI$1,装备强化!$B$12:$B$26,0))*INDEX(装备强化!$G$12:$G$16,MATCH(装备强化附表!$D196,装备强化!$F$12:$F$16,0))*(INDEX(装备强化!$K$12:$K$26,MATCH(装备强化附表!$E196,装备强化!$J$12:$J$26,0))+IF($B196=1,装备强化!$K$28,0))*INDEX(装备强化!$O$12:$O$21,MATCH(装备强化附表!$C196,装备强化!$N$12:$N$21,0)),0)</f>
        <v>220</v>
      </c>
      <c r="AJ196" s="54">
        <f t="shared" ref="AJ196:AJ259" si="59">AI196*2000</f>
        <v>440000</v>
      </c>
    </row>
    <row r="197" spans="1:36">
      <c r="A197" t="s">
        <v>1305</v>
      </c>
      <c r="B197">
        <v>0</v>
      </c>
      <c r="C197" t="s">
        <v>126</v>
      </c>
      <c r="D197" t="s">
        <v>308</v>
      </c>
      <c r="E197">
        <v>40</v>
      </c>
      <c r="F197" t="s">
        <v>232</v>
      </c>
      <c r="G197" s="54">
        <f>ROUNDUP(装备强化!$F$3*INDEX(装备强化!$C$12:$C$26,MATCH(装备强化附表!G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6</v>
      </c>
      <c r="H197" s="54">
        <f t="shared" si="45"/>
        <v>12000</v>
      </c>
      <c r="I197" s="54">
        <f>ROUNDUP(装备强化!$F$3*INDEX(装备强化!$C$12:$C$26,MATCH(装备强化附表!I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8</v>
      </c>
      <c r="J197" s="54">
        <f t="shared" si="46"/>
        <v>16000</v>
      </c>
      <c r="K197" s="54">
        <f>ROUNDUP(装备强化!$F$3*INDEX(装备强化!$C$12:$C$26,MATCH(装备强化附表!K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12</v>
      </c>
      <c r="L197" s="54">
        <f t="shared" si="47"/>
        <v>24000</v>
      </c>
      <c r="M197" s="54">
        <f>ROUNDUP(装备强化!$F$3*INDEX(装备强化!$C$12:$C$26,MATCH(装备强化附表!M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15</v>
      </c>
      <c r="N197" s="54">
        <f t="shared" si="48"/>
        <v>30000</v>
      </c>
      <c r="O197" s="54">
        <f>ROUNDUP(装备强化!$F$3*INDEX(装备强化!$C$12:$C$26,MATCH(装备强化附表!O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19</v>
      </c>
      <c r="P197" s="54">
        <f t="shared" si="49"/>
        <v>38000</v>
      </c>
      <c r="Q197" s="54">
        <f>ROUNDUP(装备强化!$F$3*INDEX(装备强化!$C$12:$C$26,MATCH(装备强化附表!Q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33</v>
      </c>
      <c r="R197" s="54">
        <f t="shared" si="50"/>
        <v>66000</v>
      </c>
      <c r="S197" s="54">
        <f>ROUNDUP(装备强化!$F$3*INDEX(装备强化!$C$12:$C$26,MATCH(装备强化附表!S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39</v>
      </c>
      <c r="T197" s="54">
        <f t="shared" si="51"/>
        <v>78000</v>
      </c>
      <c r="U197" s="54">
        <f>ROUNDUP(装备强化!$F$3*INDEX(装备强化!$C$12:$C$26,MATCH(装备强化附表!U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44</v>
      </c>
      <c r="V197" s="54">
        <f t="shared" si="52"/>
        <v>88000</v>
      </c>
      <c r="W197" s="54">
        <f>ROUNDUP(装备强化!$F$3*INDEX(装备强化!$C$12:$C$26,MATCH(装备强化附表!W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49</v>
      </c>
      <c r="X197" s="54">
        <f t="shared" si="53"/>
        <v>98000</v>
      </c>
      <c r="Y197" s="54">
        <f>ROUNDUP(装备强化!$F$3*INDEX(装备强化!$C$12:$C$26,MATCH(装备强化附表!Y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54</v>
      </c>
      <c r="Z197" s="54">
        <f t="shared" si="54"/>
        <v>108000</v>
      </c>
      <c r="AA197" s="54">
        <f>ROUNDUP(装备强化!$F$3*INDEX(装备强化!$C$12:$C$26,MATCH(装备强化附表!AA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95</v>
      </c>
      <c r="AB197" s="54">
        <f t="shared" si="55"/>
        <v>190000</v>
      </c>
      <c r="AC197" s="54">
        <f>ROUNDUP(装备强化!$F$3*INDEX(装备强化!$C$12:$C$26,MATCH(装备强化附表!AC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105</v>
      </c>
      <c r="AD197" s="54">
        <f t="shared" si="56"/>
        <v>210000</v>
      </c>
      <c r="AE197" s="54">
        <f>ROUNDUP(装备强化!$F$3*INDEX(装备强化!$C$12:$C$26,MATCH(装备强化附表!AE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116</v>
      </c>
      <c r="AF197" s="54">
        <f t="shared" si="57"/>
        <v>232000</v>
      </c>
      <c r="AG197" s="54">
        <f>ROUNDUP(装备强化!$F$3*INDEX(装备强化!$C$12:$C$26,MATCH(装备强化附表!AG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126</v>
      </c>
      <c r="AH197" s="54">
        <f t="shared" si="58"/>
        <v>252000</v>
      </c>
      <c r="AI197" s="54">
        <f>ROUNDUP(装备强化!$F$3*INDEX(装备强化!$C$12:$C$26,MATCH(装备强化附表!AI$1,装备强化!$B$12:$B$26,0))*INDEX(装备强化!$G$12:$G$16,MATCH(装备强化附表!$D197,装备强化!$F$12:$F$16,0))*(INDEX(装备强化!$K$12:$K$26,MATCH(装备强化附表!$E197,装备强化!$J$12:$J$26,0))+IF($B197=1,装备强化!$K$28,0))*INDEX(装备强化!$O$12:$O$21,MATCH(装备强化附表!$C197,装备强化!$N$12:$N$21,0)),0)</f>
        <v>137</v>
      </c>
      <c r="AJ197" s="54">
        <f t="shared" si="59"/>
        <v>274000</v>
      </c>
    </row>
    <row r="198" spans="1:36">
      <c r="A198" t="s">
        <v>1310</v>
      </c>
      <c r="B198">
        <v>1</v>
      </c>
      <c r="C198" t="s">
        <v>126</v>
      </c>
      <c r="D198" t="s">
        <v>308</v>
      </c>
      <c r="E198">
        <v>40</v>
      </c>
      <c r="F198" t="s">
        <v>232</v>
      </c>
      <c r="G198" s="54">
        <f>ROUNDUP(装备强化!$F$3*INDEX(装备强化!$C$12:$C$26,MATCH(装备强化附表!G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7</v>
      </c>
      <c r="H198" s="54">
        <f t="shared" si="45"/>
        <v>14000</v>
      </c>
      <c r="I198" s="54">
        <f>ROUNDUP(装备强化!$F$3*INDEX(装备强化!$C$12:$C$26,MATCH(装备强化附表!I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11</v>
      </c>
      <c r="J198" s="54">
        <f t="shared" si="46"/>
        <v>22000</v>
      </c>
      <c r="K198" s="54">
        <f>ROUNDUP(装备强化!$F$3*INDEX(装备强化!$C$12:$C$26,MATCH(装备强化附表!K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16</v>
      </c>
      <c r="L198" s="54">
        <f t="shared" si="47"/>
        <v>32000</v>
      </c>
      <c r="M198" s="54">
        <f>ROUNDUP(装备强化!$F$3*INDEX(装备强化!$C$12:$C$26,MATCH(装备强化附表!M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19</v>
      </c>
      <c r="N198" s="54">
        <f t="shared" si="48"/>
        <v>38000</v>
      </c>
      <c r="O198" s="54">
        <f>ROUNDUP(装备强化!$F$3*INDEX(装备强化!$C$12:$C$26,MATCH(装备强化附表!O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24</v>
      </c>
      <c r="P198" s="54">
        <f t="shared" si="49"/>
        <v>48000</v>
      </c>
      <c r="Q198" s="54">
        <f>ROUNDUP(装备强化!$F$3*INDEX(装备强化!$C$12:$C$26,MATCH(装备强化附表!Q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43</v>
      </c>
      <c r="R198" s="54">
        <f t="shared" si="50"/>
        <v>86000</v>
      </c>
      <c r="S198" s="54">
        <f>ROUNDUP(装备强化!$F$3*INDEX(装备强化!$C$12:$C$26,MATCH(装备强化附表!S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49</v>
      </c>
      <c r="T198" s="54">
        <f t="shared" si="51"/>
        <v>98000</v>
      </c>
      <c r="U198" s="54">
        <f>ROUNDUP(装备强化!$F$3*INDEX(装备强化!$C$12:$C$26,MATCH(装备强化附表!U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56</v>
      </c>
      <c r="V198" s="54">
        <f t="shared" si="52"/>
        <v>112000</v>
      </c>
      <c r="W198" s="54">
        <f>ROUNDUP(装备强化!$F$3*INDEX(装备强化!$C$12:$C$26,MATCH(装备强化附表!W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63</v>
      </c>
      <c r="X198" s="54">
        <f t="shared" si="53"/>
        <v>126000</v>
      </c>
      <c r="Y198" s="54">
        <f>ROUNDUP(装备强化!$F$3*INDEX(装备强化!$C$12:$C$26,MATCH(装备强化附表!Y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70</v>
      </c>
      <c r="Z198" s="54">
        <f t="shared" si="54"/>
        <v>140000</v>
      </c>
      <c r="AA198" s="54">
        <f>ROUNDUP(装备强化!$F$3*INDEX(装备强化!$C$12:$C$26,MATCH(装备强化附表!AA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122</v>
      </c>
      <c r="AB198" s="54">
        <f t="shared" si="55"/>
        <v>244000</v>
      </c>
      <c r="AC198" s="54">
        <f>ROUNDUP(装备强化!$F$3*INDEX(装备强化!$C$12:$C$26,MATCH(装备强化附表!AC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135</v>
      </c>
      <c r="AD198" s="54">
        <f t="shared" si="56"/>
        <v>270000</v>
      </c>
      <c r="AE198" s="54">
        <f>ROUNDUP(装备强化!$F$3*INDEX(装备强化!$C$12:$C$26,MATCH(装备强化附表!AE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149</v>
      </c>
      <c r="AF198" s="54">
        <f t="shared" si="57"/>
        <v>298000</v>
      </c>
      <c r="AG198" s="54">
        <f>ROUNDUP(装备强化!$F$3*INDEX(装备强化!$C$12:$C$26,MATCH(装备强化附表!AG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162</v>
      </c>
      <c r="AH198" s="54">
        <f t="shared" si="58"/>
        <v>324000</v>
      </c>
      <c r="AI198" s="54">
        <f>ROUNDUP(装备强化!$F$3*INDEX(装备强化!$C$12:$C$26,MATCH(装备强化附表!AI$1,装备强化!$B$12:$B$26,0))*INDEX(装备强化!$G$12:$G$16,MATCH(装备强化附表!$D198,装备强化!$F$12:$F$16,0))*(INDEX(装备强化!$K$12:$K$26,MATCH(装备强化附表!$E198,装备强化!$J$12:$J$26,0))+IF($B198=1,装备强化!$K$28,0))*INDEX(装备强化!$O$12:$O$21,MATCH(装备强化附表!$C198,装备强化!$N$12:$N$21,0)),0)</f>
        <v>176</v>
      </c>
      <c r="AJ198" s="54">
        <f t="shared" si="59"/>
        <v>352000</v>
      </c>
    </row>
    <row r="199" spans="1:36">
      <c r="A199" t="s">
        <v>1315</v>
      </c>
      <c r="B199">
        <v>0</v>
      </c>
      <c r="C199" t="s">
        <v>129</v>
      </c>
      <c r="D199" t="s">
        <v>308</v>
      </c>
      <c r="E199">
        <v>40</v>
      </c>
      <c r="F199" t="s">
        <v>232</v>
      </c>
      <c r="G199" s="54">
        <f>ROUNDUP(装备强化!$F$3*INDEX(装备强化!$C$12:$C$26,MATCH(装备强化附表!G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6</v>
      </c>
      <c r="H199" s="54">
        <f t="shared" si="45"/>
        <v>12000</v>
      </c>
      <c r="I199" s="54">
        <f>ROUNDUP(装备强化!$F$3*INDEX(装备强化!$C$12:$C$26,MATCH(装备强化附表!I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8</v>
      </c>
      <c r="J199" s="54">
        <f t="shared" si="46"/>
        <v>16000</v>
      </c>
      <c r="K199" s="54">
        <f>ROUNDUP(装备强化!$F$3*INDEX(装备强化!$C$12:$C$26,MATCH(装备强化附表!K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12</v>
      </c>
      <c r="L199" s="54">
        <f t="shared" si="47"/>
        <v>24000</v>
      </c>
      <c r="M199" s="54">
        <f>ROUNDUP(装备强化!$F$3*INDEX(装备强化!$C$12:$C$26,MATCH(装备强化附表!M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15</v>
      </c>
      <c r="N199" s="54">
        <f t="shared" si="48"/>
        <v>30000</v>
      </c>
      <c r="O199" s="54">
        <f>ROUNDUP(装备强化!$F$3*INDEX(装备强化!$C$12:$C$26,MATCH(装备强化附表!O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19</v>
      </c>
      <c r="P199" s="54">
        <f t="shared" si="49"/>
        <v>38000</v>
      </c>
      <c r="Q199" s="54">
        <f>ROUNDUP(装备强化!$F$3*INDEX(装备强化!$C$12:$C$26,MATCH(装备强化附表!Q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33</v>
      </c>
      <c r="R199" s="54">
        <f t="shared" si="50"/>
        <v>66000</v>
      </c>
      <c r="S199" s="54">
        <f>ROUNDUP(装备强化!$F$3*INDEX(装备强化!$C$12:$C$26,MATCH(装备强化附表!S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39</v>
      </c>
      <c r="T199" s="54">
        <f t="shared" si="51"/>
        <v>78000</v>
      </c>
      <c r="U199" s="54">
        <f>ROUNDUP(装备强化!$F$3*INDEX(装备强化!$C$12:$C$26,MATCH(装备强化附表!U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44</v>
      </c>
      <c r="V199" s="54">
        <f t="shared" si="52"/>
        <v>88000</v>
      </c>
      <c r="W199" s="54">
        <f>ROUNDUP(装备强化!$F$3*INDEX(装备强化!$C$12:$C$26,MATCH(装备强化附表!W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49</v>
      </c>
      <c r="X199" s="54">
        <f t="shared" si="53"/>
        <v>98000</v>
      </c>
      <c r="Y199" s="54">
        <f>ROUNDUP(装备强化!$F$3*INDEX(装备强化!$C$12:$C$26,MATCH(装备强化附表!Y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54</v>
      </c>
      <c r="Z199" s="54">
        <f t="shared" si="54"/>
        <v>108000</v>
      </c>
      <c r="AA199" s="54">
        <f>ROUNDUP(装备强化!$F$3*INDEX(装备强化!$C$12:$C$26,MATCH(装备强化附表!AA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95</v>
      </c>
      <c r="AB199" s="54">
        <f t="shared" si="55"/>
        <v>190000</v>
      </c>
      <c r="AC199" s="54">
        <f>ROUNDUP(装备强化!$F$3*INDEX(装备强化!$C$12:$C$26,MATCH(装备强化附表!AC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105</v>
      </c>
      <c r="AD199" s="54">
        <f t="shared" si="56"/>
        <v>210000</v>
      </c>
      <c r="AE199" s="54">
        <f>ROUNDUP(装备强化!$F$3*INDEX(装备强化!$C$12:$C$26,MATCH(装备强化附表!AE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116</v>
      </c>
      <c r="AF199" s="54">
        <f t="shared" si="57"/>
        <v>232000</v>
      </c>
      <c r="AG199" s="54">
        <f>ROUNDUP(装备强化!$F$3*INDEX(装备强化!$C$12:$C$26,MATCH(装备强化附表!AG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126</v>
      </c>
      <c r="AH199" s="54">
        <f t="shared" si="58"/>
        <v>252000</v>
      </c>
      <c r="AI199" s="54">
        <f>ROUNDUP(装备强化!$F$3*INDEX(装备强化!$C$12:$C$26,MATCH(装备强化附表!AI$1,装备强化!$B$12:$B$26,0))*INDEX(装备强化!$G$12:$G$16,MATCH(装备强化附表!$D199,装备强化!$F$12:$F$16,0))*(INDEX(装备强化!$K$12:$K$26,MATCH(装备强化附表!$E199,装备强化!$J$12:$J$26,0))+IF($B199=1,装备强化!$K$28,0))*INDEX(装备强化!$O$12:$O$21,MATCH(装备强化附表!$C199,装备强化!$N$12:$N$21,0)),0)</f>
        <v>137</v>
      </c>
      <c r="AJ199" s="54">
        <f t="shared" si="59"/>
        <v>274000</v>
      </c>
    </row>
    <row r="200" spans="1:36">
      <c r="A200" t="s">
        <v>1320</v>
      </c>
      <c r="B200">
        <v>1</v>
      </c>
      <c r="C200" t="s">
        <v>129</v>
      </c>
      <c r="D200" t="s">
        <v>308</v>
      </c>
      <c r="E200">
        <v>40</v>
      </c>
      <c r="F200" t="s">
        <v>232</v>
      </c>
      <c r="G200" s="54">
        <f>ROUNDUP(装备强化!$F$3*INDEX(装备强化!$C$12:$C$26,MATCH(装备强化附表!G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7</v>
      </c>
      <c r="H200" s="54">
        <f t="shared" si="45"/>
        <v>14000</v>
      </c>
      <c r="I200" s="54">
        <f>ROUNDUP(装备强化!$F$3*INDEX(装备强化!$C$12:$C$26,MATCH(装备强化附表!I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11</v>
      </c>
      <c r="J200" s="54">
        <f t="shared" si="46"/>
        <v>22000</v>
      </c>
      <c r="K200" s="54">
        <f>ROUNDUP(装备强化!$F$3*INDEX(装备强化!$C$12:$C$26,MATCH(装备强化附表!K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16</v>
      </c>
      <c r="L200" s="54">
        <f t="shared" si="47"/>
        <v>32000</v>
      </c>
      <c r="M200" s="54">
        <f>ROUNDUP(装备强化!$F$3*INDEX(装备强化!$C$12:$C$26,MATCH(装备强化附表!M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19</v>
      </c>
      <c r="N200" s="54">
        <f t="shared" si="48"/>
        <v>38000</v>
      </c>
      <c r="O200" s="54">
        <f>ROUNDUP(装备强化!$F$3*INDEX(装备强化!$C$12:$C$26,MATCH(装备强化附表!O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24</v>
      </c>
      <c r="P200" s="54">
        <f t="shared" si="49"/>
        <v>48000</v>
      </c>
      <c r="Q200" s="54">
        <f>ROUNDUP(装备强化!$F$3*INDEX(装备强化!$C$12:$C$26,MATCH(装备强化附表!Q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43</v>
      </c>
      <c r="R200" s="54">
        <f t="shared" si="50"/>
        <v>86000</v>
      </c>
      <c r="S200" s="54">
        <f>ROUNDUP(装备强化!$F$3*INDEX(装备强化!$C$12:$C$26,MATCH(装备强化附表!S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49</v>
      </c>
      <c r="T200" s="54">
        <f t="shared" si="51"/>
        <v>98000</v>
      </c>
      <c r="U200" s="54">
        <f>ROUNDUP(装备强化!$F$3*INDEX(装备强化!$C$12:$C$26,MATCH(装备强化附表!U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56</v>
      </c>
      <c r="V200" s="54">
        <f t="shared" si="52"/>
        <v>112000</v>
      </c>
      <c r="W200" s="54">
        <f>ROUNDUP(装备强化!$F$3*INDEX(装备强化!$C$12:$C$26,MATCH(装备强化附表!W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63</v>
      </c>
      <c r="X200" s="54">
        <f t="shared" si="53"/>
        <v>126000</v>
      </c>
      <c r="Y200" s="54">
        <f>ROUNDUP(装备强化!$F$3*INDEX(装备强化!$C$12:$C$26,MATCH(装备强化附表!Y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70</v>
      </c>
      <c r="Z200" s="54">
        <f t="shared" si="54"/>
        <v>140000</v>
      </c>
      <c r="AA200" s="54">
        <f>ROUNDUP(装备强化!$F$3*INDEX(装备强化!$C$12:$C$26,MATCH(装备强化附表!AA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122</v>
      </c>
      <c r="AB200" s="54">
        <f t="shared" si="55"/>
        <v>244000</v>
      </c>
      <c r="AC200" s="54">
        <f>ROUNDUP(装备强化!$F$3*INDEX(装备强化!$C$12:$C$26,MATCH(装备强化附表!AC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135</v>
      </c>
      <c r="AD200" s="54">
        <f t="shared" si="56"/>
        <v>270000</v>
      </c>
      <c r="AE200" s="54">
        <f>ROUNDUP(装备强化!$F$3*INDEX(装备强化!$C$12:$C$26,MATCH(装备强化附表!AE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149</v>
      </c>
      <c r="AF200" s="54">
        <f t="shared" si="57"/>
        <v>298000</v>
      </c>
      <c r="AG200" s="54">
        <f>ROUNDUP(装备强化!$F$3*INDEX(装备强化!$C$12:$C$26,MATCH(装备强化附表!AG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162</v>
      </c>
      <c r="AH200" s="54">
        <f t="shared" si="58"/>
        <v>324000</v>
      </c>
      <c r="AI200" s="54">
        <f>ROUNDUP(装备强化!$F$3*INDEX(装备强化!$C$12:$C$26,MATCH(装备强化附表!AI$1,装备强化!$B$12:$B$26,0))*INDEX(装备强化!$G$12:$G$16,MATCH(装备强化附表!$D200,装备强化!$F$12:$F$16,0))*(INDEX(装备强化!$K$12:$K$26,MATCH(装备强化附表!$E200,装备强化!$J$12:$J$26,0))+IF($B200=1,装备强化!$K$28,0))*INDEX(装备强化!$O$12:$O$21,MATCH(装备强化附表!$C200,装备强化!$N$12:$N$21,0)),0)</f>
        <v>176</v>
      </c>
      <c r="AJ200" s="54">
        <f t="shared" si="59"/>
        <v>352000</v>
      </c>
    </row>
    <row r="201" spans="1:36">
      <c r="A201" t="s">
        <v>1325</v>
      </c>
      <c r="B201">
        <v>0</v>
      </c>
      <c r="C201" t="s">
        <v>123</v>
      </c>
      <c r="D201" t="s">
        <v>308</v>
      </c>
      <c r="E201">
        <v>45</v>
      </c>
      <c r="F201" t="s">
        <v>232</v>
      </c>
      <c r="G201" s="54">
        <f>ROUNDUP(装备强化!$F$3*INDEX(装备强化!$C$12:$C$26,MATCH(装备强化附表!G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6</v>
      </c>
      <c r="H201" s="54">
        <f t="shared" si="45"/>
        <v>12000</v>
      </c>
      <c r="I201" s="54">
        <f>ROUNDUP(装备强化!$F$3*INDEX(装备强化!$C$12:$C$26,MATCH(装备强化附表!I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9</v>
      </c>
      <c r="J201" s="54">
        <f t="shared" si="46"/>
        <v>18000</v>
      </c>
      <c r="K201" s="54">
        <f>ROUNDUP(装备强化!$F$3*INDEX(装备强化!$C$12:$C$26,MATCH(装备强化附表!K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13</v>
      </c>
      <c r="L201" s="54">
        <f t="shared" si="47"/>
        <v>26000</v>
      </c>
      <c r="M201" s="54">
        <f>ROUNDUP(装备强化!$F$3*INDEX(装备强化!$C$12:$C$26,MATCH(装备强化附表!M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16</v>
      </c>
      <c r="N201" s="54">
        <f t="shared" si="48"/>
        <v>32000</v>
      </c>
      <c r="O201" s="54">
        <f>ROUNDUP(装备强化!$F$3*INDEX(装备强化!$C$12:$C$26,MATCH(装备强化附表!O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21</v>
      </c>
      <c r="P201" s="54">
        <f t="shared" si="49"/>
        <v>42000</v>
      </c>
      <c r="Q201" s="54">
        <f>ROUNDUP(装备强化!$F$3*INDEX(装备强化!$C$12:$C$26,MATCH(装备强化附表!Q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36</v>
      </c>
      <c r="R201" s="54">
        <f t="shared" si="50"/>
        <v>72000</v>
      </c>
      <c r="S201" s="54">
        <f>ROUNDUP(装备强化!$F$3*INDEX(装备强化!$C$12:$C$26,MATCH(装备强化附表!S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42</v>
      </c>
      <c r="T201" s="54">
        <f t="shared" si="51"/>
        <v>84000</v>
      </c>
      <c r="U201" s="54">
        <f>ROUNDUP(装备强化!$F$3*INDEX(装备强化!$C$12:$C$26,MATCH(装备强化附表!U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48</v>
      </c>
      <c r="V201" s="54">
        <f t="shared" si="52"/>
        <v>96000</v>
      </c>
      <c r="W201" s="54">
        <f>ROUNDUP(装备强化!$F$3*INDEX(装备强化!$C$12:$C$26,MATCH(装备强化附表!W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54</v>
      </c>
      <c r="X201" s="54">
        <f t="shared" si="53"/>
        <v>108000</v>
      </c>
      <c r="Y201" s="54">
        <f>ROUNDUP(装备强化!$F$3*INDEX(装备强化!$C$12:$C$26,MATCH(装备强化附表!Y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59</v>
      </c>
      <c r="Z201" s="54">
        <f t="shared" si="54"/>
        <v>118000</v>
      </c>
      <c r="AA201" s="54">
        <f>ROUNDUP(装备强化!$F$3*INDEX(装备强化!$C$12:$C$26,MATCH(装备强化附表!AA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104</v>
      </c>
      <c r="AB201" s="54">
        <f t="shared" si="55"/>
        <v>208000</v>
      </c>
      <c r="AC201" s="54">
        <f>ROUNDUP(装备强化!$F$3*INDEX(装备强化!$C$12:$C$26,MATCH(装备强化附表!AC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115</v>
      </c>
      <c r="AD201" s="54">
        <f t="shared" si="56"/>
        <v>230000</v>
      </c>
      <c r="AE201" s="54">
        <f>ROUNDUP(装备强化!$F$3*INDEX(装备强化!$C$12:$C$26,MATCH(装备强化附表!AE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127</v>
      </c>
      <c r="AF201" s="54">
        <f t="shared" si="57"/>
        <v>254000</v>
      </c>
      <c r="AG201" s="54">
        <f>ROUNDUP(装备强化!$F$3*INDEX(装备强化!$C$12:$C$26,MATCH(装备强化附表!AG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138</v>
      </c>
      <c r="AH201" s="54">
        <f t="shared" si="58"/>
        <v>276000</v>
      </c>
      <c r="AI201" s="54">
        <f>ROUNDUP(装备强化!$F$3*INDEX(装备强化!$C$12:$C$26,MATCH(装备强化附表!AI$1,装备强化!$B$12:$B$26,0))*INDEX(装备强化!$G$12:$G$16,MATCH(装备强化附表!$D201,装备强化!$F$12:$F$16,0))*(INDEX(装备强化!$K$12:$K$26,MATCH(装备强化附表!$E201,装备强化!$J$12:$J$26,0))+IF($B201=1,装备强化!$K$28,0))*INDEX(装备强化!$O$12:$O$21,MATCH(装备强化附表!$C201,装备强化!$N$12:$N$21,0)),0)</f>
        <v>150</v>
      </c>
      <c r="AJ201" s="54">
        <f t="shared" si="59"/>
        <v>300000</v>
      </c>
    </row>
    <row r="202" spans="1:36">
      <c r="A202" t="s">
        <v>1330</v>
      </c>
      <c r="B202">
        <v>0</v>
      </c>
      <c r="C202" t="s">
        <v>124</v>
      </c>
      <c r="D202" t="s">
        <v>308</v>
      </c>
      <c r="E202">
        <v>45</v>
      </c>
      <c r="F202" t="s">
        <v>232</v>
      </c>
      <c r="G202" s="54">
        <f>ROUNDUP(装备强化!$F$3*INDEX(装备强化!$C$12:$C$26,MATCH(装备强化附表!G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8</v>
      </c>
      <c r="H202" s="54">
        <f t="shared" si="45"/>
        <v>16000</v>
      </c>
      <c r="I202" s="54">
        <f>ROUNDUP(装备强化!$F$3*INDEX(装备强化!$C$12:$C$26,MATCH(装备强化附表!I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11</v>
      </c>
      <c r="J202" s="54">
        <f t="shared" si="46"/>
        <v>22000</v>
      </c>
      <c r="K202" s="54">
        <f>ROUNDUP(装备强化!$F$3*INDEX(装备强化!$C$12:$C$26,MATCH(装备强化附表!K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17</v>
      </c>
      <c r="L202" s="54">
        <f t="shared" si="47"/>
        <v>34000</v>
      </c>
      <c r="M202" s="54">
        <f>ROUNDUP(装备强化!$F$3*INDEX(装备强化!$C$12:$C$26,MATCH(装备强化附表!M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20</v>
      </c>
      <c r="N202" s="54">
        <f t="shared" si="48"/>
        <v>40000</v>
      </c>
      <c r="O202" s="54">
        <f>ROUNDUP(装备强化!$F$3*INDEX(装备强化!$C$12:$C$26,MATCH(装备强化附表!O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26</v>
      </c>
      <c r="P202" s="54">
        <f t="shared" si="49"/>
        <v>52000</v>
      </c>
      <c r="Q202" s="54">
        <f>ROUNDUP(装备强化!$F$3*INDEX(装备强化!$C$12:$C$26,MATCH(装备强化附表!Q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45</v>
      </c>
      <c r="R202" s="54">
        <f t="shared" si="50"/>
        <v>90000</v>
      </c>
      <c r="S202" s="54">
        <f>ROUNDUP(装备强化!$F$3*INDEX(装备强化!$C$12:$C$26,MATCH(装备强化附表!S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53</v>
      </c>
      <c r="T202" s="54">
        <f t="shared" si="51"/>
        <v>106000</v>
      </c>
      <c r="U202" s="54">
        <f>ROUNDUP(装备强化!$F$3*INDEX(装备强化!$C$12:$C$26,MATCH(装备强化附表!U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60</v>
      </c>
      <c r="V202" s="54">
        <f t="shared" si="52"/>
        <v>120000</v>
      </c>
      <c r="W202" s="54">
        <f>ROUNDUP(装备强化!$F$3*INDEX(装备强化!$C$12:$C$26,MATCH(装备强化附表!W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67</v>
      </c>
      <c r="X202" s="54">
        <f t="shared" si="53"/>
        <v>134000</v>
      </c>
      <c r="Y202" s="54">
        <f>ROUNDUP(装备强化!$F$3*INDEX(装备强化!$C$12:$C$26,MATCH(装备强化附表!Y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74</v>
      </c>
      <c r="Z202" s="54">
        <f t="shared" si="54"/>
        <v>148000</v>
      </c>
      <c r="AA202" s="54">
        <f>ROUNDUP(装备强化!$F$3*INDEX(装备强化!$C$12:$C$26,MATCH(装备强化附表!AA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130</v>
      </c>
      <c r="AB202" s="54">
        <f t="shared" si="55"/>
        <v>260000</v>
      </c>
      <c r="AC202" s="54">
        <f>ROUNDUP(装备强化!$F$3*INDEX(装备强化!$C$12:$C$26,MATCH(装备强化附表!AC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144</v>
      </c>
      <c r="AD202" s="54">
        <f t="shared" si="56"/>
        <v>288000</v>
      </c>
      <c r="AE202" s="54">
        <f>ROUNDUP(装备强化!$F$3*INDEX(装备强化!$C$12:$C$26,MATCH(装备强化附表!AE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159</v>
      </c>
      <c r="AF202" s="54">
        <f t="shared" si="57"/>
        <v>318000</v>
      </c>
      <c r="AG202" s="54">
        <f>ROUNDUP(装备强化!$F$3*INDEX(装备强化!$C$12:$C$26,MATCH(装备强化附表!AG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173</v>
      </c>
      <c r="AH202" s="54">
        <f t="shared" si="58"/>
        <v>346000</v>
      </c>
      <c r="AI202" s="54">
        <f>ROUNDUP(装备强化!$F$3*INDEX(装备强化!$C$12:$C$26,MATCH(装备强化附表!AI$1,装备强化!$B$12:$B$26,0))*INDEX(装备强化!$G$12:$G$16,MATCH(装备强化附表!$D202,装备强化!$F$12:$F$16,0))*(INDEX(装备强化!$K$12:$K$26,MATCH(装备强化附表!$E202,装备强化!$J$12:$J$26,0))+IF($B202=1,装备强化!$K$28,0))*INDEX(装备强化!$O$12:$O$21,MATCH(装备强化附表!$C202,装备强化!$N$12:$N$21,0)),0)</f>
        <v>187</v>
      </c>
      <c r="AJ202" s="54">
        <f t="shared" si="59"/>
        <v>374000</v>
      </c>
    </row>
    <row r="203" spans="1:36">
      <c r="A203" t="s">
        <v>1335</v>
      </c>
      <c r="B203">
        <v>0</v>
      </c>
      <c r="C203" t="s">
        <v>125</v>
      </c>
      <c r="D203" t="s">
        <v>308</v>
      </c>
      <c r="E203">
        <v>45</v>
      </c>
      <c r="F203" t="s">
        <v>232</v>
      </c>
      <c r="G203" s="54">
        <f>ROUNDUP(装备强化!$F$3*INDEX(装备强化!$C$12:$C$26,MATCH(装备强化附表!G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8</v>
      </c>
      <c r="H203" s="54">
        <f t="shared" si="45"/>
        <v>16000</v>
      </c>
      <c r="I203" s="54">
        <f>ROUNDUP(装备强化!$F$3*INDEX(装备强化!$C$12:$C$26,MATCH(装备强化附表!I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11</v>
      </c>
      <c r="J203" s="54">
        <f t="shared" si="46"/>
        <v>22000</v>
      </c>
      <c r="K203" s="54">
        <f>ROUNDUP(装备强化!$F$3*INDEX(装备强化!$C$12:$C$26,MATCH(装备强化附表!K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17</v>
      </c>
      <c r="L203" s="54">
        <f t="shared" si="47"/>
        <v>34000</v>
      </c>
      <c r="M203" s="54">
        <f>ROUNDUP(装备强化!$F$3*INDEX(装备强化!$C$12:$C$26,MATCH(装备强化附表!M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20</v>
      </c>
      <c r="N203" s="54">
        <f t="shared" si="48"/>
        <v>40000</v>
      </c>
      <c r="O203" s="54">
        <f>ROUNDUP(装备强化!$F$3*INDEX(装备强化!$C$12:$C$26,MATCH(装备强化附表!O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26</v>
      </c>
      <c r="P203" s="54">
        <f t="shared" si="49"/>
        <v>52000</v>
      </c>
      <c r="Q203" s="54">
        <f>ROUNDUP(装备强化!$F$3*INDEX(装备强化!$C$12:$C$26,MATCH(装备强化附表!Q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45</v>
      </c>
      <c r="R203" s="54">
        <f t="shared" si="50"/>
        <v>90000</v>
      </c>
      <c r="S203" s="54">
        <f>ROUNDUP(装备强化!$F$3*INDEX(装备强化!$C$12:$C$26,MATCH(装备强化附表!S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53</v>
      </c>
      <c r="T203" s="54">
        <f t="shared" si="51"/>
        <v>106000</v>
      </c>
      <c r="U203" s="54">
        <f>ROUNDUP(装备强化!$F$3*INDEX(装备强化!$C$12:$C$26,MATCH(装备强化附表!U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60</v>
      </c>
      <c r="V203" s="54">
        <f t="shared" si="52"/>
        <v>120000</v>
      </c>
      <c r="W203" s="54">
        <f>ROUNDUP(装备强化!$F$3*INDEX(装备强化!$C$12:$C$26,MATCH(装备强化附表!W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67</v>
      </c>
      <c r="X203" s="54">
        <f t="shared" si="53"/>
        <v>134000</v>
      </c>
      <c r="Y203" s="54">
        <f>ROUNDUP(装备强化!$F$3*INDEX(装备强化!$C$12:$C$26,MATCH(装备强化附表!Y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74</v>
      </c>
      <c r="Z203" s="54">
        <f t="shared" si="54"/>
        <v>148000</v>
      </c>
      <c r="AA203" s="54">
        <f>ROUNDUP(装备强化!$F$3*INDEX(装备强化!$C$12:$C$26,MATCH(装备强化附表!AA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130</v>
      </c>
      <c r="AB203" s="54">
        <f t="shared" si="55"/>
        <v>260000</v>
      </c>
      <c r="AC203" s="54">
        <f>ROUNDUP(装备强化!$F$3*INDEX(装备强化!$C$12:$C$26,MATCH(装备强化附表!AC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144</v>
      </c>
      <c r="AD203" s="54">
        <f t="shared" si="56"/>
        <v>288000</v>
      </c>
      <c r="AE203" s="54">
        <f>ROUNDUP(装备强化!$F$3*INDEX(装备强化!$C$12:$C$26,MATCH(装备强化附表!AE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159</v>
      </c>
      <c r="AF203" s="54">
        <f t="shared" si="57"/>
        <v>318000</v>
      </c>
      <c r="AG203" s="54">
        <f>ROUNDUP(装备强化!$F$3*INDEX(装备强化!$C$12:$C$26,MATCH(装备强化附表!AG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173</v>
      </c>
      <c r="AH203" s="54">
        <f t="shared" si="58"/>
        <v>346000</v>
      </c>
      <c r="AI203" s="54">
        <f>ROUNDUP(装备强化!$F$3*INDEX(装备强化!$C$12:$C$26,MATCH(装备强化附表!AI$1,装备强化!$B$12:$B$26,0))*INDEX(装备强化!$G$12:$G$16,MATCH(装备强化附表!$D203,装备强化!$F$12:$F$16,0))*(INDEX(装备强化!$K$12:$K$26,MATCH(装备强化附表!$E203,装备强化!$J$12:$J$26,0))+IF($B203=1,装备强化!$K$28,0))*INDEX(装备强化!$O$12:$O$21,MATCH(装备强化附表!$C203,装备强化!$N$12:$N$21,0)),0)</f>
        <v>187</v>
      </c>
      <c r="AJ203" s="54">
        <f t="shared" si="59"/>
        <v>374000</v>
      </c>
    </row>
    <row r="204" spans="1:36">
      <c r="A204" t="s">
        <v>1340</v>
      </c>
      <c r="B204">
        <v>0</v>
      </c>
      <c r="C204" t="s">
        <v>130</v>
      </c>
      <c r="D204" t="s">
        <v>308</v>
      </c>
      <c r="E204">
        <v>45</v>
      </c>
      <c r="F204" t="s">
        <v>232</v>
      </c>
      <c r="G204" s="54">
        <f>ROUNDUP(装备强化!$F$3*INDEX(装备强化!$C$12:$C$26,MATCH(装备强化附表!G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6</v>
      </c>
      <c r="H204" s="54">
        <f t="shared" si="45"/>
        <v>12000</v>
      </c>
      <c r="I204" s="54">
        <f>ROUNDUP(装备强化!$F$3*INDEX(装备强化!$C$12:$C$26,MATCH(装备强化附表!I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9</v>
      </c>
      <c r="J204" s="54">
        <f t="shared" si="46"/>
        <v>18000</v>
      </c>
      <c r="K204" s="54">
        <f>ROUNDUP(装备强化!$F$3*INDEX(装备强化!$C$12:$C$26,MATCH(装备强化附表!K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13</v>
      </c>
      <c r="L204" s="54">
        <f t="shared" si="47"/>
        <v>26000</v>
      </c>
      <c r="M204" s="54">
        <f>ROUNDUP(装备强化!$F$3*INDEX(装备强化!$C$12:$C$26,MATCH(装备强化附表!M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16</v>
      </c>
      <c r="N204" s="54">
        <f t="shared" si="48"/>
        <v>32000</v>
      </c>
      <c r="O204" s="54">
        <f>ROUNDUP(装备强化!$F$3*INDEX(装备强化!$C$12:$C$26,MATCH(装备强化附表!O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21</v>
      </c>
      <c r="P204" s="54">
        <f t="shared" si="49"/>
        <v>42000</v>
      </c>
      <c r="Q204" s="54">
        <f>ROUNDUP(装备强化!$F$3*INDEX(装备强化!$C$12:$C$26,MATCH(装备强化附表!Q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36</v>
      </c>
      <c r="R204" s="54">
        <f t="shared" si="50"/>
        <v>72000</v>
      </c>
      <c r="S204" s="54">
        <f>ROUNDUP(装备强化!$F$3*INDEX(装备强化!$C$12:$C$26,MATCH(装备强化附表!S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42</v>
      </c>
      <c r="T204" s="54">
        <f t="shared" si="51"/>
        <v>84000</v>
      </c>
      <c r="U204" s="54">
        <f>ROUNDUP(装备强化!$F$3*INDEX(装备强化!$C$12:$C$26,MATCH(装备强化附表!U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48</v>
      </c>
      <c r="V204" s="54">
        <f t="shared" si="52"/>
        <v>96000</v>
      </c>
      <c r="W204" s="54">
        <f>ROUNDUP(装备强化!$F$3*INDEX(装备强化!$C$12:$C$26,MATCH(装备强化附表!W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54</v>
      </c>
      <c r="X204" s="54">
        <f t="shared" si="53"/>
        <v>108000</v>
      </c>
      <c r="Y204" s="54">
        <f>ROUNDUP(装备强化!$F$3*INDEX(装备强化!$C$12:$C$26,MATCH(装备强化附表!Y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59</v>
      </c>
      <c r="Z204" s="54">
        <f t="shared" si="54"/>
        <v>118000</v>
      </c>
      <c r="AA204" s="54">
        <f>ROUNDUP(装备强化!$F$3*INDEX(装备强化!$C$12:$C$26,MATCH(装备强化附表!AA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104</v>
      </c>
      <c r="AB204" s="54">
        <f t="shared" si="55"/>
        <v>208000</v>
      </c>
      <c r="AC204" s="54">
        <f>ROUNDUP(装备强化!$F$3*INDEX(装备强化!$C$12:$C$26,MATCH(装备强化附表!AC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115</v>
      </c>
      <c r="AD204" s="54">
        <f t="shared" si="56"/>
        <v>230000</v>
      </c>
      <c r="AE204" s="54">
        <f>ROUNDUP(装备强化!$F$3*INDEX(装备强化!$C$12:$C$26,MATCH(装备强化附表!AE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127</v>
      </c>
      <c r="AF204" s="54">
        <f t="shared" si="57"/>
        <v>254000</v>
      </c>
      <c r="AG204" s="54">
        <f>ROUNDUP(装备强化!$F$3*INDEX(装备强化!$C$12:$C$26,MATCH(装备强化附表!AG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138</v>
      </c>
      <c r="AH204" s="54">
        <f t="shared" si="58"/>
        <v>276000</v>
      </c>
      <c r="AI204" s="54">
        <f>ROUNDUP(装备强化!$F$3*INDEX(装备强化!$C$12:$C$26,MATCH(装备强化附表!AI$1,装备强化!$B$12:$B$26,0))*INDEX(装备强化!$G$12:$G$16,MATCH(装备强化附表!$D204,装备强化!$F$12:$F$16,0))*(INDEX(装备强化!$K$12:$K$26,MATCH(装备强化附表!$E204,装备强化!$J$12:$J$26,0))+IF($B204=1,装备强化!$K$28,0))*INDEX(装备强化!$O$12:$O$21,MATCH(装备强化附表!$C204,装备强化!$N$12:$N$21,0)),0)</f>
        <v>150</v>
      </c>
      <c r="AJ204" s="54">
        <f t="shared" si="59"/>
        <v>300000</v>
      </c>
    </row>
    <row r="205" spans="1:36">
      <c r="A205" t="s">
        <v>1345</v>
      </c>
      <c r="B205">
        <v>0</v>
      </c>
      <c r="C205" t="s">
        <v>131</v>
      </c>
      <c r="D205" t="s">
        <v>308</v>
      </c>
      <c r="E205">
        <v>45</v>
      </c>
      <c r="F205" t="s">
        <v>232</v>
      </c>
      <c r="G205" s="54">
        <f>ROUNDUP(装备强化!$F$3*INDEX(装备强化!$C$12:$C$26,MATCH(装备强化附表!G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6</v>
      </c>
      <c r="H205" s="54">
        <f t="shared" si="45"/>
        <v>12000</v>
      </c>
      <c r="I205" s="54">
        <f>ROUNDUP(装备强化!$F$3*INDEX(装备强化!$C$12:$C$26,MATCH(装备强化附表!I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9</v>
      </c>
      <c r="J205" s="54">
        <f t="shared" si="46"/>
        <v>18000</v>
      </c>
      <c r="K205" s="54">
        <f>ROUNDUP(装备强化!$F$3*INDEX(装备强化!$C$12:$C$26,MATCH(装备强化附表!K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13</v>
      </c>
      <c r="L205" s="54">
        <f t="shared" si="47"/>
        <v>26000</v>
      </c>
      <c r="M205" s="54">
        <f>ROUNDUP(装备强化!$F$3*INDEX(装备强化!$C$12:$C$26,MATCH(装备强化附表!M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16</v>
      </c>
      <c r="N205" s="54">
        <f t="shared" si="48"/>
        <v>32000</v>
      </c>
      <c r="O205" s="54">
        <f>ROUNDUP(装备强化!$F$3*INDEX(装备强化!$C$12:$C$26,MATCH(装备强化附表!O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21</v>
      </c>
      <c r="P205" s="54">
        <f t="shared" si="49"/>
        <v>42000</v>
      </c>
      <c r="Q205" s="54">
        <f>ROUNDUP(装备强化!$F$3*INDEX(装备强化!$C$12:$C$26,MATCH(装备强化附表!Q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36</v>
      </c>
      <c r="R205" s="54">
        <f t="shared" si="50"/>
        <v>72000</v>
      </c>
      <c r="S205" s="54">
        <f>ROUNDUP(装备强化!$F$3*INDEX(装备强化!$C$12:$C$26,MATCH(装备强化附表!S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42</v>
      </c>
      <c r="T205" s="54">
        <f t="shared" si="51"/>
        <v>84000</v>
      </c>
      <c r="U205" s="54">
        <f>ROUNDUP(装备强化!$F$3*INDEX(装备强化!$C$12:$C$26,MATCH(装备强化附表!U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48</v>
      </c>
      <c r="V205" s="54">
        <f t="shared" si="52"/>
        <v>96000</v>
      </c>
      <c r="W205" s="54">
        <f>ROUNDUP(装备强化!$F$3*INDEX(装备强化!$C$12:$C$26,MATCH(装备强化附表!W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54</v>
      </c>
      <c r="X205" s="54">
        <f t="shared" si="53"/>
        <v>108000</v>
      </c>
      <c r="Y205" s="54">
        <f>ROUNDUP(装备强化!$F$3*INDEX(装备强化!$C$12:$C$26,MATCH(装备强化附表!Y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59</v>
      </c>
      <c r="Z205" s="54">
        <f t="shared" si="54"/>
        <v>118000</v>
      </c>
      <c r="AA205" s="54">
        <f>ROUNDUP(装备强化!$F$3*INDEX(装备强化!$C$12:$C$26,MATCH(装备强化附表!AA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104</v>
      </c>
      <c r="AB205" s="54">
        <f t="shared" si="55"/>
        <v>208000</v>
      </c>
      <c r="AC205" s="54">
        <f>ROUNDUP(装备强化!$F$3*INDEX(装备强化!$C$12:$C$26,MATCH(装备强化附表!AC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115</v>
      </c>
      <c r="AD205" s="54">
        <f t="shared" si="56"/>
        <v>230000</v>
      </c>
      <c r="AE205" s="54">
        <f>ROUNDUP(装备强化!$F$3*INDEX(装备强化!$C$12:$C$26,MATCH(装备强化附表!AE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127</v>
      </c>
      <c r="AF205" s="54">
        <f t="shared" si="57"/>
        <v>254000</v>
      </c>
      <c r="AG205" s="54">
        <f>ROUNDUP(装备强化!$F$3*INDEX(装备强化!$C$12:$C$26,MATCH(装备强化附表!AG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138</v>
      </c>
      <c r="AH205" s="54">
        <f t="shared" si="58"/>
        <v>276000</v>
      </c>
      <c r="AI205" s="54">
        <f>ROUNDUP(装备强化!$F$3*INDEX(装备强化!$C$12:$C$26,MATCH(装备强化附表!AI$1,装备强化!$B$12:$B$26,0))*INDEX(装备强化!$G$12:$G$16,MATCH(装备强化附表!$D205,装备强化!$F$12:$F$16,0))*(INDEX(装备强化!$K$12:$K$26,MATCH(装备强化附表!$E205,装备强化!$J$12:$J$26,0))+IF($B205=1,装备强化!$K$28,0))*INDEX(装备强化!$O$12:$O$21,MATCH(装备强化附表!$C205,装备强化!$N$12:$N$21,0)),0)</f>
        <v>150</v>
      </c>
      <c r="AJ205" s="54">
        <f t="shared" si="59"/>
        <v>300000</v>
      </c>
    </row>
    <row r="206" spans="1:36">
      <c r="A206" t="s">
        <v>1350</v>
      </c>
      <c r="B206">
        <v>0</v>
      </c>
      <c r="C206" t="s">
        <v>132</v>
      </c>
      <c r="D206" t="s">
        <v>308</v>
      </c>
      <c r="E206">
        <v>45</v>
      </c>
      <c r="F206" t="s">
        <v>232</v>
      </c>
      <c r="G206" s="54">
        <f>ROUNDUP(装备强化!$F$3*INDEX(装备强化!$C$12:$C$26,MATCH(装备强化附表!G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4</v>
      </c>
      <c r="H206" s="54">
        <f t="shared" si="45"/>
        <v>8000</v>
      </c>
      <c r="I206" s="54">
        <f>ROUNDUP(装备强化!$F$3*INDEX(装备强化!$C$12:$C$26,MATCH(装备强化附表!I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6</v>
      </c>
      <c r="J206" s="54">
        <f t="shared" si="46"/>
        <v>12000</v>
      </c>
      <c r="K206" s="54">
        <f>ROUNDUP(装备强化!$F$3*INDEX(装备强化!$C$12:$C$26,MATCH(装备强化附表!K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8</v>
      </c>
      <c r="L206" s="54">
        <f t="shared" si="47"/>
        <v>16000</v>
      </c>
      <c r="M206" s="54">
        <f>ROUNDUP(装备强化!$F$3*INDEX(装备强化!$C$12:$C$26,MATCH(装备强化附表!M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10</v>
      </c>
      <c r="N206" s="54">
        <f t="shared" si="48"/>
        <v>20000</v>
      </c>
      <c r="O206" s="54">
        <f>ROUNDUP(装备强化!$F$3*INDEX(装备强化!$C$12:$C$26,MATCH(装备强化附表!O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13</v>
      </c>
      <c r="P206" s="54">
        <f t="shared" si="49"/>
        <v>26000</v>
      </c>
      <c r="Q206" s="54">
        <f>ROUNDUP(装备强化!$F$3*INDEX(装备强化!$C$12:$C$26,MATCH(装备强化附表!Q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22</v>
      </c>
      <c r="R206" s="54">
        <f t="shared" si="50"/>
        <v>44000</v>
      </c>
      <c r="S206" s="54">
        <f>ROUNDUP(装备强化!$F$3*INDEX(装备强化!$C$12:$C$26,MATCH(装备强化附表!S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26</v>
      </c>
      <c r="T206" s="54">
        <f t="shared" si="51"/>
        <v>52000</v>
      </c>
      <c r="U206" s="54">
        <f>ROUNDUP(装备强化!$F$3*INDEX(装备强化!$C$12:$C$26,MATCH(装备强化附表!U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29</v>
      </c>
      <c r="V206" s="54">
        <f t="shared" si="52"/>
        <v>58000</v>
      </c>
      <c r="W206" s="54">
        <f>ROUNDUP(装备强化!$F$3*INDEX(装备强化!$C$12:$C$26,MATCH(装备强化附表!W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32</v>
      </c>
      <c r="X206" s="54">
        <f t="shared" si="53"/>
        <v>64000</v>
      </c>
      <c r="Y206" s="54">
        <f>ROUNDUP(装备强化!$F$3*INDEX(装备强化!$C$12:$C$26,MATCH(装备强化附表!Y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36</v>
      </c>
      <c r="Z206" s="54">
        <f t="shared" si="54"/>
        <v>72000</v>
      </c>
      <c r="AA206" s="54">
        <f>ROUNDUP(装备强化!$F$3*INDEX(装备强化!$C$12:$C$26,MATCH(装备强化附表!AA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63</v>
      </c>
      <c r="AB206" s="54">
        <f t="shared" si="55"/>
        <v>126000</v>
      </c>
      <c r="AC206" s="54">
        <f>ROUNDUP(装备强化!$F$3*INDEX(装备强化!$C$12:$C$26,MATCH(装备强化附表!AC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69</v>
      </c>
      <c r="AD206" s="54">
        <f t="shared" si="56"/>
        <v>138000</v>
      </c>
      <c r="AE206" s="54">
        <f>ROUNDUP(装备强化!$F$3*INDEX(装备强化!$C$12:$C$26,MATCH(装备强化附表!AE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76</v>
      </c>
      <c r="AF206" s="54">
        <f t="shared" si="57"/>
        <v>152000</v>
      </c>
      <c r="AG206" s="54">
        <f>ROUNDUP(装备强化!$F$3*INDEX(装备强化!$C$12:$C$26,MATCH(装备强化附表!AG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83</v>
      </c>
      <c r="AH206" s="54">
        <f t="shared" si="58"/>
        <v>166000</v>
      </c>
      <c r="AI206" s="54">
        <f>ROUNDUP(装备强化!$F$3*INDEX(装备强化!$C$12:$C$26,MATCH(装备强化附表!AI$1,装备强化!$B$12:$B$26,0))*INDEX(装备强化!$G$12:$G$16,MATCH(装备强化附表!$D206,装备强化!$F$12:$F$16,0))*(INDEX(装备强化!$K$12:$K$26,MATCH(装备强化附表!$E206,装备强化!$J$12:$J$26,0))+IF($B206=1,装备强化!$K$28,0))*INDEX(装备强化!$O$12:$O$21,MATCH(装备强化附表!$C206,装备强化!$N$12:$N$21,0)),0)</f>
        <v>90</v>
      </c>
      <c r="AJ206" s="54">
        <f t="shared" si="59"/>
        <v>180000</v>
      </c>
    </row>
    <row r="207" spans="1:36">
      <c r="A207" t="s">
        <v>1355</v>
      </c>
      <c r="B207">
        <v>0</v>
      </c>
      <c r="C207" t="s">
        <v>127</v>
      </c>
      <c r="D207" t="s">
        <v>308</v>
      </c>
      <c r="E207">
        <v>45</v>
      </c>
      <c r="F207" t="s">
        <v>135</v>
      </c>
      <c r="G207" s="54">
        <f>ROUNDUP(装备强化!$F$3*INDEX(装备强化!$C$12:$C$26,MATCH(装备强化附表!G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12</v>
      </c>
      <c r="H207" s="54">
        <f t="shared" si="45"/>
        <v>24000</v>
      </c>
      <c r="I207" s="54">
        <f>ROUNDUP(装备强化!$F$3*INDEX(装备强化!$C$12:$C$26,MATCH(装备强化附表!I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18</v>
      </c>
      <c r="J207" s="54">
        <f t="shared" si="46"/>
        <v>36000</v>
      </c>
      <c r="K207" s="54">
        <f>ROUNDUP(装备强化!$F$3*INDEX(装备强化!$C$12:$C$26,MATCH(装备强化附表!K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26</v>
      </c>
      <c r="L207" s="54">
        <f t="shared" si="47"/>
        <v>52000</v>
      </c>
      <c r="M207" s="54">
        <f>ROUNDUP(装备强化!$F$3*INDEX(装备强化!$C$12:$C$26,MATCH(装备强化附表!M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32</v>
      </c>
      <c r="N207" s="54">
        <f t="shared" si="48"/>
        <v>64000</v>
      </c>
      <c r="O207" s="54">
        <f>ROUNDUP(装备强化!$F$3*INDEX(装备强化!$C$12:$C$26,MATCH(装备强化附表!O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41</v>
      </c>
      <c r="P207" s="54">
        <f t="shared" si="49"/>
        <v>82000</v>
      </c>
      <c r="Q207" s="54">
        <f>ROUNDUP(装备强化!$F$3*INDEX(装备强化!$C$12:$C$26,MATCH(装备强化附表!Q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72</v>
      </c>
      <c r="R207" s="54">
        <f t="shared" si="50"/>
        <v>144000</v>
      </c>
      <c r="S207" s="54">
        <f>ROUNDUP(装备强化!$F$3*INDEX(装备强化!$C$12:$C$26,MATCH(装备强化附表!S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84</v>
      </c>
      <c r="T207" s="54">
        <f t="shared" si="51"/>
        <v>168000</v>
      </c>
      <c r="U207" s="54">
        <f>ROUNDUP(装备强化!$F$3*INDEX(装备强化!$C$12:$C$26,MATCH(装备强化附表!U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95</v>
      </c>
      <c r="V207" s="54">
        <f t="shared" si="52"/>
        <v>190000</v>
      </c>
      <c r="W207" s="54">
        <f>ROUNDUP(装备强化!$F$3*INDEX(装备强化!$C$12:$C$26,MATCH(装备强化附表!W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107</v>
      </c>
      <c r="X207" s="54">
        <f t="shared" si="53"/>
        <v>214000</v>
      </c>
      <c r="Y207" s="54">
        <f>ROUNDUP(装备强化!$F$3*INDEX(装备强化!$C$12:$C$26,MATCH(装备强化附表!Y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118</v>
      </c>
      <c r="Z207" s="54">
        <f t="shared" si="54"/>
        <v>236000</v>
      </c>
      <c r="AA207" s="54">
        <f>ROUNDUP(装备强化!$F$3*INDEX(装备强化!$C$12:$C$26,MATCH(装备强化附表!AA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207</v>
      </c>
      <c r="AB207" s="54">
        <f t="shared" si="55"/>
        <v>414000</v>
      </c>
      <c r="AC207" s="54">
        <f>ROUNDUP(装备强化!$F$3*INDEX(装备强化!$C$12:$C$26,MATCH(装备强化附表!AC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230</v>
      </c>
      <c r="AD207" s="54">
        <f t="shared" si="56"/>
        <v>460000</v>
      </c>
      <c r="AE207" s="54">
        <f>ROUNDUP(装备强化!$F$3*INDEX(装备强化!$C$12:$C$26,MATCH(装备强化附表!AE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253</v>
      </c>
      <c r="AF207" s="54">
        <f t="shared" si="57"/>
        <v>506000</v>
      </c>
      <c r="AG207" s="54">
        <f>ROUNDUP(装备强化!$F$3*INDEX(装备强化!$C$12:$C$26,MATCH(装备强化附表!AG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276</v>
      </c>
      <c r="AH207" s="54">
        <f t="shared" si="58"/>
        <v>552000</v>
      </c>
      <c r="AI207" s="54">
        <f>ROUNDUP(装备强化!$F$3*INDEX(装备强化!$C$12:$C$26,MATCH(装备强化附表!AI$1,装备强化!$B$12:$B$26,0))*INDEX(装备强化!$G$12:$G$16,MATCH(装备强化附表!$D207,装备强化!$F$12:$F$16,0))*(INDEX(装备强化!$K$12:$K$26,MATCH(装备强化附表!$E207,装备强化!$J$12:$J$26,0))+IF($B207=1,装备强化!$K$28,0))*INDEX(装备强化!$O$12:$O$21,MATCH(装备强化附表!$C207,装备强化!$N$12:$N$21,0)),0)</f>
        <v>299</v>
      </c>
      <c r="AJ207" s="54">
        <f t="shared" si="59"/>
        <v>598000</v>
      </c>
    </row>
    <row r="208" spans="1:36">
      <c r="A208" t="s">
        <v>1360</v>
      </c>
      <c r="B208">
        <v>1</v>
      </c>
      <c r="C208" t="s">
        <v>127</v>
      </c>
      <c r="D208" t="s">
        <v>308</v>
      </c>
      <c r="E208">
        <v>45</v>
      </c>
      <c r="F208" t="s">
        <v>135</v>
      </c>
      <c r="G208" s="54">
        <f>ROUNDUP(装备强化!$F$3*INDEX(装备强化!$C$12:$C$26,MATCH(装备强化附表!G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15</v>
      </c>
      <c r="H208" s="54">
        <f t="shared" si="45"/>
        <v>30000</v>
      </c>
      <c r="I208" s="54">
        <f>ROUNDUP(装备强化!$F$3*INDEX(装备强化!$C$12:$C$26,MATCH(装备强化附表!I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22</v>
      </c>
      <c r="J208" s="54">
        <f t="shared" si="46"/>
        <v>44000</v>
      </c>
      <c r="K208" s="54">
        <f>ROUNDUP(装备强化!$F$3*INDEX(装备强化!$C$12:$C$26,MATCH(装备强化附表!K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33</v>
      </c>
      <c r="L208" s="54">
        <f t="shared" si="47"/>
        <v>66000</v>
      </c>
      <c r="M208" s="54">
        <f>ROUNDUP(装备强化!$F$3*INDEX(装备强化!$C$12:$C$26,MATCH(装备强化附表!M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40</v>
      </c>
      <c r="N208" s="54">
        <f t="shared" si="48"/>
        <v>80000</v>
      </c>
      <c r="O208" s="54">
        <f>ROUNDUP(装备强化!$F$3*INDEX(装备强化!$C$12:$C$26,MATCH(装备强化附表!O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51</v>
      </c>
      <c r="P208" s="54">
        <f t="shared" si="49"/>
        <v>102000</v>
      </c>
      <c r="Q208" s="54">
        <f>ROUNDUP(装备强化!$F$3*INDEX(装备强化!$C$12:$C$26,MATCH(装备强化附表!Q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91</v>
      </c>
      <c r="R208" s="54">
        <f t="shared" si="50"/>
        <v>182000</v>
      </c>
      <c r="S208" s="54">
        <f>ROUNDUP(装备强化!$F$3*INDEX(装备强化!$C$12:$C$26,MATCH(装备强化附表!S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106</v>
      </c>
      <c r="T208" s="54">
        <f t="shared" si="51"/>
        <v>212000</v>
      </c>
      <c r="U208" s="54">
        <f>ROUNDUP(装备强化!$F$3*INDEX(装备强化!$C$12:$C$26,MATCH(装备强化附表!U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120</v>
      </c>
      <c r="V208" s="54">
        <f t="shared" si="52"/>
        <v>240000</v>
      </c>
      <c r="W208" s="54">
        <f>ROUNDUP(装备强化!$F$3*INDEX(装备强化!$C$12:$C$26,MATCH(装备强化附表!W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135</v>
      </c>
      <c r="X208" s="54">
        <f t="shared" si="53"/>
        <v>270000</v>
      </c>
      <c r="Y208" s="54">
        <f>ROUNDUP(装备强化!$F$3*INDEX(装备强化!$C$12:$C$26,MATCH(装备强化附表!Y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149</v>
      </c>
      <c r="Z208" s="54">
        <f t="shared" si="54"/>
        <v>298000</v>
      </c>
      <c r="AA208" s="54">
        <f>ROUNDUP(装备强化!$F$3*INDEX(装备强化!$C$12:$C$26,MATCH(装备强化附表!AA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261</v>
      </c>
      <c r="AB208" s="54">
        <f t="shared" si="55"/>
        <v>522000</v>
      </c>
      <c r="AC208" s="54">
        <f>ROUNDUP(装备强化!$F$3*INDEX(装备强化!$C$12:$C$26,MATCH(装备强化附表!AC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290</v>
      </c>
      <c r="AD208" s="54">
        <f t="shared" si="56"/>
        <v>580000</v>
      </c>
      <c r="AE208" s="54">
        <f>ROUNDUP(装备强化!$F$3*INDEX(装备强化!$C$12:$C$26,MATCH(装备强化附表!AE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319</v>
      </c>
      <c r="AF208" s="54">
        <f t="shared" si="57"/>
        <v>638000</v>
      </c>
      <c r="AG208" s="54">
        <f>ROUNDUP(装备强化!$F$3*INDEX(装备强化!$C$12:$C$26,MATCH(装备强化附表!AG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348</v>
      </c>
      <c r="AH208" s="54">
        <f t="shared" si="58"/>
        <v>696000</v>
      </c>
      <c r="AI208" s="54">
        <f>ROUNDUP(装备强化!$F$3*INDEX(装备强化!$C$12:$C$26,MATCH(装备强化附表!AI$1,装备强化!$B$12:$B$26,0))*INDEX(装备强化!$G$12:$G$16,MATCH(装备强化附表!$D208,装备强化!$F$12:$F$16,0))*(INDEX(装备强化!$K$12:$K$26,MATCH(装备强化附表!$E208,装备强化!$J$12:$J$26,0))+IF($B208=1,装备强化!$K$28,0))*INDEX(装备强化!$O$12:$O$21,MATCH(装备强化附表!$C208,装备强化!$N$12:$N$21,0)),0)</f>
        <v>377</v>
      </c>
      <c r="AJ208" s="54">
        <f t="shared" si="59"/>
        <v>754000</v>
      </c>
    </row>
    <row r="209" spans="1:36">
      <c r="A209" t="s">
        <v>1365</v>
      </c>
      <c r="B209">
        <v>0</v>
      </c>
      <c r="C209" t="s">
        <v>128</v>
      </c>
      <c r="D209" t="s">
        <v>308</v>
      </c>
      <c r="E209">
        <v>45</v>
      </c>
      <c r="F209" t="s">
        <v>135</v>
      </c>
      <c r="G209" s="54">
        <f>ROUNDUP(装备强化!$F$3*INDEX(装备强化!$C$12:$C$26,MATCH(装备强化附表!G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8</v>
      </c>
      <c r="H209" s="54">
        <f t="shared" si="45"/>
        <v>16000</v>
      </c>
      <c r="I209" s="54">
        <f>ROUNDUP(装备强化!$F$3*INDEX(装备强化!$C$12:$C$26,MATCH(装备强化附表!I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11</v>
      </c>
      <c r="J209" s="54">
        <f t="shared" si="46"/>
        <v>22000</v>
      </c>
      <c r="K209" s="54">
        <f>ROUNDUP(装备强化!$F$3*INDEX(装备强化!$C$12:$C$26,MATCH(装备强化附表!K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17</v>
      </c>
      <c r="L209" s="54">
        <f t="shared" si="47"/>
        <v>34000</v>
      </c>
      <c r="M209" s="54">
        <f>ROUNDUP(装备强化!$F$3*INDEX(装备强化!$C$12:$C$26,MATCH(装备强化附表!M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20</v>
      </c>
      <c r="N209" s="54">
        <f t="shared" si="48"/>
        <v>40000</v>
      </c>
      <c r="O209" s="54">
        <f>ROUNDUP(装备强化!$F$3*INDEX(装备强化!$C$12:$C$26,MATCH(装备强化附表!O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26</v>
      </c>
      <c r="P209" s="54">
        <f t="shared" si="49"/>
        <v>52000</v>
      </c>
      <c r="Q209" s="54">
        <f>ROUNDUP(装备强化!$F$3*INDEX(装备强化!$C$12:$C$26,MATCH(装备强化附表!Q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45</v>
      </c>
      <c r="R209" s="54">
        <f t="shared" si="50"/>
        <v>90000</v>
      </c>
      <c r="S209" s="54">
        <f>ROUNDUP(装备强化!$F$3*INDEX(装备强化!$C$12:$C$26,MATCH(装备强化附表!S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53</v>
      </c>
      <c r="T209" s="54">
        <f t="shared" si="51"/>
        <v>106000</v>
      </c>
      <c r="U209" s="54">
        <f>ROUNDUP(装备强化!$F$3*INDEX(装备强化!$C$12:$C$26,MATCH(装备强化附表!U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60</v>
      </c>
      <c r="V209" s="54">
        <f t="shared" si="52"/>
        <v>120000</v>
      </c>
      <c r="W209" s="54">
        <f>ROUNDUP(装备强化!$F$3*INDEX(装备强化!$C$12:$C$26,MATCH(装备强化附表!W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67</v>
      </c>
      <c r="X209" s="54">
        <f t="shared" si="53"/>
        <v>134000</v>
      </c>
      <c r="Y209" s="54">
        <f>ROUNDUP(装备强化!$F$3*INDEX(装备强化!$C$12:$C$26,MATCH(装备强化附表!Y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74</v>
      </c>
      <c r="Z209" s="54">
        <f t="shared" si="54"/>
        <v>148000</v>
      </c>
      <c r="AA209" s="54">
        <f>ROUNDUP(装备强化!$F$3*INDEX(装备强化!$C$12:$C$26,MATCH(装备强化附表!AA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130</v>
      </c>
      <c r="AB209" s="54">
        <f t="shared" si="55"/>
        <v>260000</v>
      </c>
      <c r="AC209" s="54">
        <f>ROUNDUP(装备强化!$F$3*INDEX(装备强化!$C$12:$C$26,MATCH(装备强化附表!AC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144</v>
      </c>
      <c r="AD209" s="54">
        <f t="shared" si="56"/>
        <v>288000</v>
      </c>
      <c r="AE209" s="54">
        <f>ROUNDUP(装备强化!$F$3*INDEX(装备强化!$C$12:$C$26,MATCH(装备强化附表!AE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159</v>
      </c>
      <c r="AF209" s="54">
        <f t="shared" si="57"/>
        <v>318000</v>
      </c>
      <c r="AG209" s="54">
        <f>ROUNDUP(装备强化!$F$3*INDEX(装备强化!$C$12:$C$26,MATCH(装备强化附表!AG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173</v>
      </c>
      <c r="AH209" s="54">
        <f t="shared" si="58"/>
        <v>346000</v>
      </c>
      <c r="AI209" s="54">
        <f>ROUNDUP(装备强化!$F$3*INDEX(装备强化!$C$12:$C$26,MATCH(装备强化附表!AI$1,装备强化!$B$12:$B$26,0))*INDEX(装备强化!$G$12:$G$16,MATCH(装备强化附表!$D209,装备强化!$F$12:$F$16,0))*(INDEX(装备强化!$K$12:$K$26,MATCH(装备强化附表!$E209,装备强化!$J$12:$J$26,0))+IF($B209=1,装备强化!$K$28,0))*INDEX(装备强化!$O$12:$O$21,MATCH(装备强化附表!$C209,装备强化!$N$12:$N$21,0)),0)</f>
        <v>187</v>
      </c>
      <c r="AJ209" s="54">
        <f t="shared" si="59"/>
        <v>374000</v>
      </c>
    </row>
    <row r="210" spans="1:36">
      <c r="A210" t="s">
        <v>1370</v>
      </c>
      <c r="B210">
        <v>1</v>
      </c>
      <c r="C210" t="s">
        <v>128</v>
      </c>
      <c r="D210" t="s">
        <v>308</v>
      </c>
      <c r="E210">
        <v>45</v>
      </c>
      <c r="F210" t="s">
        <v>135</v>
      </c>
      <c r="G210" s="54">
        <f>ROUNDUP(装备强化!$F$3*INDEX(装备强化!$C$12:$C$26,MATCH(装备强化附表!G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10</v>
      </c>
      <c r="H210" s="54">
        <f t="shared" si="45"/>
        <v>20000</v>
      </c>
      <c r="I210" s="54">
        <f>ROUNDUP(装备强化!$F$3*INDEX(装备强化!$C$12:$C$26,MATCH(装备强化附表!I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14</v>
      </c>
      <c r="J210" s="54">
        <f t="shared" si="46"/>
        <v>28000</v>
      </c>
      <c r="K210" s="54">
        <f>ROUNDUP(装备强化!$F$3*INDEX(装备强化!$C$12:$C$26,MATCH(装备强化附表!K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21</v>
      </c>
      <c r="L210" s="54">
        <f t="shared" si="47"/>
        <v>42000</v>
      </c>
      <c r="M210" s="54">
        <f>ROUNDUP(装备强化!$F$3*INDEX(装备强化!$C$12:$C$26,MATCH(装备强化附表!M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25</v>
      </c>
      <c r="N210" s="54">
        <f t="shared" si="48"/>
        <v>50000</v>
      </c>
      <c r="O210" s="54">
        <f>ROUNDUP(装备强化!$F$3*INDEX(装备强化!$C$12:$C$26,MATCH(装备强化附表!O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32</v>
      </c>
      <c r="P210" s="54">
        <f t="shared" si="49"/>
        <v>64000</v>
      </c>
      <c r="Q210" s="54">
        <f>ROUNDUP(装备强化!$F$3*INDEX(装备强化!$C$12:$C$26,MATCH(装备强化附表!Q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57</v>
      </c>
      <c r="R210" s="54">
        <f t="shared" si="50"/>
        <v>114000</v>
      </c>
      <c r="S210" s="54">
        <f>ROUNDUP(装备强化!$F$3*INDEX(装备强化!$C$12:$C$26,MATCH(装备强化附表!S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66</v>
      </c>
      <c r="T210" s="54">
        <f t="shared" si="51"/>
        <v>132000</v>
      </c>
      <c r="U210" s="54">
        <f>ROUNDUP(装备强化!$F$3*INDEX(装备强化!$C$12:$C$26,MATCH(装备强化附表!U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75</v>
      </c>
      <c r="V210" s="54">
        <f t="shared" si="52"/>
        <v>150000</v>
      </c>
      <c r="W210" s="54">
        <f>ROUNDUP(装备强化!$F$3*INDEX(装备强化!$C$12:$C$26,MATCH(装备强化附表!W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84</v>
      </c>
      <c r="X210" s="54">
        <f t="shared" si="53"/>
        <v>168000</v>
      </c>
      <c r="Y210" s="54">
        <f>ROUNDUP(装备强化!$F$3*INDEX(装备强化!$C$12:$C$26,MATCH(装备强化附表!Y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93</v>
      </c>
      <c r="Z210" s="54">
        <f t="shared" si="54"/>
        <v>186000</v>
      </c>
      <c r="AA210" s="54">
        <f>ROUNDUP(装备强化!$F$3*INDEX(装备强化!$C$12:$C$26,MATCH(装备强化附表!AA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164</v>
      </c>
      <c r="AB210" s="54">
        <f t="shared" si="55"/>
        <v>328000</v>
      </c>
      <c r="AC210" s="54">
        <f>ROUNDUP(装备强化!$F$3*INDEX(装备强化!$C$12:$C$26,MATCH(装备强化附表!AC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182</v>
      </c>
      <c r="AD210" s="54">
        <f t="shared" si="56"/>
        <v>364000</v>
      </c>
      <c r="AE210" s="54">
        <f>ROUNDUP(装备强化!$F$3*INDEX(装备强化!$C$12:$C$26,MATCH(装备强化附表!AE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200</v>
      </c>
      <c r="AF210" s="54">
        <f t="shared" si="57"/>
        <v>400000</v>
      </c>
      <c r="AG210" s="54">
        <f>ROUNDUP(装备强化!$F$3*INDEX(装备强化!$C$12:$C$26,MATCH(装备强化附表!AG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218</v>
      </c>
      <c r="AH210" s="54">
        <f t="shared" si="58"/>
        <v>436000</v>
      </c>
      <c r="AI210" s="54">
        <f>ROUNDUP(装备强化!$F$3*INDEX(装备强化!$C$12:$C$26,MATCH(装备强化附表!AI$1,装备强化!$B$12:$B$26,0))*INDEX(装备强化!$G$12:$G$16,MATCH(装备强化附表!$D210,装备强化!$F$12:$F$16,0))*(INDEX(装备强化!$K$12:$K$26,MATCH(装备强化附表!$E210,装备强化!$J$12:$J$26,0))+IF($B210=1,装备强化!$K$28,0))*INDEX(装备强化!$O$12:$O$21,MATCH(装备强化附表!$C210,装备强化!$N$12:$N$21,0)),0)</f>
        <v>236</v>
      </c>
      <c r="AJ210" s="54">
        <f t="shared" si="59"/>
        <v>472000</v>
      </c>
    </row>
    <row r="211" spans="1:36">
      <c r="A211" t="s">
        <v>1375</v>
      </c>
      <c r="B211">
        <v>0</v>
      </c>
      <c r="C211" t="s">
        <v>127</v>
      </c>
      <c r="D211" t="s">
        <v>308</v>
      </c>
      <c r="E211">
        <v>45</v>
      </c>
      <c r="F211" t="s">
        <v>139</v>
      </c>
      <c r="G211" s="54">
        <f>ROUNDUP(装备强化!$F$3*INDEX(装备强化!$C$12:$C$26,MATCH(装备强化附表!G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12</v>
      </c>
      <c r="H211" s="54">
        <f t="shared" si="45"/>
        <v>24000</v>
      </c>
      <c r="I211" s="54">
        <f>ROUNDUP(装备强化!$F$3*INDEX(装备强化!$C$12:$C$26,MATCH(装备强化附表!I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18</v>
      </c>
      <c r="J211" s="54">
        <f t="shared" si="46"/>
        <v>36000</v>
      </c>
      <c r="K211" s="54">
        <f>ROUNDUP(装备强化!$F$3*INDEX(装备强化!$C$12:$C$26,MATCH(装备强化附表!K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26</v>
      </c>
      <c r="L211" s="54">
        <f t="shared" si="47"/>
        <v>52000</v>
      </c>
      <c r="M211" s="54">
        <f>ROUNDUP(装备强化!$F$3*INDEX(装备强化!$C$12:$C$26,MATCH(装备强化附表!M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32</v>
      </c>
      <c r="N211" s="54">
        <f t="shared" si="48"/>
        <v>64000</v>
      </c>
      <c r="O211" s="54">
        <f>ROUNDUP(装备强化!$F$3*INDEX(装备强化!$C$12:$C$26,MATCH(装备强化附表!O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41</v>
      </c>
      <c r="P211" s="54">
        <f t="shared" si="49"/>
        <v>82000</v>
      </c>
      <c r="Q211" s="54">
        <f>ROUNDUP(装备强化!$F$3*INDEX(装备强化!$C$12:$C$26,MATCH(装备强化附表!Q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72</v>
      </c>
      <c r="R211" s="54">
        <f t="shared" si="50"/>
        <v>144000</v>
      </c>
      <c r="S211" s="54">
        <f>ROUNDUP(装备强化!$F$3*INDEX(装备强化!$C$12:$C$26,MATCH(装备强化附表!S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84</v>
      </c>
      <c r="T211" s="54">
        <f t="shared" si="51"/>
        <v>168000</v>
      </c>
      <c r="U211" s="54">
        <f>ROUNDUP(装备强化!$F$3*INDEX(装备强化!$C$12:$C$26,MATCH(装备强化附表!U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95</v>
      </c>
      <c r="V211" s="54">
        <f t="shared" si="52"/>
        <v>190000</v>
      </c>
      <c r="W211" s="54">
        <f>ROUNDUP(装备强化!$F$3*INDEX(装备强化!$C$12:$C$26,MATCH(装备强化附表!W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107</v>
      </c>
      <c r="X211" s="54">
        <f t="shared" si="53"/>
        <v>214000</v>
      </c>
      <c r="Y211" s="54">
        <f>ROUNDUP(装备强化!$F$3*INDEX(装备强化!$C$12:$C$26,MATCH(装备强化附表!Y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118</v>
      </c>
      <c r="Z211" s="54">
        <f t="shared" si="54"/>
        <v>236000</v>
      </c>
      <c r="AA211" s="54">
        <f>ROUNDUP(装备强化!$F$3*INDEX(装备强化!$C$12:$C$26,MATCH(装备强化附表!AA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207</v>
      </c>
      <c r="AB211" s="54">
        <f t="shared" si="55"/>
        <v>414000</v>
      </c>
      <c r="AC211" s="54">
        <f>ROUNDUP(装备强化!$F$3*INDEX(装备强化!$C$12:$C$26,MATCH(装备强化附表!AC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230</v>
      </c>
      <c r="AD211" s="54">
        <f t="shared" si="56"/>
        <v>460000</v>
      </c>
      <c r="AE211" s="54">
        <f>ROUNDUP(装备强化!$F$3*INDEX(装备强化!$C$12:$C$26,MATCH(装备强化附表!AE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253</v>
      </c>
      <c r="AF211" s="54">
        <f t="shared" si="57"/>
        <v>506000</v>
      </c>
      <c r="AG211" s="54">
        <f>ROUNDUP(装备强化!$F$3*INDEX(装备强化!$C$12:$C$26,MATCH(装备强化附表!AG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276</v>
      </c>
      <c r="AH211" s="54">
        <f t="shared" si="58"/>
        <v>552000</v>
      </c>
      <c r="AI211" s="54">
        <f>ROUNDUP(装备强化!$F$3*INDEX(装备强化!$C$12:$C$26,MATCH(装备强化附表!AI$1,装备强化!$B$12:$B$26,0))*INDEX(装备强化!$G$12:$G$16,MATCH(装备强化附表!$D211,装备强化!$F$12:$F$16,0))*(INDEX(装备强化!$K$12:$K$26,MATCH(装备强化附表!$E211,装备强化!$J$12:$J$26,0))+IF($B211=1,装备强化!$K$28,0))*INDEX(装备强化!$O$12:$O$21,MATCH(装备强化附表!$C211,装备强化!$N$12:$N$21,0)),0)</f>
        <v>299</v>
      </c>
      <c r="AJ211" s="54">
        <f t="shared" si="59"/>
        <v>598000</v>
      </c>
    </row>
    <row r="212" spans="1:36">
      <c r="A212" t="s">
        <v>1380</v>
      </c>
      <c r="B212">
        <v>1</v>
      </c>
      <c r="C212" t="s">
        <v>127</v>
      </c>
      <c r="D212" t="s">
        <v>308</v>
      </c>
      <c r="E212">
        <v>45</v>
      </c>
      <c r="F212" t="s">
        <v>139</v>
      </c>
      <c r="G212" s="54">
        <f>ROUNDUP(装备强化!$F$3*INDEX(装备强化!$C$12:$C$26,MATCH(装备强化附表!G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15</v>
      </c>
      <c r="H212" s="54">
        <f t="shared" si="45"/>
        <v>30000</v>
      </c>
      <c r="I212" s="54">
        <f>ROUNDUP(装备强化!$F$3*INDEX(装备强化!$C$12:$C$26,MATCH(装备强化附表!I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22</v>
      </c>
      <c r="J212" s="54">
        <f t="shared" si="46"/>
        <v>44000</v>
      </c>
      <c r="K212" s="54">
        <f>ROUNDUP(装备强化!$F$3*INDEX(装备强化!$C$12:$C$26,MATCH(装备强化附表!K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33</v>
      </c>
      <c r="L212" s="54">
        <f t="shared" si="47"/>
        <v>66000</v>
      </c>
      <c r="M212" s="54">
        <f>ROUNDUP(装备强化!$F$3*INDEX(装备强化!$C$12:$C$26,MATCH(装备强化附表!M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40</v>
      </c>
      <c r="N212" s="54">
        <f t="shared" si="48"/>
        <v>80000</v>
      </c>
      <c r="O212" s="54">
        <f>ROUNDUP(装备强化!$F$3*INDEX(装备强化!$C$12:$C$26,MATCH(装备强化附表!O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51</v>
      </c>
      <c r="P212" s="54">
        <f t="shared" si="49"/>
        <v>102000</v>
      </c>
      <c r="Q212" s="54">
        <f>ROUNDUP(装备强化!$F$3*INDEX(装备强化!$C$12:$C$26,MATCH(装备强化附表!Q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91</v>
      </c>
      <c r="R212" s="54">
        <f t="shared" si="50"/>
        <v>182000</v>
      </c>
      <c r="S212" s="54">
        <f>ROUNDUP(装备强化!$F$3*INDEX(装备强化!$C$12:$C$26,MATCH(装备强化附表!S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106</v>
      </c>
      <c r="T212" s="54">
        <f t="shared" si="51"/>
        <v>212000</v>
      </c>
      <c r="U212" s="54">
        <f>ROUNDUP(装备强化!$F$3*INDEX(装备强化!$C$12:$C$26,MATCH(装备强化附表!U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120</v>
      </c>
      <c r="V212" s="54">
        <f t="shared" si="52"/>
        <v>240000</v>
      </c>
      <c r="W212" s="54">
        <f>ROUNDUP(装备强化!$F$3*INDEX(装备强化!$C$12:$C$26,MATCH(装备强化附表!W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135</v>
      </c>
      <c r="X212" s="54">
        <f t="shared" si="53"/>
        <v>270000</v>
      </c>
      <c r="Y212" s="54">
        <f>ROUNDUP(装备强化!$F$3*INDEX(装备强化!$C$12:$C$26,MATCH(装备强化附表!Y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149</v>
      </c>
      <c r="Z212" s="54">
        <f t="shared" si="54"/>
        <v>298000</v>
      </c>
      <c r="AA212" s="54">
        <f>ROUNDUP(装备强化!$F$3*INDEX(装备强化!$C$12:$C$26,MATCH(装备强化附表!AA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261</v>
      </c>
      <c r="AB212" s="54">
        <f t="shared" si="55"/>
        <v>522000</v>
      </c>
      <c r="AC212" s="54">
        <f>ROUNDUP(装备强化!$F$3*INDEX(装备强化!$C$12:$C$26,MATCH(装备强化附表!AC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290</v>
      </c>
      <c r="AD212" s="54">
        <f t="shared" si="56"/>
        <v>580000</v>
      </c>
      <c r="AE212" s="54">
        <f>ROUNDUP(装备强化!$F$3*INDEX(装备强化!$C$12:$C$26,MATCH(装备强化附表!AE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319</v>
      </c>
      <c r="AF212" s="54">
        <f t="shared" si="57"/>
        <v>638000</v>
      </c>
      <c r="AG212" s="54">
        <f>ROUNDUP(装备强化!$F$3*INDEX(装备强化!$C$12:$C$26,MATCH(装备强化附表!AG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348</v>
      </c>
      <c r="AH212" s="54">
        <f t="shared" si="58"/>
        <v>696000</v>
      </c>
      <c r="AI212" s="54">
        <f>ROUNDUP(装备强化!$F$3*INDEX(装备强化!$C$12:$C$26,MATCH(装备强化附表!AI$1,装备强化!$B$12:$B$26,0))*INDEX(装备强化!$G$12:$G$16,MATCH(装备强化附表!$D212,装备强化!$F$12:$F$16,0))*(INDEX(装备强化!$K$12:$K$26,MATCH(装备强化附表!$E212,装备强化!$J$12:$J$26,0))+IF($B212=1,装备强化!$K$28,0))*INDEX(装备强化!$O$12:$O$21,MATCH(装备强化附表!$C212,装备强化!$N$12:$N$21,0)),0)</f>
        <v>377</v>
      </c>
      <c r="AJ212" s="54">
        <f t="shared" si="59"/>
        <v>754000</v>
      </c>
    </row>
    <row r="213" spans="1:36">
      <c r="A213" t="s">
        <v>1385</v>
      </c>
      <c r="B213">
        <v>0</v>
      </c>
      <c r="C213" t="s">
        <v>128</v>
      </c>
      <c r="D213" t="s">
        <v>308</v>
      </c>
      <c r="E213">
        <v>45</v>
      </c>
      <c r="F213" t="s">
        <v>139</v>
      </c>
      <c r="G213" s="54">
        <f>ROUNDUP(装备强化!$F$3*INDEX(装备强化!$C$12:$C$26,MATCH(装备强化附表!G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8</v>
      </c>
      <c r="H213" s="54">
        <f t="shared" si="45"/>
        <v>16000</v>
      </c>
      <c r="I213" s="54">
        <f>ROUNDUP(装备强化!$F$3*INDEX(装备强化!$C$12:$C$26,MATCH(装备强化附表!I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11</v>
      </c>
      <c r="J213" s="54">
        <f t="shared" si="46"/>
        <v>22000</v>
      </c>
      <c r="K213" s="54">
        <f>ROUNDUP(装备强化!$F$3*INDEX(装备强化!$C$12:$C$26,MATCH(装备强化附表!K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17</v>
      </c>
      <c r="L213" s="54">
        <f t="shared" si="47"/>
        <v>34000</v>
      </c>
      <c r="M213" s="54">
        <f>ROUNDUP(装备强化!$F$3*INDEX(装备强化!$C$12:$C$26,MATCH(装备强化附表!M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20</v>
      </c>
      <c r="N213" s="54">
        <f t="shared" si="48"/>
        <v>40000</v>
      </c>
      <c r="O213" s="54">
        <f>ROUNDUP(装备强化!$F$3*INDEX(装备强化!$C$12:$C$26,MATCH(装备强化附表!O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26</v>
      </c>
      <c r="P213" s="54">
        <f t="shared" si="49"/>
        <v>52000</v>
      </c>
      <c r="Q213" s="54">
        <f>ROUNDUP(装备强化!$F$3*INDEX(装备强化!$C$12:$C$26,MATCH(装备强化附表!Q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45</v>
      </c>
      <c r="R213" s="54">
        <f t="shared" si="50"/>
        <v>90000</v>
      </c>
      <c r="S213" s="54">
        <f>ROUNDUP(装备强化!$F$3*INDEX(装备强化!$C$12:$C$26,MATCH(装备强化附表!S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53</v>
      </c>
      <c r="T213" s="54">
        <f t="shared" si="51"/>
        <v>106000</v>
      </c>
      <c r="U213" s="54">
        <f>ROUNDUP(装备强化!$F$3*INDEX(装备强化!$C$12:$C$26,MATCH(装备强化附表!U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60</v>
      </c>
      <c r="V213" s="54">
        <f t="shared" si="52"/>
        <v>120000</v>
      </c>
      <c r="W213" s="54">
        <f>ROUNDUP(装备强化!$F$3*INDEX(装备强化!$C$12:$C$26,MATCH(装备强化附表!W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67</v>
      </c>
      <c r="X213" s="54">
        <f t="shared" si="53"/>
        <v>134000</v>
      </c>
      <c r="Y213" s="54">
        <f>ROUNDUP(装备强化!$F$3*INDEX(装备强化!$C$12:$C$26,MATCH(装备强化附表!Y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74</v>
      </c>
      <c r="Z213" s="54">
        <f t="shared" si="54"/>
        <v>148000</v>
      </c>
      <c r="AA213" s="54">
        <f>ROUNDUP(装备强化!$F$3*INDEX(装备强化!$C$12:$C$26,MATCH(装备强化附表!AA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130</v>
      </c>
      <c r="AB213" s="54">
        <f t="shared" si="55"/>
        <v>260000</v>
      </c>
      <c r="AC213" s="54">
        <f>ROUNDUP(装备强化!$F$3*INDEX(装备强化!$C$12:$C$26,MATCH(装备强化附表!AC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144</v>
      </c>
      <c r="AD213" s="54">
        <f t="shared" si="56"/>
        <v>288000</v>
      </c>
      <c r="AE213" s="54">
        <f>ROUNDUP(装备强化!$F$3*INDEX(装备强化!$C$12:$C$26,MATCH(装备强化附表!AE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159</v>
      </c>
      <c r="AF213" s="54">
        <f t="shared" si="57"/>
        <v>318000</v>
      </c>
      <c r="AG213" s="54">
        <f>ROUNDUP(装备强化!$F$3*INDEX(装备强化!$C$12:$C$26,MATCH(装备强化附表!AG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173</v>
      </c>
      <c r="AH213" s="54">
        <f t="shared" si="58"/>
        <v>346000</v>
      </c>
      <c r="AI213" s="54">
        <f>ROUNDUP(装备强化!$F$3*INDEX(装备强化!$C$12:$C$26,MATCH(装备强化附表!AI$1,装备强化!$B$12:$B$26,0))*INDEX(装备强化!$G$12:$G$16,MATCH(装备强化附表!$D213,装备强化!$F$12:$F$16,0))*(INDEX(装备强化!$K$12:$K$26,MATCH(装备强化附表!$E213,装备强化!$J$12:$J$26,0))+IF($B213=1,装备强化!$K$28,0))*INDEX(装备强化!$O$12:$O$21,MATCH(装备强化附表!$C213,装备强化!$N$12:$N$21,0)),0)</f>
        <v>187</v>
      </c>
      <c r="AJ213" s="54">
        <f t="shared" si="59"/>
        <v>374000</v>
      </c>
    </row>
    <row r="214" spans="1:36">
      <c r="A214" t="s">
        <v>1390</v>
      </c>
      <c r="B214">
        <v>1</v>
      </c>
      <c r="C214" t="s">
        <v>128</v>
      </c>
      <c r="D214" t="s">
        <v>308</v>
      </c>
      <c r="E214">
        <v>45</v>
      </c>
      <c r="F214" t="s">
        <v>139</v>
      </c>
      <c r="G214" s="54">
        <f>ROUNDUP(装备强化!$F$3*INDEX(装备强化!$C$12:$C$26,MATCH(装备强化附表!G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10</v>
      </c>
      <c r="H214" s="54">
        <f t="shared" si="45"/>
        <v>20000</v>
      </c>
      <c r="I214" s="54">
        <f>ROUNDUP(装备强化!$F$3*INDEX(装备强化!$C$12:$C$26,MATCH(装备强化附表!I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14</v>
      </c>
      <c r="J214" s="54">
        <f t="shared" si="46"/>
        <v>28000</v>
      </c>
      <c r="K214" s="54">
        <f>ROUNDUP(装备强化!$F$3*INDEX(装备强化!$C$12:$C$26,MATCH(装备强化附表!K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21</v>
      </c>
      <c r="L214" s="54">
        <f t="shared" si="47"/>
        <v>42000</v>
      </c>
      <c r="M214" s="54">
        <f>ROUNDUP(装备强化!$F$3*INDEX(装备强化!$C$12:$C$26,MATCH(装备强化附表!M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25</v>
      </c>
      <c r="N214" s="54">
        <f t="shared" si="48"/>
        <v>50000</v>
      </c>
      <c r="O214" s="54">
        <f>ROUNDUP(装备强化!$F$3*INDEX(装备强化!$C$12:$C$26,MATCH(装备强化附表!O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32</v>
      </c>
      <c r="P214" s="54">
        <f t="shared" si="49"/>
        <v>64000</v>
      </c>
      <c r="Q214" s="54">
        <f>ROUNDUP(装备强化!$F$3*INDEX(装备强化!$C$12:$C$26,MATCH(装备强化附表!Q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57</v>
      </c>
      <c r="R214" s="54">
        <f t="shared" si="50"/>
        <v>114000</v>
      </c>
      <c r="S214" s="54">
        <f>ROUNDUP(装备强化!$F$3*INDEX(装备强化!$C$12:$C$26,MATCH(装备强化附表!S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66</v>
      </c>
      <c r="T214" s="54">
        <f t="shared" si="51"/>
        <v>132000</v>
      </c>
      <c r="U214" s="54">
        <f>ROUNDUP(装备强化!$F$3*INDEX(装备强化!$C$12:$C$26,MATCH(装备强化附表!U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75</v>
      </c>
      <c r="V214" s="54">
        <f t="shared" si="52"/>
        <v>150000</v>
      </c>
      <c r="W214" s="54">
        <f>ROUNDUP(装备强化!$F$3*INDEX(装备强化!$C$12:$C$26,MATCH(装备强化附表!W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84</v>
      </c>
      <c r="X214" s="54">
        <f t="shared" si="53"/>
        <v>168000</v>
      </c>
      <c r="Y214" s="54">
        <f>ROUNDUP(装备强化!$F$3*INDEX(装备强化!$C$12:$C$26,MATCH(装备强化附表!Y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93</v>
      </c>
      <c r="Z214" s="54">
        <f t="shared" si="54"/>
        <v>186000</v>
      </c>
      <c r="AA214" s="54">
        <f>ROUNDUP(装备强化!$F$3*INDEX(装备强化!$C$12:$C$26,MATCH(装备强化附表!AA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164</v>
      </c>
      <c r="AB214" s="54">
        <f t="shared" si="55"/>
        <v>328000</v>
      </c>
      <c r="AC214" s="54">
        <f>ROUNDUP(装备强化!$F$3*INDEX(装备强化!$C$12:$C$26,MATCH(装备强化附表!AC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182</v>
      </c>
      <c r="AD214" s="54">
        <f t="shared" si="56"/>
        <v>364000</v>
      </c>
      <c r="AE214" s="54">
        <f>ROUNDUP(装备强化!$F$3*INDEX(装备强化!$C$12:$C$26,MATCH(装备强化附表!AE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200</v>
      </c>
      <c r="AF214" s="54">
        <f t="shared" si="57"/>
        <v>400000</v>
      </c>
      <c r="AG214" s="54">
        <f>ROUNDUP(装备强化!$F$3*INDEX(装备强化!$C$12:$C$26,MATCH(装备强化附表!AG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218</v>
      </c>
      <c r="AH214" s="54">
        <f t="shared" si="58"/>
        <v>436000</v>
      </c>
      <c r="AI214" s="54">
        <f>ROUNDUP(装备强化!$F$3*INDEX(装备强化!$C$12:$C$26,MATCH(装备强化附表!AI$1,装备强化!$B$12:$B$26,0))*INDEX(装备强化!$G$12:$G$16,MATCH(装备强化附表!$D214,装备强化!$F$12:$F$16,0))*(INDEX(装备强化!$K$12:$K$26,MATCH(装备强化附表!$E214,装备强化!$J$12:$J$26,0))+IF($B214=1,装备强化!$K$28,0))*INDEX(装备强化!$O$12:$O$21,MATCH(装备强化附表!$C214,装备强化!$N$12:$N$21,0)),0)</f>
        <v>236</v>
      </c>
      <c r="AJ214" s="54">
        <f t="shared" si="59"/>
        <v>472000</v>
      </c>
    </row>
    <row r="215" spans="1:36">
      <c r="A215" t="s">
        <v>1395</v>
      </c>
      <c r="B215">
        <v>0</v>
      </c>
      <c r="C215" t="s">
        <v>127</v>
      </c>
      <c r="D215" t="s">
        <v>308</v>
      </c>
      <c r="E215">
        <v>45</v>
      </c>
      <c r="F215" t="s">
        <v>137</v>
      </c>
      <c r="G215" s="54">
        <f>ROUNDUP(装备强化!$F$3*INDEX(装备强化!$C$12:$C$26,MATCH(装备强化附表!G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12</v>
      </c>
      <c r="H215" s="54">
        <f t="shared" si="45"/>
        <v>24000</v>
      </c>
      <c r="I215" s="54">
        <f>ROUNDUP(装备强化!$F$3*INDEX(装备强化!$C$12:$C$26,MATCH(装备强化附表!I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18</v>
      </c>
      <c r="J215" s="54">
        <f t="shared" si="46"/>
        <v>36000</v>
      </c>
      <c r="K215" s="54">
        <f>ROUNDUP(装备强化!$F$3*INDEX(装备强化!$C$12:$C$26,MATCH(装备强化附表!K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26</v>
      </c>
      <c r="L215" s="54">
        <f t="shared" si="47"/>
        <v>52000</v>
      </c>
      <c r="M215" s="54">
        <f>ROUNDUP(装备强化!$F$3*INDEX(装备强化!$C$12:$C$26,MATCH(装备强化附表!M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32</v>
      </c>
      <c r="N215" s="54">
        <f t="shared" si="48"/>
        <v>64000</v>
      </c>
      <c r="O215" s="54">
        <f>ROUNDUP(装备强化!$F$3*INDEX(装备强化!$C$12:$C$26,MATCH(装备强化附表!O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41</v>
      </c>
      <c r="P215" s="54">
        <f t="shared" si="49"/>
        <v>82000</v>
      </c>
      <c r="Q215" s="54">
        <f>ROUNDUP(装备强化!$F$3*INDEX(装备强化!$C$12:$C$26,MATCH(装备强化附表!Q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72</v>
      </c>
      <c r="R215" s="54">
        <f t="shared" si="50"/>
        <v>144000</v>
      </c>
      <c r="S215" s="54">
        <f>ROUNDUP(装备强化!$F$3*INDEX(装备强化!$C$12:$C$26,MATCH(装备强化附表!S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84</v>
      </c>
      <c r="T215" s="54">
        <f t="shared" si="51"/>
        <v>168000</v>
      </c>
      <c r="U215" s="54">
        <f>ROUNDUP(装备强化!$F$3*INDEX(装备强化!$C$12:$C$26,MATCH(装备强化附表!U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95</v>
      </c>
      <c r="V215" s="54">
        <f t="shared" si="52"/>
        <v>190000</v>
      </c>
      <c r="W215" s="54">
        <f>ROUNDUP(装备强化!$F$3*INDEX(装备强化!$C$12:$C$26,MATCH(装备强化附表!W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107</v>
      </c>
      <c r="X215" s="54">
        <f t="shared" si="53"/>
        <v>214000</v>
      </c>
      <c r="Y215" s="54">
        <f>ROUNDUP(装备强化!$F$3*INDEX(装备强化!$C$12:$C$26,MATCH(装备强化附表!Y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118</v>
      </c>
      <c r="Z215" s="54">
        <f t="shared" si="54"/>
        <v>236000</v>
      </c>
      <c r="AA215" s="54">
        <f>ROUNDUP(装备强化!$F$3*INDEX(装备强化!$C$12:$C$26,MATCH(装备强化附表!AA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207</v>
      </c>
      <c r="AB215" s="54">
        <f t="shared" si="55"/>
        <v>414000</v>
      </c>
      <c r="AC215" s="54">
        <f>ROUNDUP(装备强化!$F$3*INDEX(装备强化!$C$12:$C$26,MATCH(装备强化附表!AC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230</v>
      </c>
      <c r="AD215" s="54">
        <f t="shared" si="56"/>
        <v>460000</v>
      </c>
      <c r="AE215" s="54">
        <f>ROUNDUP(装备强化!$F$3*INDEX(装备强化!$C$12:$C$26,MATCH(装备强化附表!AE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253</v>
      </c>
      <c r="AF215" s="54">
        <f t="shared" si="57"/>
        <v>506000</v>
      </c>
      <c r="AG215" s="54">
        <f>ROUNDUP(装备强化!$F$3*INDEX(装备强化!$C$12:$C$26,MATCH(装备强化附表!AG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276</v>
      </c>
      <c r="AH215" s="54">
        <f t="shared" si="58"/>
        <v>552000</v>
      </c>
      <c r="AI215" s="54">
        <f>ROUNDUP(装备强化!$F$3*INDEX(装备强化!$C$12:$C$26,MATCH(装备强化附表!AI$1,装备强化!$B$12:$B$26,0))*INDEX(装备强化!$G$12:$G$16,MATCH(装备强化附表!$D215,装备强化!$F$12:$F$16,0))*(INDEX(装备强化!$K$12:$K$26,MATCH(装备强化附表!$E215,装备强化!$J$12:$J$26,0))+IF($B215=1,装备强化!$K$28,0))*INDEX(装备强化!$O$12:$O$21,MATCH(装备强化附表!$C215,装备强化!$N$12:$N$21,0)),0)</f>
        <v>299</v>
      </c>
      <c r="AJ215" s="54">
        <f t="shared" si="59"/>
        <v>598000</v>
      </c>
    </row>
    <row r="216" spans="1:36">
      <c r="A216" t="s">
        <v>1400</v>
      </c>
      <c r="B216">
        <v>1</v>
      </c>
      <c r="C216" t="s">
        <v>127</v>
      </c>
      <c r="D216" t="s">
        <v>308</v>
      </c>
      <c r="E216">
        <v>45</v>
      </c>
      <c r="F216" t="s">
        <v>137</v>
      </c>
      <c r="G216" s="54">
        <f>ROUNDUP(装备强化!$F$3*INDEX(装备强化!$C$12:$C$26,MATCH(装备强化附表!G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15</v>
      </c>
      <c r="H216" s="54">
        <f t="shared" si="45"/>
        <v>30000</v>
      </c>
      <c r="I216" s="54">
        <f>ROUNDUP(装备强化!$F$3*INDEX(装备强化!$C$12:$C$26,MATCH(装备强化附表!I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22</v>
      </c>
      <c r="J216" s="54">
        <f t="shared" si="46"/>
        <v>44000</v>
      </c>
      <c r="K216" s="54">
        <f>ROUNDUP(装备强化!$F$3*INDEX(装备强化!$C$12:$C$26,MATCH(装备强化附表!K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33</v>
      </c>
      <c r="L216" s="54">
        <f t="shared" si="47"/>
        <v>66000</v>
      </c>
      <c r="M216" s="54">
        <f>ROUNDUP(装备强化!$F$3*INDEX(装备强化!$C$12:$C$26,MATCH(装备强化附表!M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40</v>
      </c>
      <c r="N216" s="54">
        <f t="shared" si="48"/>
        <v>80000</v>
      </c>
      <c r="O216" s="54">
        <f>ROUNDUP(装备强化!$F$3*INDEX(装备强化!$C$12:$C$26,MATCH(装备强化附表!O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51</v>
      </c>
      <c r="P216" s="54">
        <f t="shared" si="49"/>
        <v>102000</v>
      </c>
      <c r="Q216" s="54">
        <f>ROUNDUP(装备强化!$F$3*INDEX(装备强化!$C$12:$C$26,MATCH(装备强化附表!Q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91</v>
      </c>
      <c r="R216" s="54">
        <f t="shared" si="50"/>
        <v>182000</v>
      </c>
      <c r="S216" s="54">
        <f>ROUNDUP(装备强化!$F$3*INDEX(装备强化!$C$12:$C$26,MATCH(装备强化附表!S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106</v>
      </c>
      <c r="T216" s="54">
        <f t="shared" si="51"/>
        <v>212000</v>
      </c>
      <c r="U216" s="54">
        <f>ROUNDUP(装备强化!$F$3*INDEX(装备强化!$C$12:$C$26,MATCH(装备强化附表!U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120</v>
      </c>
      <c r="V216" s="54">
        <f t="shared" si="52"/>
        <v>240000</v>
      </c>
      <c r="W216" s="54">
        <f>ROUNDUP(装备强化!$F$3*INDEX(装备强化!$C$12:$C$26,MATCH(装备强化附表!W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135</v>
      </c>
      <c r="X216" s="54">
        <f t="shared" si="53"/>
        <v>270000</v>
      </c>
      <c r="Y216" s="54">
        <f>ROUNDUP(装备强化!$F$3*INDEX(装备强化!$C$12:$C$26,MATCH(装备强化附表!Y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149</v>
      </c>
      <c r="Z216" s="54">
        <f t="shared" si="54"/>
        <v>298000</v>
      </c>
      <c r="AA216" s="54">
        <f>ROUNDUP(装备强化!$F$3*INDEX(装备强化!$C$12:$C$26,MATCH(装备强化附表!AA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261</v>
      </c>
      <c r="AB216" s="54">
        <f t="shared" si="55"/>
        <v>522000</v>
      </c>
      <c r="AC216" s="54">
        <f>ROUNDUP(装备强化!$F$3*INDEX(装备强化!$C$12:$C$26,MATCH(装备强化附表!AC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290</v>
      </c>
      <c r="AD216" s="54">
        <f t="shared" si="56"/>
        <v>580000</v>
      </c>
      <c r="AE216" s="54">
        <f>ROUNDUP(装备强化!$F$3*INDEX(装备强化!$C$12:$C$26,MATCH(装备强化附表!AE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319</v>
      </c>
      <c r="AF216" s="54">
        <f t="shared" si="57"/>
        <v>638000</v>
      </c>
      <c r="AG216" s="54">
        <f>ROUNDUP(装备强化!$F$3*INDEX(装备强化!$C$12:$C$26,MATCH(装备强化附表!AG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348</v>
      </c>
      <c r="AH216" s="54">
        <f t="shared" si="58"/>
        <v>696000</v>
      </c>
      <c r="AI216" s="54">
        <f>ROUNDUP(装备强化!$F$3*INDEX(装备强化!$C$12:$C$26,MATCH(装备强化附表!AI$1,装备强化!$B$12:$B$26,0))*INDEX(装备强化!$G$12:$G$16,MATCH(装备强化附表!$D216,装备强化!$F$12:$F$16,0))*(INDEX(装备强化!$K$12:$K$26,MATCH(装备强化附表!$E216,装备强化!$J$12:$J$26,0))+IF($B216=1,装备强化!$K$28,0))*INDEX(装备强化!$O$12:$O$21,MATCH(装备强化附表!$C216,装备强化!$N$12:$N$21,0)),0)</f>
        <v>377</v>
      </c>
      <c r="AJ216" s="54">
        <f t="shared" si="59"/>
        <v>754000</v>
      </c>
    </row>
    <row r="217" spans="1:36">
      <c r="A217" t="s">
        <v>1405</v>
      </c>
      <c r="B217">
        <v>0</v>
      </c>
      <c r="C217" t="s">
        <v>128</v>
      </c>
      <c r="D217" t="s">
        <v>308</v>
      </c>
      <c r="E217">
        <v>45</v>
      </c>
      <c r="F217" t="s">
        <v>137</v>
      </c>
      <c r="G217" s="54">
        <f>ROUNDUP(装备强化!$F$3*INDEX(装备强化!$C$12:$C$26,MATCH(装备强化附表!G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8</v>
      </c>
      <c r="H217" s="54">
        <f t="shared" si="45"/>
        <v>16000</v>
      </c>
      <c r="I217" s="54">
        <f>ROUNDUP(装备强化!$F$3*INDEX(装备强化!$C$12:$C$26,MATCH(装备强化附表!I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11</v>
      </c>
      <c r="J217" s="54">
        <f t="shared" si="46"/>
        <v>22000</v>
      </c>
      <c r="K217" s="54">
        <f>ROUNDUP(装备强化!$F$3*INDEX(装备强化!$C$12:$C$26,MATCH(装备强化附表!K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17</v>
      </c>
      <c r="L217" s="54">
        <f t="shared" si="47"/>
        <v>34000</v>
      </c>
      <c r="M217" s="54">
        <f>ROUNDUP(装备强化!$F$3*INDEX(装备强化!$C$12:$C$26,MATCH(装备强化附表!M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20</v>
      </c>
      <c r="N217" s="54">
        <f t="shared" si="48"/>
        <v>40000</v>
      </c>
      <c r="O217" s="54">
        <f>ROUNDUP(装备强化!$F$3*INDEX(装备强化!$C$12:$C$26,MATCH(装备强化附表!O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26</v>
      </c>
      <c r="P217" s="54">
        <f t="shared" si="49"/>
        <v>52000</v>
      </c>
      <c r="Q217" s="54">
        <f>ROUNDUP(装备强化!$F$3*INDEX(装备强化!$C$12:$C$26,MATCH(装备强化附表!Q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45</v>
      </c>
      <c r="R217" s="54">
        <f t="shared" si="50"/>
        <v>90000</v>
      </c>
      <c r="S217" s="54">
        <f>ROUNDUP(装备强化!$F$3*INDEX(装备强化!$C$12:$C$26,MATCH(装备强化附表!S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53</v>
      </c>
      <c r="T217" s="54">
        <f t="shared" si="51"/>
        <v>106000</v>
      </c>
      <c r="U217" s="54">
        <f>ROUNDUP(装备强化!$F$3*INDEX(装备强化!$C$12:$C$26,MATCH(装备强化附表!U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60</v>
      </c>
      <c r="V217" s="54">
        <f t="shared" si="52"/>
        <v>120000</v>
      </c>
      <c r="W217" s="54">
        <f>ROUNDUP(装备强化!$F$3*INDEX(装备强化!$C$12:$C$26,MATCH(装备强化附表!W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67</v>
      </c>
      <c r="X217" s="54">
        <f t="shared" si="53"/>
        <v>134000</v>
      </c>
      <c r="Y217" s="54">
        <f>ROUNDUP(装备强化!$F$3*INDEX(装备强化!$C$12:$C$26,MATCH(装备强化附表!Y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74</v>
      </c>
      <c r="Z217" s="54">
        <f t="shared" si="54"/>
        <v>148000</v>
      </c>
      <c r="AA217" s="54">
        <f>ROUNDUP(装备强化!$F$3*INDEX(装备强化!$C$12:$C$26,MATCH(装备强化附表!AA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130</v>
      </c>
      <c r="AB217" s="54">
        <f t="shared" si="55"/>
        <v>260000</v>
      </c>
      <c r="AC217" s="54">
        <f>ROUNDUP(装备强化!$F$3*INDEX(装备强化!$C$12:$C$26,MATCH(装备强化附表!AC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144</v>
      </c>
      <c r="AD217" s="54">
        <f t="shared" si="56"/>
        <v>288000</v>
      </c>
      <c r="AE217" s="54">
        <f>ROUNDUP(装备强化!$F$3*INDEX(装备强化!$C$12:$C$26,MATCH(装备强化附表!AE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159</v>
      </c>
      <c r="AF217" s="54">
        <f t="shared" si="57"/>
        <v>318000</v>
      </c>
      <c r="AG217" s="54">
        <f>ROUNDUP(装备强化!$F$3*INDEX(装备强化!$C$12:$C$26,MATCH(装备强化附表!AG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173</v>
      </c>
      <c r="AH217" s="54">
        <f t="shared" si="58"/>
        <v>346000</v>
      </c>
      <c r="AI217" s="54">
        <f>ROUNDUP(装备强化!$F$3*INDEX(装备强化!$C$12:$C$26,MATCH(装备强化附表!AI$1,装备强化!$B$12:$B$26,0))*INDEX(装备强化!$G$12:$G$16,MATCH(装备强化附表!$D217,装备强化!$F$12:$F$16,0))*(INDEX(装备强化!$K$12:$K$26,MATCH(装备强化附表!$E217,装备强化!$J$12:$J$26,0))+IF($B217=1,装备强化!$K$28,0))*INDEX(装备强化!$O$12:$O$21,MATCH(装备强化附表!$C217,装备强化!$N$12:$N$21,0)),0)</f>
        <v>187</v>
      </c>
      <c r="AJ217" s="54">
        <f t="shared" si="59"/>
        <v>374000</v>
      </c>
    </row>
    <row r="218" spans="1:36">
      <c r="A218" t="s">
        <v>1410</v>
      </c>
      <c r="B218">
        <v>1</v>
      </c>
      <c r="C218" t="s">
        <v>128</v>
      </c>
      <c r="D218" t="s">
        <v>308</v>
      </c>
      <c r="E218">
        <v>45</v>
      </c>
      <c r="F218" t="s">
        <v>137</v>
      </c>
      <c r="G218" s="54">
        <f>ROUNDUP(装备强化!$F$3*INDEX(装备强化!$C$12:$C$26,MATCH(装备强化附表!G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10</v>
      </c>
      <c r="H218" s="54">
        <f t="shared" si="45"/>
        <v>20000</v>
      </c>
      <c r="I218" s="54">
        <f>ROUNDUP(装备强化!$F$3*INDEX(装备强化!$C$12:$C$26,MATCH(装备强化附表!I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14</v>
      </c>
      <c r="J218" s="54">
        <f t="shared" si="46"/>
        <v>28000</v>
      </c>
      <c r="K218" s="54">
        <f>ROUNDUP(装备强化!$F$3*INDEX(装备强化!$C$12:$C$26,MATCH(装备强化附表!K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21</v>
      </c>
      <c r="L218" s="54">
        <f t="shared" si="47"/>
        <v>42000</v>
      </c>
      <c r="M218" s="54">
        <f>ROUNDUP(装备强化!$F$3*INDEX(装备强化!$C$12:$C$26,MATCH(装备强化附表!M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25</v>
      </c>
      <c r="N218" s="54">
        <f t="shared" si="48"/>
        <v>50000</v>
      </c>
      <c r="O218" s="54">
        <f>ROUNDUP(装备强化!$F$3*INDEX(装备强化!$C$12:$C$26,MATCH(装备强化附表!O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32</v>
      </c>
      <c r="P218" s="54">
        <f t="shared" si="49"/>
        <v>64000</v>
      </c>
      <c r="Q218" s="54">
        <f>ROUNDUP(装备强化!$F$3*INDEX(装备强化!$C$12:$C$26,MATCH(装备强化附表!Q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57</v>
      </c>
      <c r="R218" s="54">
        <f t="shared" si="50"/>
        <v>114000</v>
      </c>
      <c r="S218" s="54">
        <f>ROUNDUP(装备强化!$F$3*INDEX(装备强化!$C$12:$C$26,MATCH(装备强化附表!S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66</v>
      </c>
      <c r="T218" s="54">
        <f t="shared" si="51"/>
        <v>132000</v>
      </c>
      <c r="U218" s="54">
        <f>ROUNDUP(装备强化!$F$3*INDEX(装备强化!$C$12:$C$26,MATCH(装备强化附表!U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75</v>
      </c>
      <c r="V218" s="54">
        <f t="shared" si="52"/>
        <v>150000</v>
      </c>
      <c r="W218" s="54">
        <f>ROUNDUP(装备强化!$F$3*INDEX(装备强化!$C$12:$C$26,MATCH(装备强化附表!W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84</v>
      </c>
      <c r="X218" s="54">
        <f t="shared" si="53"/>
        <v>168000</v>
      </c>
      <c r="Y218" s="54">
        <f>ROUNDUP(装备强化!$F$3*INDEX(装备强化!$C$12:$C$26,MATCH(装备强化附表!Y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93</v>
      </c>
      <c r="Z218" s="54">
        <f t="shared" si="54"/>
        <v>186000</v>
      </c>
      <c r="AA218" s="54">
        <f>ROUNDUP(装备强化!$F$3*INDEX(装备强化!$C$12:$C$26,MATCH(装备强化附表!AA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164</v>
      </c>
      <c r="AB218" s="54">
        <f t="shared" si="55"/>
        <v>328000</v>
      </c>
      <c r="AC218" s="54">
        <f>ROUNDUP(装备强化!$F$3*INDEX(装备强化!$C$12:$C$26,MATCH(装备强化附表!AC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182</v>
      </c>
      <c r="AD218" s="54">
        <f t="shared" si="56"/>
        <v>364000</v>
      </c>
      <c r="AE218" s="54">
        <f>ROUNDUP(装备强化!$F$3*INDEX(装备强化!$C$12:$C$26,MATCH(装备强化附表!AE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200</v>
      </c>
      <c r="AF218" s="54">
        <f t="shared" si="57"/>
        <v>400000</v>
      </c>
      <c r="AG218" s="54">
        <f>ROUNDUP(装备强化!$F$3*INDEX(装备强化!$C$12:$C$26,MATCH(装备强化附表!AG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218</v>
      </c>
      <c r="AH218" s="54">
        <f t="shared" si="58"/>
        <v>436000</v>
      </c>
      <c r="AI218" s="54">
        <f>ROUNDUP(装备强化!$F$3*INDEX(装备强化!$C$12:$C$26,MATCH(装备强化附表!AI$1,装备强化!$B$12:$B$26,0))*INDEX(装备强化!$G$12:$G$16,MATCH(装备强化附表!$D218,装备强化!$F$12:$F$16,0))*(INDEX(装备强化!$K$12:$K$26,MATCH(装备强化附表!$E218,装备强化!$J$12:$J$26,0))+IF($B218=1,装备强化!$K$28,0))*INDEX(装备强化!$O$12:$O$21,MATCH(装备强化附表!$C218,装备强化!$N$12:$N$21,0)),0)</f>
        <v>236</v>
      </c>
      <c r="AJ218" s="54">
        <f t="shared" si="59"/>
        <v>472000</v>
      </c>
    </row>
    <row r="219" spans="1:36">
      <c r="A219" t="s">
        <v>1415</v>
      </c>
      <c r="B219">
        <v>0</v>
      </c>
      <c r="C219" t="s">
        <v>126</v>
      </c>
      <c r="D219" t="s">
        <v>308</v>
      </c>
      <c r="E219">
        <v>45</v>
      </c>
      <c r="F219" t="s">
        <v>232</v>
      </c>
      <c r="G219" s="54">
        <f>ROUNDUP(装备强化!$F$3*INDEX(装备强化!$C$12:$C$26,MATCH(装备强化附表!G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6</v>
      </c>
      <c r="H219" s="54">
        <f t="shared" si="45"/>
        <v>12000</v>
      </c>
      <c r="I219" s="54">
        <f>ROUNDUP(装备强化!$F$3*INDEX(装备强化!$C$12:$C$26,MATCH(装备强化附表!I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9</v>
      </c>
      <c r="J219" s="54">
        <f t="shared" si="46"/>
        <v>18000</v>
      </c>
      <c r="K219" s="54">
        <f>ROUNDUP(装备强化!$F$3*INDEX(装备强化!$C$12:$C$26,MATCH(装备强化附表!K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13</v>
      </c>
      <c r="L219" s="54">
        <f t="shared" si="47"/>
        <v>26000</v>
      </c>
      <c r="M219" s="54">
        <f>ROUNDUP(装备强化!$F$3*INDEX(装备强化!$C$12:$C$26,MATCH(装备强化附表!M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16</v>
      </c>
      <c r="N219" s="54">
        <f t="shared" si="48"/>
        <v>32000</v>
      </c>
      <c r="O219" s="54">
        <f>ROUNDUP(装备强化!$F$3*INDEX(装备强化!$C$12:$C$26,MATCH(装备强化附表!O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21</v>
      </c>
      <c r="P219" s="54">
        <f t="shared" si="49"/>
        <v>42000</v>
      </c>
      <c r="Q219" s="54">
        <f>ROUNDUP(装备强化!$F$3*INDEX(装备强化!$C$12:$C$26,MATCH(装备强化附表!Q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36</v>
      </c>
      <c r="R219" s="54">
        <f t="shared" si="50"/>
        <v>72000</v>
      </c>
      <c r="S219" s="54">
        <f>ROUNDUP(装备强化!$F$3*INDEX(装备强化!$C$12:$C$26,MATCH(装备强化附表!S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42</v>
      </c>
      <c r="T219" s="54">
        <f t="shared" si="51"/>
        <v>84000</v>
      </c>
      <c r="U219" s="54">
        <f>ROUNDUP(装备强化!$F$3*INDEX(装备强化!$C$12:$C$26,MATCH(装备强化附表!U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48</v>
      </c>
      <c r="V219" s="54">
        <f t="shared" si="52"/>
        <v>96000</v>
      </c>
      <c r="W219" s="54">
        <f>ROUNDUP(装备强化!$F$3*INDEX(装备强化!$C$12:$C$26,MATCH(装备强化附表!W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54</v>
      </c>
      <c r="X219" s="54">
        <f t="shared" si="53"/>
        <v>108000</v>
      </c>
      <c r="Y219" s="54">
        <f>ROUNDUP(装备强化!$F$3*INDEX(装备强化!$C$12:$C$26,MATCH(装备强化附表!Y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59</v>
      </c>
      <c r="Z219" s="54">
        <f t="shared" si="54"/>
        <v>118000</v>
      </c>
      <c r="AA219" s="54">
        <f>ROUNDUP(装备强化!$F$3*INDEX(装备强化!$C$12:$C$26,MATCH(装备强化附表!AA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104</v>
      </c>
      <c r="AB219" s="54">
        <f t="shared" si="55"/>
        <v>208000</v>
      </c>
      <c r="AC219" s="54">
        <f>ROUNDUP(装备强化!$F$3*INDEX(装备强化!$C$12:$C$26,MATCH(装备强化附表!AC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115</v>
      </c>
      <c r="AD219" s="54">
        <f t="shared" si="56"/>
        <v>230000</v>
      </c>
      <c r="AE219" s="54">
        <f>ROUNDUP(装备强化!$F$3*INDEX(装备强化!$C$12:$C$26,MATCH(装备强化附表!AE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127</v>
      </c>
      <c r="AF219" s="54">
        <f t="shared" si="57"/>
        <v>254000</v>
      </c>
      <c r="AG219" s="54">
        <f>ROUNDUP(装备强化!$F$3*INDEX(装备强化!$C$12:$C$26,MATCH(装备强化附表!AG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138</v>
      </c>
      <c r="AH219" s="54">
        <f t="shared" si="58"/>
        <v>276000</v>
      </c>
      <c r="AI219" s="54">
        <f>ROUNDUP(装备强化!$F$3*INDEX(装备强化!$C$12:$C$26,MATCH(装备强化附表!AI$1,装备强化!$B$12:$B$26,0))*INDEX(装备强化!$G$12:$G$16,MATCH(装备强化附表!$D219,装备强化!$F$12:$F$16,0))*(INDEX(装备强化!$K$12:$K$26,MATCH(装备强化附表!$E219,装备强化!$J$12:$J$26,0))+IF($B219=1,装备强化!$K$28,0))*INDEX(装备强化!$O$12:$O$21,MATCH(装备强化附表!$C219,装备强化!$N$12:$N$21,0)),0)</f>
        <v>150</v>
      </c>
      <c r="AJ219" s="54">
        <f t="shared" si="59"/>
        <v>300000</v>
      </c>
    </row>
    <row r="220" spans="1:36">
      <c r="A220" t="s">
        <v>1420</v>
      </c>
      <c r="B220">
        <v>1</v>
      </c>
      <c r="C220" t="s">
        <v>126</v>
      </c>
      <c r="D220" t="s">
        <v>308</v>
      </c>
      <c r="E220">
        <v>45</v>
      </c>
      <c r="F220" t="s">
        <v>232</v>
      </c>
      <c r="G220" s="54">
        <f>ROUNDUP(装备强化!$F$3*INDEX(装备强化!$C$12:$C$26,MATCH(装备强化附表!G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8</v>
      </c>
      <c r="H220" s="54">
        <f t="shared" si="45"/>
        <v>16000</v>
      </c>
      <c r="I220" s="54">
        <f>ROUNDUP(装备强化!$F$3*INDEX(装备强化!$C$12:$C$26,MATCH(装备强化附表!I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11</v>
      </c>
      <c r="J220" s="54">
        <f t="shared" si="46"/>
        <v>22000</v>
      </c>
      <c r="K220" s="54">
        <f>ROUNDUP(装备强化!$F$3*INDEX(装备强化!$C$12:$C$26,MATCH(装备强化附表!K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17</v>
      </c>
      <c r="L220" s="54">
        <f t="shared" si="47"/>
        <v>34000</v>
      </c>
      <c r="M220" s="54">
        <f>ROUNDUP(装备强化!$F$3*INDEX(装备强化!$C$12:$C$26,MATCH(装备强化附表!M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20</v>
      </c>
      <c r="N220" s="54">
        <f t="shared" si="48"/>
        <v>40000</v>
      </c>
      <c r="O220" s="54">
        <f>ROUNDUP(装备强化!$F$3*INDEX(装备强化!$C$12:$C$26,MATCH(装备强化附表!O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26</v>
      </c>
      <c r="P220" s="54">
        <f t="shared" si="49"/>
        <v>52000</v>
      </c>
      <c r="Q220" s="54">
        <f>ROUNDUP(装备强化!$F$3*INDEX(装备强化!$C$12:$C$26,MATCH(装备强化附表!Q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46</v>
      </c>
      <c r="R220" s="54">
        <f t="shared" si="50"/>
        <v>92000</v>
      </c>
      <c r="S220" s="54">
        <f>ROUNDUP(装备强化!$F$3*INDEX(装备强化!$C$12:$C$26,MATCH(装备强化附表!S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53</v>
      </c>
      <c r="T220" s="54">
        <f t="shared" si="51"/>
        <v>106000</v>
      </c>
      <c r="U220" s="54">
        <f>ROUNDUP(装备强化!$F$3*INDEX(装备强化!$C$12:$C$26,MATCH(装备强化附表!U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60</v>
      </c>
      <c r="V220" s="54">
        <f t="shared" si="52"/>
        <v>120000</v>
      </c>
      <c r="W220" s="54">
        <f>ROUNDUP(装备强化!$F$3*INDEX(装备强化!$C$12:$C$26,MATCH(装备强化附表!W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68</v>
      </c>
      <c r="X220" s="54">
        <f t="shared" si="53"/>
        <v>136000</v>
      </c>
      <c r="Y220" s="54">
        <f>ROUNDUP(装备强化!$F$3*INDEX(装备强化!$C$12:$C$26,MATCH(装备强化附表!Y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75</v>
      </c>
      <c r="Z220" s="54">
        <f t="shared" si="54"/>
        <v>150000</v>
      </c>
      <c r="AA220" s="54">
        <f>ROUNDUP(装备强化!$F$3*INDEX(装备强化!$C$12:$C$26,MATCH(装备强化附表!AA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131</v>
      </c>
      <c r="AB220" s="54">
        <f t="shared" si="55"/>
        <v>262000</v>
      </c>
      <c r="AC220" s="54">
        <f>ROUNDUP(装备强化!$F$3*INDEX(装备强化!$C$12:$C$26,MATCH(装备强化附表!AC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145</v>
      </c>
      <c r="AD220" s="54">
        <f t="shared" si="56"/>
        <v>290000</v>
      </c>
      <c r="AE220" s="54">
        <f>ROUNDUP(装备强化!$F$3*INDEX(装备强化!$C$12:$C$26,MATCH(装备强化附表!AE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160</v>
      </c>
      <c r="AF220" s="54">
        <f t="shared" si="57"/>
        <v>320000</v>
      </c>
      <c r="AG220" s="54">
        <f>ROUNDUP(装备强化!$F$3*INDEX(装备强化!$C$12:$C$26,MATCH(装备强化附表!AG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174</v>
      </c>
      <c r="AH220" s="54">
        <f t="shared" si="58"/>
        <v>348000</v>
      </c>
      <c r="AI220" s="54">
        <f>ROUNDUP(装备强化!$F$3*INDEX(装备强化!$C$12:$C$26,MATCH(装备强化附表!AI$1,装备强化!$B$12:$B$26,0))*INDEX(装备强化!$G$12:$G$16,MATCH(装备强化附表!$D220,装备强化!$F$12:$F$16,0))*(INDEX(装备强化!$K$12:$K$26,MATCH(装备强化附表!$E220,装备强化!$J$12:$J$26,0))+IF($B220=1,装备强化!$K$28,0))*INDEX(装备强化!$O$12:$O$21,MATCH(装备强化附表!$C220,装备强化!$N$12:$N$21,0)),0)</f>
        <v>189</v>
      </c>
      <c r="AJ220" s="54">
        <f t="shared" si="59"/>
        <v>378000</v>
      </c>
    </row>
    <row r="221" spans="1:36">
      <c r="A221" t="s">
        <v>1425</v>
      </c>
      <c r="B221">
        <v>0</v>
      </c>
      <c r="C221" t="s">
        <v>129</v>
      </c>
      <c r="D221" t="s">
        <v>308</v>
      </c>
      <c r="E221">
        <v>45</v>
      </c>
      <c r="F221" t="s">
        <v>232</v>
      </c>
      <c r="G221" s="54">
        <f>ROUNDUP(装备强化!$F$3*INDEX(装备强化!$C$12:$C$26,MATCH(装备强化附表!G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6</v>
      </c>
      <c r="H221" s="54">
        <f t="shared" si="45"/>
        <v>12000</v>
      </c>
      <c r="I221" s="54">
        <f>ROUNDUP(装备强化!$F$3*INDEX(装备强化!$C$12:$C$26,MATCH(装备强化附表!I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9</v>
      </c>
      <c r="J221" s="54">
        <f t="shared" si="46"/>
        <v>18000</v>
      </c>
      <c r="K221" s="54">
        <f>ROUNDUP(装备强化!$F$3*INDEX(装备强化!$C$12:$C$26,MATCH(装备强化附表!K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13</v>
      </c>
      <c r="L221" s="54">
        <f t="shared" si="47"/>
        <v>26000</v>
      </c>
      <c r="M221" s="54">
        <f>ROUNDUP(装备强化!$F$3*INDEX(装备强化!$C$12:$C$26,MATCH(装备强化附表!M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16</v>
      </c>
      <c r="N221" s="54">
        <f t="shared" si="48"/>
        <v>32000</v>
      </c>
      <c r="O221" s="54">
        <f>ROUNDUP(装备强化!$F$3*INDEX(装备强化!$C$12:$C$26,MATCH(装备强化附表!O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21</v>
      </c>
      <c r="P221" s="54">
        <f t="shared" si="49"/>
        <v>42000</v>
      </c>
      <c r="Q221" s="54">
        <f>ROUNDUP(装备强化!$F$3*INDEX(装备强化!$C$12:$C$26,MATCH(装备强化附表!Q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36</v>
      </c>
      <c r="R221" s="54">
        <f t="shared" si="50"/>
        <v>72000</v>
      </c>
      <c r="S221" s="54">
        <f>ROUNDUP(装备强化!$F$3*INDEX(装备强化!$C$12:$C$26,MATCH(装备强化附表!S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42</v>
      </c>
      <c r="T221" s="54">
        <f t="shared" si="51"/>
        <v>84000</v>
      </c>
      <c r="U221" s="54">
        <f>ROUNDUP(装备强化!$F$3*INDEX(装备强化!$C$12:$C$26,MATCH(装备强化附表!U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48</v>
      </c>
      <c r="V221" s="54">
        <f t="shared" si="52"/>
        <v>96000</v>
      </c>
      <c r="W221" s="54">
        <f>ROUNDUP(装备强化!$F$3*INDEX(装备强化!$C$12:$C$26,MATCH(装备强化附表!W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54</v>
      </c>
      <c r="X221" s="54">
        <f t="shared" si="53"/>
        <v>108000</v>
      </c>
      <c r="Y221" s="54">
        <f>ROUNDUP(装备强化!$F$3*INDEX(装备强化!$C$12:$C$26,MATCH(装备强化附表!Y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59</v>
      </c>
      <c r="Z221" s="54">
        <f t="shared" si="54"/>
        <v>118000</v>
      </c>
      <c r="AA221" s="54">
        <f>ROUNDUP(装备强化!$F$3*INDEX(装备强化!$C$12:$C$26,MATCH(装备强化附表!AA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104</v>
      </c>
      <c r="AB221" s="54">
        <f t="shared" si="55"/>
        <v>208000</v>
      </c>
      <c r="AC221" s="54">
        <f>ROUNDUP(装备强化!$F$3*INDEX(装备强化!$C$12:$C$26,MATCH(装备强化附表!AC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115</v>
      </c>
      <c r="AD221" s="54">
        <f t="shared" si="56"/>
        <v>230000</v>
      </c>
      <c r="AE221" s="54">
        <f>ROUNDUP(装备强化!$F$3*INDEX(装备强化!$C$12:$C$26,MATCH(装备强化附表!AE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127</v>
      </c>
      <c r="AF221" s="54">
        <f t="shared" si="57"/>
        <v>254000</v>
      </c>
      <c r="AG221" s="54">
        <f>ROUNDUP(装备强化!$F$3*INDEX(装备强化!$C$12:$C$26,MATCH(装备强化附表!AG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138</v>
      </c>
      <c r="AH221" s="54">
        <f t="shared" si="58"/>
        <v>276000</v>
      </c>
      <c r="AI221" s="54">
        <f>ROUNDUP(装备强化!$F$3*INDEX(装备强化!$C$12:$C$26,MATCH(装备强化附表!AI$1,装备强化!$B$12:$B$26,0))*INDEX(装备强化!$G$12:$G$16,MATCH(装备强化附表!$D221,装备强化!$F$12:$F$16,0))*(INDEX(装备强化!$K$12:$K$26,MATCH(装备强化附表!$E221,装备强化!$J$12:$J$26,0))+IF($B221=1,装备强化!$K$28,0))*INDEX(装备强化!$O$12:$O$21,MATCH(装备强化附表!$C221,装备强化!$N$12:$N$21,0)),0)</f>
        <v>150</v>
      </c>
      <c r="AJ221" s="54">
        <f t="shared" si="59"/>
        <v>300000</v>
      </c>
    </row>
    <row r="222" spans="1:36">
      <c r="A222" t="s">
        <v>1430</v>
      </c>
      <c r="B222">
        <v>1</v>
      </c>
      <c r="C222" t="s">
        <v>129</v>
      </c>
      <c r="D222" t="s">
        <v>308</v>
      </c>
      <c r="E222">
        <v>45</v>
      </c>
      <c r="F222" t="s">
        <v>232</v>
      </c>
      <c r="G222" s="54">
        <f>ROUNDUP(装备强化!$F$3*INDEX(装备强化!$C$12:$C$26,MATCH(装备强化附表!G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8</v>
      </c>
      <c r="H222" s="54">
        <f t="shared" si="45"/>
        <v>16000</v>
      </c>
      <c r="I222" s="54">
        <f>ROUNDUP(装备强化!$F$3*INDEX(装备强化!$C$12:$C$26,MATCH(装备强化附表!I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11</v>
      </c>
      <c r="J222" s="54">
        <f t="shared" si="46"/>
        <v>22000</v>
      </c>
      <c r="K222" s="54">
        <f>ROUNDUP(装备强化!$F$3*INDEX(装备强化!$C$12:$C$26,MATCH(装备强化附表!K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17</v>
      </c>
      <c r="L222" s="54">
        <f t="shared" si="47"/>
        <v>34000</v>
      </c>
      <c r="M222" s="54">
        <f>ROUNDUP(装备强化!$F$3*INDEX(装备强化!$C$12:$C$26,MATCH(装备强化附表!M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20</v>
      </c>
      <c r="N222" s="54">
        <f t="shared" si="48"/>
        <v>40000</v>
      </c>
      <c r="O222" s="54">
        <f>ROUNDUP(装备强化!$F$3*INDEX(装备强化!$C$12:$C$26,MATCH(装备强化附表!O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26</v>
      </c>
      <c r="P222" s="54">
        <f t="shared" si="49"/>
        <v>52000</v>
      </c>
      <c r="Q222" s="54">
        <f>ROUNDUP(装备强化!$F$3*INDEX(装备强化!$C$12:$C$26,MATCH(装备强化附表!Q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46</v>
      </c>
      <c r="R222" s="54">
        <f t="shared" si="50"/>
        <v>92000</v>
      </c>
      <c r="S222" s="54">
        <f>ROUNDUP(装备强化!$F$3*INDEX(装备强化!$C$12:$C$26,MATCH(装备强化附表!S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53</v>
      </c>
      <c r="T222" s="54">
        <f t="shared" si="51"/>
        <v>106000</v>
      </c>
      <c r="U222" s="54">
        <f>ROUNDUP(装备强化!$F$3*INDEX(装备强化!$C$12:$C$26,MATCH(装备强化附表!U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60</v>
      </c>
      <c r="V222" s="54">
        <f t="shared" si="52"/>
        <v>120000</v>
      </c>
      <c r="W222" s="54">
        <f>ROUNDUP(装备强化!$F$3*INDEX(装备强化!$C$12:$C$26,MATCH(装备强化附表!W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68</v>
      </c>
      <c r="X222" s="54">
        <f t="shared" si="53"/>
        <v>136000</v>
      </c>
      <c r="Y222" s="54">
        <f>ROUNDUP(装备强化!$F$3*INDEX(装备强化!$C$12:$C$26,MATCH(装备强化附表!Y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75</v>
      </c>
      <c r="Z222" s="54">
        <f t="shared" si="54"/>
        <v>150000</v>
      </c>
      <c r="AA222" s="54">
        <f>ROUNDUP(装备强化!$F$3*INDEX(装备强化!$C$12:$C$26,MATCH(装备强化附表!AA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131</v>
      </c>
      <c r="AB222" s="54">
        <f t="shared" si="55"/>
        <v>262000</v>
      </c>
      <c r="AC222" s="54">
        <f>ROUNDUP(装备强化!$F$3*INDEX(装备强化!$C$12:$C$26,MATCH(装备强化附表!AC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145</v>
      </c>
      <c r="AD222" s="54">
        <f t="shared" si="56"/>
        <v>290000</v>
      </c>
      <c r="AE222" s="54">
        <f>ROUNDUP(装备强化!$F$3*INDEX(装备强化!$C$12:$C$26,MATCH(装备强化附表!AE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160</v>
      </c>
      <c r="AF222" s="54">
        <f t="shared" si="57"/>
        <v>320000</v>
      </c>
      <c r="AG222" s="54">
        <f>ROUNDUP(装备强化!$F$3*INDEX(装备强化!$C$12:$C$26,MATCH(装备强化附表!AG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174</v>
      </c>
      <c r="AH222" s="54">
        <f t="shared" si="58"/>
        <v>348000</v>
      </c>
      <c r="AI222" s="54">
        <f>ROUNDUP(装备强化!$F$3*INDEX(装备强化!$C$12:$C$26,MATCH(装备强化附表!AI$1,装备强化!$B$12:$B$26,0))*INDEX(装备强化!$G$12:$G$16,MATCH(装备强化附表!$D222,装备强化!$F$12:$F$16,0))*(INDEX(装备强化!$K$12:$K$26,MATCH(装备强化附表!$E222,装备强化!$J$12:$J$26,0))+IF($B222=1,装备强化!$K$28,0))*INDEX(装备强化!$O$12:$O$21,MATCH(装备强化附表!$C222,装备强化!$N$12:$N$21,0)),0)</f>
        <v>189</v>
      </c>
      <c r="AJ222" s="54">
        <f t="shared" si="59"/>
        <v>378000</v>
      </c>
    </row>
    <row r="223" spans="1:36">
      <c r="A223" t="s">
        <v>1435</v>
      </c>
      <c r="B223">
        <v>0</v>
      </c>
      <c r="C223" t="s">
        <v>123</v>
      </c>
      <c r="D223" t="s">
        <v>308</v>
      </c>
      <c r="E223">
        <v>50</v>
      </c>
      <c r="F223" t="s">
        <v>232</v>
      </c>
      <c r="G223" s="54">
        <f>ROUNDUP(装备强化!$F$3*INDEX(装备强化!$C$12:$C$26,MATCH(装备强化附表!G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7</v>
      </c>
      <c r="H223" s="54">
        <f t="shared" si="45"/>
        <v>14000</v>
      </c>
      <c r="I223" s="54">
        <f>ROUNDUP(装备强化!$F$3*INDEX(装备强化!$C$12:$C$26,MATCH(装备强化附表!I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10</v>
      </c>
      <c r="J223" s="54">
        <f t="shared" si="46"/>
        <v>20000</v>
      </c>
      <c r="K223" s="54">
        <f>ROUNDUP(装备强化!$F$3*INDEX(装备强化!$C$12:$C$26,MATCH(装备强化附表!K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15</v>
      </c>
      <c r="L223" s="54">
        <f t="shared" si="47"/>
        <v>30000</v>
      </c>
      <c r="M223" s="54">
        <f>ROUNDUP(装备强化!$F$3*INDEX(装备强化!$C$12:$C$26,MATCH(装备强化附表!M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18</v>
      </c>
      <c r="N223" s="54">
        <f t="shared" si="48"/>
        <v>36000</v>
      </c>
      <c r="O223" s="54">
        <f>ROUNDUP(装备强化!$F$3*INDEX(装备强化!$C$12:$C$26,MATCH(装备强化附表!O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22</v>
      </c>
      <c r="P223" s="54">
        <f t="shared" si="49"/>
        <v>44000</v>
      </c>
      <c r="Q223" s="54">
        <f>ROUNDUP(装备强化!$F$3*INDEX(装备强化!$C$12:$C$26,MATCH(装备强化附表!Q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40</v>
      </c>
      <c r="R223" s="54">
        <f t="shared" si="50"/>
        <v>80000</v>
      </c>
      <c r="S223" s="54">
        <f>ROUNDUP(装备强化!$F$3*INDEX(装备强化!$C$12:$C$26,MATCH(装备强化附表!S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46</v>
      </c>
      <c r="T223" s="54">
        <f t="shared" si="51"/>
        <v>92000</v>
      </c>
      <c r="U223" s="54">
        <f>ROUNDUP(装备强化!$F$3*INDEX(装备强化!$C$12:$C$26,MATCH(装备强化附表!U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52</v>
      </c>
      <c r="V223" s="54">
        <f t="shared" si="52"/>
        <v>104000</v>
      </c>
      <c r="W223" s="54">
        <f>ROUNDUP(装备强化!$F$3*INDEX(装备强化!$C$12:$C$26,MATCH(装备强化附表!W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58</v>
      </c>
      <c r="X223" s="54">
        <f t="shared" si="53"/>
        <v>116000</v>
      </c>
      <c r="Y223" s="54">
        <f>ROUNDUP(装备强化!$F$3*INDEX(装备强化!$C$12:$C$26,MATCH(装备强化附表!Y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65</v>
      </c>
      <c r="Z223" s="54">
        <f t="shared" si="54"/>
        <v>130000</v>
      </c>
      <c r="AA223" s="54">
        <f>ROUNDUP(装备强化!$F$3*INDEX(装备强化!$C$12:$C$26,MATCH(装备强化附表!AA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113</v>
      </c>
      <c r="AB223" s="54">
        <f t="shared" si="55"/>
        <v>226000</v>
      </c>
      <c r="AC223" s="54">
        <f>ROUNDUP(装备强化!$F$3*INDEX(装备强化!$C$12:$C$26,MATCH(装备强化附表!AC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125</v>
      </c>
      <c r="AD223" s="54">
        <f t="shared" si="56"/>
        <v>250000</v>
      </c>
      <c r="AE223" s="54">
        <f>ROUNDUP(装备强化!$F$3*INDEX(装备强化!$C$12:$C$26,MATCH(装备强化附表!AE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138</v>
      </c>
      <c r="AF223" s="54">
        <f t="shared" si="57"/>
        <v>276000</v>
      </c>
      <c r="AG223" s="54">
        <f>ROUNDUP(装备强化!$F$3*INDEX(装备强化!$C$12:$C$26,MATCH(装备强化附表!AG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150</v>
      </c>
      <c r="AH223" s="54">
        <f t="shared" si="58"/>
        <v>300000</v>
      </c>
      <c r="AI223" s="54">
        <f>ROUNDUP(装备强化!$F$3*INDEX(装备强化!$C$12:$C$26,MATCH(装备强化附表!AI$1,装备强化!$B$12:$B$26,0))*INDEX(装备强化!$G$12:$G$16,MATCH(装备强化附表!$D223,装备强化!$F$12:$F$16,0))*(INDEX(装备强化!$K$12:$K$26,MATCH(装备强化附表!$E223,装备强化!$J$12:$J$26,0))+IF($B223=1,装备强化!$K$28,0))*INDEX(装备强化!$O$12:$O$21,MATCH(装备强化附表!$C223,装备强化!$N$12:$N$21,0)),0)</f>
        <v>163</v>
      </c>
      <c r="AJ223" s="54">
        <f t="shared" si="59"/>
        <v>326000</v>
      </c>
    </row>
    <row r="224" spans="1:36">
      <c r="A224" t="s">
        <v>1440</v>
      </c>
      <c r="B224">
        <v>0</v>
      </c>
      <c r="C224" t="s">
        <v>124</v>
      </c>
      <c r="D224" t="s">
        <v>308</v>
      </c>
      <c r="E224">
        <v>50</v>
      </c>
      <c r="F224" t="s">
        <v>232</v>
      </c>
      <c r="G224" s="54">
        <f>ROUNDUP(装备强化!$F$3*INDEX(装备强化!$C$12:$C$26,MATCH(装备强化附表!G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8</v>
      </c>
      <c r="H224" s="54">
        <f t="shared" si="45"/>
        <v>16000</v>
      </c>
      <c r="I224" s="54">
        <f>ROUNDUP(装备强化!$F$3*INDEX(装备强化!$C$12:$C$26,MATCH(装备强化附表!I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12</v>
      </c>
      <c r="J224" s="54">
        <f t="shared" si="46"/>
        <v>24000</v>
      </c>
      <c r="K224" s="54">
        <f>ROUNDUP(装备强化!$F$3*INDEX(装备强化!$C$12:$C$26,MATCH(装备强化附表!K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18</v>
      </c>
      <c r="L224" s="54">
        <f t="shared" si="47"/>
        <v>36000</v>
      </c>
      <c r="M224" s="54">
        <f>ROUNDUP(装备强化!$F$3*INDEX(装备强化!$C$12:$C$26,MATCH(装备强化附表!M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22</v>
      </c>
      <c r="N224" s="54">
        <f t="shared" si="48"/>
        <v>44000</v>
      </c>
      <c r="O224" s="54">
        <f>ROUNDUP(装备强化!$F$3*INDEX(装备强化!$C$12:$C$26,MATCH(装备强化附表!O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28</v>
      </c>
      <c r="P224" s="54">
        <f t="shared" si="49"/>
        <v>56000</v>
      </c>
      <c r="Q224" s="54">
        <f>ROUNDUP(装备强化!$F$3*INDEX(装备强化!$C$12:$C$26,MATCH(装备强化附表!Q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49</v>
      </c>
      <c r="R224" s="54">
        <f t="shared" si="50"/>
        <v>98000</v>
      </c>
      <c r="S224" s="54">
        <f>ROUNDUP(装备强化!$F$3*INDEX(装备强化!$C$12:$C$26,MATCH(装备强化附表!S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57</v>
      </c>
      <c r="T224" s="54">
        <f t="shared" si="51"/>
        <v>114000</v>
      </c>
      <c r="U224" s="54">
        <f>ROUNDUP(装备强化!$F$3*INDEX(装备强化!$C$12:$C$26,MATCH(装备强化附表!U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65</v>
      </c>
      <c r="V224" s="54">
        <f t="shared" si="52"/>
        <v>130000</v>
      </c>
      <c r="W224" s="54">
        <f>ROUNDUP(装备强化!$F$3*INDEX(装备强化!$C$12:$C$26,MATCH(装备强化附表!W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73</v>
      </c>
      <c r="X224" s="54">
        <f t="shared" si="53"/>
        <v>146000</v>
      </c>
      <c r="Y224" s="54">
        <f>ROUNDUP(装备强化!$F$3*INDEX(装备强化!$C$12:$C$26,MATCH(装备强化附表!Y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81</v>
      </c>
      <c r="Z224" s="54">
        <f t="shared" si="54"/>
        <v>162000</v>
      </c>
      <c r="AA224" s="54">
        <f>ROUNDUP(装备强化!$F$3*INDEX(装备强化!$C$12:$C$26,MATCH(装备强化附表!AA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141</v>
      </c>
      <c r="AB224" s="54">
        <f t="shared" si="55"/>
        <v>282000</v>
      </c>
      <c r="AC224" s="54">
        <f>ROUNDUP(装备强化!$F$3*INDEX(装备强化!$C$12:$C$26,MATCH(装备强化附表!AC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157</v>
      </c>
      <c r="AD224" s="54">
        <f t="shared" si="56"/>
        <v>314000</v>
      </c>
      <c r="AE224" s="54">
        <f>ROUNDUP(装备强化!$F$3*INDEX(装备强化!$C$12:$C$26,MATCH(装备强化附表!AE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172</v>
      </c>
      <c r="AF224" s="54">
        <f t="shared" si="57"/>
        <v>344000</v>
      </c>
      <c r="AG224" s="54">
        <f>ROUNDUP(装备强化!$F$3*INDEX(装备强化!$C$12:$C$26,MATCH(装备强化附表!AG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188</v>
      </c>
      <c r="AH224" s="54">
        <f t="shared" si="58"/>
        <v>376000</v>
      </c>
      <c r="AI224" s="54">
        <f>ROUNDUP(装备强化!$F$3*INDEX(装备强化!$C$12:$C$26,MATCH(装备强化附表!AI$1,装备强化!$B$12:$B$26,0))*INDEX(装备强化!$G$12:$G$16,MATCH(装备强化附表!$D224,装备强化!$F$12:$F$16,0))*(INDEX(装备强化!$K$12:$K$26,MATCH(装备强化附表!$E224,装备强化!$J$12:$J$26,0))+IF($B224=1,装备强化!$K$28,0))*INDEX(装备强化!$O$12:$O$21,MATCH(装备强化附表!$C224,装备强化!$N$12:$N$21,0)),0)</f>
        <v>204</v>
      </c>
      <c r="AJ224" s="54">
        <f t="shared" si="59"/>
        <v>408000</v>
      </c>
    </row>
    <row r="225" spans="1:36">
      <c r="A225" t="s">
        <v>1445</v>
      </c>
      <c r="B225">
        <v>0</v>
      </c>
      <c r="C225" t="s">
        <v>125</v>
      </c>
      <c r="D225" t="s">
        <v>308</v>
      </c>
      <c r="E225">
        <v>50</v>
      </c>
      <c r="F225" t="s">
        <v>232</v>
      </c>
      <c r="G225" s="54">
        <f>ROUNDUP(装备强化!$F$3*INDEX(装备强化!$C$12:$C$26,MATCH(装备强化附表!G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8</v>
      </c>
      <c r="H225" s="54">
        <f t="shared" si="45"/>
        <v>16000</v>
      </c>
      <c r="I225" s="54">
        <f>ROUNDUP(装备强化!$F$3*INDEX(装备强化!$C$12:$C$26,MATCH(装备强化附表!I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12</v>
      </c>
      <c r="J225" s="54">
        <f t="shared" si="46"/>
        <v>24000</v>
      </c>
      <c r="K225" s="54">
        <f>ROUNDUP(装备强化!$F$3*INDEX(装备强化!$C$12:$C$26,MATCH(装备强化附表!K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18</v>
      </c>
      <c r="L225" s="54">
        <f t="shared" si="47"/>
        <v>36000</v>
      </c>
      <c r="M225" s="54">
        <f>ROUNDUP(装备强化!$F$3*INDEX(装备强化!$C$12:$C$26,MATCH(装备强化附表!M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22</v>
      </c>
      <c r="N225" s="54">
        <f t="shared" si="48"/>
        <v>44000</v>
      </c>
      <c r="O225" s="54">
        <f>ROUNDUP(装备强化!$F$3*INDEX(装备强化!$C$12:$C$26,MATCH(装备强化附表!O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28</v>
      </c>
      <c r="P225" s="54">
        <f t="shared" si="49"/>
        <v>56000</v>
      </c>
      <c r="Q225" s="54">
        <f>ROUNDUP(装备强化!$F$3*INDEX(装备强化!$C$12:$C$26,MATCH(装备强化附表!Q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49</v>
      </c>
      <c r="R225" s="54">
        <f t="shared" si="50"/>
        <v>98000</v>
      </c>
      <c r="S225" s="54">
        <f>ROUNDUP(装备强化!$F$3*INDEX(装备强化!$C$12:$C$26,MATCH(装备强化附表!S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57</v>
      </c>
      <c r="T225" s="54">
        <f t="shared" si="51"/>
        <v>114000</v>
      </c>
      <c r="U225" s="54">
        <f>ROUNDUP(装备强化!$F$3*INDEX(装备强化!$C$12:$C$26,MATCH(装备强化附表!U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65</v>
      </c>
      <c r="V225" s="54">
        <f t="shared" si="52"/>
        <v>130000</v>
      </c>
      <c r="W225" s="54">
        <f>ROUNDUP(装备强化!$F$3*INDEX(装备强化!$C$12:$C$26,MATCH(装备强化附表!W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73</v>
      </c>
      <c r="X225" s="54">
        <f t="shared" si="53"/>
        <v>146000</v>
      </c>
      <c r="Y225" s="54">
        <f>ROUNDUP(装备强化!$F$3*INDEX(装备强化!$C$12:$C$26,MATCH(装备强化附表!Y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81</v>
      </c>
      <c r="Z225" s="54">
        <f t="shared" si="54"/>
        <v>162000</v>
      </c>
      <c r="AA225" s="54">
        <f>ROUNDUP(装备强化!$F$3*INDEX(装备强化!$C$12:$C$26,MATCH(装备强化附表!AA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141</v>
      </c>
      <c r="AB225" s="54">
        <f t="shared" si="55"/>
        <v>282000</v>
      </c>
      <c r="AC225" s="54">
        <f>ROUNDUP(装备强化!$F$3*INDEX(装备强化!$C$12:$C$26,MATCH(装备强化附表!AC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157</v>
      </c>
      <c r="AD225" s="54">
        <f t="shared" si="56"/>
        <v>314000</v>
      </c>
      <c r="AE225" s="54">
        <f>ROUNDUP(装备强化!$F$3*INDEX(装备强化!$C$12:$C$26,MATCH(装备强化附表!AE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172</v>
      </c>
      <c r="AF225" s="54">
        <f t="shared" si="57"/>
        <v>344000</v>
      </c>
      <c r="AG225" s="54">
        <f>ROUNDUP(装备强化!$F$3*INDEX(装备强化!$C$12:$C$26,MATCH(装备强化附表!AG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188</v>
      </c>
      <c r="AH225" s="54">
        <f t="shared" si="58"/>
        <v>376000</v>
      </c>
      <c r="AI225" s="54">
        <f>ROUNDUP(装备强化!$F$3*INDEX(装备强化!$C$12:$C$26,MATCH(装备强化附表!AI$1,装备强化!$B$12:$B$26,0))*INDEX(装备强化!$G$12:$G$16,MATCH(装备强化附表!$D225,装备强化!$F$12:$F$16,0))*(INDEX(装备强化!$K$12:$K$26,MATCH(装备强化附表!$E225,装备强化!$J$12:$J$26,0))+IF($B225=1,装备强化!$K$28,0))*INDEX(装备强化!$O$12:$O$21,MATCH(装备强化附表!$C225,装备强化!$N$12:$N$21,0)),0)</f>
        <v>204</v>
      </c>
      <c r="AJ225" s="54">
        <f t="shared" si="59"/>
        <v>408000</v>
      </c>
    </row>
    <row r="226" spans="1:36">
      <c r="A226" t="s">
        <v>1450</v>
      </c>
      <c r="B226">
        <v>0</v>
      </c>
      <c r="C226" t="s">
        <v>130</v>
      </c>
      <c r="D226" t="s">
        <v>308</v>
      </c>
      <c r="E226">
        <v>50</v>
      </c>
      <c r="F226" t="s">
        <v>232</v>
      </c>
      <c r="G226" s="54">
        <f>ROUNDUP(装备强化!$F$3*INDEX(装备强化!$C$12:$C$26,MATCH(装备强化附表!G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7</v>
      </c>
      <c r="H226" s="54">
        <f t="shared" si="45"/>
        <v>14000</v>
      </c>
      <c r="I226" s="54">
        <f>ROUNDUP(装备强化!$F$3*INDEX(装备强化!$C$12:$C$26,MATCH(装备强化附表!I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10</v>
      </c>
      <c r="J226" s="54">
        <f t="shared" si="46"/>
        <v>20000</v>
      </c>
      <c r="K226" s="54">
        <f>ROUNDUP(装备强化!$F$3*INDEX(装备强化!$C$12:$C$26,MATCH(装备强化附表!K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15</v>
      </c>
      <c r="L226" s="54">
        <f t="shared" si="47"/>
        <v>30000</v>
      </c>
      <c r="M226" s="54">
        <f>ROUNDUP(装备强化!$F$3*INDEX(装备强化!$C$12:$C$26,MATCH(装备强化附表!M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18</v>
      </c>
      <c r="N226" s="54">
        <f t="shared" si="48"/>
        <v>36000</v>
      </c>
      <c r="O226" s="54">
        <f>ROUNDUP(装备强化!$F$3*INDEX(装备强化!$C$12:$C$26,MATCH(装备强化附表!O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22</v>
      </c>
      <c r="P226" s="54">
        <f t="shared" si="49"/>
        <v>44000</v>
      </c>
      <c r="Q226" s="54">
        <f>ROUNDUP(装备强化!$F$3*INDEX(装备强化!$C$12:$C$26,MATCH(装备强化附表!Q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40</v>
      </c>
      <c r="R226" s="54">
        <f t="shared" si="50"/>
        <v>80000</v>
      </c>
      <c r="S226" s="54">
        <f>ROUNDUP(装备强化!$F$3*INDEX(装备强化!$C$12:$C$26,MATCH(装备强化附表!S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46</v>
      </c>
      <c r="T226" s="54">
        <f t="shared" si="51"/>
        <v>92000</v>
      </c>
      <c r="U226" s="54">
        <f>ROUNDUP(装备强化!$F$3*INDEX(装备强化!$C$12:$C$26,MATCH(装备强化附表!U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52</v>
      </c>
      <c r="V226" s="54">
        <f t="shared" si="52"/>
        <v>104000</v>
      </c>
      <c r="W226" s="54">
        <f>ROUNDUP(装备强化!$F$3*INDEX(装备强化!$C$12:$C$26,MATCH(装备强化附表!W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58</v>
      </c>
      <c r="X226" s="54">
        <f t="shared" si="53"/>
        <v>116000</v>
      </c>
      <c r="Y226" s="54">
        <f>ROUNDUP(装备强化!$F$3*INDEX(装备强化!$C$12:$C$26,MATCH(装备强化附表!Y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65</v>
      </c>
      <c r="Z226" s="54">
        <f t="shared" si="54"/>
        <v>130000</v>
      </c>
      <c r="AA226" s="54">
        <f>ROUNDUP(装备强化!$F$3*INDEX(装备强化!$C$12:$C$26,MATCH(装备强化附表!AA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113</v>
      </c>
      <c r="AB226" s="54">
        <f t="shared" si="55"/>
        <v>226000</v>
      </c>
      <c r="AC226" s="54">
        <f>ROUNDUP(装备强化!$F$3*INDEX(装备强化!$C$12:$C$26,MATCH(装备强化附表!AC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125</v>
      </c>
      <c r="AD226" s="54">
        <f t="shared" si="56"/>
        <v>250000</v>
      </c>
      <c r="AE226" s="54">
        <f>ROUNDUP(装备强化!$F$3*INDEX(装备强化!$C$12:$C$26,MATCH(装备强化附表!AE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138</v>
      </c>
      <c r="AF226" s="54">
        <f t="shared" si="57"/>
        <v>276000</v>
      </c>
      <c r="AG226" s="54">
        <f>ROUNDUP(装备强化!$F$3*INDEX(装备强化!$C$12:$C$26,MATCH(装备强化附表!AG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150</v>
      </c>
      <c r="AH226" s="54">
        <f t="shared" si="58"/>
        <v>300000</v>
      </c>
      <c r="AI226" s="54">
        <f>ROUNDUP(装备强化!$F$3*INDEX(装备强化!$C$12:$C$26,MATCH(装备强化附表!AI$1,装备强化!$B$12:$B$26,0))*INDEX(装备强化!$G$12:$G$16,MATCH(装备强化附表!$D226,装备强化!$F$12:$F$16,0))*(INDEX(装备强化!$K$12:$K$26,MATCH(装备强化附表!$E226,装备强化!$J$12:$J$26,0))+IF($B226=1,装备强化!$K$28,0))*INDEX(装备强化!$O$12:$O$21,MATCH(装备强化附表!$C226,装备强化!$N$12:$N$21,0)),0)</f>
        <v>163</v>
      </c>
      <c r="AJ226" s="54">
        <f t="shared" si="59"/>
        <v>326000</v>
      </c>
    </row>
    <row r="227" spans="1:36">
      <c r="A227" t="s">
        <v>1455</v>
      </c>
      <c r="B227">
        <v>0</v>
      </c>
      <c r="C227" t="s">
        <v>131</v>
      </c>
      <c r="D227" t="s">
        <v>308</v>
      </c>
      <c r="E227">
        <v>50</v>
      </c>
      <c r="F227" t="s">
        <v>232</v>
      </c>
      <c r="G227" s="54">
        <f>ROUNDUP(装备强化!$F$3*INDEX(装备强化!$C$12:$C$26,MATCH(装备强化附表!G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7</v>
      </c>
      <c r="H227" s="54">
        <f t="shared" si="45"/>
        <v>14000</v>
      </c>
      <c r="I227" s="54">
        <f>ROUNDUP(装备强化!$F$3*INDEX(装备强化!$C$12:$C$26,MATCH(装备强化附表!I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10</v>
      </c>
      <c r="J227" s="54">
        <f t="shared" si="46"/>
        <v>20000</v>
      </c>
      <c r="K227" s="54">
        <f>ROUNDUP(装备强化!$F$3*INDEX(装备强化!$C$12:$C$26,MATCH(装备强化附表!K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15</v>
      </c>
      <c r="L227" s="54">
        <f t="shared" si="47"/>
        <v>30000</v>
      </c>
      <c r="M227" s="54">
        <f>ROUNDUP(装备强化!$F$3*INDEX(装备强化!$C$12:$C$26,MATCH(装备强化附表!M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18</v>
      </c>
      <c r="N227" s="54">
        <f t="shared" si="48"/>
        <v>36000</v>
      </c>
      <c r="O227" s="54">
        <f>ROUNDUP(装备强化!$F$3*INDEX(装备强化!$C$12:$C$26,MATCH(装备强化附表!O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22</v>
      </c>
      <c r="P227" s="54">
        <f t="shared" si="49"/>
        <v>44000</v>
      </c>
      <c r="Q227" s="54">
        <f>ROUNDUP(装备强化!$F$3*INDEX(装备强化!$C$12:$C$26,MATCH(装备强化附表!Q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40</v>
      </c>
      <c r="R227" s="54">
        <f t="shared" si="50"/>
        <v>80000</v>
      </c>
      <c r="S227" s="54">
        <f>ROUNDUP(装备强化!$F$3*INDEX(装备强化!$C$12:$C$26,MATCH(装备强化附表!S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46</v>
      </c>
      <c r="T227" s="54">
        <f t="shared" si="51"/>
        <v>92000</v>
      </c>
      <c r="U227" s="54">
        <f>ROUNDUP(装备强化!$F$3*INDEX(装备强化!$C$12:$C$26,MATCH(装备强化附表!U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52</v>
      </c>
      <c r="V227" s="54">
        <f t="shared" si="52"/>
        <v>104000</v>
      </c>
      <c r="W227" s="54">
        <f>ROUNDUP(装备强化!$F$3*INDEX(装备强化!$C$12:$C$26,MATCH(装备强化附表!W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58</v>
      </c>
      <c r="X227" s="54">
        <f t="shared" si="53"/>
        <v>116000</v>
      </c>
      <c r="Y227" s="54">
        <f>ROUNDUP(装备强化!$F$3*INDEX(装备强化!$C$12:$C$26,MATCH(装备强化附表!Y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65</v>
      </c>
      <c r="Z227" s="54">
        <f t="shared" si="54"/>
        <v>130000</v>
      </c>
      <c r="AA227" s="54">
        <f>ROUNDUP(装备强化!$F$3*INDEX(装备强化!$C$12:$C$26,MATCH(装备强化附表!AA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113</v>
      </c>
      <c r="AB227" s="54">
        <f t="shared" si="55"/>
        <v>226000</v>
      </c>
      <c r="AC227" s="54">
        <f>ROUNDUP(装备强化!$F$3*INDEX(装备强化!$C$12:$C$26,MATCH(装备强化附表!AC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125</v>
      </c>
      <c r="AD227" s="54">
        <f t="shared" si="56"/>
        <v>250000</v>
      </c>
      <c r="AE227" s="54">
        <f>ROUNDUP(装备强化!$F$3*INDEX(装备强化!$C$12:$C$26,MATCH(装备强化附表!AE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138</v>
      </c>
      <c r="AF227" s="54">
        <f t="shared" si="57"/>
        <v>276000</v>
      </c>
      <c r="AG227" s="54">
        <f>ROUNDUP(装备强化!$F$3*INDEX(装备强化!$C$12:$C$26,MATCH(装备强化附表!AG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150</v>
      </c>
      <c r="AH227" s="54">
        <f t="shared" si="58"/>
        <v>300000</v>
      </c>
      <c r="AI227" s="54">
        <f>ROUNDUP(装备强化!$F$3*INDEX(装备强化!$C$12:$C$26,MATCH(装备强化附表!AI$1,装备强化!$B$12:$B$26,0))*INDEX(装备强化!$G$12:$G$16,MATCH(装备强化附表!$D227,装备强化!$F$12:$F$16,0))*(INDEX(装备强化!$K$12:$K$26,MATCH(装备强化附表!$E227,装备强化!$J$12:$J$26,0))+IF($B227=1,装备强化!$K$28,0))*INDEX(装备强化!$O$12:$O$21,MATCH(装备强化附表!$C227,装备强化!$N$12:$N$21,0)),0)</f>
        <v>163</v>
      </c>
      <c r="AJ227" s="54">
        <f t="shared" si="59"/>
        <v>326000</v>
      </c>
    </row>
    <row r="228" spans="1:36">
      <c r="A228" t="s">
        <v>1460</v>
      </c>
      <c r="B228">
        <v>0</v>
      </c>
      <c r="C228" t="s">
        <v>132</v>
      </c>
      <c r="D228" t="s">
        <v>308</v>
      </c>
      <c r="E228">
        <v>50</v>
      </c>
      <c r="F228" t="s">
        <v>232</v>
      </c>
      <c r="G228" s="54">
        <f>ROUNDUP(装备强化!$F$3*INDEX(装备强化!$C$12:$C$26,MATCH(装备强化附表!G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4</v>
      </c>
      <c r="H228" s="54">
        <f t="shared" si="45"/>
        <v>8000</v>
      </c>
      <c r="I228" s="54">
        <f>ROUNDUP(装备强化!$F$3*INDEX(装备强化!$C$12:$C$26,MATCH(装备强化附表!I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6</v>
      </c>
      <c r="J228" s="54">
        <f t="shared" si="46"/>
        <v>12000</v>
      </c>
      <c r="K228" s="54">
        <f>ROUNDUP(装备强化!$F$3*INDEX(装备强化!$C$12:$C$26,MATCH(装备强化附表!K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9</v>
      </c>
      <c r="L228" s="54">
        <f t="shared" si="47"/>
        <v>18000</v>
      </c>
      <c r="M228" s="54">
        <f>ROUNDUP(装备强化!$F$3*INDEX(装备强化!$C$12:$C$26,MATCH(装备强化附表!M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11</v>
      </c>
      <c r="N228" s="54">
        <f t="shared" si="48"/>
        <v>22000</v>
      </c>
      <c r="O228" s="54">
        <f>ROUNDUP(装备强化!$F$3*INDEX(装备强化!$C$12:$C$26,MATCH(装备强化附表!O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14</v>
      </c>
      <c r="P228" s="54">
        <f t="shared" si="49"/>
        <v>28000</v>
      </c>
      <c r="Q228" s="54">
        <f>ROUNDUP(装备强化!$F$3*INDEX(装备强化!$C$12:$C$26,MATCH(装备强化附表!Q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24</v>
      </c>
      <c r="R228" s="54">
        <f t="shared" si="50"/>
        <v>48000</v>
      </c>
      <c r="S228" s="54">
        <f>ROUNDUP(装备强化!$F$3*INDEX(装备强化!$C$12:$C$26,MATCH(装备强化附表!S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28</v>
      </c>
      <c r="T228" s="54">
        <f t="shared" si="51"/>
        <v>56000</v>
      </c>
      <c r="U228" s="54">
        <f>ROUNDUP(装备强化!$F$3*INDEX(装备强化!$C$12:$C$26,MATCH(装备强化附表!U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31</v>
      </c>
      <c r="V228" s="54">
        <f t="shared" si="52"/>
        <v>62000</v>
      </c>
      <c r="W228" s="54">
        <f>ROUNDUP(装备强化!$F$3*INDEX(装备强化!$C$12:$C$26,MATCH(装备强化附表!W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35</v>
      </c>
      <c r="X228" s="54">
        <f t="shared" si="53"/>
        <v>70000</v>
      </c>
      <c r="Y228" s="54">
        <f>ROUNDUP(装备强化!$F$3*INDEX(装备强化!$C$12:$C$26,MATCH(装备强化附表!Y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39</v>
      </c>
      <c r="Z228" s="54">
        <f t="shared" si="54"/>
        <v>78000</v>
      </c>
      <c r="AA228" s="54">
        <f>ROUNDUP(装备强化!$F$3*INDEX(装备强化!$C$12:$C$26,MATCH(装备强化附表!AA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68</v>
      </c>
      <c r="AB228" s="54">
        <f t="shared" si="55"/>
        <v>136000</v>
      </c>
      <c r="AC228" s="54">
        <f>ROUNDUP(装备强化!$F$3*INDEX(装备强化!$C$12:$C$26,MATCH(装备强化附表!AC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75</v>
      </c>
      <c r="AD228" s="54">
        <f t="shared" si="56"/>
        <v>150000</v>
      </c>
      <c r="AE228" s="54">
        <f>ROUNDUP(装备强化!$F$3*INDEX(装备强化!$C$12:$C$26,MATCH(装备强化附表!AE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83</v>
      </c>
      <c r="AF228" s="54">
        <f t="shared" si="57"/>
        <v>166000</v>
      </c>
      <c r="AG228" s="54">
        <f>ROUNDUP(装备强化!$F$3*INDEX(装备强化!$C$12:$C$26,MATCH(装备强化附表!AG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90</v>
      </c>
      <c r="AH228" s="54">
        <f t="shared" si="58"/>
        <v>180000</v>
      </c>
      <c r="AI228" s="54">
        <f>ROUNDUP(装备强化!$F$3*INDEX(装备强化!$C$12:$C$26,MATCH(装备强化附表!AI$1,装备强化!$B$12:$B$26,0))*INDEX(装备强化!$G$12:$G$16,MATCH(装备强化附表!$D228,装备强化!$F$12:$F$16,0))*(INDEX(装备强化!$K$12:$K$26,MATCH(装备强化附表!$E228,装备强化!$J$12:$J$26,0))+IF($B228=1,装备强化!$K$28,0))*INDEX(装备强化!$O$12:$O$21,MATCH(装备强化附表!$C228,装备强化!$N$12:$N$21,0)),0)</f>
        <v>98</v>
      </c>
      <c r="AJ228" s="54">
        <f t="shared" si="59"/>
        <v>196000</v>
      </c>
    </row>
    <row r="229" spans="1:36">
      <c r="A229" t="s">
        <v>1465</v>
      </c>
      <c r="B229">
        <v>0</v>
      </c>
      <c r="C229" t="s">
        <v>127</v>
      </c>
      <c r="D229" t="s">
        <v>308</v>
      </c>
      <c r="E229">
        <v>50</v>
      </c>
      <c r="F229" t="s">
        <v>135</v>
      </c>
      <c r="G229" s="54">
        <f>ROUNDUP(装备强化!$F$3*INDEX(装备强化!$C$12:$C$26,MATCH(装备强化附表!G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13</v>
      </c>
      <c r="H229" s="54">
        <f t="shared" si="45"/>
        <v>26000</v>
      </c>
      <c r="I229" s="54">
        <f>ROUNDUP(装备强化!$F$3*INDEX(装备强化!$C$12:$C$26,MATCH(装备强化附表!I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19</v>
      </c>
      <c r="J229" s="54">
        <f t="shared" si="46"/>
        <v>38000</v>
      </c>
      <c r="K229" s="54">
        <f>ROUNDUP(装备强化!$F$3*INDEX(装备强化!$C$12:$C$26,MATCH(装备强化附表!K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29</v>
      </c>
      <c r="L229" s="54">
        <f t="shared" si="47"/>
        <v>58000</v>
      </c>
      <c r="M229" s="54">
        <f>ROUNDUP(装备强化!$F$3*INDEX(装备强化!$C$12:$C$26,MATCH(装备强化附表!M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35</v>
      </c>
      <c r="N229" s="54">
        <f t="shared" si="48"/>
        <v>70000</v>
      </c>
      <c r="O229" s="54">
        <f>ROUNDUP(装备强化!$F$3*INDEX(装备强化!$C$12:$C$26,MATCH(装备强化附表!O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44</v>
      </c>
      <c r="P229" s="54">
        <f t="shared" si="49"/>
        <v>88000</v>
      </c>
      <c r="Q229" s="54">
        <f>ROUNDUP(装备强化!$F$3*INDEX(装备强化!$C$12:$C$26,MATCH(装备强化附表!Q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79</v>
      </c>
      <c r="R229" s="54">
        <f t="shared" si="50"/>
        <v>158000</v>
      </c>
      <c r="S229" s="54">
        <f>ROUNDUP(装备强化!$F$3*INDEX(装备强化!$C$12:$C$26,MATCH(装备强化附表!S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91</v>
      </c>
      <c r="T229" s="54">
        <f t="shared" si="51"/>
        <v>182000</v>
      </c>
      <c r="U229" s="54">
        <f>ROUNDUP(装备强化!$F$3*INDEX(装备强化!$C$12:$C$26,MATCH(装备强化附表!U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104</v>
      </c>
      <c r="V229" s="54">
        <f t="shared" si="52"/>
        <v>208000</v>
      </c>
      <c r="W229" s="54">
        <f>ROUNDUP(装备强化!$F$3*INDEX(装备强化!$C$12:$C$26,MATCH(装备强化附表!W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116</v>
      </c>
      <c r="X229" s="54">
        <f t="shared" si="53"/>
        <v>232000</v>
      </c>
      <c r="Y229" s="54">
        <f>ROUNDUP(装备强化!$F$3*INDEX(装备强化!$C$12:$C$26,MATCH(装备强化附表!Y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129</v>
      </c>
      <c r="Z229" s="54">
        <f t="shared" si="54"/>
        <v>258000</v>
      </c>
      <c r="AA229" s="54">
        <f>ROUNDUP(装备强化!$F$3*INDEX(装备强化!$C$12:$C$26,MATCH(装备强化附表!AA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225</v>
      </c>
      <c r="AB229" s="54">
        <f t="shared" si="55"/>
        <v>450000</v>
      </c>
      <c r="AC229" s="54">
        <f>ROUNDUP(装备强化!$F$3*INDEX(装备强化!$C$12:$C$26,MATCH(装备强化附表!AC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250</v>
      </c>
      <c r="AD229" s="54">
        <f t="shared" si="56"/>
        <v>500000</v>
      </c>
      <c r="AE229" s="54">
        <f>ROUNDUP(装备强化!$F$3*INDEX(装备强化!$C$12:$C$26,MATCH(装备强化附表!AE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275</v>
      </c>
      <c r="AF229" s="54">
        <f t="shared" si="57"/>
        <v>550000</v>
      </c>
      <c r="AG229" s="54">
        <f>ROUNDUP(装备强化!$F$3*INDEX(装备强化!$C$12:$C$26,MATCH(装备强化附表!AG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300</v>
      </c>
      <c r="AH229" s="54">
        <f t="shared" si="58"/>
        <v>600000</v>
      </c>
      <c r="AI229" s="54">
        <f>ROUNDUP(装备强化!$F$3*INDEX(装备强化!$C$12:$C$26,MATCH(装备强化附表!AI$1,装备强化!$B$12:$B$26,0))*INDEX(装备强化!$G$12:$G$16,MATCH(装备强化附表!$D229,装备强化!$F$12:$F$16,0))*(INDEX(装备强化!$K$12:$K$26,MATCH(装备强化附表!$E229,装备强化!$J$12:$J$26,0))+IF($B229=1,装备强化!$K$28,0))*INDEX(装备强化!$O$12:$O$21,MATCH(装备强化附表!$C229,装备强化!$N$12:$N$21,0)),0)</f>
        <v>325</v>
      </c>
      <c r="AJ229" s="54">
        <f t="shared" si="59"/>
        <v>650000</v>
      </c>
    </row>
    <row r="230" spans="1:36">
      <c r="A230" t="s">
        <v>1470</v>
      </c>
      <c r="B230">
        <v>1</v>
      </c>
      <c r="C230" t="s">
        <v>127</v>
      </c>
      <c r="D230" t="s">
        <v>308</v>
      </c>
      <c r="E230">
        <v>50</v>
      </c>
      <c r="F230" t="s">
        <v>135</v>
      </c>
      <c r="G230" s="54">
        <f>ROUNDUP(装备强化!$F$3*INDEX(装备强化!$C$12:$C$26,MATCH(装备强化附表!G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16</v>
      </c>
      <c r="H230" s="54">
        <f t="shared" si="45"/>
        <v>32000</v>
      </c>
      <c r="I230" s="54">
        <f>ROUNDUP(装备强化!$F$3*INDEX(装备强化!$C$12:$C$26,MATCH(装备强化附表!I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24</v>
      </c>
      <c r="J230" s="54">
        <f t="shared" si="46"/>
        <v>48000</v>
      </c>
      <c r="K230" s="54">
        <f>ROUNDUP(装备强化!$F$3*INDEX(装备强化!$C$12:$C$26,MATCH(装备强化附表!K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35</v>
      </c>
      <c r="L230" s="54">
        <f t="shared" si="47"/>
        <v>70000</v>
      </c>
      <c r="M230" s="54">
        <f>ROUNDUP(装备强化!$F$3*INDEX(装备强化!$C$12:$C$26,MATCH(装备强化附表!M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43</v>
      </c>
      <c r="N230" s="54">
        <f t="shared" si="48"/>
        <v>86000</v>
      </c>
      <c r="O230" s="54">
        <f>ROUNDUP(装备强化!$F$3*INDEX(装备强化!$C$12:$C$26,MATCH(装备强化附表!O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55</v>
      </c>
      <c r="P230" s="54">
        <f t="shared" si="49"/>
        <v>110000</v>
      </c>
      <c r="Q230" s="54">
        <f>ROUNDUP(装备强化!$F$3*INDEX(装备强化!$C$12:$C$26,MATCH(装备强化附表!Q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97</v>
      </c>
      <c r="R230" s="54">
        <f t="shared" si="50"/>
        <v>194000</v>
      </c>
      <c r="S230" s="54">
        <f>ROUNDUP(装备强化!$F$3*INDEX(装备强化!$C$12:$C$26,MATCH(装备强化附表!S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113</v>
      </c>
      <c r="T230" s="54">
        <f t="shared" si="51"/>
        <v>226000</v>
      </c>
      <c r="U230" s="54">
        <f>ROUNDUP(装备强化!$F$3*INDEX(装备强化!$C$12:$C$26,MATCH(装备强化附表!U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128</v>
      </c>
      <c r="V230" s="54">
        <f t="shared" si="52"/>
        <v>256000</v>
      </c>
      <c r="W230" s="54">
        <f>ROUNDUP(装备强化!$F$3*INDEX(装备强化!$C$12:$C$26,MATCH(装备强化附表!W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144</v>
      </c>
      <c r="X230" s="54">
        <f t="shared" si="53"/>
        <v>288000</v>
      </c>
      <c r="Y230" s="54">
        <f>ROUNDUP(装备强化!$F$3*INDEX(装备强化!$C$12:$C$26,MATCH(装备强化附表!Y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159</v>
      </c>
      <c r="Z230" s="54">
        <f t="shared" si="54"/>
        <v>318000</v>
      </c>
      <c r="AA230" s="54">
        <f>ROUNDUP(装备强化!$F$3*INDEX(装备强化!$C$12:$C$26,MATCH(装备强化附表!AA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279</v>
      </c>
      <c r="AB230" s="54">
        <f t="shared" si="55"/>
        <v>558000</v>
      </c>
      <c r="AC230" s="54">
        <f>ROUNDUP(装备强化!$F$3*INDEX(装备强化!$C$12:$C$26,MATCH(装备强化附表!AC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310</v>
      </c>
      <c r="AD230" s="54">
        <f t="shared" si="56"/>
        <v>620000</v>
      </c>
      <c r="AE230" s="54">
        <f>ROUNDUP(装备强化!$F$3*INDEX(装备强化!$C$12:$C$26,MATCH(装备强化附表!AE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341</v>
      </c>
      <c r="AF230" s="54">
        <f t="shared" si="57"/>
        <v>682000</v>
      </c>
      <c r="AG230" s="54">
        <f>ROUNDUP(装备强化!$F$3*INDEX(装备强化!$C$12:$C$26,MATCH(装备强化附表!AG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372</v>
      </c>
      <c r="AH230" s="54">
        <f t="shared" si="58"/>
        <v>744000</v>
      </c>
      <c r="AI230" s="54">
        <f>ROUNDUP(装备强化!$F$3*INDEX(装备强化!$C$12:$C$26,MATCH(装备强化附表!AI$1,装备强化!$B$12:$B$26,0))*INDEX(装备强化!$G$12:$G$16,MATCH(装备强化附表!$D230,装备强化!$F$12:$F$16,0))*(INDEX(装备强化!$K$12:$K$26,MATCH(装备强化附表!$E230,装备强化!$J$12:$J$26,0))+IF($B230=1,装备强化!$K$28,0))*INDEX(装备强化!$O$12:$O$21,MATCH(装备强化附表!$C230,装备强化!$N$12:$N$21,0)),0)</f>
        <v>403</v>
      </c>
      <c r="AJ230" s="54">
        <f t="shared" si="59"/>
        <v>806000</v>
      </c>
    </row>
    <row r="231" spans="1:36">
      <c r="A231" t="s">
        <v>1475</v>
      </c>
      <c r="B231">
        <v>0</v>
      </c>
      <c r="C231" t="s">
        <v>128</v>
      </c>
      <c r="D231" t="s">
        <v>308</v>
      </c>
      <c r="E231">
        <v>50</v>
      </c>
      <c r="F231" t="s">
        <v>135</v>
      </c>
      <c r="G231" s="54">
        <f>ROUNDUP(装备强化!$F$3*INDEX(装备强化!$C$12:$C$26,MATCH(装备强化附表!G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8</v>
      </c>
      <c r="H231" s="54">
        <f t="shared" si="45"/>
        <v>16000</v>
      </c>
      <c r="I231" s="54">
        <f>ROUNDUP(装备强化!$F$3*INDEX(装备强化!$C$12:$C$26,MATCH(装备强化附表!I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12</v>
      </c>
      <c r="J231" s="54">
        <f t="shared" si="46"/>
        <v>24000</v>
      </c>
      <c r="K231" s="54">
        <f>ROUNDUP(装备强化!$F$3*INDEX(装备强化!$C$12:$C$26,MATCH(装备强化附表!K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18</v>
      </c>
      <c r="L231" s="54">
        <f t="shared" si="47"/>
        <v>36000</v>
      </c>
      <c r="M231" s="54">
        <f>ROUNDUP(装备强化!$F$3*INDEX(装备强化!$C$12:$C$26,MATCH(装备强化附表!M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22</v>
      </c>
      <c r="N231" s="54">
        <f t="shared" si="48"/>
        <v>44000</v>
      </c>
      <c r="O231" s="54">
        <f>ROUNDUP(装备强化!$F$3*INDEX(装备强化!$C$12:$C$26,MATCH(装备强化附表!O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28</v>
      </c>
      <c r="P231" s="54">
        <f t="shared" si="49"/>
        <v>56000</v>
      </c>
      <c r="Q231" s="54">
        <f>ROUNDUP(装备强化!$F$3*INDEX(装备强化!$C$12:$C$26,MATCH(装备强化附表!Q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49</v>
      </c>
      <c r="R231" s="54">
        <f t="shared" si="50"/>
        <v>98000</v>
      </c>
      <c r="S231" s="54">
        <f>ROUNDUP(装备强化!$F$3*INDEX(装备强化!$C$12:$C$26,MATCH(装备强化附表!S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57</v>
      </c>
      <c r="T231" s="54">
        <f t="shared" si="51"/>
        <v>114000</v>
      </c>
      <c r="U231" s="54">
        <f>ROUNDUP(装备强化!$F$3*INDEX(装备强化!$C$12:$C$26,MATCH(装备强化附表!U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65</v>
      </c>
      <c r="V231" s="54">
        <f t="shared" si="52"/>
        <v>130000</v>
      </c>
      <c r="W231" s="54">
        <f>ROUNDUP(装备强化!$F$3*INDEX(装备强化!$C$12:$C$26,MATCH(装备强化附表!W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73</v>
      </c>
      <c r="X231" s="54">
        <f t="shared" si="53"/>
        <v>146000</v>
      </c>
      <c r="Y231" s="54">
        <f>ROUNDUP(装备强化!$F$3*INDEX(装备强化!$C$12:$C$26,MATCH(装备强化附表!Y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81</v>
      </c>
      <c r="Z231" s="54">
        <f t="shared" si="54"/>
        <v>162000</v>
      </c>
      <c r="AA231" s="54">
        <f>ROUNDUP(装备强化!$F$3*INDEX(装备强化!$C$12:$C$26,MATCH(装备强化附表!AA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141</v>
      </c>
      <c r="AB231" s="54">
        <f t="shared" si="55"/>
        <v>282000</v>
      </c>
      <c r="AC231" s="54">
        <f>ROUNDUP(装备强化!$F$3*INDEX(装备强化!$C$12:$C$26,MATCH(装备强化附表!AC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157</v>
      </c>
      <c r="AD231" s="54">
        <f t="shared" si="56"/>
        <v>314000</v>
      </c>
      <c r="AE231" s="54">
        <f>ROUNDUP(装备强化!$F$3*INDEX(装备强化!$C$12:$C$26,MATCH(装备强化附表!AE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172</v>
      </c>
      <c r="AF231" s="54">
        <f t="shared" si="57"/>
        <v>344000</v>
      </c>
      <c r="AG231" s="54">
        <f>ROUNDUP(装备强化!$F$3*INDEX(装备强化!$C$12:$C$26,MATCH(装备强化附表!AG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188</v>
      </c>
      <c r="AH231" s="54">
        <f t="shared" si="58"/>
        <v>376000</v>
      </c>
      <c r="AI231" s="54">
        <f>ROUNDUP(装备强化!$F$3*INDEX(装备强化!$C$12:$C$26,MATCH(装备强化附表!AI$1,装备强化!$B$12:$B$26,0))*INDEX(装备强化!$G$12:$G$16,MATCH(装备强化附表!$D231,装备强化!$F$12:$F$16,0))*(INDEX(装备强化!$K$12:$K$26,MATCH(装备强化附表!$E231,装备强化!$J$12:$J$26,0))+IF($B231=1,装备强化!$K$28,0))*INDEX(装备强化!$O$12:$O$21,MATCH(装备强化附表!$C231,装备强化!$N$12:$N$21,0)),0)</f>
        <v>204</v>
      </c>
      <c r="AJ231" s="54">
        <f t="shared" si="59"/>
        <v>408000</v>
      </c>
    </row>
    <row r="232" spans="1:36">
      <c r="A232" t="s">
        <v>1480</v>
      </c>
      <c r="B232">
        <v>1</v>
      </c>
      <c r="C232" t="s">
        <v>128</v>
      </c>
      <c r="D232" t="s">
        <v>308</v>
      </c>
      <c r="E232">
        <v>50</v>
      </c>
      <c r="F232" t="s">
        <v>135</v>
      </c>
      <c r="G232" s="54">
        <f>ROUNDUP(装备强化!$F$3*INDEX(装备强化!$C$12:$C$26,MATCH(装备强化附表!G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10</v>
      </c>
      <c r="H232" s="54">
        <f t="shared" si="45"/>
        <v>20000</v>
      </c>
      <c r="I232" s="54">
        <f>ROUNDUP(装备强化!$F$3*INDEX(装备强化!$C$12:$C$26,MATCH(装备强化附表!I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15</v>
      </c>
      <c r="J232" s="54">
        <f t="shared" si="46"/>
        <v>30000</v>
      </c>
      <c r="K232" s="54">
        <f>ROUNDUP(装备强化!$F$3*INDEX(装备强化!$C$12:$C$26,MATCH(装备强化附表!K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22</v>
      </c>
      <c r="L232" s="54">
        <f t="shared" si="47"/>
        <v>44000</v>
      </c>
      <c r="M232" s="54">
        <f>ROUNDUP(装备强化!$F$3*INDEX(装备强化!$C$12:$C$26,MATCH(装备强化附表!M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27</v>
      </c>
      <c r="N232" s="54">
        <f t="shared" si="48"/>
        <v>54000</v>
      </c>
      <c r="O232" s="54">
        <f>ROUNDUP(装备强化!$F$3*INDEX(装备强化!$C$12:$C$26,MATCH(装备强化附表!O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34</v>
      </c>
      <c r="P232" s="54">
        <f t="shared" si="49"/>
        <v>68000</v>
      </c>
      <c r="Q232" s="54">
        <f>ROUNDUP(装备强化!$F$3*INDEX(装备强化!$C$12:$C$26,MATCH(装备强化附表!Q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61</v>
      </c>
      <c r="R232" s="54">
        <f t="shared" si="50"/>
        <v>122000</v>
      </c>
      <c r="S232" s="54">
        <f>ROUNDUP(装备强化!$F$3*INDEX(装备强化!$C$12:$C$26,MATCH(装备强化附表!S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71</v>
      </c>
      <c r="T232" s="54">
        <f t="shared" si="51"/>
        <v>142000</v>
      </c>
      <c r="U232" s="54">
        <f>ROUNDUP(装备强化!$F$3*INDEX(装备强化!$C$12:$C$26,MATCH(装备强化附表!U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80</v>
      </c>
      <c r="V232" s="54">
        <f t="shared" si="52"/>
        <v>160000</v>
      </c>
      <c r="W232" s="54">
        <f>ROUNDUP(装备强化!$F$3*INDEX(装备强化!$C$12:$C$26,MATCH(装备强化附表!W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90</v>
      </c>
      <c r="X232" s="54">
        <f t="shared" si="53"/>
        <v>180000</v>
      </c>
      <c r="Y232" s="54">
        <f>ROUNDUP(装备强化!$F$3*INDEX(装备强化!$C$12:$C$26,MATCH(装备强化附表!Y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100</v>
      </c>
      <c r="Z232" s="54">
        <f t="shared" si="54"/>
        <v>200000</v>
      </c>
      <c r="AA232" s="54">
        <f>ROUNDUP(装备强化!$F$3*INDEX(装备强化!$C$12:$C$26,MATCH(装备强化附表!AA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175</v>
      </c>
      <c r="AB232" s="54">
        <f t="shared" si="55"/>
        <v>350000</v>
      </c>
      <c r="AC232" s="54">
        <f>ROUNDUP(装备强化!$F$3*INDEX(装备强化!$C$12:$C$26,MATCH(装备强化附表!AC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194</v>
      </c>
      <c r="AD232" s="54">
        <f t="shared" si="56"/>
        <v>388000</v>
      </c>
      <c r="AE232" s="54">
        <f>ROUNDUP(装备强化!$F$3*INDEX(装备强化!$C$12:$C$26,MATCH(装备强化附表!AE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214</v>
      </c>
      <c r="AF232" s="54">
        <f t="shared" si="57"/>
        <v>428000</v>
      </c>
      <c r="AG232" s="54">
        <f>ROUNDUP(装备强化!$F$3*INDEX(装备强化!$C$12:$C$26,MATCH(装备强化附表!AG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233</v>
      </c>
      <c r="AH232" s="54">
        <f t="shared" si="58"/>
        <v>466000</v>
      </c>
      <c r="AI232" s="54">
        <f>ROUNDUP(装备强化!$F$3*INDEX(装备强化!$C$12:$C$26,MATCH(装备强化附表!AI$1,装备强化!$B$12:$B$26,0))*INDEX(装备强化!$G$12:$G$16,MATCH(装备强化附表!$D232,装备强化!$F$12:$F$16,0))*(INDEX(装备强化!$K$12:$K$26,MATCH(装备强化附表!$E232,装备强化!$J$12:$J$26,0))+IF($B232=1,装备强化!$K$28,0))*INDEX(装备强化!$O$12:$O$21,MATCH(装备强化附表!$C232,装备强化!$N$12:$N$21,0)),0)</f>
        <v>252</v>
      </c>
      <c r="AJ232" s="54">
        <f t="shared" si="59"/>
        <v>504000</v>
      </c>
    </row>
    <row r="233" spans="1:36">
      <c r="A233" t="s">
        <v>1485</v>
      </c>
      <c r="B233">
        <v>0</v>
      </c>
      <c r="C233" t="s">
        <v>127</v>
      </c>
      <c r="D233" t="s">
        <v>308</v>
      </c>
      <c r="E233">
        <v>50</v>
      </c>
      <c r="F233" t="s">
        <v>139</v>
      </c>
      <c r="G233" s="54">
        <f>ROUNDUP(装备强化!$F$3*INDEX(装备强化!$C$12:$C$26,MATCH(装备强化附表!G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13</v>
      </c>
      <c r="H233" s="54">
        <f t="shared" si="45"/>
        <v>26000</v>
      </c>
      <c r="I233" s="54">
        <f>ROUNDUP(装备强化!$F$3*INDEX(装备强化!$C$12:$C$26,MATCH(装备强化附表!I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19</v>
      </c>
      <c r="J233" s="54">
        <f t="shared" si="46"/>
        <v>38000</v>
      </c>
      <c r="K233" s="54">
        <f>ROUNDUP(装备强化!$F$3*INDEX(装备强化!$C$12:$C$26,MATCH(装备强化附表!K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29</v>
      </c>
      <c r="L233" s="54">
        <f t="shared" si="47"/>
        <v>58000</v>
      </c>
      <c r="M233" s="54">
        <f>ROUNDUP(装备强化!$F$3*INDEX(装备强化!$C$12:$C$26,MATCH(装备强化附表!M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35</v>
      </c>
      <c r="N233" s="54">
        <f t="shared" si="48"/>
        <v>70000</v>
      </c>
      <c r="O233" s="54">
        <f>ROUNDUP(装备强化!$F$3*INDEX(装备强化!$C$12:$C$26,MATCH(装备强化附表!O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44</v>
      </c>
      <c r="P233" s="54">
        <f t="shared" si="49"/>
        <v>88000</v>
      </c>
      <c r="Q233" s="54">
        <f>ROUNDUP(装备强化!$F$3*INDEX(装备强化!$C$12:$C$26,MATCH(装备强化附表!Q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79</v>
      </c>
      <c r="R233" s="54">
        <f t="shared" si="50"/>
        <v>158000</v>
      </c>
      <c r="S233" s="54">
        <f>ROUNDUP(装备强化!$F$3*INDEX(装备强化!$C$12:$C$26,MATCH(装备强化附表!S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91</v>
      </c>
      <c r="T233" s="54">
        <f t="shared" si="51"/>
        <v>182000</v>
      </c>
      <c r="U233" s="54">
        <f>ROUNDUP(装备强化!$F$3*INDEX(装备强化!$C$12:$C$26,MATCH(装备强化附表!U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104</v>
      </c>
      <c r="V233" s="54">
        <f t="shared" si="52"/>
        <v>208000</v>
      </c>
      <c r="W233" s="54">
        <f>ROUNDUP(装备强化!$F$3*INDEX(装备强化!$C$12:$C$26,MATCH(装备强化附表!W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116</v>
      </c>
      <c r="X233" s="54">
        <f t="shared" si="53"/>
        <v>232000</v>
      </c>
      <c r="Y233" s="54">
        <f>ROUNDUP(装备强化!$F$3*INDEX(装备强化!$C$12:$C$26,MATCH(装备强化附表!Y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129</v>
      </c>
      <c r="Z233" s="54">
        <f t="shared" si="54"/>
        <v>258000</v>
      </c>
      <c r="AA233" s="54">
        <f>ROUNDUP(装备强化!$F$3*INDEX(装备强化!$C$12:$C$26,MATCH(装备强化附表!AA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225</v>
      </c>
      <c r="AB233" s="54">
        <f t="shared" si="55"/>
        <v>450000</v>
      </c>
      <c r="AC233" s="54">
        <f>ROUNDUP(装备强化!$F$3*INDEX(装备强化!$C$12:$C$26,MATCH(装备强化附表!AC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250</v>
      </c>
      <c r="AD233" s="54">
        <f t="shared" si="56"/>
        <v>500000</v>
      </c>
      <c r="AE233" s="54">
        <f>ROUNDUP(装备强化!$F$3*INDEX(装备强化!$C$12:$C$26,MATCH(装备强化附表!AE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275</v>
      </c>
      <c r="AF233" s="54">
        <f t="shared" si="57"/>
        <v>550000</v>
      </c>
      <c r="AG233" s="54">
        <f>ROUNDUP(装备强化!$F$3*INDEX(装备强化!$C$12:$C$26,MATCH(装备强化附表!AG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300</v>
      </c>
      <c r="AH233" s="54">
        <f t="shared" si="58"/>
        <v>600000</v>
      </c>
      <c r="AI233" s="54">
        <f>ROUNDUP(装备强化!$F$3*INDEX(装备强化!$C$12:$C$26,MATCH(装备强化附表!AI$1,装备强化!$B$12:$B$26,0))*INDEX(装备强化!$G$12:$G$16,MATCH(装备强化附表!$D233,装备强化!$F$12:$F$16,0))*(INDEX(装备强化!$K$12:$K$26,MATCH(装备强化附表!$E233,装备强化!$J$12:$J$26,0))+IF($B233=1,装备强化!$K$28,0))*INDEX(装备强化!$O$12:$O$21,MATCH(装备强化附表!$C233,装备强化!$N$12:$N$21,0)),0)</f>
        <v>325</v>
      </c>
      <c r="AJ233" s="54">
        <f t="shared" si="59"/>
        <v>650000</v>
      </c>
    </row>
    <row r="234" spans="1:36">
      <c r="A234" t="s">
        <v>1490</v>
      </c>
      <c r="B234">
        <v>1</v>
      </c>
      <c r="C234" t="s">
        <v>127</v>
      </c>
      <c r="D234" t="s">
        <v>308</v>
      </c>
      <c r="E234">
        <v>50</v>
      </c>
      <c r="F234" t="s">
        <v>139</v>
      </c>
      <c r="G234" s="54">
        <f>ROUNDUP(装备强化!$F$3*INDEX(装备强化!$C$12:$C$26,MATCH(装备强化附表!G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16</v>
      </c>
      <c r="H234" s="54">
        <f t="shared" si="45"/>
        <v>32000</v>
      </c>
      <c r="I234" s="54">
        <f>ROUNDUP(装备强化!$F$3*INDEX(装备强化!$C$12:$C$26,MATCH(装备强化附表!I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24</v>
      </c>
      <c r="J234" s="54">
        <f t="shared" si="46"/>
        <v>48000</v>
      </c>
      <c r="K234" s="54">
        <f>ROUNDUP(装备强化!$F$3*INDEX(装备强化!$C$12:$C$26,MATCH(装备强化附表!K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35</v>
      </c>
      <c r="L234" s="54">
        <f t="shared" si="47"/>
        <v>70000</v>
      </c>
      <c r="M234" s="54">
        <f>ROUNDUP(装备强化!$F$3*INDEX(装备强化!$C$12:$C$26,MATCH(装备强化附表!M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43</v>
      </c>
      <c r="N234" s="54">
        <f t="shared" si="48"/>
        <v>86000</v>
      </c>
      <c r="O234" s="54">
        <f>ROUNDUP(装备强化!$F$3*INDEX(装备强化!$C$12:$C$26,MATCH(装备强化附表!O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55</v>
      </c>
      <c r="P234" s="54">
        <f t="shared" si="49"/>
        <v>110000</v>
      </c>
      <c r="Q234" s="54">
        <f>ROUNDUP(装备强化!$F$3*INDEX(装备强化!$C$12:$C$26,MATCH(装备强化附表!Q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97</v>
      </c>
      <c r="R234" s="54">
        <f t="shared" si="50"/>
        <v>194000</v>
      </c>
      <c r="S234" s="54">
        <f>ROUNDUP(装备强化!$F$3*INDEX(装备强化!$C$12:$C$26,MATCH(装备强化附表!S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113</v>
      </c>
      <c r="T234" s="54">
        <f t="shared" si="51"/>
        <v>226000</v>
      </c>
      <c r="U234" s="54">
        <f>ROUNDUP(装备强化!$F$3*INDEX(装备强化!$C$12:$C$26,MATCH(装备强化附表!U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128</v>
      </c>
      <c r="V234" s="54">
        <f t="shared" si="52"/>
        <v>256000</v>
      </c>
      <c r="W234" s="54">
        <f>ROUNDUP(装备强化!$F$3*INDEX(装备强化!$C$12:$C$26,MATCH(装备强化附表!W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144</v>
      </c>
      <c r="X234" s="54">
        <f t="shared" si="53"/>
        <v>288000</v>
      </c>
      <c r="Y234" s="54">
        <f>ROUNDUP(装备强化!$F$3*INDEX(装备强化!$C$12:$C$26,MATCH(装备强化附表!Y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159</v>
      </c>
      <c r="Z234" s="54">
        <f t="shared" si="54"/>
        <v>318000</v>
      </c>
      <c r="AA234" s="54">
        <f>ROUNDUP(装备强化!$F$3*INDEX(装备强化!$C$12:$C$26,MATCH(装备强化附表!AA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279</v>
      </c>
      <c r="AB234" s="54">
        <f t="shared" si="55"/>
        <v>558000</v>
      </c>
      <c r="AC234" s="54">
        <f>ROUNDUP(装备强化!$F$3*INDEX(装备强化!$C$12:$C$26,MATCH(装备强化附表!AC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310</v>
      </c>
      <c r="AD234" s="54">
        <f t="shared" si="56"/>
        <v>620000</v>
      </c>
      <c r="AE234" s="54">
        <f>ROUNDUP(装备强化!$F$3*INDEX(装备强化!$C$12:$C$26,MATCH(装备强化附表!AE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341</v>
      </c>
      <c r="AF234" s="54">
        <f t="shared" si="57"/>
        <v>682000</v>
      </c>
      <c r="AG234" s="54">
        <f>ROUNDUP(装备强化!$F$3*INDEX(装备强化!$C$12:$C$26,MATCH(装备强化附表!AG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372</v>
      </c>
      <c r="AH234" s="54">
        <f t="shared" si="58"/>
        <v>744000</v>
      </c>
      <c r="AI234" s="54">
        <f>ROUNDUP(装备强化!$F$3*INDEX(装备强化!$C$12:$C$26,MATCH(装备强化附表!AI$1,装备强化!$B$12:$B$26,0))*INDEX(装备强化!$G$12:$G$16,MATCH(装备强化附表!$D234,装备强化!$F$12:$F$16,0))*(INDEX(装备强化!$K$12:$K$26,MATCH(装备强化附表!$E234,装备强化!$J$12:$J$26,0))+IF($B234=1,装备强化!$K$28,0))*INDEX(装备强化!$O$12:$O$21,MATCH(装备强化附表!$C234,装备强化!$N$12:$N$21,0)),0)</f>
        <v>403</v>
      </c>
      <c r="AJ234" s="54">
        <f t="shared" si="59"/>
        <v>806000</v>
      </c>
    </row>
    <row r="235" spans="1:36">
      <c r="A235" t="s">
        <v>1495</v>
      </c>
      <c r="B235">
        <v>0</v>
      </c>
      <c r="C235" t="s">
        <v>128</v>
      </c>
      <c r="D235" t="s">
        <v>308</v>
      </c>
      <c r="E235">
        <v>50</v>
      </c>
      <c r="F235" t="s">
        <v>139</v>
      </c>
      <c r="G235" s="54">
        <f>ROUNDUP(装备强化!$F$3*INDEX(装备强化!$C$12:$C$26,MATCH(装备强化附表!G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8</v>
      </c>
      <c r="H235" s="54">
        <f t="shared" si="45"/>
        <v>16000</v>
      </c>
      <c r="I235" s="54">
        <f>ROUNDUP(装备强化!$F$3*INDEX(装备强化!$C$12:$C$26,MATCH(装备强化附表!I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12</v>
      </c>
      <c r="J235" s="54">
        <f t="shared" si="46"/>
        <v>24000</v>
      </c>
      <c r="K235" s="54">
        <f>ROUNDUP(装备强化!$F$3*INDEX(装备强化!$C$12:$C$26,MATCH(装备强化附表!K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18</v>
      </c>
      <c r="L235" s="54">
        <f t="shared" si="47"/>
        <v>36000</v>
      </c>
      <c r="M235" s="54">
        <f>ROUNDUP(装备强化!$F$3*INDEX(装备强化!$C$12:$C$26,MATCH(装备强化附表!M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22</v>
      </c>
      <c r="N235" s="54">
        <f t="shared" si="48"/>
        <v>44000</v>
      </c>
      <c r="O235" s="54">
        <f>ROUNDUP(装备强化!$F$3*INDEX(装备强化!$C$12:$C$26,MATCH(装备强化附表!O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28</v>
      </c>
      <c r="P235" s="54">
        <f t="shared" si="49"/>
        <v>56000</v>
      </c>
      <c r="Q235" s="54">
        <f>ROUNDUP(装备强化!$F$3*INDEX(装备强化!$C$12:$C$26,MATCH(装备强化附表!Q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49</v>
      </c>
      <c r="R235" s="54">
        <f t="shared" si="50"/>
        <v>98000</v>
      </c>
      <c r="S235" s="54">
        <f>ROUNDUP(装备强化!$F$3*INDEX(装备强化!$C$12:$C$26,MATCH(装备强化附表!S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57</v>
      </c>
      <c r="T235" s="54">
        <f t="shared" si="51"/>
        <v>114000</v>
      </c>
      <c r="U235" s="54">
        <f>ROUNDUP(装备强化!$F$3*INDEX(装备强化!$C$12:$C$26,MATCH(装备强化附表!U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65</v>
      </c>
      <c r="V235" s="54">
        <f t="shared" si="52"/>
        <v>130000</v>
      </c>
      <c r="W235" s="54">
        <f>ROUNDUP(装备强化!$F$3*INDEX(装备强化!$C$12:$C$26,MATCH(装备强化附表!W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73</v>
      </c>
      <c r="X235" s="54">
        <f t="shared" si="53"/>
        <v>146000</v>
      </c>
      <c r="Y235" s="54">
        <f>ROUNDUP(装备强化!$F$3*INDEX(装备强化!$C$12:$C$26,MATCH(装备强化附表!Y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81</v>
      </c>
      <c r="Z235" s="54">
        <f t="shared" si="54"/>
        <v>162000</v>
      </c>
      <c r="AA235" s="54">
        <f>ROUNDUP(装备强化!$F$3*INDEX(装备强化!$C$12:$C$26,MATCH(装备强化附表!AA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141</v>
      </c>
      <c r="AB235" s="54">
        <f t="shared" si="55"/>
        <v>282000</v>
      </c>
      <c r="AC235" s="54">
        <f>ROUNDUP(装备强化!$F$3*INDEX(装备强化!$C$12:$C$26,MATCH(装备强化附表!AC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157</v>
      </c>
      <c r="AD235" s="54">
        <f t="shared" si="56"/>
        <v>314000</v>
      </c>
      <c r="AE235" s="54">
        <f>ROUNDUP(装备强化!$F$3*INDEX(装备强化!$C$12:$C$26,MATCH(装备强化附表!AE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172</v>
      </c>
      <c r="AF235" s="54">
        <f t="shared" si="57"/>
        <v>344000</v>
      </c>
      <c r="AG235" s="54">
        <f>ROUNDUP(装备强化!$F$3*INDEX(装备强化!$C$12:$C$26,MATCH(装备强化附表!AG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188</v>
      </c>
      <c r="AH235" s="54">
        <f t="shared" si="58"/>
        <v>376000</v>
      </c>
      <c r="AI235" s="54">
        <f>ROUNDUP(装备强化!$F$3*INDEX(装备强化!$C$12:$C$26,MATCH(装备强化附表!AI$1,装备强化!$B$12:$B$26,0))*INDEX(装备强化!$G$12:$G$16,MATCH(装备强化附表!$D235,装备强化!$F$12:$F$16,0))*(INDEX(装备强化!$K$12:$K$26,MATCH(装备强化附表!$E235,装备强化!$J$12:$J$26,0))+IF($B235=1,装备强化!$K$28,0))*INDEX(装备强化!$O$12:$O$21,MATCH(装备强化附表!$C235,装备强化!$N$12:$N$21,0)),0)</f>
        <v>204</v>
      </c>
      <c r="AJ235" s="54">
        <f t="shared" si="59"/>
        <v>408000</v>
      </c>
    </row>
    <row r="236" spans="1:36">
      <c r="A236" t="s">
        <v>1500</v>
      </c>
      <c r="B236">
        <v>1</v>
      </c>
      <c r="C236" t="s">
        <v>128</v>
      </c>
      <c r="D236" t="s">
        <v>308</v>
      </c>
      <c r="E236">
        <v>50</v>
      </c>
      <c r="F236" t="s">
        <v>139</v>
      </c>
      <c r="G236" s="54">
        <f>ROUNDUP(装备强化!$F$3*INDEX(装备强化!$C$12:$C$26,MATCH(装备强化附表!G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10</v>
      </c>
      <c r="H236" s="54">
        <f t="shared" si="45"/>
        <v>20000</v>
      </c>
      <c r="I236" s="54">
        <f>ROUNDUP(装备强化!$F$3*INDEX(装备强化!$C$12:$C$26,MATCH(装备强化附表!I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15</v>
      </c>
      <c r="J236" s="54">
        <f t="shared" si="46"/>
        <v>30000</v>
      </c>
      <c r="K236" s="54">
        <f>ROUNDUP(装备强化!$F$3*INDEX(装备强化!$C$12:$C$26,MATCH(装备强化附表!K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22</v>
      </c>
      <c r="L236" s="54">
        <f t="shared" si="47"/>
        <v>44000</v>
      </c>
      <c r="M236" s="54">
        <f>ROUNDUP(装备强化!$F$3*INDEX(装备强化!$C$12:$C$26,MATCH(装备强化附表!M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27</v>
      </c>
      <c r="N236" s="54">
        <f t="shared" si="48"/>
        <v>54000</v>
      </c>
      <c r="O236" s="54">
        <f>ROUNDUP(装备强化!$F$3*INDEX(装备强化!$C$12:$C$26,MATCH(装备强化附表!O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34</v>
      </c>
      <c r="P236" s="54">
        <f t="shared" si="49"/>
        <v>68000</v>
      </c>
      <c r="Q236" s="54">
        <f>ROUNDUP(装备强化!$F$3*INDEX(装备强化!$C$12:$C$26,MATCH(装备强化附表!Q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61</v>
      </c>
      <c r="R236" s="54">
        <f t="shared" si="50"/>
        <v>122000</v>
      </c>
      <c r="S236" s="54">
        <f>ROUNDUP(装备强化!$F$3*INDEX(装备强化!$C$12:$C$26,MATCH(装备强化附表!S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71</v>
      </c>
      <c r="T236" s="54">
        <f t="shared" si="51"/>
        <v>142000</v>
      </c>
      <c r="U236" s="54">
        <f>ROUNDUP(装备强化!$F$3*INDEX(装备强化!$C$12:$C$26,MATCH(装备强化附表!U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80</v>
      </c>
      <c r="V236" s="54">
        <f t="shared" si="52"/>
        <v>160000</v>
      </c>
      <c r="W236" s="54">
        <f>ROUNDUP(装备强化!$F$3*INDEX(装备强化!$C$12:$C$26,MATCH(装备强化附表!W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90</v>
      </c>
      <c r="X236" s="54">
        <f t="shared" si="53"/>
        <v>180000</v>
      </c>
      <c r="Y236" s="54">
        <f>ROUNDUP(装备强化!$F$3*INDEX(装备强化!$C$12:$C$26,MATCH(装备强化附表!Y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100</v>
      </c>
      <c r="Z236" s="54">
        <f t="shared" si="54"/>
        <v>200000</v>
      </c>
      <c r="AA236" s="54">
        <f>ROUNDUP(装备强化!$F$3*INDEX(装备强化!$C$12:$C$26,MATCH(装备强化附表!AA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175</v>
      </c>
      <c r="AB236" s="54">
        <f t="shared" si="55"/>
        <v>350000</v>
      </c>
      <c r="AC236" s="54">
        <f>ROUNDUP(装备强化!$F$3*INDEX(装备强化!$C$12:$C$26,MATCH(装备强化附表!AC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194</v>
      </c>
      <c r="AD236" s="54">
        <f t="shared" si="56"/>
        <v>388000</v>
      </c>
      <c r="AE236" s="54">
        <f>ROUNDUP(装备强化!$F$3*INDEX(装备强化!$C$12:$C$26,MATCH(装备强化附表!AE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214</v>
      </c>
      <c r="AF236" s="54">
        <f t="shared" si="57"/>
        <v>428000</v>
      </c>
      <c r="AG236" s="54">
        <f>ROUNDUP(装备强化!$F$3*INDEX(装备强化!$C$12:$C$26,MATCH(装备强化附表!AG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233</v>
      </c>
      <c r="AH236" s="54">
        <f t="shared" si="58"/>
        <v>466000</v>
      </c>
      <c r="AI236" s="54">
        <f>ROUNDUP(装备强化!$F$3*INDEX(装备强化!$C$12:$C$26,MATCH(装备强化附表!AI$1,装备强化!$B$12:$B$26,0))*INDEX(装备强化!$G$12:$G$16,MATCH(装备强化附表!$D236,装备强化!$F$12:$F$16,0))*(INDEX(装备强化!$K$12:$K$26,MATCH(装备强化附表!$E236,装备强化!$J$12:$J$26,0))+IF($B236=1,装备强化!$K$28,0))*INDEX(装备强化!$O$12:$O$21,MATCH(装备强化附表!$C236,装备强化!$N$12:$N$21,0)),0)</f>
        <v>252</v>
      </c>
      <c r="AJ236" s="54">
        <f t="shared" si="59"/>
        <v>504000</v>
      </c>
    </row>
    <row r="237" spans="1:36">
      <c r="A237" t="s">
        <v>1505</v>
      </c>
      <c r="B237">
        <v>0</v>
      </c>
      <c r="C237" t="s">
        <v>127</v>
      </c>
      <c r="D237" t="s">
        <v>308</v>
      </c>
      <c r="E237">
        <v>50</v>
      </c>
      <c r="F237" t="s">
        <v>137</v>
      </c>
      <c r="G237" s="54">
        <f>ROUNDUP(装备强化!$F$3*INDEX(装备强化!$C$12:$C$26,MATCH(装备强化附表!G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13</v>
      </c>
      <c r="H237" s="54">
        <f t="shared" si="45"/>
        <v>26000</v>
      </c>
      <c r="I237" s="54">
        <f>ROUNDUP(装备强化!$F$3*INDEX(装备强化!$C$12:$C$26,MATCH(装备强化附表!I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19</v>
      </c>
      <c r="J237" s="54">
        <f t="shared" si="46"/>
        <v>38000</v>
      </c>
      <c r="K237" s="54">
        <f>ROUNDUP(装备强化!$F$3*INDEX(装备强化!$C$12:$C$26,MATCH(装备强化附表!K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29</v>
      </c>
      <c r="L237" s="54">
        <f t="shared" si="47"/>
        <v>58000</v>
      </c>
      <c r="M237" s="54">
        <f>ROUNDUP(装备强化!$F$3*INDEX(装备强化!$C$12:$C$26,MATCH(装备强化附表!M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35</v>
      </c>
      <c r="N237" s="54">
        <f t="shared" si="48"/>
        <v>70000</v>
      </c>
      <c r="O237" s="54">
        <f>ROUNDUP(装备强化!$F$3*INDEX(装备强化!$C$12:$C$26,MATCH(装备强化附表!O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44</v>
      </c>
      <c r="P237" s="54">
        <f t="shared" si="49"/>
        <v>88000</v>
      </c>
      <c r="Q237" s="54">
        <f>ROUNDUP(装备强化!$F$3*INDEX(装备强化!$C$12:$C$26,MATCH(装备强化附表!Q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79</v>
      </c>
      <c r="R237" s="54">
        <f t="shared" si="50"/>
        <v>158000</v>
      </c>
      <c r="S237" s="54">
        <f>ROUNDUP(装备强化!$F$3*INDEX(装备强化!$C$12:$C$26,MATCH(装备强化附表!S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91</v>
      </c>
      <c r="T237" s="54">
        <f t="shared" si="51"/>
        <v>182000</v>
      </c>
      <c r="U237" s="54">
        <f>ROUNDUP(装备强化!$F$3*INDEX(装备强化!$C$12:$C$26,MATCH(装备强化附表!U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104</v>
      </c>
      <c r="V237" s="54">
        <f t="shared" si="52"/>
        <v>208000</v>
      </c>
      <c r="W237" s="54">
        <f>ROUNDUP(装备强化!$F$3*INDEX(装备强化!$C$12:$C$26,MATCH(装备强化附表!W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116</v>
      </c>
      <c r="X237" s="54">
        <f t="shared" si="53"/>
        <v>232000</v>
      </c>
      <c r="Y237" s="54">
        <f>ROUNDUP(装备强化!$F$3*INDEX(装备强化!$C$12:$C$26,MATCH(装备强化附表!Y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129</v>
      </c>
      <c r="Z237" s="54">
        <f t="shared" si="54"/>
        <v>258000</v>
      </c>
      <c r="AA237" s="54">
        <f>ROUNDUP(装备强化!$F$3*INDEX(装备强化!$C$12:$C$26,MATCH(装备强化附表!AA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225</v>
      </c>
      <c r="AB237" s="54">
        <f t="shared" si="55"/>
        <v>450000</v>
      </c>
      <c r="AC237" s="54">
        <f>ROUNDUP(装备强化!$F$3*INDEX(装备强化!$C$12:$C$26,MATCH(装备强化附表!AC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250</v>
      </c>
      <c r="AD237" s="54">
        <f t="shared" si="56"/>
        <v>500000</v>
      </c>
      <c r="AE237" s="54">
        <f>ROUNDUP(装备强化!$F$3*INDEX(装备强化!$C$12:$C$26,MATCH(装备强化附表!AE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275</v>
      </c>
      <c r="AF237" s="54">
        <f t="shared" si="57"/>
        <v>550000</v>
      </c>
      <c r="AG237" s="54">
        <f>ROUNDUP(装备强化!$F$3*INDEX(装备强化!$C$12:$C$26,MATCH(装备强化附表!AG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300</v>
      </c>
      <c r="AH237" s="54">
        <f t="shared" si="58"/>
        <v>600000</v>
      </c>
      <c r="AI237" s="54">
        <f>ROUNDUP(装备强化!$F$3*INDEX(装备强化!$C$12:$C$26,MATCH(装备强化附表!AI$1,装备强化!$B$12:$B$26,0))*INDEX(装备强化!$G$12:$G$16,MATCH(装备强化附表!$D237,装备强化!$F$12:$F$16,0))*(INDEX(装备强化!$K$12:$K$26,MATCH(装备强化附表!$E237,装备强化!$J$12:$J$26,0))+IF($B237=1,装备强化!$K$28,0))*INDEX(装备强化!$O$12:$O$21,MATCH(装备强化附表!$C237,装备强化!$N$12:$N$21,0)),0)</f>
        <v>325</v>
      </c>
      <c r="AJ237" s="54">
        <f t="shared" si="59"/>
        <v>650000</v>
      </c>
    </row>
    <row r="238" spans="1:36">
      <c r="A238" t="s">
        <v>1510</v>
      </c>
      <c r="B238">
        <v>1</v>
      </c>
      <c r="C238" t="s">
        <v>127</v>
      </c>
      <c r="D238" t="s">
        <v>308</v>
      </c>
      <c r="E238">
        <v>50</v>
      </c>
      <c r="F238" t="s">
        <v>137</v>
      </c>
      <c r="G238" s="54">
        <f>ROUNDUP(装备强化!$F$3*INDEX(装备强化!$C$12:$C$26,MATCH(装备强化附表!G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16</v>
      </c>
      <c r="H238" s="54">
        <f t="shared" si="45"/>
        <v>32000</v>
      </c>
      <c r="I238" s="54">
        <f>ROUNDUP(装备强化!$F$3*INDEX(装备强化!$C$12:$C$26,MATCH(装备强化附表!I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24</v>
      </c>
      <c r="J238" s="54">
        <f t="shared" si="46"/>
        <v>48000</v>
      </c>
      <c r="K238" s="54">
        <f>ROUNDUP(装备强化!$F$3*INDEX(装备强化!$C$12:$C$26,MATCH(装备强化附表!K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35</v>
      </c>
      <c r="L238" s="54">
        <f t="shared" si="47"/>
        <v>70000</v>
      </c>
      <c r="M238" s="54">
        <f>ROUNDUP(装备强化!$F$3*INDEX(装备强化!$C$12:$C$26,MATCH(装备强化附表!M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43</v>
      </c>
      <c r="N238" s="54">
        <f t="shared" si="48"/>
        <v>86000</v>
      </c>
      <c r="O238" s="54">
        <f>ROUNDUP(装备强化!$F$3*INDEX(装备强化!$C$12:$C$26,MATCH(装备强化附表!O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55</v>
      </c>
      <c r="P238" s="54">
        <f t="shared" si="49"/>
        <v>110000</v>
      </c>
      <c r="Q238" s="54">
        <f>ROUNDUP(装备强化!$F$3*INDEX(装备强化!$C$12:$C$26,MATCH(装备强化附表!Q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97</v>
      </c>
      <c r="R238" s="54">
        <f t="shared" si="50"/>
        <v>194000</v>
      </c>
      <c r="S238" s="54">
        <f>ROUNDUP(装备强化!$F$3*INDEX(装备强化!$C$12:$C$26,MATCH(装备强化附表!S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113</v>
      </c>
      <c r="T238" s="54">
        <f t="shared" si="51"/>
        <v>226000</v>
      </c>
      <c r="U238" s="54">
        <f>ROUNDUP(装备强化!$F$3*INDEX(装备强化!$C$12:$C$26,MATCH(装备强化附表!U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128</v>
      </c>
      <c r="V238" s="54">
        <f t="shared" si="52"/>
        <v>256000</v>
      </c>
      <c r="W238" s="54">
        <f>ROUNDUP(装备强化!$F$3*INDEX(装备强化!$C$12:$C$26,MATCH(装备强化附表!W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144</v>
      </c>
      <c r="X238" s="54">
        <f t="shared" si="53"/>
        <v>288000</v>
      </c>
      <c r="Y238" s="54">
        <f>ROUNDUP(装备强化!$F$3*INDEX(装备强化!$C$12:$C$26,MATCH(装备强化附表!Y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159</v>
      </c>
      <c r="Z238" s="54">
        <f t="shared" si="54"/>
        <v>318000</v>
      </c>
      <c r="AA238" s="54">
        <f>ROUNDUP(装备强化!$F$3*INDEX(装备强化!$C$12:$C$26,MATCH(装备强化附表!AA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279</v>
      </c>
      <c r="AB238" s="54">
        <f t="shared" si="55"/>
        <v>558000</v>
      </c>
      <c r="AC238" s="54">
        <f>ROUNDUP(装备强化!$F$3*INDEX(装备强化!$C$12:$C$26,MATCH(装备强化附表!AC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310</v>
      </c>
      <c r="AD238" s="54">
        <f t="shared" si="56"/>
        <v>620000</v>
      </c>
      <c r="AE238" s="54">
        <f>ROUNDUP(装备强化!$F$3*INDEX(装备强化!$C$12:$C$26,MATCH(装备强化附表!AE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341</v>
      </c>
      <c r="AF238" s="54">
        <f t="shared" si="57"/>
        <v>682000</v>
      </c>
      <c r="AG238" s="54">
        <f>ROUNDUP(装备强化!$F$3*INDEX(装备强化!$C$12:$C$26,MATCH(装备强化附表!AG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372</v>
      </c>
      <c r="AH238" s="54">
        <f t="shared" si="58"/>
        <v>744000</v>
      </c>
      <c r="AI238" s="54">
        <f>ROUNDUP(装备强化!$F$3*INDEX(装备强化!$C$12:$C$26,MATCH(装备强化附表!AI$1,装备强化!$B$12:$B$26,0))*INDEX(装备强化!$G$12:$G$16,MATCH(装备强化附表!$D238,装备强化!$F$12:$F$16,0))*(INDEX(装备强化!$K$12:$K$26,MATCH(装备强化附表!$E238,装备强化!$J$12:$J$26,0))+IF($B238=1,装备强化!$K$28,0))*INDEX(装备强化!$O$12:$O$21,MATCH(装备强化附表!$C238,装备强化!$N$12:$N$21,0)),0)</f>
        <v>403</v>
      </c>
      <c r="AJ238" s="54">
        <f t="shared" si="59"/>
        <v>806000</v>
      </c>
    </row>
    <row r="239" spans="1:36">
      <c r="A239" t="s">
        <v>1515</v>
      </c>
      <c r="B239">
        <v>0</v>
      </c>
      <c r="C239" t="s">
        <v>128</v>
      </c>
      <c r="D239" t="s">
        <v>308</v>
      </c>
      <c r="E239">
        <v>50</v>
      </c>
      <c r="F239" t="s">
        <v>137</v>
      </c>
      <c r="G239" s="54">
        <f>ROUNDUP(装备强化!$F$3*INDEX(装备强化!$C$12:$C$26,MATCH(装备强化附表!G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8</v>
      </c>
      <c r="H239" s="54">
        <f t="shared" si="45"/>
        <v>16000</v>
      </c>
      <c r="I239" s="54">
        <f>ROUNDUP(装备强化!$F$3*INDEX(装备强化!$C$12:$C$26,MATCH(装备强化附表!I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12</v>
      </c>
      <c r="J239" s="54">
        <f t="shared" si="46"/>
        <v>24000</v>
      </c>
      <c r="K239" s="54">
        <f>ROUNDUP(装备强化!$F$3*INDEX(装备强化!$C$12:$C$26,MATCH(装备强化附表!K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18</v>
      </c>
      <c r="L239" s="54">
        <f t="shared" si="47"/>
        <v>36000</v>
      </c>
      <c r="M239" s="54">
        <f>ROUNDUP(装备强化!$F$3*INDEX(装备强化!$C$12:$C$26,MATCH(装备强化附表!M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22</v>
      </c>
      <c r="N239" s="54">
        <f t="shared" si="48"/>
        <v>44000</v>
      </c>
      <c r="O239" s="54">
        <f>ROUNDUP(装备强化!$F$3*INDEX(装备强化!$C$12:$C$26,MATCH(装备强化附表!O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28</v>
      </c>
      <c r="P239" s="54">
        <f t="shared" si="49"/>
        <v>56000</v>
      </c>
      <c r="Q239" s="54">
        <f>ROUNDUP(装备强化!$F$3*INDEX(装备强化!$C$12:$C$26,MATCH(装备强化附表!Q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49</v>
      </c>
      <c r="R239" s="54">
        <f t="shared" si="50"/>
        <v>98000</v>
      </c>
      <c r="S239" s="54">
        <f>ROUNDUP(装备强化!$F$3*INDEX(装备强化!$C$12:$C$26,MATCH(装备强化附表!S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57</v>
      </c>
      <c r="T239" s="54">
        <f t="shared" si="51"/>
        <v>114000</v>
      </c>
      <c r="U239" s="54">
        <f>ROUNDUP(装备强化!$F$3*INDEX(装备强化!$C$12:$C$26,MATCH(装备强化附表!U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65</v>
      </c>
      <c r="V239" s="54">
        <f t="shared" si="52"/>
        <v>130000</v>
      </c>
      <c r="W239" s="54">
        <f>ROUNDUP(装备强化!$F$3*INDEX(装备强化!$C$12:$C$26,MATCH(装备强化附表!W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73</v>
      </c>
      <c r="X239" s="54">
        <f t="shared" si="53"/>
        <v>146000</v>
      </c>
      <c r="Y239" s="54">
        <f>ROUNDUP(装备强化!$F$3*INDEX(装备强化!$C$12:$C$26,MATCH(装备强化附表!Y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81</v>
      </c>
      <c r="Z239" s="54">
        <f t="shared" si="54"/>
        <v>162000</v>
      </c>
      <c r="AA239" s="54">
        <f>ROUNDUP(装备强化!$F$3*INDEX(装备强化!$C$12:$C$26,MATCH(装备强化附表!AA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141</v>
      </c>
      <c r="AB239" s="54">
        <f t="shared" si="55"/>
        <v>282000</v>
      </c>
      <c r="AC239" s="54">
        <f>ROUNDUP(装备强化!$F$3*INDEX(装备强化!$C$12:$C$26,MATCH(装备强化附表!AC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157</v>
      </c>
      <c r="AD239" s="54">
        <f t="shared" si="56"/>
        <v>314000</v>
      </c>
      <c r="AE239" s="54">
        <f>ROUNDUP(装备强化!$F$3*INDEX(装备强化!$C$12:$C$26,MATCH(装备强化附表!AE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172</v>
      </c>
      <c r="AF239" s="54">
        <f t="shared" si="57"/>
        <v>344000</v>
      </c>
      <c r="AG239" s="54">
        <f>ROUNDUP(装备强化!$F$3*INDEX(装备强化!$C$12:$C$26,MATCH(装备强化附表!AG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188</v>
      </c>
      <c r="AH239" s="54">
        <f t="shared" si="58"/>
        <v>376000</v>
      </c>
      <c r="AI239" s="54">
        <f>ROUNDUP(装备强化!$F$3*INDEX(装备强化!$C$12:$C$26,MATCH(装备强化附表!AI$1,装备强化!$B$12:$B$26,0))*INDEX(装备强化!$G$12:$G$16,MATCH(装备强化附表!$D239,装备强化!$F$12:$F$16,0))*(INDEX(装备强化!$K$12:$K$26,MATCH(装备强化附表!$E239,装备强化!$J$12:$J$26,0))+IF($B239=1,装备强化!$K$28,0))*INDEX(装备强化!$O$12:$O$21,MATCH(装备强化附表!$C239,装备强化!$N$12:$N$21,0)),0)</f>
        <v>204</v>
      </c>
      <c r="AJ239" s="54">
        <f t="shared" si="59"/>
        <v>408000</v>
      </c>
    </row>
    <row r="240" spans="1:36">
      <c r="A240" t="s">
        <v>1520</v>
      </c>
      <c r="B240">
        <v>1</v>
      </c>
      <c r="C240" t="s">
        <v>128</v>
      </c>
      <c r="D240" t="s">
        <v>308</v>
      </c>
      <c r="E240">
        <v>50</v>
      </c>
      <c r="F240" t="s">
        <v>137</v>
      </c>
      <c r="G240" s="54">
        <f>ROUNDUP(装备强化!$F$3*INDEX(装备强化!$C$12:$C$26,MATCH(装备强化附表!G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10</v>
      </c>
      <c r="H240" s="54">
        <f t="shared" si="45"/>
        <v>20000</v>
      </c>
      <c r="I240" s="54">
        <f>ROUNDUP(装备强化!$F$3*INDEX(装备强化!$C$12:$C$26,MATCH(装备强化附表!I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15</v>
      </c>
      <c r="J240" s="54">
        <f t="shared" si="46"/>
        <v>30000</v>
      </c>
      <c r="K240" s="54">
        <f>ROUNDUP(装备强化!$F$3*INDEX(装备强化!$C$12:$C$26,MATCH(装备强化附表!K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22</v>
      </c>
      <c r="L240" s="54">
        <f t="shared" si="47"/>
        <v>44000</v>
      </c>
      <c r="M240" s="54">
        <f>ROUNDUP(装备强化!$F$3*INDEX(装备强化!$C$12:$C$26,MATCH(装备强化附表!M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27</v>
      </c>
      <c r="N240" s="54">
        <f t="shared" si="48"/>
        <v>54000</v>
      </c>
      <c r="O240" s="54">
        <f>ROUNDUP(装备强化!$F$3*INDEX(装备强化!$C$12:$C$26,MATCH(装备强化附表!O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34</v>
      </c>
      <c r="P240" s="54">
        <f t="shared" si="49"/>
        <v>68000</v>
      </c>
      <c r="Q240" s="54">
        <f>ROUNDUP(装备强化!$F$3*INDEX(装备强化!$C$12:$C$26,MATCH(装备强化附表!Q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61</v>
      </c>
      <c r="R240" s="54">
        <f t="shared" si="50"/>
        <v>122000</v>
      </c>
      <c r="S240" s="54">
        <f>ROUNDUP(装备强化!$F$3*INDEX(装备强化!$C$12:$C$26,MATCH(装备强化附表!S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71</v>
      </c>
      <c r="T240" s="54">
        <f t="shared" si="51"/>
        <v>142000</v>
      </c>
      <c r="U240" s="54">
        <f>ROUNDUP(装备强化!$F$3*INDEX(装备强化!$C$12:$C$26,MATCH(装备强化附表!U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80</v>
      </c>
      <c r="V240" s="54">
        <f t="shared" si="52"/>
        <v>160000</v>
      </c>
      <c r="W240" s="54">
        <f>ROUNDUP(装备强化!$F$3*INDEX(装备强化!$C$12:$C$26,MATCH(装备强化附表!W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90</v>
      </c>
      <c r="X240" s="54">
        <f t="shared" si="53"/>
        <v>180000</v>
      </c>
      <c r="Y240" s="54">
        <f>ROUNDUP(装备强化!$F$3*INDEX(装备强化!$C$12:$C$26,MATCH(装备强化附表!Y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100</v>
      </c>
      <c r="Z240" s="54">
        <f t="shared" si="54"/>
        <v>200000</v>
      </c>
      <c r="AA240" s="54">
        <f>ROUNDUP(装备强化!$F$3*INDEX(装备强化!$C$12:$C$26,MATCH(装备强化附表!AA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175</v>
      </c>
      <c r="AB240" s="54">
        <f t="shared" si="55"/>
        <v>350000</v>
      </c>
      <c r="AC240" s="54">
        <f>ROUNDUP(装备强化!$F$3*INDEX(装备强化!$C$12:$C$26,MATCH(装备强化附表!AC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194</v>
      </c>
      <c r="AD240" s="54">
        <f t="shared" si="56"/>
        <v>388000</v>
      </c>
      <c r="AE240" s="54">
        <f>ROUNDUP(装备强化!$F$3*INDEX(装备强化!$C$12:$C$26,MATCH(装备强化附表!AE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214</v>
      </c>
      <c r="AF240" s="54">
        <f t="shared" si="57"/>
        <v>428000</v>
      </c>
      <c r="AG240" s="54">
        <f>ROUNDUP(装备强化!$F$3*INDEX(装备强化!$C$12:$C$26,MATCH(装备强化附表!AG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233</v>
      </c>
      <c r="AH240" s="54">
        <f t="shared" si="58"/>
        <v>466000</v>
      </c>
      <c r="AI240" s="54">
        <f>ROUNDUP(装备强化!$F$3*INDEX(装备强化!$C$12:$C$26,MATCH(装备强化附表!AI$1,装备强化!$B$12:$B$26,0))*INDEX(装备强化!$G$12:$G$16,MATCH(装备强化附表!$D240,装备强化!$F$12:$F$16,0))*(INDEX(装备强化!$K$12:$K$26,MATCH(装备强化附表!$E240,装备强化!$J$12:$J$26,0))+IF($B240=1,装备强化!$K$28,0))*INDEX(装备强化!$O$12:$O$21,MATCH(装备强化附表!$C240,装备强化!$N$12:$N$21,0)),0)</f>
        <v>252</v>
      </c>
      <c r="AJ240" s="54">
        <f t="shared" si="59"/>
        <v>504000</v>
      </c>
    </row>
    <row r="241" spans="1:36">
      <c r="A241" t="s">
        <v>1525</v>
      </c>
      <c r="B241">
        <v>0</v>
      </c>
      <c r="C241" t="s">
        <v>126</v>
      </c>
      <c r="D241" t="s">
        <v>308</v>
      </c>
      <c r="E241">
        <v>50</v>
      </c>
      <c r="F241" t="s">
        <v>232</v>
      </c>
      <c r="G241" s="54">
        <f>ROUNDUP(装备强化!$F$3*INDEX(装备强化!$C$12:$C$26,MATCH(装备强化附表!G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7</v>
      </c>
      <c r="H241" s="54">
        <f t="shared" si="45"/>
        <v>14000</v>
      </c>
      <c r="I241" s="54">
        <f>ROUNDUP(装备强化!$F$3*INDEX(装备强化!$C$12:$C$26,MATCH(装备强化附表!I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10</v>
      </c>
      <c r="J241" s="54">
        <f t="shared" si="46"/>
        <v>20000</v>
      </c>
      <c r="K241" s="54">
        <f>ROUNDUP(装备强化!$F$3*INDEX(装备强化!$C$12:$C$26,MATCH(装备强化附表!K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15</v>
      </c>
      <c r="L241" s="54">
        <f t="shared" si="47"/>
        <v>30000</v>
      </c>
      <c r="M241" s="54">
        <f>ROUNDUP(装备强化!$F$3*INDEX(装备强化!$C$12:$C$26,MATCH(装备强化附表!M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18</v>
      </c>
      <c r="N241" s="54">
        <f t="shared" si="48"/>
        <v>36000</v>
      </c>
      <c r="O241" s="54">
        <f>ROUNDUP(装备强化!$F$3*INDEX(装备强化!$C$12:$C$26,MATCH(装备强化附表!O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22</v>
      </c>
      <c r="P241" s="54">
        <f t="shared" si="49"/>
        <v>44000</v>
      </c>
      <c r="Q241" s="54">
        <f>ROUNDUP(装备强化!$F$3*INDEX(装备强化!$C$12:$C$26,MATCH(装备强化附表!Q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40</v>
      </c>
      <c r="R241" s="54">
        <f t="shared" si="50"/>
        <v>80000</v>
      </c>
      <c r="S241" s="54">
        <f>ROUNDUP(装备强化!$F$3*INDEX(装备强化!$C$12:$C$26,MATCH(装备强化附表!S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46</v>
      </c>
      <c r="T241" s="54">
        <f t="shared" si="51"/>
        <v>92000</v>
      </c>
      <c r="U241" s="54">
        <f>ROUNDUP(装备强化!$F$3*INDEX(装备强化!$C$12:$C$26,MATCH(装备强化附表!U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52</v>
      </c>
      <c r="V241" s="54">
        <f t="shared" si="52"/>
        <v>104000</v>
      </c>
      <c r="W241" s="54">
        <f>ROUNDUP(装备强化!$F$3*INDEX(装备强化!$C$12:$C$26,MATCH(装备强化附表!W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58</v>
      </c>
      <c r="X241" s="54">
        <f t="shared" si="53"/>
        <v>116000</v>
      </c>
      <c r="Y241" s="54">
        <f>ROUNDUP(装备强化!$F$3*INDEX(装备强化!$C$12:$C$26,MATCH(装备强化附表!Y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65</v>
      </c>
      <c r="Z241" s="54">
        <f t="shared" si="54"/>
        <v>130000</v>
      </c>
      <c r="AA241" s="54">
        <f>ROUNDUP(装备强化!$F$3*INDEX(装备强化!$C$12:$C$26,MATCH(装备强化附表!AA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113</v>
      </c>
      <c r="AB241" s="54">
        <f t="shared" si="55"/>
        <v>226000</v>
      </c>
      <c r="AC241" s="54">
        <f>ROUNDUP(装备强化!$F$3*INDEX(装备强化!$C$12:$C$26,MATCH(装备强化附表!AC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125</v>
      </c>
      <c r="AD241" s="54">
        <f t="shared" si="56"/>
        <v>250000</v>
      </c>
      <c r="AE241" s="54">
        <f>ROUNDUP(装备强化!$F$3*INDEX(装备强化!$C$12:$C$26,MATCH(装备强化附表!AE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138</v>
      </c>
      <c r="AF241" s="54">
        <f t="shared" si="57"/>
        <v>276000</v>
      </c>
      <c r="AG241" s="54">
        <f>ROUNDUP(装备强化!$F$3*INDEX(装备强化!$C$12:$C$26,MATCH(装备强化附表!AG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150</v>
      </c>
      <c r="AH241" s="54">
        <f t="shared" si="58"/>
        <v>300000</v>
      </c>
      <c r="AI241" s="54">
        <f>ROUNDUP(装备强化!$F$3*INDEX(装备强化!$C$12:$C$26,MATCH(装备强化附表!AI$1,装备强化!$B$12:$B$26,0))*INDEX(装备强化!$G$12:$G$16,MATCH(装备强化附表!$D241,装备强化!$F$12:$F$16,0))*(INDEX(装备强化!$K$12:$K$26,MATCH(装备强化附表!$E241,装备强化!$J$12:$J$26,0))+IF($B241=1,装备强化!$K$28,0))*INDEX(装备强化!$O$12:$O$21,MATCH(装备强化附表!$C241,装备强化!$N$12:$N$21,0)),0)</f>
        <v>163</v>
      </c>
      <c r="AJ241" s="54">
        <f t="shared" si="59"/>
        <v>326000</v>
      </c>
    </row>
    <row r="242" spans="1:36">
      <c r="A242" t="s">
        <v>1530</v>
      </c>
      <c r="B242">
        <v>1</v>
      </c>
      <c r="C242" t="s">
        <v>126</v>
      </c>
      <c r="D242" t="s">
        <v>308</v>
      </c>
      <c r="E242">
        <v>50</v>
      </c>
      <c r="F242" t="s">
        <v>232</v>
      </c>
      <c r="G242" s="54">
        <f>ROUNDUP(装备强化!$F$3*INDEX(装备强化!$C$12:$C$26,MATCH(装备强化附表!G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8</v>
      </c>
      <c r="H242" s="54">
        <f t="shared" si="45"/>
        <v>16000</v>
      </c>
      <c r="I242" s="54">
        <f>ROUNDUP(装备强化!$F$3*INDEX(装备强化!$C$12:$C$26,MATCH(装备强化附表!I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12</v>
      </c>
      <c r="J242" s="54">
        <f t="shared" si="46"/>
        <v>24000</v>
      </c>
      <c r="K242" s="54">
        <f>ROUNDUP(装备强化!$F$3*INDEX(装备强化!$C$12:$C$26,MATCH(装备强化附表!K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18</v>
      </c>
      <c r="L242" s="54">
        <f t="shared" si="47"/>
        <v>36000</v>
      </c>
      <c r="M242" s="54">
        <f>ROUNDUP(装备强化!$F$3*INDEX(装备强化!$C$12:$C$26,MATCH(装备强化附表!M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22</v>
      </c>
      <c r="N242" s="54">
        <f t="shared" si="48"/>
        <v>44000</v>
      </c>
      <c r="O242" s="54">
        <f>ROUNDUP(装备强化!$F$3*INDEX(装备强化!$C$12:$C$26,MATCH(装备强化附表!O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28</v>
      </c>
      <c r="P242" s="54">
        <f t="shared" si="49"/>
        <v>56000</v>
      </c>
      <c r="Q242" s="54">
        <f>ROUNDUP(装备强化!$F$3*INDEX(装备强化!$C$12:$C$26,MATCH(装备强化附表!Q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49</v>
      </c>
      <c r="R242" s="54">
        <f t="shared" si="50"/>
        <v>98000</v>
      </c>
      <c r="S242" s="54">
        <f>ROUNDUP(装备强化!$F$3*INDEX(装备强化!$C$12:$C$26,MATCH(装备强化附表!S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57</v>
      </c>
      <c r="T242" s="54">
        <f t="shared" si="51"/>
        <v>114000</v>
      </c>
      <c r="U242" s="54">
        <f>ROUNDUP(装备强化!$F$3*INDEX(装备强化!$C$12:$C$26,MATCH(装备强化附表!U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64</v>
      </c>
      <c r="V242" s="54">
        <f t="shared" si="52"/>
        <v>128000</v>
      </c>
      <c r="W242" s="54">
        <f>ROUNDUP(装备强化!$F$3*INDEX(装备强化!$C$12:$C$26,MATCH(装备强化附表!W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72</v>
      </c>
      <c r="X242" s="54">
        <f t="shared" si="53"/>
        <v>144000</v>
      </c>
      <c r="Y242" s="54">
        <f>ROUNDUP(装备强化!$F$3*INDEX(装备强化!$C$12:$C$26,MATCH(装备强化附表!Y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80</v>
      </c>
      <c r="Z242" s="54">
        <f t="shared" si="54"/>
        <v>160000</v>
      </c>
      <c r="AA242" s="54">
        <f>ROUNDUP(装备强化!$F$3*INDEX(装备强化!$C$12:$C$26,MATCH(装备强化附表!AA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140</v>
      </c>
      <c r="AB242" s="54">
        <f t="shared" si="55"/>
        <v>280000</v>
      </c>
      <c r="AC242" s="54">
        <f>ROUNDUP(装备强化!$F$3*INDEX(装备强化!$C$12:$C$26,MATCH(装备强化附表!AC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155</v>
      </c>
      <c r="AD242" s="54">
        <f t="shared" si="56"/>
        <v>310000</v>
      </c>
      <c r="AE242" s="54">
        <f>ROUNDUP(装备强化!$F$3*INDEX(装备强化!$C$12:$C$26,MATCH(装备强化附表!AE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171</v>
      </c>
      <c r="AF242" s="54">
        <f t="shared" si="57"/>
        <v>342000</v>
      </c>
      <c r="AG242" s="54">
        <f>ROUNDUP(装备强化!$F$3*INDEX(装备强化!$C$12:$C$26,MATCH(装备强化附表!AG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186</v>
      </c>
      <c r="AH242" s="54">
        <f t="shared" si="58"/>
        <v>372000</v>
      </c>
      <c r="AI242" s="54">
        <f>ROUNDUP(装备强化!$F$3*INDEX(装备强化!$C$12:$C$26,MATCH(装备强化附表!AI$1,装备强化!$B$12:$B$26,0))*INDEX(装备强化!$G$12:$G$16,MATCH(装备强化附表!$D242,装备强化!$F$12:$F$16,0))*(INDEX(装备强化!$K$12:$K$26,MATCH(装备强化附表!$E242,装备强化!$J$12:$J$26,0))+IF($B242=1,装备强化!$K$28,0))*INDEX(装备强化!$O$12:$O$21,MATCH(装备强化附表!$C242,装备强化!$N$12:$N$21,0)),0)</f>
        <v>202</v>
      </c>
      <c r="AJ242" s="54">
        <f t="shared" si="59"/>
        <v>404000</v>
      </c>
    </row>
    <row r="243" spans="1:36">
      <c r="A243" t="s">
        <v>1535</v>
      </c>
      <c r="B243">
        <v>0</v>
      </c>
      <c r="C243" t="s">
        <v>129</v>
      </c>
      <c r="D243" t="s">
        <v>308</v>
      </c>
      <c r="E243">
        <v>50</v>
      </c>
      <c r="F243" t="s">
        <v>232</v>
      </c>
      <c r="G243" s="54">
        <f>ROUNDUP(装备强化!$F$3*INDEX(装备强化!$C$12:$C$26,MATCH(装备强化附表!G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7</v>
      </c>
      <c r="H243" s="54">
        <f t="shared" si="45"/>
        <v>14000</v>
      </c>
      <c r="I243" s="54">
        <f>ROUNDUP(装备强化!$F$3*INDEX(装备强化!$C$12:$C$26,MATCH(装备强化附表!I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10</v>
      </c>
      <c r="J243" s="54">
        <f t="shared" si="46"/>
        <v>20000</v>
      </c>
      <c r="K243" s="54">
        <f>ROUNDUP(装备强化!$F$3*INDEX(装备强化!$C$12:$C$26,MATCH(装备强化附表!K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15</v>
      </c>
      <c r="L243" s="54">
        <f t="shared" si="47"/>
        <v>30000</v>
      </c>
      <c r="M243" s="54">
        <f>ROUNDUP(装备强化!$F$3*INDEX(装备强化!$C$12:$C$26,MATCH(装备强化附表!M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18</v>
      </c>
      <c r="N243" s="54">
        <f t="shared" si="48"/>
        <v>36000</v>
      </c>
      <c r="O243" s="54">
        <f>ROUNDUP(装备强化!$F$3*INDEX(装备强化!$C$12:$C$26,MATCH(装备强化附表!O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22</v>
      </c>
      <c r="P243" s="54">
        <f t="shared" si="49"/>
        <v>44000</v>
      </c>
      <c r="Q243" s="54">
        <f>ROUNDUP(装备强化!$F$3*INDEX(装备强化!$C$12:$C$26,MATCH(装备强化附表!Q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40</v>
      </c>
      <c r="R243" s="54">
        <f t="shared" si="50"/>
        <v>80000</v>
      </c>
      <c r="S243" s="54">
        <f>ROUNDUP(装备强化!$F$3*INDEX(装备强化!$C$12:$C$26,MATCH(装备强化附表!S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46</v>
      </c>
      <c r="T243" s="54">
        <f t="shared" si="51"/>
        <v>92000</v>
      </c>
      <c r="U243" s="54">
        <f>ROUNDUP(装备强化!$F$3*INDEX(装备强化!$C$12:$C$26,MATCH(装备强化附表!U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52</v>
      </c>
      <c r="V243" s="54">
        <f t="shared" si="52"/>
        <v>104000</v>
      </c>
      <c r="W243" s="54">
        <f>ROUNDUP(装备强化!$F$3*INDEX(装备强化!$C$12:$C$26,MATCH(装备强化附表!W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58</v>
      </c>
      <c r="X243" s="54">
        <f t="shared" si="53"/>
        <v>116000</v>
      </c>
      <c r="Y243" s="54">
        <f>ROUNDUP(装备强化!$F$3*INDEX(装备强化!$C$12:$C$26,MATCH(装备强化附表!Y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65</v>
      </c>
      <c r="Z243" s="54">
        <f t="shared" si="54"/>
        <v>130000</v>
      </c>
      <c r="AA243" s="54">
        <f>ROUNDUP(装备强化!$F$3*INDEX(装备强化!$C$12:$C$26,MATCH(装备强化附表!AA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113</v>
      </c>
      <c r="AB243" s="54">
        <f t="shared" si="55"/>
        <v>226000</v>
      </c>
      <c r="AC243" s="54">
        <f>ROUNDUP(装备强化!$F$3*INDEX(装备强化!$C$12:$C$26,MATCH(装备强化附表!AC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125</v>
      </c>
      <c r="AD243" s="54">
        <f t="shared" si="56"/>
        <v>250000</v>
      </c>
      <c r="AE243" s="54">
        <f>ROUNDUP(装备强化!$F$3*INDEX(装备强化!$C$12:$C$26,MATCH(装备强化附表!AE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138</v>
      </c>
      <c r="AF243" s="54">
        <f t="shared" si="57"/>
        <v>276000</v>
      </c>
      <c r="AG243" s="54">
        <f>ROUNDUP(装备强化!$F$3*INDEX(装备强化!$C$12:$C$26,MATCH(装备强化附表!AG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150</v>
      </c>
      <c r="AH243" s="54">
        <f t="shared" si="58"/>
        <v>300000</v>
      </c>
      <c r="AI243" s="54">
        <f>ROUNDUP(装备强化!$F$3*INDEX(装备强化!$C$12:$C$26,MATCH(装备强化附表!AI$1,装备强化!$B$12:$B$26,0))*INDEX(装备强化!$G$12:$G$16,MATCH(装备强化附表!$D243,装备强化!$F$12:$F$16,0))*(INDEX(装备强化!$K$12:$K$26,MATCH(装备强化附表!$E243,装备强化!$J$12:$J$26,0))+IF($B243=1,装备强化!$K$28,0))*INDEX(装备强化!$O$12:$O$21,MATCH(装备强化附表!$C243,装备强化!$N$12:$N$21,0)),0)</f>
        <v>163</v>
      </c>
      <c r="AJ243" s="54">
        <f t="shared" si="59"/>
        <v>326000</v>
      </c>
    </row>
    <row r="244" spans="1:36">
      <c r="A244" t="s">
        <v>1540</v>
      </c>
      <c r="B244">
        <v>1</v>
      </c>
      <c r="C244" t="s">
        <v>129</v>
      </c>
      <c r="D244" t="s">
        <v>308</v>
      </c>
      <c r="E244">
        <v>50</v>
      </c>
      <c r="F244" t="s">
        <v>232</v>
      </c>
      <c r="G244" s="54">
        <f>ROUNDUP(装备强化!$F$3*INDEX(装备强化!$C$12:$C$26,MATCH(装备强化附表!G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8</v>
      </c>
      <c r="H244" s="54">
        <f t="shared" si="45"/>
        <v>16000</v>
      </c>
      <c r="I244" s="54">
        <f>ROUNDUP(装备强化!$F$3*INDEX(装备强化!$C$12:$C$26,MATCH(装备强化附表!I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12</v>
      </c>
      <c r="J244" s="54">
        <f t="shared" si="46"/>
        <v>24000</v>
      </c>
      <c r="K244" s="54">
        <f>ROUNDUP(装备强化!$F$3*INDEX(装备强化!$C$12:$C$26,MATCH(装备强化附表!K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18</v>
      </c>
      <c r="L244" s="54">
        <f t="shared" si="47"/>
        <v>36000</v>
      </c>
      <c r="M244" s="54">
        <f>ROUNDUP(装备强化!$F$3*INDEX(装备强化!$C$12:$C$26,MATCH(装备强化附表!M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22</v>
      </c>
      <c r="N244" s="54">
        <f t="shared" si="48"/>
        <v>44000</v>
      </c>
      <c r="O244" s="54">
        <f>ROUNDUP(装备强化!$F$3*INDEX(装备强化!$C$12:$C$26,MATCH(装备强化附表!O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28</v>
      </c>
      <c r="P244" s="54">
        <f t="shared" si="49"/>
        <v>56000</v>
      </c>
      <c r="Q244" s="54">
        <f>ROUNDUP(装备强化!$F$3*INDEX(装备强化!$C$12:$C$26,MATCH(装备强化附表!Q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49</v>
      </c>
      <c r="R244" s="54">
        <f t="shared" si="50"/>
        <v>98000</v>
      </c>
      <c r="S244" s="54">
        <f>ROUNDUP(装备强化!$F$3*INDEX(装备强化!$C$12:$C$26,MATCH(装备强化附表!S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57</v>
      </c>
      <c r="T244" s="54">
        <f t="shared" si="51"/>
        <v>114000</v>
      </c>
      <c r="U244" s="54">
        <f>ROUNDUP(装备强化!$F$3*INDEX(装备强化!$C$12:$C$26,MATCH(装备强化附表!U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64</v>
      </c>
      <c r="V244" s="54">
        <f t="shared" si="52"/>
        <v>128000</v>
      </c>
      <c r="W244" s="54">
        <f>ROUNDUP(装备强化!$F$3*INDEX(装备强化!$C$12:$C$26,MATCH(装备强化附表!W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72</v>
      </c>
      <c r="X244" s="54">
        <f t="shared" si="53"/>
        <v>144000</v>
      </c>
      <c r="Y244" s="54">
        <f>ROUNDUP(装备强化!$F$3*INDEX(装备强化!$C$12:$C$26,MATCH(装备强化附表!Y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80</v>
      </c>
      <c r="Z244" s="54">
        <f t="shared" si="54"/>
        <v>160000</v>
      </c>
      <c r="AA244" s="54">
        <f>ROUNDUP(装备强化!$F$3*INDEX(装备强化!$C$12:$C$26,MATCH(装备强化附表!AA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140</v>
      </c>
      <c r="AB244" s="54">
        <f t="shared" si="55"/>
        <v>280000</v>
      </c>
      <c r="AC244" s="54">
        <f>ROUNDUP(装备强化!$F$3*INDEX(装备强化!$C$12:$C$26,MATCH(装备强化附表!AC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155</v>
      </c>
      <c r="AD244" s="54">
        <f t="shared" si="56"/>
        <v>310000</v>
      </c>
      <c r="AE244" s="54">
        <f>ROUNDUP(装备强化!$F$3*INDEX(装备强化!$C$12:$C$26,MATCH(装备强化附表!AE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171</v>
      </c>
      <c r="AF244" s="54">
        <f t="shared" si="57"/>
        <v>342000</v>
      </c>
      <c r="AG244" s="54">
        <f>ROUNDUP(装备强化!$F$3*INDEX(装备强化!$C$12:$C$26,MATCH(装备强化附表!AG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186</v>
      </c>
      <c r="AH244" s="54">
        <f t="shared" si="58"/>
        <v>372000</v>
      </c>
      <c r="AI244" s="54">
        <f>ROUNDUP(装备强化!$F$3*INDEX(装备强化!$C$12:$C$26,MATCH(装备强化附表!AI$1,装备强化!$B$12:$B$26,0))*INDEX(装备强化!$G$12:$G$16,MATCH(装备强化附表!$D244,装备强化!$F$12:$F$16,0))*(INDEX(装备强化!$K$12:$K$26,MATCH(装备强化附表!$E244,装备强化!$J$12:$J$26,0))+IF($B244=1,装备强化!$K$28,0))*INDEX(装备强化!$O$12:$O$21,MATCH(装备强化附表!$C244,装备强化!$N$12:$N$21,0)),0)</f>
        <v>202</v>
      </c>
      <c r="AJ244" s="54">
        <f t="shared" si="59"/>
        <v>404000</v>
      </c>
    </row>
    <row r="245" spans="1:36">
      <c r="A245" t="s">
        <v>1545</v>
      </c>
      <c r="B245">
        <v>0</v>
      </c>
      <c r="C245" t="s">
        <v>123</v>
      </c>
      <c r="D245" t="s">
        <v>308</v>
      </c>
      <c r="E245">
        <v>55</v>
      </c>
      <c r="F245" t="s">
        <v>232</v>
      </c>
      <c r="G245" s="54">
        <f>ROUNDUP(装备强化!$F$3*INDEX(装备强化!$C$12:$C$26,MATCH(装备强化附表!G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7</v>
      </c>
      <c r="H245" s="54">
        <f t="shared" si="45"/>
        <v>14000</v>
      </c>
      <c r="I245" s="54">
        <f>ROUNDUP(装备强化!$F$3*INDEX(装备强化!$C$12:$C$26,MATCH(装备强化附表!I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11</v>
      </c>
      <c r="J245" s="54">
        <f t="shared" si="46"/>
        <v>22000</v>
      </c>
      <c r="K245" s="54">
        <f>ROUNDUP(装备强化!$F$3*INDEX(装备强化!$C$12:$C$26,MATCH(装备强化附表!K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16</v>
      </c>
      <c r="L245" s="54">
        <f t="shared" si="47"/>
        <v>32000</v>
      </c>
      <c r="M245" s="54">
        <f>ROUNDUP(装备强化!$F$3*INDEX(装备强化!$C$12:$C$26,MATCH(装备强化附表!M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19</v>
      </c>
      <c r="N245" s="54">
        <f t="shared" si="48"/>
        <v>38000</v>
      </c>
      <c r="O245" s="54">
        <f>ROUNDUP(装备强化!$F$3*INDEX(装备强化!$C$12:$C$26,MATCH(装备强化附表!O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24</v>
      </c>
      <c r="P245" s="54">
        <f t="shared" si="49"/>
        <v>48000</v>
      </c>
      <c r="Q245" s="54">
        <f>ROUNDUP(装备强化!$F$3*INDEX(装备强化!$C$12:$C$26,MATCH(装备强化附表!Q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43</v>
      </c>
      <c r="R245" s="54">
        <f t="shared" si="50"/>
        <v>86000</v>
      </c>
      <c r="S245" s="54">
        <f>ROUNDUP(装备强化!$F$3*INDEX(装备强化!$C$12:$C$26,MATCH(装备强化附表!S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49</v>
      </c>
      <c r="T245" s="54">
        <f t="shared" si="51"/>
        <v>98000</v>
      </c>
      <c r="U245" s="54">
        <f>ROUNDUP(装备强化!$F$3*INDEX(装备强化!$C$12:$C$26,MATCH(装备强化附表!U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56</v>
      </c>
      <c r="V245" s="54">
        <f t="shared" si="52"/>
        <v>112000</v>
      </c>
      <c r="W245" s="54">
        <f>ROUNDUP(装备强化!$F$3*INDEX(装备强化!$C$12:$C$26,MATCH(装备强化附表!W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63</v>
      </c>
      <c r="X245" s="54">
        <f t="shared" si="53"/>
        <v>126000</v>
      </c>
      <c r="Y245" s="54">
        <f>ROUNDUP(装备强化!$F$3*INDEX(装备强化!$C$12:$C$26,MATCH(装备强化附表!Y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70</v>
      </c>
      <c r="Z245" s="54">
        <f t="shared" si="54"/>
        <v>140000</v>
      </c>
      <c r="AA245" s="54">
        <f>ROUNDUP(装备强化!$F$3*INDEX(装备强化!$C$12:$C$26,MATCH(装备强化附表!AA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122</v>
      </c>
      <c r="AB245" s="54">
        <f t="shared" si="55"/>
        <v>244000</v>
      </c>
      <c r="AC245" s="54">
        <f>ROUNDUP(装备强化!$F$3*INDEX(装备强化!$C$12:$C$26,MATCH(装备强化附表!AC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135</v>
      </c>
      <c r="AD245" s="54">
        <f t="shared" si="56"/>
        <v>270000</v>
      </c>
      <c r="AE245" s="54">
        <f>ROUNDUP(装备强化!$F$3*INDEX(装备强化!$C$12:$C$26,MATCH(装备强化附表!AE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149</v>
      </c>
      <c r="AF245" s="54">
        <f t="shared" si="57"/>
        <v>298000</v>
      </c>
      <c r="AG245" s="54">
        <f>ROUNDUP(装备强化!$F$3*INDEX(装备强化!$C$12:$C$26,MATCH(装备强化附表!AG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162</v>
      </c>
      <c r="AH245" s="54">
        <f t="shared" si="58"/>
        <v>324000</v>
      </c>
      <c r="AI245" s="54">
        <f>ROUNDUP(装备强化!$F$3*INDEX(装备强化!$C$12:$C$26,MATCH(装备强化附表!AI$1,装备强化!$B$12:$B$26,0))*INDEX(装备强化!$G$12:$G$16,MATCH(装备强化附表!$D245,装备强化!$F$12:$F$16,0))*(INDEX(装备强化!$K$12:$K$26,MATCH(装备强化附表!$E245,装备强化!$J$12:$J$26,0))+IF($B245=1,装备强化!$K$28,0))*INDEX(装备强化!$O$12:$O$21,MATCH(装备强化附表!$C245,装备强化!$N$12:$N$21,0)),0)</f>
        <v>176</v>
      </c>
      <c r="AJ245" s="54">
        <f t="shared" si="59"/>
        <v>352000</v>
      </c>
    </row>
    <row r="246" spans="1:36">
      <c r="A246" t="s">
        <v>1550</v>
      </c>
      <c r="B246">
        <v>0</v>
      </c>
      <c r="C246" t="s">
        <v>124</v>
      </c>
      <c r="D246" t="s">
        <v>308</v>
      </c>
      <c r="E246">
        <v>55</v>
      </c>
      <c r="F246" t="s">
        <v>232</v>
      </c>
      <c r="G246" s="54">
        <f>ROUNDUP(装备强化!$F$3*INDEX(装备强化!$C$12:$C$26,MATCH(装备强化附表!G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9</v>
      </c>
      <c r="H246" s="54">
        <f t="shared" si="45"/>
        <v>18000</v>
      </c>
      <c r="I246" s="54">
        <f>ROUNDUP(装备强化!$F$3*INDEX(装备强化!$C$12:$C$26,MATCH(装备强化附表!I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13</v>
      </c>
      <c r="J246" s="54">
        <f t="shared" si="46"/>
        <v>26000</v>
      </c>
      <c r="K246" s="54">
        <f>ROUNDUP(装备强化!$F$3*INDEX(装备强化!$C$12:$C$26,MATCH(装备强化附表!K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19</v>
      </c>
      <c r="L246" s="54">
        <f t="shared" si="47"/>
        <v>38000</v>
      </c>
      <c r="M246" s="54">
        <f>ROUNDUP(装备强化!$F$3*INDEX(装备强化!$C$12:$C$26,MATCH(装备强化附表!M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24</v>
      </c>
      <c r="N246" s="54">
        <f t="shared" si="48"/>
        <v>48000</v>
      </c>
      <c r="O246" s="54">
        <f>ROUNDUP(装备强化!$F$3*INDEX(装备强化!$C$12:$C$26,MATCH(装备强化附表!O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30</v>
      </c>
      <c r="P246" s="54">
        <f t="shared" si="49"/>
        <v>60000</v>
      </c>
      <c r="Q246" s="54">
        <f>ROUNDUP(装备强化!$F$3*INDEX(装备强化!$C$12:$C$26,MATCH(装备强化附表!Q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53</v>
      </c>
      <c r="R246" s="54">
        <f t="shared" si="50"/>
        <v>106000</v>
      </c>
      <c r="S246" s="54">
        <f>ROUNDUP(装备强化!$F$3*INDEX(装备强化!$C$12:$C$26,MATCH(装备强化附表!S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62</v>
      </c>
      <c r="T246" s="54">
        <f t="shared" si="51"/>
        <v>124000</v>
      </c>
      <c r="U246" s="54">
        <f>ROUNDUP(装备强化!$F$3*INDEX(装备强化!$C$12:$C$26,MATCH(装备强化附表!U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70</v>
      </c>
      <c r="V246" s="54">
        <f t="shared" si="52"/>
        <v>140000</v>
      </c>
      <c r="W246" s="54">
        <f>ROUNDUP(装备强化!$F$3*INDEX(装备强化!$C$12:$C$26,MATCH(装备强化附表!W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79</v>
      </c>
      <c r="X246" s="54">
        <f t="shared" si="53"/>
        <v>158000</v>
      </c>
      <c r="Y246" s="54">
        <f>ROUNDUP(装备强化!$F$3*INDEX(装备强化!$C$12:$C$26,MATCH(装备强化附表!Y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87</v>
      </c>
      <c r="Z246" s="54">
        <f t="shared" si="54"/>
        <v>174000</v>
      </c>
      <c r="AA246" s="54">
        <f>ROUNDUP(装备强化!$F$3*INDEX(装备强化!$C$12:$C$26,MATCH(装备强化附表!AA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152</v>
      </c>
      <c r="AB246" s="54">
        <f t="shared" si="55"/>
        <v>304000</v>
      </c>
      <c r="AC246" s="54">
        <f>ROUNDUP(装备强化!$F$3*INDEX(装备强化!$C$12:$C$26,MATCH(装备强化附表!AC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169</v>
      </c>
      <c r="AD246" s="54">
        <f t="shared" si="56"/>
        <v>338000</v>
      </c>
      <c r="AE246" s="54">
        <f>ROUNDUP(装备强化!$F$3*INDEX(装备强化!$C$12:$C$26,MATCH(装备强化附表!AE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186</v>
      </c>
      <c r="AF246" s="54">
        <f t="shared" si="57"/>
        <v>372000</v>
      </c>
      <c r="AG246" s="54">
        <f>ROUNDUP(装备强化!$F$3*INDEX(装备强化!$C$12:$C$26,MATCH(装备强化附表!AG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203</v>
      </c>
      <c r="AH246" s="54">
        <f t="shared" si="58"/>
        <v>406000</v>
      </c>
      <c r="AI246" s="54">
        <f>ROUNDUP(装备强化!$F$3*INDEX(装备强化!$C$12:$C$26,MATCH(装备强化附表!AI$1,装备强化!$B$12:$B$26,0))*INDEX(装备强化!$G$12:$G$16,MATCH(装备强化附表!$D246,装备强化!$F$12:$F$16,0))*(INDEX(装备强化!$K$12:$K$26,MATCH(装备强化附表!$E246,装备强化!$J$12:$J$26,0))+IF($B246=1,装备强化!$K$28,0))*INDEX(装备强化!$O$12:$O$21,MATCH(装备强化附表!$C246,装备强化!$N$12:$N$21,0)),0)</f>
        <v>220</v>
      </c>
      <c r="AJ246" s="54">
        <f t="shared" si="59"/>
        <v>440000</v>
      </c>
    </row>
    <row r="247" spans="1:36">
      <c r="A247" t="s">
        <v>1555</v>
      </c>
      <c r="B247">
        <v>0</v>
      </c>
      <c r="C247" t="s">
        <v>125</v>
      </c>
      <c r="D247" t="s">
        <v>308</v>
      </c>
      <c r="E247">
        <v>55</v>
      </c>
      <c r="F247" t="s">
        <v>232</v>
      </c>
      <c r="G247" s="54">
        <f>ROUNDUP(装备强化!$F$3*INDEX(装备强化!$C$12:$C$26,MATCH(装备强化附表!G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9</v>
      </c>
      <c r="H247" s="54">
        <f t="shared" si="45"/>
        <v>18000</v>
      </c>
      <c r="I247" s="54">
        <f>ROUNDUP(装备强化!$F$3*INDEX(装备强化!$C$12:$C$26,MATCH(装备强化附表!I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13</v>
      </c>
      <c r="J247" s="54">
        <f t="shared" si="46"/>
        <v>26000</v>
      </c>
      <c r="K247" s="54">
        <f>ROUNDUP(装备强化!$F$3*INDEX(装备强化!$C$12:$C$26,MATCH(装备强化附表!K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19</v>
      </c>
      <c r="L247" s="54">
        <f t="shared" si="47"/>
        <v>38000</v>
      </c>
      <c r="M247" s="54">
        <f>ROUNDUP(装备强化!$F$3*INDEX(装备强化!$C$12:$C$26,MATCH(装备强化附表!M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24</v>
      </c>
      <c r="N247" s="54">
        <f t="shared" si="48"/>
        <v>48000</v>
      </c>
      <c r="O247" s="54">
        <f>ROUNDUP(装备强化!$F$3*INDEX(装备强化!$C$12:$C$26,MATCH(装备强化附表!O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30</v>
      </c>
      <c r="P247" s="54">
        <f t="shared" si="49"/>
        <v>60000</v>
      </c>
      <c r="Q247" s="54">
        <f>ROUNDUP(装备强化!$F$3*INDEX(装备强化!$C$12:$C$26,MATCH(装备强化附表!Q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53</v>
      </c>
      <c r="R247" s="54">
        <f t="shared" si="50"/>
        <v>106000</v>
      </c>
      <c r="S247" s="54">
        <f>ROUNDUP(装备强化!$F$3*INDEX(装备强化!$C$12:$C$26,MATCH(装备强化附表!S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62</v>
      </c>
      <c r="T247" s="54">
        <f t="shared" si="51"/>
        <v>124000</v>
      </c>
      <c r="U247" s="54">
        <f>ROUNDUP(装备强化!$F$3*INDEX(装备强化!$C$12:$C$26,MATCH(装备强化附表!U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70</v>
      </c>
      <c r="V247" s="54">
        <f t="shared" si="52"/>
        <v>140000</v>
      </c>
      <c r="W247" s="54">
        <f>ROUNDUP(装备强化!$F$3*INDEX(装备强化!$C$12:$C$26,MATCH(装备强化附表!W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79</v>
      </c>
      <c r="X247" s="54">
        <f t="shared" si="53"/>
        <v>158000</v>
      </c>
      <c r="Y247" s="54">
        <f>ROUNDUP(装备强化!$F$3*INDEX(装备强化!$C$12:$C$26,MATCH(装备强化附表!Y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87</v>
      </c>
      <c r="Z247" s="54">
        <f t="shared" si="54"/>
        <v>174000</v>
      </c>
      <c r="AA247" s="54">
        <f>ROUNDUP(装备强化!$F$3*INDEX(装备强化!$C$12:$C$26,MATCH(装备强化附表!AA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152</v>
      </c>
      <c r="AB247" s="54">
        <f t="shared" si="55"/>
        <v>304000</v>
      </c>
      <c r="AC247" s="54">
        <f>ROUNDUP(装备强化!$F$3*INDEX(装备强化!$C$12:$C$26,MATCH(装备强化附表!AC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169</v>
      </c>
      <c r="AD247" s="54">
        <f t="shared" si="56"/>
        <v>338000</v>
      </c>
      <c r="AE247" s="54">
        <f>ROUNDUP(装备强化!$F$3*INDEX(装备强化!$C$12:$C$26,MATCH(装备强化附表!AE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186</v>
      </c>
      <c r="AF247" s="54">
        <f t="shared" si="57"/>
        <v>372000</v>
      </c>
      <c r="AG247" s="54">
        <f>ROUNDUP(装备强化!$F$3*INDEX(装备强化!$C$12:$C$26,MATCH(装备强化附表!AG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203</v>
      </c>
      <c r="AH247" s="54">
        <f t="shared" si="58"/>
        <v>406000</v>
      </c>
      <c r="AI247" s="54">
        <f>ROUNDUP(装备强化!$F$3*INDEX(装备强化!$C$12:$C$26,MATCH(装备强化附表!AI$1,装备强化!$B$12:$B$26,0))*INDEX(装备强化!$G$12:$G$16,MATCH(装备强化附表!$D247,装备强化!$F$12:$F$16,0))*(INDEX(装备强化!$K$12:$K$26,MATCH(装备强化附表!$E247,装备强化!$J$12:$J$26,0))+IF($B247=1,装备强化!$K$28,0))*INDEX(装备强化!$O$12:$O$21,MATCH(装备强化附表!$C247,装备强化!$N$12:$N$21,0)),0)</f>
        <v>220</v>
      </c>
      <c r="AJ247" s="54">
        <f t="shared" si="59"/>
        <v>440000</v>
      </c>
    </row>
    <row r="248" spans="1:36">
      <c r="A248" t="s">
        <v>1560</v>
      </c>
      <c r="B248">
        <v>0</v>
      </c>
      <c r="C248" t="s">
        <v>130</v>
      </c>
      <c r="D248" t="s">
        <v>308</v>
      </c>
      <c r="E248">
        <v>55</v>
      </c>
      <c r="F248" t="s">
        <v>232</v>
      </c>
      <c r="G248" s="54">
        <f>ROUNDUP(装备强化!$F$3*INDEX(装备强化!$C$12:$C$26,MATCH(装备强化附表!G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7</v>
      </c>
      <c r="H248" s="54">
        <f t="shared" si="45"/>
        <v>14000</v>
      </c>
      <c r="I248" s="54">
        <f>ROUNDUP(装备强化!$F$3*INDEX(装备强化!$C$12:$C$26,MATCH(装备强化附表!I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11</v>
      </c>
      <c r="J248" s="54">
        <f t="shared" si="46"/>
        <v>22000</v>
      </c>
      <c r="K248" s="54">
        <f>ROUNDUP(装备强化!$F$3*INDEX(装备强化!$C$12:$C$26,MATCH(装备强化附表!K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16</v>
      </c>
      <c r="L248" s="54">
        <f t="shared" si="47"/>
        <v>32000</v>
      </c>
      <c r="M248" s="54">
        <f>ROUNDUP(装备强化!$F$3*INDEX(装备强化!$C$12:$C$26,MATCH(装备强化附表!M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19</v>
      </c>
      <c r="N248" s="54">
        <f t="shared" si="48"/>
        <v>38000</v>
      </c>
      <c r="O248" s="54">
        <f>ROUNDUP(装备强化!$F$3*INDEX(装备强化!$C$12:$C$26,MATCH(装备强化附表!O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24</v>
      </c>
      <c r="P248" s="54">
        <f t="shared" si="49"/>
        <v>48000</v>
      </c>
      <c r="Q248" s="54">
        <f>ROUNDUP(装备强化!$F$3*INDEX(装备强化!$C$12:$C$26,MATCH(装备强化附表!Q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43</v>
      </c>
      <c r="R248" s="54">
        <f t="shared" si="50"/>
        <v>86000</v>
      </c>
      <c r="S248" s="54">
        <f>ROUNDUP(装备强化!$F$3*INDEX(装备强化!$C$12:$C$26,MATCH(装备强化附表!S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49</v>
      </c>
      <c r="T248" s="54">
        <f t="shared" si="51"/>
        <v>98000</v>
      </c>
      <c r="U248" s="54">
        <f>ROUNDUP(装备强化!$F$3*INDEX(装备强化!$C$12:$C$26,MATCH(装备强化附表!U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56</v>
      </c>
      <c r="V248" s="54">
        <f t="shared" si="52"/>
        <v>112000</v>
      </c>
      <c r="W248" s="54">
        <f>ROUNDUP(装备强化!$F$3*INDEX(装备强化!$C$12:$C$26,MATCH(装备强化附表!W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63</v>
      </c>
      <c r="X248" s="54">
        <f t="shared" si="53"/>
        <v>126000</v>
      </c>
      <c r="Y248" s="54">
        <f>ROUNDUP(装备强化!$F$3*INDEX(装备强化!$C$12:$C$26,MATCH(装备强化附表!Y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70</v>
      </c>
      <c r="Z248" s="54">
        <f t="shared" si="54"/>
        <v>140000</v>
      </c>
      <c r="AA248" s="54">
        <f>ROUNDUP(装备强化!$F$3*INDEX(装备强化!$C$12:$C$26,MATCH(装备强化附表!AA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122</v>
      </c>
      <c r="AB248" s="54">
        <f t="shared" si="55"/>
        <v>244000</v>
      </c>
      <c r="AC248" s="54">
        <f>ROUNDUP(装备强化!$F$3*INDEX(装备强化!$C$12:$C$26,MATCH(装备强化附表!AC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135</v>
      </c>
      <c r="AD248" s="54">
        <f t="shared" si="56"/>
        <v>270000</v>
      </c>
      <c r="AE248" s="54">
        <f>ROUNDUP(装备强化!$F$3*INDEX(装备强化!$C$12:$C$26,MATCH(装备强化附表!AE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149</v>
      </c>
      <c r="AF248" s="54">
        <f t="shared" si="57"/>
        <v>298000</v>
      </c>
      <c r="AG248" s="54">
        <f>ROUNDUP(装备强化!$F$3*INDEX(装备强化!$C$12:$C$26,MATCH(装备强化附表!AG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162</v>
      </c>
      <c r="AH248" s="54">
        <f t="shared" si="58"/>
        <v>324000</v>
      </c>
      <c r="AI248" s="54">
        <f>ROUNDUP(装备强化!$F$3*INDEX(装备强化!$C$12:$C$26,MATCH(装备强化附表!AI$1,装备强化!$B$12:$B$26,0))*INDEX(装备强化!$G$12:$G$16,MATCH(装备强化附表!$D248,装备强化!$F$12:$F$16,0))*(INDEX(装备强化!$K$12:$K$26,MATCH(装备强化附表!$E248,装备强化!$J$12:$J$26,0))+IF($B248=1,装备强化!$K$28,0))*INDEX(装备强化!$O$12:$O$21,MATCH(装备强化附表!$C248,装备强化!$N$12:$N$21,0)),0)</f>
        <v>176</v>
      </c>
      <c r="AJ248" s="54">
        <f t="shared" si="59"/>
        <v>352000</v>
      </c>
    </row>
    <row r="249" spans="1:36">
      <c r="A249" t="s">
        <v>1565</v>
      </c>
      <c r="B249">
        <v>0</v>
      </c>
      <c r="C249" t="s">
        <v>131</v>
      </c>
      <c r="D249" t="s">
        <v>308</v>
      </c>
      <c r="E249">
        <v>55</v>
      </c>
      <c r="F249" t="s">
        <v>232</v>
      </c>
      <c r="G249" s="54">
        <f>ROUNDUP(装备强化!$F$3*INDEX(装备强化!$C$12:$C$26,MATCH(装备强化附表!G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7</v>
      </c>
      <c r="H249" s="54">
        <f t="shared" si="45"/>
        <v>14000</v>
      </c>
      <c r="I249" s="54">
        <f>ROUNDUP(装备强化!$F$3*INDEX(装备强化!$C$12:$C$26,MATCH(装备强化附表!I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11</v>
      </c>
      <c r="J249" s="54">
        <f t="shared" si="46"/>
        <v>22000</v>
      </c>
      <c r="K249" s="54">
        <f>ROUNDUP(装备强化!$F$3*INDEX(装备强化!$C$12:$C$26,MATCH(装备强化附表!K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16</v>
      </c>
      <c r="L249" s="54">
        <f t="shared" si="47"/>
        <v>32000</v>
      </c>
      <c r="M249" s="54">
        <f>ROUNDUP(装备强化!$F$3*INDEX(装备强化!$C$12:$C$26,MATCH(装备强化附表!M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19</v>
      </c>
      <c r="N249" s="54">
        <f t="shared" si="48"/>
        <v>38000</v>
      </c>
      <c r="O249" s="54">
        <f>ROUNDUP(装备强化!$F$3*INDEX(装备强化!$C$12:$C$26,MATCH(装备强化附表!O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24</v>
      </c>
      <c r="P249" s="54">
        <f t="shared" si="49"/>
        <v>48000</v>
      </c>
      <c r="Q249" s="54">
        <f>ROUNDUP(装备强化!$F$3*INDEX(装备强化!$C$12:$C$26,MATCH(装备强化附表!Q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43</v>
      </c>
      <c r="R249" s="54">
        <f t="shared" si="50"/>
        <v>86000</v>
      </c>
      <c r="S249" s="54">
        <f>ROUNDUP(装备强化!$F$3*INDEX(装备强化!$C$12:$C$26,MATCH(装备强化附表!S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49</v>
      </c>
      <c r="T249" s="54">
        <f t="shared" si="51"/>
        <v>98000</v>
      </c>
      <c r="U249" s="54">
        <f>ROUNDUP(装备强化!$F$3*INDEX(装备强化!$C$12:$C$26,MATCH(装备强化附表!U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56</v>
      </c>
      <c r="V249" s="54">
        <f t="shared" si="52"/>
        <v>112000</v>
      </c>
      <c r="W249" s="54">
        <f>ROUNDUP(装备强化!$F$3*INDEX(装备强化!$C$12:$C$26,MATCH(装备强化附表!W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63</v>
      </c>
      <c r="X249" s="54">
        <f t="shared" si="53"/>
        <v>126000</v>
      </c>
      <c r="Y249" s="54">
        <f>ROUNDUP(装备强化!$F$3*INDEX(装备强化!$C$12:$C$26,MATCH(装备强化附表!Y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70</v>
      </c>
      <c r="Z249" s="54">
        <f t="shared" si="54"/>
        <v>140000</v>
      </c>
      <c r="AA249" s="54">
        <f>ROUNDUP(装备强化!$F$3*INDEX(装备强化!$C$12:$C$26,MATCH(装备强化附表!AA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122</v>
      </c>
      <c r="AB249" s="54">
        <f t="shared" si="55"/>
        <v>244000</v>
      </c>
      <c r="AC249" s="54">
        <f>ROUNDUP(装备强化!$F$3*INDEX(装备强化!$C$12:$C$26,MATCH(装备强化附表!AC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135</v>
      </c>
      <c r="AD249" s="54">
        <f t="shared" si="56"/>
        <v>270000</v>
      </c>
      <c r="AE249" s="54">
        <f>ROUNDUP(装备强化!$F$3*INDEX(装备强化!$C$12:$C$26,MATCH(装备强化附表!AE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149</v>
      </c>
      <c r="AF249" s="54">
        <f t="shared" si="57"/>
        <v>298000</v>
      </c>
      <c r="AG249" s="54">
        <f>ROUNDUP(装备强化!$F$3*INDEX(装备强化!$C$12:$C$26,MATCH(装备强化附表!AG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162</v>
      </c>
      <c r="AH249" s="54">
        <f t="shared" si="58"/>
        <v>324000</v>
      </c>
      <c r="AI249" s="54">
        <f>ROUNDUP(装备强化!$F$3*INDEX(装备强化!$C$12:$C$26,MATCH(装备强化附表!AI$1,装备强化!$B$12:$B$26,0))*INDEX(装备强化!$G$12:$G$16,MATCH(装备强化附表!$D249,装备强化!$F$12:$F$16,0))*(INDEX(装备强化!$K$12:$K$26,MATCH(装备强化附表!$E249,装备强化!$J$12:$J$26,0))+IF($B249=1,装备强化!$K$28,0))*INDEX(装备强化!$O$12:$O$21,MATCH(装备强化附表!$C249,装备强化!$N$12:$N$21,0)),0)</f>
        <v>176</v>
      </c>
      <c r="AJ249" s="54">
        <f t="shared" si="59"/>
        <v>352000</v>
      </c>
    </row>
    <row r="250" spans="1:36">
      <c r="A250" t="s">
        <v>1570</v>
      </c>
      <c r="B250">
        <v>0</v>
      </c>
      <c r="C250" t="s">
        <v>132</v>
      </c>
      <c r="D250" t="s">
        <v>308</v>
      </c>
      <c r="E250">
        <v>55</v>
      </c>
      <c r="F250" t="s">
        <v>232</v>
      </c>
      <c r="G250" s="54">
        <f>ROUNDUP(装备强化!$F$3*INDEX(装备强化!$C$12:$C$26,MATCH(装备强化附表!G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5</v>
      </c>
      <c r="H250" s="54">
        <f t="shared" si="45"/>
        <v>10000</v>
      </c>
      <c r="I250" s="54">
        <f>ROUNDUP(装备强化!$F$3*INDEX(装备强化!$C$12:$C$26,MATCH(装备强化附表!I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7</v>
      </c>
      <c r="J250" s="54">
        <f t="shared" si="46"/>
        <v>14000</v>
      </c>
      <c r="K250" s="54">
        <f>ROUNDUP(装备强化!$F$3*INDEX(装备强化!$C$12:$C$26,MATCH(装备强化附表!K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10</v>
      </c>
      <c r="L250" s="54">
        <f t="shared" si="47"/>
        <v>20000</v>
      </c>
      <c r="M250" s="54">
        <f>ROUNDUP(装备强化!$F$3*INDEX(装备强化!$C$12:$C$26,MATCH(装备强化附表!M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12</v>
      </c>
      <c r="N250" s="54">
        <f t="shared" si="48"/>
        <v>24000</v>
      </c>
      <c r="O250" s="54">
        <f>ROUNDUP(装备强化!$F$3*INDEX(装备强化!$C$12:$C$26,MATCH(装备强化附表!O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15</v>
      </c>
      <c r="P250" s="54">
        <f t="shared" si="49"/>
        <v>30000</v>
      </c>
      <c r="Q250" s="54">
        <f>ROUNDUP(装备强化!$F$3*INDEX(装备强化!$C$12:$C$26,MATCH(装备强化附表!Q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26</v>
      </c>
      <c r="R250" s="54">
        <f t="shared" si="50"/>
        <v>52000</v>
      </c>
      <c r="S250" s="54">
        <f>ROUNDUP(装备强化!$F$3*INDEX(装备强化!$C$12:$C$26,MATCH(装备强化附表!S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30</v>
      </c>
      <c r="T250" s="54">
        <f t="shared" si="51"/>
        <v>60000</v>
      </c>
      <c r="U250" s="54">
        <f>ROUNDUP(装备强化!$F$3*INDEX(装备强化!$C$12:$C$26,MATCH(装备强化附表!U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34</v>
      </c>
      <c r="V250" s="54">
        <f t="shared" si="52"/>
        <v>68000</v>
      </c>
      <c r="W250" s="54">
        <f>ROUNDUP(装备强化!$F$3*INDEX(装备强化!$C$12:$C$26,MATCH(装备强化附表!W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38</v>
      </c>
      <c r="X250" s="54">
        <f t="shared" si="53"/>
        <v>76000</v>
      </c>
      <c r="Y250" s="54">
        <f>ROUNDUP(装备强化!$F$3*INDEX(装备强化!$C$12:$C$26,MATCH(装备强化附表!Y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42</v>
      </c>
      <c r="Z250" s="54">
        <f t="shared" si="54"/>
        <v>84000</v>
      </c>
      <c r="AA250" s="54">
        <f>ROUNDUP(装备强化!$F$3*INDEX(装备强化!$C$12:$C$26,MATCH(装备强化附表!AA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73</v>
      </c>
      <c r="AB250" s="54">
        <f t="shared" si="55"/>
        <v>146000</v>
      </c>
      <c r="AC250" s="54">
        <f>ROUNDUP(装备强化!$F$3*INDEX(装备强化!$C$12:$C$26,MATCH(装备强化附表!AC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81</v>
      </c>
      <c r="AD250" s="54">
        <f t="shared" si="56"/>
        <v>162000</v>
      </c>
      <c r="AE250" s="54">
        <f>ROUNDUP(装备强化!$F$3*INDEX(装备强化!$C$12:$C$26,MATCH(装备强化附表!AE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90</v>
      </c>
      <c r="AF250" s="54">
        <f t="shared" si="57"/>
        <v>180000</v>
      </c>
      <c r="AG250" s="54">
        <f>ROUNDUP(装备强化!$F$3*INDEX(装备强化!$C$12:$C$26,MATCH(装备强化附表!AG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98</v>
      </c>
      <c r="AH250" s="54">
        <f t="shared" si="58"/>
        <v>196000</v>
      </c>
      <c r="AI250" s="54">
        <f>ROUNDUP(装备强化!$F$3*INDEX(装备强化!$C$12:$C$26,MATCH(装备强化附表!AI$1,装备强化!$B$12:$B$26,0))*INDEX(装备强化!$G$12:$G$16,MATCH(装备强化附表!$D250,装备强化!$F$12:$F$16,0))*(INDEX(装备强化!$K$12:$K$26,MATCH(装备强化附表!$E250,装备强化!$J$12:$J$26,0))+IF($B250=1,装备强化!$K$28,0))*INDEX(装备强化!$O$12:$O$21,MATCH(装备强化附表!$C250,装备强化!$N$12:$N$21,0)),0)</f>
        <v>106</v>
      </c>
      <c r="AJ250" s="54">
        <f t="shared" si="59"/>
        <v>212000</v>
      </c>
    </row>
    <row r="251" spans="1:36">
      <c r="A251" t="s">
        <v>1575</v>
      </c>
      <c r="B251">
        <v>0</v>
      </c>
      <c r="C251" t="s">
        <v>127</v>
      </c>
      <c r="D251" t="s">
        <v>308</v>
      </c>
      <c r="E251">
        <v>55</v>
      </c>
      <c r="F251" t="s">
        <v>135</v>
      </c>
      <c r="G251" s="54">
        <f>ROUNDUP(装备强化!$F$3*INDEX(装备强化!$C$12:$C$26,MATCH(装备强化附表!G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14</v>
      </c>
      <c r="H251" s="54">
        <f t="shared" si="45"/>
        <v>28000</v>
      </c>
      <c r="I251" s="54">
        <f>ROUNDUP(装备强化!$F$3*INDEX(装备强化!$C$12:$C$26,MATCH(装备强化附表!I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21</v>
      </c>
      <c r="J251" s="54">
        <f t="shared" si="46"/>
        <v>42000</v>
      </c>
      <c r="K251" s="54">
        <f>ROUNDUP(装备强化!$F$3*INDEX(装备强化!$C$12:$C$26,MATCH(装备强化附表!K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31</v>
      </c>
      <c r="L251" s="54">
        <f t="shared" si="47"/>
        <v>62000</v>
      </c>
      <c r="M251" s="54">
        <f>ROUNDUP(装备强化!$F$3*INDEX(装备强化!$C$12:$C$26,MATCH(装备强化附表!M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38</v>
      </c>
      <c r="N251" s="54">
        <f t="shared" si="48"/>
        <v>76000</v>
      </c>
      <c r="O251" s="54">
        <f>ROUNDUP(装备强化!$F$3*INDEX(装备强化!$C$12:$C$26,MATCH(装备强化附表!O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48</v>
      </c>
      <c r="P251" s="54">
        <f t="shared" si="49"/>
        <v>96000</v>
      </c>
      <c r="Q251" s="54">
        <f>ROUNDUP(装备强化!$F$3*INDEX(装备强化!$C$12:$C$26,MATCH(装备强化附表!Q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85</v>
      </c>
      <c r="R251" s="54">
        <f t="shared" si="50"/>
        <v>170000</v>
      </c>
      <c r="S251" s="54">
        <f>ROUNDUP(装备强化!$F$3*INDEX(装备强化!$C$12:$C$26,MATCH(装备强化附表!S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98</v>
      </c>
      <c r="T251" s="54">
        <f t="shared" si="51"/>
        <v>196000</v>
      </c>
      <c r="U251" s="54">
        <f>ROUNDUP(装备强化!$F$3*INDEX(装备强化!$C$12:$C$26,MATCH(装备强化附表!U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112</v>
      </c>
      <c r="V251" s="54">
        <f t="shared" si="52"/>
        <v>224000</v>
      </c>
      <c r="W251" s="54">
        <f>ROUNDUP(装备强化!$F$3*INDEX(装备强化!$C$12:$C$26,MATCH(装备强化附表!W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125</v>
      </c>
      <c r="X251" s="54">
        <f t="shared" si="53"/>
        <v>250000</v>
      </c>
      <c r="Y251" s="54">
        <f>ROUNDUP(装备强化!$F$3*INDEX(装备强化!$C$12:$C$26,MATCH(装备强化附表!Y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139</v>
      </c>
      <c r="Z251" s="54">
        <f t="shared" si="54"/>
        <v>278000</v>
      </c>
      <c r="AA251" s="54">
        <f>ROUNDUP(装备强化!$F$3*INDEX(装备强化!$C$12:$C$26,MATCH(装备强化附表!AA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243</v>
      </c>
      <c r="AB251" s="54">
        <f t="shared" si="55"/>
        <v>486000</v>
      </c>
      <c r="AC251" s="54">
        <f>ROUNDUP(装备强化!$F$3*INDEX(装备强化!$C$12:$C$26,MATCH(装备强化附表!AC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270</v>
      </c>
      <c r="AD251" s="54">
        <f t="shared" si="56"/>
        <v>540000</v>
      </c>
      <c r="AE251" s="54">
        <f>ROUNDUP(装备强化!$F$3*INDEX(装备强化!$C$12:$C$26,MATCH(装备强化附表!AE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297</v>
      </c>
      <c r="AF251" s="54">
        <f t="shared" si="57"/>
        <v>594000</v>
      </c>
      <c r="AG251" s="54">
        <f>ROUNDUP(装备强化!$F$3*INDEX(装备强化!$C$12:$C$26,MATCH(装备强化附表!AG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324</v>
      </c>
      <c r="AH251" s="54">
        <f t="shared" si="58"/>
        <v>648000</v>
      </c>
      <c r="AI251" s="54">
        <f>ROUNDUP(装备强化!$F$3*INDEX(装备强化!$C$12:$C$26,MATCH(装备强化附表!AI$1,装备强化!$B$12:$B$26,0))*INDEX(装备强化!$G$12:$G$16,MATCH(装备强化附表!$D251,装备强化!$F$12:$F$16,0))*(INDEX(装备强化!$K$12:$K$26,MATCH(装备强化附表!$E251,装备强化!$J$12:$J$26,0))+IF($B251=1,装备强化!$K$28,0))*INDEX(装备强化!$O$12:$O$21,MATCH(装备强化附表!$C251,装备强化!$N$12:$N$21,0)),0)</f>
        <v>351</v>
      </c>
      <c r="AJ251" s="54">
        <f t="shared" si="59"/>
        <v>702000</v>
      </c>
    </row>
    <row r="252" spans="1:36">
      <c r="A252" t="s">
        <v>1580</v>
      </c>
      <c r="B252">
        <v>1</v>
      </c>
      <c r="C252" t="s">
        <v>127</v>
      </c>
      <c r="D252" t="s">
        <v>308</v>
      </c>
      <c r="E252">
        <v>55</v>
      </c>
      <c r="F252" t="s">
        <v>135</v>
      </c>
      <c r="G252" s="54">
        <f>ROUNDUP(装备强化!$F$3*INDEX(装备强化!$C$12:$C$26,MATCH(装备强化附表!G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17</v>
      </c>
      <c r="H252" s="54">
        <f t="shared" si="45"/>
        <v>34000</v>
      </c>
      <c r="I252" s="54">
        <f>ROUNDUP(装备强化!$F$3*INDEX(装备强化!$C$12:$C$26,MATCH(装备强化附表!I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25</v>
      </c>
      <c r="J252" s="54">
        <f t="shared" si="46"/>
        <v>50000</v>
      </c>
      <c r="K252" s="54">
        <f>ROUNDUP(装备强化!$F$3*INDEX(装备强化!$C$12:$C$26,MATCH(装备强化附表!K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38</v>
      </c>
      <c r="L252" s="54">
        <f t="shared" si="47"/>
        <v>76000</v>
      </c>
      <c r="M252" s="54">
        <f>ROUNDUP(装备强化!$F$3*INDEX(装备强化!$C$12:$C$26,MATCH(装备强化附表!M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46</v>
      </c>
      <c r="N252" s="54">
        <f t="shared" si="48"/>
        <v>92000</v>
      </c>
      <c r="O252" s="54">
        <f>ROUNDUP(装备强化!$F$3*INDEX(装备强化!$C$12:$C$26,MATCH(装备强化附表!O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58</v>
      </c>
      <c r="P252" s="54">
        <f t="shared" si="49"/>
        <v>116000</v>
      </c>
      <c r="Q252" s="54">
        <f>ROUNDUP(装备强化!$F$3*INDEX(装备强化!$C$12:$C$26,MATCH(装备强化附表!Q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104</v>
      </c>
      <c r="R252" s="54">
        <f t="shared" si="50"/>
        <v>208000</v>
      </c>
      <c r="S252" s="54">
        <f>ROUNDUP(装备强化!$F$3*INDEX(装备强化!$C$12:$C$26,MATCH(装备强化附表!S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120</v>
      </c>
      <c r="T252" s="54">
        <f t="shared" si="51"/>
        <v>240000</v>
      </c>
      <c r="U252" s="54">
        <f>ROUNDUP(装备强化!$F$3*INDEX(装备强化!$C$12:$C$26,MATCH(装备强化附表!U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137</v>
      </c>
      <c r="V252" s="54">
        <f t="shared" si="52"/>
        <v>274000</v>
      </c>
      <c r="W252" s="54">
        <f>ROUNDUP(装备强化!$F$3*INDEX(装备强化!$C$12:$C$26,MATCH(装备强化附表!W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153</v>
      </c>
      <c r="X252" s="54">
        <f t="shared" si="53"/>
        <v>306000</v>
      </c>
      <c r="Y252" s="54">
        <f>ROUNDUP(装备强化!$F$3*INDEX(装备强化!$C$12:$C$26,MATCH(装备强化附表!Y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170</v>
      </c>
      <c r="Z252" s="54">
        <f t="shared" si="54"/>
        <v>340000</v>
      </c>
      <c r="AA252" s="54">
        <f>ROUNDUP(装备强化!$F$3*INDEX(装备强化!$C$12:$C$26,MATCH(装备强化附表!AA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297</v>
      </c>
      <c r="AB252" s="54">
        <f t="shared" si="55"/>
        <v>594000</v>
      </c>
      <c r="AC252" s="54">
        <f>ROUNDUP(装备强化!$F$3*INDEX(装备强化!$C$12:$C$26,MATCH(装备强化附表!AC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330</v>
      </c>
      <c r="AD252" s="54">
        <f t="shared" si="56"/>
        <v>660000</v>
      </c>
      <c r="AE252" s="54">
        <f>ROUNDUP(装备强化!$F$3*INDEX(装备强化!$C$12:$C$26,MATCH(装备强化附表!AE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363</v>
      </c>
      <c r="AF252" s="54">
        <f t="shared" si="57"/>
        <v>726000</v>
      </c>
      <c r="AG252" s="54">
        <f>ROUNDUP(装备强化!$F$3*INDEX(装备强化!$C$12:$C$26,MATCH(装备强化附表!AG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396</v>
      </c>
      <c r="AH252" s="54">
        <f t="shared" si="58"/>
        <v>792000</v>
      </c>
      <c r="AI252" s="54">
        <f>ROUNDUP(装备强化!$F$3*INDEX(装备强化!$C$12:$C$26,MATCH(装备强化附表!AI$1,装备强化!$B$12:$B$26,0))*INDEX(装备强化!$G$12:$G$16,MATCH(装备强化附表!$D252,装备强化!$F$12:$F$16,0))*(INDEX(装备强化!$K$12:$K$26,MATCH(装备强化附表!$E252,装备强化!$J$12:$J$26,0))+IF($B252=1,装备强化!$K$28,0))*INDEX(装备强化!$O$12:$O$21,MATCH(装备强化附表!$C252,装备强化!$N$12:$N$21,0)),0)</f>
        <v>429</v>
      </c>
      <c r="AJ252" s="54">
        <f t="shared" si="59"/>
        <v>858000</v>
      </c>
    </row>
    <row r="253" spans="1:36">
      <c r="A253" t="s">
        <v>1585</v>
      </c>
      <c r="B253">
        <v>0</v>
      </c>
      <c r="C253" t="s">
        <v>128</v>
      </c>
      <c r="D253" t="s">
        <v>308</v>
      </c>
      <c r="E253">
        <v>55</v>
      </c>
      <c r="F253" t="s">
        <v>135</v>
      </c>
      <c r="G253" s="54">
        <f>ROUNDUP(装备强化!$F$3*INDEX(装备强化!$C$12:$C$26,MATCH(装备强化附表!G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9</v>
      </c>
      <c r="H253" s="54">
        <f t="shared" si="45"/>
        <v>18000</v>
      </c>
      <c r="I253" s="54">
        <f>ROUNDUP(装备强化!$F$3*INDEX(装备强化!$C$12:$C$26,MATCH(装备强化附表!I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13</v>
      </c>
      <c r="J253" s="54">
        <f t="shared" si="46"/>
        <v>26000</v>
      </c>
      <c r="K253" s="54">
        <f>ROUNDUP(装备强化!$F$3*INDEX(装备强化!$C$12:$C$26,MATCH(装备强化附表!K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19</v>
      </c>
      <c r="L253" s="54">
        <f t="shared" si="47"/>
        <v>38000</v>
      </c>
      <c r="M253" s="54">
        <f>ROUNDUP(装备强化!$F$3*INDEX(装备强化!$C$12:$C$26,MATCH(装备强化附表!M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24</v>
      </c>
      <c r="N253" s="54">
        <f t="shared" si="48"/>
        <v>48000</v>
      </c>
      <c r="O253" s="54">
        <f>ROUNDUP(装备强化!$F$3*INDEX(装备强化!$C$12:$C$26,MATCH(装备强化附表!O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30</v>
      </c>
      <c r="P253" s="54">
        <f t="shared" si="49"/>
        <v>60000</v>
      </c>
      <c r="Q253" s="54">
        <f>ROUNDUP(装备强化!$F$3*INDEX(装备强化!$C$12:$C$26,MATCH(装备强化附表!Q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53</v>
      </c>
      <c r="R253" s="54">
        <f t="shared" si="50"/>
        <v>106000</v>
      </c>
      <c r="S253" s="54">
        <f>ROUNDUP(装备强化!$F$3*INDEX(装备强化!$C$12:$C$26,MATCH(装备强化附表!S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62</v>
      </c>
      <c r="T253" s="54">
        <f t="shared" si="51"/>
        <v>124000</v>
      </c>
      <c r="U253" s="54">
        <f>ROUNDUP(装备强化!$F$3*INDEX(装备强化!$C$12:$C$26,MATCH(装备强化附表!U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70</v>
      </c>
      <c r="V253" s="54">
        <f t="shared" si="52"/>
        <v>140000</v>
      </c>
      <c r="W253" s="54">
        <f>ROUNDUP(装备强化!$F$3*INDEX(装备强化!$C$12:$C$26,MATCH(装备强化附表!W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79</v>
      </c>
      <c r="X253" s="54">
        <f t="shared" si="53"/>
        <v>158000</v>
      </c>
      <c r="Y253" s="54">
        <f>ROUNDUP(装备强化!$F$3*INDEX(装备强化!$C$12:$C$26,MATCH(装备强化附表!Y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87</v>
      </c>
      <c r="Z253" s="54">
        <f t="shared" si="54"/>
        <v>174000</v>
      </c>
      <c r="AA253" s="54">
        <f>ROUNDUP(装备强化!$F$3*INDEX(装备强化!$C$12:$C$26,MATCH(装备强化附表!AA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152</v>
      </c>
      <c r="AB253" s="54">
        <f t="shared" si="55"/>
        <v>304000</v>
      </c>
      <c r="AC253" s="54">
        <f>ROUNDUP(装备强化!$F$3*INDEX(装备强化!$C$12:$C$26,MATCH(装备强化附表!AC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169</v>
      </c>
      <c r="AD253" s="54">
        <f t="shared" si="56"/>
        <v>338000</v>
      </c>
      <c r="AE253" s="54">
        <f>ROUNDUP(装备强化!$F$3*INDEX(装备强化!$C$12:$C$26,MATCH(装备强化附表!AE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186</v>
      </c>
      <c r="AF253" s="54">
        <f t="shared" si="57"/>
        <v>372000</v>
      </c>
      <c r="AG253" s="54">
        <f>ROUNDUP(装备强化!$F$3*INDEX(装备强化!$C$12:$C$26,MATCH(装备强化附表!AG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203</v>
      </c>
      <c r="AH253" s="54">
        <f t="shared" si="58"/>
        <v>406000</v>
      </c>
      <c r="AI253" s="54">
        <f>ROUNDUP(装备强化!$F$3*INDEX(装备强化!$C$12:$C$26,MATCH(装备强化附表!AI$1,装备强化!$B$12:$B$26,0))*INDEX(装备强化!$G$12:$G$16,MATCH(装备强化附表!$D253,装备强化!$F$12:$F$16,0))*(INDEX(装备强化!$K$12:$K$26,MATCH(装备强化附表!$E253,装备强化!$J$12:$J$26,0))+IF($B253=1,装备强化!$K$28,0))*INDEX(装备强化!$O$12:$O$21,MATCH(装备强化附表!$C253,装备强化!$N$12:$N$21,0)),0)</f>
        <v>220</v>
      </c>
      <c r="AJ253" s="54">
        <f t="shared" si="59"/>
        <v>440000</v>
      </c>
    </row>
    <row r="254" spans="1:36">
      <c r="A254" t="s">
        <v>1590</v>
      </c>
      <c r="B254">
        <v>1</v>
      </c>
      <c r="C254" t="s">
        <v>128</v>
      </c>
      <c r="D254" t="s">
        <v>308</v>
      </c>
      <c r="E254">
        <v>55</v>
      </c>
      <c r="F254" t="s">
        <v>135</v>
      </c>
      <c r="G254" s="54">
        <f>ROUNDUP(装备强化!$F$3*INDEX(装备强化!$C$12:$C$26,MATCH(装备强化附表!G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11</v>
      </c>
      <c r="H254" s="54">
        <f t="shared" si="45"/>
        <v>22000</v>
      </c>
      <c r="I254" s="54">
        <f>ROUNDUP(装备强化!$F$3*INDEX(装备强化!$C$12:$C$26,MATCH(装备强化附表!I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16</v>
      </c>
      <c r="J254" s="54">
        <f t="shared" si="46"/>
        <v>32000</v>
      </c>
      <c r="K254" s="54">
        <f>ROUNDUP(装备强化!$F$3*INDEX(装备强化!$C$12:$C$26,MATCH(装备强化附表!K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24</v>
      </c>
      <c r="L254" s="54">
        <f t="shared" si="47"/>
        <v>48000</v>
      </c>
      <c r="M254" s="54">
        <f>ROUNDUP(装备强化!$F$3*INDEX(装备强化!$C$12:$C$26,MATCH(装备强化附表!M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29</v>
      </c>
      <c r="N254" s="54">
        <f t="shared" si="48"/>
        <v>58000</v>
      </c>
      <c r="O254" s="54">
        <f>ROUNDUP(装备强化!$F$3*INDEX(装备强化!$C$12:$C$26,MATCH(装备强化附表!O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37</v>
      </c>
      <c r="P254" s="54">
        <f t="shared" si="49"/>
        <v>74000</v>
      </c>
      <c r="Q254" s="54">
        <f>ROUNDUP(装备强化!$F$3*INDEX(装备强化!$C$12:$C$26,MATCH(装备强化附表!Q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65</v>
      </c>
      <c r="R254" s="54">
        <f t="shared" si="50"/>
        <v>130000</v>
      </c>
      <c r="S254" s="54">
        <f>ROUNDUP(装备强化!$F$3*INDEX(装备强化!$C$12:$C$26,MATCH(装备强化附表!S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75</v>
      </c>
      <c r="T254" s="54">
        <f t="shared" si="51"/>
        <v>150000</v>
      </c>
      <c r="U254" s="54">
        <f>ROUNDUP(装备强化!$F$3*INDEX(装备强化!$C$12:$C$26,MATCH(装备强化附表!U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86</v>
      </c>
      <c r="V254" s="54">
        <f t="shared" si="52"/>
        <v>172000</v>
      </c>
      <c r="W254" s="54">
        <f>ROUNDUP(装备强化!$F$3*INDEX(装备强化!$C$12:$C$26,MATCH(装备强化附表!W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96</v>
      </c>
      <c r="X254" s="54">
        <f t="shared" si="53"/>
        <v>192000</v>
      </c>
      <c r="Y254" s="54">
        <f>ROUNDUP(装备强化!$F$3*INDEX(装备强化!$C$12:$C$26,MATCH(装备强化附表!Y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106</v>
      </c>
      <c r="Z254" s="54">
        <f t="shared" si="54"/>
        <v>212000</v>
      </c>
      <c r="AA254" s="54">
        <f>ROUNDUP(装备强化!$F$3*INDEX(装备强化!$C$12:$C$26,MATCH(装备强化附表!AA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186</v>
      </c>
      <c r="AB254" s="54">
        <f t="shared" si="55"/>
        <v>372000</v>
      </c>
      <c r="AC254" s="54">
        <f>ROUNDUP(装备强化!$F$3*INDEX(装备强化!$C$12:$C$26,MATCH(装备强化附表!AC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207</v>
      </c>
      <c r="AD254" s="54">
        <f t="shared" si="56"/>
        <v>414000</v>
      </c>
      <c r="AE254" s="54">
        <f>ROUNDUP(装备强化!$F$3*INDEX(装备强化!$C$12:$C$26,MATCH(装备强化附表!AE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227</v>
      </c>
      <c r="AF254" s="54">
        <f t="shared" si="57"/>
        <v>454000</v>
      </c>
      <c r="AG254" s="54">
        <f>ROUNDUP(装备强化!$F$3*INDEX(装备强化!$C$12:$C$26,MATCH(装备强化附表!AG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248</v>
      </c>
      <c r="AH254" s="54">
        <f t="shared" si="58"/>
        <v>496000</v>
      </c>
      <c r="AI254" s="54">
        <f>ROUNDUP(装备强化!$F$3*INDEX(装备强化!$C$12:$C$26,MATCH(装备强化附表!AI$1,装备强化!$B$12:$B$26,0))*INDEX(装备强化!$G$12:$G$16,MATCH(装备强化附表!$D254,装备强化!$F$12:$F$16,0))*(INDEX(装备强化!$K$12:$K$26,MATCH(装备强化附表!$E254,装备强化!$J$12:$J$26,0))+IF($B254=1,装备强化!$K$28,0))*INDEX(装备强化!$O$12:$O$21,MATCH(装备强化附表!$C254,装备强化!$N$12:$N$21,0)),0)</f>
        <v>269</v>
      </c>
      <c r="AJ254" s="54">
        <f t="shared" si="59"/>
        <v>538000</v>
      </c>
    </row>
    <row r="255" spans="1:36">
      <c r="A255" t="s">
        <v>1595</v>
      </c>
      <c r="B255">
        <v>0</v>
      </c>
      <c r="C255" t="s">
        <v>127</v>
      </c>
      <c r="D255" t="s">
        <v>308</v>
      </c>
      <c r="E255">
        <v>55</v>
      </c>
      <c r="F255" t="s">
        <v>139</v>
      </c>
      <c r="G255" s="54">
        <f>ROUNDUP(装备强化!$F$3*INDEX(装备强化!$C$12:$C$26,MATCH(装备强化附表!G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14</v>
      </c>
      <c r="H255" s="54">
        <f t="shared" si="45"/>
        <v>28000</v>
      </c>
      <c r="I255" s="54">
        <f>ROUNDUP(装备强化!$F$3*INDEX(装备强化!$C$12:$C$26,MATCH(装备强化附表!I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21</v>
      </c>
      <c r="J255" s="54">
        <f t="shared" si="46"/>
        <v>42000</v>
      </c>
      <c r="K255" s="54">
        <f>ROUNDUP(装备强化!$F$3*INDEX(装备强化!$C$12:$C$26,MATCH(装备强化附表!K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31</v>
      </c>
      <c r="L255" s="54">
        <f t="shared" si="47"/>
        <v>62000</v>
      </c>
      <c r="M255" s="54">
        <f>ROUNDUP(装备强化!$F$3*INDEX(装备强化!$C$12:$C$26,MATCH(装备强化附表!M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38</v>
      </c>
      <c r="N255" s="54">
        <f t="shared" si="48"/>
        <v>76000</v>
      </c>
      <c r="O255" s="54">
        <f>ROUNDUP(装备强化!$F$3*INDEX(装备强化!$C$12:$C$26,MATCH(装备强化附表!O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48</v>
      </c>
      <c r="P255" s="54">
        <f t="shared" si="49"/>
        <v>96000</v>
      </c>
      <c r="Q255" s="54">
        <f>ROUNDUP(装备强化!$F$3*INDEX(装备强化!$C$12:$C$26,MATCH(装备强化附表!Q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85</v>
      </c>
      <c r="R255" s="54">
        <f t="shared" si="50"/>
        <v>170000</v>
      </c>
      <c r="S255" s="54">
        <f>ROUNDUP(装备强化!$F$3*INDEX(装备强化!$C$12:$C$26,MATCH(装备强化附表!S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98</v>
      </c>
      <c r="T255" s="54">
        <f t="shared" si="51"/>
        <v>196000</v>
      </c>
      <c r="U255" s="54">
        <f>ROUNDUP(装备强化!$F$3*INDEX(装备强化!$C$12:$C$26,MATCH(装备强化附表!U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112</v>
      </c>
      <c r="V255" s="54">
        <f t="shared" si="52"/>
        <v>224000</v>
      </c>
      <c r="W255" s="54">
        <f>ROUNDUP(装备强化!$F$3*INDEX(装备强化!$C$12:$C$26,MATCH(装备强化附表!W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125</v>
      </c>
      <c r="X255" s="54">
        <f t="shared" si="53"/>
        <v>250000</v>
      </c>
      <c r="Y255" s="54">
        <f>ROUNDUP(装备强化!$F$3*INDEX(装备强化!$C$12:$C$26,MATCH(装备强化附表!Y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139</v>
      </c>
      <c r="Z255" s="54">
        <f t="shared" si="54"/>
        <v>278000</v>
      </c>
      <c r="AA255" s="54">
        <f>ROUNDUP(装备强化!$F$3*INDEX(装备强化!$C$12:$C$26,MATCH(装备强化附表!AA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243</v>
      </c>
      <c r="AB255" s="54">
        <f t="shared" si="55"/>
        <v>486000</v>
      </c>
      <c r="AC255" s="54">
        <f>ROUNDUP(装备强化!$F$3*INDEX(装备强化!$C$12:$C$26,MATCH(装备强化附表!AC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270</v>
      </c>
      <c r="AD255" s="54">
        <f t="shared" si="56"/>
        <v>540000</v>
      </c>
      <c r="AE255" s="54">
        <f>ROUNDUP(装备强化!$F$3*INDEX(装备强化!$C$12:$C$26,MATCH(装备强化附表!AE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297</v>
      </c>
      <c r="AF255" s="54">
        <f t="shared" si="57"/>
        <v>594000</v>
      </c>
      <c r="AG255" s="54">
        <f>ROUNDUP(装备强化!$F$3*INDEX(装备强化!$C$12:$C$26,MATCH(装备强化附表!AG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324</v>
      </c>
      <c r="AH255" s="54">
        <f t="shared" si="58"/>
        <v>648000</v>
      </c>
      <c r="AI255" s="54">
        <f>ROUNDUP(装备强化!$F$3*INDEX(装备强化!$C$12:$C$26,MATCH(装备强化附表!AI$1,装备强化!$B$12:$B$26,0))*INDEX(装备强化!$G$12:$G$16,MATCH(装备强化附表!$D255,装备强化!$F$12:$F$16,0))*(INDEX(装备强化!$K$12:$K$26,MATCH(装备强化附表!$E255,装备强化!$J$12:$J$26,0))+IF($B255=1,装备强化!$K$28,0))*INDEX(装备强化!$O$12:$O$21,MATCH(装备强化附表!$C255,装备强化!$N$12:$N$21,0)),0)</f>
        <v>351</v>
      </c>
      <c r="AJ255" s="54">
        <f t="shared" si="59"/>
        <v>702000</v>
      </c>
    </row>
    <row r="256" spans="1:36">
      <c r="A256" t="s">
        <v>1600</v>
      </c>
      <c r="B256">
        <v>1</v>
      </c>
      <c r="C256" t="s">
        <v>127</v>
      </c>
      <c r="D256" t="s">
        <v>308</v>
      </c>
      <c r="E256">
        <v>55</v>
      </c>
      <c r="F256" t="s">
        <v>139</v>
      </c>
      <c r="G256" s="54">
        <f>ROUNDUP(装备强化!$F$3*INDEX(装备强化!$C$12:$C$26,MATCH(装备强化附表!G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17</v>
      </c>
      <c r="H256" s="54">
        <f t="shared" si="45"/>
        <v>34000</v>
      </c>
      <c r="I256" s="54">
        <f>ROUNDUP(装备强化!$F$3*INDEX(装备强化!$C$12:$C$26,MATCH(装备强化附表!I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25</v>
      </c>
      <c r="J256" s="54">
        <f t="shared" si="46"/>
        <v>50000</v>
      </c>
      <c r="K256" s="54">
        <f>ROUNDUP(装备强化!$F$3*INDEX(装备强化!$C$12:$C$26,MATCH(装备强化附表!K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38</v>
      </c>
      <c r="L256" s="54">
        <f t="shared" si="47"/>
        <v>76000</v>
      </c>
      <c r="M256" s="54">
        <f>ROUNDUP(装备强化!$F$3*INDEX(装备强化!$C$12:$C$26,MATCH(装备强化附表!M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46</v>
      </c>
      <c r="N256" s="54">
        <f t="shared" si="48"/>
        <v>92000</v>
      </c>
      <c r="O256" s="54">
        <f>ROUNDUP(装备强化!$F$3*INDEX(装备强化!$C$12:$C$26,MATCH(装备强化附表!O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58</v>
      </c>
      <c r="P256" s="54">
        <f t="shared" si="49"/>
        <v>116000</v>
      </c>
      <c r="Q256" s="54">
        <f>ROUNDUP(装备强化!$F$3*INDEX(装备强化!$C$12:$C$26,MATCH(装备强化附表!Q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104</v>
      </c>
      <c r="R256" s="54">
        <f t="shared" si="50"/>
        <v>208000</v>
      </c>
      <c r="S256" s="54">
        <f>ROUNDUP(装备强化!$F$3*INDEX(装备强化!$C$12:$C$26,MATCH(装备强化附表!S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120</v>
      </c>
      <c r="T256" s="54">
        <f t="shared" si="51"/>
        <v>240000</v>
      </c>
      <c r="U256" s="54">
        <f>ROUNDUP(装备强化!$F$3*INDEX(装备强化!$C$12:$C$26,MATCH(装备强化附表!U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137</v>
      </c>
      <c r="V256" s="54">
        <f t="shared" si="52"/>
        <v>274000</v>
      </c>
      <c r="W256" s="54">
        <f>ROUNDUP(装备强化!$F$3*INDEX(装备强化!$C$12:$C$26,MATCH(装备强化附表!W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153</v>
      </c>
      <c r="X256" s="54">
        <f t="shared" si="53"/>
        <v>306000</v>
      </c>
      <c r="Y256" s="54">
        <f>ROUNDUP(装备强化!$F$3*INDEX(装备强化!$C$12:$C$26,MATCH(装备强化附表!Y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170</v>
      </c>
      <c r="Z256" s="54">
        <f t="shared" si="54"/>
        <v>340000</v>
      </c>
      <c r="AA256" s="54">
        <f>ROUNDUP(装备强化!$F$3*INDEX(装备强化!$C$12:$C$26,MATCH(装备强化附表!AA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297</v>
      </c>
      <c r="AB256" s="54">
        <f t="shared" si="55"/>
        <v>594000</v>
      </c>
      <c r="AC256" s="54">
        <f>ROUNDUP(装备强化!$F$3*INDEX(装备强化!$C$12:$C$26,MATCH(装备强化附表!AC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330</v>
      </c>
      <c r="AD256" s="54">
        <f t="shared" si="56"/>
        <v>660000</v>
      </c>
      <c r="AE256" s="54">
        <f>ROUNDUP(装备强化!$F$3*INDEX(装备强化!$C$12:$C$26,MATCH(装备强化附表!AE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363</v>
      </c>
      <c r="AF256" s="54">
        <f t="shared" si="57"/>
        <v>726000</v>
      </c>
      <c r="AG256" s="54">
        <f>ROUNDUP(装备强化!$F$3*INDEX(装备强化!$C$12:$C$26,MATCH(装备强化附表!AG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396</v>
      </c>
      <c r="AH256" s="54">
        <f t="shared" si="58"/>
        <v>792000</v>
      </c>
      <c r="AI256" s="54">
        <f>ROUNDUP(装备强化!$F$3*INDEX(装备强化!$C$12:$C$26,MATCH(装备强化附表!AI$1,装备强化!$B$12:$B$26,0))*INDEX(装备强化!$G$12:$G$16,MATCH(装备强化附表!$D256,装备强化!$F$12:$F$16,0))*(INDEX(装备强化!$K$12:$K$26,MATCH(装备强化附表!$E256,装备强化!$J$12:$J$26,0))+IF($B256=1,装备强化!$K$28,0))*INDEX(装备强化!$O$12:$O$21,MATCH(装备强化附表!$C256,装备强化!$N$12:$N$21,0)),0)</f>
        <v>429</v>
      </c>
      <c r="AJ256" s="54">
        <f t="shared" si="59"/>
        <v>858000</v>
      </c>
    </row>
    <row r="257" spans="1:36">
      <c r="A257" t="s">
        <v>1605</v>
      </c>
      <c r="B257">
        <v>0</v>
      </c>
      <c r="C257" t="s">
        <v>128</v>
      </c>
      <c r="D257" t="s">
        <v>308</v>
      </c>
      <c r="E257">
        <v>55</v>
      </c>
      <c r="F257" t="s">
        <v>139</v>
      </c>
      <c r="G257" s="54">
        <f>ROUNDUP(装备强化!$F$3*INDEX(装备强化!$C$12:$C$26,MATCH(装备强化附表!G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9</v>
      </c>
      <c r="H257" s="54">
        <f t="shared" si="45"/>
        <v>18000</v>
      </c>
      <c r="I257" s="54">
        <f>ROUNDUP(装备强化!$F$3*INDEX(装备强化!$C$12:$C$26,MATCH(装备强化附表!I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13</v>
      </c>
      <c r="J257" s="54">
        <f t="shared" si="46"/>
        <v>26000</v>
      </c>
      <c r="K257" s="54">
        <f>ROUNDUP(装备强化!$F$3*INDEX(装备强化!$C$12:$C$26,MATCH(装备强化附表!K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19</v>
      </c>
      <c r="L257" s="54">
        <f t="shared" si="47"/>
        <v>38000</v>
      </c>
      <c r="M257" s="54">
        <f>ROUNDUP(装备强化!$F$3*INDEX(装备强化!$C$12:$C$26,MATCH(装备强化附表!M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24</v>
      </c>
      <c r="N257" s="54">
        <f t="shared" si="48"/>
        <v>48000</v>
      </c>
      <c r="O257" s="54">
        <f>ROUNDUP(装备强化!$F$3*INDEX(装备强化!$C$12:$C$26,MATCH(装备强化附表!O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30</v>
      </c>
      <c r="P257" s="54">
        <f t="shared" si="49"/>
        <v>60000</v>
      </c>
      <c r="Q257" s="54">
        <f>ROUNDUP(装备强化!$F$3*INDEX(装备强化!$C$12:$C$26,MATCH(装备强化附表!Q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53</v>
      </c>
      <c r="R257" s="54">
        <f t="shared" si="50"/>
        <v>106000</v>
      </c>
      <c r="S257" s="54">
        <f>ROUNDUP(装备强化!$F$3*INDEX(装备强化!$C$12:$C$26,MATCH(装备强化附表!S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62</v>
      </c>
      <c r="T257" s="54">
        <f t="shared" si="51"/>
        <v>124000</v>
      </c>
      <c r="U257" s="54">
        <f>ROUNDUP(装备强化!$F$3*INDEX(装备强化!$C$12:$C$26,MATCH(装备强化附表!U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70</v>
      </c>
      <c r="V257" s="54">
        <f t="shared" si="52"/>
        <v>140000</v>
      </c>
      <c r="W257" s="54">
        <f>ROUNDUP(装备强化!$F$3*INDEX(装备强化!$C$12:$C$26,MATCH(装备强化附表!W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79</v>
      </c>
      <c r="X257" s="54">
        <f t="shared" si="53"/>
        <v>158000</v>
      </c>
      <c r="Y257" s="54">
        <f>ROUNDUP(装备强化!$F$3*INDEX(装备强化!$C$12:$C$26,MATCH(装备强化附表!Y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87</v>
      </c>
      <c r="Z257" s="54">
        <f t="shared" si="54"/>
        <v>174000</v>
      </c>
      <c r="AA257" s="54">
        <f>ROUNDUP(装备强化!$F$3*INDEX(装备强化!$C$12:$C$26,MATCH(装备强化附表!AA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152</v>
      </c>
      <c r="AB257" s="54">
        <f t="shared" si="55"/>
        <v>304000</v>
      </c>
      <c r="AC257" s="54">
        <f>ROUNDUP(装备强化!$F$3*INDEX(装备强化!$C$12:$C$26,MATCH(装备强化附表!AC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169</v>
      </c>
      <c r="AD257" s="54">
        <f t="shared" si="56"/>
        <v>338000</v>
      </c>
      <c r="AE257" s="54">
        <f>ROUNDUP(装备强化!$F$3*INDEX(装备强化!$C$12:$C$26,MATCH(装备强化附表!AE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186</v>
      </c>
      <c r="AF257" s="54">
        <f t="shared" si="57"/>
        <v>372000</v>
      </c>
      <c r="AG257" s="54">
        <f>ROUNDUP(装备强化!$F$3*INDEX(装备强化!$C$12:$C$26,MATCH(装备强化附表!AG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203</v>
      </c>
      <c r="AH257" s="54">
        <f t="shared" si="58"/>
        <v>406000</v>
      </c>
      <c r="AI257" s="54">
        <f>ROUNDUP(装备强化!$F$3*INDEX(装备强化!$C$12:$C$26,MATCH(装备强化附表!AI$1,装备强化!$B$12:$B$26,0))*INDEX(装备强化!$G$12:$G$16,MATCH(装备强化附表!$D257,装备强化!$F$12:$F$16,0))*(INDEX(装备强化!$K$12:$K$26,MATCH(装备强化附表!$E257,装备强化!$J$12:$J$26,0))+IF($B257=1,装备强化!$K$28,0))*INDEX(装备强化!$O$12:$O$21,MATCH(装备强化附表!$C257,装备强化!$N$12:$N$21,0)),0)</f>
        <v>220</v>
      </c>
      <c r="AJ257" s="54">
        <f t="shared" si="59"/>
        <v>440000</v>
      </c>
    </row>
    <row r="258" spans="1:36">
      <c r="A258" t="s">
        <v>1610</v>
      </c>
      <c r="B258">
        <v>1</v>
      </c>
      <c r="C258" t="s">
        <v>128</v>
      </c>
      <c r="D258" t="s">
        <v>308</v>
      </c>
      <c r="E258">
        <v>55</v>
      </c>
      <c r="F258" t="s">
        <v>139</v>
      </c>
      <c r="G258" s="54">
        <f>ROUNDUP(装备强化!$F$3*INDEX(装备强化!$C$12:$C$26,MATCH(装备强化附表!G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11</v>
      </c>
      <c r="H258" s="54">
        <f t="shared" si="45"/>
        <v>22000</v>
      </c>
      <c r="I258" s="54">
        <f>ROUNDUP(装备强化!$F$3*INDEX(装备强化!$C$12:$C$26,MATCH(装备强化附表!I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16</v>
      </c>
      <c r="J258" s="54">
        <f t="shared" si="46"/>
        <v>32000</v>
      </c>
      <c r="K258" s="54">
        <f>ROUNDUP(装备强化!$F$3*INDEX(装备强化!$C$12:$C$26,MATCH(装备强化附表!K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24</v>
      </c>
      <c r="L258" s="54">
        <f t="shared" si="47"/>
        <v>48000</v>
      </c>
      <c r="M258" s="54">
        <f>ROUNDUP(装备强化!$F$3*INDEX(装备强化!$C$12:$C$26,MATCH(装备强化附表!M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29</v>
      </c>
      <c r="N258" s="54">
        <f t="shared" si="48"/>
        <v>58000</v>
      </c>
      <c r="O258" s="54">
        <f>ROUNDUP(装备强化!$F$3*INDEX(装备强化!$C$12:$C$26,MATCH(装备强化附表!O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37</v>
      </c>
      <c r="P258" s="54">
        <f t="shared" si="49"/>
        <v>74000</v>
      </c>
      <c r="Q258" s="54">
        <f>ROUNDUP(装备强化!$F$3*INDEX(装备强化!$C$12:$C$26,MATCH(装备强化附表!Q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65</v>
      </c>
      <c r="R258" s="54">
        <f t="shared" si="50"/>
        <v>130000</v>
      </c>
      <c r="S258" s="54">
        <f>ROUNDUP(装备强化!$F$3*INDEX(装备强化!$C$12:$C$26,MATCH(装备强化附表!S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75</v>
      </c>
      <c r="T258" s="54">
        <f t="shared" si="51"/>
        <v>150000</v>
      </c>
      <c r="U258" s="54">
        <f>ROUNDUP(装备强化!$F$3*INDEX(装备强化!$C$12:$C$26,MATCH(装备强化附表!U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86</v>
      </c>
      <c r="V258" s="54">
        <f t="shared" si="52"/>
        <v>172000</v>
      </c>
      <c r="W258" s="54">
        <f>ROUNDUP(装备强化!$F$3*INDEX(装备强化!$C$12:$C$26,MATCH(装备强化附表!W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96</v>
      </c>
      <c r="X258" s="54">
        <f t="shared" si="53"/>
        <v>192000</v>
      </c>
      <c r="Y258" s="54">
        <f>ROUNDUP(装备强化!$F$3*INDEX(装备强化!$C$12:$C$26,MATCH(装备强化附表!Y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106</v>
      </c>
      <c r="Z258" s="54">
        <f t="shared" si="54"/>
        <v>212000</v>
      </c>
      <c r="AA258" s="54">
        <f>ROUNDUP(装备强化!$F$3*INDEX(装备强化!$C$12:$C$26,MATCH(装备强化附表!AA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186</v>
      </c>
      <c r="AB258" s="54">
        <f t="shared" si="55"/>
        <v>372000</v>
      </c>
      <c r="AC258" s="54">
        <f>ROUNDUP(装备强化!$F$3*INDEX(装备强化!$C$12:$C$26,MATCH(装备强化附表!AC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207</v>
      </c>
      <c r="AD258" s="54">
        <f t="shared" si="56"/>
        <v>414000</v>
      </c>
      <c r="AE258" s="54">
        <f>ROUNDUP(装备强化!$F$3*INDEX(装备强化!$C$12:$C$26,MATCH(装备强化附表!AE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227</v>
      </c>
      <c r="AF258" s="54">
        <f t="shared" si="57"/>
        <v>454000</v>
      </c>
      <c r="AG258" s="54">
        <f>ROUNDUP(装备强化!$F$3*INDEX(装备强化!$C$12:$C$26,MATCH(装备强化附表!AG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248</v>
      </c>
      <c r="AH258" s="54">
        <f t="shared" si="58"/>
        <v>496000</v>
      </c>
      <c r="AI258" s="54">
        <f>ROUNDUP(装备强化!$F$3*INDEX(装备强化!$C$12:$C$26,MATCH(装备强化附表!AI$1,装备强化!$B$12:$B$26,0))*INDEX(装备强化!$G$12:$G$16,MATCH(装备强化附表!$D258,装备强化!$F$12:$F$16,0))*(INDEX(装备强化!$K$12:$K$26,MATCH(装备强化附表!$E258,装备强化!$J$12:$J$26,0))+IF($B258=1,装备强化!$K$28,0))*INDEX(装备强化!$O$12:$O$21,MATCH(装备强化附表!$C258,装备强化!$N$12:$N$21,0)),0)</f>
        <v>269</v>
      </c>
      <c r="AJ258" s="54">
        <f t="shared" si="59"/>
        <v>538000</v>
      </c>
    </row>
    <row r="259" spans="1:36">
      <c r="A259" t="s">
        <v>1615</v>
      </c>
      <c r="B259">
        <v>0</v>
      </c>
      <c r="C259" t="s">
        <v>127</v>
      </c>
      <c r="D259" t="s">
        <v>308</v>
      </c>
      <c r="E259">
        <v>55</v>
      </c>
      <c r="F259" t="s">
        <v>137</v>
      </c>
      <c r="G259" s="54">
        <f>ROUNDUP(装备强化!$F$3*INDEX(装备强化!$C$12:$C$26,MATCH(装备强化附表!G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14</v>
      </c>
      <c r="H259" s="54">
        <f t="shared" si="45"/>
        <v>28000</v>
      </c>
      <c r="I259" s="54">
        <f>ROUNDUP(装备强化!$F$3*INDEX(装备强化!$C$12:$C$26,MATCH(装备强化附表!I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21</v>
      </c>
      <c r="J259" s="54">
        <f t="shared" si="46"/>
        <v>42000</v>
      </c>
      <c r="K259" s="54">
        <f>ROUNDUP(装备强化!$F$3*INDEX(装备强化!$C$12:$C$26,MATCH(装备强化附表!K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31</v>
      </c>
      <c r="L259" s="54">
        <f t="shared" si="47"/>
        <v>62000</v>
      </c>
      <c r="M259" s="54">
        <f>ROUNDUP(装备强化!$F$3*INDEX(装备强化!$C$12:$C$26,MATCH(装备强化附表!M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38</v>
      </c>
      <c r="N259" s="54">
        <f t="shared" si="48"/>
        <v>76000</v>
      </c>
      <c r="O259" s="54">
        <f>ROUNDUP(装备强化!$F$3*INDEX(装备强化!$C$12:$C$26,MATCH(装备强化附表!O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48</v>
      </c>
      <c r="P259" s="54">
        <f t="shared" si="49"/>
        <v>96000</v>
      </c>
      <c r="Q259" s="54">
        <f>ROUNDUP(装备强化!$F$3*INDEX(装备强化!$C$12:$C$26,MATCH(装备强化附表!Q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85</v>
      </c>
      <c r="R259" s="54">
        <f t="shared" si="50"/>
        <v>170000</v>
      </c>
      <c r="S259" s="54">
        <f>ROUNDUP(装备强化!$F$3*INDEX(装备强化!$C$12:$C$26,MATCH(装备强化附表!S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98</v>
      </c>
      <c r="T259" s="54">
        <f t="shared" si="51"/>
        <v>196000</v>
      </c>
      <c r="U259" s="54">
        <f>ROUNDUP(装备强化!$F$3*INDEX(装备强化!$C$12:$C$26,MATCH(装备强化附表!U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112</v>
      </c>
      <c r="V259" s="54">
        <f t="shared" si="52"/>
        <v>224000</v>
      </c>
      <c r="W259" s="54">
        <f>ROUNDUP(装备强化!$F$3*INDEX(装备强化!$C$12:$C$26,MATCH(装备强化附表!W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125</v>
      </c>
      <c r="X259" s="54">
        <f t="shared" si="53"/>
        <v>250000</v>
      </c>
      <c r="Y259" s="54">
        <f>ROUNDUP(装备强化!$F$3*INDEX(装备强化!$C$12:$C$26,MATCH(装备强化附表!Y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139</v>
      </c>
      <c r="Z259" s="54">
        <f t="shared" si="54"/>
        <v>278000</v>
      </c>
      <c r="AA259" s="54">
        <f>ROUNDUP(装备强化!$F$3*INDEX(装备强化!$C$12:$C$26,MATCH(装备强化附表!AA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243</v>
      </c>
      <c r="AB259" s="54">
        <f t="shared" si="55"/>
        <v>486000</v>
      </c>
      <c r="AC259" s="54">
        <f>ROUNDUP(装备强化!$F$3*INDEX(装备强化!$C$12:$C$26,MATCH(装备强化附表!AC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270</v>
      </c>
      <c r="AD259" s="54">
        <f t="shared" si="56"/>
        <v>540000</v>
      </c>
      <c r="AE259" s="54">
        <f>ROUNDUP(装备强化!$F$3*INDEX(装备强化!$C$12:$C$26,MATCH(装备强化附表!AE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297</v>
      </c>
      <c r="AF259" s="54">
        <f t="shared" si="57"/>
        <v>594000</v>
      </c>
      <c r="AG259" s="54">
        <f>ROUNDUP(装备强化!$F$3*INDEX(装备强化!$C$12:$C$26,MATCH(装备强化附表!AG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324</v>
      </c>
      <c r="AH259" s="54">
        <f t="shared" si="58"/>
        <v>648000</v>
      </c>
      <c r="AI259" s="54">
        <f>ROUNDUP(装备强化!$F$3*INDEX(装备强化!$C$12:$C$26,MATCH(装备强化附表!AI$1,装备强化!$B$12:$B$26,0))*INDEX(装备强化!$G$12:$G$16,MATCH(装备强化附表!$D259,装备强化!$F$12:$F$16,0))*(INDEX(装备强化!$K$12:$K$26,MATCH(装备强化附表!$E259,装备强化!$J$12:$J$26,0))+IF($B259=1,装备强化!$K$28,0))*INDEX(装备强化!$O$12:$O$21,MATCH(装备强化附表!$C259,装备强化!$N$12:$N$21,0)),0)</f>
        <v>351</v>
      </c>
      <c r="AJ259" s="54">
        <f t="shared" si="59"/>
        <v>702000</v>
      </c>
    </row>
    <row r="260" spans="1:36">
      <c r="A260" t="s">
        <v>1620</v>
      </c>
      <c r="B260">
        <v>1</v>
      </c>
      <c r="C260" t="s">
        <v>127</v>
      </c>
      <c r="D260" t="s">
        <v>308</v>
      </c>
      <c r="E260">
        <v>55</v>
      </c>
      <c r="F260" t="s">
        <v>137</v>
      </c>
      <c r="G260" s="54">
        <f>ROUNDUP(装备强化!$F$3*INDEX(装备强化!$C$12:$C$26,MATCH(装备强化附表!G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17</v>
      </c>
      <c r="H260" s="54">
        <f t="shared" ref="H260:H323" si="60">G260*2000</f>
        <v>34000</v>
      </c>
      <c r="I260" s="54">
        <f>ROUNDUP(装备强化!$F$3*INDEX(装备强化!$C$12:$C$26,MATCH(装备强化附表!I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25</v>
      </c>
      <c r="J260" s="54">
        <f t="shared" ref="J260:J323" si="61">I260*2000</f>
        <v>50000</v>
      </c>
      <c r="K260" s="54">
        <f>ROUNDUP(装备强化!$F$3*INDEX(装备强化!$C$12:$C$26,MATCH(装备强化附表!K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38</v>
      </c>
      <c r="L260" s="54">
        <f t="shared" ref="L260:L323" si="62">K260*2000</f>
        <v>76000</v>
      </c>
      <c r="M260" s="54">
        <f>ROUNDUP(装备强化!$F$3*INDEX(装备强化!$C$12:$C$26,MATCH(装备强化附表!M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46</v>
      </c>
      <c r="N260" s="54">
        <f t="shared" ref="N260:N323" si="63">M260*2000</f>
        <v>92000</v>
      </c>
      <c r="O260" s="54">
        <f>ROUNDUP(装备强化!$F$3*INDEX(装备强化!$C$12:$C$26,MATCH(装备强化附表!O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58</v>
      </c>
      <c r="P260" s="54">
        <f t="shared" ref="P260:P323" si="64">O260*2000</f>
        <v>116000</v>
      </c>
      <c r="Q260" s="54">
        <f>ROUNDUP(装备强化!$F$3*INDEX(装备强化!$C$12:$C$26,MATCH(装备强化附表!Q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104</v>
      </c>
      <c r="R260" s="54">
        <f t="shared" ref="R260:R323" si="65">Q260*2000</f>
        <v>208000</v>
      </c>
      <c r="S260" s="54">
        <f>ROUNDUP(装备强化!$F$3*INDEX(装备强化!$C$12:$C$26,MATCH(装备强化附表!S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120</v>
      </c>
      <c r="T260" s="54">
        <f t="shared" ref="T260:T323" si="66">S260*2000</f>
        <v>240000</v>
      </c>
      <c r="U260" s="54">
        <f>ROUNDUP(装备强化!$F$3*INDEX(装备强化!$C$12:$C$26,MATCH(装备强化附表!U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137</v>
      </c>
      <c r="V260" s="54">
        <f t="shared" ref="V260:V323" si="67">U260*2000</f>
        <v>274000</v>
      </c>
      <c r="W260" s="54">
        <f>ROUNDUP(装备强化!$F$3*INDEX(装备强化!$C$12:$C$26,MATCH(装备强化附表!W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153</v>
      </c>
      <c r="X260" s="54">
        <f t="shared" ref="X260:X323" si="68">W260*2000</f>
        <v>306000</v>
      </c>
      <c r="Y260" s="54">
        <f>ROUNDUP(装备强化!$F$3*INDEX(装备强化!$C$12:$C$26,MATCH(装备强化附表!Y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170</v>
      </c>
      <c r="Z260" s="54">
        <f t="shared" ref="Z260:Z323" si="69">Y260*2000</f>
        <v>340000</v>
      </c>
      <c r="AA260" s="54">
        <f>ROUNDUP(装备强化!$F$3*INDEX(装备强化!$C$12:$C$26,MATCH(装备强化附表!AA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297</v>
      </c>
      <c r="AB260" s="54">
        <f t="shared" ref="AB260:AB323" si="70">AA260*2000</f>
        <v>594000</v>
      </c>
      <c r="AC260" s="54">
        <f>ROUNDUP(装备强化!$F$3*INDEX(装备强化!$C$12:$C$26,MATCH(装备强化附表!AC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330</v>
      </c>
      <c r="AD260" s="54">
        <f t="shared" ref="AD260:AD323" si="71">AC260*2000</f>
        <v>660000</v>
      </c>
      <c r="AE260" s="54">
        <f>ROUNDUP(装备强化!$F$3*INDEX(装备强化!$C$12:$C$26,MATCH(装备强化附表!AE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363</v>
      </c>
      <c r="AF260" s="54">
        <f t="shared" ref="AF260:AF323" si="72">AE260*2000</f>
        <v>726000</v>
      </c>
      <c r="AG260" s="54">
        <f>ROUNDUP(装备强化!$F$3*INDEX(装备强化!$C$12:$C$26,MATCH(装备强化附表!AG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396</v>
      </c>
      <c r="AH260" s="54">
        <f t="shared" ref="AH260:AH323" si="73">AG260*2000</f>
        <v>792000</v>
      </c>
      <c r="AI260" s="54">
        <f>ROUNDUP(装备强化!$F$3*INDEX(装备强化!$C$12:$C$26,MATCH(装备强化附表!AI$1,装备强化!$B$12:$B$26,0))*INDEX(装备强化!$G$12:$G$16,MATCH(装备强化附表!$D260,装备强化!$F$12:$F$16,0))*(INDEX(装备强化!$K$12:$K$26,MATCH(装备强化附表!$E260,装备强化!$J$12:$J$26,0))+IF($B260=1,装备强化!$K$28,0))*INDEX(装备强化!$O$12:$O$21,MATCH(装备强化附表!$C260,装备强化!$N$12:$N$21,0)),0)</f>
        <v>429</v>
      </c>
      <c r="AJ260" s="54">
        <f t="shared" ref="AJ260:AJ323" si="74">AI260*2000</f>
        <v>858000</v>
      </c>
    </row>
    <row r="261" spans="1:36">
      <c r="A261" t="s">
        <v>1625</v>
      </c>
      <c r="B261">
        <v>0</v>
      </c>
      <c r="C261" t="s">
        <v>128</v>
      </c>
      <c r="D261" t="s">
        <v>308</v>
      </c>
      <c r="E261">
        <v>55</v>
      </c>
      <c r="F261" t="s">
        <v>137</v>
      </c>
      <c r="G261" s="54">
        <f>ROUNDUP(装备强化!$F$3*INDEX(装备强化!$C$12:$C$26,MATCH(装备强化附表!G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9</v>
      </c>
      <c r="H261" s="54">
        <f t="shared" si="60"/>
        <v>18000</v>
      </c>
      <c r="I261" s="54">
        <f>ROUNDUP(装备强化!$F$3*INDEX(装备强化!$C$12:$C$26,MATCH(装备强化附表!I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13</v>
      </c>
      <c r="J261" s="54">
        <f t="shared" si="61"/>
        <v>26000</v>
      </c>
      <c r="K261" s="54">
        <f>ROUNDUP(装备强化!$F$3*INDEX(装备强化!$C$12:$C$26,MATCH(装备强化附表!K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19</v>
      </c>
      <c r="L261" s="54">
        <f t="shared" si="62"/>
        <v>38000</v>
      </c>
      <c r="M261" s="54">
        <f>ROUNDUP(装备强化!$F$3*INDEX(装备强化!$C$12:$C$26,MATCH(装备强化附表!M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24</v>
      </c>
      <c r="N261" s="54">
        <f t="shared" si="63"/>
        <v>48000</v>
      </c>
      <c r="O261" s="54">
        <f>ROUNDUP(装备强化!$F$3*INDEX(装备强化!$C$12:$C$26,MATCH(装备强化附表!O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30</v>
      </c>
      <c r="P261" s="54">
        <f t="shared" si="64"/>
        <v>60000</v>
      </c>
      <c r="Q261" s="54">
        <f>ROUNDUP(装备强化!$F$3*INDEX(装备强化!$C$12:$C$26,MATCH(装备强化附表!Q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53</v>
      </c>
      <c r="R261" s="54">
        <f t="shared" si="65"/>
        <v>106000</v>
      </c>
      <c r="S261" s="54">
        <f>ROUNDUP(装备强化!$F$3*INDEX(装备强化!$C$12:$C$26,MATCH(装备强化附表!S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62</v>
      </c>
      <c r="T261" s="54">
        <f t="shared" si="66"/>
        <v>124000</v>
      </c>
      <c r="U261" s="54">
        <f>ROUNDUP(装备强化!$F$3*INDEX(装备强化!$C$12:$C$26,MATCH(装备强化附表!U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70</v>
      </c>
      <c r="V261" s="54">
        <f t="shared" si="67"/>
        <v>140000</v>
      </c>
      <c r="W261" s="54">
        <f>ROUNDUP(装备强化!$F$3*INDEX(装备强化!$C$12:$C$26,MATCH(装备强化附表!W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79</v>
      </c>
      <c r="X261" s="54">
        <f t="shared" si="68"/>
        <v>158000</v>
      </c>
      <c r="Y261" s="54">
        <f>ROUNDUP(装备强化!$F$3*INDEX(装备强化!$C$12:$C$26,MATCH(装备强化附表!Y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87</v>
      </c>
      <c r="Z261" s="54">
        <f t="shared" si="69"/>
        <v>174000</v>
      </c>
      <c r="AA261" s="54">
        <f>ROUNDUP(装备强化!$F$3*INDEX(装备强化!$C$12:$C$26,MATCH(装备强化附表!AA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152</v>
      </c>
      <c r="AB261" s="54">
        <f t="shared" si="70"/>
        <v>304000</v>
      </c>
      <c r="AC261" s="54">
        <f>ROUNDUP(装备强化!$F$3*INDEX(装备强化!$C$12:$C$26,MATCH(装备强化附表!AC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169</v>
      </c>
      <c r="AD261" s="54">
        <f t="shared" si="71"/>
        <v>338000</v>
      </c>
      <c r="AE261" s="54">
        <f>ROUNDUP(装备强化!$F$3*INDEX(装备强化!$C$12:$C$26,MATCH(装备强化附表!AE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186</v>
      </c>
      <c r="AF261" s="54">
        <f t="shared" si="72"/>
        <v>372000</v>
      </c>
      <c r="AG261" s="54">
        <f>ROUNDUP(装备强化!$F$3*INDEX(装备强化!$C$12:$C$26,MATCH(装备强化附表!AG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203</v>
      </c>
      <c r="AH261" s="54">
        <f t="shared" si="73"/>
        <v>406000</v>
      </c>
      <c r="AI261" s="54">
        <f>ROUNDUP(装备强化!$F$3*INDEX(装备强化!$C$12:$C$26,MATCH(装备强化附表!AI$1,装备强化!$B$12:$B$26,0))*INDEX(装备强化!$G$12:$G$16,MATCH(装备强化附表!$D261,装备强化!$F$12:$F$16,0))*(INDEX(装备强化!$K$12:$K$26,MATCH(装备强化附表!$E261,装备强化!$J$12:$J$26,0))+IF($B261=1,装备强化!$K$28,0))*INDEX(装备强化!$O$12:$O$21,MATCH(装备强化附表!$C261,装备强化!$N$12:$N$21,0)),0)</f>
        <v>220</v>
      </c>
      <c r="AJ261" s="54">
        <f t="shared" si="74"/>
        <v>440000</v>
      </c>
    </row>
    <row r="262" spans="1:36">
      <c r="A262" t="s">
        <v>1630</v>
      </c>
      <c r="B262">
        <v>1</v>
      </c>
      <c r="C262" t="s">
        <v>128</v>
      </c>
      <c r="D262" t="s">
        <v>308</v>
      </c>
      <c r="E262">
        <v>55</v>
      </c>
      <c r="F262" t="s">
        <v>137</v>
      </c>
      <c r="G262" s="54">
        <f>ROUNDUP(装备强化!$F$3*INDEX(装备强化!$C$12:$C$26,MATCH(装备强化附表!G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11</v>
      </c>
      <c r="H262" s="54">
        <f t="shared" si="60"/>
        <v>22000</v>
      </c>
      <c r="I262" s="54">
        <f>ROUNDUP(装备强化!$F$3*INDEX(装备强化!$C$12:$C$26,MATCH(装备强化附表!I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16</v>
      </c>
      <c r="J262" s="54">
        <f t="shared" si="61"/>
        <v>32000</v>
      </c>
      <c r="K262" s="54">
        <f>ROUNDUP(装备强化!$F$3*INDEX(装备强化!$C$12:$C$26,MATCH(装备强化附表!K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24</v>
      </c>
      <c r="L262" s="54">
        <f t="shared" si="62"/>
        <v>48000</v>
      </c>
      <c r="M262" s="54">
        <f>ROUNDUP(装备强化!$F$3*INDEX(装备强化!$C$12:$C$26,MATCH(装备强化附表!M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29</v>
      </c>
      <c r="N262" s="54">
        <f t="shared" si="63"/>
        <v>58000</v>
      </c>
      <c r="O262" s="54">
        <f>ROUNDUP(装备强化!$F$3*INDEX(装备强化!$C$12:$C$26,MATCH(装备强化附表!O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37</v>
      </c>
      <c r="P262" s="54">
        <f t="shared" si="64"/>
        <v>74000</v>
      </c>
      <c r="Q262" s="54">
        <f>ROUNDUP(装备强化!$F$3*INDEX(装备强化!$C$12:$C$26,MATCH(装备强化附表!Q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65</v>
      </c>
      <c r="R262" s="54">
        <f t="shared" si="65"/>
        <v>130000</v>
      </c>
      <c r="S262" s="54">
        <f>ROUNDUP(装备强化!$F$3*INDEX(装备强化!$C$12:$C$26,MATCH(装备强化附表!S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75</v>
      </c>
      <c r="T262" s="54">
        <f t="shared" si="66"/>
        <v>150000</v>
      </c>
      <c r="U262" s="54">
        <f>ROUNDUP(装备强化!$F$3*INDEX(装备强化!$C$12:$C$26,MATCH(装备强化附表!U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86</v>
      </c>
      <c r="V262" s="54">
        <f t="shared" si="67"/>
        <v>172000</v>
      </c>
      <c r="W262" s="54">
        <f>ROUNDUP(装备强化!$F$3*INDEX(装备强化!$C$12:$C$26,MATCH(装备强化附表!W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96</v>
      </c>
      <c r="X262" s="54">
        <f t="shared" si="68"/>
        <v>192000</v>
      </c>
      <c r="Y262" s="54">
        <f>ROUNDUP(装备强化!$F$3*INDEX(装备强化!$C$12:$C$26,MATCH(装备强化附表!Y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106</v>
      </c>
      <c r="Z262" s="54">
        <f t="shared" si="69"/>
        <v>212000</v>
      </c>
      <c r="AA262" s="54">
        <f>ROUNDUP(装备强化!$F$3*INDEX(装备强化!$C$12:$C$26,MATCH(装备强化附表!AA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186</v>
      </c>
      <c r="AB262" s="54">
        <f t="shared" si="70"/>
        <v>372000</v>
      </c>
      <c r="AC262" s="54">
        <f>ROUNDUP(装备强化!$F$3*INDEX(装备强化!$C$12:$C$26,MATCH(装备强化附表!AC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207</v>
      </c>
      <c r="AD262" s="54">
        <f t="shared" si="71"/>
        <v>414000</v>
      </c>
      <c r="AE262" s="54">
        <f>ROUNDUP(装备强化!$F$3*INDEX(装备强化!$C$12:$C$26,MATCH(装备强化附表!AE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227</v>
      </c>
      <c r="AF262" s="54">
        <f t="shared" si="72"/>
        <v>454000</v>
      </c>
      <c r="AG262" s="54">
        <f>ROUNDUP(装备强化!$F$3*INDEX(装备强化!$C$12:$C$26,MATCH(装备强化附表!AG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248</v>
      </c>
      <c r="AH262" s="54">
        <f t="shared" si="73"/>
        <v>496000</v>
      </c>
      <c r="AI262" s="54">
        <f>ROUNDUP(装备强化!$F$3*INDEX(装备强化!$C$12:$C$26,MATCH(装备强化附表!AI$1,装备强化!$B$12:$B$26,0))*INDEX(装备强化!$G$12:$G$16,MATCH(装备强化附表!$D262,装备强化!$F$12:$F$16,0))*(INDEX(装备强化!$K$12:$K$26,MATCH(装备强化附表!$E262,装备强化!$J$12:$J$26,0))+IF($B262=1,装备强化!$K$28,0))*INDEX(装备强化!$O$12:$O$21,MATCH(装备强化附表!$C262,装备强化!$N$12:$N$21,0)),0)</f>
        <v>269</v>
      </c>
      <c r="AJ262" s="54">
        <f t="shared" si="74"/>
        <v>538000</v>
      </c>
    </row>
    <row r="263" spans="1:36">
      <c r="A263" t="s">
        <v>1635</v>
      </c>
      <c r="B263">
        <v>0</v>
      </c>
      <c r="C263" t="s">
        <v>126</v>
      </c>
      <c r="D263" t="s">
        <v>308</v>
      </c>
      <c r="E263">
        <v>55</v>
      </c>
      <c r="F263" t="s">
        <v>232</v>
      </c>
      <c r="G263" s="54">
        <f>ROUNDUP(装备强化!$F$3*INDEX(装备强化!$C$12:$C$26,MATCH(装备强化附表!G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7</v>
      </c>
      <c r="H263" s="54">
        <f t="shared" si="60"/>
        <v>14000</v>
      </c>
      <c r="I263" s="54">
        <f>ROUNDUP(装备强化!$F$3*INDEX(装备强化!$C$12:$C$26,MATCH(装备强化附表!I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11</v>
      </c>
      <c r="J263" s="54">
        <f t="shared" si="61"/>
        <v>22000</v>
      </c>
      <c r="K263" s="54">
        <f>ROUNDUP(装备强化!$F$3*INDEX(装备强化!$C$12:$C$26,MATCH(装备强化附表!K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16</v>
      </c>
      <c r="L263" s="54">
        <f t="shared" si="62"/>
        <v>32000</v>
      </c>
      <c r="M263" s="54">
        <f>ROUNDUP(装备强化!$F$3*INDEX(装备强化!$C$12:$C$26,MATCH(装备强化附表!M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19</v>
      </c>
      <c r="N263" s="54">
        <f t="shared" si="63"/>
        <v>38000</v>
      </c>
      <c r="O263" s="54">
        <f>ROUNDUP(装备强化!$F$3*INDEX(装备强化!$C$12:$C$26,MATCH(装备强化附表!O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24</v>
      </c>
      <c r="P263" s="54">
        <f t="shared" si="64"/>
        <v>48000</v>
      </c>
      <c r="Q263" s="54">
        <f>ROUNDUP(装备强化!$F$3*INDEX(装备强化!$C$12:$C$26,MATCH(装备强化附表!Q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43</v>
      </c>
      <c r="R263" s="54">
        <f t="shared" si="65"/>
        <v>86000</v>
      </c>
      <c r="S263" s="54">
        <f>ROUNDUP(装备强化!$F$3*INDEX(装备强化!$C$12:$C$26,MATCH(装备强化附表!S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49</v>
      </c>
      <c r="T263" s="54">
        <f t="shared" si="66"/>
        <v>98000</v>
      </c>
      <c r="U263" s="54">
        <f>ROUNDUP(装备强化!$F$3*INDEX(装备强化!$C$12:$C$26,MATCH(装备强化附表!U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56</v>
      </c>
      <c r="V263" s="54">
        <f t="shared" si="67"/>
        <v>112000</v>
      </c>
      <c r="W263" s="54">
        <f>ROUNDUP(装备强化!$F$3*INDEX(装备强化!$C$12:$C$26,MATCH(装备强化附表!W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63</v>
      </c>
      <c r="X263" s="54">
        <f t="shared" si="68"/>
        <v>126000</v>
      </c>
      <c r="Y263" s="54">
        <f>ROUNDUP(装备强化!$F$3*INDEX(装备强化!$C$12:$C$26,MATCH(装备强化附表!Y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70</v>
      </c>
      <c r="Z263" s="54">
        <f t="shared" si="69"/>
        <v>140000</v>
      </c>
      <c r="AA263" s="54">
        <f>ROUNDUP(装备强化!$F$3*INDEX(装备强化!$C$12:$C$26,MATCH(装备强化附表!AA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122</v>
      </c>
      <c r="AB263" s="54">
        <f t="shared" si="70"/>
        <v>244000</v>
      </c>
      <c r="AC263" s="54">
        <f>ROUNDUP(装备强化!$F$3*INDEX(装备强化!$C$12:$C$26,MATCH(装备强化附表!AC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135</v>
      </c>
      <c r="AD263" s="54">
        <f t="shared" si="71"/>
        <v>270000</v>
      </c>
      <c r="AE263" s="54">
        <f>ROUNDUP(装备强化!$F$3*INDEX(装备强化!$C$12:$C$26,MATCH(装备强化附表!AE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149</v>
      </c>
      <c r="AF263" s="54">
        <f t="shared" si="72"/>
        <v>298000</v>
      </c>
      <c r="AG263" s="54">
        <f>ROUNDUP(装备强化!$F$3*INDEX(装备强化!$C$12:$C$26,MATCH(装备强化附表!AG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162</v>
      </c>
      <c r="AH263" s="54">
        <f t="shared" si="73"/>
        <v>324000</v>
      </c>
      <c r="AI263" s="54">
        <f>ROUNDUP(装备强化!$F$3*INDEX(装备强化!$C$12:$C$26,MATCH(装备强化附表!AI$1,装备强化!$B$12:$B$26,0))*INDEX(装备强化!$G$12:$G$16,MATCH(装备强化附表!$D263,装备强化!$F$12:$F$16,0))*(INDEX(装备强化!$K$12:$K$26,MATCH(装备强化附表!$E263,装备强化!$J$12:$J$26,0))+IF($B263=1,装备强化!$K$28,0))*INDEX(装备强化!$O$12:$O$21,MATCH(装备强化附表!$C263,装备强化!$N$12:$N$21,0)),0)</f>
        <v>176</v>
      </c>
      <c r="AJ263" s="54">
        <f t="shared" si="74"/>
        <v>352000</v>
      </c>
    </row>
    <row r="264" spans="1:36">
      <c r="A264" t="s">
        <v>1640</v>
      </c>
      <c r="B264">
        <v>1</v>
      </c>
      <c r="C264" t="s">
        <v>126</v>
      </c>
      <c r="D264" t="s">
        <v>308</v>
      </c>
      <c r="E264">
        <v>55</v>
      </c>
      <c r="F264" t="s">
        <v>232</v>
      </c>
      <c r="G264" s="54">
        <f>ROUNDUP(装备强化!$F$3*INDEX(装备强化!$C$12:$C$26,MATCH(装备强化附表!G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9</v>
      </c>
      <c r="H264" s="54">
        <f t="shared" si="60"/>
        <v>18000</v>
      </c>
      <c r="I264" s="54">
        <f>ROUNDUP(装备强化!$F$3*INDEX(装备强化!$C$12:$C$26,MATCH(装备强化附表!I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13</v>
      </c>
      <c r="J264" s="54">
        <f t="shared" si="61"/>
        <v>26000</v>
      </c>
      <c r="K264" s="54">
        <f>ROUNDUP(装备强化!$F$3*INDEX(装备强化!$C$12:$C$26,MATCH(装备强化附表!K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19</v>
      </c>
      <c r="L264" s="54">
        <f t="shared" si="62"/>
        <v>38000</v>
      </c>
      <c r="M264" s="54">
        <f>ROUNDUP(装备强化!$F$3*INDEX(装备强化!$C$12:$C$26,MATCH(装备强化附表!M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23</v>
      </c>
      <c r="N264" s="54">
        <f t="shared" si="63"/>
        <v>46000</v>
      </c>
      <c r="O264" s="54">
        <f>ROUNDUP(装备强化!$F$3*INDEX(装备强化!$C$12:$C$26,MATCH(装备强化附表!O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29</v>
      </c>
      <c r="P264" s="54">
        <f t="shared" si="64"/>
        <v>58000</v>
      </c>
      <c r="Q264" s="54">
        <f>ROUNDUP(装备强化!$F$3*INDEX(装备强化!$C$12:$C$26,MATCH(装备强化附表!Q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52</v>
      </c>
      <c r="R264" s="54">
        <f t="shared" si="65"/>
        <v>104000</v>
      </c>
      <c r="S264" s="54">
        <f>ROUNDUP(装备强化!$F$3*INDEX(装备强化!$C$12:$C$26,MATCH(装备强化附表!S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60</v>
      </c>
      <c r="T264" s="54">
        <f t="shared" si="66"/>
        <v>120000</v>
      </c>
      <c r="U264" s="54">
        <f>ROUNDUP(装备强化!$F$3*INDEX(装备强化!$C$12:$C$26,MATCH(装备强化附表!U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69</v>
      </c>
      <c r="V264" s="54">
        <f t="shared" si="67"/>
        <v>138000</v>
      </c>
      <c r="W264" s="54">
        <f>ROUNDUP(装备强化!$F$3*INDEX(装备强化!$C$12:$C$26,MATCH(装备强化附表!W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77</v>
      </c>
      <c r="X264" s="54">
        <f t="shared" si="68"/>
        <v>154000</v>
      </c>
      <c r="Y264" s="54">
        <f>ROUNDUP(装备强化!$F$3*INDEX(装备强化!$C$12:$C$26,MATCH(装备强化附表!Y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85</v>
      </c>
      <c r="Z264" s="54">
        <f t="shared" si="69"/>
        <v>170000</v>
      </c>
      <c r="AA264" s="54">
        <f>ROUNDUP(装备强化!$F$3*INDEX(装备强化!$C$12:$C$26,MATCH(装备强化附表!AA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149</v>
      </c>
      <c r="AB264" s="54">
        <f t="shared" si="70"/>
        <v>298000</v>
      </c>
      <c r="AC264" s="54">
        <f>ROUNDUP(装备强化!$F$3*INDEX(装备强化!$C$12:$C$26,MATCH(装备强化附表!AC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165</v>
      </c>
      <c r="AD264" s="54">
        <f t="shared" si="71"/>
        <v>330000</v>
      </c>
      <c r="AE264" s="54">
        <f>ROUNDUP(装备强化!$F$3*INDEX(装备强化!$C$12:$C$26,MATCH(装备强化附表!AE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182</v>
      </c>
      <c r="AF264" s="54">
        <f t="shared" si="72"/>
        <v>364000</v>
      </c>
      <c r="AG264" s="54">
        <f>ROUNDUP(装备强化!$F$3*INDEX(装备强化!$C$12:$C$26,MATCH(装备强化附表!AG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198</v>
      </c>
      <c r="AH264" s="54">
        <f t="shared" si="73"/>
        <v>396000</v>
      </c>
      <c r="AI264" s="54">
        <f>ROUNDUP(装备强化!$F$3*INDEX(装备强化!$C$12:$C$26,MATCH(装备强化附表!AI$1,装备强化!$B$12:$B$26,0))*INDEX(装备强化!$G$12:$G$16,MATCH(装备强化附表!$D264,装备强化!$F$12:$F$16,0))*(INDEX(装备强化!$K$12:$K$26,MATCH(装备强化附表!$E264,装备强化!$J$12:$J$26,0))+IF($B264=1,装备强化!$K$28,0))*INDEX(装备强化!$O$12:$O$21,MATCH(装备强化附表!$C264,装备强化!$N$12:$N$21,0)),0)</f>
        <v>215</v>
      </c>
      <c r="AJ264" s="54">
        <f t="shared" si="74"/>
        <v>430000</v>
      </c>
    </row>
    <row r="265" spans="1:36">
      <c r="A265" t="s">
        <v>1645</v>
      </c>
      <c r="B265">
        <v>0</v>
      </c>
      <c r="C265" t="s">
        <v>129</v>
      </c>
      <c r="D265" t="s">
        <v>308</v>
      </c>
      <c r="E265">
        <v>55</v>
      </c>
      <c r="F265" t="s">
        <v>232</v>
      </c>
      <c r="G265" s="54">
        <f>ROUNDUP(装备强化!$F$3*INDEX(装备强化!$C$12:$C$26,MATCH(装备强化附表!G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7</v>
      </c>
      <c r="H265" s="54">
        <f t="shared" si="60"/>
        <v>14000</v>
      </c>
      <c r="I265" s="54">
        <f>ROUNDUP(装备强化!$F$3*INDEX(装备强化!$C$12:$C$26,MATCH(装备强化附表!I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11</v>
      </c>
      <c r="J265" s="54">
        <f t="shared" si="61"/>
        <v>22000</v>
      </c>
      <c r="K265" s="54">
        <f>ROUNDUP(装备强化!$F$3*INDEX(装备强化!$C$12:$C$26,MATCH(装备强化附表!K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16</v>
      </c>
      <c r="L265" s="54">
        <f t="shared" si="62"/>
        <v>32000</v>
      </c>
      <c r="M265" s="54">
        <f>ROUNDUP(装备强化!$F$3*INDEX(装备强化!$C$12:$C$26,MATCH(装备强化附表!M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19</v>
      </c>
      <c r="N265" s="54">
        <f t="shared" si="63"/>
        <v>38000</v>
      </c>
      <c r="O265" s="54">
        <f>ROUNDUP(装备强化!$F$3*INDEX(装备强化!$C$12:$C$26,MATCH(装备强化附表!O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24</v>
      </c>
      <c r="P265" s="54">
        <f t="shared" si="64"/>
        <v>48000</v>
      </c>
      <c r="Q265" s="54">
        <f>ROUNDUP(装备强化!$F$3*INDEX(装备强化!$C$12:$C$26,MATCH(装备强化附表!Q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43</v>
      </c>
      <c r="R265" s="54">
        <f t="shared" si="65"/>
        <v>86000</v>
      </c>
      <c r="S265" s="54">
        <f>ROUNDUP(装备强化!$F$3*INDEX(装备强化!$C$12:$C$26,MATCH(装备强化附表!S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49</v>
      </c>
      <c r="T265" s="54">
        <f t="shared" si="66"/>
        <v>98000</v>
      </c>
      <c r="U265" s="54">
        <f>ROUNDUP(装备强化!$F$3*INDEX(装备强化!$C$12:$C$26,MATCH(装备强化附表!U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56</v>
      </c>
      <c r="V265" s="54">
        <f t="shared" si="67"/>
        <v>112000</v>
      </c>
      <c r="W265" s="54">
        <f>ROUNDUP(装备强化!$F$3*INDEX(装备强化!$C$12:$C$26,MATCH(装备强化附表!W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63</v>
      </c>
      <c r="X265" s="54">
        <f t="shared" si="68"/>
        <v>126000</v>
      </c>
      <c r="Y265" s="54">
        <f>ROUNDUP(装备强化!$F$3*INDEX(装备强化!$C$12:$C$26,MATCH(装备强化附表!Y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70</v>
      </c>
      <c r="Z265" s="54">
        <f t="shared" si="69"/>
        <v>140000</v>
      </c>
      <c r="AA265" s="54">
        <f>ROUNDUP(装备强化!$F$3*INDEX(装备强化!$C$12:$C$26,MATCH(装备强化附表!AA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122</v>
      </c>
      <c r="AB265" s="54">
        <f t="shared" si="70"/>
        <v>244000</v>
      </c>
      <c r="AC265" s="54">
        <f>ROUNDUP(装备强化!$F$3*INDEX(装备强化!$C$12:$C$26,MATCH(装备强化附表!AC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135</v>
      </c>
      <c r="AD265" s="54">
        <f t="shared" si="71"/>
        <v>270000</v>
      </c>
      <c r="AE265" s="54">
        <f>ROUNDUP(装备强化!$F$3*INDEX(装备强化!$C$12:$C$26,MATCH(装备强化附表!AE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149</v>
      </c>
      <c r="AF265" s="54">
        <f t="shared" si="72"/>
        <v>298000</v>
      </c>
      <c r="AG265" s="54">
        <f>ROUNDUP(装备强化!$F$3*INDEX(装备强化!$C$12:$C$26,MATCH(装备强化附表!AG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162</v>
      </c>
      <c r="AH265" s="54">
        <f t="shared" si="73"/>
        <v>324000</v>
      </c>
      <c r="AI265" s="54">
        <f>ROUNDUP(装备强化!$F$3*INDEX(装备强化!$C$12:$C$26,MATCH(装备强化附表!AI$1,装备强化!$B$12:$B$26,0))*INDEX(装备强化!$G$12:$G$16,MATCH(装备强化附表!$D265,装备强化!$F$12:$F$16,0))*(INDEX(装备强化!$K$12:$K$26,MATCH(装备强化附表!$E265,装备强化!$J$12:$J$26,0))+IF($B265=1,装备强化!$K$28,0))*INDEX(装备强化!$O$12:$O$21,MATCH(装备强化附表!$C265,装备强化!$N$12:$N$21,0)),0)</f>
        <v>176</v>
      </c>
      <c r="AJ265" s="54">
        <f t="shared" si="74"/>
        <v>352000</v>
      </c>
    </row>
    <row r="266" spans="1:36">
      <c r="A266" t="s">
        <v>1650</v>
      </c>
      <c r="B266">
        <v>1</v>
      </c>
      <c r="C266" t="s">
        <v>129</v>
      </c>
      <c r="D266" t="s">
        <v>308</v>
      </c>
      <c r="E266">
        <v>55</v>
      </c>
      <c r="F266" t="s">
        <v>232</v>
      </c>
      <c r="G266" s="54">
        <f>ROUNDUP(装备强化!$F$3*INDEX(装备强化!$C$12:$C$26,MATCH(装备强化附表!G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9</v>
      </c>
      <c r="H266" s="54">
        <f t="shared" si="60"/>
        <v>18000</v>
      </c>
      <c r="I266" s="54">
        <f>ROUNDUP(装备强化!$F$3*INDEX(装备强化!$C$12:$C$26,MATCH(装备强化附表!I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13</v>
      </c>
      <c r="J266" s="54">
        <f t="shared" si="61"/>
        <v>26000</v>
      </c>
      <c r="K266" s="54">
        <f>ROUNDUP(装备强化!$F$3*INDEX(装备强化!$C$12:$C$26,MATCH(装备强化附表!K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19</v>
      </c>
      <c r="L266" s="54">
        <f t="shared" si="62"/>
        <v>38000</v>
      </c>
      <c r="M266" s="54">
        <f>ROUNDUP(装备强化!$F$3*INDEX(装备强化!$C$12:$C$26,MATCH(装备强化附表!M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23</v>
      </c>
      <c r="N266" s="54">
        <f t="shared" si="63"/>
        <v>46000</v>
      </c>
      <c r="O266" s="54">
        <f>ROUNDUP(装备强化!$F$3*INDEX(装备强化!$C$12:$C$26,MATCH(装备强化附表!O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29</v>
      </c>
      <c r="P266" s="54">
        <f t="shared" si="64"/>
        <v>58000</v>
      </c>
      <c r="Q266" s="54">
        <f>ROUNDUP(装备强化!$F$3*INDEX(装备强化!$C$12:$C$26,MATCH(装备强化附表!Q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52</v>
      </c>
      <c r="R266" s="54">
        <f t="shared" si="65"/>
        <v>104000</v>
      </c>
      <c r="S266" s="54">
        <f>ROUNDUP(装备强化!$F$3*INDEX(装备强化!$C$12:$C$26,MATCH(装备强化附表!S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60</v>
      </c>
      <c r="T266" s="54">
        <f t="shared" si="66"/>
        <v>120000</v>
      </c>
      <c r="U266" s="54">
        <f>ROUNDUP(装备强化!$F$3*INDEX(装备强化!$C$12:$C$26,MATCH(装备强化附表!U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69</v>
      </c>
      <c r="V266" s="54">
        <f t="shared" si="67"/>
        <v>138000</v>
      </c>
      <c r="W266" s="54">
        <f>ROUNDUP(装备强化!$F$3*INDEX(装备强化!$C$12:$C$26,MATCH(装备强化附表!W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77</v>
      </c>
      <c r="X266" s="54">
        <f t="shared" si="68"/>
        <v>154000</v>
      </c>
      <c r="Y266" s="54">
        <f>ROUNDUP(装备强化!$F$3*INDEX(装备强化!$C$12:$C$26,MATCH(装备强化附表!Y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85</v>
      </c>
      <c r="Z266" s="54">
        <f t="shared" si="69"/>
        <v>170000</v>
      </c>
      <c r="AA266" s="54">
        <f>ROUNDUP(装备强化!$F$3*INDEX(装备强化!$C$12:$C$26,MATCH(装备强化附表!AA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149</v>
      </c>
      <c r="AB266" s="54">
        <f t="shared" si="70"/>
        <v>298000</v>
      </c>
      <c r="AC266" s="54">
        <f>ROUNDUP(装备强化!$F$3*INDEX(装备强化!$C$12:$C$26,MATCH(装备强化附表!AC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165</v>
      </c>
      <c r="AD266" s="54">
        <f t="shared" si="71"/>
        <v>330000</v>
      </c>
      <c r="AE266" s="54">
        <f>ROUNDUP(装备强化!$F$3*INDEX(装备强化!$C$12:$C$26,MATCH(装备强化附表!AE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182</v>
      </c>
      <c r="AF266" s="54">
        <f t="shared" si="72"/>
        <v>364000</v>
      </c>
      <c r="AG266" s="54">
        <f>ROUNDUP(装备强化!$F$3*INDEX(装备强化!$C$12:$C$26,MATCH(装备强化附表!AG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198</v>
      </c>
      <c r="AH266" s="54">
        <f t="shared" si="73"/>
        <v>396000</v>
      </c>
      <c r="AI266" s="54">
        <f>ROUNDUP(装备强化!$F$3*INDEX(装备强化!$C$12:$C$26,MATCH(装备强化附表!AI$1,装备强化!$B$12:$B$26,0))*INDEX(装备强化!$G$12:$G$16,MATCH(装备强化附表!$D266,装备强化!$F$12:$F$16,0))*(INDEX(装备强化!$K$12:$K$26,MATCH(装备强化附表!$E266,装备强化!$J$12:$J$26,0))+IF($B266=1,装备强化!$K$28,0))*INDEX(装备强化!$O$12:$O$21,MATCH(装备强化附表!$C266,装备强化!$N$12:$N$21,0)),0)</f>
        <v>215</v>
      </c>
      <c r="AJ266" s="54">
        <f t="shared" si="74"/>
        <v>430000</v>
      </c>
    </row>
    <row r="267" spans="1:36">
      <c r="A267" t="s">
        <v>1655</v>
      </c>
      <c r="B267">
        <v>0</v>
      </c>
      <c r="C267" t="s">
        <v>123</v>
      </c>
      <c r="D267" t="s">
        <v>308</v>
      </c>
      <c r="E267">
        <v>60</v>
      </c>
      <c r="F267" t="s">
        <v>232</v>
      </c>
      <c r="G267" s="54">
        <f>ROUNDUP(装备强化!$F$3*INDEX(装备强化!$C$12:$C$26,MATCH(装备强化附表!G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8</v>
      </c>
      <c r="H267" s="54">
        <f t="shared" si="60"/>
        <v>16000</v>
      </c>
      <c r="I267" s="54">
        <f>ROUNDUP(装备强化!$F$3*INDEX(装备强化!$C$12:$C$26,MATCH(装备强化附表!I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11</v>
      </c>
      <c r="J267" s="54">
        <f t="shared" si="61"/>
        <v>22000</v>
      </c>
      <c r="K267" s="54">
        <f>ROUNDUP(装备强化!$F$3*INDEX(装备强化!$C$12:$C$26,MATCH(装备强化附表!K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17</v>
      </c>
      <c r="L267" s="54">
        <f t="shared" si="62"/>
        <v>34000</v>
      </c>
      <c r="M267" s="54">
        <f>ROUNDUP(装备强化!$F$3*INDEX(装备强化!$C$12:$C$26,MATCH(装备强化附表!M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20</v>
      </c>
      <c r="N267" s="54">
        <f t="shared" si="63"/>
        <v>40000</v>
      </c>
      <c r="O267" s="54">
        <f>ROUNDUP(装备强化!$F$3*INDEX(装备强化!$C$12:$C$26,MATCH(装备强化附表!O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26</v>
      </c>
      <c r="P267" s="54">
        <f t="shared" si="64"/>
        <v>52000</v>
      </c>
      <c r="Q267" s="54">
        <f>ROUNDUP(装备强化!$F$3*INDEX(装备强化!$C$12:$C$26,MATCH(装备强化附表!Q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46</v>
      </c>
      <c r="R267" s="54">
        <f t="shared" si="65"/>
        <v>92000</v>
      </c>
      <c r="S267" s="54">
        <f>ROUNDUP(装备强化!$F$3*INDEX(装备强化!$C$12:$C$26,MATCH(装备强化附表!S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53</v>
      </c>
      <c r="T267" s="54">
        <f t="shared" si="66"/>
        <v>106000</v>
      </c>
      <c r="U267" s="54">
        <f>ROUNDUP(装备强化!$F$3*INDEX(装备强化!$C$12:$C$26,MATCH(装备强化附表!U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60</v>
      </c>
      <c r="V267" s="54">
        <f t="shared" si="67"/>
        <v>120000</v>
      </c>
      <c r="W267" s="54">
        <f>ROUNDUP(装备强化!$F$3*INDEX(装备强化!$C$12:$C$26,MATCH(装备强化附表!W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68</v>
      </c>
      <c r="X267" s="54">
        <f t="shared" si="68"/>
        <v>136000</v>
      </c>
      <c r="Y267" s="54">
        <f>ROUNDUP(装备强化!$F$3*INDEX(装备强化!$C$12:$C$26,MATCH(装备强化附表!Y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75</v>
      </c>
      <c r="Z267" s="54">
        <f t="shared" si="69"/>
        <v>150000</v>
      </c>
      <c r="AA267" s="54">
        <f>ROUNDUP(装备强化!$F$3*INDEX(装备强化!$C$12:$C$26,MATCH(装备强化附表!AA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131</v>
      </c>
      <c r="AB267" s="54">
        <f t="shared" si="70"/>
        <v>262000</v>
      </c>
      <c r="AC267" s="54">
        <f>ROUNDUP(装备强化!$F$3*INDEX(装备强化!$C$12:$C$26,MATCH(装备强化附表!AC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145</v>
      </c>
      <c r="AD267" s="54">
        <f t="shared" si="71"/>
        <v>290000</v>
      </c>
      <c r="AE267" s="54">
        <f>ROUNDUP(装备强化!$F$3*INDEX(装备强化!$C$12:$C$26,MATCH(装备强化附表!AE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160</v>
      </c>
      <c r="AF267" s="54">
        <f t="shared" si="72"/>
        <v>320000</v>
      </c>
      <c r="AG267" s="54">
        <f>ROUNDUP(装备强化!$F$3*INDEX(装备强化!$C$12:$C$26,MATCH(装备强化附表!AG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174</v>
      </c>
      <c r="AH267" s="54">
        <f t="shared" si="73"/>
        <v>348000</v>
      </c>
      <c r="AI267" s="54">
        <f>ROUNDUP(装备强化!$F$3*INDEX(装备强化!$C$12:$C$26,MATCH(装备强化附表!AI$1,装备强化!$B$12:$B$26,0))*INDEX(装备强化!$G$12:$G$16,MATCH(装备强化附表!$D267,装备强化!$F$12:$F$16,0))*(INDEX(装备强化!$K$12:$K$26,MATCH(装备强化附表!$E267,装备强化!$J$12:$J$26,0))+IF($B267=1,装备强化!$K$28,0))*INDEX(装备强化!$O$12:$O$21,MATCH(装备强化附表!$C267,装备强化!$N$12:$N$21,0)),0)</f>
        <v>189</v>
      </c>
      <c r="AJ267" s="54">
        <f t="shared" si="74"/>
        <v>378000</v>
      </c>
    </row>
    <row r="268" spans="1:36">
      <c r="A268" t="s">
        <v>1660</v>
      </c>
      <c r="B268">
        <v>0</v>
      </c>
      <c r="C268" t="s">
        <v>124</v>
      </c>
      <c r="D268" t="s">
        <v>308</v>
      </c>
      <c r="E268">
        <v>60</v>
      </c>
      <c r="F268" t="s">
        <v>232</v>
      </c>
      <c r="G268" s="54">
        <f>ROUNDUP(装备强化!$F$3*INDEX(装备强化!$C$12:$C$26,MATCH(装备强化附表!G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10</v>
      </c>
      <c r="H268" s="54">
        <f t="shared" si="60"/>
        <v>20000</v>
      </c>
      <c r="I268" s="54">
        <f>ROUNDUP(装备强化!$F$3*INDEX(装备强化!$C$12:$C$26,MATCH(装备强化附表!I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14</v>
      </c>
      <c r="J268" s="54">
        <f t="shared" si="61"/>
        <v>28000</v>
      </c>
      <c r="K268" s="54">
        <f>ROUNDUP(装备强化!$F$3*INDEX(装备强化!$C$12:$C$26,MATCH(装备强化附表!K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21</v>
      </c>
      <c r="L268" s="54">
        <f t="shared" si="62"/>
        <v>42000</v>
      </c>
      <c r="M268" s="54">
        <f>ROUNDUP(装备强化!$F$3*INDEX(装备强化!$C$12:$C$26,MATCH(装备强化附表!M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25</v>
      </c>
      <c r="N268" s="54">
        <f t="shared" si="63"/>
        <v>50000</v>
      </c>
      <c r="O268" s="54">
        <f>ROUNDUP(装备强化!$F$3*INDEX(装备强化!$C$12:$C$26,MATCH(装备强化附表!O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32</v>
      </c>
      <c r="P268" s="54">
        <f t="shared" si="64"/>
        <v>64000</v>
      </c>
      <c r="Q268" s="54">
        <f>ROUNDUP(装备强化!$F$3*INDEX(装备强化!$C$12:$C$26,MATCH(装备强化附表!Q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57</v>
      </c>
      <c r="R268" s="54">
        <f t="shared" si="65"/>
        <v>114000</v>
      </c>
      <c r="S268" s="54">
        <f>ROUNDUP(装备强化!$F$3*INDEX(装备强化!$C$12:$C$26,MATCH(装备强化附表!S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66</v>
      </c>
      <c r="T268" s="54">
        <f t="shared" si="66"/>
        <v>132000</v>
      </c>
      <c r="U268" s="54">
        <f>ROUNDUP(装备强化!$F$3*INDEX(装备强化!$C$12:$C$26,MATCH(装备强化附表!U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75</v>
      </c>
      <c r="V268" s="54">
        <f t="shared" si="67"/>
        <v>150000</v>
      </c>
      <c r="W268" s="54">
        <f>ROUNDUP(装备强化!$F$3*INDEX(装备强化!$C$12:$C$26,MATCH(装备强化附表!W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84</v>
      </c>
      <c r="X268" s="54">
        <f t="shared" si="68"/>
        <v>168000</v>
      </c>
      <c r="Y268" s="54">
        <f>ROUNDUP(装备强化!$F$3*INDEX(装备强化!$C$12:$C$26,MATCH(装备强化附表!Y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93</v>
      </c>
      <c r="Z268" s="54">
        <f t="shared" si="69"/>
        <v>186000</v>
      </c>
      <c r="AA268" s="54">
        <f>ROUNDUP(装备强化!$F$3*INDEX(装备强化!$C$12:$C$26,MATCH(装备强化附表!AA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164</v>
      </c>
      <c r="AB268" s="54">
        <f t="shared" si="70"/>
        <v>328000</v>
      </c>
      <c r="AC268" s="54">
        <f>ROUNDUP(装备强化!$F$3*INDEX(装备强化!$C$12:$C$26,MATCH(装备强化附表!AC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182</v>
      </c>
      <c r="AD268" s="54">
        <f t="shared" si="71"/>
        <v>364000</v>
      </c>
      <c r="AE268" s="54">
        <f>ROUNDUP(装备强化!$F$3*INDEX(装备强化!$C$12:$C$26,MATCH(装备强化附表!AE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200</v>
      </c>
      <c r="AF268" s="54">
        <f t="shared" si="72"/>
        <v>400000</v>
      </c>
      <c r="AG268" s="54">
        <f>ROUNDUP(装备强化!$F$3*INDEX(装备强化!$C$12:$C$26,MATCH(装备强化附表!AG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218</v>
      </c>
      <c r="AH268" s="54">
        <f t="shared" si="73"/>
        <v>436000</v>
      </c>
      <c r="AI268" s="54">
        <f>ROUNDUP(装备强化!$F$3*INDEX(装备强化!$C$12:$C$26,MATCH(装备强化附表!AI$1,装备强化!$B$12:$B$26,0))*INDEX(装备强化!$G$12:$G$16,MATCH(装备强化附表!$D268,装备强化!$F$12:$F$16,0))*(INDEX(装备强化!$K$12:$K$26,MATCH(装备强化附表!$E268,装备强化!$J$12:$J$26,0))+IF($B268=1,装备强化!$K$28,0))*INDEX(装备强化!$O$12:$O$21,MATCH(装备强化附表!$C268,装备强化!$N$12:$N$21,0)),0)</f>
        <v>236</v>
      </c>
      <c r="AJ268" s="54">
        <f t="shared" si="74"/>
        <v>472000</v>
      </c>
    </row>
    <row r="269" spans="1:36">
      <c r="A269" t="s">
        <v>1665</v>
      </c>
      <c r="B269">
        <v>0</v>
      </c>
      <c r="C269" t="s">
        <v>125</v>
      </c>
      <c r="D269" t="s">
        <v>308</v>
      </c>
      <c r="E269">
        <v>60</v>
      </c>
      <c r="F269" t="s">
        <v>232</v>
      </c>
      <c r="G269" s="54">
        <f>ROUNDUP(装备强化!$F$3*INDEX(装备强化!$C$12:$C$26,MATCH(装备强化附表!G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10</v>
      </c>
      <c r="H269" s="54">
        <f t="shared" si="60"/>
        <v>20000</v>
      </c>
      <c r="I269" s="54">
        <f>ROUNDUP(装备强化!$F$3*INDEX(装备强化!$C$12:$C$26,MATCH(装备强化附表!I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14</v>
      </c>
      <c r="J269" s="54">
        <f t="shared" si="61"/>
        <v>28000</v>
      </c>
      <c r="K269" s="54">
        <f>ROUNDUP(装备强化!$F$3*INDEX(装备强化!$C$12:$C$26,MATCH(装备强化附表!K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21</v>
      </c>
      <c r="L269" s="54">
        <f t="shared" si="62"/>
        <v>42000</v>
      </c>
      <c r="M269" s="54">
        <f>ROUNDUP(装备强化!$F$3*INDEX(装备强化!$C$12:$C$26,MATCH(装备强化附表!M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25</v>
      </c>
      <c r="N269" s="54">
        <f t="shared" si="63"/>
        <v>50000</v>
      </c>
      <c r="O269" s="54">
        <f>ROUNDUP(装备强化!$F$3*INDEX(装备强化!$C$12:$C$26,MATCH(装备强化附表!O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32</v>
      </c>
      <c r="P269" s="54">
        <f t="shared" si="64"/>
        <v>64000</v>
      </c>
      <c r="Q269" s="54">
        <f>ROUNDUP(装备强化!$F$3*INDEX(装备强化!$C$12:$C$26,MATCH(装备强化附表!Q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57</v>
      </c>
      <c r="R269" s="54">
        <f t="shared" si="65"/>
        <v>114000</v>
      </c>
      <c r="S269" s="54">
        <f>ROUNDUP(装备强化!$F$3*INDEX(装备强化!$C$12:$C$26,MATCH(装备强化附表!S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66</v>
      </c>
      <c r="T269" s="54">
        <f t="shared" si="66"/>
        <v>132000</v>
      </c>
      <c r="U269" s="54">
        <f>ROUNDUP(装备强化!$F$3*INDEX(装备强化!$C$12:$C$26,MATCH(装备强化附表!U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75</v>
      </c>
      <c r="V269" s="54">
        <f t="shared" si="67"/>
        <v>150000</v>
      </c>
      <c r="W269" s="54">
        <f>ROUNDUP(装备强化!$F$3*INDEX(装备强化!$C$12:$C$26,MATCH(装备强化附表!W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84</v>
      </c>
      <c r="X269" s="54">
        <f t="shared" si="68"/>
        <v>168000</v>
      </c>
      <c r="Y269" s="54">
        <f>ROUNDUP(装备强化!$F$3*INDEX(装备强化!$C$12:$C$26,MATCH(装备强化附表!Y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93</v>
      </c>
      <c r="Z269" s="54">
        <f t="shared" si="69"/>
        <v>186000</v>
      </c>
      <c r="AA269" s="54">
        <f>ROUNDUP(装备强化!$F$3*INDEX(装备强化!$C$12:$C$26,MATCH(装备强化附表!AA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164</v>
      </c>
      <c r="AB269" s="54">
        <f t="shared" si="70"/>
        <v>328000</v>
      </c>
      <c r="AC269" s="54">
        <f>ROUNDUP(装备强化!$F$3*INDEX(装备强化!$C$12:$C$26,MATCH(装备强化附表!AC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182</v>
      </c>
      <c r="AD269" s="54">
        <f t="shared" si="71"/>
        <v>364000</v>
      </c>
      <c r="AE269" s="54">
        <f>ROUNDUP(装备强化!$F$3*INDEX(装备强化!$C$12:$C$26,MATCH(装备强化附表!AE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200</v>
      </c>
      <c r="AF269" s="54">
        <f t="shared" si="72"/>
        <v>400000</v>
      </c>
      <c r="AG269" s="54">
        <f>ROUNDUP(装备强化!$F$3*INDEX(装备强化!$C$12:$C$26,MATCH(装备强化附表!AG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218</v>
      </c>
      <c r="AH269" s="54">
        <f t="shared" si="73"/>
        <v>436000</v>
      </c>
      <c r="AI269" s="54">
        <f>ROUNDUP(装备强化!$F$3*INDEX(装备强化!$C$12:$C$26,MATCH(装备强化附表!AI$1,装备强化!$B$12:$B$26,0))*INDEX(装备强化!$G$12:$G$16,MATCH(装备强化附表!$D269,装备强化!$F$12:$F$16,0))*(INDEX(装备强化!$K$12:$K$26,MATCH(装备强化附表!$E269,装备强化!$J$12:$J$26,0))+IF($B269=1,装备强化!$K$28,0))*INDEX(装备强化!$O$12:$O$21,MATCH(装备强化附表!$C269,装备强化!$N$12:$N$21,0)),0)</f>
        <v>236</v>
      </c>
      <c r="AJ269" s="54">
        <f t="shared" si="74"/>
        <v>472000</v>
      </c>
    </row>
    <row r="270" spans="1:36">
      <c r="A270" t="s">
        <v>1670</v>
      </c>
      <c r="B270">
        <v>0</v>
      </c>
      <c r="C270" t="s">
        <v>130</v>
      </c>
      <c r="D270" t="s">
        <v>308</v>
      </c>
      <c r="E270">
        <v>60</v>
      </c>
      <c r="F270" t="s">
        <v>232</v>
      </c>
      <c r="G270" s="54">
        <f>ROUNDUP(装备强化!$F$3*INDEX(装备强化!$C$12:$C$26,MATCH(装备强化附表!G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8</v>
      </c>
      <c r="H270" s="54">
        <f t="shared" si="60"/>
        <v>16000</v>
      </c>
      <c r="I270" s="54">
        <f>ROUNDUP(装备强化!$F$3*INDEX(装备强化!$C$12:$C$26,MATCH(装备强化附表!I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11</v>
      </c>
      <c r="J270" s="54">
        <f t="shared" si="61"/>
        <v>22000</v>
      </c>
      <c r="K270" s="54">
        <f>ROUNDUP(装备强化!$F$3*INDEX(装备强化!$C$12:$C$26,MATCH(装备强化附表!K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17</v>
      </c>
      <c r="L270" s="54">
        <f t="shared" si="62"/>
        <v>34000</v>
      </c>
      <c r="M270" s="54">
        <f>ROUNDUP(装备强化!$F$3*INDEX(装备强化!$C$12:$C$26,MATCH(装备强化附表!M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20</v>
      </c>
      <c r="N270" s="54">
        <f t="shared" si="63"/>
        <v>40000</v>
      </c>
      <c r="O270" s="54">
        <f>ROUNDUP(装备强化!$F$3*INDEX(装备强化!$C$12:$C$26,MATCH(装备强化附表!O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26</v>
      </c>
      <c r="P270" s="54">
        <f t="shared" si="64"/>
        <v>52000</v>
      </c>
      <c r="Q270" s="54">
        <f>ROUNDUP(装备强化!$F$3*INDEX(装备强化!$C$12:$C$26,MATCH(装备强化附表!Q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46</v>
      </c>
      <c r="R270" s="54">
        <f t="shared" si="65"/>
        <v>92000</v>
      </c>
      <c r="S270" s="54">
        <f>ROUNDUP(装备强化!$F$3*INDEX(装备强化!$C$12:$C$26,MATCH(装备强化附表!S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53</v>
      </c>
      <c r="T270" s="54">
        <f t="shared" si="66"/>
        <v>106000</v>
      </c>
      <c r="U270" s="54">
        <f>ROUNDUP(装备强化!$F$3*INDEX(装备强化!$C$12:$C$26,MATCH(装备强化附表!U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60</v>
      </c>
      <c r="V270" s="54">
        <f t="shared" si="67"/>
        <v>120000</v>
      </c>
      <c r="W270" s="54">
        <f>ROUNDUP(装备强化!$F$3*INDEX(装备强化!$C$12:$C$26,MATCH(装备强化附表!W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68</v>
      </c>
      <c r="X270" s="54">
        <f t="shared" si="68"/>
        <v>136000</v>
      </c>
      <c r="Y270" s="54">
        <f>ROUNDUP(装备强化!$F$3*INDEX(装备强化!$C$12:$C$26,MATCH(装备强化附表!Y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75</v>
      </c>
      <c r="Z270" s="54">
        <f t="shared" si="69"/>
        <v>150000</v>
      </c>
      <c r="AA270" s="54">
        <f>ROUNDUP(装备强化!$F$3*INDEX(装备强化!$C$12:$C$26,MATCH(装备强化附表!AA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131</v>
      </c>
      <c r="AB270" s="54">
        <f t="shared" si="70"/>
        <v>262000</v>
      </c>
      <c r="AC270" s="54">
        <f>ROUNDUP(装备强化!$F$3*INDEX(装备强化!$C$12:$C$26,MATCH(装备强化附表!AC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145</v>
      </c>
      <c r="AD270" s="54">
        <f t="shared" si="71"/>
        <v>290000</v>
      </c>
      <c r="AE270" s="54">
        <f>ROUNDUP(装备强化!$F$3*INDEX(装备强化!$C$12:$C$26,MATCH(装备强化附表!AE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160</v>
      </c>
      <c r="AF270" s="54">
        <f t="shared" si="72"/>
        <v>320000</v>
      </c>
      <c r="AG270" s="54">
        <f>ROUNDUP(装备强化!$F$3*INDEX(装备强化!$C$12:$C$26,MATCH(装备强化附表!AG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174</v>
      </c>
      <c r="AH270" s="54">
        <f t="shared" si="73"/>
        <v>348000</v>
      </c>
      <c r="AI270" s="54">
        <f>ROUNDUP(装备强化!$F$3*INDEX(装备强化!$C$12:$C$26,MATCH(装备强化附表!AI$1,装备强化!$B$12:$B$26,0))*INDEX(装备强化!$G$12:$G$16,MATCH(装备强化附表!$D270,装备强化!$F$12:$F$16,0))*(INDEX(装备强化!$K$12:$K$26,MATCH(装备强化附表!$E270,装备强化!$J$12:$J$26,0))+IF($B270=1,装备强化!$K$28,0))*INDEX(装备强化!$O$12:$O$21,MATCH(装备强化附表!$C270,装备强化!$N$12:$N$21,0)),0)</f>
        <v>189</v>
      </c>
      <c r="AJ270" s="54">
        <f t="shared" si="74"/>
        <v>378000</v>
      </c>
    </row>
    <row r="271" spans="1:36">
      <c r="A271" t="s">
        <v>1675</v>
      </c>
      <c r="B271">
        <v>0</v>
      </c>
      <c r="C271" t="s">
        <v>131</v>
      </c>
      <c r="D271" t="s">
        <v>308</v>
      </c>
      <c r="E271">
        <v>60</v>
      </c>
      <c r="F271" t="s">
        <v>232</v>
      </c>
      <c r="G271" s="54">
        <f>ROUNDUP(装备强化!$F$3*INDEX(装备强化!$C$12:$C$26,MATCH(装备强化附表!G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8</v>
      </c>
      <c r="H271" s="54">
        <f t="shared" si="60"/>
        <v>16000</v>
      </c>
      <c r="I271" s="54">
        <f>ROUNDUP(装备强化!$F$3*INDEX(装备强化!$C$12:$C$26,MATCH(装备强化附表!I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11</v>
      </c>
      <c r="J271" s="54">
        <f t="shared" si="61"/>
        <v>22000</v>
      </c>
      <c r="K271" s="54">
        <f>ROUNDUP(装备强化!$F$3*INDEX(装备强化!$C$12:$C$26,MATCH(装备强化附表!K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17</v>
      </c>
      <c r="L271" s="54">
        <f t="shared" si="62"/>
        <v>34000</v>
      </c>
      <c r="M271" s="54">
        <f>ROUNDUP(装备强化!$F$3*INDEX(装备强化!$C$12:$C$26,MATCH(装备强化附表!M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20</v>
      </c>
      <c r="N271" s="54">
        <f t="shared" si="63"/>
        <v>40000</v>
      </c>
      <c r="O271" s="54">
        <f>ROUNDUP(装备强化!$F$3*INDEX(装备强化!$C$12:$C$26,MATCH(装备强化附表!O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26</v>
      </c>
      <c r="P271" s="54">
        <f t="shared" si="64"/>
        <v>52000</v>
      </c>
      <c r="Q271" s="54">
        <f>ROUNDUP(装备强化!$F$3*INDEX(装备强化!$C$12:$C$26,MATCH(装备强化附表!Q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46</v>
      </c>
      <c r="R271" s="54">
        <f t="shared" si="65"/>
        <v>92000</v>
      </c>
      <c r="S271" s="54">
        <f>ROUNDUP(装备强化!$F$3*INDEX(装备强化!$C$12:$C$26,MATCH(装备强化附表!S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53</v>
      </c>
      <c r="T271" s="54">
        <f t="shared" si="66"/>
        <v>106000</v>
      </c>
      <c r="U271" s="54">
        <f>ROUNDUP(装备强化!$F$3*INDEX(装备强化!$C$12:$C$26,MATCH(装备强化附表!U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60</v>
      </c>
      <c r="V271" s="54">
        <f t="shared" si="67"/>
        <v>120000</v>
      </c>
      <c r="W271" s="54">
        <f>ROUNDUP(装备强化!$F$3*INDEX(装备强化!$C$12:$C$26,MATCH(装备强化附表!W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68</v>
      </c>
      <c r="X271" s="54">
        <f t="shared" si="68"/>
        <v>136000</v>
      </c>
      <c r="Y271" s="54">
        <f>ROUNDUP(装备强化!$F$3*INDEX(装备强化!$C$12:$C$26,MATCH(装备强化附表!Y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75</v>
      </c>
      <c r="Z271" s="54">
        <f t="shared" si="69"/>
        <v>150000</v>
      </c>
      <c r="AA271" s="54">
        <f>ROUNDUP(装备强化!$F$3*INDEX(装备强化!$C$12:$C$26,MATCH(装备强化附表!AA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131</v>
      </c>
      <c r="AB271" s="54">
        <f t="shared" si="70"/>
        <v>262000</v>
      </c>
      <c r="AC271" s="54">
        <f>ROUNDUP(装备强化!$F$3*INDEX(装备强化!$C$12:$C$26,MATCH(装备强化附表!AC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145</v>
      </c>
      <c r="AD271" s="54">
        <f t="shared" si="71"/>
        <v>290000</v>
      </c>
      <c r="AE271" s="54">
        <f>ROUNDUP(装备强化!$F$3*INDEX(装备强化!$C$12:$C$26,MATCH(装备强化附表!AE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160</v>
      </c>
      <c r="AF271" s="54">
        <f t="shared" si="72"/>
        <v>320000</v>
      </c>
      <c r="AG271" s="54">
        <f>ROUNDUP(装备强化!$F$3*INDEX(装备强化!$C$12:$C$26,MATCH(装备强化附表!AG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174</v>
      </c>
      <c r="AH271" s="54">
        <f t="shared" si="73"/>
        <v>348000</v>
      </c>
      <c r="AI271" s="54">
        <f>ROUNDUP(装备强化!$F$3*INDEX(装备强化!$C$12:$C$26,MATCH(装备强化附表!AI$1,装备强化!$B$12:$B$26,0))*INDEX(装备强化!$G$12:$G$16,MATCH(装备强化附表!$D271,装备强化!$F$12:$F$16,0))*(INDEX(装备强化!$K$12:$K$26,MATCH(装备强化附表!$E271,装备强化!$J$12:$J$26,0))+IF($B271=1,装备强化!$K$28,0))*INDEX(装备强化!$O$12:$O$21,MATCH(装备强化附表!$C271,装备强化!$N$12:$N$21,0)),0)</f>
        <v>189</v>
      </c>
      <c r="AJ271" s="54">
        <f t="shared" si="74"/>
        <v>378000</v>
      </c>
    </row>
    <row r="272" spans="1:36">
      <c r="A272" t="s">
        <v>1680</v>
      </c>
      <c r="B272">
        <v>0</v>
      </c>
      <c r="C272" t="s">
        <v>132</v>
      </c>
      <c r="D272" t="s">
        <v>308</v>
      </c>
      <c r="E272">
        <v>60</v>
      </c>
      <c r="F272" t="s">
        <v>232</v>
      </c>
      <c r="G272" s="54">
        <f>ROUNDUP(装备强化!$F$3*INDEX(装备强化!$C$12:$C$26,MATCH(装备强化附表!G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5</v>
      </c>
      <c r="H272" s="54">
        <f t="shared" si="60"/>
        <v>10000</v>
      </c>
      <c r="I272" s="54">
        <f>ROUNDUP(装备强化!$F$3*INDEX(装备强化!$C$12:$C$26,MATCH(装备强化附表!I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7</v>
      </c>
      <c r="J272" s="54">
        <f t="shared" si="61"/>
        <v>14000</v>
      </c>
      <c r="K272" s="54">
        <f>ROUNDUP(装备强化!$F$3*INDEX(装备强化!$C$12:$C$26,MATCH(装备强化附表!K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10</v>
      </c>
      <c r="L272" s="54">
        <f t="shared" si="62"/>
        <v>20000</v>
      </c>
      <c r="M272" s="54">
        <f>ROUNDUP(装备强化!$F$3*INDEX(装备强化!$C$12:$C$26,MATCH(装备强化附表!M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12</v>
      </c>
      <c r="N272" s="54">
        <f t="shared" si="63"/>
        <v>24000</v>
      </c>
      <c r="O272" s="54">
        <f>ROUNDUP(装备强化!$F$3*INDEX(装备强化!$C$12:$C$26,MATCH(装备强化附表!O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16</v>
      </c>
      <c r="P272" s="54">
        <f t="shared" si="64"/>
        <v>32000</v>
      </c>
      <c r="Q272" s="54">
        <f>ROUNDUP(装备强化!$F$3*INDEX(装备强化!$C$12:$C$26,MATCH(装备强化附表!Q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28</v>
      </c>
      <c r="R272" s="54">
        <f t="shared" si="65"/>
        <v>56000</v>
      </c>
      <c r="S272" s="54">
        <f>ROUNDUP(装备强化!$F$3*INDEX(装备强化!$C$12:$C$26,MATCH(装备强化附表!S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32</v>
      </c>
      <c r="T272" s="54">
        <f t="shared" si="66"/>
        <v>64000</v>
      </c>
      <c r="U272" s="54">
        <f>ROUNDUP(装备强化!$F$3*INDEX(装备强化!$C$12:$C$26,MATCH(装备强化附表!U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36</v>
      </c>
      <c r="V272" s="54">
        <f t="shared" si="67"/>
        <v>72000</v>
      </c>
      <c r="W272" s="54">
        <f>ROUNDUP(装备强化!$F$3*INDEX(装备强化!$C$12:$C$26,MATCH(装备强化附表!W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41</v>
      </c>
      <c r="X272" s="54">
        <f t="shared" si="68"/>
        <v>82000</v>
      </c>
      <c r="Y272" s="54">
        <f>ROUNDUP(装备强化!$F$3*INDEX(装备强化!$C$12:$C$26,MATCH(装备强化附表!Y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45</v>
      </c>
      <c r="Z272" s="54">
        <f t="shared" si="69"/>
        <v>90000</v>
      </c>
      <c r="AA272" s="54">
        <f>ROUNDUP(装备强化!$F$3*INDEX(装备强化!$C$12:$C$26,MATCH(装备强化附表!AA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79</v>
      </c>
      <c r="AB272" s="54">
        <f t="shared" si="70"/>
        <v>158000</v>
      </c>
      <c r="AC272" s="54">
        <f>ROUNDUP(装备强化!$F$3*INDEX(装备强化!$C$12:$C$26,MATCH(装备强化附表!AC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87</v>
      </c>
      <c r="AD272" s="54">
        <f t="shared" si="71"/>
        <v>174000</v>
      </c>
      <c r="AE272" s="54">
        <f>ROUNDUP(装备强化!$F$3*INDEX(装备强化!$C$12:$C$26,MATCH(装备强化附表!AE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96</v>
      </c>
      <c r="AF272" s="54">
        <f t="shared" si="72"/>
        <v>192000</v>
      </c>
      <c r="AG272" s="54">
        <f>ROUNDUP(装备强化!$F$3*INDEX(装备强化!$C$12:$C$26,MATCH(装备强化附表!AG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105</v>
      </c>
      <c r="AH272" s="54">
        <f t="shared" si="73"/>
        <v>210000</v>
      </c>
      <c r="AI272" s="54">
        <f>ROUNDUP(装备强化!$F$3*INDEX(装备强化!$C$12:$C$26,MATCH(装备强化附表!AI$1,装备强化!$B$12:$B$26,0))*INDEX(装备强化!$G$12:$G$16,MATCH(装备强化附表!$D272,装备强化!$F$12:$F$16,0))*(INDEX(装备强化!$K$12:$K$26,MATCH(装备强化附表!$E272,装备强化!$J$12:$J$26,0))+IF($B272=1,装备强化!$K$28,0))*INDEX(装备强化!$O$12:$O$21,MATCH(装备强化附表!$C272,装备强化!$N$12:$N$21,0)),0)</f>
        <v>114</v>
      </c>
      <c r="AJ272" s="54">
        <f t="shared" si="74"/>
        <v>228000</v>
      </c>
    </row>
    <row r="273" spans="1:36">
      <c r="A273" t="s">
        <v>1685</v>
      </c>
      <c r="B273">
        <v>0</v>
      </c>
      <c r="C273" t="s">
        <v>127</v>
      </c>
      <c r="D273" t="s">
        <v>308</v>
      </c>
      <c r="E273">
        <v>60</v>
      </c>
      <c r="F273" t="s">
        <v>135</v>
      </c>
      <c r="G273" s="54">
        <f>ROUNDUP(装备强化!$F$3*INDEX(装备强化!$C$12:$C$26,MATCH(装备强化附表!G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15</v>
      </c>
      <c r="H273" s="54">
        <f t="shared" si="60"/>
        <v>30000</v>
      </c>
      <c r="I273" s="54">
        <f>ROUNDUP(装备强化!$F$3*INDEX(装备强化!$C$12:$C$26,MATCH(装备强化附表!I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22</v>
      </c>
      <c r="J273" s="54">
        <f t="shared" si="61"/>
        <v>44000</v>
      </c>
      <c r="K273" s="54">
        <f>ROUNDUP(装备强化!$F$3*INDEX(装备强化!$C$12:$C$26,MATCH(装备强化附表!K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33</v>
      </c>
      <c r="L273" s="54">
        <f t="shared" si="62"/>
        <v>66000</v>
      </c>
      <c r="M273" s="54">
        <f>ROUNDUP(装备强化!$F$3*INDEX(装备强化!$C$12:$C$26,MATCH(装备强化附表!M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40</v>
      </c>
      <c r="N273" s="54">
        <f t="shared" si="63"/>
        <v>80000</v>
      </c>
      <c r="O273" s="54">
        <f>ROUNDUP(装备强化!$F$3*INDEX(装备强化!$C$12:$C$26,MATCH(装备强化附表!O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51</v>
      </c>
      <c r="P273" s="54">
        <f t="shared" si="64"/>
        <v>102000</v>
      </c>
      <c r="Q273" s="54">
        <f>ROUNDUP(装备强化!$F$3*INDEX(装备强化!$C$12:$C$26,MATCH(装备强化附表!Q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91</v>
      </c>
      <c r="R273" s="54">
        <f t="shared" si="65"/>
        <v>182000</v>
      </c>
      <c r="S273" s="54">
        <f>ROUNDUP(装备强化!$F$3*INDEX(装备强化!$C$12:$C$26,MATCH(装备强化附表!S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106</v>
      </c>
      <c r="T273" s="54">
        <f t="shared" si="66"/>
        <v>212000</v>
      </c>
      <c r="U273" s="54">
        <f>ROUNDUP(装备强化!$F$3*INDEX(装备强化!$C$12:$C$26,MATCH(装备强化附表!U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120</v>
      </c>
      <c r="V273" s="54">
        <f t="shared" si="67"/>
        <v>240000</v>
      </c>
      <c r="W273" s="54">
        <f>ROUNDUP(装备强化!$F$3*INDEX(装备强化!$C$12:$C$26,MATCH(装备强化附表!W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135</v>
      </c>
      <c r="X273" s="54">
        <f t="shared" si="68"/>
        <v>270000</v>
      </c>
      <c r="Y273" s="54">
        <f>ROUNDUP(装备强化!$F$3*INDEX(装备强化!$C$12:$C$26,MATCH(装备强化附表!Y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149</v>
      </c>
      <c r="Z273" s="54">
        <f t="shared" si="69"/>
        <v>298000</v>
      </c>
      <c r="AA273" s="54">
        <f>ROUNDUP(装备强化!$F$3*INDEX(装备强化!$C$12:$C$26,MATCH(装备强化附表!AA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261</v>
      </c>
      <c r="AB273" s="54">
        <f t="shared" si="70"/>
        <v>522000</v>
      </c>
      <c r="AC273" s="54">
        <f>ROUNDUP(装备强化!$F$3*INDEX(装备强化!$C$12:$C$26,MATCH(装备强化附表!AC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290</v>
      </c>
      <c r="AD273" s="54">
        <f t="shared" si="71"/>
        <v>580000</v>
      </c>
      <c r="AE273" s="54">
        <f>ROUNDUP(装备强化!$F$3*INDEX(装备强化!$C$12:$C$26,MATCH(装备强化附表!AE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319</v>
      </c>
      <c r="AF273" s="54">
        <f t="shared" si="72"/>
        <v>638000</v>
      </c>
      <c r="AG273" s="54">
        <f>ROUNDUP(装备强化!$F$3*INDEX(装备强化!$C$12:$C$26,MATCH(装备强化附表!AG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348</v>
      </c>
      <c r="AH273" s="54">
        <f t="shared" si="73"/>
        <v>696000</v>
      </c>
      <c r="AI273" s="54">
        <f>ROUNDUP(装备强化!$F$3*INDEX(装备强化!$C$12:$C$26,MATCH(装备强化附表!AI$1,装备强化!$B$12:$B$26,0))*INDEX(装备强化!$G$12:$G$16,MATCH(装备强化附表!$D273,装备强化!$F$12:$F$16,0))*(INDEX(装备强化!$K$12:$K$26,MATCH(装备强化附表!$E273,装备强化!$J$12:$J$26,0))+IF($B273=1,装备强化!$K$28,0))*INDEX(装备强化!$O$12:$O$21,MATCH(装备强化附表!$C273,装备强化!$N$12:$N$21,0)),0)</f>
        <v>377</v>
      </c>
      <c r="AJ273" s="54">
        <f t="shared" si="74"/>
        <v>754000</v>
      </c>
    </row>
    <row r="274" spans="1:36">
      <c r="A274" t="s">
        <v>1690</v>
      </c>
      <c r="B274">
        <v>1</v>
      </c>
      <c r="C274" t="s">
        <v>127</v>
      </c>
      <c r="D274" t="s">
        <v>308</v>
      </c>
      <c r="E274">
        <v>60</v>
      </c>
      <c r="F274" t="s">
        <v>135</v>
      </c>
      <c r="G274" s="54">
        <f>ROUNDUP(装备强化!$F$3*INDEX(装备强化!$C$12:$C$26,MATCH(装备强化附表!G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18</v>
      </c>
      <c r="H274" s="54">
        <f t="shared" si="60"/>
        <v>36000</v>
      </c>
      <c r="I274" s="54">
        <f>ROUNDUP(装备强化!$F$3*INDEX(装备强化!$C$12:$C$26,MATCH(装备强化附表!I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27</v>
      </c>
      <c r="J274" s="54">
        <f t="shared" si="61"/>
        <v>54000</v>
      </c>
      <c r="K274" s="54">
        <f>ROUNDUP(装备强化!$F$3*INDEX(装备强化!$C$12:$C$26,MATCH(装备强化附表!K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40</v>
      </c>
      <c r="L274" s="54">
        <f t="shared" si="62"/>
        <v>80000</v>
      </c>
      <c r="M274" s="54">
        <f>ROUNDUP(装备强化!$F$3*INDEX(装备强化!$C$12:$C$26,MATCH(装备强化附表!M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49</v>
      </c>
      <c r="N274" s="54">
        <f t="shared" si="63"/>
        <v>98000</v>
      </c>
      <c r="O274" s="54">
        <f>ROUNDUP(装备强化!$F$3*INDEX(装备强化!$C$12:$C$26,MATCH(装备强化附表!O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62</v>
      </c>
      <c r="P274" s="54">
        <f t="shared" si="64"/>
        <v>124000</v>
      </c>
      <c r="Q274" s="54">
        <f>ROUNDUP(装备强化!$F$3*INDEX(装备强化!$C$12:$C$26,MATCH(装备强化附表!Q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110</v>
      </c>
      <c r="R274" s="54">
        <f t="shared" si="65"/>
        <v>220000</v>
      </c>
      <c r="S274" s="54">
        <f>ROUNDUP(装备强化!$F$3*INDEX(装备强化!$C$12:$C$26,MATCH(装备强化附表!S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127</v>
      </c>
      <c r="T274" s="54">
        <f t="shared" si="66"/>
        <v>254000</v>
      </c>
      <c r="U274" s="54">
        <f>ROUNDUP(装备强化!$F$3*INDEX(装备强化!$C$12:$C$26,MATCH(装备强化附表!U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145</v>
      </c>
      <c r="V274" s="54">
        <f t="shared" si="67"/>
        <v>290000</v>
      </c>
      <c r="W274" s="54">
        <f>ROUNDUP(装备强化!$F$3*INDEX(装备强化!$C$12:$C$26,MATCH(装备强化附表!W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162</v>
      </c>
      <c r="X274" s="54">
        <f t="shared" si="68"/>
        <v>324000</v>
      </c>
      <c r="Y274" s="54">
        <f>ROUNDUP(装备强化!$F$3*INDEX(装备强化!$C$12:$C$26,MATCH(装备强化附表!Y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180</v>
      </c>
      <c r="Z274" s="54">
        <f t="shared" si="69"/>
        <v>360000</v>
      </c>
      <c r="AA274" s="54">
        <f>ROUNDUP(装备强化!$F$3*INDEX(装备强化!$C$12:$C$26,MATCH(装备强化附表!AA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315</v>
      </c>
      <c r="AB274" s="54">
        <f t="shared" si="70"/>
        <v>630000</v>
      </c>
      <c r="AC274" s="54">
        <f>ROUNDUP(装备强化!$F$3*INDEX(装备强化!$C$12:$C$26,MATCH(装备强化附表!AC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350</v>
      </c>
      <c r="AD274" s="54">
        <f t="shared" si="71"/>
        <v>700000</v>
      </c>
      <c r="AE274" s="54">
        <f>ROUNDUP(装备强化!$F$3*INDEX(装备强化!$C$12:$C$26,MATCH(装备强化附表!AE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385</v>
      </c>
      <c r="AF274" s="54">
        <f t="shared" si="72"/>
        <v>770000</v>
      </c>
      <c r="AG274" s="54">
        <f>ROUNDUP(装备强化!$F$3*INDEX(装备强化!$C$12:$C$26,MATCH(装备强化附表!AG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420</v>
      </c>
      <c r="AH274" s="54">
        <f t="shared" si="73"/>
        <v>840000</v>
      </c>
      <c r="AI274" s="54">
        <f>ROUNDUP(装备强化!$F$3*INDEX(装备强化!$C$12:$C$26,MATCH(装备强化附表!AI$1,装备强化!$B$12:$B$26,0))*INDEX(装备强化!$G$12:$G$16,MATCH(装备强化附表!$D274,装备强化!$F$12:$F$16,0))*(INDEX(装备强化!$K$12:$K$26,MATCH(装备强化附表!$E274,装备强化!$J$12:$J$26,0))+IF($B274=1,装备强化!$K$28,0))*INDEX(装备强化!$O$12:$O$21,MATCH(装备强化附表!$C274,装备强化!$N$12:$N$21,0)),0)</f>
        <v>455</v>
      </c>
      <c r="AJ274" s="54">
        <f t="shared" si="74"/>
        <v>910000</v>
      </c>
    </row>
    <row r="275" spans="1:36">
      <c r="A275" t="s">
        <v>1695</v>
      </c>
      <c r="B275">
        <v>0</v>
      </c>
      <c r="C275" t="s">
        <v>128</v>
      </c>
      <c r="D275" t="s">
        <v>308</v>
      </c>
      <c r="E275">
        <v>60</v>
      </c>
      <c r="F275" t="s">
        <v>135</v>
      </c>
      <c r="G275" s="54">
        <f>ROUNDUP(装备强化!$F$3*INDEX(装备强化!$C$12:$C$26,MATCH(装备强化附表!G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10</v>
      </c>
      <c r="H275" s="54">
        <f t="shared" si="60"/>
        <v>20000</v>
      </c>
      <c r="I275" s="54">
        <f>ROUNDUP(装备强化!$F$3*INDEX(装备强化!$C$12:$C$26,MATCH(装备强化附表!I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14</v>
      </c>
      <c r="J275" s="54">
        <f t="shared" si="61"/>
        <v>28000</v>
      </c>
      <c r="K275" s="54">
        <f>ROUNDUP(装备强化!$F$3*INDEX(装备强化!$C$12:$C$26,MATCH(装备强化附表!K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21</v>
      </c>
      <c r="L275" s="54">
        <f t="shared" si="62"/>
        <v>42000</v>
      </c>
      <c r="M275" s="54">
        <f>ROUNDUP(装备强化!$F$3*INDEX(装备强化!$C$12:$C$26,MATCH(装备强化附表!M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25</v>
      </c>
      <c r="N275" s="54">
        <f t="shared" si="63"/>
        <v>50000</v>
      </c>
      <c r="O275" s="54">
        <f>ROUNDUP(装备强化!$F$3*INDEX(装备强化!$C$12:$C$26,MATCH(装备强化附表!O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32</v>
      </c>
      <c r="P275" s="54">
        <f t="shared" si="64"/>
        <v>64000</v>
      </c>
      <c r="Q275" s="54">
        <f>ROUNDUP(装备强化!$F$3*INDEX(装备强化!$C$12:$C$26,MATCH(装备强化附表!Q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57</v>
      </c>
      <c r="R275" s="54">
        <f t="shared" si="65"/>
        <v>114000</v>
      </c>
      <c r="S275" s="54">
        <f>ROUNDUP(装备强化!$F$3*INDEX(装备强化!$C$12:$C$26,MATCH(装备强化附表!S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66</v>
      </c>
      <c r="T275" s="54">
        <f t="shared" si="66"/>
        <v>132000</v>
      </c>
      <c r="U275" s="54">
        <f>ROUNDUP(装备强化!$F$3*INDEX(装备强化!$C$12:$C$26,MATCH(装备强化附表!U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75</v>
      </c>
      <c r="V275" s="54">
        <f t="shared" si="67"/>
        <v>150000</v>
      </c>
      <c r="W275" s="54">
        <f>ROUNDUP(装备强化!$F$3*INDEX(装备强化!$C$12:$C$26,MATCH(装备强化附表!W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84</v>
      </c>
      <c r="X275" s="54">
        <f t="shared" si="68"/>
        <v>168000</v>
      </c>
      <c r="Y275" s="54">
        <f>ROUNDUP(装备强化!$F$3*INDEX(装备强化!$C$12:$C$26,MATCH(装备强化附表!Y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93</v>
      </c>
      <c r="Z275" s="54">
        <f t="shared" si="69"/>
        <v>186000</v>
      </c>
      <c r="AA275" s="54">
        <f>ROUNDUP(装备强化!$F$3*INDEX(装备强化!$C$12:$C$26,MATCH(装备强化附表!AA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164</v>
      </c>
      <c r="AB275" s="54">
        <f t="shared" si="70"/>
        <v>328000</v>
      </c>
      <c r="AC275" s="54">
        <f>ROUNDUP(装备强化!$F$3*INDEX(装备强化!$C$12:$C$26,MATCH(装备强化附表!AC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182</v>
      </c>
      <c r="AD275" s="54">
        <f t="shared" si="71"/>
        <v>364000</v>
      </c>
      <c r="AE275" s="54">
        <f>ROUNDUP(装备强化!$F$3*INDEX(装备强化!$C$12:$C$26,MATCH(装备强化附表!AE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200</v>
      </c>
      <c r="AF275" s="54">
        <f t="shared" si="72"/>
        <v>400000</v>
      </c>
      <c r="AG275" s="54">
        <f>ROUNDUP(装备强化!$F$3*INDEX(装备强化!$C$12:$C$26,MATCH(装备强化附表!AG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218</v>
      </c>
      <c r="AH275" s="54">
        <f t="shared" si="73"/>
        <v>436000</v>
      </c>
      <c r="AI275" s="54">
        <f>ROUNDUP(装备强化!$F$3*INDEX(装备强化!$C$12:$C$26,MATCH(装备强化附表!AI$1,装备强化!$B$12:$B$26,0))*INDEX(装备强化!$G$12:$G$16,MATCH(装备强化附表!$D275,装备强化!$F$12:$F$16,0))*(INDEX(装备强化!$K$12:$K$26,MATCH(装备强化附表!$E275,装备强化!$J$12:$J$26,0))+IF($B275=1,装备强化!$K$28,0))*INDEX(装备强化!$O$12:$O$21,MATCH(装备强化附表!$C275,装备强化!$N$12:$N$21,0)),0)</f>
        <v>236</v>
      </c>
      <c r="AJ275" s="54">
        <f t="shared" si="74"/>
        <v>472000</v>
      </c>
    </row>
    <row r="276" spans="1:36">
      <c r="A276" t="s">
        <v>1700</v>
      </c>
      <c r="B276">
        <v>1</v>
      </c>
      <c r="C276" t="s">
        <v>128</v>
      </c>
      <c r="D276" t="s">
        <v>308</v>
      </c>
      <c r="E276">
        <v>60</v>
      </c>
      <c r="F276" t="s">
        <v>135</v>
      </c>
      <c r="G276" s="54">
        <f>ROUNDUP(装备强化!$F$3*INDEX(装备强化!$C$12:$C$26,MATCH(装备强化附表!G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11</v>
      </c>
      <c r="H276" s="54">
        <f t="shared" si="60"/>
        <v>22000</v>
      </c>
      <c r="I276" s="54">
        <f>ROUNDUP(装备强化!$F$3*INDEX(装备强化!$C$12:$C$26,MATCH(装备强化附表!I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17</v>
      </c>
      <c r="J276" s="54">
        <f t="shared" si="61"/>
        <v>34000</v>
      </c>
      <c r="K276" s="54">
        <f>ROUNDUP(装备强化!$F$3*INDEX(装备强化!$C$12:$C$26,MATCH(装备强化附表!K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25</v>
      </c>
      <c r="L276" s="54">
        <f t="shared" si="62"/>
        <v>50000</v>
      </c>
      <c r="M276" s="54">
        <f>ROUNDUP(装备强化!$F$3*INDEX(装备强化!$C$12:$C$26,MATCH(装备强化附表!M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31</v>
      </c>
      <c r="N276" s="54">
        <f t="shared" si="63"/>
        <v>62000</v>
      </c>
      <c r="O276" s="54">
        <f>ROUNDUP(装备强化!$F$3*INDEX(装备强化!$C$12:$C$26,MATCH(装备强化附表!O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39</v>
      </c>
      <c r="P276" s="54">
        <f t="shared" si="64"/>
        <v>78000</v>
      </c>
      <c r="Q276" s="54">
        <f>ROUNDUP(装备强化!$F$3*INDEX(装备强化!$C$12:$C$26,MATCH(装备强化附表!Q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69</v>
      </c>
      <c r="R276" s="54">
        <f t="shared" si="65"/>
        <v>138000</v>
      </c>
      <c r="S276" s="54">
        <f>ROUNDUP(装备强化!$F$3*INDEX(装备强化!$C$12:$C$26,MATCH(装备强化附表!S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80</v>
      </c>
      <c r="T276" s="54">
        <f t="shared" si="66"/>
        <v>160000</v>
      </c>
      <c r="U276" s="54">
        <f>ROUNDUP(装备强化!$F$3*INDEX(装备强化!$C$12:$C$26,MATCH(装备强化附表!U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91</v>
      </c>
      <c r="V276" s="54">
        <f t="shared" si="67"/>
        <v>182000</v>
      </c>
      <c r="W276" s="54">
        <f>ROUNDUP(装备强化!$F$3*INDEX(装备强化!$C$12:$C$26,MATCH(装备强化附表!W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102</v>
      </c>
      <c r="X276" s="54">
        <f t="shared" si="68"/>
        <v>204000</v>
      </c>
      <c r="Y276" s="54">
        <f>ROUNDUP(装备强化!$F$3*INDEX(装备强化!$C$12:$C$26,MATCH(装备强化附表!Y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113</v>
      </c>
      <c r="Z276" s="54">
        <f t="shared" si="69"/>
        <v>226000</v>
      </c>
      <c r="AA276" s="54">
        <f>ROUNDUP(装备强化!$F$3*INDEX(装备强化!$C$12:$C$26,MATCH(装备强化附表!AA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197</v>
      </c>
      <c r="AB276" s="54">
        <f t="shared" si="70"/>
        <v>394000</v>
      </c>
      <c r="AC276" s="54">
        <f>ROUNDUP(装备强化!$F$3*INDEX(装备强化!$C$12:$C$26,MATCH(装备强化附表!AC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219</v>
      </c>
      <c r="AD276" s="54">
        <f t="shared" si="71"/>
        <v>438000</v>
      </c>
      <c r="AE276" s="54">
        <f>ROUNDUP(装备强化!$F$3*INDEX(装备强化!$C$12:$C$26,MATCH(装备强化附表!AE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241</v>
      </c>
      <c r="AF276" s="54">
        <f t="shared" si="72"/>
        <v>482000</v>
      </c>
      <c r="AG276" s="54">
        <f>ROUNDUP(装备强化!$F$3*INDEX(装备强化!$C$12:$C$26,MATCH(装备强化附表!AG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263</v>
      </c>
      <c r="AH276" s="54">
        <f t="shared" si="73"/>
        <v>526000</v>
      </c>
      <c r="AI276" s="54">
        <f>ROUNDUP(装备强化!$F$3*INDEX(装备强化!$C$12:$C$26,MATCH(装备强化附表!AI$1,装备强化!$B$12:$B$26,0))*INDEX(装备强化!$G$12:$G$16,MATCH(装备强化附表!$D276,装备强化!$F$12:$F$16,0))*(INDEX(装备强化!$K$12:$K$26,MATCH(装备强化附表!$E276,装备强化!$J$12:$J$26,0))+IF($B276=1,装备强化!$K$28,0))*INDEX(装备强化!$O$12:$O$21,MATCH(装备强化附表!$C276,装备强化!$N$12:$N$21,0)),0)</f>
        <v>285</v>
      </c>
      <c r="AJ276" s="54">
        <f t="shared" si="74"/>
        <v>570000</v>
      </c>
    </row>
    <row r="277" spans="1:36">
      <c r="A277" t="s">
        <v>1705</v>
      </c>
      <c r="B277">
        <v>0</v>
      </c>
      <c r="C277" t="s">
        <v>127</v>
      </c>
      <c r="D277" t="s">
        <v>308</v>
      </c>
      <c r="E277">
        <v>60</v>
      </c>
      <c r="F277" t="s">
        <v>139</v>
      </c>
      <c r="G277" s="54">
        <f>ROUNDUP(装备强化!$F$3*INDEX(装备强化!$C$12:$C$26,MATCH(装备强化附表!G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15</v>
      </c>
      <c r="H277" s="54">
        <f t="shared" si="60"/>
        <v>30000</v>
      </c>
      <c r="I277" s="54">
        <f>ROUNDUP(装备强化!$F$3*INDEX(装备强化!$C$12:$C$26,MATCH(装备强化附表!I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22</v>
      </c>
      <c r="J277" s="54">
        <f t="shared" si="61"/>
        <v>44000</v>
      </c>
      <c r="K277" s="54">
        <f>ROUNDUP(装备强化!$F$3*INDEX(装备强化!$C$12:$C$26,MATCH(装备强化附表!K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33</v>
      </c>
      <c r="L277" s="54">
        <f t="shared" si="62"/>
        <v>66000</v>
      </c>
      <c r="M277" s="54">
        <f>ROUNDUP(装备强化!$F$3*INDEX(装备强化!$C$12:$C$26,MATCH(装备强化附表!M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40</v>
      </c>
      <c r="N277" s="54">
        <f t="shared" si="63"/>
        <v>80000</v>
      </c>
      <c r="O277" s="54">
        <f>ROUNDUP(装备强化!$F$3*INDEX(装备强化!$C$12:$C$26,MATCH(装备强化附表!O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51</v>
      </c>
      <c r="P277" s="54">
        <f t="shared" si="64"/>
        <v>102000</v>
      </c>
      <c r="Q277" s="54">
        <f>ROUNDUP(装备强化!$F$3*INDEX(装备强化!$C$12:$C$26,MATCH(装备强化附表!Q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91</v>
      </c>
      <c r="R277" s="54">
        <f t="shared" si="65"/>
        <v>182000</v>
      </c>
      <c r="S277" s="54">
        <f>ROUNDUP(装备强化!$F$3*INDEX(装备强化!$C$12:$C$26,MATCH(装备强化附表!S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106</v>
      </c>
      <c r="T277" s="54">
        <f t="shared" si="66"/>
        <v>212000</v>
      </c>
      <c r="U277" s="54">
        <f>ROUNDUP(装备强化!$F$3*INDEX(装备强化!$C$12:$C$26,MATCH(装备强化附表!U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120</v>
      </c>
      <c r="V277" s="54">
        <f t="shared" si="67"/>
        <v>240000</v>
      </c>
      <c r="W277" s="54">
        <f>ROUNDUP(装备强化!$F$3*INDEX(装备强化!$C$12:$C$26,MATCH(装备强化附表!W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135</v>
      </c>
      <c r="X277" s="54">
        <f t="shared" si="68"/>
        <v>270000</v>
      </c>
      <c r="Y277" s="54">
        <f>ROUNDUP(装备强化!$F$3*INDEX(装备强化!$C$12:$C$26,MATCH(装备强化附表!Y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149</v>
      </c>
      <c r="Z277" s="54">
        <f t="shared" si="69"/>
        <v>298000</v>
      </c>
      <c r="AA277" s="54">
        <f>ROUNDUP(装备强化!$F$3*INDEX(装备强化!$C$12:$C$26,MATCH(装备强化附表!AA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261</v>
      </c>
      <c r="AB277" s="54">
        <f t="shared" si="70"/>
        <v>522000</v>
      </c>
      <c r="AC277" s="54">
        <f>ROUNDUP(装备强化!$F$3*INDEX(装备强化!$C$12:$C$26,MATCH(装备强化附表!AC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290</v>
      </c>
      <c r="AD277" s="54">
        <f t="shared" si="71"/>
        <v>580000</v>
      </c>
      <c r="AE277" s="54">
        <f>ROUNDUP(装备强化!$F$3*INDEX(装备强化!$C$12:$C$26,MATCH(装备强化附表!AE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319</v>
      </c>
      <c r="AF277" s="54">
        <f t="shared" si="72"/>
        <v>638000</v>
      </c>
      <c r="AG277" s="54">
        <f>ROUNDUP(装备强化!$F$3*INDEX(装备强化!$C$12:$C$26,MATCH(装备强化附表!AG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348</v>
      </c>
      <c r="AH277" s="54">
        <f t="shared" si="73"/>
        <v>696000</v>
      </c>
      <c r="AI277" s="54">
        <f>ROUNDUP(装备强化!$F$3*INDEX(装备强化!$C$12:$C$26,MATCH(装备强化附表!AI$1,装备强化!$B$12:$B$26,0))*INDEX(装备强化!$G$12:$G$16,MATCH(装备强化附表!$D277,装备强化!$F$12:$F$16,0))*(INDEX(装备强化!$K$12:$K$26,MATCH(装备强化附表!$E277,装备强化!$J$12:$J$26,0))+IF($B277=1,装备强化!$K$28,0))*INDEX(装备强化!$O$12:$O$21,MATCH(装备强化附表!$C277,装备强化!$N$12:$N$21,0)),0)</f>
        <v>377</v>
      </c>
      <c r="AJ277" s="54">
        <f t="shared" si="74"/>
        <v>754000</v>
      </c>
    </row>
    <row r="278" spans="1:36">
      <c r="A278" t="s">
        <v>1710</v>
      </c>
      <c r="B278">
        <v>1</v>
      </c>
      <c r="C278" t="s">
        <v>127</v>
      </c>
      <c r="D278" t="s">
        <v>308</v>
      </c>
      <c r="E278">
        <v>60</v>
      </c>
      <c r="F278" t="s">
        <v>139</v>
      </c>
      <c r="G278" s="54">
        <f>ROUNDUP(装备强化!$F$3*INDEX(装备强化!$C$12:$C$26,MATCH(装备强化附表!G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18</v>
      </c>
      <c r="H278" s="54">
        <f t="shared" si="60"/>
        <v>36000</v>
      </c>
      <c r="I278" s="54">
        <f>ROUNDUP(装备强化!$F$3*INDEX(装备强化!$C$12:$C$26,MATCH(装备强化附表!I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27</v>
      </c>
      <c r="J278" s="54">
        <f t="shared" si="61"/>
        <v>54000</v>
      </c>
      <c r="K278" s="54">
        <f>ROUNDUP(装备强化!$F$3*INDEX(装备强化!$C$12:$C$26,MATCH(装备强化附表!K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40</v>
      </c>
      <c r="L278" s="54">
        <f t="shared" si="62"/>
        <v>80000</v>
      </c>
      <c r="M278" s="54">
        <f>ROUNDUP(装备强化!$F$3*INDEX(装备强化!$C$12:$C$26,MATCH(装备强化附表!M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49</v>
      </c>
      <c r="N278" s="54">
        <f t="shared" si="63"/>
        <v>98000</v>
      </c>
      <c r="O278" s="54">
        <f>ROUNDUP(装备强化!$F$3*INDEX(装备强化!$C$12:$C$26,MATCH(装备强化附表!O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62</v>
      </c>
      <c r="P278" s="54">
        <f t="shared" si="64"/>
        <v>124000</v>
      </c>
      <c r="Q278" s="54">
        <f>ROUNDUP(装备强化!$F$3*INDEX(装备强化!$C$12:$C$26,MATCH(装备强化附表!Q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110</v>
      </c>
      <c r="R278" s="54">
        <f t="shared" si="65"/>
        <v>220000</v>
      </c>
      <c r="S278" s="54">
        <f>ROUNDUP(装备强化!$F$3*INDEX(装备强化!$C$12:$C$26,MATCH(装备强化附表!S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127</v>
      </c>
      <c r="T278" s="54">
        <f t="shared" si="66"/>
        <v>254000</v>
      </c>
      <c r="U278" s="54">
        <f>ROUNDUP(装备强化!$F$3*INDEX(装备强化!$C$12:$C$26,MATCH(装备强化附表!U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145</v>
      </c>
      <c r="V278" s="54">
        <f t="shared" si="67"/>
        <v>290000</v>
      </c>
      <c r="W278" s="54">
        <f>ROUNDUP(装备强化!$F$3*INDEX(装备强化!$C$12:$C$26,MATCH(装备强化附表!W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162</v>
      </c>
      <c r="X278" s="54">
        <f t="shared" si="68"/>
        <v>324000</v>
      </c>
      <c r="Y278" s="54">
        <f>ROUNDUP(装备强化!$F$3*INDEX(装备强化!$C$12:$C$26,MATCH(装备强化附表!Y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180</v>
      </c>
      <c r="Z278" s="54">
        <f t="shared" si="69"/>
        <v>360000</v>
      </c>
      <c r="AA278" s="54">
        <f>ROUNDUP(装备强化!$F$3*INDEX(装备强化!$C$12:$C$26,MATCH(装备强化附表!AA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315</v>
      </c>
      <c r="AB278" s="54">
        <f t="shared" si="70"/>
        <v>630000</v>
      </c>
      <c r="AC278" s="54">
        <f>ROUNDUP(装备强化!$F$3*INDEX(装备强化!$C$12:$C$26,MATCH(装备强化附表!AC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350</v>
      </c>
      <c r="AD278" s="54">
        <f t="shared" si="71"/>
        <v>700000</v>
      </c>
      <c r="AE278" s="54">
        <f>ROUNDUP(装备强化!$F$3*INDEX(装备强化!$C$12:$C$26,MATCH(装备强化附表!AE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385</v>
      </c>
      <c r="AF278" s="54">
        <f t="shared" si="72"/>
        <v>770000</v>
      </c>
      <c r="AG278" s="54">
        <f>ROUNDUP(装备强化!$F$3*INDEX(装备强化!$C$12:$C$26,MATCH(装备强化附表!AG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420</v>
      </c>
      <c r="AH278" s="54">
        <f t="shared" si="73"/>
        <v>840000</v>
      </c>
      <c r="AI278" s="54">
        <f>ROUNDUP(装备强化!$F$3*INDEX(装备强化!$C$12:$C$26,MATCH(装备强化附表!AI$1,装备强化!$B$12:$B$26,0))*INDEX(装备强化!$G$12:$G$16,MATCH(装备强化附表!$D278,装备强化!$F$12:$F$16,0))*(INDEX(装备强化!$K$12:$K$26,MATCH(装备强化附表!$E278,装备强化!$J$12:$J$26,0))+IF($B278=1,装备强化!$K$28,0))*INDEX(装备强化!$O$12:$O$21,MATCH(装备强化附表!$C278,装备强化!$N$12:$N$21,0)),0)</f>
        <v>455</v>
      </c>
      <c r="AJ278" s="54">
        <f t="shared" si="74"/>
        <v>910000</v>
      </c>
    </row>
    <row r="279" spans="1:36">
      <c r="A279" t="s">
        <v>1715</v>
      </c>
      <c r="B279">
        <v>0</v>
      </c>
      <c r="C279" t="s">
        <v>128</v>
      </c>
      <c r="D279" t="s">
        <v>308</v>
      </c>
      <c r="E279">
        <v>60</v>
      </c>
      <c r="F279" t="s">
        <v>139</v>
      </c>
      <c r="G279" s="54">
        <f>ROUNDUP(装备强化!$F$3*INDEX(装备强化!$C$12:$C$26,MATCH(装备强化附表!G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10</v>
      </c>
      <c r="H279" s="54">
        <f t="shared" si="60"/>
        <v>20000</v>
      </c>
      <c r="I279" s="54">
        <f>ROUNDUP(装备强化!$F$3*INDEX(装备强化!$C$12:$C$26,MATCH(装备强化附表!I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14</v>
      </c>
      <c r="J279" s="54">
        <f t="shared" si="61"/>
        <v>28000</v>
      </c>
      <c r="K279" s="54">
        <f>ROUNDUP(装备强化!$F$3*INDEX(装备强化!$C$12:$C$26,MATCH(装备强化附表!K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21</v>
      </c>
      <c r="L279" s="54">
        <f t="shared" si="62"/>
        <v>42000</v>
      </c>
      <c r="M279" s="54">
        <f>ROUNDUP(装备强化!$F$3*INDEX(装备强化!$C$12:$C$26,MATCH(装备强化附表!M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25</v>
      </c>
      <c r="N279" s="54">
        <f t="shared" si="63"/>
        <v>50000</v>
      </c>
      <c r="O279" s="54">
        <f>ROUNDUP(装备强化!$F$3*INDEX(装备强化!$C$12:$C$26,MATCH(装备强化附表!O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32</v>
      </c>
      <c r="P279" s="54">
        <f t="shared" si="64"/>
        <v>64000</v>
      </c>
      <c r="Q279" s="54">
        <f>ROUNDUP(装备强化!$F$3*INDEX(装备强化!$C$12:$C$26,MATCH(装备强化附表!Q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57</v>
      </c>
      <c r="R279" s="54">
        <f t="shared" si="65"/>
        <v>114000</v>
      </c>
      <c r="S279" s="54">
        <f>ROUNDUP(装备强化!$F$3*INDEX(装备强化!$C$12:$C$26,MATCH(装备强化附表!S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66</v>
      </c>
      <c r="T279" s="54">
        <f t="shared" si="66"/>
        <v>132000</v>
      </c>
      <c r="U279" s="54">
        <f>ROUNDUP(装备强化!$F$3*INDEX(装备强化!$C$12:$C$26,MATCH(装备强化附表!U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75</v>
      </c>
      <c r="V279" s="54">
        <f t="shared" si="67"/>
        <v>150000</v>
      </c>
      <c r="W279" s="54">
        <f>ROUNDUP(装备强化!$F$3*INDEX(装备强化!$C$12:$C$26,MATCH(装备强化附表!W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84</v>
      </c>
      <c r="X279" s="54">
        <f t="shared" si="68"/>
        <v>168000</v>
      </c>
      <c r="Y279" s="54">
        <f>ROUNDUP(装备强化!$F$3*INDEX(装备强化!$C$12:$C$26,MATCH(装备强化附表!Y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93</v>
      </c>
      <c r="Z279" s="54">
        <f t="shared" si="69"/>
        <v>186000</v>
      </c>
      <c r="AA279" s="54">
        <f>ROUNDUP(装备强化!$F$3*INDEX(装备强化!$C$12:$C$26,MATCH(装备强化附表!AA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164</v>
      </c>
      <c r="AB279" s="54">
        <f t="shared" si="70"/>
        <v>328000</v>
      </c>
      <c r="AC279" s="54">
        <f>ROUNDUP(装备强化!$F$3*INDEX(装备强化!$C$12:$C$26,MATCH(装备强化附表!AC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182</v>
      </c>
      <c r="AD279" s="54">
        <f t="shared" si="71"/>
        <v>364000</v>
      </c>
      <c r="AE279" s="54">
        <f>ROUNDUP(装备强化!$F$3*INDEX(装备强化!$C$12:$C$26,MATCH(装备强化附表!AE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200</v>
      </c>
      <c r="AF279" s="54">
        <f t="shared" si="72"/>
        <v>400000</v>
      </c>
      <c r="AG279" s="54">
        <f>ROUNDUP(装备强化!$F$3*INDEX(装备强化!$C$12:$C$26,MATCH(装备强化附表!AG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218</v>
      </c>
      <c r="AH279" s="54">
        <f t="shared" si="73"/>
        <v>436000</v>
      </c>
      <c r="AI279" s="54">
        <f>ROUNDUP(装备强化!$F$3*INDEX(装备强化!$C$12:$C$26,MATCH(装备强化附表!AI$1,装备强化!$B$12:$B$26,0))*INDEX(装备强化!$G$12:$G$16,MATCH(装备强化附表!$D279,装备强化!$F$12:$F$16,0))*(INDEX(装备强化!$K$12:$K$26,MATCH(装备强化附表!$E279,装备强化!$J$12:$J$26,0))+IF($B279=1,装备强化!$K$28,0))*INDEX(装备强化!$O$12:$O$21,MATCH(装备强化附表!$C279,装备强化!$N$12:$N$21,0)),0)</f>
        <v>236</v>
      </c>
      <c r="AJ279" s="54">
        <f t="shared" si="74"/>
        <v>472000</v>
      </c>
    </row>
    <row r="280" spans="1:36">
      <c r="A280" t="s">
        <v>1720</v>
      </c>
      <c r="B280">
        <v>1</v>
      </c>
      <c r="C280" t="s">
        <v>128</v>
      </c>
      <c r="D280" t="s">
        <v>308</v>
      </c>
      <c r="E280">
        <v>60</v>
      </c>
      <c r="F280" t="s">
        <v>139</v>
      </c>
      <c r="G280" s="54">
        <f>ROUNDUP(装备强化!$F$3*INDEX(装备强化!$C$12:$C$26,MATCH(装备强化附表!G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11</v>
      </c>
      <c r="H280" s="54">
        <f t="shared" si="60"/>
        <v>22000</v>
      </c>
      <c r="I280" s="54">
        <f>ROUNDUP(装备强化!$F$3*INDEX(装备强化!$C$12:$C$26,MATCH(装备强化附表!I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17</v>
      </c>
      <c r="J280" s="54">
        <f t="shared" si="61"/>
        <v>34000</v>
      </c>
      <c r="K280" s="54">
        <f>ROUNDUP(装备强化!$F$3*INDEX(装备强化!$C$12:$C$26,MATCH(装备强化附表!K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25</v>
      </c>
      <c r="L280" s="54">
        <f t="shared" si="62"/>
        <v>50000</v>
      </c>
      <c r="M280" s="54">
        <f>ROUNDUP(装备强化!$F$3*INDEX(装备强化!$C$12:$C$26,MATCH(装备强化附表!M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31</v>
      </c>
      <c r="N280" s="54">
        <f t="shared" si="63"/>
        <v>62000</v>
      </c>
      <c r="O280" s="54">
        <f>ROUNDUP(装备强化!$F$3*INDEX(装备强化!$C$12:$C$26,MATCH(装备强化附表!O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39</v>
      </c>
      <c r="P280" s="54">
        <f t="shared" si="64"/>
        <v>78000</v>
      </c>
      <c r="Q280" s="54">
        <f>ROUNDUP(装备强化!$F$3*INDEX(装备强化!$C$12:$C$26,MATCH(装备强化附表!Q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69</v>
      </c>
      <c r="R280" s="54">
        <f t="shared" si="65"/>
        <v>138000</v>
      </c>
      <c r="S280" s="54">
        <f>ROUNDUP(装备强化!$F$3*INDEX(装备强化!$C$12:$C$26,MATCH(装备强化附表!S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80</v>
      </c>
      <c r="T280" s="54">
        <f t="shared" si="66"/>
        <v>160000</v>
      </c>
      <c r="U280" s="54">
        <f>ROUNDUP(装备强化!$F$3*INDEX(装备强化!$C$12:$C$26,MATCH(装备强化附表!U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91</v>
      </c>
      <c r="V280" s="54">
        <f t="shared" si="67"/>
        <v>182000</v>
      </c>
      <c r="W280" s="54">
        <f>ROUNDUP(装备强化!$F$3*INDEX(装备强化!$C$12:$C$26,MATCH(装备强化附表!W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102</v>
      </c>
      <c r="X280" s="54">
        <f t="shared" si="68"/>
        <v>204000</v>
      </c>
      <c r="Y280" s="54">
        <f>ROUNDUP(装备强化!$F$3*INDEX(装备强化!$C$12:$C$26,MATCH(装备强化附表!Y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113</v>
      </c>
      <c r="Z280" s="54">
        <f t="shared" si="69"/>
        <v>226000</v>
      </c>
      <c r="AA280" s="54">
        <f>ROUNDUP(装备强化!$F$3*INDEX(装备强化!$C$12:$C$26,MATCH(装备强化附表!AA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197</v>
      </c>
      <c r="AB280" s="54">
        <f t="shared" si="70"/>
        <v>394000</v>
      </c>
      <c r="AC280" s="54">
        <f>ROUNDUP(装备强化!$F$3*INDEX(装备强化!$C$12:$C$26,MATCH(装备强化附表!AC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219</v>
      </c>
      <c r="AD280" s="54">
        <f t="shared" si="71"/>
        <v>438000</v>
      </c>
      <c r="AE280" s="54">
        <f>ROUNDUP(装备强化!$F$3*INDEX(装备强化!$C$12:$C$26,MATCH(装备强化附表!AE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241</v>
      </c>
      <c r="AF280" s="54">
        <f t="shared" si="72"/>
        <v>482000</v>
      </c>
      <c r="AG280" s="54">
        <f>ROUNDUP(装备强化!$F$3*INDEX(装备强化!$C$12:$C$26,MATCH(装备强化附表!AG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263</v>
      </c>
      <c r="AH280" s="54">
        <f t="shared" si="73"/>
        <v>526000</v>
      </c>
      <c r="AI280" s="54">
        <f>ROUNDUP(装备强化!$F$3*INDEX(装备强化!$C$12:$C$26,MATCH(装备强化附表!AI$1,装备强化!$B$12:$B$26,0))*INDEX(装备强化!$G$12:$G$16,MATCH(装备强化附表!$D280,装备强化!$F$12:$F$16,0))*(INDEX(装备强化!$K$12:$K$26,MATCH(装备强化附表!$E280,装备强化!$J$12:$J$26,0))+IF($B280=1,装备强化!$K$28,0))*INDEX(装备强化!$O$12:$O$21,MATCH(装备强化附表!$C280,装备强化!$N$12:$N$21,0)),0)</f>
        <v>285</v>
      </c>
      <c r="AJ280" s="54">
        <f t="shared" si="74"/>
        <v>570000</v>
      </c>
    </row>
    <row r="281" spans="1:36">
      <c r="A281" t="s">
        <v>1725</v>
      </c>
      <c r="B281">
        <v>0</v>
      </c>
      <c r="C281" t="s">
        <v>127</v>
      </c>
      <c r="D281" t="s">
        <v>308</v>
      </c>
      <c r="E281">
        <v>60</v>
      </c>
      <c r="F281" t="s">
        <v>137</v>
      </c>
      <c r="G281" s="54">
        <f>ROUNDUP(装备强化!$F$3*INDEX(装备强化!$C$12:$C$26,MATCH(装备强化附表!G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15</v>
      </c>
      <c r="H281" s="54">
        <f t="shared" si="60"/>
        <v>30000</v>
      </c>
      <c r="I281" s="54">
        <f>ROUNDUP(装备强化!$F$3*INDEX(装备强化!$C$12:$C$26,MATCH(装备强化附表!I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22</v>
      </c>
      <c r="J281" s="54">
        <f t="shared" si="61"/>
        <v>44000</v>
      </c>
      <c r="K281" s="54">
        <f>ROUNDUP(装备强化!$F$3*INDEX(装备强化!$C$12:$C$26,MATCH(装备强化附表!K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33</v>
      </c>
      <c r="L281" s="54">
        <f t="shared" si="62"/>
        <v>66000</v>
      </c>
      <c r="M281" s="54">
        <f>ROUNDUP(装备强化!$F$3*INDEX(装备强化!$C$12:$C$26,MATCH(装备强化附表!M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40</v>
      </c>
      <c r="N281" s="54">
        <f t="shared" si="63"/>
        <v>80000</v>
      </c>
      <c r="O281" s="54">
        <f>ROUNDUP(装备强化!$F$3*INDEX(装备强化!$C$12:$C$26,MATCH(装备强化附表!O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51</v>
      </c>
      <c r="P281" s="54">
        <f t="shared" si="64"/>
        <v>102000</v>
      </c>
      <c r="Q281" s="54">
        <f>ROUNDUP(装备强化!$F$3*INDEX(装备强化!$C$12:$C$26,MATCH(装备强化附表!Q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91</v>
      </c>
      <c r="R281" s="54">
        <f t="shared" si="65"/>
        <v>182000</v>
      </c>
      <c r="S281" s="54">
        <f>ROUNDUP(装备强化!$F$3*INDEX(装备强化!$C$12:$C$26,MATCH(装备强化附表!S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106</v>
      </c>
      <c r="T281" s="54">
        <f t="shared" si="66"/>
        <v>212000</v>
      </c>
      <c r="U281" s="54">
        <f>ROUNDUP(装备强化!$F$3*INDEX(装备强化!$C$12:$C$26,MATCH(装备强化附表!U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120</v>
      </c>
      <c r="V281" s="54">
        <f t="shared" si="67"/>
        <v>240000</v>
      </c>
      <c r="W281" s="54">
        <f>ROUNDUP(装备强化!$F$3*INDEX(装备强化!$C$12:$C$26,MATCH(装备强化附表!W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135</v>
      </c>
      <c r="X281" s="54">
        <f t="shared" si="68"/>
        <v>270000</v>
      </c>
      <c r="Y281" s="54">
        <f>ROUNDUP(装备强化!$F$3*INDEX(装备强化!$C$12:$C$26,MATCH(装备强化附表!Y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149</v>
      </c>
      <c r="Z281" s="54">
        <f t="shared" si="69"/>
        <v>298000</v>
      </c>
      <c r="AA281" s="54">
        <f>ROUNDUP(装备强化!$F$3*INDEX(装备强化!$C$12:$C$26,MATCH(装备强化附表!AA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261</v>
      </c>
      <c r="AB281" s="54">
        <f t="shared" si="70"/>
        <v>522000</v>
      </c>
      <c r="AC281" s="54">
        <f>ROUNDUP(装备强化!$F$3*INDEX(装备强化!$C$12:$C$26,MATCH(装备强化附表!AC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290</v>
      </c>
      <c r="AD281" s="54">
        <f t="shared" si="71"/>
        <v>580000</v>
      </c>
      <c r="AE281" s="54">
        <f>ROUNDUP(装备强化!$F$3*INDEX(装备强化!$C$12:$C$26,MATCH(装备强化附表!AE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319</v>
      </c>
      <c r="AF281" s="54">
        <f t="shared" si="72"/>
        <v>638000</v>
      </c>
      <c r="AG281" s="54">
        <f>ROUNDUP(装备强化!$F$3*INDEX(装备强化!$C$12:$C$26,MATCH(装备强化附表!AG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348</v>
      </c>
      <c r="AH281" s="54">
        <f t="shared" si="73"/>
        <v>696000</v>
      </c>
      <c r="AI281" s="54">
        <f>ROUNDUP(装备强化!$F$3*INDEX(装备强化!$C$12:$C$26,MATCH(装备强化附表!AI$1,装备强化!$B$12:$B$26,0))*INDEX(装备强化!$G$12:$G$16,MATCH(装备强化附表!$D281,装备强化!$F$12:$F$16,0))*(INDEX(装备强化!$K$12:$K$26,MATCH(装备强化附表!$E281,装备强化!$J$12:$J$26,0))+IF($B281=1,装备强化!$K$28,0))*INDEX(装备强化!$O$12:$O$21,MATCH(装备强化附表!$C281,装备强化!$N$12:$N$21,0)),0)</f>
        <v>377</v>
      </c>
      <c r="AJ281" s="54">
        <f t="shared" si="74"/>
        <v>754000</v>
      </c>
    </row>
    <row r="282" spans="1:36">
      <c r="A282" t="s">
        <v>1730</v>
      </c>
      <c r="B282">
        <v>1</v>
      </c>
      <c r="C282" t="s">
        <v>127</v>
      </c>
      <c r="D282" t="s">
        <v>308</v>
      </c>
      <c r="E282">
        <v>60</v>
      </c>
      <c r="F282" t="s">
        <v>137</v>
      </c>
      <c r="G282" s="54">
        <f>ROUNDUP(装备强化!$F$3*INDEX(装备强化!$C$12:$C$26,MATCH(装备强化附表!G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18</v>
      </c>
      <c r="H282" s="54">
        <f t="shared" si="60"/>
        <v>36000</v>
      </c>
      <c r="I282" s="54">
        <f>ROUNDUP(装备强化!$F$3*INDEX(装备强化!$C$12:$C$26,MATCH(装备强化附表!I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27</v>
      </c>
      <c r="J282" s="54">
        <f t="shared" si="61"/>
        <v>54000</v>
      </c>
      <c r="K282" s="54">
        <f>ROUNDUP(装备强化!$F$3*INDEX(装备强化!$C$12:$C$26,MATCH(装备强化附表!K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40</v>
      </c>
      <c r="L282" s="54">
        <f t="shared" si="62"/>
        <v>80000</v>
      </c>
      <c r="M282" s="54">
        <f>ROUNDUP(装备强化!$F$3*INDEX(装备强化!$C$12:$C$26,MATCH(装备强化附表!M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49</v>
      </c>
      <c r="N282" s="54">
        <f t="shared" si="63"/>
        <v>98000</v>
      </c>
      <c r="O282" s="54">
        <f>ROUNDUP(装备强化!$F$3*INDEX(装备强化!$C$12:$C$26,MATCH(装备强化附表!O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62</v>
      </c>
      <c r="P282" s="54">
        <f t="shared" si="64"/>
        <v>124000</v>
      </c>
      <c r="Q282" s="54">
        <f>ROUNDUP(装备强化!$F$3*INDEX(装备强化!$C$12:$C$26,MATCH(装备强化附表!Q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110</v>
      </c>
      <c r="R282" s="54">
        <f t="shared" si="65"/>
        <v>220000</v>
      </c>
      <c r="S282" s="54">
        <f>ROUNDUP(装备强化!$F$3*INDEX(装备强化!$C$12:$C$26,MATCH(装备强化附表!S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127</v>
      </c>
      <c r="T282" s="54">
        <f t="shared" si="66"/>
        <v>254000</v>
      </c>
      <c r="U282" s="54">
        <f>ROUNDUP(装备强化!$F$3*INDEX(装备强化!$C$12:$C$26,MATCH(装备强化附表!U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145</v>
      </c>
      <c r="V282" s="54">
        <f t="shared" si="67"/>
        <v>290000</v>
      </c>
      <c r="W282" s="54">
        <f>ROUNDUP(装备强化!$F$3*INDEX(装备强化!$C$12:$C$26,MATCH(装备强化附表!W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162</v>
      </c>
      <c r="X282" s="54">
        <f t="shared" si="68"/>
        <v>324000</v>
      </c>
      <c r="Y282" s="54">
        <f>ROUNDUP(装备强化!$F$3*INDEX(装备强化!$C$12:$C$26,MATCH(装备强化附表!Y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180</v>
      </c>
      <c r="Z282" s="54">
        <f t="shared" si="69"/>
        <v>360000</v>
      </c>
      <c r="AA282" s="54">
        <f>ROUNDUP(装备强化!$F$3*INDEX(装备强化!$C$12:$C$26,MATCH(装备强化附表!AA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315</v>
      </c>
      <c r="AB282" s="54">
        <f t="shared" si="70"/>
        <v>630000</v>
      </c>
      <c r="AC282" s="54">
        <f>ROUNDUP(装备强化!$F$3*INDEX(装备强化!$C$12:$C$26,MATCH(装备强化附表!AC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350</v>
      </c>
      <c r="AD282" s="54">
        <f t="shared" si="71"/>
        <v>700000</v>
      </c>
      <c r="AE282" s="54">
        <f>ROUNDUP(装备强化!$F$3*INDEX(装备强化!$C$12:$C$26,MATCH(装备强化附表!AE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385</v>
      </c>
      <c r="AF282" s="54">
        <f t="shared" si="72"/>
        <v>770000</v>
      </c>
      <c r="AG282" s="54">
        <f>ROUNDUP(装备强化!$F$3*INDEX(装备强化!$C$12:$C$26,MATCH(装备强化附表!AG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420</v>
      </c>
      <c r="AH282" s="54">
        <f t="shared" si="73"/>
        <v>840000</v>
      </c>
      <c r="AI282" s="54">
        <f>ROUNDUP(装备强化!$F$3*INDEX(装备强化!$C$12:$C$26,MATCH(装备强化附表!AI$1,装备强化!$B$12:$B$26,0))*INDEX(装备强化!$G$12:$G$16,MATCH(装备强化附表!$D282,装备强化!$F$12:$F$16,0))*(INDEX(装备强化!$K$12:$K$26,MATCH(装备强化附表!$E282,装备强化!$J$12:$J$26,0))+IF($B282=1,装备强化!$K$28,0))*INDEX(装备强化!$O$12:$O$21,MATCH(装备强化附表!$C282,装备强化!$N$12:$N$21,0)),0)</f>
        <v>455</v>
      </c>
      <c r="AJ282" s="54">
        <f t="shared" si="74"/>
        <v>910000</v>
      </c>
    </row>
    <row r="283" spans="1:36">
      <c r="A283" t="s">
        <v>1735</v>
      </c>
      <c r="B283">
        <v>0</v>
      </c>
      <c r="C283" t="s">
        <v>128</v>
      </c>
      <c r="D283" t="s">
        <v>308</v>
      </c>
      <c r="E283">
        <v>60</v>
      </c>
      <c r="F283" t="s">
        <v>137</v>
      </c>
      <c r="G283" s="54">
        <f>ROUNDUP(装备强化!$F$3*INDEX(装备强化!$C$12:$C$26,MATCH(装备强化附表!G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10</v>
      </c>
      <c r="H283" s="54">
        <f t="shared" si="60"/>
        <v>20000</v>
      </c>
      <c r="I283" s="54">
        <f>ROUNDUP(装备强化!$F$3*INDEX(装备强化!$C$12:$C$26,MATCH(装备强化附表!I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14</v>
      </c>
      <c r="J283" s="54">
        <f t="shared" si="61"/>
        <v>28000</v>
      </c>
      <c r="K283" s="54">
        <f>ROUNDUP(装备强化!$F$3*INDEX(装备强化!$C$12:$C$26,MATCH(装备强化附表!K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21</v>
      </c>
      <c r="L283" s="54">
        <f t="shared" si="62"/>
        <v>42000</v>
      </c>
      <c r="M283" s="54">
        <f>ROUNDUP(装备强化!$F$3*INDEX(装备强化!$C$12:$C$26,MATCH(装备强化附表!M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25</v>
      </c>
      <c r="N283" s="54">
        <f t="shared" si="63"/>
        <v>50000</v>
      </c>
      <c r="O283" s="54">
        <f>ROUNDUP(装备强化!$F$3*INDEX(装备强化!$C$12:$C$26,MATCH(装备强化附表!O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32</v>
      </c>
      <c r="P283" s="54">
        <f t="shared" si="64"/>
        <v>64000</v>
      </c>
      <c r="Q283" s="54">
        <f>ROUNDUP(装备强化!$F$3*INDEX(装备强化!$C$12:$C$26,MATCH(装备强化附表!Q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57</v>
      </c>
      <c r="R283" s="54">
        <f t="shared" si="65"/>
        <v>114000</v>
      </c>
      <c r="S283" s="54">
        <f>ROUNDUP(装备强化!$F$3*INDEX(装备强化!$C$12:$C$26,MATCH(装备强化附表!S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66</v>
      </c>
      <c r="T283" s="54">
        <f t="shared" si="66"/>
        <v>132000</v>
      </c>
      <c r="U283" s="54">
        <f>ROUNDUP(装备强化!$F$3*INDEX(装备强化!$C$12:$C$26,MATCH(装备强化附表!U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75</v>
      </c>
      <c r="V283" s="54">
        <f t="shared" si="67"/>
        <v>150000</v>
      </c>
      <c r="W283" s="54">
        <f>ROUNDUP(装备强化!$F$3*INDEX(装备强化!$C$12:$C$26,MATCH(装备强化附表!W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84</v>
      </c>
      <c r="X283" s="54">
        <f t="shared" si="68"/>
        <v>168000</v>
      </c>
      <c r="Y283" s="54">
        <f>ROUNDUP(装备强化!$F$3*INDEX(装备强化!$C$12:$C$26,MATCH(装备强化附表!Y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93</v>
      </c>
      <c r="Z283" s="54">
        <f t="shared" si="69"/>
        <v>186000</v>
      </c>
      <c r="AA283" s="54">
        <f>ROUNDUP(装备强化!$F$3*INDEX(装备强化!$C$12:$C$26,MATCH(装备强化附表!AA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164</v>
      </c>
      <c r="AB283" s="54">
        <f t="shared" si="70"/>
        <v>328000</v>
      </c>
      <c r="AC283" s="54">
        <f>ROUNDUP(装备强化!$F$3*INDEX(装备强化!$C$12:$C$26,MATCH(装备强化附表!AC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182</v>
      </c>
      <c r="AD283" s="54">
        <f t="shared" si="71"/>
        <v>364000</v>
      </c>
      <c r="AE283" s="54">
        <f>ROUNDUP(装备强化!$F$3*INDEX(装备强化!$C$12:$C$26,MATCH(装备强化附表!AE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200</v>
      </c>
      <c r="AF283" s="54">
        <f t="shared" si="72"/>
        <v>400000</v>
      </c>
      <c r="AG283" s="54">
        <f>ROUNDUP(装备强化!$F$3*INDEX(装备强化!$C$12:$C$26,MATCH(装备强化附表!AG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218</v>
      </c>
      <c r="AH283" s="54">
        <f t="shared" si="73"/>
        <v>436000</v>
      </c>
      <c r="AI283" s="54">
        <f>ROUNDUP(装备强化!$F$3*INDEX(装备强化!$C$12:$C$26,MATCH(装备强化附表!AI$1,装备强化!$B$12:$B$26,0))*INDEX(装备强化!$G$12:$G$16,MATCH(装备强化附表!$D283,装备强化!$F$12:$F$16,0))*(INDEX(装备强化!$K$12:$K$26,MATCH(装备强化附表!$E283,装备强化!$J$12:$J$26,0))+IF($B283=1,装备强化!$K$28,0))*INDEX(装备强化!$O$12:$O$21,MATCH(装备强化附表!$C283,装备强化!$N$12:$N$21,0)),0)</f>
        <v>236</v>
      </c>
      <c r="AJ283" s="54">
        <f t="shared" si="74"/>
        <v>472000</v>
      </c>
    </row>
    <row r="284" spans="1:36">
      <c r="A284" t="s">
        <v>1740</v>
      </c>
      <c r="B284">
        <v>1</v>
      </c>
      <c r="C284" t="s">
        <v>128</v>
      </c>
      <c r="D284" t="s">
        <v>308</v>
      </c>
      <c r="E284">
        <v>60</v>
      </c>
      <c r="F284" t="s">
        <v>137</v>
      </c>
      <c r="G284" s="54">
        <f>ROUNDUP(装备强化!$F$3*INDEX(装备强化!$C$12:$C$26,MATCH(装备强化附表!G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11</v>
      </c>
      <c r="H284" s="54">
        <f t="shared" si="60"/>
        <v>22000</v>
      </c>
      <c r="I284" s="54">
        <f>ROUNDUP(装备强化!$F$3*INDEX(装备强化!$C$12:$C$26,MATCH(装备强化附表!I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17</v>
      </c>
      <c r="J284" s="54">
        <f t="shared" si="61"/>
        <v>34000</v>
      </c>
      <c r="K284" s="54">
        <f>ROUNDUP(装备强化!$F$3*INDEX(装备强化!$C$12:$C$26,MATCH(装备强化附表!K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25</v>
      </c>
      <c r="L284" s="54">
        <f t="shared" si="62"/>
        <v>50000</v>
      </c>
      <c r="M284" s="54">
        <f>ROUNDUP(装备强化!$F$3*INDEX(装备强化!$C$12:$C$26,MATCH(装备强化附表!M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31</v>
      </c>
      <c r="N284" s="54">
        <f t="shared" si="63"/>
        <v>62000</v>
      </c>
      <c r="O284" s="54">
        <f>ROUNDUP(装备强化!$F$3*INDEX(装备强化!$C$12:$C$26,MATCH(装备强化附表!O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39</v>
      </c>
      <c r="P284" s="54">
        <f t="shared" si="64"/>
        <v>78000</v>
      </c>
      <c r="Q284" s="54">
        <f>ROUNDUP(装备强化!$F$3*INDEX(装备强化!$C$12:$C$26,MATCH(装备强化附表!Q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69</v>
      </c>
      <c r="R284" s="54">
        <f t="shared" si="65"/>
        <v>138000</v>
      </c>
      <c r="S284" s="54">
        <f>ROUNDUP(装备强化!$F$3*INDEX(装备强化!$C$12:$C$26,MATCH(装备强化附表!S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80</v>
      </c>
      <c r="T284" s="54">
        <f t="shared" si="66"/>
        <v>160000</v>
      </c>
      <c r="U284" s="54">
        <f>ROUNDUP(装备强化!$F$3*INDEX(装备强化!$C$12:$C$26,MATCH(装备强化附表!U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91</v>
      </c>
      <c r="V284" s="54">
        <f t="shared" si="67"/>
        <v>182000</v>
      </c>
      <c r="W284" s="54">
        <f>ROUNDUP(装备强化!$F$3*INDEX(装备强化!$C$12:$C$26,MATCH(装备强化附表!W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102</v>
      </c>
      <c r="X284" s="54">
        <f t="shared" si="68"/>
        <v>204000</v>
      </c>
      <c r="Y284" s="54">
        <f>ROUNDUP(装备强化!$F$3*INDEX(装备强化!$C$12:$C$26,MATCH(装备强化附表!Y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113</v>
      </c>
      <c r="Z284" s="54">
        <f t="shared" si="69"/>
        <v>226000</v>
      </c>
      <c r="AA284" s="54">
        <f>ROUNDUP(装备强化!$F$3*INDEX(装备强化!$C$12:$C$26,MATCH(装备强化附表!AA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197</v>
      </c>
      <c r="AB284" s="54">
        <f t="shared" si="70"/>
        <v>394000</v>
      </c>
      <c r="AC284" s="54">
        <f>ROUNDUP(装备强化!$F$3*INDEX(装备强化!$C$12:$C$26,MATCH(装备强化附表!AC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219</v>
      </c>
      <c r="AD284" s="54">
        <f t="shared" si="71"/>
        <v>438000</v>
      </c>
      <c r="AE284" s="54">
        <f>ROUNDUP(装备强化!$F$3*INDEX(装备强化!$C$12:$C$26,MATCH(装备强化附表!AE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241</v>
      </c>
      <c r="AF284" s="54">
        <f t="shared" si="72"/>
        <v>482000</v>
      </c>
      <c r="AG284" s="54">
        <f>ROUNDUP(装备强化!$F$3*INDEX(装备强化!$C$12:$C$26,MATCH(装备强化附表!AG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263</v>
      </c>
      <c r="AH284" s="54">
        <f t="shared" si="73"/>
        <v>526000</v>
      </c>
      <c r="AI284" s="54">
        <f>ROUNDUP(装备强化!$F$3*INDEX(装备强化!$C$12:$C$26,MATCH(装备强化附表!AI$1,装备强化!$B$12:$B$26,0))*INDEX(装备强化!$G$12:$G$16,MATCH(装备强化附表!$D284,装备强化!$F$12:$F$16,0))*(INDEX(装备强化!$K$12:$K$26,MATCH(装备强化附表!$E284,装备强化!$J$12:$J$26,0))+IF($B284=1,装备强化!$K$28,0))*INDEX(装备强化!$O$12:$O$21,MATCH(装备强化附表!$C284,装备强化!$N$12:$N$21,0)),0)</f>
        <v>285</v>
      </c>
      <c r="AJ284" s="54">
        <f t="shared" si="74"/>
        <v>570000</v>
      </c>
    </row>
    <row r="285" spans="1:36">
      <c r="A285" t="s">
        <v>1745</v>
      </c>
      <c r="B285">
        <v>0</v>
      </c>
      <c r="C285" t="s">
        <v>126</v>
      </c>
      <c r="D285" t="s">
        <v>308</v>
      </c>
      <c r="E285">
        <v>60</v>
      </c>
      <c r="F285" t="s">
        <v>232</v>
      </c>
      <c r="G285" s="54">
        <f>ROUNDUP(装备强化!$F$3*INDEX(装备强化!$C$12:$C$26,MATCH(装备强化附表!G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8</v>
      </c>
      <c r="H285" s="54">
        <f t="shared" si="60"/>
        <v>16000</v>
      </c>
      <c r="I285" s="54">
        <f>ROUNDUP(装备强化!$F$3*INDEX(装备强化!$C$12:$C$26,MATCH(装备强化附表!I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11</v>
      </c>
      <c r="J285" s="54">
        <f t="shared" si="61"/>
        <v>22000</v>
      </c>
      <c r="K285" s="54">
        <f>ROUNDUP(装备强化!$F$3*INDEX(装备强化!$C$12:$C$26,MATCH(装备强化附表!K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17</v>
      </c>
      <c r="L285" s="54">
        <f t="shared" si="62"/>
        <v>34000</v>
      </c>
      <c r="M285" s="54">
        <f>ROUNDUP(装备强化!$F$3*INDEX(装备强化!$C$12:$C$26,MATCH(装备强化附表!M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20</v>
      </c>
      <c r="N285" s="54">
        <f t="shared" si="63"/>
        <v>40000</v>
      </c>
      <c r="O285" s="54">
        <f>ROUNDUP(装备强化!$F$3*INDEX(装备强化!$C$12:$C$26,MATCH(装备强化附表!O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26</v>
      </c>
      <c r="P285" s="54">
        <f t="shared" si="64"/>
        <v>52000</v>
      </c>
      <c r="Q285" s="54">
        <f>ROUNDUP(装备强化!$F$3*INDEX(装备强化!$C$12:$C$26,MATCH(装备强化附表!Q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46</v>
      </c>
      <c r="R285" s="54">
        <f t="shared" si="65"/>
        <v>92000</v>
      </c>
      <c r="S285" s="54">
        <f>ROUNDUP(装备强化!$F$3*INDEX(装备强化!$C$12:$C$26,MATCH(装备强化附表!S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53</v>
      </c>
      <c r="T285" s="54">
        <f t="shared" si="66"/>
        <v>106000</v>
      </c>
      <c r="U285" s="54">
        <f>ROUNDUP(装备强化!$F$3*INDEX(装备强化!$C$12:$C$26,MATCH(装备强化附表!U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60</v>
      </c>
      <c r="V285" s="54">
        <f t="shared" si="67"/>
        <v>120000</v>
      </c>
      <c r="W285" s="54">
        <f>ROUNDUP(装备强化!$F$3*INDEX(装备强化!$C$12:$C$26,MATCH(装备强化附表!W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68</v>
      </c>
      <c r="X285" s="54">
        <f t="shared" si="68"/>
        <v>136000</v>
      </c>
      <c r="Y285" s="54">
        <f>ROUNDUP(装备强化!$F$3*INDEX(装备强化!$C$12:$C$26,MATCH(装备强化附表!Y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75</v>
      </c>
      <c r="Z285" s="54">
        <f t="shared" si="69"/>
        <v>150000</v>
      </c>
      <c r="AA285" s="54">
        <f>ROUNDUP(装备强化!$F$3*INDEX(装备强化!$C$12:$C$26,MATCH(装备强化附表!AA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131</v>
      </c>
      <c r="AB285" s="54">
        <f t="shared" si="70"/>
        <v>262000</v>
      </c>
      <c r="AC285" s="54">
        <f>ROUNDUP(装备强化!$F$3*INDEX(装备强化!$C$12:$C$26,MATCH(装备强化附表!AC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145</v>
      </c>
      <c r="AD285" s="54">
        <f t="shared" si="71"/>
        <v>290000</v>
      </c>
      <c r="AE285" s="54">
        <f>ROUNDUP(装备强化!$F$3*INDEX(装备强化!$C$12:$C$26,MATCH(装备强化附表!AE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160</v>
      </c>
      <c r="AF285" s="54">
        <f t="shared" si="72"/>
        <v>320000</v>
      </c>
      <c r="AG285" s="54">
        <f>ROUNDUP(装备强化!$F$3*INDEX(装备强化!$C$12:$C$26,MATCH(装备强化附表!AG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174</v>
      </c>
      <c r="AH285" s="54">
        <f t="shared" si="73"/>
        <v>348000</v>
      </c>
      <c r="AI285" s="54">
        <f>ROUNDUP(装备强化!$F$3*INDEX(装备强化!$C$12:$C$26,MATCH(装备强化附表!AI$1,装备强化!$B$12:$B$26,0))*INDEX(装备强化!$G$12:$G$16,MATCH(装备强化附表!$D285,装备强化!$F$12:$F$16,0))*(INDEX(装备强化!$K$12:$K$26,MATCH(装备强化附表!$E285,装备强化!$J$12:$J$26,0))+IF($B285=1,装备强化!$K$28,0))*INDEX(装备强化!$O$12:$O$21,MATCH(装备强化附表!$C285,装备强化!$N$12:$N$21,0)),0)</f>
        <v>189</v>
      </c>
      <c r="AJ285" s="54">
        <f t="shared" si="74"/>
        <v>378000</v>
      </c>
    </row>
    <row r="286" spans="1:36">
      <c r="A286" t="s">
        <v>1750</v>
      </c>
      <c r="B286">
        <v>1</v>
      </c>
      <c r="C286" t="s">
        <v>126</v>
      </c>
      <c r="D286" t="s">
        <v>308</v>
      </c>
      <c r="E286">
        <v>60</v>
      </c>
      <c r="F286" t="s">
        <v>232</v>
      </c>
      <c r="G286" s="54">
        <f>ROUNDUP(装备强化!$F$3*INDEX(装备强化!$C$12:$C$26,MATCH(装备强化附表!G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9</v>
      </c>
      <c r="H286" s="54">
        <f t="shared" si="60"/>
        <v>18000</v>
      </c>
      <c r="I286" s="54">
        <f>ROUNDUP(装备强化!$F$3*INDEX(装备强化!$C$12:$C$26,MATCH(装备强化附表!I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14</v>
      </c>
      <c r="J286" s="54">
        <f t="shared" si="61"/>
        <v>28000</v>
      </c>
      <c r="K286" s="54">
        <f>ROUNDUP(装备强化!$F$3*INDEX(装备强化!$C$12:$C$26,MATCH(装备强化附表!K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20</v>
      </c>
      <c r="L286" s="54">
        <f t="shared" si="62"/>
        <v>40000</v>
      </c>
      <c r="M286" s="54">
        <f>ROUNDUP(装备强化!$F$3*INDEX(装备强化!$C$12:$C$26,MATCH(装备强化附表!M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25</v>
      </c>
      <c r="N286" s="54">
        <f t="shared" si="63"/>
        <v>50000</v>
      </c>
      <c r="O286" s="54">
        <f>ROUNDUP(装备强化!$F$3*INDEX(装备强化!$C$12:$C$26,MATCH(装备强化附表!O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31</v>
      </c>
      <c r="P286" s="54">
        <f t="shared" si="64"/>
        <v>62000</v>
      </c>
      <c r="Q286" s="54">
        <f>ROUNDUP(装备强化!$F$3*INDEX(装备强化!$C$12:$C$26,MATCH(装备强化附表!Q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55</v>
      </c>
      <c r="R286" s="54">
        <f t="shared" si="65"/>
        <v>110000</v>
      </c>
      <c r="S286" s="54">
        <f>ROUNDUP(装备强化!$F$3*INDEX(装备强化!$C$12:$C$26,MATCH(装备强化附表!S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64</v>
      </c>
      <c r="T286" s="54">
        <f t="shared" si="66"/>
        <v>128000</v>
      </c>
      <c r="U286" s="54">
        <f>ROUNDUP(装备强化!$F$3*INDEX(装备强化!$C$12:$C$26,MATCH(装备强化附表!U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73</v>
      </c>
      <c r="V286" s="54">
        <f t="shared" si="67"/>
        <v>146000</v>
      </c>
      <c r="W286" s="54">
        <f>ROUNDUP(装备强化!$F$3*INDEX(装备强化!$C$12:$C$26,MATCH(装备强化附表!W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81</v>
      </c>
      <c r="X286" s="54">
        <f t="shared" si="68"/>
        <v>162000</v>
      </c>
      <c r="Y286" s="54">
        <f>ROUNDUP(装备强化!$F$3*INDEX(装备强化!$C$12:$C$26,MATCH(装备强化附表!Y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90</v>
      </c>
      <c r="Z286" s="54">
        <f t="shared" si="69"/>
        <v>180000</v>
      </c>
      <c r="AA286" s="54">
        <f>ROUNDUP(装备强化!$F$3*INDEX(装备强化!$C$12:$C$26,MATCH(装备强化附表!AA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158</v>
      </c>
      <c r="AB286" s="54">
        <f t="shared" si="70"/>
        <v>316000</v>
      </c>
      <c r="AC286" s="54">
        <f>ROUNDUP(装备强化!$F$3*INDEX(装备强化!$C$12:$C$26,MATCH(装备强化附表!AC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175</v>
      </c>
      <c r="AD286" s="54">
        <f t="shared" si="71"/>
        <v>350000</v>
      </c>
      <c r="AE286" s="54">
        <f>ROUNDUP(装备强化!$F$3*INDEX(装备强化!$C$12:$C$26,MATCH(装备强化附表!AE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193</v>
      </c>
      <c r="AF286" s="54">
        <f t="shared" si="72"/>
        <v>386000</v>
      </c>
      <c r="AG286" s="54">
        <f>ROUNDUP(装备强化!$F$3*INDEX(装备强化!$C$12:$C$26,MATCH(装备强化附表!AG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210</v>
      </c>
      <c r="AH286" s="54">
        <f t="shared" si="73"/>
        <v>420000</v>
      </c>
      <c r="AI286" s="54">
        <f>ROUNDUP(装备强化!$F$3*INDEX(装备强化!$C$12:$C$26,MATCH(装备强化附表!AI$1,装备强化!$B$12:$B$26,0))*INDEX(装备强化!$G$12:$G$16,MATCH(装备强化附表!$D286,装备强化!$F$12:$F$16,0))*(INDEX(装备强化!$K$12:$K$26,MATCH(装备强化附表!$E286,装备强化!$J$12:$J$26,0))+IF($B286=1,装备强化!$K$28,0))*INDEX(装备强化!$O$12:$O$21,MATCH(装备强化附表!$C286,装备强化!$N$12:$N$21,0)),0)</f>
        <v>228</v>
      </c>
      <c r="AJ286" s="54">
        <f t="shared" si="74"/>
        <v>456000</v>
      </c>
    </row>
    <row r="287" spans="1:36">
      <c r="A287" t="s">
        <v>1755</v>
      </c>
      <c r="B287">
        <v>0</v>
      </c>
      <c r="C287" t="s">
        <v>129</v>
      </c>
      <c r="D287" t="s">
        <v>308</v>
      </c>
      <c r="E287">
        <v>60</v>
      </c>
      <c r="F287" t="s">
        <v>232</v>
      </c>
      <c r="G287" s="54">
        <f>ROUNDUP(装备强化!$F$3*INDEX(装备强化!$C$12:$C$26,MATCH(装备强化附表!G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8</v>
      </c>
      <c r="H287" s="54">
        <f t="shared" si="60"/>
        <v>16000</v>
      </c>
      <c r="I287" s="54">
        <f>ROUNDUP(装备强化!$F$3*INDEX(装备强化!$C$12:$C$26,MATCH(装备强化附表!I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11</v>
      </c>
      <c r="J287" s="54">
        <f t="shared" si="61"/>
        <v>22000</v>
      </c>
      <c r="K287" s="54">
        <f>ROUNDUP(装备强化!$F$3*INDEX(装备强化!$C$12:$C$26,MATCH(装备强化附表!K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17</v>
      </c>
      <c r="L287" s="54">
        <f t="shared" si="62"/>
        <v>34000</v>
      </c>
      <c r="M287" s="54">
        <f>ROUNDUP(装备强化!$F$3*INDEX(装备强化!$C$12:$C$26,MATCH(装备强化附表!M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20</v>
      </c>
      <c r="N287" s="54">
        <f t="shared" si="63"/>
        <v>40000</v>
      </c>
      <c r="O287" s="54">
        <f>ROUNDUP(装备强化!$F$3*INDEX(装备强化!$C$12:$C$26,MATCH(装备强化附表!O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26</v>
      </c>
      <c r="P287" s="54">
        <f t="shared" si="64"/>
        <v>52000</v>
      </c>
      <c r="Q287" s="54">
        <f>ROUNDUP(装备强化!$F$3*INDEX(装备强化!$C$12:$C$26,MATCH(装备强化附表!Q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46</v>
      </c>
      <c r="R287" s="54">
        <f t="shared" si="65"/>
        <v>92000</v>
      </c>
      <c r="S287" s="54">
        <f>ROUNDUP(装备强化!$F$3*INDEX(装备强化!$C$12:$C$26,MATCH(装备强化附表!S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53</v>
      </c>
      <c r="T287" s="54">
        <f t="shared" si="66"/>
        <v>106000</v>
      </c>
      <c r="U287" s="54">
        <f>ROUNDUP(装备强化!$F$3*INDEX(装备强化!$C$12:$C$26,MATCH(装备强化附表!U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60</v>
      </c>
      <c r="V287" s="54">
        <f t="shared" si="67"/>
        <v>120000</v>
      </c>
      <c r="W287" s="54">
        <f>ROUNDUP(装备强化!$F$3*INDEX(装备强化!$C$12:$C$26,MATCH(装备强化附表!W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68</v>
      </c>
      <c r="X287" s="54">
        <f t="shared" si="68"/>
        <v>136000</v>
      </c>
      <c r="Y287" s="54">
        <f>ROUNDUP(装备强化!$F$3*INDEX(装备强化!$C$12:$C$26,MATCH(装备强化附表!Y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75</v>
      </c>
      <c r="Z287" s="54">
        <f t="shared" si="69"/>
        <v>150000</v>
      </c>
      <c r="AA287" s="54">
        <f>ROUNDUP(装备强化!$F$3*INDEX(装备强化!$C$12:$C$26,MATCH(装备强化附表!AA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131</v>
      </c>
      <c r="AB287" s="54">
        <f t="shared" si="70"/>
        <v>262000</v>
      </c>
      <c r="AC287" s="54">
        <f>ROUNDUP(装备强化!$F$3*INDEX(装备强化!$C$12:$C$26,MATCH(装备强化附表!AC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145</v>
      </c>
      <c r="AD287" s="54">
        <f t="shared" si="71"/>
        <v>290000</v>
      </c>
      <c r="AE287" s="54">
        <f>ROUNDUP(装备强化!$F$3*INDEX(装备强化!$C$12:$C$26,MATCH(装备强化附表!AE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160</v>
      </c>
      <c r="AF287" s="54">
        <f t="shared" si="72"/>
        <v>320000</v>
      </c>
      <c r="AG287" s="54">
        <f>ROUNDUP(装备强化!$F$3*INDEX(装备强化!$C$12:$C$26,MATCH(装备强化附表!AG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174</v>
      </c>
      <c r="AH287" s="54">
        <f t="shared" si="73"/>
        <v>348000</v>
      </c>
      <c r="AI287" s="54">
        <f>ROUNDUP(装备强化!$F$3*INDEX(装备强化!$C$12:$C$26,MATCH(装备强化附表!AI$1,装备强化!$B$12:$B$26,0))*INDEX(装备强化!$G$12:$G$16,MATCH(装备强化附表!$D287,装备强化!$F$12:$F$16,0))*(INDEX(装备强化!$K$12:$K$26,MATCH(装备强化附表!$E287,装备强化!$J$12:$J$26,0))+IF($B287=1,装备强化!$K$28,0))*INDEX(装备强化!$O$12:$O$21,MATCH(装备强化附表!$C287,装备强化!$N$12:$N$21,0)),0)</f>
        <v>189</v>
      </c>
      <c r="AJ287" s="54">
        <f t="shared" si="74"/>
        <v>378000</v>
      </c>
    </row>
    <row r="288" spans="1:36">
      <c r="A288" t="s">
        <v>1760</v>
      </c>
      <c r="B288">
        <v>1</v>
      </c>
      <c r="C288" t="s">
        <v>129</v>
      </c>
      <c r="D288" t="s">
        <v>308</v>
      </c>
      <c r="E288">
        <v>60</v>
      </c>
      <c r="F288" t="s">
        <v>232</v>
      </c>
      <c r="G288" s="54">
        <f>ROUNDUP(装备强化!$F$3*INDEX(装备强化!$C$12:$C$26,MATCH(装备强化附表!G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9</v>
      </c>
      <c r="H288" s="54">
        <f t="shared" si="60"/>
        <v>18000</v>
      </c>
      <c r="I288" s="54">
        <f>ROUNDUP(装备强化!$F$3*INDEX(装备强化!$C$12:$C$26,MATCH(装备强化附表!I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14</v>
      </c>
      <c r="J288" s="54">
        <f t="shared" si="61"/>
        <v>28000</v>
      </c>
      <c r="K288" s="54">
        <f>ROUNDUP(装备强化!$F$3*INDEX(装备强化!$C$12:$C$26,MATCH(装备强化附表!K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20</v>
      </c>
      <c r="L288" s="54">
        <f t="shared" si="62"/>
        <v>40000</v>
      </c>
      <c r="M288" s="54">
        <f>ROUNDUP(装备强化!$F$3*INDEX(装备强化!$C$12:$C$26,MATCH(装备强化附表!M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25</v>
      </c>
      <c r="N288" s="54">
        <f t="shared" si="63"/>
        <v>50000</v>
      </c>
      <c r="O288" s="54">
        <f>ROUNDUP(装备强化!$F$3*INDEX(装备强化!$C$12:$C$26,MATCH(装备强化附表!O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31</v>
      </c>
      <c r="P288" s="54">
        <f t="shared" si="64"/>
        <v>62000</v>
      </c>
      <c r="Q288" s="54">
        <f>ROUNDUP(装备强化!$F$3*INDEX(装备强化!$C$12:$C$26,MATCH(装备强化附表!Q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55</v>
      </c>
      <c r="R288" s="54">
        <f t="shared" si="65"/>
        <v>110000</v>
      </c>
      <c r="S288" s="54">
        <f>ROUNDUP(装备强化!$F$3*INDEX(装备强化!$C$12:$C$26,MATCH(装备强化附表!S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64</v>
      </c>
      <c r="T288" s="54">
        <f t="shared" si="66"/>
        <v>128000</v>
      </c>
      <c r="U288" s="54">
        <f>ROUNDUP(装备强化!$F$3*INDEX(装备强化!$C$12:$C$26,MATCH(装备强化附表!U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73</v>
      </c>
      <c r="V288" s="54">
        <f t="shared" si="67"/>
        <v>146000</v>
      </c>
      <c r="W288" s="54">
        <f>ROUNDUP(装备强化!$F$3*INDEX(装备强化!$C$12:$C$26,MATCH(装备强化附表!W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81</v>
      </c>
      <c r="X288" s="54">
        <f t="shared" si="68"/>
        <v>162000</v>
      </c>
      <c r="Y288" s="54">
        <f>ROUNDUP(装备强化!$F$3*INDEX(装备强化!$C$12:$C$26,MATCH(装备强化附表!Y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90</v>
      </c>
      <c r="Z288" s="54">
        <f t="shared" si="69"/>
        <v>180000</v>
      </c>
      <c r="AA288" s="54">
        <f>ROUNDUP(装备强化!$F$3*INDEX(装备强化!$C$12:$C$26,MATCH(装备强化附表!AA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158</v>
      </c>
      <c r="AB288" s="54">
        <f t="shared" si="70"/>
        <v>316000</v>
      </c>
      <c r="AC288" s="54">
        <f>ROUNDUP(装备强化!$F$3*INDEX(装备强化!$C$12:$C$26,MATCH(装备强化附表!AC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175</v>
      </c>
      <c r="AD288" s="54">
        <f t="shared" si="71"/>
        <v>350000</v>
      </c>
      <c r="AE288" s="54">
        <f>ROUNDUP(装备强化!$F$3*INDEX(装备强化!$C$12:$C$26,MATCH(装备强化附表!AE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193</v>
      </c>
      <c r="AF288" s="54">
        <f t="shared" si="72"/>
        <v>386000</v>
      </c>
      <c r="AG288" s="54">
        <f>ROUNDUP(装备强化!$F$3*INDEX(装备强化!$C$12:$C$26,MATCH(装备强化附表!AG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210</v>
      </c>
      <c r="AH288" s="54">
        <f t="shared" si="73"/>
        <v>420000</v>
      </c>
      <c r="AI288" s="54">
        <f>ROUNDUP(装备强化!$F$3*INDEX(装备强化!$C$12:$C$26,MATCH(装备强化附表!AI$1,装备强化!$B$12:$B$26,0))*INDEX(装备强化!$G$12:$G$16,MATCH(装备强化附表!$D288,装备强化!$F$12:$F$16,0))*(INDEX(装备强化!$K$12:$K$26,MATCH(装备强化附表!$E288,装备强化!$J$12:$J$26,0))+IF($B288=1,装备强化!$K$28,0))*INDEX(装备强化!$O$12:$O$21,MATCH(装备强化附表!$C288,装备强化!$N$12:$N$21,0)),0)</f>
        <v>228</v>
      </c>
      <c r="AJ288" s="54">
        <f t="shared" si="74"/>
        <v>456000</v>
      </c>
    </row>
    <row r="289" spans="1:36">
      <c r="A289" t="s">
        <v>1765</v>
      </c>
      <c r="B289">
        <v>0</v>
      </c>
      <c r="C289" t="s">
        <v>123</v>
      </c>
      <c r="D289" t="s">
        <v>308</v>
      </c>
      <c r="E289">
        <v>65</v>
      </c>
      <c r="F289" t="s">
        <v>232</v>
      </c>
      <c r="G289" s="54">
        <f>ROUNDUP(装备强化!$F$3*INDEX(装备强化!$C$12:$C$26,MATCH(装备强化附表!G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8</v>
      </c>
      <c r="H289" s="54">
        <f t="shared" si="60"/>
        <v>16000</v>
      </c>
      <c r="I289" s="54">
        <f>ROUNDUP(装备强化!$F$3*INDEX(装备强化!$C$12:$C$26,MATCH(装备强化附表!I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12</v>
      </c>
      <c r="J289" s="54">
        <f t="shared" si="61"/>
        <v>24000</v>
      </c>
      <c r="K289" s="54">
        <f>ROUNDUP(装备强化!$F$3*INDEX(装备强化!$C$12:$C$26,MATCH(装备强化附表!K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18</v>
      </c>
      <c r="L289" s="54">
        <f t="shared" si="62"/>
        <v>36000</v>
      </c>
      <c r="M289" s="54">
        <f>ROUNDUP(装备强化!$F$3*INDEX(装备强化!$C$12:$C$26,MATCH(装备强化附表!M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22</v>
      </c>
      <c r="N289" s="54">
        <f t="shared" si="63"/>
        <v>44000</v>
      </c>
      <c r="O289" s="54">
        <f>ROUNDUP(装备强化!$F$3*INDEX(装备强化!$C$12:$C$26,MATCH(装备强化附表!O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28</v>
      </c>
      <c r="P289" s="54">
        <f t="shared" si="64"/>
        <v>56000</v>
      </c>
      <c r="Q289" s="54">
        <f>ROUNDUP(装备强化!$F$3*INDEX(装备强化!$C$12:$C$26,MATCH(装备强化附表!Q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49</v>
      </c>
      <c r="R289" s="54">
        <f t="shared" si="65"/>
        <v>98000</v>
      </c>
      <c r="S289" s="54">
        <f>ROUNDUP(装备强化!$F$3*INDEX(装备强化!$C$12:$C$26,MATCH(装备强化附表!S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57</v>
      </c>
      <c r="T289" s="54">
        <f t="shared" si="66"/>
        <v>114000</v>
      </c>
      <c r="U289" s="54">
        <f>ROUNDUP(装备强化!$F$3*INDEX(装备强化!$C$12:$C$26,MATCH(装备强化附表!U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64</v>
      </c>
      <c r="V289" s="54">
        <f t="shared" si="67"/>
        <v>128000</v>
      </c>
      <c r="W289" s="54">
        <f>ROUNDUP(装备强化!$F$3*INDEX(装备强化!$C$12:$C$26,MATCH(装备强化附表!W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72</v>
      </c>
      <c r="X289" s="54">
        <f t="shared" si="68"/>
        <v>144000</v>
      </c>
      <c r="Y289" s="54">
        <f>ROUNDUP(装备强化!$F$3*INDEX(装备强化!$C$12:$C$26,MATCH(装备强化附表!Y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80</v>
      </c>
      <c r="Z289" s="54">
        <f t="shared" si="69"/>
        <v>160000</v>
      </c>
      <c r="AA289" s="54">
        <f>ROUNDUP(装备强化!$F$3*INDEX(装备强化!$C$12:$C$26,MATCH(装备强化附表!AA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140</v>
      </c>
      <c r="AB289" s="54">
        <f t="shared" si="70"/>
        <v>280000</v>
      </c>
      <c r="AC289" s="54">
        <f>ROUNDUP(装备强化!$F$3*INDEX(装备强化!$C$12:$C$26,MATCH(装备强化附表!AC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155</v>
      </c>
      <c r="AD289" s="54">
        <f t="shared" si="71"/>
        <v>310000</v>
      </c>
      <c r="AE289" s="54">
        <f>ROUNDUP(装备强化!$F$3*INDEX(装备强化!$C$12:$C$26,MATCH(装备强化附表!AE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171</v>
      </c>
      <c r="AF289" s="54">
        <f t="shared" si="72"/>
        <v>342000</v>
      </c>
      <c r="AG289" s="54">
        <f>ROUNDUP(装备强化!$F$3*INDEX(装备强化!$C$12:$C$26,MATCH(装备强化附表!AG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186</v>
      </c>
      <c r="AH289" s="54">
        <f t="shared" si="73"/>
        <v>372000</v>
      </c>
      <c r="AI289" s="54">
        <f>ROUNDUP(装备强化!$F$3*INDEX(装备强化!$C$12:$C$26,MATCH(装备强化附表!AI$1,装备强化!$B$12:$B$26,0))*INDEX(装备强化!$G$12:$G$16,MATCH(装备强化附表!$D289,装备强化!$F$12:$F$16,0))*(INDEX(装备强化!$K$12:$K$26,MATCH(装备强化附表!$E289,装备强化!$J$12:$J$26,0))+IF($B289=1,装备强化!$K$28,0))*INDEX(装备强化!$O$12:$O$21,MATCH(装备强化附表!$C289,装备强化!$N$12:$N$21,0)),0)</f>
        <v>202</v>
      </c>
      <c r="AJ289" s="54">
        <f t="shared" si="74"/>
        <v>404000</v>
      </c>
    </row>
    <row r="290" spans="1:36">
      <c r="A290" t="s">
        <v>1770</v>
      </c>
      <c r="B290">
        <v>0</v>
      </c>
      <c r="C290" t="s">
        <v>124</v>
      </c>
      <c r="D290" t="s">
        <v>308</v>
      </c>
      <c r="E290">
        <v>65</v>
      </c>
      <c r="F290" t="s">
        <v>232</v>
      </c>
      <c r="G290" s="54">
        <f>ROUNDUP(装备强化!$F$3*INDEX(装备强化!$C$12:$C$26,MATCH(装备强化附表!G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10</v>
      </c>
      <c r="H290" s="54">
        <f t="shared" si="60"/>
        <v>20000</v>
      </c>
      <c r="I290" s="54">
        <f>ROUNDUP(装备强化!$F$3*INDEX(装备强化!$C$12:$C$26,MATCH(装备强化附表!I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15</v>
      </c>
      <c r="J290" s="54">
        <f t="shared" si="61"/>
        <v>30000</v>
      </c>
      <c r="K290" s="54">
        <f>ROUNDUP(装备强化!$F$3*INDEX(装备强化!$C$12:$C$26,MATCH(装备强化附表!K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22</v>
      </c>
      <c r="L290" s="54">
        <f t="shared" si="62"/>
        <v>44000</v>
      </c>
      <c r="M290" s="54">
        <f>ROUNDUP(装备强化!$F$3*INDEX(装备强化!$C$12:$C$26,MATCH(装备强化附表!M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27</v>
      </c>
      <c r="N290" s="54">
        <f t="shared" si="63"/>
        <v>54000</v>
      </c>
      <c r="O290" s="54">
        <f>ROUNDUP(装备强化!$F$3*INDEX(装备强化!$C$12:$C$26,MATCH(装备强化附表!O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34</v>
      </c>
      <c r="P290" s="54">
        <f t="shared" si="64"/>
        <v>68000</v>
      </c>
      <c r="Q290" s="54">
        <f>ROUNDUP(装备强化!$F$3*INDEX(装备强化!$C$12:$C$26,MATCH(装备强化附表!Q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61</v>
      </c>
      <c r="R290" s="54">
        <f t="shared" si="65"/>
        <v>122000</v>
      </c>
      <c r="S290" s="54">
        <f>ROUNDUP(装备强化!$F$3*INDEX(装备强化!$C$12:$C$26,MATCH(装备强化附表!S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71</v>
      </c>
      <c r="T290" s="54">
        <f t="shared" si="66"/>
        <v>142000</v>
      </c>
      <c r="U290" s="54">
        <f>ROUNDUP(装备强化!$F$3*INDEX(装备强化!$C$12:$C$26,MATCH(装备强化附表!U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80</v>
      </c>
      <c r="V290" s="54">
        <f t="shared" si="67"/>
        <v>160000</v>
      </c>
      <c r="W290" s="54">
        <f>ROUNDUP(装备强化!$F$3*INDEX(装备强化!$C$12:$C$26,MATCH(装备强化附表!W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90</v>
      </c>
      <c r="X290" s="54">
        <f t="shared" si="68"/>
        <v>180000</v>
      </c>
      <c r="Y290" s="54">
        <f>ROUNDUP(装备强化!$F$3*INDEX(装备强化!$C$12:$C$26,MATCH(装备强化附表!Y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100</v>
      </c>
      <c r="Z290" s="54">
        <f t="shared" si="69"/>
        <v>200000</v>
      </c>
      <c r="AA290" s="54">
        <f>ROUNDUP(装备强化!$F$3*INDEX(装备强化!$C$12:$C$26,MATCH(装备强化附表!AA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175</v>
      </c>
      <c r="AB290" s="54">
        <f t="shared" si="70"/>
        <v>350000</v>
      </c>
      <c r="AC290" s="54">
        <f>ROUNDUP(装备强化!$F$3*INDEX(装备强化!$C$12:$C$26,MATCH(装备强化附表!AC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194</v>
      </c>
      <c r="AD290" s="54">
        <f t="shared" si="71"/>
        <v>388000</v>
      </c>
      <c r="AE290" s="54">
        <f>ROUNDUP(装备强化!$F$3*INDEX(装备强化!$C$12:$C$26,MATCH(装备强化附表!AE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214</v>
      </c>
      <c r="AF290" s="54">
        <f t="shared" si="72"/>
        <v>428000</v>
      </c>
      <c r="AG290" s="54">
        <f>ROUNDUP(装备强化!$F$3*INDEX(装备强化!$C$12:$C$26,MATCH(装备强化附表!AG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233</v>
      </c>
      <c r="AH290" s="54">
        <f t="shared" si="73"/>
        <v>466000</v>
      </c>
      <c r="AI290" s="54">
        <f>ROUNDUP(装备强化!$F$3*INDEX(装备强化!$C$12:$C$26,MATCH(装备强化附表!AI$1,装备强化!$B$12:$B$26,0))*INDEX(装备强化!$G$12:$G$16,MATCH(装备强化附表!$D290,装备强化!$F$12:$F$16,0))*(INDEX(装备强化!$K$12:$K$26,MATCH(装备强化附表!$E290,装备强化!$J$12:$J$26,0))+IF($B290=1,装备强化!$K$28,0))*INDEX(装备强化!$O$12:$O$21,MATCH(装备强化附表!$C290,装备强化!$N$12:$N$21,0)),0)</f>
        <v>252</v>
      </c>
      <c r="AJ290" s="54">
        <f t="shared" si="74"/>
        <v>504000</v>
      </c>
    </row>
    <row r="291" spans="1:36">
      <c r="A291" t="s">
        <v>1775</v>
      </c>
      <c r="B291">
        <v>0</v>
      </c>
      <c r="C291" t="s">
        <v>125</v>
      </c>
      <c r="D291" t="s">
        <v>308</v>
      </c>
      <c r="E291">
        <v>65</v>
      </c>
      <c r="F291" t="s">
        <v>232</v>
      </c>
      <c r="G291" s="54">
        <f>ROUNDUP(装备强化!$F$3*INDEX(装备强化!$C$12:$C$26,MATCH(装备强化附表!G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10</v>
      </c>
      <c r="H291" s="54">
        <f t="shared" si="60"/>
        <v>20000</v>
      </c>
      <c r="I291" s="54">
        <f>ROUNDUP(装备强化!$F$3*INDEX(装备强化!$C$12:$C$26,MATCH(装备强化附表!I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15</v>
      </c>
      <c r="J291" s="54">
        <f t="shared" si="61"/>
        <v>30000</v>
      </c>
      <c r="K291" s="54">
        <f>ROUNDUP(装备强化!$F$3*INDEX(装备强化!$C$12:$C$26,MATCH(装备强化附表!K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22</v>
      </c>
      <c r="L291" s="54">
        <f t="shared" si="62"/>
        <v>44000</v>
      </c>
      <c r="M291" s="54">
        <f>ROUNDUP(装备强化!$F$3*INDEX(装备强化!$C$12:$C$26,MATCH(装备强化附表!M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27</v>
      </c>
      <c r="N291" s="54">
        <f t="shared" si="63"/>
        <v>54000</v>
      </c>
      <c r="O291" s="54">
        <f>ROUNDUP(装备强化!$F$3*INDEX(装备强化!$C$12:$C$26,MATCH(装备强化附表!O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34</v>
      </c>
      <c r="P291" s="54">
        <f t="shared" si="64"/>
        <v>68000</v>
      </c>
      <c r="Q291" s="54">
        <f>ROUNDUP(装备强化!$F$3*INDEX(装备强化!$C$12:$C$26,MATCH(装备强化附表!Q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61</v>
      </c>
      <c r="R291" s="54">
        <f t="shared" si="65"/>
        <v>122000</v>
      </c>
      <c r="S291" s="54">
        <f>ROUNDUP(装备强化!$F$3*INDEX(装备强化!$C$12:$C$26,MATCH(装备强化附表!S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71</v>
      </c>
      <c r="T291" s="54">
        <f t="shared" si="66"/>
        <v>142000</v>
      </c>
      <c r="U291" s="54">
        <f>ROUNDUP(装备强化!$F$3*INDEX(装备强化!$C$12:$C$26,MATCH(装备强化附表!U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80</v>
      </c>
      <c r="V291" s="54">
        <f t="shared" si="67"/>
        <v>160000</v>
      </c>
      <c r="W291" s="54">
        <f>ROUNDUP(装备强化!$F$3*INDEX(装备强化!$C$12:$C$26,MATCH(装备强化附表!W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90</v>
      </c>
      <c r="X291" s="54">
        <f t="shared" si="68"/>
        <v>180000</v>
      </c>
      <c r="Y291" s="54">
        <f>ROUNDUP(装备强化!$F$3*INDEX(装备强化!$C$12:$C$26,MATCH(装备强化附表!Y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100</v>
      </c>
      <c r="Z291" s="54">
        <f t="shared" si="69"/>
        <v>200000</v>
      </c>
      <c r="AA291" s="54">
        <f>ROUNDUP(装备强化!$F$3*INDEX(装备强化!$C$12:$C$26,MATCH(装备强化附表!AA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175</v>
      </c>
      <c r="AB291" s="54">
        <f t="shared" si="70"/>
        <v>350000</v>
      </c>
      <c r="AC291" s="54">
        <f>ROUNDUP(装备强化!$F$3*INDEX(装备强化!$C$12:$C$26,MATCH(装备强化附表!AC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194</v>
      </c>
      <c r="AD291" s="54">
        <f t="shared" si="71"/>
        <v>388000</v>
      </c>
      <c r="AE291" s="54">
        <f>ROUNDUP(装备强化!$F$3*INDEX(装备强化!$C$12:$C$26,MATCH(装备强化附表!AE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214</v>
      </c>
      <c r="AF291" s="54">
        <f t="shared" si="72"/>
        <v>428000</v>
      </c>
      <c r="AG291" s="54">
        <f>ROUNDUP(装备强化!$F$3*INDEX(装备强化!$C$12:$C$26,MATCH(装备强化附表!AG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233</v>
      </c>
      <c r="AH291" s="54">
        <f t="shared" si="73"/>
        <v>466000</v>
      </c>
      <c r="AI291" s="54">
        <f>ROUNDUP(装备强化!$F$3*INDEX(装备强化!$C$12:$C$26,MATCH(装备强化附表!AI$1,装备强化!$B$12:$B$26,0))*INDEX(装备强化!$G$12:$G$16,MATCH(装备强化附表!$D291,装备强化!$F$12:$F$16,0))*(INDEX(装备强化!$K$12:$K$26,MATCH(装备强化附表!$E291,装备强化!$J$12:$J$26,0))+IF($B291=1,装备强化!$K$28,0))*INDEX(装备强化!$O$12:$O$21,MATCH(装备强化附表!$C291,装备强化!$N$12:$N$21,0)),0)</f>
        <v>252</v>
      </c>
      <c r="AJ291" s="54">
        <f t="shared" si="74"/>
        <v>504000</v>
      </c>
    </row>
    <row r="292" spans="1:36">
      <c r="A292" t="s">
        <v>1780</v>
      </c>
      <c r="B292">
        <v>0</v>
      </c>
      <c r="C292" t="s">
        <v>130</v>
      </c>
      <c r="D292" t="s">
        <v>308</v>
      </c>
      <c r="E292">
        <v>65</v>
      </c>
      <c r="F292" t="s">
        <v>232</v>
      </c>
      <c r="G292" s="54">
        <f>ROUNDUP(装备强化!$F$3*INDEX(装备强化!$C$12:$C$26,MATCH(装备强化附表!G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8</v>
      </c>
      <c r="H292" s="54">
        <f t="shared" si="60"/>
        <v>16000</v>
      </c>
      <c r="I292" s="54">
        <f>ROUNDUP(装备强化!$F$3*INDEX(装备强化!$C$12:$C$26,MATCH(装备强化附表!I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12</v>
      </c>
      <c r="J292" s="54">
        <f t="shared" si="61"/>
        <v>24000</v>
      </c>
      <c r="K292" s="54">
        <f>ROUNDUP(装备强化!$F$3*INDEX(装备强化!$C$12:$C$26,MATCH(装备强化附表!K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18</v>
      </c>
      <c r="L292" s="54">
        <f t="shared" si="62"/>
        <v>36000</v>
      </c>
      <c r="M292" s="54">
        <f>ROUNDUP(装备强化!$F$3*INDEX(装备强化!$C$12:$C$26,MATCH(装备强化附表!M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22</v>
      </c>
      <c r="N292" s="54">
        <f t="shared" si="63"/>
        <v>44000</v>
      </c>
      <c r="O292" s="54">
        <f>ROUNDUP(装备强化!$F$3*INDEX(装备强化!$C$12:$C$26,MATCH(装备强化附表!O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28</v>
      </c>
      <c r="P292" s="54">
        <f t="shared" si="64"/>
        <v>56000</v>
      </c>
      <c r="Q292" s="54">
        <f>ROUNDUP(装备强化!$F$3*INDEX(装备强化!$C$12:$C$26,MATCH(装备强化附表!Q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49</v>
      </c>
      <c r="R292" s="54">
        <f t="shared" si="65"/>
        <v>98000</v>
      </c>
      <c r="S292" s="54">
        <f>ROUNDUP(装备强化!$F$3*INDEX(装备强化!$C$12:$C$26,MATCH(装备强化附表!S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57</v>
      </c>
      <c r="T292" s="54">
        <f t="shared" si="66"/>
        <v>114000</v>
      </c>
      <c r="U292" s="54">
        <f>ROUNDUP(装备强化!$F$3*INDEX(装备强化!$C$12:$C$26,MATCH(装备强化附表!U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64</v>
      </c>
      <c r="V292" s="54">
        <f t="shared" si="67"/>
        <v>128000</v>
      </c>
      <c r="W292" s="54">
        <f>ROUNDUP(装备强化!$F$3*INDEX(装备强化!$C$12:$C$26,MATCH(装备强化附表!W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72</v>
      </c>
      <c r="X292" s="54">
        <f t="shared" si="68"/>
        <v>144000</v>
      </c>
      <c r="Y292" s="54">
        <f>ROUNDUP(装备强化!$F$3*INDEX(装备强化!$C$12:$C$26,MATCH(装备强化附表!Y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80</v>
      </c>
      <c r="Z292" s="54">
        <f t="shared" si="69"/>
        <v>160000</v>
      </c>
      <c r="AA292" s="54">
        <f>ROUNDUP(装备强化!$F$3*INDEX(装备强化!$C$12:$C$26,MATCH(装备强化附表!AA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140</v>
      </c>
      <c r="AB292" s="54">
        <f t="shared" si="70"/>
        <v>280000</v>
      </c>
      <c r="AC292" s="54">
        <f>ROUNDUP(装备强化!$F$3*INDEX(装备强化!$C$12:$C$26,MATCH(装备强化附表!AC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155</v>
      </c>
      <c r="AD292" s="54">
        <f t="shared" si="71"/>
        <v>310000</v>
      </c>
      <c r="AE292" s="54">
        <f>ROUNDUP(装备强化!$F$3*INDEX(装备强化!$C$12:$C$26,MATCH(装备强化附表!AE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171</v>
      </c>
      <c r="AF292" s="54">
        <f t="shared" si="72"/>
        <v>342000</v>
      </c>
      <c r="AG292" s="54">
        <f>ROUNDUP(装备强化!$F$3*INDEX(装备强化!$C$12:$C$26,MATCH(装备强化附表!AG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186</v>
      </c>
      <c r="AH292" s="54">
        <f t="shared" si="73"/>
        <v>372000</v>
      </c>
      <c r="AI292" s="54">
        <f>ROUNDUP(装备强化!$F$3*INDEX(装备强化!$C$12:$C$26,MATCH(装备强化附表!AI$1,装备强化!$B$12:$B$26,0))*INDEX(装备强化!$G$12:$G$16,MATCH(装备强化附表!$D292,装备强化!$F$12:$F$16,0))*(INDEX(装备强化!$K$12:$K$26,MATCH(装备强化附表!$E292,装备强化!$J$12:$J$26,0))+IF($B292=1,装备强化!$K$28,0))*INDEX(装备强化!$O$12:$O$21,MATCH(装备强化附表!$C292,装备强化!$N$12:$N$21,0)),0)</f>
        <v>202</v>
      </c>
      <c r="AJ292" s="54">
        <f t="shared" si="74"/>
        <v>404000</v>
      </c>
    </row>
    <row r="293" spans="1:36">
      <c r="A293" t="s">
        <v>1785</v>
      </c>
      <c r="B293">
        <v>0</v>
      </c>
      <c r="C293" t="s">
        <v>131</v>
      </c>
      <c r="D293" t="s">
        <v>308</v>
      </c>
      <c r="E293">
        <v>65</v>
      </c>
      <c r="F293" t="s">
        <v>232</v>
      </c>
      <c r="G293" s="54">
        <f>ROUNDUP(装备强化!$F$3*INDEX(装备强化!$C$12:$C$26,MATCH(装备强化附表!G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8</v>
      </c>
      <c r="H293" s="54">
        <f t="shared" si="60"/>
        <v>16000</v>
      </c>
      <c r="I293" s="54">
        <f>ROUNDUP(装备强化!$F$3*INDEX(装备强化!$C$12:$C$26,MATCH(装备强化附表!I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12</v>
      </c>
      <c r="J293" s="54">
        <f t="shared" si="61"/>
        <v>24000</v>
      </c>
      <c r="K293" s="54">
        <f>ROUNDUP(装备强化!$F$3*INDEX(装备强化!$C$12:$C$26,MATCH(装备强化附表!K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18</v>
      </c>
      <c r="L293" s="54">
        <f t="shared" si="62"/>
        <v>36000</v>
      </c>
      <c r="M293" s="54">
        <f>ROUNDUP(装备强化!$F$3*INDEX(装备强化!$C$12:$C$26,MATCH(装备强化附表!M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22</v>
      </c>
      <c r="N293" s="54">
        <f t="shared" si="63"/>
        <v>44000</v>
      </c>
      <c r="O293" s="54">
        <f>ROUNDUP(装备强化!$F$3*INDEX(装备强化!$C$12:$C$26,MATCH(装备强化附表!O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28</v>
      </c>
      <c r="P293" s="54">
        <f t="shared" si="64"/>
        <v>56000</v>
      </c>
      <c r="Q293" s="54">
        <f>ROUNDUP(装备强化!$F$3*INDEX(装备强化!$C$12:$C$26,MATCH(装备强化附表!Q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49</v>
      </c>
      <c r="R293" s="54">
        <f t="shared" si="65"/>
        <v>98000</v>
      </c>
      <c r="S293" s="54">
        <f>ROUNDUP(装备强化!$F$3*INDEX(装备强化!$C$12:$C$26,MATCH(装备强化附表!S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57</v>
      </c>
      <c r="T293" s="54">
        <f t="shared" si="66"/>
        <v>114000</v>
      </c>
      <c r="U293" s="54">
        <f>ROUNDUP(装备强化!$F$3*INDEX(装备强化!$C$12:$C$26,MATCH(装备强化附表!U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64</v>
      </c>
      <c r="V293" s="54">
        <f t="shared" si="67"/>
        <v>128000</v>
      </c>
      <c r="W293" s="54">
        <f>ROUNDUP(装备强化!$F$3*INDEX(装备强化!$C$12:$C$26,MATCH(装备强化附表!W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72</v>
      </c>
      <c r="X293" s="54">
        <f t="shared" si="68"/>
        <v>144000</v>
      </c>
      <c r="Y293" s="54">
        <f>ROUNDUP(装备强化!$F$3*INDEX(装备强化!$C$12:$C$26,MATCH(装备强化附表!Y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80</v>
      </c>
      <c r="Z293" s="54">
        <f t="shared" si="69"/>
        <v>160000</v>
      </c>
      <c r="AA293" s="54">
        <f>ROUNDUP(装备强化!$F$3*INDEX(装备强化!$C$12:$C$26,MATCH(装备强化附表!AA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140</v>
      </c>
      <c r="AB293" s="54">
        <f t="shared" si="70"/>
        <v>280000</v>
      </c>
      <c r="AC293" s="54">
        <f>ROUNDUP(装备强化!$F$3*INDEX(装备强化!$C$12:$C$26,MATCH(装备强化附表!AC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155</v>
      </c>
      <c r="AD293" s="54">
        <f t="shared" si="71"/>
        <v>310000</v>
      </c>
      <c r="AE293" s="54">
        <f>ROUNDUP(装备强化!$F$3*INDEX(装备强化!$C$12:$C$26,MATCH(装备强化附表!AE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171</v>
      </c>
      <c r="AF293" s="54">
        <f t="shared" si="72"/>
        <v>342000</v>
      </c>
      <c r="AG293" s="54">
        <f>ROUNDUP(装备强化!$F$3*INDEX(装备强化!$C$12:$C$26,MATCH(装备强化附表!AG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186</v>
      </c>
      <c r="AH293" s="54">
        <f t="shared" si="73"/>
        <v>372000</v>
      </c>
      <c r="AI293" s="54">
        <f>ROUNDUP(装备强化!$F$3*INDEX(装备强化!$C$12:$C$26,MATCH(装备强化附表!AI$1,装备强化!$B$12:$B$26,0))*INDEX(装备强化!$G$12:$G$16,MATCH(装备强化附表!$D293,装备强化!$F$12:$F$16,0))*(INDEX(装备强化!$K$12:$K$26,MATCH(装备强化附表!$E293,装备强化!$J$12:$J$26,0))+IF($B293=1,装备强化!$K$28,0))*INDEX(装备强化!$O$12:$O$21,MATCH(装备强化附表!$C293,装备强化!$N$12:$N$21,0)),0)</f>
        <v>202</v>
      </c>
      <c r="AJ293" s="54">
        <f t="shared" si="74"/>
        <v>404000</v>
      </c>
    </row>
    <row r="294" spans="1:36">
      <c r="A294" t="s">
        <v>1790</v>
      </c>
      <c r="B294">
        <v>0</v>
      </c>
      <c r="C294" t="s">
        <v>132</v>
      </c>
      <c r="D294" t="s">
        <v>308</v>
      </c>
      <c r="E294">
        <v>65</v>
      </c>
      <c r="F294" t="s">
        <v>232</v>
      </c>
      <c r="G294" s="54">
        <f>ROUNDUP(装备强化!$F$3*INDEX(装备强化!$C$12:$C$26,MATCH(装备强化附表!G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5</v>
      </c>
      <c r="H294" s="54">
        <f t="shared" si="60"/>
        <v>10000</v>
      </c>
      <c r="I294" s="54">
        <f>ROUNDUP(装备强化!$F$3*INDEX(装备强化!$C$12:$C$26,MATCH(装备强化附表!I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7</v>
      </c>
      <c r="J294" s="54">
        <f t="shared" si="61"/>
        <v>14000</v>
      </c>
      <c r="K294" s="54">
        <f>ROUNDUP(装备强化!$F$3*INDEX(装备强化!$C$12:$C$26,MATCH(装备强化附表!K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11</v>
      </c>
      <c r="L294" s="54">
        <f t="shared" si="62"/>
        <v>22000</v>
      </c>
      <c r="M294" s="54">
        <f>ROUNDUP(装备强化!$F$3*INDEX(装备强化!$C$12:$C$26,MATCH(装备强化附表!M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13</v>
      </c>
      <c r="N294" s="54">
        <f t="shared" si="63"/>
        <v>26000</v>
      </c>
      <c r="O294" s="54">
        <f>ROUNDUP(装备强化!$F$3*INDEX(装备强化!$C$12:$C$26,MATCH(装备强化附表!O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17</v>
      </c>
      <c r="P294" s="54">
        <f t="shared" si="64"/>
        <v>34000</v>
      </c>
      <c r="Q294" s="54">
        <f>ROUNDUP(装备强化!$F$3*INDEX(装备强化!$C$12:$C$26,MATCH(装备强化附表!Q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30</v>
      </c>
      <c r="R294" s="54">
        <f t="shared" si="65"/>
        <v>60000</v>
      </c>
      <c r="S294" s="54">
        <f>ROUNDUP(装备强化!$F$3*INDEX(装备强化!$C$12:$C$26,MATCH(装备强化附表!S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34</v>
      </c>
      <c r="T294" s="54">
        <f t="shared" si="66"/>
        <v>68000</v>
      </c>
      <c r="U294" s="54">
        <f>ROUNDUP(装备强化!$F$3*INDEX(装备强化!$C$12:$C$26,MATCH(装备强化附表!U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39</v>
      </c>
      <c r="V294" s="54">
        <f t="shared" si="67"/>
        <v>78000</v>
      </c>
      <c r="W294" s="54">
        <f>ROUNDUP(装备强化!$F$3*INDEX(装备强化!$C$12:$C$26,MATCH(装备强化附表!W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44</v>
      </c>
      <c r="X294" s="54">
        <f t="shared" si="68"/>
        <v>88000</v>
      </c>
      <c r="Y294" s="54">
        <f>ROUNDUP(装备强化!$F$3*INDEX(装备强化!$C$12:$C$26,MATCH(装备强化附表!Y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48</v>
      </c>
      <c r="Z294" s="54">
        <f t="shared" si="69"/>
        <v>96000</v>
      </c>
      <c r="AA294" s="54">
        <f>ROUNDUP(装备强化!$F$3*INDEX(装备强化!$C$12:$C$26,MATCH(装备强化附表!AA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84</v>
      </c>
      <c r="AB294" s="54">
        <f t="shared" si="70"/>
        <v>168000</v>
      </c>
      <c r="AC294" s="54">
        <f>ROUNDUP(装备强化!$F$3*INDEX(装备强化!$C$12:$C$26,MATCH(装备强化附表!AC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93</v>
      </c>
      <c r="AD294" s="54">
        <f t="shared" si="71"/>
        <v>186000</v>
      </c>
      <c r="AE294" s="54">
        <f>ROUNDUP(装备强化!$F$3*INDEX(装备强化!$C$12:$C$26,MATCH(装备强化附表!AE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103</v>
      </c>
      <c r="AF294" s="54">
        <f t="shared" si="72"/>
        <v>206000</v>
      </c>
      <c r="AG294" s="54">
        <f>ROUNDUP(装备强化!$F$3*INDEX(装备强化!$C$12:$C$26,MATCH(装备强化附表!AG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112</v>
      </c>
      <c r="AH294" s="54">
        <f t="shared" si="73"/>
        <v>224000</v>
      </c>
      <c r="AI294" s="54">
        <f>ROUNDUP(装备强化!$F$3*INDEX(装备强化!$C$12:$C$26,MATCH(装备强化附表!AI$1,装备强化!$B$12:$B$26,0))*INDEX(装备强化!$G$12:$G$16,MATCH(装备强化附表!$D294,装备强化!$F$12:$F$16,0))*(INDEX(装备强化!$K$12:$K$26,MATCH(装备强化附表!$E294,装备强化!$J$12:$J$26,0))+IF($B294=1,装备强化!$K$28,0))*INDEX(装备强化!$O$12:$O$21,MATCH(装备强化附表!$C294,装备强化!$N$12:$N$21,0)),0)</f>
        <v>121</v>
      </c>
      <c r="AJ294" s="54">
        <f t="shared" si="74"/>
        <v>242000</v>
      </c>
    </row>
    <row r="295" spans="1:36">
      <c r="A295" t="s">
        <v>1795</v>
      </c>
      <c r="B295">
        <v>0</v>
      </c>
      <c r="C295" t="s">
        <v>127</v>
      </c>
      <c r="D295" t="s">
        <v>308</v>
      </c>
      <c r="E295">
        <v>65</v>
      </c>
      <c r="F295" t="s">
        <v>135</v>
      </c>
      <c r="G295" s="54">
        <f>ROUNDUP(装备强化!$F$3*INDEX(装备强化!$C$12:$C$26,MATCH(装备强化附表!G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16</v>
      </c>
      <c r="H295" s="54">
        <f t="shared" si="60"/>
        <v>32000</v>
      </c>
      <c r="I295" s="54">
        <f>ROUNDUP(装备强化!$F$3*INDEX(装备强化!$C$12:$C$26,MATCH(装备强化附表!I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24</v>
      </c>
      <c r="J295" s="54">
        <f t="shared" si="61"/>
        <v>48000</v>
      </c>
      <c r="K295" s="54">
        <f>ROUNDUP(装备强化!$F$3*INDEX(装备强化!$C$12:$C$26,MATCH(装备强化附表!K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35</v>
      </c>
      <c r="L295" s="54">
        <f t="shared" si="62"/>
        <v>70000</v>
      </c>
      <c r="M295" s="54">
        <f>ROUNDUP(装备强化!$F$3*INDEX(装备强化!$C$12:$C$26,MATCH(装备强化附表!M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43</v>
      </c>
      <c r="N295" s="54">
        <f t="shared" si="63"/>
        <v>86000</v>
      </c>
      <c r="O295" s="54">
        <f>ROUNDUP(装备强化!$F$3*INDEX(装备强化!$C$12:$C$26,MATCH(装备强化附表!O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55</v>
      </c>
      <c r="P295" s="54">
        <f t="shared" si="64"/>
        <v>110000</v>
      </c>
      <c r="Q295" s="54">
        <f>ROUNDUP(装备强化!$F$3*INDEX(装备强化!$C$12:$C$26,MATCH(装备强化附表!Q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97</v>
      </c>
      <c r="R295" s="54">
        <f t="shared" si="65"/>
        <v>194000</v>
      </c>
      <c r="S295" s="54">
        <f>ROUNDUP(装备强化!$F$3*INDEX(装备强化!$C$12:$C$26,MATCH(装备强化附表!S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113</v>
      </c>
      <c r="T295" s="54">
        <f t="shared" si="66"/>
        <v>226000</v>
      </c>
      <c r="U295" s="54">
        <f>ROUNDUP(装备强化!$F$3*INDEX(装备强化!$C$12:$C$26,MATCH(装备强化附表!U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128</v>
      </c>
      <c r="V295" s="54">
        <f t="shared" si="67"/>
        <v>256000</v>
      </c>
      <c r="W295" s="54">
        <f>ROUNDUP(装备强化!$F$3*INDEX(装备强化!$C$12:$C$26,MATCH(装备强化附表!W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144</v>
      </c>
      <c r="X295" s="54">
        <f t="shared" si="68"/>
        <v>288000</v>
      </c>
      <c r="Y295" s="54">
        <f>ROUNDUP(装备强化!$F$3*INDEX(装备强化!$C$12:$C$26,MATCH(装备强化附表!Y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159</v>
      </c>
      <c r="Z295" s="54">
        <f t="shared" si="69"/>
        <v>318000</v>
      </c>
      <c r="AA295" s="54">
        <f>ROUNDUP(装备强化!$F$3*INDEX(装备强化!$C$12:$C$26,MATCH(装备强化附表!AA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279</v>
      </c>
      <c r="AB295" s="54">
        <f t="shared" si="70"/>
        <v>558000</v>
      </c>
      <c r="AC295" s="54">
        <f>ROUNDUP(装备强化!$F$3*INDEX(装备强化!$C$12:$C$26,MATCH(装备强化附表!AC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310</v>
      </c>
      <c r="AD295" s="54">
        <f t="shared" si="71"/>
        <v>620000</v>
      </c>
      <c r="AE295" s="54">
        <f>ROUNDUP(装备强化!$F$3*INDEX(装备强化!$C$12:$C$26,MATCH(装备强化附表!AE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341</v>
      </c>
      <c r="AF295" s="54">
        <f t="shared" si="72"/>
        <v>682000</v>
      </c>
      <c r="AG295" s="54">
        <f>ROUNDUP(装备强化!$F$3*INDEX(装备强化!$C$12:$C$26,MATCH(装备强化附表!AG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372</v>
      </c>
      <c r="AH295" s="54">
        <f t="shared" si="73"/>
        <v>744000</v>
      </c>
      <c r="AI295" s="54">
        <f>ROUNDUP(装备强化!$F$3*INDEX(装备强化!$C$12:$C$26,MATCH(装备强化附表!AI$1,装备强化!$B$12:$B$26,0))*INDEX(装备强化!$G$12:$G$16,MATCH(装备强化附表!$D295,装备强化!$F$12:$F$16,0))*(INDEX(装备强化!$K$12:$K$26,MATCH(装备强化附表!$E295,装备强化!$J$12:$J$26,0))+IF($B295=1,装备强化!$K$28,0))*INDEX(装备强化!$O$12:$O$21,MATCH(装备强化附表!$C295,装备强化!$N$12:$N$21,0)),0)</f>
        <v>403</v>
      </c>
      <c r="AJ295" s="54">
        <f t="shared" si="74"/>
        <v>806000</v>
      </c>
    </row>
    <row r="296" spans="1:36">
      <c r="A296" t="s">
        <v>1800</v>
      </c>
      <c r="B296">
        <v>1</v>
      </c>
      <c r="C296" t="s">
        <v>127</v>
      </c>
      <c r="D296" t="s">
        <v>308</v>
      </c>
      <c r="E296">
        <v>65</v>
      </c>
      <c r="F296" t="s">
        <v>135</v>
      </c>
      <c r="G296" s="54">
        <f>ROUNDUP(装备强化!$F$3*INDEX(装备强化!$C$12:$C$26,MATCH(装备强化附表!G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19</v>
      </c>
      <c r="H296" s="54">
        <f t="shared" si="60"/>
        <v>38000</v>
      </c>
      <c r="I296" s="54">
        <f>ROUNDUP(装备强化!$F$3*INDEX(装备强化!$C$12:$C$26,MATCH(装备强化附表!I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28</v>
      </c>
      <c r="J296" s="54">
        <f t="shared" si="61"/>
        <v>56000</v>
      </c>
      <c r="K296" s="54">
        <f>ROUNDUP(装备强化!$F$3*INDEX(装备强化!$C$12:$C$26,MATCH(装备强化附表!K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42</v>
      </c>
      <c r="L296" s="54">
        <f t="shared" si="62"/>
        <v>84000</v>
      </c>
      <c r="M296" s="54">
        <f>ROUNDUP(装备强化!$F$3*INDEX(装备强化!$C$12:$C$26,MATCH(装备强化附表!M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51</v>
      </c>
      <c r="N296" s="54">
        <f t="shared" si="63"/>
        <v>102000</v>
      </c>
      <c r="O296" s="54">
        <f>ROUNDUP(装备强化!$F$3*INDEX(装备强化!$C$12:$C$26,MATCH(装备强化附表!O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65</v>
      </c>
      <c r="P296" s="54">
        <f t="shared" si="64"/>
        <v>130000</v>
      </c>
      <c r="Q296" s="54">
        <f>ROUNDUP(装备强化!$F$3*INDEX(装备强化!$C$12:$C$26,MATCH(装备强化附表!Q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116</v>
      </c>
      <c r="R296" s="54">
        <f t="shared" si="65"/>
        <v>232000</v>
      </c>
      <c r="S296" s="54">
        <f>ROUNDUP(装备强化!$F$3*INDEX(装备强化!$C$12:$C$26,MATCH(装备强化附表!S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135</v>
      </c>
      <c r="T296" s="54">
        <f t="shared" si="66"/>
        <v>270000</v>
      </c>
      <c r="U296" s="54">
        <f>ROUNDUP(装备强化!$F$3*INDEX(装备强化!$C$12:$C$26,MATCH(装备强化附表!U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153</v>
      </c>
      <c r="V296" s="54">
        <f t="shared" si="67"/>
        <v>306000</v>
      </c>
      <c r="W296" s="54">
        <f>ROUNDUP(装备强化!$F$3*INDEX(装备强化!$C$12:$C$26,MATCH(装备强化附表!W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172</v>
      </c>
      <c r="X296" s="54">
        <f t="shared" si="68"/>
        <v>344000</v>
      </c>
      <c r="Y296" s="54">
        <f>ROUNDUP(装备强化!$F$3*INDEX(装备强化!$C$12:$C$26,MATCH(装备强化附表!Y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190</v>
      </c>
      <c r="Z296" s="54">
        <f t="shared" si="69"/>
        <v>380000</v>
      </c>
      <c r="AA296" s="54">
        <f>ROUNDUP(装备强化!$F$3*INDEX(装备强化!$C$12:$C$26,MATCH(装备强化附表!AA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333</v>
      </c>
      <c r="AB296" s="54">
        <f t="shared" si="70"/>
        <v>666000</v>
      </c>
      <c r="AC296" s="54">
        <f>ROUNDUP(装备强化!$F$3*INDEX(装备强化!$C$12:$C$26,MATCH(装备强化附表!AC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370</v>
      </c>
      <c r="AD296" s="54">
        <f t="shared" si="71"/>
        <v>740000</v>
      </c>
      <c r="AE296" s="54">
        <f>ROUNDUP(装备强化!$F$3*INDEX(装备强化!$C$12:$C$26,MATCH(装备强化附表!AE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407</v>
      </c>
      <c r="AF296" s="54">
        <f t="shared" si="72"/>
        <v>814000</v>
      </c>
      <c r="AG296" s="54">
        <f>ROUNDUP(装备强化!$F$3*INDEX(装备强化!$C$12:$C$26,MATCH(装备强化附表!AG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444</v>
      </c>
      <c r="AH296" s="54">
        <f t="shared" si="73"/>
        <v>888000</v>
      </c>
      <c r="AI296" s="54">
        <f>ROUNDUP(装备强化!$F$3*INDEX(装备强化!$C$12:$C$26,MATCH(装备强化附表!AI$1,装备强化!$B$12:$B$26,0))*INDEX(装备强化!$G$12:$G$16,MATCH(装备强化附表!$D296,装备强化!$F$12:$F$16,0))*(INDEX(装备强化!$K$12:$K$26,MATCH(装备强化附表!$E296,装备强化!$J$12:$J$26,0))+IF($B296=1,装备强化!$K$28,0))*INDEX(装备强化!$O$12:$O$21,MATCH(装备强化附表!$C296,装备强化!$N$12:$N$21,0)),0)</f>
        <v>481</v>
      </c>
      <c r="AJ296" s="54">
        <f t="shared" si="74"/>
        <v>962000</v>
      </c>
    </row>
    <row r="297" spans="1:36">
      <c r="A297" t="s">
        <v>1805</v>
      </c>
      <c r="B297">
        <v>0</v>
      </c>
      <c r="C297" t="s">
        <v>128</v>
      </c>
      <c r="D297" t="s">
        <v>308</v>
      </c>
      <c r="E297">
        <v>65</v>
      </c>
      <c r="F297" t="s">
        <v>135</v>
      </c>
      <c r="G297" s="54">
        <f>ROUNDUP(装备强化!$F$3*INDEX(装备强化!$C$12:$C$26,MATCH(装备强化附表!G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10</v>
      </c>
      <c r="H297" s="54">
        <f t="shared" si="60"/>
        <v>20000</v>
      </c>
      <c r="I297" s="54">
        <f>ROUNDUP(装备强化!$F$3*INDEX(装备强化!$C$12:$C$26,MATCH(装备强化附表!I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15</v>
      </c>
      <c r="J297" s="54">
        <f t="shared" si="61"/>
        <v>30000</v>
      </c>
      <c r="K297" s="54">
        <f>ROUNDUP(装备强化!$F$3*INDEX(装备强化!$C$12:$C$26,MATCH(装备强化附表!K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22</v>
      </c>
      <c r="L297" s="54">
        <f t="shared" si="62"/>
        <v>44000</v>
      </c>
      <c r="M297" s="54">
        <f>ROUNDUP(装备强化!$F$3*INDEX(装备强化!$C$12:$C$26,MATCH(装备强化附表!M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27</v>
      </c>
      <c r="N297" s="54">
        <f t="shared" si="63"/>
        <v>54000</v>
      </c>
      <c r="O297" s="54">
        <f>ROUNDUP(装备强化!$F$3*INDEX(装备强化!$C$12:$C$26,MATCH(装备强化附表!O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34</v>
      </c>
      <c r="P297" s="54">
        <f t="shared" si="64"/>
        <v>68000</v>
      </c>
      <c r="Q297" s="54">
        <f>ROUNDUP(装备强化!$F$3*INDEX(装备强化!$C$12:$C$26,MATCH(装备强化附表!Q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61</v>
      </c>
      <c r="R297" s="54">
        <f t="shared" si="65"/>
        <v>122000</v>
      </c>
      <c r="S297" s="54">
        <f>ROUNDUP(装备强化!$F$3*INDEX(装备强化!$C$12:$C$26,MATCH(装备强化附表!S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71</v>
      </c>
      <c r="T297" s="54">
        <f t="shared" si="66"/>
        <v>142000</v>
      </c>
      <c r="U297" s="54">
        <f>ROUNDUP(装备强化!$F$3*INDEX(装备强化!$C$12:$C$26,MATCH(装备强化附表!U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80</v>
      </c>
      <c r="V297" s="54">
        <f t="shared" si="67"/>
        <v>160000</v>
      </c>
      <c r="W297" s="54">
        <f>ROUNDUP(装备强化!$F$3*INDEX(装备强化!$C$12:$C$26,MATCH(装备强化附表!W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90</v>
      </c>
      <c r="X297" s="54">
        <f t="shared" si="68"/>
        <v>180000</v>
      </c>
      <c r="Y297" s="54">
        <f>ROUNDUP(装备强化!$F$3*INDEX(装备强化!$C$12:$C$26,MATCH(装备强化附表!Y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100</v>
      </c>
      <c r="Z297" s="54">
        <f t="shared" si="69"/>
        <v>200000</v>
      </c>
      <c r="AA297" s="54">
        <f>ROUNDUP(装备强化!$F$3*INDEX(装备强化!$C$12:$C$26,MATCH(装备强化附表!AA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175</v>
      </c>
      <c r="AB297" s="54">
        <f t="shared" si="70"/>
        <v>350000</v>
      </c>
      <c r="AC297" s="54">
        <f>ROUNDUP(装备强化!$F$3*INDEX(装备强化!$C$12:$C$26,MATCH(装备强化附表!AC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194</v>
      </c>
      <c r="AD297" s="54">
        <f t="shared" si="71"/>
        <v>388000</v>
      </c>
      <c r="AE297" s="54">
        <f>ROUNDUP(装备强化!$F$3*INDEX(装备强化!$C$12:$C$26,MATCH(装备强化附表!AE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214</v>
      </c>
      <c r="AF297" s="54">
        <f t="shared" si="72"/>
        <v>428000</v>
      </c>
      <c r="AG297" s="54">
        <f>ROUNDUP(装备强化!$F$3*INDEX(装备强化!$C$12:$C$26,MATCH(装备强化附表!AG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233</v>
      </c>
      <c r="AH297" s="54">
        <f t="shared" si="73"/>
        <v>466000</v>
      </c>
      <c r="AI297" s="54">
        <f>ROUNDUP(装备强化!$F$3*INDEX(装备强化!$C$12:$C$26,MATCH(装备强化附表!AI$1,装备强化!$B$12:$B$26,0))*INDEX(装备强化!$G$12:$G$16,MATCH(装备强化附表!$D297,装备强化!$F$12:$F$16,0))*(INDEX(装备强化!$K$12:$K$26,MATCH(装备强化附表!$E297,装备强化!$J$12:$J$26,0))+IF($B297=1,装备强化!$K$28,0))*INDEX(装备强化!$O$12:$O$21,MATCH(装备强化附表!$C297,装备强化!$N$12:$N$21,0)),0)</f>
        <v>252</v>
      </c>
      <c r="AJ297" s="54">
        <f t="shared" si="74"/>
        <v>504000</v>
      </c>
    </row>
    <row r="298" spans="1:36">
      <c r="A298" t="s">
        <v>1810</v>
      </c>
      <c r="B298">
        <v>1</v>
      </c>
      <c r="C298" t="s">
        <v>128</v>
      </c>
      <c r="D298" t="s">
        <v>308</v>
      </c>
      <c r="E298">
        <v>65</v>
      </c>
      <c r="F298" t="s">
        <v>135</v>
      </c>
      <c r="G298" s="54">
        <f>ROUNDUP(装备强化!$F$3*INDEX(装备强化!$C$12:$C$26,MATCH(装备强化附表!G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12</v>
      </c>
      <c r="H298" s="54">
        <f t="shared" si="60"/>
        <v>24000</v>
      </c>
      <c r="I298" s="54">
        <f>ROUNDUP(装备强化!$F$3*INDEX(装备强化!$C$12:$C$26,MATCH(装备强化附表!I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18</v>
      </c>
      <c r="J298" s="54">
        <f t="shared" si="61"/>
        <v>36000</v>
      </c>
      <c r="K298" s="54">
        <f>ROUNDUP(装备强化!$F$3*INDEX(装备强化!$C$12:$C$26,MATCH(装备强化附表!K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27</v>
      </c>
      <c r="L298" s="54">
        <f t="shared" si="62"/>
        <v>54000</v>
      </c>
      <c r="M298" s="54">
        <f>ROUNDUP(装备强化!$F$3*INDEX(装备强化!$C$12:$C$26,MATCH(装备强化附表!M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32</v>
      </c>
      <c r="N298" s="54">
        <f t="shared" si="63"/>
        <v>64000</v>
      </c>
      <c r="O298" s="54">
        <f>ROUNDUP(装备强化!$F$3*INDEX(装备强化!$C$12:$C$26,MATCH(装备强化附表!O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41</v>
      </c>
      <c r="P298" s="54">
        <f t="shared" si="64"/>
        <v>82000</v>
      </c>
      <c r="Q298" s="54">
        <f>ROUNDUP(装备强化!$F$3*INDEX(装备强化!$C$12:$C$26,MATCH(装备强化附表!Q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73</v>
      </c>
      <c r="R298" s="54">
        <f t="shared" si="65"/>
        <v>146000</v>
      </c>
      <c r="S298" s="54">
        <f>ROUNDUP(装备强化!$F$3*INDEX(装备强化!$C$12:$C$26,MATCH(装备强化附表!S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84</v>
      </c>
      <c r="T298" s="54">
        <f t="shared" si="66"/>
        <v>168000</v>
      </c>
      <c r="U298" s="54">
        <f>ROUNDUP(装备强化!$F$3*INDEX(装备强化!$C$12:$C$26,MATCH(装备强化附表!U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96</v>
      </c>
      <c r="V298" s="54">
        <f t="shared" si="67"/>
        <v>192000</v>
      </c>
      <c r="W298" s="54">
        <f>ROUNDUP(装备强化!$F$3*INDEX(装备强化!$C$12:$C$26,MATCH(装备强化附表!W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107</v>
      </c>
      <c r="X298" s="54">
        <f t="shared" si="68"/>
        <v>214000</v>
      </c>
      <c r="Y298" s="54">
        <f>ROUNDUP(装备强化!$F$3*INDEX(装备强化!$C$12:$C$26,MATCH(装备强化附表!Y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119</v>
      </c>
      <c r="Z298" s="54">
        <f t="shared" si="69"/>
        <v>238000</v>
      </c>
      <c r="AA298" s="54">
        <f>ROUNDUP(装备强化!$F$3*INDEX(装备强化!$C$12:$C$26,MATCH(装备强化附表!AA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209</v>
      </c>
      <c r="AB298" s="54">
        <f t="shared" si="70"/>
        <v>418000</v>
      </c>
      <c r="AC298" s="54">
        <f>ROUNDUP(装备强化!$F$3*INDEX(装备强化!$C$12:$C$26,MATCH(装备强化附表!AC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232</v>
      </c>
      <c r="AD298" s="54">
        <f t="shared" si="71"/>
        <v>464000</v>
      </c>
      <c r="AE298" s="54">
        <f>ROUNDUP(装备强化!$F$3*INDEX(装备强化!$C$12:$C$26,MATCH(装备强化附表!AE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255</v>
      </c>
      <c r="AF298" s="54">
        <f t="shared" si="72"/>
        <v>510000</v>
      </c>
      <c r="AG298" s="54">
        <f>ROUNDUP(装备强化!$F$3*INDEX(装备强化!$C$12:$C$26,MATCH(装备强化附表!AG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278</v>
      </c>
      <c r="AH298" s="54">
        <f t="shared" si="73"/>
        <v>556000</v>
      </c>
      <c r="AI298" s="54">
        <f>ROUNDUP(装备强化!$F$3*INDEX(装备强化!$C$12:$C$26,MATCH(装备强化附表!AI$1,装备强化!$B$12:$B$26,0))*INDEX(装备强化!$G$12:$G$16,MATCH(装备强化附表!$D298,装备强化!$F$12:$F$16,0))*(INDEX(装备强化!$K$12:$K$26,MATCH(装备强化附表!$E298,装备强化!$J$12:$J$26,0))+IF($B298=1,装备强化!$K$28,0))*INDEX(装备强化!$O$12:$O$21,MATCH(装备强化附表!$C298,装备强化!$N$12:$N$21,0)),0)</f>
        <v>301</v>
      </c>
      <c r="AJ298" s="54">
        <f t="shared" si="74"/>
        <v>602000</v>
      </c>
    </row>
    <row r="299" spans="1:36">
      <c r="A299" t="s">
        <v>1815</v>
      </c>
      <c r="B299">
        <v>0</v>
      </c>
      <c r="C299" t="s">
        <v>127</v>
      </c>
      <c r="D299" t="s">
        <v>308</v>
      </c>
      <c r="E299">
        <v>65</v>
      </c>
      <c r="F299" t="s">
        <v>139</v>
      </c>
      <c r="G299" s="54">
        <f>ROUNDUP(装备强化!$F$3*INDEX(装备强化!$C$12:$C$26,MATCH(装备强化附表!G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16</v>
      </c>
      <c r="H299" s="54">
        <f t="shared" si="60"/>
        <v>32000</v>
      </c>
      <c r="I299" s="54">
        <f>ROUNDUP(装备强化!$F$3*INDEX(装备强化!$C$12:$C$26,MATCH(装备强化附表!I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24</v>
      </c>
      <c r="J299" s="54">
        <f t="shared" si="61"/>
        <v>48000</v>
      </c>
      <c r="K299" s="54">
        <f>ROUNDUP(装备强化!$F$3*INDEX(装备强化!$C$12:$C$26,MATCH(装备强化附表!K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35</v>
      </c>
      <c r="L299" s="54">
        <f t="shared" si="62"/>
        <v>70000</v>
      </c>
      <c r="M299" s="54">
        <f>ROUNDUP(装备强化!$F$3*INDEX(装备强化!$C$12:$C$26,MATCH(装备强化附表!M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43</v>
      </c>
      <c r="N299" s="54">
        <f t="shared" si="63"/>
        <v>86000</v>
      </c>
      <c r="O299" s="54">
        <f>ROUNDUP(装备强化!$F$3*INDEX(装备强化!$C$12:$C$26,MATCH(装备强化附表!O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55</v>
      </c>
      <c r="P299" s="54">
        <f t="shared" si="64"/>
        <v>110000</v>
      </c>
      <c r="Q299" s="54">
        <f>ROUNDUP(装备强化!$F$3*INDEX(装备强化!$C$12:$C$26,MATCH(装备强化附表!Q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97</v>
      </c>
      <c r="R299" s="54">
        <f t="shared" si="65"/>
        <v>194000</v>
      </c>
      <c r="S299" s="54">
        <f>ROUNDUP(装备强化!$F$3*INDEX(装备强化!$C$12:$C$26,MATCH(装备强化附表!S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113</v>
      </c>
      <c r="T299" s="54">
        <f t="shared" si="66"/>
        <v>226000</v>
      </c>
      <c r="U299" s="54">
        <f>ROUNDUP(装备强化!$F$3*INDEX(装备强化!$C$12:$C$26,MATCH(装备强化附表!U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128</v>
      </c>
      <c r="V299" s="54">
        <f t="shared" si="67"/>
        <v>256000</v>
      </c>
      <c r="W299" s="54">
        <f>ROUNDUP(装备强化!$F$3*INDEX(装备强化!$C$12:$C$26,MATCH(装备强化附表!W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144</v>
      </c>
      <c r="X299" s="54">
        <f t="shared" si="68"/>
        <v>288000</v>
      </c>
      <c r="Y299" s="54">
        <f>ROUNDUP(装备强化!$F$3*INDEX(装备强化!$C$12:$C$26,MATCH(装备强化附表!Y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159</v>
      </c>
      <c r="Z299" s="54">
        <f t="shared" si="69"/>
        <v>318000</v>
      </c>
      <c r="AA299" s="54">
        <f>ROUNDUP(装备强化!$F$3*INDEX(装备强化!$C$12:$C$26,MATCH(装备强化附表!AA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279</v>
      </c>
      <c r="AB299" s="54">
        <f t="shared" si="70"/>
        <v>558000</v>
      </c>
      <c r="AC299" s="54">
        <f>ROUNDUP(装备强化!$F$3*INDEX(装备强化!$C$12:$C$26,MATCH(装备强化附表!AC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310</v>
      </c>
      <c r="AD299" s="54">
        <f t="shared" si="71"/>
        <v>620000</v>
      </c>
      <c r="AE299" s="54">
        <f>ROUNDUP(装备强化!$F$3*INDEX(装备强化!$C$12:$C$26,MATCH(装备强化附表!AE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341</v>
      </c>
      <c r="AF299" s="54">
        <f t="shared" si="72"/>
        <v>682000</v>
      </c>
      <c r="AG299" s="54">
        <f>ROUNDUP(装备强化!$F$3*INDEX(装备强化!$C$12:$C$26,MATCH(装备强化附表!AG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372</v>
      </c>
      <c r="AH299" s="54">
        <f t="shared" si="73"/>
        <v>744000</v>
      </c>
      <c r="AI299" s="54">
        <f>ROUNDUP(装备强化!$F$3*INDEX(装备强化!$C$12:$C$26,MATCH(装备强化附表!AI$1,装备强化!$B$12:$B$26,0))*INDEX(装备强化!$G$12:$G$16,MATCH(装备强化附表!$D299,装备强化!$F$12:$F$16,0))*(INDEX(装备强化!$K$12:$K$26,MATCH(装备强化附表!$E299,装备强化!$J$12:$J$26,0))+IF($B299=1,装备强化!$K$28,0))*INDEX(装备强化!$O$12:$O$21,MATCH(装备强化附表!$C299,装备强化!$N$12:$N$21,0)),0)</f>
        <v>403</v>
      </c>
      <c r="AJ299" s="54">
        <f t="shared" si="74"/>
        <v>806000</v>
      </c>
    </row>
    <row r="300" spans="1:36">
      <c r="A300" t="s">
        <v>1820</v>
      </c>
      <c r="B300">
        <v>1</v>
      </c>
      <c r="C300" t="s">
        <v>127</v>
      </c>
      <c r="D300" t="s">
        <v>308</v>
      </c>
      <c r="E300">
        <v>65</v>
      </c>
      <c r="F300" t="s">
        <v>139</v>
      </c>
      <c r="G300" s="54">
        <f>ROUNDUP(装备强化!$F$3*INDEX(装备强化!$C$12:$C$26,MATCH(装备强化附表!G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19</v>
      </c>
      <c r="H300" s="54">
        <f t="shared" si="60"/>
        <v>38000</v>
      </c>
      <c r="I300" s="54">
        <f>ROUNDUP(装备强化!$F$3*INDEX(装备强化!$C$12:$C$26,MATCH(装备强化附表!I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28</v>
      </c>
      <c r="J300" s="54">
        <f t="shared" si="61"/>
        <v>56000</v>
      </c>
      <c r="K300" s="54">
        <f>ROUNDUP(装备强化!$F$3*INDEX(装备强化!$C$12:$C$26,MATCH(装备强化附表!K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42</v>
      </c>
      <c r="L300" s="54">
        <f t="shared" si="62"/>
        <v>84000</v>
      </c>
      <c r="M300" s="54">
        <f>ROUNDUP(装备强化!$F$3*INDEX(装备强化!$C$12:$C$26,MATCH(装备强化附表!M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51</v>
      </c>
      <c r="N300" s="54">
        <f t="shared" si="63"/>
        <v>102000</v>
      </c>
      <c r="O300" s="54">
        <f>ROUNDUP(装备强化!$F$3*INDEX(装备强化!$C$12:$C$26,MATCH(装备强化附表!O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65</v>
      </c>
      <c r="P300" s="54">
        <f t="shared" si="64"/>
        <v>130000</v>
      </c>
      <c r="Q300" s="54">
        <f>ROUNDUP(装备强化!$F$3*INDEX(装备强化!$C$12:$C$26,MATCH(装备强化附表!Q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116</v>
      </c>
      <c r="R300" s="54">
        <f t="shared" si="65"/>
        <v>232000</v>
      </c>
      <c r="S300" s="54">
        <f>ROUNDUP(装备强化!$F$3*INDEX(装备强化!$C$12:$C$26,MATCH(装备强化附表!S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135</v>
      </c>
      <c r="T300" s="54">
        <f t="shared" si="66"/>
        <v>270000</v>
      </c>
      <c r="U300" s="54">
        <f>ROUNDUP(装备强化!$F$3*INDEX(装备强化!$C$12:$C$26,MATCH(装备强化附表!U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153</v>
      </c>
      <c r="V300" s="54">
        <f t="shared" si="67"/>
        <v>306000</v>
      </c>
      <c r="W300" s="54">
        <f>ROUNDUP(装备强化!$F$3*INDEX(装备强化!$C$12:$C$26,MATCH(装备强化附表!W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172</v>
      </c>
      <c r="X300" s="54">
        <f t="shared" si="68"/>
        <v>344000</v>
      </c>
      <c r="Y300" s="54">
        <f>ROUNDUP(装备强化!$F$3*INDEX(装备强化!$C$12:$C$26,MATCH(装备强化附表!Y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190</v>
      </c>
      <c r="Z300" s="54">
        <f t="shared" si="69"/>
        <v>380000</v>
      </c>
      <c r="AA300" s="54">
        <f>ROUNDUP(装备强化!$F$3*INDEX(装备强化!$C$12:$C$26,MATCH(装备强化附表!AA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333</v>
      </c>
      <c r="AB300" s="54">
        <f t="shared" si="70"/>
        <v>666000</v>
      </c>
      <c r="AC300" s="54">
        <f>ROUNDUP(装备强化!$F$3*INDEX(装备强化!$C$12:$C$26,MATCH(装备强化附表!AC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370</v>
      </c>
      <c r="AD300" s="54">
        <f t="shared" si="71"/>
        <v>740000</v>
      </c>
      <c r="AE300" s="54">
        <f>ROUNDUP(装备强化!$F$3*INDEX(装备强化!$C$12:$C$26,MATCH(装备强化附表!AE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407</v>
      </c>
      <c r="AF300" s="54">
        <f t="shared" si="72"/>
        <v>814000</v>
      </c>
      <c r="AG300" s="54">
        <f>ROUNDUP(装备强化!$F$3*INDEX(装备强化!$C$12:$C$26,MATCH(装备强化附表!AG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444</v>
      </c>
      <c r="AH300" s="54">
        <f t="shared" si="73"/>
        <v>888000</v>
      </c>
      <c r="AI300" s="54">
        <f>ROUNDUP(装备强化!$F$3*INDEX(装备强化!$C$12:$C$26,MATCH(装备强化附表!AI$1,装备强化!$B$12:$B$26,0))*INDEX(装备强化!$G$12:$G$16,MATCH(装备强化附表!$D300,装备强化!$F$12:$F$16,0))*(INDEX(装备强化!$K$12:$K$26,MATCH(装备强化附表!$E300,装备强化!$J$12:$J$26,0))+IF($B300=1,装备强化!$K$28,0))*INDEX(装备强化!$O$12:$O$21,MATCH(装备强化附表!$C300,装备强化!$N$12:$N$21,0)),0)</f>
        <v>481</v>
      </c>
      <c r="AJ300" s="54">
        <f t="shared" si="74"/>
        <v>962000</v>
      </c>
    </row>
    <row r="301" spans="1:36">
      <c r="A301" t="s">
        <v>1825</v>
      </c>
      <c r="B301">
        <v>0</v>
      </c>
      <c r="C301" t="s">
        <v>128</v>
      </c>
      <c r="D301" t="s">
        <v>308</v>
      </c>
      <c r="E301">
        <v>65</v>
      </c>
      <c r="F301" t="s">
        <v>139</v>
      </c>
      <c r="G301" s="54">
        <f>ROUNDUP(装备强化!$F$3*INDEX(装备强化!$C$12:$C$26,MATCH(装备强化附表!G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10</v>
      </c>
      <c r="H301" s="54">
        <f t="shared" si="60"/>
        <v>20000</v>
      </c>
      <c r="I301" s="54">
        <f>ROUNDUP(装备强化!$F$3*INDEX(装备强化!$C$12:$C$26,MATCH(装备强化附表!I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15</v>
      </c>
      <c r="J301" s="54">
        <f t="shared" si="61"/>
        <v>30000</v>
      </c>
      <c r="K301" s="54">
        <f>ROUNDUP(装备强化!$F$3*INDEX(装备强化!$C$12:$C$26,MATCH(装备强化附表!K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22</v>
      </c>
      <c r="L301" s="54">
        <f t="shared" si="62"/>
        <v>44000</v>
      </c>
      <c r="M301" s="54">
        <f>ROUNDUP(装备强化!$F$3*INDEX(装备强化!$C$12:$C$26,MATCH(装备强化附表!M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27</v>
      </c>
      <c r="N301" s="54">
        <f t="shared" si="63"/>
        <v>54000</v>
      </c>
      <c r="O301" s="54">
        <f>ROUNDUP(装备强化!$F$3*INDEX(装备强化!$C$12:$C$26,MATCH(装备强化附表!O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34</v>
      </c>
      <c r="P301" s="54">
        <f t="shared" si="64"/>
        <v>68000</v>
      </c>
      <c r="Q301" s="54">
        <f>ROUNDUP(装备强化!$F$3*INDEX(装备强化!$C$12:$C$26,MATCH(装备强化附表!Q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61</v>
      </c>
      <c r="R301" s="54">
        <f t="shared" si="65"/>
        <v>122000</v>
      </c>
      <c r="S301" s="54">
        <f>ROUNDUP(装备强化!$F$3*INDEX(装备强化!$C$12:$C$26,MATCH(装备强化附表!S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71</v>
      </c>
      <c r="T301" s="54">
        <f t="shared" si="66"/>
        <v>142000</v>
      </c>
      <c r="U301" s="54">
        <f>ROUNDUP(装备强化!$F$3*INDEX(装备强化!$C$12:$C$26,MATCH(装备强化附表!U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80</v>
      </c>
      <c r="V301" s="54">
        <f t="shared" si="67"/>
        <v>160000</v>
      </c>
      <c r="W301" s="54">
        <f>ROUNDUP(装备强化!$F$3*INDEX(装备强化!$C$12:$C$26,MATCH(装备强化附表!W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90</v>
      </c>
      <c r="X301" s="54">
        <f t="shared" si="68"/>
        <v>180000</v>
      </c>
      <c r="Y301" s="54">
        <f>ROUNDUP(装备强化!$F$3*INDEX(装备强化!$C$12:$C$26,MATCH(装备强化附表!Y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100</v>
      </c>
      <c r="Z301" s="54">
        <f t="shared" si="69"/>
        <v>200000</v>
      </c>
      <c r="AA301" s="54">
        <f>ROUNDUP(装备强化!$F$3*INDEX(装备强化!$C$12:$C$26,MATCH(装备强化附表!AA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175</v>
      </c>
      <c r="AB301" s="54">
        <f t="shared" si="70"/>
        <v>350000</v>
      </c>
      <c r="AC301" s="54">
        <f>ROUNDUP(装备强化!$F$3*INDEX(装备强化!$C$12:$C$26,MATCH(装备强化附表!AC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194</v>
      </c>
      <c r="AD301" s="54">
        <f t="shared" si="71"/>
        <v>388000</v>
      </c>
      <c r="AE301" s="54">
        <f>ROUNDUP(装备强化!$F$3*INDEX(装备强化!$C$12:$C$26,MATCH(装备强化附表!AE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214</v>
      </c>
      <c r="AF301" s="54">
        <f t="shared" si="72"/>
        <v>428000</v>
      </c>
      <c r="AG301" s="54">
        <f>ROUNDUP(装备强化!$F$3*INDEX(装备强化!$C$12:$C$26,MATCH(装备强化附表!AG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233</v>
      </c>
      <c r="AH301" s="54">
        <f t="shared" si="73"/>
        <v>466000</v>
      </c>
      <c r="AI301" s="54">
        <f>ROUNDUP(装备强化!$F$3*INDEX(装备强化!$C$12:$C$26,MATCH(装备强化附表!AI$1,装备强化!$B$12:$B$26,0))*INDEX(装备强化!$G$12:$G$16,MATCH(装备强化附表!$D301,装备强化!$F$12:$F$16,0))*(INDEX(装备强化!$K$12:$K$26,MATCH(装备强化附表!$E301,装备强化!$J$12:$J$26,0))+IF($B301=1,装备强化!$K$28,0))*INDEX(装备强化!$O$12:$O$21,MATCH(装备强化附表!$C301,装备强化!$N$12:$N$21,0)),0)</f>
        <v>252</v>
      </c>
      <c r="AJ301" s="54">
        <f t="shared" si="74"/>
        <v>504000</v>
      </c>
    </row>
    <row r="302" spans="1:36">
      <c r="A302" t="s">
        <v>1830</v>
      </c>
      <c r="B302">
        <v>1</v>
      </c>
      <c r="C302" t="s">
        <v>128</v>
      </c>
      <c r="D302" t="s">
        <v>308</v>
      </c>
      <c r="E302">
        <v>65</v>
      </c>
      <c r="F302" t="s">
        <v>139</v>
      </c>
      <c r="G302" s="54">
        <f>ROUNDUP(装备强化!$F$3*INDEX(装备强化!$C$12:$C$26,MATCH(装备强化附表!G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12</v>
      </c>
      <c r="H302" s="54">
        <f t="shared" si="60"/>
        <v>24000</v>
      </c>
      <c r="I302" s="54">
        <f>ROUNDUP(装备强化!$F$3*INDEX(装备强化!$C$12:$C$26,MATCH(装备强化附表!I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18</v>
      </c>
      <c r="J302" s="54">
        <f t="shared" si="61"/>
        <v>36000</v>
      </c>
      <c r="K302" s="54">
        <f>ROUNDUP(装备强化!$F$3*INDEX(装备强化!$C$12:$C$26,MATCH(装备强化附表!K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27</v>
      </c>
      <c r="L302" s="54">
        <f t="shared" si="62"/>
        <v>54000</v>
      </c>
      <c r="M302" s="54">
        <f>ROUNDUP(装备强化!$F$3*INDEX(装备强化!$C$12:$C$26,MATCH(装备强化附表!M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32</v>
      </c>
      <c r="N302" s="54">
        <f t="shared" si="63"/>
        <v>64000</v>
      </c>
      <c r="O302" s="54">
        <f>ROUNDUP(装备强化!$F$3*INDEX(装备强化!$C$12:$C$26,MATCH(装备强化附表!O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41</v>
      </c>
      <c r="P302" s="54">
        <f t="shared" si="64"/>
        <v>82000</v>
      </c>
      <c r="Q302" s="54">
        <f>ROUNDUP(装备强化!$F$3*INDEX(装备强化!$C$12:$C$26,MATCH(装备强化附表!Q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73</v>
      </c>
      <c r="R302" s="54">
        <f t="shared" si="65"/>
        <v>146000</v>
      </c>
      <c r="S302" s="54">
        <f>ROUNDUP(装备强化!$F$3*INDEX(装备强化!$C$12:$C$26,MATCH(装备强化附表!S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84</v>
      </c>
      <c r="T302" s="54">
        <f t="shared" si="66"/>
        <v>168000</v>
      </c>
      <c r="U302" s="54">
        <f>ROUNDUP(装备强化!$F$3*INDEX(装备强化!$C$12:$C$26,MATCH(装备强化附表!U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96</v>
      </c>
      <c r="V302" s="54">
        <f t="shared" si="67"/>
        <v>192000</v>
      </c>
      <c r="W302" s="54">
        <f>ROUNDUP(装备强化!$F$3*INDEX(装备强化!$C$12:$C$26,MATCH(装备强化附表!W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107</v>
      </c>
      <c r="X302" s="54">
        <f t="shared" si="68"/>
        <v>214000</v>
      </c>
      <c r="Y302" s="54">
        <f>ROUNDUP(装备强化!$F$3*INDEX(装备强化!$C$12:$C$26,MATCH(装备强化附表!Y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119</v>
      </c>
      <c r="Z302" s="54">
        <f t="shared" si="69"/>
        <v>238000</v>
      </c>
      <c r="AA302" s="54">
        <f>ROUNDUP(装备强化!$F$3*INDEX(装备强化!$C$12:$C$26,MATCH(装备强化附表!AA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209</v>
      </c>
      <c r="AB302" s="54">
        <f t="shared" si="70"/>
        <v>418000</v>
      </c>
      <c r="AC302" s="54">
        <f>ROUNDUP(装备强化!$F$3*INDEX(装备强化!$C$12:$C$26,MATCH(装备强化附表!AC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232</v>
      </c>
      <c r="AD302" s="54">
        <f t="shared" si="71"/>
        <v>464000</v>
      </c>
      <c r="AE302" s="54">
        <f>ROUNDUP(装备强化!$F$3*INDEX(装备强化!$C$12:$C$26,MATCH(装备强化附表!AE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255</v>
      </c>
      <c r="AF302" s="54">
        <f t="shared" si="72"/>
        <v>510000</v>
      </c>
      <c r="AG302" s="54">
        <f>ROUNDUP(装备强化!$F$3*INDEX(装备强化!$C$12:$C$26,MATCH(装备强化附表!AG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278</v>
      </c>
      <c r="AH302" s="54">
        <f t="shared" si="73"/>
        <v>556000</v>
      </c>
      <c r="AI302" s="54">
        <f>ROUNDUP(装备强化!$F$3*INDEX(装备强化!$C$12:$C$26,MATCH(装备强化附表!AI$1,装备强化!$B$12:$B$26,0))*INDEX(装备强化!$G$12:$G$16,MATCH(装备强化附表!$D302,装备强化!$F$12:$F$16,0))*(INDEX(装备强化!$K$12:$K$26,MATCH(装备强化附表!$E302,装备强化!$J$12:$J$26,0))+IF($B302=1,装备强化!$K$28,0))*INDEX(装备强化!$O$12:$O$21,MATCH(装备强化附表!$C302,装备强化!$N$12:$N$21,0)),0)</f>
        <v>301</v>
      </c>
      <c r="AJ302" s="54">
        <f t="shared" si="74"/>
        <v>602000</v>
      </c>
    </row>
    <row r="303" spans="1:36">
      <c r="A303" t="s">
        <v>1835</v>
      </c>
      <c r="B303">
        <v>0</v>
      </c>
      <c r="C303" t="s">
        <v>127</v>
      </c>
      <c r="D303" t="s">
        <v>308</v>
      </c>
      <c r="E303">
        <v>65</v>
      </c>
      <c r="F303" t="s">
        <v>137</v>
      </c>
      <c r="G303" s="54">
        <f>ROUNDUP(装备强化!$F$3*INDEX(装备强化!$C$12:$C$26,MATCH(装备强化附表!G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16</v>
      </c>
      <c r="H303" s="54">
        <f t="shared" si="60"/>
        <v>32000</v>
      </c>
      <c r="I303" s="54">
        <f>ROUNDUP(装备强化!$F$3*INDEX(装备强化!$C$12:$C$26,MATCH(装备强化附表!I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24</v>
      </c>
      <c r="J303" s="54">
        <f t="shared" si="61"/>
        <v>48000</v>
      </c>
      <c r="K303" s="54">
        <f>ROUNDUP(装备强化!$F$3*INDEX(装备强化!$C$12:$C$26,MATCH(装备强化附表!K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35</v>
      </c>
      <c r="L303" s="54">
        <f t="shared" si="62"/>
        <v>70000</v>
      </c>
      <c r="M303" s="54">
        <f>ROUNDUP(装备强化!$F$3*INDEX(装备强化!$C$12:$C$26,MATCH(装备强化附表!M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43</v>
      </c>
      <c r="N303" s="54">
        <f t="shared" si="63"/>
        <v>86000</v>
      </c>
      <c r="O303" s="54">
        <f>ROUNDUP(装备强化!$F$3*INDEX(装备强化!$C$12:$C$26,MATCH(装备强化附表!O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55</v>
      </c>
      <c r="P303" s="54">
        <f t="shared" si="64"/>
        <v>110000</v>
      </c>
      <c r="Q303" s="54">
        <f>ROUNDUP(装备强化!$F$3*INDEX(装备强化!$C$12:$C$26,MATCH(装备强化附表!Q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97</v>
      </c>
      <c r="R303" s="54">
        <f t="shared" si="65"/>
        <v>194000</v>
      </c>
      <c r="S303" s="54">
        <f>ROUNDUP(装备强化!$F$3*INDEX(装备强化!$C$12:$C$26,MATCH(装备强化附表!S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113</v>
      </c>
      <c r="T303" s="54">
        <f t="shared" si="66"/>
        <v>226000</v>
      </c>
      <c r="U303" s="54">
        <f>ROUNDUP(装备强化!$F$3*INDEX(装备强化!$C$12:$C$26,MATCH(装备强化附表!U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128</v>
      </c>
      <c r="V303" s="54">
        <f t="shared" si="67"/>
        <v>256000</v>
      </c>
      <c r="W303" s="54">
        <f>ROUNDUP(装备强化!$F$3*INDEX(装备强化!$C$12:$C$26,MATCH(装备强化附表!W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144</v>
      </c>
      <c r="X303" s="54">
        <f t="shared" si="68"/>
        <v>288000</v>
      </c>
      <c r="Y303" s="54">
        <f>ROUNDUP(装备强化!$F$3*INDEX(装备强化!$C$12:$C$26,MATCH(装备强化附表!Y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159</v>
      </c>
      <c r="Z303" s="54">
        <f t="shared" si="69"/>
        <v>318000</v>
      </c>
      <c r="AA303" s="54">
        <f>ROUNDUP(装备强化!$F$3*INDEX(装备强化!$C$12:$C$26,MATCH(装备强化附表!AA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279</v>
      </c>
      <c r="AB303" s="54">
        <f t="shared" si="70"/>
        <v>558000</v>
      </c>
      <c r="AC303" s="54">
        <f>ROUNDUP(装备强化!$F$3*INDEX(装备强化!$C$12:$C$26,MATCH(装备强化附表!AC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310</v>
      </c>
      <c r="AD303" s="54">
        <f t="shared" si="71"/>
        <v>620000</v>
      </c>
      <c r="AE303" s="54">
        <f>ROUNDUP(装备强化!$F$3*INDEX(装备强化!$C$12:$C$26,MATCH(装备强化附表!AE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341</v>
      </c>
      <c r="AF303" s="54">
        <f t="shared" si="72"/>
        <v>682000</v>
      </c>
      <c r="AG303" s="54">
        <f>ROUNDUP(装备强化!$F$3*INDEX(装备强化!$C$12:$C$26,MATCH(装备强化附表!AG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372</v>
      </c>
      <c r="AH303" s="54">
        <f t="shared" si="73"/>
        <v>744000</v>
      </c>
      <c r="AI303" s="54">
        <f>ROUNDUP(装备强化!$F$3*INDEX(装备强化!$C$12:$C$26,MATCH(装备强化附表!AI$1,装备强化!$B$12:$B$26,0))*INDEX(装备强化!$G$12:$G$16,MATCH(装备强化附表!$D303,装备强化!$F$12:$F$16,0))*(INDEX(装备强化!$K$12:$K$26,MATCH(装备强化附表!$E303,装备强化!$J$12:$J$26,0))+IF($B303=1,装备强化!$K$28,0))*INDEX(装备强化!$O$12:$O$21,MATCH(装备强化附表!$C303,装备强化!$N$12:$N$21,0)),0)</f>
        <v>403</v>
      </c>
      <c r="AJ303" s="54">
        <f t="shared" si="74"/>
        <v>806000</v>
      </c>
    </row>
    <row r="304" spans="1:36">
      <c r="A304" t="s">
        <v>1840</v>
      </c>
      <c r="B304">
        <v>1</v>
      </c>
      <c r="C304" t="s">
        <v>127</v>
      </c>
      <c r="D304" t="s">
        <v>308</v>
      </c>
      <c r="E304">
        <v>65</v>
      </c>
      <c r="F304" t="s">
        <v>137</v>
      </c>
      <c r="G304" s="54">
        <f>ROUNDUP(装备强化!$F$3*INDEX(装备强化!$C$12:$C$26,MATCH(装备强化附表!G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19</v>
      </c>
      <c r="H304" s="54">
        <f t="shared" si="60"/>
        <v>38000</v>
      </c>
      <c r="I304" s="54">
        <f>ROUNDUP(装备强化!$F$3*INDEX(装备强化!$C$12:$C$26,MATCH(装备强化附表!I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28</v>
      </c>
      <c r="J304" s="54">
        <f t="shared" si="61"/>
        <v>56000</v>
      </c>
      <c r="K304" s="54">
        <f>ROUNDUP(装备强化!$F$3*INDEX(装备强化!$C$12:$C$26,MATCH(装备强化附表!K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42</v>
      </c>
      <c r="L304" s="54">
        <f t="shared" si="62"/>
        <v>84000</v>
      </c>
      <c r="M304" s="54">
        <f>ROUNDUP(装备强化!$F$3*INDEX(装备强化!$C$12:$C$26,MATCH(装备强化附表!M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51</v>
      </c>
      <c r="N304" s="54">
        <f t="shared" si="63"/>
        <v>102000</v>
      </c>
      <c r="O304" s="54">
        <f>ROUNDUP(装备强化!$F$3*INDEX(装备强化!$C$12:$C$26,MATCH(装备强化附表!O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65</v>
      </c>
      <c r="P304" s="54">
        <f t="shared" si="64"/>
        <v>130000</v>
      </c>
      <c r="Q304" s="54">
        <f>ROUNDUP(装备强化!$F$3*INDEX(装备强化!$C$12:$C$26,MATCH(装备强化附表!Q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116</v>
      </c>
      <c r="R304" s="54">
        <f t="shared" si="65"/>
        <v>232000</v>
      </c>
      <c r="S304" s="54">
        <f>ROUNDUP(装备强化!$F$3*INDEX(装备强化!$C$12:$C$26,MATCH(装备强化附表!S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135</v>
      </c>
      <c r="T304" s="54">
        <f t="shared" si="66"/>
        <v>270000</v>
      </c>
      <c r="U304" s="54">
        <f>ROUNDUP(装备强化!$F$3*INDEX(装备强化!$C$12:$C$26,MATCH(装备强化附表!U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153</v>
      </c>
      <c r="V304" s="54">
        <f t="shared" si="67"/>
        <v>306000</v>
      </c>
      <c r="W304" s="54">
        <f>ROUNDUP(装备强化!$F$3*INDEX(装备强化!$C$12:$C$26,MATCH(装备强化附表!W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172</v>
      </c>
      <c r="X304" s="54">
        <f t="shared" si="68"/>
        <v>344000</v>
      </c>
      <c r="Y304" s="54">
        <f>ROUNDUP(装备强化!$F$3*INDEX(装备强化!$C$12:$C$26,MATCH(装备强化附表!Y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190</v>
      </c>
      <c r="Z304" s="54">
        <f t="shared" si="69"/>
        <v>380000</v>
      </c>
      <c r="AA304" s="54">
        <f>ROUNDUP(装备强化!$F$3*INDEX(装备强化!$C$12:$C$26,MATCH(装备强化附表!AA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333</v>
      </c>
      <c r="AB304" s="54">
        <f t="shared" si="70"/>
        <v>666000</v>
      </c>
      <c r="AC304" s="54">
        <f>ROUNDUP(装备强化!$F$3*INDEX(装备强化!$C$12:$C$26,MATCH(装备强化附表!AC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370</v>
      </c>
      <c r="AD304" s="54">
        <f t="shared" si="71"/>
        <v>740000</v>
      </c>
      <c r="AE304" s="54">
        <f>ROUNDUP(装备强化!$F$3*INDEX(装备强化!$C$12:$C$26,MATCH(装备强化附表!AE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407</v>
      </c>
      <c r="AF304" s="54">
        <f t="shared" si="72"/>
        <v>814000</v>
      </c>
      <c r="AG304" s="54">
        <f>ROUNDUP(装备强化!$F$3*INDEX(装备强化!$C$12:$C$26,MATCH(装备强化附表!AG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444</v>
      </c>
      <c r="AH304" s="54">
        <f t="shared" si="73"/>
        <v>888000</v>
      </c>
      <c r="AI304" s="54">
        <f>ROUNDUP(装备强化!$F$3*INDEX(装备强化!$C$12:$C$26,MATCH(装备强化附表!AI$1,装备强化!$B$12:$B$26,0))*INDEX(装备强化!$G$12:$G$16,MATCH(装备强化附表!$D304,装备强化!$F$12:$F$16,0))*(INDEX(装备强化!$K$12:$K$26,MATCH(装备强化附表!$E304,装备强化!$J$12:$J$26,0))+IF($B304=1,装备强化!$K$28,0))*INDEX(装备强化!$O$12:$O$21,MATCH(装备强化附表!$C304,装备强化!$N$12:$N$21,0)),0)</f>
        <v>481</v>
      </c>
      <c r="AJ304" s="54">
        <f t="shared" si="74"/>
        <v>962000</v>
      </c>
    </row>
    <row r="305" spans="1:36">
      <c r="A305" t="s">
        <v>1845</v>
      </c>
      <c r="B305">
        <v>0</v>
      </c>
      <c r="C305" t="s">
        <v>128</v>
      </c>
      <c r="D305" t="s">
        <v>308</v>
      </c>
      <c r="E305">
        <v>65</v>
      </c>
      <c r="F305" t="s">
        <v>137</v>
      </c>
      <c r="G305" s="54">
        <f>ROUNDUP(装备强化!$F$3*INDEX(装备强化!$C$12:$C$26,MATCH(装备强化附表!G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10</v>
      </c>
      <c r="H305" s="54">
        <f t="shared" si="60"/>
        <v>20000</v>
      </c>
      <c r="I305" s="54">
        <f>ROUNDUP(装备强化!$F$3*INDEX(装备强化!$C$12:$C$26,MATCH(装备强化附表!I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15</v>
      </c>
      <c r="J305" s="54">
        <f t="shared" si="61"/>
        <v>30000</v>
      </c>
      <c r="K305" s="54">
        <f>ROUNDUP(装备强化!$F$3*INDEX(装备强化!$C$12:$C$26,MATCH(装备强化附表!K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22</v>
      </c>
      <c r="L305" s="54">
        <f t="shared" si="62"/>
        <v>44000</v>
      </c>
      <c r="M305" s="54">
        <f>ROUNDUP(装备强化!$F$3*INDEX(装备强化!$C$12:$C$26,MATCH(装备强化附表!M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27</v>
      </c>
      <c r="N305" s="54">
        <f t="shared" si="63"/>
        <v>54000</v>
      </c>
      <c r="O305" s="54">
        <f>ROUNDUP(装备强化!$F$3*INDEX(装备强化!$C$12:$C$26,MATCH(装备强化附表!O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34</v>
      </c>
      <c r="P305" s="54">
        <f t="shared" si="64"/>
        <v>68000</v>
      </c>
      <c r="Q305" s="54">
        <f>ROUNDUP(装备强化!$F$3*INDEX(装备强化!$C$12:$C$26,MATCH(装备强化附表!Q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61</v>
      </c>
      <c r="R305" s="54">
        <f t="shared" si="65"/>
        <v>122000</v>
      </c>
      <c r="S305" s="54">
        <f>ROUNDUP(装备强化!$F$3*INDEX(装备强化!$C$12:$C$26,MATCH(装备强化附表!S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71</v>
      </c>
      <c r="T305" s="54">
        <f t="shared" si="66"/>
        <v>142000</v>
      </c>
      <c r="U305" s="54">
        <f>ROUNDUP(装备强化!$F$3*INDEX(装备强化!$C$12:$C$26,MATCH(装备强化附表!U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80</v>
      </c>
      <c r="V305" s="54">
        <f t="shared" si="67"/>
        <v>160000</v>
      </c>
      <c r="W305" s="54">
        <f>ROUNDUP(装备强化!$F$3*INDEX(装备强化!$C$12:$C$26,MATCH(装备强化附表!W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90</v>
      </c>
      <c r="X305" s="54">
        <f t="shared" si="68"/>
        <v>180000</v>
      </c>
      <c r="Y305" s="54">
        <f>ROUNDUP(装备强化!$F$3*INDEX(装备强化!$C$12:$C$26,MATCH(装备强化附表!Y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100</v>
      </c>
      <c r="Z305" s="54">
        <f t="shared" si="69"/>
        <v>200000</v>
      </c>
      <c r="AA305" s="54">
        <f>ROUNDUP(装备强化!$F$3*INDEX(装备强化!$C$12:$C$26,MATCH(装备强化附表!AA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175</v>
      </c>
      <c r="AB305" s="54">
        <f t="shared" si="70"/>
        <v>350000</v>
      </c>
      <c r="AC305" s="54">
        <f>ROUNDUP(装备强化!$F$3*INDEX(装备强化!$C$12:$C$26,MATCH(装备强化附表!AC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194</v>
      </c>
      <c r="AD305" s="54">
        <f t="shared" si="71"/>
        <v>388000</v>
      </c>
      <c r="AE305" s="54">
        <f>ROUNDUP(装备强化!$F$3*INDEX(装备强化!$C$12:$C$26,MATCH(装备强化附表!AE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214</v>
      </c>
      <c r="AF305" s="54">
        <f t="shared" si="72"/>
        <v>428000</v>
      </c>
      <c r="AG305" s="54">
        <f>ROUNDUP(装备强化!$F$3*INDEX(装备强化!$C$12:$C$26,MATCH(装备强化附表!AG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233</v>
      </c>
      <c r="AH305" s="54">
        <f t="shared" si="73"/>
        <v>466000</v>
      </c>
      <c r="AI305" s="54">
        <f>ROUNDUP(装备强化!$F$3*INDEX(装备强化!$C$12:$C$26,MATCH(装备强化附表!AI$1,装备强化!$B$12:$B$26,0))*INDEX(装备强化!$G$12:$G$16,MATCH(装备强化附表!$D305,装备强化!$F$12:$F$16,0))*(INDEX(装备强化!$K$12:$K$26,MATCH(装备强化附表!$E305,装备强化!$J$12:$J$26,0))+IF($B305=1,装备强化!$K$28,0))*INDEX(装备强化!$O$12:$O$21,MATCH(装备强化附表!$C305,装备强化!$N$12:$N$21,0)),0)</f>
        <v>252</v>
      </c>
      <c r="AJ305" s="54">
        <f t="shared" si="74"/>
        <v>504000</v>
      </c>
    </row>
    <row r="306" spans="1:36">
      <c r="A306" t="s">
        <v>1850</v>
      </c>
      <c r="B306">
        <v>1</v>
      </c>
      <c r="C306" t="s">
        <v>128</v>
      </c>
      <c r="D306" t="s">
        <v>308</v>
      </c>
      <c r="E306">
        <v>65</v>
      </c>
      <c r="F306" t="s">
        <v>137</v>
      </c>
      <c r="G306" s="54">
        <f>ROUNDUP(装备强化!$F$3*INDEX(装备强化!$C$12:$C$26,MATCH(装备强化附表!G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12</v>
      </c>
      <c r="H306" s="54">
        <f t="shared" si="60"/>
        <v>24000</v>
      </c>
      <c r="I306" s="54">
        <f>ROUNDUP(装备强化!$F$3*INDEX(装备强化!$C$12:$C$26,MATCH(装备强化附表!I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18</v>
      </c>
      <c r="J306" s="54">
        <f t="shared" si="61"/>
        <v>36000</v>
      </c>
      <c r="K306" s="54">
        <f>ROUNDUP(装备强化!$F$3*INDEX(装备强化!$C$12:$C$26,MATCH(装备强化附表!K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27</v>
      </c>
      <c r="L306" s="54">
        <f t="shared" si="62"/>
        <v>54000</v>
      </c>
      <c r="M306" s="54">
        <f>ROUNDUP(装备强化!$F$3*INDEX(装备强化!$C$12:$C$26,MATCH(装备强化附表!M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32</v>
      </c>
      <c r="N306" s="54">
        <f t="shared" si="63"/>
        <v>64000</v>
      </c>
      <c r="O306" s="54">
        <f>ROUNDUP(装备强化!$F$3*INDEX(装备强化!$C$12:$C$26,MATCH(装备强化附表!O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41</v>
      </c>
      <c r="P306" s="54">
        <f t="shared" si="64"/>
        <v>82000</v>
      </c>
      <c r="Q306" s="54">
        <f>ROUNDUP(装备强化!$F$3*INDEX(装备强化!$C$12:$C$26,MATCH(装备强化附表!Q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73</v>
      </c>
      <c r="R306" s="54">
        <f t="shared" si="65"/>
        <v>146000</v>
      </c>
      <c r="S306" s="54">
        <f>ROUNDUP(装备强化!$F$3*INDEX(装备强化!$C$12:$C$26,MATCH(装备强化附表!S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84</v>
      </c>
      <c r="T306" s="54">
        <f t="shared" si="66"/>
        <v>168000</v>
      </c>
      <c r="U306" s="54">
        <f>ROUNDUP(装备强化!$F$3*INDEX(装备强化!$C$12:$C$26,MATCH(装备强化附表!U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96</v>
      </c>
      <c r="V306" s="54">
        <f t="shared" si="67"/>
        <v>192000</v>
      </c>
      <c r="W306" s="54">
        <f>ROUNDUP(装备强化!$F$3*INDEX(装备强化!$C$12:$C$26,MATCH(装备强化附表!W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107</v>
      </c>
      <c r="X306" s="54">
        <f t="shared" si="68"/>
        <v>214000</v>
      </c>
      <c r="Y306" s="54">
        <f>ROUNDUP(装备强化!$F$3*INDEX(装备强化!$C$12:$C$26,MATCH(装备强化附表!Y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119</v>
      </c>
      <c r="Z306" s="54">
        <f t="shared" si="69"/>
        <v>238000</v>
      </c>
      <c r="AA306" s="54">
        <f>ROUNDUP(装备强化!$F$3*INDEX(装备强化!$C$12:$C$26,MATCH(装备强化附表!AA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209</v>
      </c>
      <c r="AB306" s="54">
        <f t="shared" si="70"/>
        <v>418000</v>
      </c>
      <c r="AC306" s="54">
        <f>ROUNDUP(装备强化!$F$3*INDEX(装备强化!$C$12:$C$26,MATCH(装备强化附表!AC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232</v>
      </c>
      <c r="AD306" s="54">
        <f t="shared" si="71"/>
        <v>464000</v>
      </c>
      <c r="AE306" s="54">
        <f>ROUNDUP(装备强化!$F$3*INDEX(装备强化!$C$12:$C$26,MATCH(装备强化附表!AE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255</v>
      </c>
      <c r="AF306" s="54">
        <f t="shared" si="72"/>
        <v>510000</v>
      </c>
      <c r="AG306" s="54">
        <f>ROUNDUP(装备强化!$F$3*INDEX(装备强化!$C$12:$C$26,MATCH(装备强化附表!AG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278</v>
      </c>
      <c r="AH306" s="54">
        <f t="shared" si="73"/>
        <v>556000</v>
      </c>
      <c r="AI306" s="54">
        <f>ROUNDUP(装备强化!$F$3*INDEX(装备强化!$C$12:$C$26,MATCH(装备强化附表!AI$1,装备强化!$B$12:$B$26,0))*INDEX(装备强化!$G$12:$G$16,MATCH(装备强化附表!$D306,装备强化!$F$12:$F$16,0))*(INDEX(装备强化!$K$12:$K$26,MATCH(装备强化附表!$E306,装备强化!$J$12:$J$26,0))+IF($B306=1,装备强化!$K$28,0))*INDEX(装备强化!$O$12:$O$21,MATCH(装备强化附表!$C306,装备强化!$N$12:$N$21,0)),0)</f>
        <v>301</v>
      </c>
      <c r="AJ306" s="54">
        <f t="shared" si="74"/>
        <v>602000</v>
      </c>
    </row>
    <row r="307" spans="1:36">
      <c r="A307" t="s">
        <v>1855</v>
      </c>
      <c r="B307">
        <v>0</v>
      </c>
      <c r="C307" t="s">
        <v>126</v>
      </c>
      <c r="D307" t="s">
        <v>308</v>
      </c>
      <c r="E307">
        <v>65</v>
      </c>
      <c r="F307" t="s">
        <v>232</v>
      </c>
      <c r="G307" s="54">
        <f>ROUNDUP(装备强化!$F$3*INDEX(装备强化!$C$12:$C$26,MATCH(装备强化附表!G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8</v>
      </c>
      <c r="H307" s="54">
        <f t="shared" si="60"/>
        <v>16000</v>
      </c>
      <c r="I307" s="54">
        <f>ROUNDUP(装备强化!$F$3*INDEX(装备强化!$C$12:$C$26,MATCH(装备强化附表!I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12</v>
      </c>
      <c r="J307" s="54">
        <f t="shared" si="61"/>
        <v>24000</v>
      </c>
      <c r="K307" s="54">
        <f>ROUNDUP(装备强化!$F$3*INDEX(装备强化!$C$12:$C$26,MATCH(装备强化附表!K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18</v>
      </c>
      <c r="L307" s="54">
        <f t="shared" si="62"/>
        <v>36000</v>
      </c>
      <c r="M307" s="54">
        <f>ROUNDUP(装备强化!$F$3*INDEX(装备强化!$C$12:$C$26,MATCH(装备强化附表!M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22</v>
      </c>
      <c r="N307" s="54">
        <f t="shared" si="63"/>
        <v>44000</v>
      </c>
      <c r="O307" s="54">
        <f>ROUNDUP(装备强化!$F$3*INDEX(装备强化!$C$12:$C$26,MATCH(装备强化附表!O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28</v>
      </c>
      <c r="P307" s="54">
        <f t="shared" si="64"/>
        <v>56000</v>
      </c>
      <c r="Q307" s="54">
        <f>ROUNDUP(装备强化!$F$3*INDEX(装备强化!$C$12:$C$26,MATCH(装备强化附表!Q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49</v>
      </c>
      <c r="R307" s="54">
        <f t="shared" si="65"/>
        <v>98000</v>
      </c>
      <c r="S307" s="54">
        <f>ROUNDUP(装备强化!$F$3*INDEX(装备强化!$C$12:$C$26,MATCH(装备强化附表!S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57</v>
      </c>
      <c r="T307" s="54">
        <f t="shared" si="66"/>
        <v>114000</v>
      </c>
      <c r="U307" s="54">
        <f>ROUNDUP(装备强化!$F$3*INDEX(装备强化!$C$12:$C$26,MATCH(装备强化附表!U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64</v>
      </c>
      <c r="V307" s="54">
        <f t="shared" si="67"/>
        <v>128000</v>
      </c>
      <c r="W307" s="54">
        <f>ROUNDUP(装备强化!$F$3*INDEX(装备强化!$C$12:$C$26,MATCH(装备强化附表!W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72</v>
      </c>
      <c r="X307" s="54">
        <f t="shared" si="68"/>
        <v>144000</v>
      </c>
      <c r="Y307" s="54">
        <f>ROUNDUP(装备强化!$F$3*INDEX(装备强化!$C$12:$C$26,MATCH(装备强化附表!Y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80</v>
      </c>
      <c r="Z307" s="54">
        <f t="shared" si="69"/>
        <v>160000</v>
      </c>
      <c r="AA307" s="54">
        <f>ROUNDUP(装备强化!$F$3*INDEX(装备强化!$C$12:$C$26,MATCH(装备强化附表!AA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140</v>
      </c>
      <c r="AB307" s="54">
        <f t="shared" si="70"/>
        <v>280000</v>
      </c>
      <c r="AC307" s="54">
        <f>ROUNDUP(装备强化!$F$3*INDEX(装备强化!$C$12:$C$26,MATCH(装备强化附表!AC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155</v>
      </c>
      <c r="AD307" s="54">
        <f t="shared" si="71"/>
        <v>310000</v>
      </c>
      <c r="AE307" s="54">
        <f>ROUNDUP(装备强化!$F$3*INDEX(装备强化!$C$12:$C$26,MATCH(装备强化附表!AE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171</v>
      </c>
      <c r="AF307" s="54">
        <f t="shared" si="72"/>
        <v>342000</v>
      </c>
      <c r="AG307" s="54">
        <f>ROUNDUP(装备强化!$F$3*INDEX(装备强化!$C$12:$C$26,MATCH(装备强化附表!AG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186</v>
      </c>
      <c r="AH307" s="54">
        <f t="shared" si="73"/>
        <v>372000</v>
      </c>
      <c r="AI307" s="54">
        <f>ROUNDUP(装备强化!$F$3*INDEX(装备强化!$C$12:$C$26,MATCH(装备强化附表!AI$1,装备强化!$B$12:$B$26,0))*INDEX(装备强化!$G$12:$G$16,MATCH(装备强化附表!$D307,装备强化!$F$12:$F$16,0))*(INDEX(装备强化!$K$12:$K$26,MATCH(装备强化附表!$E307,装备强化!$J$12:$J$26,0))+IF($B307=1,装备强化!$K$28,0))*INDEX(装备强化!$O$12:$O$21,MATCH(装备强化附表!$C307,装备强化!$N$12:$N$21,0)),0)</f>
        <v>202</v>
      </c>
      <c r="AJ307" s="54">
        <f t="shared" si="74"/>
        <v>404000</v>
      </c>
    </row>
    <row r="308" spans="1:36">
      <c r="A308" t="s">
        <v>1860</v>
      </c>
      <c r="B308">
        <v>1</v>
      </c>
      <c r="C308" t="s">
        <v>126</v>
      </c>
      <c r="D308" t="s">
        <v>308</v>
      </c>
      <c r="E308">
        <v>65</v>
      </c>
      <c r="F308" t="s">
        <v>232</v>
      </c>
      <c r="G308" s="54">
        <f>ROUNDUP(装备强化!$F$3*INDEX(装备强化!$C$12:$C$26,MATCH(装备强化附表!G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10</v>
      </c>
      <c r="H308" s="54">
        <f t="shared" si="60"/>
        <v>20000</v>
      </c>
      <c r="I308" s="54">
        <f>ROUNDUP(装备强化!$F$3*INDEX(装备强化!$C$12:$C$26,MATCH(装备强化附表!I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14</v>
      </c>
      <c r="J308" s="54">
        <f t="shared" si="61"/>
        <v>28000</v>
      </c>
      <c r="K308" s="54">
        <f>ROUNDUP(装备强化!$F$3*INDEX(装备强化!$C$12:$C$26,MATCH(装备强化附表!K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21</v>
      </c>
      <c r="L308" s="54">
        <f t="shared" si="62"/>
        <v>42000</v>
      </c>
      <c r="M308" s="54">
        <f>ROUNDUP(装备强化!$F$3*INDEX(装备强化!$C$12:$C$26,MATCH(装备强化附表!M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26</v>
      </c>
      <c r="N308" s="54">
        <f t="shared" si="63"/>
        <v>52000</v>
      </c>
      <c r="O308" s="54">
        <f>ROUNDUP(装备强化!$F$3*INDEX(装备强化!$C$12:$C$26,MATCH(装备强化附表!O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33</v>
      </c>
      <c r="P308" s="54">
        <f t="shared" si="64"/>
        <v>66000</v>
      </c>
      <c r="Q308" s="54">
        <f>ROUNDUP(装备强化!$F$3*INDEX(装备强化!$C$12:$C$26,MATCH(装备强化附表!Q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58</v>
      </c>
      <c r="R308" s="54">
        <f t="shared" si="65"/>
        <v>116000</v>
      </c>
      <c r="S308" s="54">
        <f>ROUNDUP(装备强化!$F$3*INDEX(装备强化!$C$12:$C$26,MATCH(装备强化附表!S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68</v>
      </c>
      <c r="T308" s="54">
        <f t="shared" si="66"/>
        <v>136000</v>
      </c>
      <c r="U308" s="54">
        <f>ROUNDUP(装备强化!$F$3*INDEX(装备强化!$C$12:$C$26,MATCH(装备强化附表!U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77</v>
      </c>
      <c r="V308" s="54">
        <f t="shared" si="67"/>
        <v>154000</v>
      </c>
      <c r="W308" s="54">
        <f>ROUNDUP(装备强化!$F$3*INDEX(装备强化!$C$12:$C$26,MATCH(装备强化附表!W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86</v>
      </c>
      <c r="X308" s="54">
        <f t="shared" si="68"/>
        <v>172000</v>
      </c>
      <c r="Y308" s="54">
        <f>ROUNDUP(装备强化!$F$3*INDEX(装备强化!$C$12:$C$26,MATCH(装备强化附表!Y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95</v>
      </c>
      <c r="Z308" s="54">
        <f t="shared" si="69"/>
        <v>190000</v>
      </c>
      <c r="AA308" s="54">
        <f>ROUNDUP(装备强化!$F$3*INDEX(装备强化!$C$12:$C$26,MATCH(装备强化附表!AA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167</v>
      </c>
      <c r="AB308" s="54">
        <f t="shared" si="70"/>
        <v>334000</v>
      </c>
      <c r="AC308" s="54">
        <f>ROUNDUP(装备强化!$F$3*INDEX(装备强化!$C$12:$C$26,MATCH(装备强化附表!AC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185</v>
      </c>
      <c r="AD308" s="54">
        <f t="shared" si="71"/>
        <v>370000</v>
      </c>
      <c r="AE308" s="54">
        <f>ROUNDUP(装备强化!$F$3*INDEX(装备强化!$C$12:$C$26,MATCH(装备强化附表!AE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204</v>
      </c>
      <c r="AF308" s="54">
        <f t="shared" si="72"/>
        <v>408000</v>
      </c>
      <c r="AG308" s="54">
        <f>ROUNDUP(装备强化!$F$3*INDEX(装备强化!$C$12:$C$26,MATCH(装备强化附表!AG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222</v>
      </c>
      <c r="AH308" s="54">
        <f t="shared" si="73"/>
        <v>444000</v>
      </c>
      <c r="AI308" s="54">
        <f>ROUNDUP(装备强化!$F$3*INDEX(装备强化!$C$12:$C$26,MATCH(装备强化附表!AI$1,装备强化!$B$12:$B$26,0))*INDEX(装备强化!$G$12:$G$16,MATCH(装备强化附表!$D308,装备强化!$F$12:$F$16,0))*(INDEX(装备强化!$K$12:$K$26,MATCH(装备强化附表!$E308,装备强化!$J$12:$J$26,0))+IF($B308=1,装备强化!$K$28,0))*INDEX(装备强化!$O$12:$O$21,MATCH(装备强化附表!$C308,装备强化!$N$12:$N$21,0)),0)</f>
        <v>241</v>
      </c>
      <c r="AJ308" s="54">
        <f t="shared" si="74"/>
        <v>482000</v>
      </c>
    </row>
    <row r="309" spans="1:36">
      <c r="A309" t="s">
        <v>1865</v>
      </c>
      <c r="B309">
        <v>0</v>
      </c>
      <c r="C309" t="s">
        <v>129</v>
      </c>
      <c r="D309" t="s">
        <v>308</v>
      </c>
      <c r="E309">
        <v>65</v>
      </c>
      <c r="F309" t="s">
        <v>232</v>
      </c>
      <c r="G309" s="54">
        <f>ROUNDUP(装备强化!$F$3*INDEX(装备强化!$C$12:$C$26,MATCH(装备强化附表!G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8</v>
      </c>
      <c r="H309" s="54">
        <f t="shared" si="60"/>
        <v>16000</v>
      </c>
      <c r="I309" s="54">
        <f>ROUNDUP(装备强化!$F$3*INDEX(装备强化!$C$12:$C$26,MATCH(装备强化附表!I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12</v>
      </c>
      <c r="J309" s="54">
        <f t="shared" si="61"/>
        <v>24000</v>
      </c>
      <c r="K309" s="54">
        <f>ROUNDUP(装备强化!$F$3*INDEX(装备强化!$C$12:$C$26,MATCH(装备强化附表!K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18</v>
      </c>
      <c r="L309" s="54">
        <f t="shared" si="62"/>
        <v>36000</v>
      </c>
      <c r="M309" s="54">
        <f>ROUNDUP(装备强化!$F$3*INDEX(装备强化!$C$12:$C$26,MATCH(装备强化附表!M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22</v>
      </c>
      <c r="N309" s="54">
        <f t="shared" si="63"/>
        <v>44000</v>
      </c>
      <c r="O309" s="54">
        <f>ROUNDUP(装备强化!$F$3*INDEX(装备强化!$C$12:$C$26,MATCH(装备强化附表!O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28</v>
      </c>
      <c r="P309" s="54">
        <f t="shared" si="64"/>
        <v>56000</v>
      </c>
      <c r="Q309" s="54">
        <f>ROUNDUP(装备强化!$F$3*INDEX(装备强化!$C$12:$C$26,MATCH(装备强化附表!Q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49</v>
      </c>
      <c r="R309" s="54">
        <f t="shared" si="65"/>
        <v>98000</v>
      </c>
      <c r="S309" s="54">
        <f>ROUNDUP(装备强化!$F$3*INDEX(装备强化!$C$12:$C$26,MATCH(装备强化附表!S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57</v>
      </c>
      <c r="T309" s="54">
        <f t="shared" si="66"/>
        <v>114000</v>
      </c>
      <c r="U309" s="54">
        <f>ROUNDUP(装备强化!$F$3*INDEX(装备强化!$C$12:$C$26,MATCH(装备强化附表!U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64</v>
      </c>
      <c r="V309" s="54">
        <f t="shared" si="67"/>
        <v>128000</v>
      </c>
      <c r="W309" s="54">
        <f>ROUNDUP(装备强化!$F$3*INDEX(装备强化!$C$12:$C$26,MATCH(装备强化附表!W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72</v>
      </c>
      <c r="X309" s="54">
        <f t="shared" si="68"/>
        <v>144000</v>
      </c>
      <c r="Y309" s="54">
        <f>ROUNDUP(装备强化!$F$3*INDEX(装备强化!$C$12:$C$26,MATCH(装备强化附表!Y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80</v>
      </c>
      <c r="Z309" s="54">
        <f t="shared" si="69"/>
        <v>160000</v>
      </c>
      <c r="AA309" s="54">
        <f>ROUNDUP(装备强化!$F$3*INDEX(装备强化!$C$12:$C$26,MATCH(装备强化附表!AA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140</v>
      </c>
      <c r="AB309" s="54">
        <f t="shared" si="70"/>
        <v>280000</v>
      </c>
      <c r="AC309" s="54">
        <f>ROUNDUP(装备强化!$F$3*INDEX(装备强化!$C$12:$C$26,MATCH(装备强化附表!AC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155</v>
      </c>
      <c r="AD309" s="54">
        <f t="shared" si="71"/>
        <v>310000</v>
      </c>
      <c r="AE309" s="54">
        <f>ROUNDUP(装备强化!$F$3*INDEX(装备强化!$C$12:$C$26,MATCH(装备强化附表!AE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171</v>
      </c>
      <c r="AF309" s="54">
        <f t="shared" si="72"/>
        <v>342000</v>
      </c>
      <c r="AG309" s="54">
        <f>ROUNDUP(装备强化!$F$3*INDEX(装备强化!$C$12:$C$26,MATCH(装备强化附表!AG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186</v>
      </c>
      <c r="AH309" s="54">
        <f t="shared" si="73"/>
        <v>372000</v>
      </c>
      <c r="AI309" s="54">
        <f>ROUNDUP(装备强化!$F$3*INDEX(装备强化!$C$12:$C$26,MATCH(装备强化附表!AI$1,装备强化!$B$12:$B$26,0))*INDEX(装备强化!$G$12:$G$16,MATCH(装备强化附表!$D309,装备强化!$F$12:$F$16,0))*(INDEX(装备强化!$K$12:$K$26,MATCH(装备强化附表!$E309,装备强化!$J$12:$J$26,0))+IF($B309=1,装备强化!$K$28,0))*INDEX(装备强化!$O$12:$O$21,MATCH(装备强化附表!$C309,装备强化!$N$12:$N$21,0)),0)</f>
        <v>202</v>
      </c>
      <c r="AJ309" s="54">
        <f t="shared" si="74"/>
        <v>404000</v>
      </c>
    </row>
    <row r="310" spans="1:36">
      <c r="A310" t="s">
        <v>1870</v>
      </c>
      <c r="B310">
        <v>1</v>
      </c>
      <c r="C310" t="s">
        <v>129</v>
      </c>
      <c r="D310" t="s">
        <v>308</v>
      </c>
      <c r="E310">
        <v>65</v>
      </c>
      <c r="F310" t="s">
        <v>232</v>
      </c>
      <c r="G310" s="54">
        <f>ROUNDUP(装备强化!$F$3*INDEX(装备强化!$C$12:$C$26,MATCH(装备强化附表!G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10</v>
      </c>
      <c r="H310" s="54">
        <f t="shared" si="60"/>
        <v>20000</v>
      </c>
      <c r="I310" s="54">
        <f>ROUNDUP(装备强化!$F$3*INDEX(装备强化!$C$12:$C$26,MATCH(装备强化附表!I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14</v>
      </c>
      <c r="J310" s="54">
        <f t="shared" si="61"/>
        <v>28000</v>
      </c>
      <c r="K310" s="54">
        <f>ROUNDUP(装备强化!$F$3*INDEX(装备强化!$C$12:$C$26,MATCH(装备强化附表!K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21</v>
      </c>
      <c r="L310" s="54">
        <f t="shared" si="62"/>
        <v>42000</v>
      </c>
      <c r="M310" s="54">
        <f>ROUNDUP(装备强化!$F$3*INDEX(装备强化!$C$12:$C$26,MATCH(装备强化附表!M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26</v>
      </c>
      <c r="N310" s="54">
        <f t="shared" si="63"/>
        <v>52000</v>
      </c>
      <c r="O310" s="54">
        <f>ROUNDUP(装备强化!$F$3*INDEX(装备强化!$C$12:$C$26,MATCH(装备强化附表!O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33</v>
      </c>
      <c r="P310" s="54">
        <f t="shared" si="64"/>
        <v>66000</v>
      </c>
      <c r="Q310" s="54">
        <f>ROUNDUP(装备强化!$F$3*INDEX(装备强化!$C$12:$C$26,MATCH(装备强化附表!Q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58</v>
      </c>
      <c r="R310" s="54">
        <f t="shared" si="65"/>
        <v>116000</v>
      </c>
      <c r="S310" s="54">
        <f>ROUNDUP(装备强化!$F$3*INDEX(装备强化!$C$12:$C$26,MATCH(装备强化附表!S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68</v>
      </c>
      <c r="T310" s="54">
        <f t="shared" si="66"/>
        <v>136000</v>
      </c>
      <c r="U310" s="54">
        <f>ROUNDUP(装备强化!$F$3*INDEX(装备强化!$C$12:$C$26,MATCH(装备强化附表!U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77</v>
      </c>
      <c r="V310" s="54">
        <f t="shared" si="67"/>
        <v>154000</v>
      </c>
      <c r="W310" s="54">
        <f>ROUNDUP(装备强化!$F$3*INDEX(装备强化!$C$12:$C$26,MATCH(装备强化附表!W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86</v>
      </c>
      <c r="X310" s="54">
        <f t="shared" si="68"/>
        <v>172000</v>
      </c>
      <c r="Y310" s="54">
        <f>ROUNDUP(装备强化!$F$3*INDEX(装备强化!$C$12:$C$26,MATCH(装备强化附表!Y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95</v>
      </c>
      <c r="Z310" s="54">
        <f t="shared" si="69"/>
        <v>190000</v>
      </c>
      <c r="AA310" s="54">
        <f>ROUNDUP(装备强化!$F$3*INDEX(装备强化!$C$12:$C$26,MATCH(装备强化附表!AA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167</v>
      </c>
      <c r="AB310" s="54">
        <f t="shared" si="70"/>
        <v>334000</v>
      </c>
      <c r="AC310" s="54">
        <f>ROUNDUP(装备强化!$F$3*INDEX(装备强化!$C$12:$C$26,MATCH(装备强化附表!AC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185</v>
      </c>
      <c r="AD310" s="54">
        <f t="shared" si="71"/>
        <v>370000</v>
      </c>
      <c r="AE310" s="54">
        <f>ROUNDUP(装备强化!$F$3*INDEX(装备强化!$C$12:$C$26,MATCH(装备强化附表!AE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204</v>
      </c>
      <c r="AF310" s="54">
        <f t="shared" si="72"/>
        <v>408000</v>
      </c>
      <c r="AG310" s="54">
        <f>ROUNDUP(装备强化!$F$3*INDEX(装备强化!$C$12:$C$26,MATCH(装备强化附表!AG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222</v>
      </c>
      <c r="AH310" s="54">
        <f t="shared" si="73"/>
        <v>444000</v>
      </c>
      <c r="AI310" s="54">
        <f>ROUNDUP(装备强化!$F$3*INDEX(装备强化!$C$12:$C$26,MATCH(装备强化附表!AI$1,装备强化!$B$12:$B$26,0))*INDEX(装备强化!$G$12:$G$16,MATCH(装备强化附表!$D310,装备强化!$F$12:$F$16,0))*(INDEX(装备强化!$K$12:$K$26,MATCH(装备强化附表!$E310,装备强化!$J$12:$J$26,0))+IF($B310=1,装备强化!$K$28,0))*INDEX(装备强化!$O$12:$O$21,MATCH(装备强化附表!$C310,装备强化!$N$12:$N$21,0)),0)</f>
        <v>241</v>
      </c>
      <c r="AJ310" s="54">
        <f t="shared" si="74"/>
        <v>482000</v>
      </c>
    </row>
    <row r="311" spans="1:36">
      <c r="A311" t="s">
        <v>1875</v>
      </c>
      <c r="B311">
        <v>0</v>
      </c>
      <c r="C311" t="s">
        <v>123</v>
      </c>
      <c r="D311" t="s">
        <v>308</v>
      </c>
      <c r="E311">
        <v>70</v>
      </c>
      <c r="F311" t="s">
        <v>232</v>
      </c>
      <c r="G311" s="54">
        <f>ROUNDUP(装备强化!$F$3*INDEX(装备强化!$C$12:$C$26,MATCH(装备强化附表!G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9</v>
      </c>
      <c r="H311" s="54">
        <f t="shared" si="60"/>
        <v>18000</v>
      </c>
      <c r="I311" s="54">
        <f>ROUNDUP(装备强化!$F$3*INDEX(装备强化!$C$12:$C$26,MATCH(装备强化附表!I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13</v>
      </c>
      <c r="J311" s="54">
        <f t="shared" si="61"/>
        <v>26000</v>
      </c>
      <c r="K311" s="54">
        <f>ROUNDUP(装备强化!$F$3*INDEX(装备强化!$C$12:$C$26,MATCH(装备强化附表!K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19</v>
      </c>
      <c r="L311" s="54">
        <f t="shared" si="62"/>
        <v>38000</v>
      </c>
      <c r="M311" s="54">
        <f>ROUNDUP(装备强化!$F$3*INDEX(装备强化!$C$12:$C$26,MATCH(装备强化附表!M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23</v>
      </c>
      <c r="N311" s="54">
        <f t="shared" si="63"/>
        <v>46000</v>
      </c>
      <c r="O311" s="54">
        <f>ROUNDUP(装备强化!$F$3*INDEX(装备强化!$C$12:$C$26,MATCH(装备强化附表!O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29</v>
      </c>
      <c r="P311" s="54">
        <f t="shared" si="64"/>
        <v>58000</v>
      </c>
      <c r="Q311" s="54">
        <f>ROUNDUP(装备强化!$F$3*INDEX(装备强化!$C$12:$C$26,MATCH(装备强化附表!Q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52</v>
      </c>
      <c r="R311" s="54">
        <f t="shared" si="65"/>
        <v>104000</v>
      </c>
      <c r="S311" s="54">
        <f>ROUNDUP(装备强化!$F$3*INDEX(装备强化!$C$12:$C$26,MATCH(装备强化附表!S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60</v>
      </c>
      <c r="T311" s="54">
        <f t="shared" si="66"/>
        <v>120000</v>
      </c>
      <c r="U311" s="54">
        <f>ROUNDUP(装备强化!$F$3*INDEX(装备强化!$C$12:$C$26,MATCH(装备强化附表!U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69</v>
      </c>
      <c r="V311" s="54">
        <f t="shared" si="67"/>
        <v>138000</v>
      </c>
      <c r="W311" s="54">
        <f>ROUNDUP(装备强化!$F$3*INDEX(装备强化!$C$12:$C$26,MATCH(装备强化附表!W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77</v>
      </c>
      <c r="X311" s="54">
        <f t="shared" si="68"/>
        <v>154000</v>
      </c>
      <c r="Y311" s="54">
        <f>ROUNDUP(装备强化!$F$3*INDEX(装备强化!$C$12:$C$26,MATCH(装备强化附表!Y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85</v>
      </c>
      <c r="Z311" s="54">
        <f t="shared" si="69"/>
        <v>170000</v>
      </c>
      <c r="AA311" s="54">
        <f>ROUNDUP(装备强化!$F$3*INDEX(装备强化!$C$12:$C$26,MATCH(装备强化附表!AA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149</v>
      </c>
      <c r="AB311" s="54">
        <f t="shared" si="70"/>
        <v>298000</v>
      </c>
      <c r="AC311" s="54">
        <f>ROUNDUP(装备强化!$F$3*INDEX(装备强化!$C$12:$C$26,MATCH(装备强化附表!AC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165</v>
      </c>
      <c r="AD311" s="54">
        <f t="shared" si="71"/>
        <v>330000</v>
      </c>
      <c r="AE311" s="54">
        <f>ROUNDUP(装备强化!$F$3*INDEX(装备强化!$C$12:$C$26,MATCH(装备强化附表!AE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182</v>
      </c>
      <c r="AF311" s="54">
        <f t="shared" si="72"/>
        <v>364000</v>
      </c>
      <c r="AG311" s="54">
        <f>ROUNDUP(装备强化!$F$3*INDEX(装备强化!$C$12:$C$26,MATCH(装备强化附表!AG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198</v>
      </c>
      <c r="AH311" s="54">
        <f t="shared" si="73"/>
        <v>396000</v>
      </c>
      <c r="AI311" s="54">
        <f>ROUNDUP(装备强化!$F$3*INDEX(装备强化!$C$12:$C$26,MATCH(装备强化附表!AI$1,装备强化!$B$12:$B$26,0))*INDEX(装备强化!$G$12:$G$16,MATCH(装备强化附表!$D311,装备强化!$F$12:$F$16,0))*(INDEX(装备强化!$K$12:$K$26,MATCH(装备强化附表!$E311,装备强化!$J$12:$J$26,0))+IF($B311=1,装备强化!$K$28,0))*INDEX(装备强化!$O$12:$O$21,MATCH(装备强化附表!$C311,装备强化!$N$12:$N$21,0)),0)</f>
        <v>215</v>
      </c>
      <c r="AJ311" s="54">
        <f t="shared" si="74"/>
        <v>430000</v>
      </c>
    </row>
    <row r="312" spans="1:36">
      <c r="A312" t="s">
        <v>1880</v>
      </c>
      <c r="B312">
        <v>0</v>
      </c>
      <c r="C312" t="s">
        <v>124</v>
      </c>
      <c r="D312" t="s">
        <v>308</v>
      </c>
      <c r="E312">
        <v>70</v>
      </c>
      <c r="F312" t="s">
        <v>232</v>
      </c>
      <c r="G312" s="54">
        <f>ROUNDUP(装备强化!$F$3*INDEX(装备强化!$C$12:$C$26,MATCH(装备强化附表!G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11</v>
      </c>
      <c r="H312" s="54">
        <f t="shared" si="60"/>
        <v>22000</v>
      </c>
      <c r="I312" s="54">
        <f>ROUNDUP(装备强化!$F$3*INDEX(装备强化!$C$12:$C$26,MATCH(装备强化附表!I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16</v>
      </c>
      <c r="J312" s="54">
        <f t="shared" si="61"/>
        <v>32000</v>
      </c>
      <c r="K312" s="54">
        <f>ROUNDUP(装备强化!$F$3*INDEX(装备强化!$C$12:$C$26,MATCH(装备强化附表!K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24</v>
      </c>
      <c r="L312" s="54">
        <f t="shared" si="62"/>
        <v>48000</v>
      </c>
      <c r="M312" s="54">
        <f>ROUNDUP(装备强化!$F$3*INDEX(装备强化!$C$12:$C$26,MATCH(装备强化附表!M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29</v>
      </c>
      <c r="N312" s="54">
        <f t="shared" si="63"/>
        <v>58000</v>
      </c>
      <c r="O312" s="54">
        <f>ROUNDUP(装备强化!$F$3*INDEX(装备强化!$C$12:$C$26,MATCH(装备强化附表!O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37</v>
      </c>
      <c r="P312" s="54">
        <f t="shared" si="64"/>
        <v>74000</v>
      </c>
      <c r="Q312" s="54">
        <f>ROUNDUP(装备强化!$F$3*INDEX(装备强化!$C$12:$C$26,MATCH(装备强化附表!Q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65</v>
      </c>
      <c r="R312" s="54">
        <f t="shared" si="65"/>
        <v>130000</v>
      </c>
      <c r="S312" s="54">
        <f>ROUNDUP(装备强化!$F$3*INDEX(装备强化!$C$12:$C$26,MATCH(装备强化附表!S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75</v>
      </c>
      <c r="T312" s="54">
        <f t="shared" si="66"/>
        <v>150000</v>
      </c>
      <c r="U312" s="54">
        <f>ROUNDUP(装备强化!$F$3*INDEX(装备强化!$C$12:$C$26,MATCH(装备强化附表!U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86</v>
      </c>
      <c r="V312" s="54">
        <f t="shared" si="67"/>
        <v>172000</v>
      </c>
      <c r="W312" s="54">
        <f>ROUNDUP(装备强化!$F$3*INDEX(装备强化!$C$12:$C$26,MATCH(装备强化附表!W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96</v>
      </c>
      <c r="X312" s="54">
        <f t="shared" si="68"/>
        <v>192000</v>
      </c>
      <c r="Y312" s="54">
        <f>ROUNDUP(装备强化!$F$3*INDEX(装备强化!$C$12:$C$26,MATCH(装备强化附表!Y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106</v>
      </c>
      <c r="Z312" s="54">
        <f t="shared" si="69"/>
        <v>212000</v>
      </c>
      <c r="AA312" s="54">
        <f>ROUNDUP(装备强化!$F$3*INDEX(装备强化!$C$12:$C$26,MATCH(装备强化附表!AA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186</v>
      </c>
      <c r="AB312" s="54">
        <f t="shared" si="70"/>
        <v>372000</v>
      </c>
      <c r="AC312" s="54">
        <f>ROUNDUP(装备强化!$F$3*INDEX(装备强化!$C$12:$C$26,MATCH(装备强化附表!AC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207</v>
      </c>
      <c r="AD312" s="54">
        <f t="shared" si="71"/>
        <v>414000</v>
      </c>
      <c r="AE312" s="54">
        <f>ROUNDUP(装备强化!$F$3*INDEX(装备强化!$C$12:$C$26,MATCH(装备强化附表!AE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227</v>
      </c>
      <c r="AF312" s="54">
        <f t="shared" si="72"/>
        <v>454000</v>
      </c>
      <c r="AG312" s="54">
        <f>ROUNDUP(装备强化!$F$3*INDEX(装备强化!$C$12:$C$26,MATCH(装备强化附表!AG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248</v>
      </c>
      <c r="AH312" s="54">
        <f t="shared" si="73"/>
        <v>496000</v>
      </c>
      <c r="AI312" s="54">
        <f>ROUNDUP(装备强化!$F$3*INDEX(装备强化!$C$12:$C$26,MATCH(装备强化附表!AI$1,装备强化!$B$12:$B$26,0))*INDEX(装备强化!$G$12:$G$16,MATCH(装备强化附表!$D312,装备强化!$F$12:$F$16,0))*(INDEX(装备强化!$K$12:$K$26,MATCH(装备强化附表!$E312,装备强化!$J$12:$J$26,0))+IF($B312=1,装备强化!$K$28,0))*INDEX(装备强化!$O$12:$O$21,MATCH(装备强化附表!$C312,装备强化!$N$12:$N$21,0)),0)</f>
        <v>269</v>
      </c>
      <c r="AJ312" s="54">
        <f t="shared" si="74"/>
        <v>538000</v>
      </c>
    </row>
    <row r="313" spans="1:36">
      <c r="A313" t="s">
        <v>1885</v>
      </c>
      <c r="B313">
        <v>0</v>
      </c>
      <c r="C313" t="s">
        <v>125</v>
      </c>
      <c r="D313" t="s">
        <v>308</v>
      </c>
      <c r="E313">
        <v>70</v>
      </c>
      <c r="F313" t="s">
        <v>232</v>
      </c>
      <c r="G313" s="54">
        <f>ROUNDUP(装备强化!$F$3*INDEX(装备强化!$C$12:$C$26,MATCH(装备强化附表!G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11</v>
      </c>
      <c r="H313" s="54">
        <f t="shared" si="60"/>
        <v>22000</v>
      </c>
      <c r="I313" s="54">
        <f>ROUNDUP(装备强化!$F$3*INDEX(装备强化!$C$12:$C$26,MATCH(装备强化附表!I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16</v>
      </c>
      <c r="J313" s="54">
        <f t="shared" si="61"/>
        <v>32000</v>
      </c>
      <c r="K313" s="54">
        <f>ROUNDUP(装备强化!$F$3*INDEX(装备强化!$C$12:$C$26,MATCH(装备强化附表!K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24</v>
      </c>
      <c r="L313" s="54">
        <f t="shared" si="62"/>
        <v>48000</v>
      </c>
      <c r="M313" s="54">
        <f>ROUNDUP(装备强化!$F$3*INDEX(装备强化!$C$12:$C$26,MATCH(装备强化附表!M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29</v>
      </c>
      <c r="N313" s="54">
        <f t="shared" si="63"/>
        <v>58000</v>
      </c>
      <c r="O313" s="54">
        <f>ROUNDUP(装备强化!$F$3*INDEX(装备强化!$C$12:$C$26,MATCH(装备强化附表!O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37</v>
      </c>
      <c r="P313" s="54">
        <f t="shared" si="64"/>
        <v>74000</v>
      </c>
      <c r="Q313" s="54">
        <f>ROUNDUP(装备强化!$F$3*INDEX(装备强化!$C$12:$C$26,MATCH(装备强化附表!Q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65</v>
      </c>
      <c r="R313" s="54">
        <f t="shared" si="65"/>
        <v>130000</v>
      </c>
      <c r="S313" s="54">
        <f>ROUNDUP(装备强化!$F$3*INDEX(装备强化!$C$12:$C$26,MATCH(装备强化附表!S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75</v>
      </c>
      <c r="T313" s="54">
        <f t="shared" si="66"/>
        <v>150000</v>
      </c>
      <c r="U313" s="54">
        <f>ROUNDUP(装备强化!$F$3*INDEX(装备强化!$C$12:$C$26,MATCH(装备强化附表!U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86</v>
      </c>
      <c r="V313" s="54">
        <f t="shared" si="67"/>
        <v>172000</v>
      </c>
      <c r="W313" s="54">
        <f>ROUNDUP(装备强化!$F$3*INDEX(装备强化!$C$12:$C$26,MATCH(装备强化附表!W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96</v>
      </c>
      <c r="X313" s="54">
        <f t="shared" si="68"/>
        <v>192000</v>
      </c>
      <c r="Y313" s="54">
        <f>ROUNDUP(装备强化!$F$3*INDEX(装备强化!$C$12:$C$26,MATCH(装备强化附表!Y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106</v>
      </c>
      <c r="Z313" s="54">
        <f t="shared" si="69"/>
        <v>212000</v>
      </c>
      <c r="AA313" s="54">
        <f>ROUNDUP(装备强化!$F$3*INDEX(装备强化!$C$12:$C$26,MATCH(装备强化附表!AA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186</v>
      </c>
      <c r="AB313" s="54">
        <f t="shared" si="70"/>
        <v>372000</v>
      </c>
      <c r="AC313" s="54">
        <f>ROUNDUP(装备强化!$F$3*INDEX(装备强化!$C$12:$C$26,MATCH(装备强化附表!AC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207</v>
      </c>
      <c r="AD313" s="54">
        <f t="shared" si="71"/>
        <v>414000</v>
      </c>
      <c r="AE313" s="54">
        <f>ROUNDUP(装备强化!$F$3*INDEX(装备强化!$C$12:$C$26,MATCH(装备强化附表!AE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227</v>
      </c>
      <c r="AF313" s="54">
        <f t="shared" si="72"/>
        <v>454000</v>
      </c>
      <c r="AG313" s="54">
        <f>ROUNDUP(装备强化!$F$3*INDEX(装备强化!$C$12:$C$26,MATCH(装备强化附表!AG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248</v>
      </c>
      <c r="AH313" s="54">
        <f t="shared" si="73"/>
        <v>496000</v>
      </c>
      <c r="AI313" s="54">
        <f>ROUNDUP(装备强化!$F$3*INDEX(装备强化!$C$12:$C$26,MATCH(装备强化附表!AI$1,装备强化!$B$12:$B$26,0))*INDEX(装备强化!$G$12:$G$16,MATCH(装备强化附表!$D313,装备强化!$F$12:$F$16,0))*(INDEX(装备强化!$K$12:$K$26,MATCH(装备强化附表!$E313,装备强化!$J$12:$J$26,0))+IF($B313=1,装备强化!$K$28,0))*INDEX(装备强化!$O$12:$O$21,MATCH(装备强化附表!$C313,装备强化!$N$12:$N$21,0)),0)</f>
        <v>269</v>
      </c>
      <c r="AJ313" s="54">
        <f t="shared" si="74"/>
        <v>538000</v>
      </c>
    </row>
    <row r="314" spans="1:36">
      <c r="A314" t="s">
        <v>1890</v>
      </c>
      <c r="B314">
        <v>0</v>
      </c>
      <c r="C314" t="s">
        <v>130</v>
      </c>
      <c r="D314" t="s">
        <v>308</v>
      </c>
      <c r="E314">
        <v>70</v>
      </c>
      <c r="F314" t="s">
        <v>232</v>
      </c>
      <c r="G314" s="54">
        <f>ROUNDUP(装备强化!$F$3*INDEX(装备强化!$C$12:$C$26,MATCH(装备强化附表!G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9</v>
      </c>
      <c r="H314" s="54">
        <f t="shared" si="60"/>
        <v>18000</v>
      </c>
      <c r="I314" s="54">
        <f>ROUNDUP(装备强化!$F$3*INDEX(装备强化!$C$12:$C$26,MATCH(装备强化附表!I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13</v>
      </c>
      <c r="J314" s="54">
        <f t="shared" si="61"/>
        <v>26000</v>
      </c>
      <c r="K314" s="54">
        <f>ROUNDUP(装备强化!$F$3*INDEX(装备强化!$C$12:$C$26,MATCH(装备强化附表!K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19</v>
      </c>
      <c r="L314" s="54">
        <f t="shared" si="62"/>
        <v>38000</v>
      </c>
      <c r="M314" s="54">
        <f>ROUNDUP(装备强化!$F$3*INDEX(装备强化!$C$12:$C$26,MATCH(装备强化附表!M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23</v>
      </c>
      <c r="N314" s="54">
        <f t="shared" si="63"/>
        <v>46000</v>
      </c>
      <c r="O314" s="54">
        <f>ROUNDUP(装备强化!$F$3*INDEX(装备强化!$C$12:$C$26,MATCH(装备强化附表!O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29</v>
      </c>
      <c r="P314" s="54">
        <f t="shared" si="64"/>
        <v>58000</v>
      </c>
      <c r="Q314" s="54">
        <f>ROUNDUP(装备强化!$F$3*INDEX(装备强化!$C$12:$C$26,MATCH(装备强化附表!Q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52</v>
      </c>
      <c r="R314" s="54">
        <f t="shared" si="65"/>
        <v>104000</v>
      </c>
      <c r="S314" s="54">
        <f>ROUNDUP(装备强化!$F$3*INDEX(装备强化!$C$12:$C$26,MATCH(装备强化附表!S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60</v>
      </c>
      <c r="T314" s="54">
        <f t="shared" si="66"/>
        <v>120000</v>
      </c>
      <c r="U314" s="54">
        <f>ROUNDUP(装备强化!$F$3*INDEX(装备强化!$C$12:$C$26,MATCH(装备强化附表!U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69</v>
      </c>
      <c r="V314" s="54">
        <f t="shared" si="67"/>
        <v>138000</v>
      </c>
      <c r="W314" s="54">
        <f>ROUNDUP(装备强化!$F$3*INDEX(装备强化!$C$12:$C$26,MATCH(装备强化附表!W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77</v>
      </c>
      <c r="X314" s="54">
        <f t="shared" si="68"/>
        <v>154000</v>
      </c>
      <c r="Y314" s="54">
        <f>ROUNDUP(装备强化!$F$3*INDEX(装备强化!$C$12:$C$26,MATCH(装备强化附表!Y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85</v>
      </c>
      <c r="Z314" s="54">
        <f t="shared" si="69"/>
        <v>170000</v>
      </c>
      <c r="AA314" s="54">
        <f>ROUNDUP(装备强化!$F$3*INDEX(装备强化!$C$12:$C$26,MATCH(装备强化附表!AA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149</v>
      </c>
      <c r="AB314" s="54">
        <f t="shared" si="70"/>
        <v>298000</v>
      </c>
      <c r="AC314" s="54">
        <f>ROUNDUP(装备强化!$F$3*INDEX(装备强化!$C$12:$C$26,MATCH(装备强化附表!AC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165</v>
      </c>
      <c r="AD314" s="54">
        <f t="shared" si="71"/>
        <v>330000</v>
      </c>
      <c r="AE314" s="54">
        <f>ROUNDUP(装备强化!$F$3*INDEX(装备强化!$C$12:$C$26,MATCH(装备强化附表!AE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182</v>
      </c>
      <c r="AF314" s="54">
        <f t="shared" si="72"/>
        <v>364000</v>
      </c>
      <c r="AG314" s="54">
        <f>ROUNDUP(装备强化!$F$3*INDEX(装备强化!$C$12:$C$26,MATCH(装备强化附表!AG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198</v>
      </c>
      <c r="AH314" s="54">
        <f t="shared" si="73"/>
        <v>396000</v>
      </c>
      <c r="AI314" s="54">
        <f>ROUNDUP(装备强化!$F$3*INDEX(装备强化!$C$12:$C$26,MATCH(装备强化附表!AI$1,装备强化!$B$12:$B$26,0))*INDEX(装备强化!$G$12:$G$16,MATCH(装备强化附表!$D314,装备强化!$F$12:$F$16,0))*(INDEX(装备强化!$K$12:$K$26,MATCH(装备强化附表!$E314,装备强化!$J$12:$J$26,0))+IF($B314=1,装备强化!$K$28,0))*INDEX(装备强化!$O$12:$O$21,MATCH(装备强化附表!$C314,装备强化!$N$12:$N$21,0)),0)</f>
        <v>215</v>
      </c>
      <c r="AJ314" s="54">
        <f t="shared" si="74"/>
        <v>430000</v>
      </c>
    </row>
    <row r="315" spans="1:36">
      <c r="A315" t="s">
        <v>1895</v>
      </c>
      <c r="B315">
        <v>0</v>
      </c>
      <c r="C315" t="s">
        <v>131</v>
      </c>
      <c r="D315" t="s">
        <v>308</v>
      </c>
      <c r="E315">
        <v>70</v>
      </c>
      <c r="F315" t="s">
        <v>232</v>
      </c>
      <c r="G315" s="54">
        <f>ROUNDUP(装备强化!$F$3*INDEX(装备强化!$C$12:$C$26,MATCH(装备强化附表!G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9</v>
      </c>
      <c r="H315" s="54">
        <f t="shared" si="60"/>
        <v>18000</v>
      </c>
      <c r="I315" s="54">
        <f>ROUNDUP(装备强化!$F$3*INDEX(装备强化!$C$12:$C$26,MATCH(装备强化附表!I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13</v>
      </c>
      <c r="J315" s="54">
        <f t="shared" si="61"/>
        <v>26000</v>
      </c>
      <c r="K315" s="54">
        <f>ROUNDUP(装备强化!$F$3*INDEX(装备强化!$C$12:$C$26,MATCH(装备强化附表!K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19</v>
      </c>
      <c r="L315" s="54">
        <f t="shared" si="62"/>
        <v>38000</v>
      </c>
      <c r="M315" s="54">
        <f>ROUNDUP(装备强化!$F$3*INDEX(装备强化!$C$12:$C$26,MATCH(装备强化附表!M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23</v>
      </c>
      <c r="N315" s="54">
        <f t="shared" si="63"/>
        <v>46000</v>
      </c>
      <c r="O315" s="54">
        <f>ROUNDUP(装备强化!$F$3*INDEX(装备强化!$C$12:$C$26,MATCH(装备强化附表!O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29</v>
      </c>
      <c r="P315" s="54">
        <f t="shared" si="64"/>
        <v>58000</v>
      </c>
      <c r="Q315" s="54">
        <f>ROUNDUP(装备强化!$F$3*INDEX(装备强化!$C$12:$C$26,MATCH(装备强化附表!Q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52</v>
      </c>
      <c r="R315" s="54">
        <f t="shared" si="65"/>
        <v>104000</v>
      </c>
      <c r="S315" s="54">
        <f>ROUNDUP(装备强化!$F$3*INDEX(装备强化!$C$12:$C$26,MATCH(装备强化附表!S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60</v>
      </c>
      <c r="T315" s="54">
        <f t="shared" si="66"/>
        <v>120000</v>
      </c>
      <c r="U315" s="54">
        <f>ROUNDUP(装备强化!$F$3*INDEX(装备强化!$C$12:$C$26,MATCH(装备强化附表!U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69</v>
      </c>
      <c r="V315" s="54">
        <f t="shared" si="67"/>
        <v>138000</v>
      </c>
      <c r="W315" s="54">
        <f>ROUNDUP(装备强化!$F$3*INDEX(装备强化!$C$12:$C$26,MATCH(装备强化附表!W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77</v>
      </c>
      <c r="X315" s="54">
        <f t="shared" si="68"/>
        <v>154000</v>
      </c>
      <c r="Y315" s="54">
        <f>ROUNDUP(装备强化!$F$3*INDEX(装备强化!$C$12:$C$26,MATCH(装备强化附表!Y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85</v>
      </c>
      <c r="Z315" s="54">
        <f t="shared" si="69"/>
        <v>170000</v>
      </c>
      <c r="AA315" s="54">
        <f>ROUNDUP(装备强化!$F$3*INDEX(装备强化!$C$12:$C$26,MATCH(装备强化附表!AA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149</v>
      </c>
      <c r="AB315" s="54">
        <f t="shared" si="70"/>
        <v>298000</v>
      </c>
      <c r="AC315" s="54">
        <f>ROUNDUP(装备强化!$F$3*INDEX(装备强化!$C$12:$C$26,MATCH(装备强化附表!AC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165</v>
      </c>
      <c r="AD315" s="54">
        <f t="shared" si="71"/>
        <v>330000</v>
      </c>
      <c r="AE315" s="54">
        <f>ROUNDUP(装备强化!$F$3*INDEX(装备强化!$C$12:$C$26,MATCH(装备强化附表!AE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182</v>
      </c>
      <c r="AF315" s="54">
        <f t="shared" si="72"/>
        <v>364000</v>
      </c>
      <c r="AG315" s="54">
        <f>ROUNDUP(装备强化!$F$3*INDEX(装备强化!$C$12:$C$26,MATCH(装备强化附表!AG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198</v>
      </c>
      <c r="AH315" s="54">
        <f t="shared" si="73"/>
        <v>396000</v>
      </c>
      <c r="AI315" s="54">
        <f>ROUNDUP(装备强化!$F$3*INDEX(装备强化!$C$12:$C$26,MATCH(装备强化附表!AI$1,装备强化!$B$12:$B$26,0))*INDEX(装备强化!$G$12:$G$16,MATCH(装备强化附表!$D315,装备强化!$F$12:$F$16,0))*(INDEX(装备强化!$K$12:$K$26,MATCH(装备强化附表!$E315,装备强化!$J$12:$J$26,0))+IF($B315=1,装备强化!$K$28,0))*INDEX(装备强化!$O$12:$O$21,MATCH(装备强化附表!$C315,装备强化!$N$12:$N$21,0)),0)</f>
        <v>215</v>
      </c>
      <c r="AJ315" s="54">
        <f t="shared" si="74"/>
        <v>430000</v>
      </c>
    </row>
    <row r="316" spans="1:36">
      <c r="A316" t="s">
        <v>1900</v>
      </c>
      <c r="B316">
        <v>0</v>
      </c>
      <c r="C316" t="s">
        <v>132</v>
      </c>
      <c r="D316" t="s">
        <v>308</v>
      </c>
      <c r="E316">
        <v>70</v>
      </c>
      <c r="F316" t="s">
        <v>232</v>
      </c>
      <c r="G316" s="54">
        <f>ROUNDUP(装备强化!$F$3*INDEX(装备强化!$C$12:$C$26,MATCH(装备强化附表!G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5</v>
      </c>
      <c r="H316" s="54">
        <f t="shared" si="60"/>
        <v>10000</v>
      </c>
      <c r="I316" s="54">
        <f>ROUNDUP(装备强化!$F$3*INDEX(装备强化!$C$12:$C$26,MATCH(装备强化附表!I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8</v>
      </c>
      <c r="J316" s="54">
        <f t="shared" si="61"/>
        <v>16000</v>
      </c>
      <c r="K316" s="54">
        <f>ROUNDUP(装备强化!$F$3*INDEX(装备强化!$C$12:$C$26,MATCH(装备强化附表!K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12</v>
      </c>
      <c r="L316" s="54">
        <f t="shared" si="62"/>
        <v>24000</v>
      </c>
      <c r="M316" s="54">
        <f>ROUNDUP(装备强化!$F$3*INDEX(装备强化!$C$12:$C$26,MATCH(装备强化附表!M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14</v>
      </c>
      <c r="N316" s="54">
        <f t="shared" si="63"/>
        <v>28000</v>
      </c>
      <c r="O316" s="54">
        <f>ROUNDUP(装备强化!$F$3*INDEX(装备强化!$C$12:$C$26,MATCH(装备强化附表!O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18</v>
      </c>
      <c r="P316" s="54">
        <f t="shared" si="64"/>
        <v>36000</v>
      </c>
      <c r="Q316" s="54">
        <f>ROUNDUP(装备强化!$F$3*INDEX(装备强化!$C$12:$C$26,MATCH(装备强化附表!Q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31</v>
      </c>
      <c r="R316" s="54">
        <f t="shared" si="65"/>
        <v>62000</v>
      </c>
      <c r="S316" s="54">
        <f>ROUNDUP(装备强化!$F$3*INDEX(装备强化!$C$12:$C$26,MATCH(装备强化附表!S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36</v>
      </c>
      <c r="T316" s="54">
        <f t="shared" si="66"/>
        <v>72000</v>
      </c>
      <c r="U316" s="54">
        <f>ROUNDUP(装备强化!$F$3*INDEX(装备强化!$C$12:$C$26,MATCH(装备强化附表!U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41</v>
      </c>
      <c r="V316" s="54">
        <f t="shared" si="67"/>
        <v>82000</v>
      </c>
      <c r="W316" s="54">
        <f>ROUNDUP(装备强化!$F$3*INDEX(装备强化!$C$12:$C$26,MATCH(装备强化附表!W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46</v>
      </c>
      <c r="X316" s="54">
        <f t="shared" si="68"/>
        <v>92000</v>
      </c>
      <c r="Y316" s="54">
        <f>ROUNDUP(装备强化!$F$3*INDEX(装备强化!$C$12:$C$26,MATCH(装备强化附表!Y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51</v>
      </c>
      <c r="Z316" s="54">
        <f t="shared" si="69"/>
        <v>102000</v>
      </c>
      <c r="AA316" s="54">
        <f>ROUNDUP(装备强化!$F$3*INDEX(装备强化!$C$12:$C$26,MATCH(装备强化附表!AA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90</v>
      </c>
      <c r="AB316" s="54">
        <f t="shared" si="70"/>
        <v>180000</v>
      </c>
      <c r="AC316" s="54">
        <f>ROUNDUP(装备强化!$F$3*INDEX(装备强化!$C$12:$C$26,MATCH(装备强化附表!AC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99</v>
      </c>
      <c r="AD316" s="54">
        <f t="shared" si="71"/>
        <v>198000</v>
      </c>
      <c r="AE316" s="54">
        <f>ROUNDUP(装备强化!$F$3*INDEX(装备强化!$C$12:$C$26,MATCH(装备强化附表!AE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109</v>
      </c>
      <c r="AF316" s="54">
        <f t="shared" si="72"/>
        <v>218000</v>
      </c>
      <c r="AG316" s="54">
        <f>ROUNDUP(装备强化!$F$3*INDEX(装备强化!$C$12:$C$26,MATCH(装备强化附表!AG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119</v>
      </c>
      <c r="AH316" s="54">
        <f t="shared" si="73"/>
        <v>238000</v>
      </c>
      <c r="AI316" s="54">
        <f>ROUNDUP(装备强化!$F$3*INDEX(装备强化!$C$12:$C$26,MATCH(装备强化附表!AI$1,装备强化!$B$12:$B$26,0))*INDEX(装备强化!$G$12:$G$16,MATCH(装备强化附表!$D316,装备强化!$F$12:$F$16,0))*(INDEX(装备强化!$K$12:$K$26,MATCH(装备强化附表!$E316,装备强化!$J$12:$J$26,0))+IF($B316=1,装备强化!$K$28,0))*INDEX(装备强化!$O$12:$O$21,MATCH(装备强化附表!$C316,装备强化!$N$12:$N$21,0)),0)</f>
        <v>129</v>
      </c>
      <c r="AJ316" s="54">
        <f t="shared" si="74"/>
        <v>258000</v>
      </c>
    </row>
    <row r="317" spans="1:36">
      <c r="A317" t="s">
        <v>1905</v>
      </c>
      <c r="B317">
        <v>0</v>
      </c>
      <c r="C317" t="s">
        <v>127</v>
      </c>
      <c r="D317" t="s">
        <v>308</v>
      </c>
      <c r="E317">
        <v>70</v>
      </c>
      <c r="F317" t="s">
        <v>135</v>
      </c>
      <c r="G317" s="54">
        <f>ROUNDUP(装备强化!$F$3*INDEX(装备强化!$C$12:$C$26,MATCH(装备强化附表!G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17</v>
      </c>
      <c r="H317" s="54">
        <f t="shared" si="60"/>
        <v>34000</v>
      </c>
      <c r="I317" s="54">
        <f>ROUNDUP(装备强化!$F$3*INDEX(装备强化!$C$12:$C$26,MATCH(装备强化附表!I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25</v>
      </c>
      <c r="J317" s="54">
        <f t="shared" si="61"/>
        <v>50000</v>
      </c>
      <c r="K317" s="54">
        <f>ROUNDUP(装备强化!$F$3*INDEX(装备强化!$C$12:$C$26,MATCH(装备强化附表!K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38</v>
      </c>
      <c r="L317" s="54">
        <f t="shared" si="62"/>
        <v>76000</v>
      </c>
      <c r="M317" s="54">
        <f>ROUNDUP(装备强化!$F$3*INDEX(装备强化!$C$12:$C$26,MATCH(装备强化附表!M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46</v>
      </c>
      <c r="N317" s="54">
        <f t="shared" si="63"/>
        <v>92000</v>
      </c>
      <c r="O317" s="54">
        <f>ROUNDUP(装备强化!$F$3*INDEX(装备强化!$C$12:$C$26,MATCH(装备强化附表!O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58</v>
      </c>
      <c r="P317" s="54">
        <f t="shared" si="64"/>
        <v>116000</v>
      </c>
      <c r="Q317" s="54">
        <f>ROUNDUP(装备强化!$F$3*INDEX(装备强化!$C$12:$C$26,MATCH(装备强化附表!Q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104</v>
      </c>
      <c r="R317" s="54">
        <f t="shared" si="65"/>
        <v>208000</v>
      </c>
      <c r="S317" s="54">
        <f>ROUNDUP(装备强化!$F$3*INDEX(装备强化!$C$12:$C$26,MATCH(装备强化附表!S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120</v>
      </c>
      <c r="T317" s="54">
        <f t="shared" si="66"/>
        <v>240000</v>
      </c>
      <c r="U317" s="54">
        <f>ROUNDUP(装备强化!$F$3*INDEX(装备强化!$C$12:$C$26,MATCH(装备强化附表!U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137</v>
      </c>
      <c r="V317" s="54">
        <f t="shared" si="67"/>
        <v>274000</v>
      </c>
      <c r="W317" s="54">
        <f>ROUNDUP(装备强化!$F$3*INDEX(装备强化!$C$12:$C$26,MATCH(装备强化附表!W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153</v>
      </c>
      <c r="X317" s="54">
        <f t="shared" si="68"/>
        <v>306000</v>
      </c>
      <c r="Y317" s="54">
        <f>ROUNDUP(装备强化!$F$3*INDEX(装备强化!$C$12:$C$26,MATCH(装备强化附表!Y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170</v>
      </c>
      <c r="Z317" s="54">
        <f t="shared" si="69"/>
        <v>340000</v>
      </c>
      <c r="AA317" s="54">
        <f>ROUNDUP(装备强化!$F$3*INDEX(装备强化!$C$12:$C$26,MATCH(装备强化附表!AA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297</v>
      </c>
      <c r="AB317" s="54">
        <f t="shared" si="70"/>
        <v>594000</v>
      </c>
      <c r="AC317" s="54">
        <f>ROUNDUP(装备强化!$F$3*INDEX(装备强化!$C$12:$C$26,MATCH(装备强化附表!AC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330</v>
      </c>
      <c r="AD317" s="54">
        <f t="shared" si="71"/>
        <v>660000</v>
      </c>
      <c r="AE317" s="54">
        <f>ROUNDUP(装备强化!$F$3*INDEX(装备强化!$C$12:$C$26,MATCH(装备强化附表!AE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363</v>
      </c>
      <c r="AF317" s="54">
        <f t="shared" si="72"/>
        <v>726000</v>
      </c>
      <c r="AG317" s="54">
        <f>ROUNDUP(装备强化!$F$3*INDEX(装备强化!$C$12:$C$26,MATCH(装备强化附表!AG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396</v>
      </c>
      <c r="AH317" s="54">
        <f t="shared" si="73"/>
        <v>792000</v>
      </c>
      <c r="AI317" s="54">
        <f>ROUNDUP(装备强化!$F$3*INDEX(装备强化!$C$12:$C$26,MATCH(装备强化附表!AI$1,装备强化!$B$12:$B$26,0))*INDEX(装备强化!$G$12:$G$16,MATCH(装备强化附表!$D317,装备强化!$F$12:$F$16,0))*(INDEX(装备强化!$K$12:$K$26,MATCH(装备强化附表!$E317,装备强化!$J$12:$J$26,0))+IF($B317=1,装备强化!$K$28,0))*INDEX(装备强化!$O$12:$O$21,MATCH(装备强化附表!$C317,装备强化!$N$12:$N$21,0)),0)</f>
        <v>429</v>
      </c>
      <c r="AJ317" s="54">
        <f t="shared" si="74"/>
        <v>858000</v>
      </c>
    </row>
    <row r="318" spans="1:36">
      <c r="A318" t="s">
        <v>1910</v>
      </c>
      <c r="B318">
        <v>1</v>
      </c>
      <c r="C318" t="s">
        <v>127</v>
      </c>
      <c r="D318" t="s">
        <v>308</v>
      </c>
      <c r="E318">
        <v>70</v>
      </c>
      <c r="F318" t="s">
        <v>135</v>
      </c>
      <c r="G318" s="54">
        <f>ROUNDUP(装备强化!$F$3*INDEX(装备强化!$C$12:$C$26,MATCH(装备强化附表!G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20</v>
      </c>
      <c r="H318" s="54">
        <f t="shared" si="60"/>
        <v>40000</v>
      </c>
      <c r="I318" s="54">
        <f>ROUNDUP(装备强化!$F$3*INDEX(装备强化!$C$12:$C$26,MATCH(装备强化附表!I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30</v>
      </c>
      <c r="J318" s="54">
        <f t="shared" si="61"/>
        <v>60000</v>
      </c>
      <c r="K318" s="54">
        <f>ROUNDUP(装备强化!$F$3*INDEX(装备强化!$C$12:$C$26,MATCH(装备强化附表!K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44</v>
      </c>
      <c r="L318" s="54">
        <f t="shared" si="62"/>
        <v>88000</v>
      </c>
      <c r="M318" s="54">
        <f>ROUNDUP(装备强化!$F$3*INDEX(装备强化!$C$12:$C$26,MATCH(装备强化附表!M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54</v>
      </c>
      <c r="N318" s="54">
        <f t="shared" si="63"/>
        <v>108000</v>
      </c>
      <c r="O318" s="54">
        <f>ROUNDUP(装备强化!$F$3*INDEX(装备强化!$C$12:$C$26,MATCH(装备强化附表!O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69</v>
      </c>
      <c r="P318" s="54">
        <f t="shared" si="64"/>
        <v>138000</v>
      </c>
      <c r="Q318" s="54">
        <f>ROUNDUP(装备强化!$F$3*INDEX(装备强化!$C$12:$C$26,MATCH(装备强化附表!Q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122</v>
      </c>
      <c r="R318" s="54">
        <f t="shared" si="65"/>
        <v>244000</v>
      </c>
      <c r="S318" s="54">
        <f>ROUNDUP(装备强化!$F$3*INDEX(装备强化!$C$12:$C$26,MATCH(装备强化附表!S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142</v>
      </c>
      <c r="T318" s="54">
        <f t="shared" si="66"/>
        <v>284000</v>
      </c>
      <c r="U318" s="54">
        <f>ROUNDUP(装备强化!$F$3*INDEX(装备强化!$C$12:$C$26,MATCH(装备强化附表!U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161</v>
      </c>
      <c r="V318" s="54">
        <f t="shared" si="67"/>
        <v>322000</v>
      </c>
      <c r="W318" s="54">
        <f>ROUNDUP(装备强化!$F$3*INDEX(装备强化!$C$12:$C$26,MATCH(装备强化附表!W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181</v>
      </c>
      <c r="X318" s="54">
        <f t="shared" si="68"/>
        <v>362000</v>
      </c>
      <c r="Y318" s="54">
        <f>ROUNDUP(装备强化!$F$3*INDEX(装备强化!$C$12:$C$26,MATCH(装备强化附表!Y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200</v>
      </c>
      <c r="Z318" s="54">
        <f t="shared" si="69"/>
        <v>400000</v>
      </c>
      <c r="AA318" s="54">
        <f>ROUNDUP(装备强化!$F$3*INDEX(装备强化!$C$12:$C$26,MATCH(装备强化附表!AA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351</v>
      </c>
      <c r="AB318" s="54">
        <f t="shared" si="70"/>
        <v>702000</v>
      </c>
      <c r="AC318" s="54">
        <f>ROUNDUP(装备强化!$F$3*INDEX(装备强化!$C$12:$C$26,MATCH(装备强化附表!AC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390</v>
      </c>
      <c r="AD318" s="54">
        <f t="shared" si="71"/>
        <v>780000</v>
      </c>
      <c r="AE318" s="54">
        <f>ROUNDUP(装备强化!$F$3*INDEX(装备强化!$C$12:$C$26,MATCH(装备强化附表!AE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429</v>
      </c>
      <c r="AF318" s="54">
        <f t="shared" si="72"/>
        <v>858000</v>
      </c>
      <c r="AG318" s="54">
        <f>ROUNDUP(装备强化!$F$3*INDEX(装备强化!$C$12:$C$26,MATCH(装备强化附表!AG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468</v>
      </c>
      <c r="AH318" s="54">
        <f t="shared" si="73"/>
        <v>936000</v>
      </c>
      <c r="AI318" s="54">
        <f>ROUNDUP(装备强化!$F$3*INDEX(装备强化!$C$12:$C$26,MATCH(装备强化附表!AI$1,装备强化!$B$12:$B$26,0))*INDEX(装备强化!$G$12:$G$16,MATCH(装备强化附表!$D318,装备强化!$F$12:$F$16,0))*(INDEX(装备强化!$K$12:$K$26,MATCH(装备强化附表!$E318,装备强化!$J$12:$J$26,0))+IF($B318=1,装备强化!$K$28,0))*INDEX(装备强化!$O$12:$O$21,MATCH(装备强化附表!$C318,装备强化!$N$12:$N$21,0)),0)</f>
        <v>507</v>
      </c>
      <c r="AJ318" s="54">
        <f t="shared" si="74"/>
        <v>1014000</v>
      </c>
    </row>
    <row r="319" spans="1:36">
      <c r="A319" t="s">
        <v>1915</v>
      </c>
      <c r="B319">
        <v>0</v>
      </c>
      <c r="C319" t="s">
        <v>128</v>
      </c>
      <c r="D319" t="s">
        <v>308</v>
      </c>
      <c r="E319">
        <v>70</v>
      </c>
      <c r="F319" t="s">
        <v>135</v>
      </c>
      <c r="G319" s="54">
        <f>ROUNDUP(装备强化!$F$3*INDEX(装备强化!$C$12:$C$26,MATCH(装备强化附表!G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11</v>
      </c>
      <c r="H319" s="54">
        <f t="shared" si="60"/>
        <v>22000</v>
      </c>
      <c r="I319" s="54">
        <f>ROUNDUP(装备强化!$F$3*INDEX(装备强化!$C$12:$C$26,MATCH(装备强化附表!I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16</v>
      </c>
      <c r="J319" s="54">
        <f t="shared" si="61"/>
        <v>32000</v>
      </c>
      <c r="K319" s="54">
        <f>ROUNDUP(装备强化!$F$3*INDEX(装备强化!$C$12:$C$26,MATCH(装备强化附表!K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24</v>
      </c>
      <c r="L319" s="54">
        <f t="shared" si="62"/>
        <v>48000</v>
      </c>
      <c r="M319" s="54">
        <f>ROUNDUP(装备强化!$F$3*INDEX(装备强化!$C$12:$C$26,MATCH(装备强化附表!M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29</v>
      </c>
      <c r="N319" s="54">
        <f t="shared" si="63"/>
        <v>58000</v>
      </c>
      <c r="O319" s="54">
        <f>ROUNDUP(装备强化!$F$3*INDEX(装备强化!$C$12:$C$26,MATCH(装备强化附表!O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37</v>
      </c>
      <c r="P319" s="54">
        <f t="shared" si="64"/>
        <v>74000</v>
      </c>
      <c r="Q319" s="54">
        <f>ROUNDUP(装备强化!$F$3*INDEX(装备强化!$C$12:$C$26,MATCH(装备强化附表!Q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65</v>
      </c>
      <c r="R319" s="54">
        <f t="shared" si="65"/>
        <v>130000</v>
      </c>
      <c r="S319" s="54">
        <f>ROUNDUP(装备强化!$F$3*INDEX(装备强化!$C$12:$C$26,MATCH(装备强化附表!S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75</v>
      </c>
      <c r="T319" s="54">
        <f t="shared" si="66"/>
        <v>150000</v>
      </c>
      <c r="U319" s="54">
        <f>ROUNDUP(装备强化!$F$3*INDEX(装备强化!$C$12:$C$26,MATCH(装备强化附表!U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86</v>
      </c>
      <c r="V319" s="54">
        <f t="shared" si="67"/>
        <v>172000</v>
      </c>
      <c r="W319" s="54">
        <f>ROUNDUP(装备强化!$F$3*INDEX(装备强化!$C$12:$C$26,MATCH(装备强化附表!W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96</v>
      </c>
      <c r="X319" s="54">
        <f t="shared" si="68"/>
        <v>192000</v>
      </c>
      <c r="Y319" s="54">
        <f>ROUNDUP(装备强化!$F$3*INDEX(装备强化!$C$12:$C$26,MATCH(装备强化附表!Y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106</v>
      </c>
      <c r="Z319" s="54">
        <f t="shared" si="69"/>
        <v>212000</v>
      </c>
      <c r="AA319" s="54">
        <f>ROUNDUP(装备强化!$F$3*INDEX(装备强化!$C$12:$C$26,MATCH(装备强化附表!AA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186</v>
      </c>
      <c r="AB319" s="54">
        <f t="shared" si="70"/>
        <v>372000</v>
      </c>
      <c r="AC319" s="54">
        <f>ROUNDUP(装备强化!$F$3*INDEX(装备强化!$C$12:$C$26,MATCH(装备强化附表!AC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207</v>
      </c>
      <c r="AD319" s="54">
        <f t="shared" si="71"/>
        <v>414000</v>
      </c>
      <c r="AE319" s="54">
        <f>ROUNDUP(装备强化!$F$3*INDEX(装备强化!$C$12:$C$26,MATCH(装备强化附表!AE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227</v>
      </c>
      <c r="AF319" s="54">
        <f t="shared" si="72"/>
        <v>454000</v>
      </c>
      <c r="AG319" s="54">
        <f>ROUNDUP(装备强化!$F$3*INDEX(装备强化!$C$12:$C$26,MATCH(装备强化附表!AG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248</v>
      </c>
      <c r="AH319" s="54">
        <f t="shared" si="73"/>
        <v>496000</v>
      </c>
      <c r="AI319" s="54">
        <f>ROUNDUP(装备强化!$F$3*INDEX(装备强化!$C$12:$C$26,MATCH(装备强化附表!AI$1,装备强化!$B$12:$B$26,0))*INDEX(装备强化!$G$12:$G$16,MATCH(装备强化附表!$D319,装备强化!$F$12:$F$16,0))*(INDEX(装备强化!$K$12:$K$26,MATCH(装备强化附表!$E319,装备强化!$J$12:$J$26,0))+IF($B319=1,装备强化!$K$28,0))*INDEX(装备强化!$O$12:$O$21,MATCH(装备强化附表!$C319,装备强化!$N$12:$N$21,0)),0)</f>
        <v>269</v>
      </c>
      <c r="AJ319" s="54">
        <f t="shared" si="74"/>
        <v>538000</v>
      </c>
    </row>
    <row r="320" spans="1:36">
      <c r="A320" t="s">
        <v>1920</v>
      </c>
      <c r="B320">
        <v>1</v>
      </c>
      <c r="C320" t="s">
        <v>128</v>
      </c>
      <c r="D320" t="s">
        <v>308</v>
      </c>
      <c r="E320">
        <v>70</v>
      </c>
      <c r="F320" t="s">
        <v>135</v>
      </c>
      <c r="G320" s="54">
        <f>ROUNDUP(装备强化!$F$3*INDEX(装备强化!$C$12:$C$26,MATCH(装备强化附表!G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13</v>
      </c>
      <c r="H320" s="54">
        <f t="shared" si="60"/>
        <v>26000</v>
      </c>
      <c r="I320" s="54">
        <f>ROUNDUP(装备强化!$F$3*INDEX(装备强化!$C$12:$C$26,MATCH(装备强化附表!I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19</v>
      </c>
      <c r="J320" s="54">
        <f t="shared" si="61"/>
        <v>38000</v>
      </c>
      <c r="K320" s="54">
        <f>ROUNDUP(装备强化!$F$3*INDEX(装备强化!$C$12:$C$26,MATCH(装备强化附表!K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28</v>
      </c>
      <c r="L320" s="54">
        <f t="shared" si="62"/>
        <v>56000</v>
      </c>
      <c r="M320" s="54">
        <f>ROUNDUP(装备强化!$F$3*INDEX(装备强化!$C$12:$C$26,MATCH(装备强化附表!M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34</v>
      </c>
      <c r="N320" s="54">
        <f t="shared" si="63"/>
        <v>68000</v>
      </c>
      <c r="O320" s="54">
        <f>ROUNDUP(装备强化!$F$3*INDEX(装备强化!$C$12:$C$26,MATCH(装备强化附表!O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43</v>
      </c>
      <c r="P320" s="54">
        <f t="shared" si="64"/>
        <v>86000</v>
      </c>
      <c r="Q320" s="54">
        <f>ROUNDUP(装备强化!$F$3*INDEX(装备强化!$C$12:$C$26,MATCH(装备强化附表!Q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77</v>
      </c>
      <c r="R320" s="54">
        <f t="shared" si="65"/>
        <v>154000</v>
      </c>
      <c r="S320" s="54">
        <f>ROUNDUP(装备强化!$F$3*INDEX(装备强化!$C$12:$C$26,MATCH(装备强化附表!S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89</v>
      </c>
      <c r="T320" s="54">
        <f t="shared" si="66"/>
        <v>178000</v>
      </c>
      <c r="U320" s="54">
        <f>ROUNDUP(装备强化!$F$3*INDEX(装备强化!$C$12:$C$26,MATCH(装备强化附表!U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101</v>
      </c>
      <c r="V320" s="54">
        <f t="shared" si="67"/>
        <v>202000</v>
      </c>
      <c r="W320" s="54">
        <f>ROUNDUP(装备强化!$F$3*INDEX(装备强化!$C$12:$C$26,MATCH(装备强化附表!W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113</v>
      </c>
      <c r="X320" s="54">
        <f t="shared" si="68"/>
        <v>226000</v>
      </c>
      <c r="Y320" s="54">
        <f>ROUNDUP(装备强化!$F$3*INDEX(装备强化!$C$12:$C$26,MATCH(装备强化附表!Y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125</v>
      </c>
      <c r="Z320" s="54">
        <f t="shared" si="69"/>
        <v>250000</v>
      </c>
      <c r="AA320" s="54">
        <f>ROUNDUP(装备强化!$F$3*INDEX(装备强化!$C$12:$C$26,MATCH(装备强化附表!AA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220</v>
      </c>
      <c r="AB320" s="54">
        <f t="shared" si="70"/>
        <v>440000</v>
      </c>
      <c r="AC320" s="54">
        <f>ROUNDUP(装备强化!$F$3*INDEX(装备强化!$C$12:$C$26,MATCH(装备强化附表!AC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244</v>
      </c>
      <c r="AD320" s="54">
        <f t="shared" si="71"/>
        <v>488000</v>
      </c>
      <c r="AE320" s="54">
        <f>ROUNDUP(装备强化!$F$3*INDEX(装备强化!$C$12:$C$26,MATCH(装备强化附表!AE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269</v>
      </c>
      <c r="AF320" s="54">
        <f t="shared" si="72"/>
        <v>538000</v>
      </c>
      <c r="AG320" s="54">
        <f>ROUNDUP(装备强化!$F$3*INDEX(装备强化!$C$12:$C$26,MATCH(装备强化附表!AG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293</v>
      </c>
      <c r="AH320" s="54">
        <f t="shared" si="73"/>
        <v>586000</v>
      </c>
      <c r="AI320" s="54">
        <f>ROUNDUP(装备强化!$F$3*INDEX(装备强化!$C$12:$C$26,MATCH(装备强化附表!AI$1,装备强化!$B$12:$B$26,0))*INDEX(装备强化!$G$12:$G$16,MATCH(装备强化附表!$D320,装备强化!$F$12:$F$16,0))*(INDEX(装备强化!$K$12:$K$26,MATCH(装备强化附表!$E320,装备强化!$J$12:$J$26,0))+IF($B320=1,装备强化!$K$28,0))*INDEX(装备强化!$O$12:$O$21,MATCH(装备强化附表!$C320,装备强化!$N$12:$N$21,0)),0)</f>
        <v>317</v>
      </c>
      <c r="AJ320" s="54">
        <f t="shared" si="74"/>
        <v>634000</v>
      </c>
    </row>
    <row r="321" spans="1:36">
      <c r="A321" t="s">
        <v>1925</v>
      </c>
      <c r="B321">
        <v>0</v>
      </c>
      <c r="C321" t="s">
        <v>127</v>
      </c>
      <c r="D321" t="s">
        <v>308</v>
      </c>
      <c r="E321">
        <v>70</v>
      </c>
      <c r="F321" t="s">
        <v>139</v>
      </c>
      <c r="G321" s="54">
        <f>ROUNDUP(装备强化!$F$3*INDEX(装备强化!$C$12:$C$26,MATCH(装备强化附表!G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17</v>
      </c>
      <c r="H321" s="54">
        <f t="shared" si="60"/>
        <v>34000</v>
      </c>
      <c r="I321" s="54">
        <f>ROUNDUP(装备强化!$F$3*INDEX(装备强化!$C$12:$C$26,MATCH(装备强化附表!I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25</v>
      </c>
      <c r="J321" s="54">
        <f t="shared" si="61"/>
        <v>50000</v>
      </c>
      <c r="K321" s="54">
        <f>ROUNDUP(装备强化!$F$3*INDEX(装备强化!$C$12:$C$26,MATCH(装备强化附表!K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38</v>
      </c>
      <c r="L321" s="54">
        <f t="shared" si="62"/>
        <v>76000</v>
      </c>
      <c r="M321" s="54">
        <f>ROUNDUP(装备强化!$F$3*INDEX(装备强化!$C$12:$C$26,MATCH(装备强化附表!M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46</v>
      </c>
      <c r="N321" s="54">
        <f t="shared" si="63"/>
        <v>92000</v>
      </c>
      <c r="O321" s="54">
        <f>ROUNDUP(装备强化!$F$3*INDEX(装备强化!$C$12:$C$26,MATCH(装备强化附表!O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58</v>
      </c>
      <c r="P321" s="54">
        <f t="shared" si="64"/>
        <v>116000</v>
      </c>
      <c r="Q321" s="54">
        <f>ROUNDUP(装备强化!$F$3*INDEX(装备强化!$C$12:$C$26,MATCH(装备强化附表!Q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104</v>
      </c>
      <c r="R321" s="54">
        <f t="shared" si="65"/>
        <v>208000</v>
      </c>
      <c r="S321" s="54">
        <f>ROUNDUP(装备强化!$F$3*INDEX(装备强化!$C$12:$C$26,MATCH(装备强化附表!S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120</v>
      </c>
      <c r="T321" s="54">
        <f t="shared" si="66"/>
        <v>240000</v>
      </c>
      <c r="U321" s="54">
        <f>ROUNDUP(装备强化!$F$3*INDEX(装备强化!$C$12:$C$26,MATCH(装备强化附表!U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137</v>
      </c>
      <c r="V321" s="54">
        <f t="shared" si="67"/>
        <v>274000</v>
      </c>
      <c r="W321" s="54">
        <f>ROUNDUP(装备强化!$F$3*INDEX(装备强化!$C$12:$C$26,MATCH(装备强化附表!W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153</v>
      </c>
      <c r="X321" s="54">
        <f t="shared" si="68"/>
        <v>306000</v>
      </c>
      <c r="Y321" s="54">
        <f>ROUNDUP(装备强化!$F$3*INDEX(装备强化!$C$12:$C$26,MATCH(装备强化附表!Y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170</v>
      </c>
      <c r="Z321" s="54">
        <f t="shared" si="69"/>
        <v>340000</v>
      </c>
      <c r="AA321" s="54">
        <f>ROUNDUP(装备强化!$F$3*INDEX(装备强化!$C$12:$C$26,MATCH(装备强化附表!AA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297</v>
      </c>
      <c r="AB321" s="54">
        <f t="shared" si="70"/>
        <v>594000</v>
      </c>
      <c r="AC321" s="54">
        <f>ROUNDUP(装备强化!$F$3*INDEX(装备强化!$C$12:$C$26,MATCH(装备强化附表!AC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330</v>
      </c>
      <c r="AD321" s="54">
        <f t="shared" si="71"/>
        <v>660000</v>
      </c>
      <c r="AE321" s="54">
        <f>ROUNDUP(装备强化!$F$3*INDEX(装备强化!$C$12:$C$26,MATCH(装备强化附表!AE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363</v>
      </c>
      <c r="AF321" s="54">
        <f t="shared" si="72"/>
        <v>726000</v>
      </c>
      <c r="AG321" s="54">
        <f>ROUNDUP(装备强化!$F$3*INDEX(装备强化!$C$12:$C$26,MATCH(装备强化附表!AG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396</v>
      </c>
      <c r="AH321" s="54">
        <f t="shared" si="73"/>
        <v>792000</v>
      </c>
      <c r="AI321" s="54">
        <f>ROUNDUP(装备强化!$F$3*INDEX(装备强化!$C$12:$C$26,MATCH(装备强化附表!AI$1,装备强化!$B$12:$B$26,0))*INDEX(装备强化!$G$12:$G$16,MATCH(装备强化附表!$D321,装备强化!$F$12:$F$16,0))*(INDEX(装备强化!$K$12:$K$26,MATCH(装备强化附表!$E321,装备强化!$J$12:$J$26,0))+IF($B321=1,装备强化!$K$28,0))*INDEX(装备强化!$O$12:$O$21,MATCH(装备强化附表!$C321,装备强化!$N$12:$N$21,0)),0)</f>
        <v>429</v>
      </c>
      <c r="AJ321" s="54">
        <f t="shared" si="74"/>
        <v>858000</v>
      </c>
    </row>
    <row r="322" spans="1:36">
      <c r="A322" t="s">
        <v>1930</v>
      </c>
      <c r="B322">
        <v>1</v>
      </c>
      <c r="C322" t="s">
        <v>127</v>
      </c>
      <c r="D322" t="s">
        <v>308</v>
      </c>
      <c r="E322">
        <v>70</v>
      </c>
      <c r="F322" t="s">
        <v>139</v>
      </c>
      <c r="G322" s="54">
        <f>ROUNDUP(装备强化!$F$3*INDEX(装备强化!$C$12:$C$26,MATCH(装备强化附表!G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20</v>
      </c>
      <c r="H322" s="54">
        <f t="shared" si="60"/>
        <v>40000</v>
      </c>
      <c r="I322" s="54">
        <f>ROUNDUP(装备强化!$F$3*INDEX(装备强化!$C$12:$C$26,MATCH(装备强化附表!I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30</v>
      </c>
      <c r="J322" s="54">
        <f t="shared" si="61"/>
        <v>60000</v>
      </c>
      <c r="K322" s="54">
        <f>ROUNDUP(装备强化!$F$3*INDEX(装备强化!$C$12:$C$26,MATCH(装备强化附表!K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44</v>
      </c>
      <c r="L322" s="54">
        <f t="shared" si="62"/>
        <v>88000</v>
      </c>
      <c r="M322" s="54">
        <f>ROUNDUP(装备强化!$F$3*INDEX(装备强化!$C$12:$C$26,MATCH(装备强化附表!M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54</v>
      </c>
      <c r="N322" s="54">
        <f t="shared" si="63"/>
        <v>108000</v>
      </c>
      <c r="O322" s="54">
        <f>ROUNDUP(装备强化!$F$3*INDEX(装备强化!$C$12:$C$26,MATCH(装备强化附表!O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69</v>
      </c>
      <c r="P322" s="54">
        <f t="shared" si="64"/>
        <v>138000</v>
      </c>
      <c r="Q322" s="54">
        <f>ROUNDUP(装备强化!$F$3*INDEX(装备强化!$C$12:$C$26,MATCH(装备强化附表!Q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122</v>
      </c>
      <c r="R322" s="54">
        <f t="shared" si="65"/>
        <v>244000</v>
      </c>
      <c r="S322" s="54">
        <f>ROUNDUP(装备强化!$F$3*INDEX(装备强化!$C$12:$C$26,MATCH(装备强化附表!S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142</v>
      </c>
      <c r="T322" s="54">
        <f t="shared" si="66"/>
        <v>284000</v>
      </c>
      <c r="U322" s="54">
        <f>ROUNDUP(装备强化!$F$3*INDEX(装备强化!$C$12:$C$26,MATCH(装备强化附表!U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161</v>
      </c>
      <c r="V322" s="54">
        <f t="shared" si="67"/>
        <v>322000</v>
      </c>
      <c r="W322" s="54">
        <f>ROUNDUP(装备强化!$F$3*INDEX(装备强化!$C$12:$C$26,MATCH(装备强化附表!W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181</v>
      </c>
      <c r="X322" s="54">
        <f t="shared" si="68"/>
        <v>362000</v>
      </c>
      <c r="Y322" s="54">
        <f>ROUNDUP(装备强化!$F$3*INDEX(装备强化!$C$12:$C$26,MATCH(装备强化附表!Y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200</v>
      </c>
      <c r="Z322" s="54">
        <f t="shared" si="69"/>
        <v>400000</v>
      </c>
      <c r="AA322" s="54">
        <f>ROUNDUP(装备强化!$F$3*INDEX(装备强化!$C$12:$C$26,MATCH(装备强化附表!AA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351</v>
      </c>
      <c r="AB322" s="54">
        <f t="shared" si="70"/>
        <v>702000</v>
      </c>
      <c r="AC322" s="54">
        <f>ROUNDUP(装备强化!$F$3*INDEX(装备强化!$C$12:$C$26,MATCH(装备强化附表!AC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390</v>
      </c>
      <c r="AD322" s="54">
        <f t="shared" si="71"/>
        <v>780000</v>
      </c>
      <c r="AE322" s="54">
        <f>ROUNDUP(装备强化!$F$3*INDEX(装备强化!$C$12:$C$26,MATCH(装备强化附表!AE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429</v>
      </c>
      <c r="AF322" s="54">
        <f t="shared" si="72"/>
        <v>858000</v>
      </c>
      <c r="AG322" s="54">
        <f>ROUNDUP(装备强化!$F$3*INDEX(装备强化!$C$12:$C$26,MATCH(装备强化附表!AG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468</v>
      </c>
      <c r="AH322" s="54">
        <f t="shared" si="73"/>
        <v>936000</v>
      </c>
      <c r="AI322" s="54">
        <f>ROUNDUP(装备强化!$F$3*INDEX(装备强化!$C$12:$C$26,MATCH(装备强化附表!AI$1,装备强化!$B$12:$B$26,0))*INDEX(装备强化!$G$12:$G$16,MATCH(装备强化附表!$D322,装备强化!$F$12:$F$16,0))*(INDEX(装备强化!$K$12:$K$26,MATCH(装备强化附表!$E322,装备强化!$J$12:$J$26,0))+IF($B322=1,装备强化!$K$28,0))*INDEX(装备强化!$O$12:$O$21,MATCH(装备强化附表!$C322,装备强化!$N$12:$N$21,0)),0)</f>
        <v>507</v>
      </c>
      <c r="AJ322" s="54">
        <f t="shared" si="74"/>
        <v>1014000</v>
      </c>
    </row>
    <row r="323" spans="1:36">
      <c r="A323" t="s">
        <v>1935</v>
      </c>
      <c r="B323">
        <v>0</v>
      </c>
      <c r="C323" t="s">
        <v>128</v>
      </c>
      <c r="D323" t="s">
        <v>308</v>
      </c>
      <c r="E323">
        <v>70</v>
      </c>
      <c r="F323" t="s">
        <v>139</v>
      </c>
      <c r="G323" s="54">
        <f>ROUNDUP(装备强化!$F$3*INDEX(装备强化!$C$12:$C$26,MATCH(装备强化附表!G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11</v>
      </c>
      <c r="H323" s="54">
        <f t="shared" si="60"/>
        <v>22000</v>
      </c>
      <c r="I323" s="54">
        <f>ROUNDUP(装备强化!$F$3*INDEX(装备强化!$C$12:$C$26,MATCH(装备强化附表!I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16</v>
      </c>
      <c r="J323" s="54">
        <f t="shared" si="61"/>
        <v>32000</v>
      </c>
      <c r="K323" s="54">
        <f>ROUNDUP(装备强化!$F$3*INDEX(装备强化!$C$12:$C$26,MATCH(装备强化附表!K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24</v>
      </c>
      <c r="L323" s="54">
        <f t="shared" si="62"/>
        <v>48000</v>
      </c>
      <c r="M323" s="54">
        <f>ROUNDUP(装备强化!$F$3*INDEX(装备强化!$C$12:$C$26,MATCH(装备强化附表!M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29</v>
      </c>
      <c r="N323" s="54">
        <f t="shared" si="63"/>
        <v>58000</v>
      </c>
      <c r="O323" s="54">
        <f>ROUNDUP(装备强化!$F$3*INDEX(装备强化!$C$12:$C$26,MATCH(装备强化附表!O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37</v>
      </c>
      <c r="P323" s="54">
        <f t="shared" si="64"/>
        <v>74000</v>
      </c>
      <c r="Q323" s="54">
        <f>ROUNDUP(装备强化!$F$3*INDEX(装备强化!$C$12:$C$26,MATCH(装备强化附表!Q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65</v>
      </c>
      <c r="R323" s="54">
        <f t="shared" si="65"/>
        <v>130000</v>
      </c>
      <c r="S323" s="54">
        <f>ROUNDUP(装备强化!$F$3*INDEX(装备强化!$C$12:$C$26,MATCH(装备强化附表!S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75</v>
      </c>
      <c r="T323" s="54">
        <f t="shared" si="66"/>
        <v>150000</v>
      </c>
      <c r="U323" s="54">
        <f>ROUNDUP(装备强化!$F$3*INDEX(装备强化!$C$12:$C$26,MATCH(装备强化附表!U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86</v>
      </c>
      <c r="V323" s="54">
        <f t="shared" si="67"/>
        <v>172000</v>
      </c>
      <c r="W323" s="54">
        <f>ROUNDUP(装备强化!$F$3*INDEX(装备强化!$C$12:$C$26,MATCH(装备强化附表!W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96</v>
      </c>
      <c r="X323" s="54">
        <f t="shared" si="68"/>
        <v>192000</v>
      </c>
      <c r="Y323" s="54">
        <f>ROUNDUP(装备强化!$F$3*INDEX(装备强化!$C$12:$C$26,MATCH(装备强化附表!Y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106</v>
      </c>
      <c r="Z323" s="54">
        <f t="shared" si="69"/>
        <v>212000</v>
      </c>
      <c r="AA323" s="54">
        <f>ROUNDUP(装备强化!$F$3*INDEX(装备强化!$C$12:$C$26,MATCH(装备强化附表!AA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186</v>
      </c>
      <c r="AB323" s="54">
        <f t="shared" si="70"/>
        <v>372000</v>
      </c>
      <c r="AC323" s="54">
        <f>ROUNDUP(装备强化!$F$3*INDEX(装备强化!$C$12:$C$26,MATCH(装备强化附表!AC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207</v>
      </c>
      <c r="AD323" s="54">
        <f t="shared" si="71"/>
        <v>414000</v>
      </c>
      <c r="AE323" s="54">
        <f>ROUNDUP(装备强化!$F$3*INDEX(装备强化!$C$12:$C$26,MATCH(装备强化附表!AE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227</v>
      </c>
      <c r="AF323" s="54">
        <f t="shared" si="72"/>
        <v>454000</v>
      </c>
      <c r="AG323" s="54">
        <f>ROUNDUP(装备强化!$F$3*INDEX(装备强化!$C$12:$C$26,MATCH(装备强化附表!AG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248</v>
      </c>
      <c r="AH323" s="54">
        <f t="shared" si="73"/>
        <v>496000</v>
      </c>
      <c r="AI323" s="54">
        <f>ROUNDUP(装备强化!$F$3*INDEX(装备强化!$C$12:$C$26,MATCH(装备强化附表!AI$1,装备强化!$B$12:$B$26,0))*INDEX(装备强化!$G$12:$G$16,MATCH(装备强化附表!$D323,装备强化!$F$12:$F$16,0))*(INDEX(装备强化!$K$12:$K$26,MATCH(装备强化附表!$E323,装备强化!$J$12:$J$26,0))+IF($B323=1,装备强化!$K$28,0))*INDEX(装备强化!$O$12:$O$21,MATCH(装备强化附表!$C323,装备强化!$N$12:$N$21,0)),0)</f>
        <v>269</v>
      </c>
      <c r="AJ323" s="54">
        <f t="shared" si="74"/>
        <v>538000</v>
      </c>
    </row>
    <row r="324" spans="1:36">
      <c r="A324" t="s">
        <v>1940</v>
      </c>
      <c r="B324">
        <v>1</v>
      </c>
      <c r="C324" t="s">
        <v>128</v>
      </c>
      <c r="D324" t="s">
        <v>308</v>
      </c>
      <c r="E324">
        <v>70</v>
      </c>
      <c r="F324" t="s">
        <v>139</v>
      </c>
      <c r="G324" s="54">
        <f>ROUNDUP(装备强化!$F$3*INDEX(装备强化!$C$12:$C$26,MATCH(装备强化附表!G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13</v>
      </c>
      <c r="H324" s="54">
        <f t="shared" ref="H324:H387" si="75">G324*2000</f>
        <v>26000</v>
      </c>
      <c r="I324" s="54">
        <f>ROUNDUP(装备强化!$F$3*INDEX(装备强化!$C$12:$C$26,MATCH(装备强化附表!I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19</v>
      </c>
      <c r="J324" s="54">
        <f t="shared" ref="J324:J387" si="76">I324*2000</f>
        <v>38000</v>
      </c>
      <c r="K324" s="54">
        <f>ROUNDUP(装备强化!$F$3*INDEX(装备强化!$C$12:$C$26,MATCH(装备强化附表!K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28</v>
      </c>
      <c r="L324" s="54">
        <f t="shared" ref="L324:L387" si="77">K324*2000</f>
        <v>56000</v>
      </c>
      <c r="M324" s="54">
        <f>ROUNDUP(装备强化!$F$3*INDEX(装备强化!$C$12:$C$26,MATCH(装备强化附表!M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34</v>
      </c>
      <c r="N324" s="54">
        <f t="shared" ref="N324:N387" si="78">M324*2000</f>
        <v>68000</v>
      </c>
      <c r="O324" s="54">
        <f>ROUNDUP(装备强化!$F$3*INDEX(装备强化!$C$12:$C$26,MATCH(装备强化附表!O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43</v>
      </c>
      <c r="P324" s="54">
        <f t="shared" ref="P324:P387" si="79">O324*2000</f>
        <v>86000</v>
      </c>
      <c r="Q324" s="54">
        <f>ROUNDUP(装备强化!$F$3*INDEX(装备强化!$C$12:$C$26,MATCH(装备强化附表!Q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77</v>
      </c>
      <c r="R324" s="54">
        <f t="shared" ref="R324:R387" si="80">Q324*2000</f>
        <v>154000</v>
      </c>
      <c r="S324" s="54">
        <f>ROUNDUP(装备强化!$F$3*INDEX(装备强化!$C$12:$C$26,MATCH(装备强化附表!S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89</v>
      </c>
      <c r="T324" s="54">
        <f t="shared" ref="T324:T387" si="81">S324*2000</f>
        <v>178000</v>
      </c>
      <c r="U324" s="54">
        <f>ROUNDUP(装备强化!$F$3*INDEX(装备强化!$C$12:$C$26,MATCH(装备强化附表!U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101</v>
      </c>
      <c r="V324" s="54">
        <f t="shared" ref="V324:V387" si="82">U324*2000</f>
        <v>202000</v>
      </c>
      <c r="W324" s="54">
        <f>ROUNDUP(装备强化!$F$3*INDEX(装备强化!$C$12:$C$26,MATCH(装备强化附表!W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113</v>
      </c>
      <c r="X324" s="54">
        <f t="shared" ref="X324:X387" si="83">W324*2000</f>
        <v>226000</v>
      </c>
      <c r="Y324" s="54">
        <f>ROUNDUP(装备强化!$F$3*INDEX(装备强化!$C$12:$C$26,MATCH(装备强化附表!Y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125</v>
      </c>
      <c r="Z324" s="54">
        <f t="shared" ref="Z324:Z387" si="84">Y324*2000</f>
        <v>250000</v>
      </c>
      <c r="AA324" s="54">
        <f>ROUNDUP(装备强化!$F$3*INDEX(装备强化!$C$12:$C$26,MATCH(装备强化附表!AA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220</v>
      </c>
      <c r="AB324" s="54">
        <f t="shared" ref="AB324:AB387" si="85">AA324*2000</f>
        <v>440000</v>
      </c>
      <c r="AC324" s="54">
        <f>ROUNDUP(装备强化!$F$3*INDEX(装备强化!$C$12:$C$26,MATCH(装备强化附表!AC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244</v>
      </c>
      <c r="AD324" s="54">
        <f t="shared" ref="AD324:AD387" si="86">AC324*2000</f>
        <v>488000</v>
      </c>
      <c r="AE324" s="54">
        <f>ROUNDUP(装备强化!$F$3*INDEX(装备强化!$C$12:$C$26,MATCH(装备强化附表!AE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269</v>
      </c>
      <c r="AF324" s="54">
        <f t="shared" ref="AF324:AF387" si="87">AE324*2000</f>
        <v>538000</v>
      </c>
      <c r="AG324" s="54">
        <f>ROUNDUP(装备强化!$F$3*INDEX(装备强化!$C$12:$C$26,MATCH(装备强化附表!AG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293</v>
      </c>
      <c r="AH324" s="54">
        <f t="shared" ref="AH324:AH387" si="88">AG324*2000</f>
        <v>586000</v>
      </c>
      <c r="AI324" s="54">
        <f>ROUNDUP(装备强化!$F$3*INDEX(装备强化!$C$12:$C$26,MATCH(装备强化附表!AI$1,装备强化!$B$12:$B$26,0))*INDEX(装备强化!$G$12:$G$16,MATCH(装备强化附表!$D324,装备强化!$F$12:$F$16,0))*(INDEX(装备强化!$K$12:$K$26,MATCH(装备强化附表!$E324,装备强化!$J$12:$J$26,0))+IF($B324=1,装备强化!$K$28,0))*INDEX(装备强化!$O$12:$O$21,MATCH(装备强化附表!$C324,装备强化!$N$12:$N$21,0)),0)</f>
        <v>317</v>
      </c>
      <c r="AJ324" s="54">
        <f t="shared" ref="AJ324:AJ387" si="89">AI324*2000</f>
        <v>634000</v>
      </c>
    </row>
    <row r="325" spans="1:36">
      <c r="A325" t="s">
        <v>1945</v>
      </c>
      <c r="B325">
        <v>0</v>
      </c>
      <c r="C325" t="s">
        <v>127</v>
      </c>
      <c r="D325" t="s">
        <v>308</v>
      </c>
      <c r="E325">
        <v>70</v>
      </c>
      <c r="F325" t="s">
        <v>137</v>
      </c>
      <c r="G325" s="54">
        <f>ROUNDUP(装备强化!$F$3*INDEX(装备强化!$C$12:$C$26,MATCH(装备强化附表!G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17</v>
      </c>
      <c r="H325" s="54">
        <f t="shared" si="75"/>
        <v>34000</v>
      </c>
      <c r="I325" s="54">
        <f>ROUNDUP(装备强化!$F$3*INDEX(装备强化!$C$12:$C$26,MATCH(装备强化附表!I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25</v>
      </c>
      <c r="J325" s="54">
        <f t="shared" si="76"/>
        <v>50000</v>
      </c>
      <c r="K325" s="54">
        <f>ROUNDUP(装备强化!$F$3*INDEX(装备强化!$C$12:$C$26,MATCH(装备强化附表!K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38</v>
      </c>
      <c r="L325" s="54">
        <f t="shared" si="77"/>
        <v>76000</v>
      </c>
      <c r="M325" s="54">
        <f>ROUNDUP(装备强化!$F$3*INDEX(装备强化!$C$12:$C$26,MATCH(装备强化附表!M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46</v>
      </c>
      <c r="N325" s="54">
        <f t="shared" si="78"/>
        <v>92000</v>
      </c>
      <c r="O325" s="54">
        <f>ROUNDUP(装备强化!$F$3*INDEX(装备强化!$C$12:$C$26,MATCH(装备强化附表!O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58</v>
      </c>
      <c r="P325" s="54">
        <f t="shared" si="79"/>
        <v>116000</v>
      </c>
      <c r="Q325" s="54">
        <f>ROUNDUP(装备强化!$F$3*INDEX(装备强化!$C$12:$C$26,MATCH(装备强化附表!Q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104</v>
      </c>
      <c r="R325" s="54">
        <f t="shared" si="80"/>
        <v>208000</v>
      </c>
      <c r="S325" s="54">
        <f>ROUNDUP(装备强化!$F$3*INDEX(装备强化!$C$12:$C$26,MATCH(装备强化附表!S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120</v>
      </c>
      <c r="T325" s="54">
        <f t="shared" si="81"/>
        <v>240000</v>
      </c>
      <c r="U325" s="54">
        <f>ROUNDUP(装备强化!$F$3*INDEX(装备强化!$C$12:$C$26,MATCH(装备强化附表!U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137</v>
      </c>
      <c r="V325" s="54">
        <f t="shared" si="82"/>
        <v>274000</v>
      </c>
      <c r="W325" s="54">
        <f>ROUNDUP(装备强化!$F$3*INDEX(装备强化!$C$12:$C$26,MATCH(装备强化附表!W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153</v>
      </c>
      <c r="X325" s="54">
        <f t="shared" si="83"/>
        <v>306000</v>
      </c>
      <c r="Y325" s="54">
        <f>ROUNDUP(装备强化!$F$3*INDEX(装备强化!$C$12:$C$26,MATCH(装备强化附表!Y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170</v>
      </c>
      <c r="Z325" s="54">
        <f t="shared" si="84"/>
        <v>340000</v>
      </c>
      <c r="AA325" s="54">
        <f>ROUNDUP(装备强化!$F$3*INDEX(装备强化!$C$12:$C$26,MATCH(装备强化附表!AA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297</v>
      </c>
      <c r="AB325" s="54">
        <f t="shared" si="85"/>
        <v>594000</v>
      </c>
      <c r="AC325" s="54">
        <f>ROUNDUP(装备强化!$F$3*INDEX(装备强化!$C$12:$C$26,MATCH(装备强化附表!AC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330</v>
      </c>
      <c r="AD325" s="54">
        <f t="shared" si="86"/>
        <v>660000</v>
      </c>
      <c r="AE325" s="54">
        <f>ROUNDUP(装备强化!$F$3*INDEX(装备强化!$C$12:$C$26,MATCH(装备强化附表!AE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363</v>
      </c>
      <c r="AF325" s="54">
        <f t="shared" si="87"/>
        <v>726000</v>
      </c>
      <c r="AG325" s="54">
        <f>ROUNDUP(装备强化!$F$3*INDEX(装备强化!$C$12:$C$26,MATCH(装备强化附表!AG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396</v>
      </c>
      <c r="AH325" s="54">
        <f t="shared" si="88"/>
        <v>792000</v>
      </c>
      <c r="AI325" s="54">
        <f>ROUNDUP(装备强化!$F$3*INDEX(装备强化!$C$12:$C$26,MATCH(装备强化附表!AI$1,装备强化!$B$12:$B$26,0))*INDEX(装备强化!$G$12:$G$16,MATCH(装备强化附表!$D325,装备强化!$F$12:$F$16,0))*(INDEX(装备强化!$K$12:$K$26,MATCH(装备强化附表!$E325,装备强化!$J$12:$J$26,0))+IF($B325=1,装备强化!$K$28,0))*INDEX(装备强化!$O$12:$O$21,MATCH(装备强化附表!$C325,装备强化!$N$12:$N$21,0)),0)</f>
        <v>429</v>
      </c>
      <c r="AJ325" s="54">
        <f t="shared" si="89"/>
        <v>858000</v>
      </c>
    </row>
    <row r="326" spans="1:36">
      <c r="A326" t="s">
        <v>1950</v>
      </c>
      <c r="B326">
        <v>1</v>
      </c>
      <c r="C326" t="s">
        <v>127</v>
      </c>
      <c r="D326" t="s">
        <v>308</v>
      </c>
      <c r="E326">
        <v>70</v>
      </c>
      <c r="F326" t="s">
        <v>137</v>
      </c>
      <c r="G326" s="54">
        <f>ROUNDUP(装备强化!$F$3*INDEX(装备强化!$C$12:$C$26,MATCH(装备强化附表!G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20</v>
      </c>
      <c r="H326" s="54">
        <f t="shared" si="75"/>
        <v>40000</v>
      </c>
      <c r="I326" s="54">
        <f>ROUNDUP(装备强化!$F$3*INDEX(装备强化!$C$12:$C$26,MATCH(装备强化附表!I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30</v>
      </c>
      <c r="J326" s="54">
        <f t="shared" si="76"/>
        <v>60000</v>
      </c>
      <c r="K326" s="54">
        <f>ROUNDUP(装备强化!$F$3*INDEX(装备强化!$C$12:$C$26,MATCH(装备强化附表!K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44</v>
      </c>
      <c r="L326" s="54">
        <f t="shared" si="77"/>
        <v>88000</v>
      </c>
      <c r="M326" s="54">
        <f>ROUNDUP(装备强化!$F$3*INDEX(装备强化!$C$12:$C$26,MATCH(装备强化附表!M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54</v>
      </c>
      <c r="N326" s="54">
        <f t="shared" si="78"/>
        <v>108000</v>
      </c>
      <c r="O326" s="54">
        <f>ROUNDUP(装备强化!$F$3*INDEX(装备强化!$C$12:$C$26,MATCH(装备强化附表!O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69</v>
      </c>
      <c r="P326" s="54">
        <f t="shared" si="79"/>
        <v>138000</v>
      </c>
      <c r="Q326" s="54">
        <f>ROUNDUP(装备强化!$F$3*INDEX(装备强化!$C$12:$C$26,MATCH(装备强化附表!Q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122</v>
      </c>
      <c r="R326" s="54">
        <f t="shared" si="80"/>
        <v>244000</v>
      </c>
      <c r="S326" s="54">
        <f>ROUNDUP(装备强化!$F$3*INDEX(装备强化!$C$12:$C$26,MATCH(装备强化附表!S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142</v>
      </c>
      <c r="T326" s="54">
        <f t="shared" si="81"/>
        <v>284000</v>
      </c>
      <c r="U326" s="54">
        <f>ROUNDUP(装备强化!$F$3*INDEX(装备强化!$C$12:$C$26,MATCH(装备强化附表!U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161</v>
      </c>
      <c r="V326" s="54">
        <f t="shared" si="82"/>
        <v>322000</v>
      </c>
      <c r="W326" s="54">
        <f>ROUNDUP(装备强化!$F$3*INDEX(装备强化!$C$12:$C$26,MATCH(装备强化附表!W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181</v>
      </c>
      <c r="X326" s="54">
        <f t="shared" si="83"/>
        <v>362000</v>
      </c>
      <c r="Y326" s="54">
        <f>ROUNDUP(装备强化!$F$3*INDEX(装备强化!$C$12:$C$26,MATCH(装备强化附表!Y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200</v>
      </c>
      <c r="Z326" s="54">
        <f t="shared" si="84"/>
        <v>400000</v>
      </c>
      <c r="AA326" s="54">
        <f>ROUNDUP(装备强化!$F$3*INDEX(装备强化!$C$12:$C$26,MATCH(装备强化附表!AA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351</v>
      </c>
      <c r="AB326" s="54">
        <f t="shared" si="85"/>
        <v>702000</v>
      </c>
      <c r="AC326" s="54">
        <f>ROUNDUP(装备强化!$F$3*INDEX(装备强化!$C$12:$C$26,MATCH(装备强化附表!AC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390</v>
      </c>
      <c r="AD326" s="54">
        <f t="shared" si="86"/>
        <v>780000</v>
      </c>
      <c r="AE326" s="54">
        <f>ROUNDUP(装备强化!$F$3*INDEX(装备强化!$C$12:$C$26,MATCH(装备强化附表!AE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429</v>
      </c>
      <c r="AF326" s="54">
        <f t="shared" si="87"/>
        <v>858000</v>
      </c>
      <c r="AG326" s="54">
        <f>ROUNDUP(装备强化!$F$3*INDEX(装备强化!$C$12:$C$26,MATCH(装备强化附表!AG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468</v>
      </c>
      <c r="AH326" s="54">
        <f t="shared" si="88"/>
        <v>936000</v>
      </c>
      <c r="AI326" s="54">
        <f>ROUNDUP(装备强化!$F$3*INDEX(装备强化!$C$12:$C$26,MATCH(装备强化附表!AI$1,装备强化!$B$12:$B$26,0))*INDEX(装备强化!$G$12:$G$16,MATCH(装备强化附表!$D326,装备强化!$F$12:$F$16,0))*(INDEX(装备强化!$K$12:$K$26,MATCH(装备强化附表!$E326,装备强化!$J$12:$J$26,0))+IF($B326=1,装备强化!$K$28,0))*INDEX(装备强化!$O$12:$O$21,MATCH(装备强化附表!$C326,装备强化!$N$12:$N$21,0)),0)</f>
        <v>507</v>
      </c>
      <c r="AJ326" s="54">
        <f t="shared" si="89"/>
        <v>1014000</v>
      </c>
    </row>
    <row r="327" spans="1:36">
      <c r="A327" t="s">
        <v>1955</v>
      </c>
      <c r="B327">
        <v>0</v>
      </c>
      <c r="C327" t="s">
        <v>128</v>
      </c>
      <c r="D327" t="s">
        <v>308</v>
      </c>
      <c r="E327">
        <v>70</v>
      </c>
      <c r="F327" t="s">
        <v>137</v>
      </c>
      <c r="G327" s="54">
        <f>ROUNDUP(装备强化!$F$3*INDEX(装备强化!$C$12:$C$26,MATCH(装备强化附表!G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11</v>
      </c>
      <c r="H327" s="54">
        <f t="shared" si="75"/>
        <v>22000</v>
      </c>
      <c r="I327" s="54">
        <f>ROUNDUP(装备强化!$F$3*INDEX(装备强化!$C$12:$C$26,MATCH(装备强化附表!I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16</v>
      </c>
      <c r="J327" s="54">
        <f t="shared" si="76"/>
        <v>32000</v>
      </c>
      <c r="K327" s="54">
        <f>ROUNDUP(装备强化!$F$3*INDEX(装备强化!$C$12:$C$26,MATCH(装备强化附表!K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24</v>
      </c>
      <c r="L327" s="54">
        <f t="shared" si="77"/>
        <v>48000</v>
      </c>
      <c r="M327" s="54">
        <f>ROUNDUP(装备强化!$F$3*INDEX(装备强化!$C$12:$C$26,MATCH(装备强化附表!M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29</v>
      </c>
      <c r="N327" s="54">
        <f t="shared" si="78"/>
        <v>58000</v>
      </c>
      <c r="O327" s="54">
        <f>ROUNDUP(装备强化!$F$3*INDEX(装备强化!$C$12:$C$26,MATCH(装备强化附表!O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37</v>
      </c>
      <c r="P327" s="54">
        <f t="shared" si="79"/>
        <v>74000</v>
      </c>
      <c r="Q327" s="54">
        <f>ROUNDUP(装备强化!$F$3*INDEX(装备强化!$C$12:$C$26,MATCH(装备强化附表!Q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65</v>
      </c>
      <c r="R327" s="54">
        <f t="shared" si="80"/>
        <v>130000</v>
      </c>
      <c r="S327" s="54">
        <f>ROUNDUP(装备强化!$F$3*INDEX(装备强化!$C$12:$C$26,MATCH(装备强化附表!S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75</v>
      </c>
      <c r="T327" s="54">
        <f t="shared" si="81"/>
        <v>150000</v>
      </c>
      <c r="U327" s="54">
        <f>ROUNDUP(装备强化!$F$3*INDEX(装备强化!$C$12:$C$26,MATCH(装备强化附表!U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86</v>
      </c>
      <c r="V327" s="54">
        <f t="shared" si="82"/>
        <v>172000</v>
      </c>
      <c r="W327" s="54">
        <f>ROUNDUP(装备强化!$F$3*INDEX(装备强化!$C$12:$C$26,MATCH(装备强化附表!W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96</v>
      </c>
      <c r="X327" s="54">
        <f t="shared" si="83"/>
        <v>192000</v>
      </c>
      <c r="Y327" s="54">
        <f>ROUNDUP(装备强化!$F$3*INDEX(装备强化!$C$12:$C$26,MATCH(装备强化附表!Y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106</v>
      </c>
      <c r="Z327" s="54">
        <f t="shared" si="84"/>
        <v>212000</v>
      </c>
      <c r="AA327" s="54">
        <f>ROUNDUP(装备强化!$F$3*INDEX(装备强化!$C$12:$C$26,MATCH(装备强化附表!AA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186</v>
      </c>
      <c r="AB327" s="54">
        <f t="shared" si="85"/>
        <v>372000</v>
      </c>
      <c r="AC327" s="54">
        <f>ROUNDUP(装备强化!$F$3*INDEX(装备强化!$C$12:$C$26,MATCH(装备强化附表!AC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207</v>
      </c>
      <c r="AD327" s="54">
        <f t="shared" si="86"/>
        <v>414000</v>
      </c>
      <c r="AE327" s="54">
        <f>ROUNDUP(装备强化!$F$3*INDEX(装备强化!$C$12:$C$26,MATCH(装备强化附表!AE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227</v>
      </c>
      <c r="AF327" s="54">
        <f t="shared" si="87"/>
        <v>454000</v>
      </c>
      <c r="AG327" s="54">
        <f>ROUNDUP(装备强化!$F$3*INDEX(装备强化!$C$12:$C$26,MATCH(装备强化附表!AG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248</v>
      </c>
      <c r="AH327" s="54">
        <f t="shared" si="88"/>
        <v>496000</v>
      </c>
      <c r="AI327" s="54">
        <f>ROUNDUP(装备强化!$F$3*INDEX(装备强化!$C$12:$C$26,MATCH(装备强化附表!AI$1,装备强化!$B$12:$B$26,0))*INDEX(装备强化!$G$12:$G$16,MATCH(装备强化附表!$D327,装备强化!$F$12:$F$16,0))*(INDEX(装备强化!$K$12:$K$26,MATCH(装备强化附表!$E327,装备强化!$J$12:$J$26,0))+IF($B327=1,装备强化!$K$28,0))*INDEX(装备强化!$O$12:$O$21,MATCH(装备强化附表!$C327,装备强化!$N$12:$N$21,0)),0)</f>
        <v>269</v>
      </c>
      <c r="AJ327" s="54">
        <f t="shared" si="89"/>
        <v>538000</v>
      </c>
    </row>
    <row r="328" spans="1:36">
      <c r="A328" t="s">
        <v>1960</v>
      </c>
      <c r="B328">
        <v>1</v>
      </c>
      <c r="C328" t="s">
        <v>128</v>
      </c>
      <c r="D328" t="s">
        <v>308</v>
      </c>
      <c r="E328">
        <v>70</v>
      </c>
      <c r="F328" t="s">
        <v>137</v>
      </c>
      <c r="G328" s="54">
        <f>ROUNDUP(装备强化!$F$3*INDEX(装备强化!$C$12:$C$26,MATCH(装备强化附表!G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13</v>
      </c>
      <c r="H328" s="54">
        <f t="shared" si="75"/>
        <v>26000</v>
      </c>
      <c r="I328" s="54">
        <f>ROUNDUP(装备强化!$F$3*INDEX(装备强化!$C$12:$C$26,MATCH(装备强化附表!I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19</v>
      </c>
      <c r="J328" s="54">
        <f t="shared" si="76"/>
        <v>38000</v>
      </c>
      <c r="K328" s="54">
        <f>ROUNDUP(装备强化!$F$3*INDEX(装备强化!$C$12:$C$26,MATCH(装备强化附表!K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28</v>
      </c>
      <c r="L328" s="54">
        <f t="shared" si="77"/>
        <v>56000</v>
      </c>
      <c r="M328" s="54">
        <f>ROUNDUP(装备强化!$F$3*INDEX(装备强化!$C$12:$C$26,MATCH(装备强化附表!M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34</v>
      </c>
      <c r="N328" s="54">
        <f t="shared" si="78"/>
        <v>68000</v>
      </c>
      <c r="O328" s="54">
        <f>ROUNDUP(装备强化!$F$3*INDEX(装备强化!$C$12:$C$26,MATCH(装备强化附表!O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43</v>
      </c>
      <c r="P328" s="54">
        <f t="shared" si="79"/>
        <v>86000</v>
      </c>
      <c r="Q328" s="54">
        <f>ROUNDUP(装备强化!$F$3*INDEX(装备强化!$C$12:$C$26,MATCH(装备强化附表!Q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77</v>
      </c>
      <c r="R328" s="54">
        <f t="shared" si="80"/>
        <v>154000</v>
      </c>
      <c r="S328" s="54">
        <f>ROUNDUP(装备强化!$F$3*INDEX(装备强化!$C$12:$C$26,MATCH(装备强化附表!S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89</v>
      </c>
      <c r="T328" s="54">
        <f t="shared" si="81"/>
        <v>178000</v>
      </c>
      <c r="U328" s="54">
        <f>ROUNDUP(装备强化!$F$3*INDEX(装备强化!$C$12:$C$26,MATCH(装备强化附表!U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101</v>
      </c>
      <c r="V328" s="54">
        <f t="shared" si="82"/>
        <v>202000</v>
      </c>
      <c r="W328" s="54">
        <f>ROUNDUP(装备强化!$F$3*INDEX(装备强化!$C$12:$C$26,MATCH(装备强化附表!W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113</v>
      </c>
      <c r="X328" s="54">
        <f t="shared" si="83"/>
        <v>226000</v>
      </c>
      <c r="Y328" s="54">
        <f>ROUNDUP(装备强化!$F$3*INDEX(装备强化!$C$12:$C$26,MATCH(装备强化附表!Y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125</v>
      </c>
      <c r="Z328" s="54">
        <f t="shared" si="84"/>
        <v>250000</v>
      </c>
      <c r="AA328" s="54">
        <f>ROUNDUP(装备强化!$F$3*INDEX(装备强化!$C$12:$C$26,MATCH(装备强化附表!AA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220</v>
      </c>
      <c r="AB328" s="54">
        <f t="shared" si="85"/>
        <v>440000</v>
      </c>
      <c r="AC328" s="54">
        <f>ROUNDUP(装备强化!$F$3*INDEX(装备强化!$C$12:$C$26,MATCH(装备强化附表!AC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244</v>
      </c>
      <c r="AD328" s="54">
        <f t="shared" si="86"/>
        <v>488000</v>
      </c>
      <c r="AE328" s="54">
        <f>ROUNDUP(装备强化!$F$3*INDEX(装备强化!$C$12:$C$26,MATCH(装备强化附表!AE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269</v>
      </c>
      <c r="AF328" s="54">
        <f t="shared" si="87"/>
        <v>538000</v>
      </c>
      <c r="AG328" s="54">
        <f>ROUNDUP(装备强化!$F$3*INDEX(装备强化!$C$12:$C$26,MATCH(装备强化附表!AG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293</v>
      </c>
      <c r="AH328" s="54">
        <f t="shared" si="88"/>
        <v>586000</v>
      </c>
      <c r="AI328" s="54">
        <f>ROUNDUP(装备强化!$F$3*INDEX(装备强化!$C$12:$C$26,MATCH(装备强化附表!AI$1,装备强化!$B$12:$B$26,0))*INDEX(装备强化!$G$12:$G$16,MATCH(装备强化附表!$D328,装备强化!$F$12:$F$16,0))*(INDEX(装备强化!$K$12:$K$26,MATCH(装备强化附表!$E328,装备强化!$J$12:$J$26,0))+IF($B328=1,装备强化!$K$28,0))*INDEX(装备强化!$O$12:$O$21,MATCH(装备强化附表!$C328,装备强化!$N$12:$N$21,0)),0)</f>
        <v>317</v>
      </c>
      <c r="AJ328" s="54">
        <f t="shared" si="89"/>
        <v>634000</v>
      </c>
    </row>
    <row r="329" spans="1:36">
      <c r="A329" t="s">
        <v>1965</v>
      </c>
      <c r="B329">
        <v>0</v>
      </c>
      <c r="C329" t="s">
        <v>126</v>
      </c>
      <c r="D329" t="s">
        <v>308</v>
      </c>
      <c r="E329">
        <v>70</v>
      </c>
      <c r="F329" t="s">
        <v>232</v>
      </c>
      <c r="G329" s="54">
        <f>ROUNDUP(装备强化!$F$3*INDEX(装备强化!$C$12:$C$26,MATCH(装备强化附表!G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9</v>
      </c>
      <c r="H329" s="54">
        <f t="shared" si="75"/>
        <v>18000</v>
      </c>
      <c r="I329" s="54">
        <f>ROUNDUP(装备强化!$F$3*INDEX(装备强化!$C$12:$C$26,MATCH(装备强化附表!I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13</v>
      </c>
      <c r="J329" s="54">
        <f t="shared" si="76"/>
        <v>26000</v>
      </c>
      <c r="K329" s="54">
        <f>ROUNDUP(装备强化!$F$3*INDEX(装备强化!$C$12:$C$26,MATCH(装备强化附表!K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19</v>
      </c>
      <c r="L329" s="54">
        <f t="shared" si="77"/>
        <v>38000</v>
      </c>
      <c r="M329" s="54">
        <f>ROUNDUP(装备强化!$F$3*INDEX(装备强化!$C$12:$C$26,MATCH(装备强化附表!M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23</v>
      </c>
      <c r="N329" s="54">
        <f t="shared" si="78"/>
        <v>46000</v>
      </c>
      <c r="O329" s="54">
        <f>ROUNDUP(装备强化!$F$3*INDEX(装备强化!$C$12:$C$26,MATCH(装备强化附表!O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29</v>
      </c>
      <c r="P329" s="54">
        <f t="shared" si="79"/>
        <v>58000</v>
      </c>
      <c r="Q329" s="54">
        <f>ROUNDUP(装备强化!$F$3*INDEX(装备强化!$C$12:$C$26,MATCH(装备强化附表!Q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52</v>
      </c>
      <c r="R329" s="54">
        <f t="shared" si="80"/>
        <v>104000</v>
      </c>
      <c r="S329" s="54">
        <f>ROUNDUP(装备强化!$F$3*INDEX(装备强化!$C$12:$C$26,MATCH(装备强化附表!S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60</v>
      </c>
      <c r="T329" s="54">
        <f t="shared" si="81"/>
        <v>120000</v>
      </c>
      <c r="U329" s="54">
        <f>ROUNDUP(装备强化!$F$3*INDEX(装备强化!$C$12:$C$26,MATCH(装备强化附表!U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69</v>
      </c>
      <c r="V329" s="54">
        <f t="shared" si="82"/>
        <v>138000</v>
      </c>
      <c r="W329" s="54">
        <f>ROUNDUP(装备强化!$F$3*INDEX(装备强化!$C$12:$C$26,MATCH(装备强化附表!W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77</v>
      </c>
      <c r="X329" s="54">
        <f t="shared" si="83"/>
        <v>154000</v>
      </c>
      <c r="Y329" s="54">
        <f>ROUNDUP(装备强化!$F$3*INDEX(装备强化!$C$12:$C$26,MATCH(装备强化附表!Y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85</v>
      </c>
      <c r="Z329" s="54">
        <f t="shared" si="84"/>
        <v>170000</v>
      </c>
      <c r="AA329" s="54">
        <f>ROUNDUP(装备强化!$F$3*INDEX(装备强化!$C$12:$C$26,MATCH(装备强化附表!AA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149</v>
      </c>
      <c r="AB329" s="54">
        <f t="shared" si="85"/>
        <v>298000</v>
      </c>
      <c r="AC329" s="54">
        <f>ROUNDUP(装备强化!$F$3*INDEX(装备强化!$C$12:$C$26,MATCH(装备强化附表!AC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165</v>
      </c>
      <c r="AD329" s="54">
        <f t="shared" si="86"/>
        <v>330000</v>
      </c>
      <c r="AE329" s="54">
        <f>ROUNDUP(装备强化!$F$3*INDEX(装备强化!$C$12:$C$26,MATCH(装备强化附表!AE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182</v>
      </c>
      <c r="AF329" s="54">
        <f t="shared" si="87"/>
        <v>364000</v>
      </c>
      <c r="AG329" s="54">
        <f>ROUNDUP(装备强化!$F$3*INDEX(装备强化!$C$12:$C$26,MATCH(装备强化附表!AG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198</v>
      </c>
      <c r="AH329" s="54">
        <f t="shared" si="88"/>
        <v>396000</v>
      </c>
      <c r="AI329" s="54">
        <f>ROUNDUP(装备强化!$F$3*INDEX(装备强化!$C$12:$C$26,MATCH(装备强化附表!AI$1,装备强化!$B$12:$B$26,0))*INDEX(装备强化!$G$12:$G$16,MATCH(装备强化附表!$D329,装备强化!$F$12:$F$16,0))*(INDEX(装备强化!$K$12:$K$26,MATCH(装备强化附表!$E329,装备强化!$J$12:$J$26,0))+IF($B329=1,装备强化!$K$28,0))*INDEX(装备强化!$O$12:$O$21,MATCH(装备强化附表!$C329,装备强化!$N$12:$N$21,0)),0)</f>
        <v>215</v>
      </c>
      <c r="AJ329" s="54">
        <f t="shared" si="89"/>
        <v>430000</v>
      </c>
    </row>
    <row r="330" spans="1:36">
      <c r="A330" t="s">
        <v>1970</v>
      </c>
      <c r="B330">
        <v>1</v>
      </c>
      <c r="C330" t="s">
        <v>126</v>
      </c>
      <c r="D330" t="s">
        <v>308</v>
      </c>
      <c r="E330">
        <v>70</v>
      </c>
      <c r="F330" t="s">
        <v>232</v>
      </c>
      <c r="G330" s="54">
        <f>ROUNDUP(装备强化!$F$3*INDEX(装备强化!$C$12:$C$26,MATCH(装备强化附表!G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10</v>
      </c>
      <c r="H330" s="54">
        <f t="shared" si="75"/>
        <v>20000</v>
      </c>
      <c r="I330" s="54">
        <f>ROUNDUP(装备强化!$F$3*INDEX(装备强化!$C$12:$C$26,MATCH(装备强化附表!I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15</v>
      </c>
      <c r="J330" s="54">
        <f t="shared" si="76"/>
        <v>30000</v>
      </c>
      <c r="K330" s="54">
        <f>ROUNDUP(装备强化!$F$3*INDEX(装备强化!$C$12:$C$26,MATCH(装备强化附表!K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22</v>
      </c>
      <c r="L330" s="54">
        <f t="shared" si="77"/>
        <v>44000</v>
      </c>
      <c r="M330" s="54">
        <f>ROUNDUP(装备强化!$F$3*INDEX(装备强化!$C$12:$C$26,MATCH(装备强化附表!M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27</v>
      </c>
      <c r="N330" s="54">
        <f t="shared" si="78"/>
        <v>54000</v>
      </c>
      <c r="O330" s="54">
        <f>ROUNDUP(装备强化!$F$3*INDEX(装备强化!$C$12:$C$26,MATCH(装备强化附表!O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35</v>
      </c>
      <c r="P330" s="54">
        <f t="shared" si="79"/>
        <v>70000</v>
      </c>
      <c r="Q330" s="54">
        <f>ROUNDUP(装备强化!$F$3*INDEX(装备强化!$C$12:$C$26,MATCH(装备强化附表!Q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61</v>
      </c>
      <c r="R330" s="54">
        <f t="shared" si="80"/>
        <v>122000</v>
      </c>
      <c r="S330" s="54">
        <f>ROUNDUP(装备强化!$F$3*INDEX(装备强化!$C$12:$C$26,MATCH(装备强化附表!S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71</v>
      </c>
      <c r="T330" s="54">
        <f t="shared" si="81"/>
        <v>142000</v>
      </c>
      <c r="U330" s="54">
        <f>ROUNDUP(装备强化!$F$3*INDEX(装备强化!$C$12:$C$26,MATCH(装备强化附表!U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81</v>
      </c>
      <c r="V330" s="54">
        <f t="shared" si="82"/>
        <v>162000</v>
      </c>
      <c r="W330" s="54">
        <f>ROUNDUP(装备强化!$F$3*INDEX(装备强化!$C$12:$C$26,MATCH(装备强化附表!W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91</v>
      </c>
      <c r="X330" s="54">
        <f t="shared" si="83"/>
        <v>182000</v>
      </c>
      <c r="Y330" s="54">
        <f>ROUNDUP(装备强化!$F$3*INDEX(装备强化!$C$12:$C$26,MATCH(装备强化附表!Y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100</v>
      </c>
      <c r="Z330" s="54">
        <f t="shared" si="84"/>
        <v>200000</v>
      </c>
      <c r="AA330" s="54">
        <f>ROUNDUP(装备强化!$F$3*INDEX(装备强化!$C$12:$C$26,MATCH(装备强化附表!AA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176</v>
      </c>
      <c r="AB330" s="54">
        <f t="shared" si="85"/>
        <v>352000</v>
      </c>
      <c r="AC330" s="54">
        <f>ROUNDUP(装备强化!$F$3*INDEX(装备强化!$C$12:$C$26,MATCH(装备强化附表!AC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195</v>
      </c>
      <c r="AD330" s="54">
        <f t="shared" si="86"/>
        <v>390000</v>
      </c>
      <c r="AE330" s="54">
        <f>ROUNDUP(装备强化!$F$3*INDEX(装备强化!$C$12:$C$26,MATCH(装备强化附表!AE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215</v>
      </c>
      <c r="AF330" s="54">
        <f t="shared" si="87"/>
        <v>430000</v>
      </c>
      <c r="AG330" s="54">
        <f>ROUNDUP(装备强化!$F$3*INDEX(装备强化!$C$12:$C$26,MATCH(装备强化附表!AG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234</v>
      </c>
      <c r="AH330" s="54">
        <f t="shared" si="88"/>
        <v>468000</v>
      </c>
      <c r="AI330" s="54">
        <f>ROUNDUP(装备强化!$F$3*INDEX(装备强化!$C$12:$C$26,MATCH(装备强化附表!AI$1,装备强化!$B$12:$B$26,0))*INDEX(装备强化!$G$12:$G$16,MATCH(装备强化附表!$D330,装备强化!$F$12:$F$16,0))*(INDEX(装备强化!$K$12:$K$26,MATCH(装备强化附表!$E330,装备强化!$J$12:$J$26,0))+IF($B330=1,装备强化!$K$28,0))*INDEX(装备强化!$O$12:$O$21,MATCH(装备强化附表!$C330,装备强化!$N$12:$N$21,0)),0)</f>
        <v>254</v>
      </c>
      <c r="AJ330" s="54">
        <f t="shared" si="89"/>
        <v>508000</v>
      </c>
    </row>
    <row r="331" spans="1:36">
      <c r="A331" t="s">
        <v>1975</v>
      </c>
      <c r="B331">
        <v>0</v>
      </c>
      <c r="C331" t="s">
        <v>129</v>
      </c>
      <c r="D331" t="s">
        <v>308</v>
      </c>
      <c r="E331">
        <v>70</v>
      </c>
      <c r="F331" t="s">
        <v>232</v>
      </c>
      <c r="G331" s="54">
        <f>ROUNDUP(装备强化!$F$3*INDEX(装备强化!$C$12:$C$26,MATCH(装备强化附表!G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9</v>
      </c>
      <c r="H331" s="54">
        <f t="shared" si="75"/>
        <v>18000</v>
      </c>
      <c r="I331" s="54">
        <f>ROUNDUP(装备强化!$F$3*INDEX(装备强化!$C$12:$C$26,MATCH(装备强化附表!I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13</v>
      </c>
      <c r="J331" s="54">
        <f t="shared" si="76"/>
        <v>26000</v>
      </c>
      <c r="K331" s="54">
        <f>ROUNDUP(装备强化!$F$3*INDEX(装备强化!$C$12:$C$26,MATCH(装备强化附表!K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19</v>
      </c>
      <c r="L331" s="54">
        <f t="shared" si="77"/>
        <v>38000</v>
      </c>
      <c r="M331" s="54">
        <f>ROUNDUP(装备强化!$F$3*INDEX(装备强化!$C$12:$C$26,MATCH(装备强化附表!M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23</v>
      </c>
      <c r="N331" s="54">
        <f t="shared" si="78"/>
        <v>46000</v>
      </c>
      <c r="O331" s="54">
        <f>ROUNDUP(装备强化!$F$3*INDEX(装备强化!$C$12:$C$26,MATCH(装备强化附表!O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29</v>
      </c>
      <c r="P331" s="54">
        <f t="shared" si="79"/>
        <v>58000</v>
      </c>
      <c r="Q331" s="54">
        <f>ROUNDUP(装备强化!$F$3*INDEX(装备强化!$C$12:$C$26,MATCH(装备强化附表!Q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52</v>
      </c>
      <c r="R331" s="54">
        <f t="shared" si="80"/>
        <v>104000</v>
      </c>
      <c r="S331" s="54">
        <f>ROUNDUP(装备强化!$F$3*INDEX(装备强化!$C$12:$C$26,MATCH(装备强化附表!S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60</v>
      </c>
      <c r="T331" s="54">
        <f t="shared" si="81"/>
        <v>120000</v>
      </c>
      <c r="U331" s="54">
        <f>ROUNDUP(装备强化!$F$3*INDEX(装备强化!$C$12:$C$26,MATCH(装备强化附表!U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69</v>
      </c>
      <c r="V331" s="54">
        <f t="shared" si="82"/>
        <v>138000</v>
      </c>
      <c r="W331" s="54">
        <f>ROUNDUP(装备强化!$F$3*INDEX(装备强化!$C$12:$C$26,MATCH(装备强化附表!W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77</v>
      </c>
      <c r="X331" s="54">
        <f t="shared" si="83"/>
        <v>154000</v>
      </c>
      <c r="Y331" s="54">
        <f>ROUNDUP(装备强化!$F$3*INDEX(装备强化!$C$12:$C$26,MATCH(装备强化附表!Y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85</v>
      </c>
      <c r="Z331" s="54">
        <f t="shared" si="84"/>
        <v>170000</v>
      </c>
      <c r="AA331" s="54">
        <f>ROUNDUP(装备强化!$F$3*INDEX(装备强化!$C$12:$C$26,MATCH(装备强化附表!AA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149</v>
      </c>
      <c r="AB331" s="54">
        <f t="shared" si="85"/>
        <v>298000</v>
      </c>
      <c r="AC331" s="54">
        <f>ROUNDUP(装备强化!$F$3*INDEX(装备强化!$C$12:$C$26,MATCH(装备强化附表!AC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165</v>
      </c>
      <c r="AD331" s="54">
        <f t="shared" si="86"/>
        <v>330000</v>
      </c>
      <c r="AE331" s="54">
        <f>ROUNDUP(装备强化!$F$3*INDEX(装备强化!$C$12:$C$26,MATCH(装备强化附表!AE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182</v>
      </c>
      <c r="AF331" s="54">
        <f t="shared" si="87"/>
        <v>364000</v>
      </c>
      <c r="AG331" s="54">
        <f>ROUNDUP(装备强化!$F$3*INDEX(装备强化!$C$12:$C$26,MATCH(装备强化附表!AG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198</v>
      </c>
      <c r="AH331" s="54">
        <f t="shared" si="88"/>
        <v>396000</v>
      </c>
      <c r="AI331" s="54">
        <f>ROUNDUP(装备强化!$F$3*INDEX(装备强化!$C$12:$C$26,MATCH(装备强化附表!AI$1,装备强化!$B$12:$B$26,0))*INDEX(装备强化!$G$12:$G$16,MATCH(装备强化附表!$D331,装备强化!$F$12:$F$16,0))*(INDEX(装备强化!$K$12:$K$26,MATCH(装备强化附表!$E331,装备强化!$J$12:$J$26,0))+IF($B331=1,装备强化!$K$28,0))*INDEX(装备强化!$O$12:$O$21,MATCH(装备强化附表!$C331,装备强化!$N$12:$N$21,0)),0)</f>
        <v>215</v>
      </c>
      <c r="AJ331" s="54">
        <f t="shared" si="89"/>
        <v>430000</v>
      </c>
    </row>
    <row r="332" spans="1:36">
      <c r="A332" t="s">
        <v>1980</v>
      </c>
      <c r="B332">
        <v>1</v>
      </c>
      <c r="C332" t="s">
        <v>129</v>
      </c>
      <c r="D332" t="s">
        <v>308</v>
      </c>
      <c r="E332">
        <v>70</v>
      </c>
      <c r="F332" t="s">
        <v>232</v>
      </c>
      <c r="G332" s="54">
        <f>ROUNDUP(装备强化!$F$3*INDEX(装备强化!$C$12:$C$26,MATCH(装备强化附表!G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10</v>
      </c>
      <c r="H332" s="54">
        <f t="shared" si="75"/>
        <v>20000</v>
      </c>
      <c r="I332" s="54">
        <f>ROUNDUP(装备强化!$F$3*INDEX(装备强化!$C$12:$C$26,MATCH(装备强化附表!I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15</v>
      </c>
      <c r="J332" s="54">
        <f t="shared" si="76"/>
        <v>30000</v>
      </c>
      <c r="K332" s="54">
        <f>ROUNDUP(装备强化!$F$3*INDEX(装备强化!$C$12:$C$26,MATCH(装备强化附表!K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22</v>
      </c>
      <c r="L332" s="54">
        <f t="shared" si="77"/>
        <v>44000</v>
      </c>
      <c r="M332" s="54">
        <f>ROUNDUP(装备强化!$F$3*INDEX(装备强化!$C$12:$C$26,MATCH(装备强化附表!M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27</v>
      </c>
      <c r="N332" s="54">
        <f t="shared" si="78"/>
        <v>54000</v>
      </c>
      <c r="O332" s="54">
        <f>ROUNDUP(装备强化!$F$3*INDEX(装备强化!$C$12:$C$26,MATCH(装备强化附表!O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35</v>
      </c>
      <c r="P332" s="54">
        <f t="shared" si="79"/>
        <v>70000</v>
      </c>
      <c r="Q332" s="54">
        <f>ROUNDUP(装备强化!$F$3*INDEX(装备强化!$C$12:$C$26,MATCH(装备强化附表!Q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61</v>
      </c>
      <c r="R332" s="54">
        <f t="shared" si="80"/>
        <v>122000</v>
      </c>
      <c r="S332" s="54">
        <f>ROUNDUP(装备强化!$F$3*INDEX(装备强化!$C$12:$C$26,MATCH(装备强化附表!S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71</v>
      </c>
      <c r="T332" s="54">
        <f t="shared" si="81"/>
        <v>142000</v>
      </c>
      <c r="U332" s="54">
        <f>ROUNDUP(装备强化!$F$3*INDEX(装备强化!$C$12:$C$26,MATCH(装备强化附表!U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81</v>
      </c>
      <c r="V332" s="54">
        <f t="shared" si="82"/>
        <v>162000</v>
      </c>
      <c r="W332" s="54">
        <f>ROUNDUP(装备强化!$F$3*INDEX(装备强化!$C$12:$C$26,MATCH(装备强化附表!W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91</v>
      </c>
      <c r="X332" s="54">
        <f t="shared" si="83"/>
        <v>182000</v>
      </c>
      <c r="Y332" s="54">
        <f>ROUNDUP(装备强化!$F$3*INDEX(装备强化!$C$12:$C$26,MATCH(装备强化附表!Y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100</v>
      </c>
      <c r="Z332" s="54">
        <f t="shared" si="84"/>
        <v>200000</v>
      </c>
      <c r="AA332" s="54">
        <f>ROUNDUP(装备强化!$F$3*INDEX(装备强化!$C$12:$C$26,MATCH(装备强化附表!AA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176</v>
      </c>
      <c r="AB332" s="54">
        <f t="shared" si="85"/>
        <v>352000</v>
      </c>
      <c r="AC332" s="54">
        <f>ROUNDUP(装备强化!$F$3*INDEX(装备强化!$C$12:$C$26,MATCH(装备强化附表!AC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195</v>
      </c>
      <c r="AD332" s="54">
        <f t="shared" si="86"/>
        <v>390000</v>
      </c>
      <c r="AE332" s="54">
        <f>ROUNDUP(装备强化!$F$3*INDEX(装备强化!$C$12:$C$26,MATCH(装备强化附表!AE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215</v>
      </c>
      <c r="AF332" s="54">
        <f t="shared" si="87"/>
        <v>430000</v>
      </c>
      <c r="AG332" s="54">
        <f>ROUNDUP(装备强化!$F$3*INDEX(装备强化!$C$12:$C$26,MATCH(装备强化附表!AG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234</v>
      </c>
      <c r="AH332" s="54">
        <f t="shared" si="88"/>
        <v>468000</v>
      </c>
      <c r="AI332" s="54">
        <f>ROUNDUP(装备强化!$F$3*INDEX(装备强化!$C$12:$C$26,MATCH(装备强化附表!AI$1,装备强化!$B$12:$B$26,0))*INDEX(装备强化!$G$12:$G$16,MATCH(装备强化附表!$D332,装备强化!$F$12:$F$16,0))*(INDEX(装备强化!$K$12:$K$26,MATCH(装备强化附表!$E332,装备强化!$J$12:$J$26,0))+IF($B332=1,装备强化!$K$28,0))*INDEX(装备强化!$O$12:$O$21,MATCH(装备强化附表!$C332,装备强化!$N$12:$N$21,0)),0)</f>
        <v>254</v>
      </c>
      <c r="AJ332" s="54">
        <f t="shared" si="89"/>
        <v>508000</v>
      </c>
    </row>
    <row r="333" spans="1:36">
      <c r="A333" t="s">
        <v>336</v>
      </c>
      <c r="B333">
        <v>0</v>
      </c>
      <c r="C333" t="s">
        <v>123</v>
      </c>
      <c r="D333" t="s">
        <v>309</v>
      </c>
      <c r="E333">
        <v>1</v>
      </c>
      <c r="F333" t="s">
        <v>232</v>
      </c>
      <c r="G333" s="54">
        <f>ROUNDUP(装备强化!$F$3*INDEX(装备强化!$C$12:$C$26,MATCH(装备强化附表!G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2</v>
      </c>
      <c r="H333" s="54">
        <f t="shared" si="75"/>
        <v>4000</v>
      </c>
      <c r="I333" s="54">
        <f>ROUNDUP(装备强化!$F$3*INDEX(装备强化!$C$12:$C$26,MATCH(装备强化附表!I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3</v>
      </c>
      <c r="J333" s="54">
        <f t="shared" si="76"/>
        <v>6000</v>
      </c>
      <c r="K333" s="54">
        <f>ROUNDUP(装备强化!$F$3*INDEX(装备强化!$C$12:$C$26,MATCH(装备强化附表!K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5</v>
      </c>
      <c r="L333" s="54">
        <f t="shared" si="77"/>
        <v>10000</v>
      </c>
      <c r="M333" s="54">
        <f>ROUNDUP(装备强化!$F$3*INDEX(装备强化!$C$12:$C$26,MATCH(装备强化附表!M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6</v>
      </c>
      <c r="N333" s="54">
        <f t="shared" si="78"/>
        <v>12000</v>
      </c>
      <c r="O333" s="54">
        <f>ROUNDUP(装备强化!$F$3*INDEX(装备强化!$C$12:$C$26,MATCH(装备强化附表!O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7</v>
      </c>
      <c r="P333" s="54">
        <f t="shared" si="79"/>
        <v>14000</v>
      </c>
      <c r="Q333" s="54">
        <f>ROUNDUP(装备强化!$F$3*INDEX(装备强化!$C$12:$C$26,MATCH(装备强化附表!Q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13</v>
      </c>
      <c r="R333" s="54">
        <f t="shared" si="80"/>
        <v>26000</v>
      </c>
      <c r="S333" s="54">
        <f>ROUNDUP(装备强化!$F$3*INDEX(装备强化!$C$12:$C$26,MATCH(装备强化附表!S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15</v>
      </c>
      <c r="T333" s="54">
        <f t="shared" si="81"/>
        <v>30000</v>
      </c>
      <c r="U333" s="54">
        <f>ROUNDUP(装备强化!$F$3*INDEX(装备强化!$C$12:$C$26,MATCH(装备强化附表!U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17</v>
      </c>
      <c r="V333" s="54">
        <f t="shared" si="82"/>
        <v>34000</v>
      </c>
      <c r="W333" s="54">
        <f>ROUNDUP(装备强化!$F$3*INDEX(装备强化!$C$12:$C$26,MATCH(装备强化附表!W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19</v>
      </c>
      <c r="X333" s="54">
        <f t="shared" si="83"/>
        <v>38000</v>
      </c>
      <c r="Y333" s="54">
        <f>ROUNDUP(装备强化!$F$3*INDEX(装备强化!$C$12:$C$26,MATCH(装备强化附表!Y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21</v>
      </c>
      <c r="Z333" s="54">
        <f t="shared" si="84"/>
        <v>42000</v>
      </c>
      <c r="AA333" s="54">
        <f>ROUNDUP(装备强化!$F$3*INDEX(装备强化!$C$12:$C$26,MATCH(装备强化附表!AA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36</v>
      </c>
      <c r="AB333" s="54">
        <f t="shared" si="85"/>
        <v>72000</v>
      </c>
      <c r="AC333" s="54">
        <f>ROUNDUP(装备强化!$F$3*INDEX(装备强化!$C$12:$C$26,MATCH(装备强化附表!AC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40</v>
      </c>
      <c r="AD333" s="54">
        <f t="shared" si="86"/>
        <v>80000</v>
      </c>
      <c r="AE333" s="54">
        <f>ROUNDUP(装备强化!$F$3*INDEX(装备强化!$C$12:$C$26,MATCH(装备强化附表!AE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44</v>
      </c>
      <c r="AF333" s="54">
        <f t="shared" si="87"/>
        <v>88000</v>
      </c>
      <c r="AG333" s="54">
        <f>ROUNDUP(装备强化!$F$3*INDEX(装备强化!$C$12:$C$26,MATCH(装备强化附表!AG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48</v>
      </c>
      <c r="AH333" s="54">
        <f t="shared" si="88"/>
        <v>96000</v>
      </c>
      <c r="AI333" s="54">
        <f>ROUNDUP(装备强化!$F$3*INDEX(装备强化!$C$12:$C$26,MATCH(装备强化附表!AI$1,装备强化!$B$12:$B$26,0))*INDEX(装备强化!$G$12:$G$16,MATCH(装备强化附表!$D333,装备强化!$F$12:$F$16,0))*(INDEX(装备强化!$K$12:$K$26,MATCH(装备强化附表!$E333,装备强化!$J$12:$J$26,0))+IF($B333=1,装备强化!$K$28,0))*INDEX(装备强化!$O$12:$O$21,MATCH(装备强化附表!$C333,装备强化!$N$12:$N$21,0)),0)</f>
        <v>52</v>
      </c>
      <c r="AJ333" s="54">
        <f t="shared" si="89"/>
        <v>104000</v>
      </c>
    </row>
    <row r="334" spans="1:36">
      <c r="A334" t="s">
        <v>341</v>
      </c>
      <c r="B334">
        <v>0</v>
      </c>
      <c r="C334" t="s">
        <v>124</v>
      </c>
      <c r="D334" t="s">
        <v>309</v>
      </c>
      <c r="E334">
        <v>1</v>
      </c>
      <c r="F334" t="s">
        <v>232</v>
      </c>
      <c r="G334" s="54">
        <f>ROUNDUP(装备强化!$F$3*INDEX(装备强化!$C$12:$C$26,MATCH(装备强化附表!G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3</v>
      </c>
      <c r="H334" s="54">
        <f t="shared" si="75"/>
        <v>6000</v>
      </c>
      <c r="I334" s="54">
        <f>ROUNDUP(装备强化!$F$3*INDEX(装备强化!$C$12:$C$26,MATCH(装备强化附表!I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4</v>
      </c>
      <c r="J334" s="54">
        <f t="shared" si="76"/>
        <v>8000</v>
      </c>
      <c r="K334" s="54">
        <f>ROUNDUP(装备强化!$F$3*INDEX(装备强化!$C$12:$C$26,MATCH(装备强化附表!K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6</v>
      </c>
      <c r="L334" s="54">
        <f t="shared" si="77"/>
        <v>12000</v>
      </c>
      <c r="M334" s="54">
        <f>ROUNDUP(装备强化!$F$3*INDEX(装备强化!$C$12:$C$26,MATCH(装备强化附表!M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7</v>
      </c>
      <c r="N334" s="54">
        <f t="shared" si="78"/>
        <v>14000</v>
      </c>
      <c r="O334" s="54">
        <f>ROUNDUP(装备强化!$F$3*INDEX(装备强化!$C$12:$C$26,MATCH(装备强化附表!O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9</v>
      </c>
      <c r="P334" s="54">
        <f t="shared" si="79"/>
        <v>18000</v>
      </c>
      <c r="Q334" s="54">
        <f>ROUNDUP(装备强化!$F$3*INDEX(装备强化!$C$12:$C$26,MATCH(装备强化附表!Q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16</v>
      </c>
      <c r="R334" s="54">
        <f t="shared" si="80"/>
        <v>32000</v>
      </c>
      <c r="S334" s="54">
        <f>ROUNDUP(装备强化!$F$3*INDEX(装备强化!$C$12:$C$26,MATCH(装备强化附表!S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19</v>
      </c>
      <c r="T334" s="54">
        <f t="shared" si="81"/>
        <v>38000</v>
      </c>
      <c r="U334" s="54">
        <f>ROUNDUP(装备强化!$F$3*INDEX(装备强化!$C$12:$C$26,MATCH(装备强化附表!U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21</v>
      </c>
      <c r="V334" s="54">
        <f t="shared" si="82"/>
        <v>42000</v>
      </c>
      <c r="W334" s="54">
        <f>ROUNDUP(装备强化!$F$3*INDEX(装备强化!$C$12:$C$26,MATCH(装备强化附表!W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24</v>
      </c>
      <c r="X334" s="54">
        <f t="shared" si="83"/>
        <v>48000</v>
      </c>
      <c r="Y334" s="54">
        <f>ROUNDUP(装备强化!$F$3*INDEX(装备强化!$C$12:$C$26,MATCH(装备强化附表!Y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26</v>
      </c>
      <c r="Z334" s="54">
        <f t="shared" si="84"/>
        <v>52000</v>
      </c>
      <c r="AA334" s="54">
        <f>ROUNDUP(装备强化!$F$3*INDEX(装备强化!$C$12:$C$26,MATCH(装备强化附表!AA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45</v>
      </c>
      <c r="AB334" s="54">
        <f t="shared" si="85"/>
        <v>90000</v>
      </c>
      <c r="AC334" s="54">
        <f>ROUNDUP(装备强化!$F$3*INDEX(装备强化!$C$12:$C$26,MATCH(装备强化附表!AC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50</v>
      </c>
      <c r="AD334" s="54">
        <f t="shared" si="86"/>
        <v>100000</v>
      </c>
      <c r="AE334" s="54">
        <f>ROUNDUP(装备强化!$F$3*INDEX(装备强化!$C$12:$C$26,MATCH(装备强化附表!AE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55</v>
      </c>
      <c r="AF334" s="54">
        <f t="shared" si="87"/>
        <v>110000</v>
      </c>
      <c r="AG334" s="54">
        <f>ROUNDUP(装备强化!$F$3*INDEX(装备强化!$C$12:$C$26,MATCH(装备强化附表!AG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60</v>
      </c>
      <c r="AH334" s="54">
        <f t="shared" si="88"/>
        <v>120000</v>
      </c>
      <c r="AI334" s="54">
        <f>ROUNDUP(装备强化!$F$3*INDEX(装备强化!$C$12:$C$26,MATCH(装备强化附表!AI$1,装备强化!$B$12:$B$26,0))*INDEX(装备强化!$G$12:$G$16,MATCH(装备强化附表!$D334,装备强化!$F$12:$F$16,0))*(INDEX(装备强化!$K$12:$K$26,MATCH(装备强化附表!$E334,装备强化!$J$12:$J$26,0))+IF($B334=1,装备强化!$K$28,0))*INDEX(装备强化!$O$12:$O$21,MATCH(装备强化附表!$C334,装备强化!$N$12:$N$21,0)),0)</f>
        <v>65</v>
      </c>
      <c r="AJ334" s="54">
        <f t="shared" si="89"/>
        <v>130000</v>
      </c>
    </row>
    <row r="335" spans="1:36">
      <c r="A335" t="s">
        <v>346</v>
      </c>
      <c r="B335">
        <v>0</v>
      </c>
      <c r="C335" t="s">
        <v>125</v>
      </c>
      <c r="D335" t="s">
        <v>309</v>
      </c>
      <c r="E335">
        <v>1</v>
      </c>
      <c r="F335" t="s">
        <v>232</v>
      </c>
      <c r="G335" s="54">
        <f>ROUNDUP(装备强化!$F$3*INDEX(装备强化!$C$12:$C$26,MATCH(装备强化附表!G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3</v>
      </c>
      <c r="H335" s="54">
        <f t="shared" si="75"/>
        <v>6000</v>
      </c>
      <c r="I335" s="54">
        <f>ROUNDUP(装备强化!$F$3*INDEX(装备强化!$C$12:$C$26,MATCH(装备强化附表!I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4</v>
      </c>
      <c r="J335" s="54">
        <f t="shared" si="76"/>
        <v>8000</v>
      </c>
      <c r="K335" s="54">
        <f>ROUNDUP(装备强化!$F$3*INDEX(装备强化!$C$12:$C$26,MATCH(装备强化附表!K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6</v>
      </c>
      <c r="L335" s="54">
        <f t="shared" si="77"/>
        <v>12000</v>
      </c>
      <c r="M335" s="54">
        <f>ROUNDUP(装备强化!$F$3*INDEX(装备强化!$C$12:$C$26,MATCH(装备强化附表!M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7</v>
      </c>
      <c r="N335" s="54">
        <f t="shared" si="78"/>
        <v>14000</v>
      </c>
      <c r="O335" s="54">
        <f>ROUNDUP(装备强化!$F$3*INDEX(装备强化!$C$12:$C$26,MATCH(装备强化附表!O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9</v>
      </c>
      <c r="P335" s="54">
        <f t="shared" si="79"/>
        <v>18000</v>
      </c>
      <c r="Q335" s="54">
        <f>ROUNDUP(装备强化!$F$3*INDEX(装备强化!$C$12:$C$26,MATCH(装备强化附表!Q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16</v>
      </c>
      <c r="R335" s="54">
        <f t="shared" si="80"/>
        <v>32000</v>
      </c>
      <c r="S335" s="54">
        <f>ROUNDUP(装备强化!$F$3*INDEX(装备强化!$C$12:$C$26,MATCH(装备强化附表!S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19</v>
      </c>
      <c r="T335" s="54">
        <f t="shared" si="81"/>
        <v>38000</v>
      </c>
      <c r="U335" s="54">
        <f>ROUNDUP(装备强化!$F$3*INDEX(装备强化!$C$12:$C$26,MATCH(装备强化附表!U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21</v>
      </c>
      <c r="V335" s="54">
        <f t="shared" si="82"/>
        <v>42000</v>
      </c>
      <c r="W335" s="54">
        <f>ROUNDUP(装备强化!$F$3*INDEX(装备强化!$C$12:$C$26,MATCH(装备强化附表!W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24</v>
      </c>
      <c r="X335" s="54">
        <f t="shared" si="83"/>
        <v>48000</v>
      </c>
      <c r="Y335" s="54">
        <f>ROUNDUP(装备强化!$F$3*INDEX(装备强化!$C$12:$C$26,MATCH(装备强化附表!Y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26</v>
      </c>
      <c r="Z335" s="54">
        <f t="shared" si="84"/>
        <v>52000</v>
      </c>
      <c r="AA335" s="54">
        <f>ROUNDUP(装备强化!$F$3*INDEX(装备强化!$C$12:$C$26,MATCH(装备强化附表!AA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45</v>
      </c>
      <c r="AB335" s="54">
        <f t="shared" si="85"/>
        <v>90000</v>
      </c>
      <c r="AC335" s="54">
        <f>ROUNDUP(装备强化!$F$3*INDEX(装备强化!$C$12:$C$26,MATCH(装备强化附表!AC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50</v>
      </c>
      <c r="AD335" s="54">
        <f t="shared" si="86"/>
        <v>100000</v>
      </c>
      <c r="AE335" s="54">
        <f>ROUNDUP(装备强化!$F$3*INDEX(装备强化!$C$12:$C$26,MATCH(装备强化附表!AE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55</v>
      </c>
      <c r="AF335" s="54">
        <f t="shared" si="87"/>
        <v>110000</v>
      </c>
      <c r="AG335" s="54">
        <f>ROUNDUP(装备强化!$F$3*INDEX(装备强化!$C$12:$C$26,MATCH(装备强化附表!AG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60</v>
      </c>
      <c r="AH335" s="54">
        <f t="shared" si="88"/>
        <v>120000</v>
      </c>
      <c r="AI335" s="54">
        <f>ROUNDUP(装备强化!$F$3*INDEX(装备强化!$C$12:$C$26,MATCH(装备强化附表!AI$1,装备强化!$B$12:$B$26,0))*INDEX(装备强化!$G$12:$G$16,MATCH(装备强化附表!$D335,装备强化!$F$12:$F$16,0))*(INDEX(装备强化!$K$12:$K$26,MATCH(装备强化附表!$E335,装备强化!$J$12:$J$26,0))+IF($B335=1,装备强化!$K$28,0))*INDEX(装备强化!$O$12:$O$21,MATCH(装备强化附表!$C335,装备强化!$N$12:$N$21,0)),0)</f>
        <v>65</v>
      </c>
      <c r="AJ335" s="54">
        <f t="shared" si="89"/>
        <v>130000</v>
      </c>
    </row>
    <row r="336" spans="1:36">
      <c r="A336" t="s">
        <v>351</v>
      </c>
      <c r="B336">
        <v>0</v>
      </c>
      <c r="C336" t="s">
        <v>130</v>
      </c>
      <c r="D336" t="s">
        <v>309</v>
      </c>
      <c r="E336">
        <v>1</v>
      </c>
      <c r="F336" t="s">
        <v>232</v>
      </c>
      <c r="G336" s="54">
        <f>ROUNDUP(装备强化!$F$3*INDEX(装备强化!$C$12:$C$26,MATCH(装备强化附表!G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2</v>
      </c>
      <c r="H336" s="54">
        <f t="shared" si="75"/>
        <v>4000</v>
      </c>
      <c r="I336" s="54">
        <f>ROUNDUP(装备强化!$F$3*INDEX(装备强化!$C$12:$C$26,MATCH(装备强化附表!I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3</v>
      </c>
      <c r="J336" s="54">
        <f t="shared" si="76"/>
        <v>6000</v>
      </c>
      <c r="K336" s="54">
        <f>ROUNDUP(装备强化!$F$3*INDEX(装备强化!$C$12:$C$26,MATCH(装备强化附表!K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5</v>
      </c>
      <c r="L336" s="54">
        <f t="shared" si="77"/>
        <v>10000</v>
      </c>
      <c r="M336" s="54">
        <f>ROUNDUP(装备强化!$F$3*INDEX(装备强化!$C$12:$C$26,MATCH(装备强化附表!M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6</v>
      </c>
      <c r="N336" s="54">
        <f t="shared" si="78"/>
        <v>12000</v>
      </c>
      <c r="O336" s="54">
        <f>ROUNDUP(装备强化!$F$3*INDEX(装备强化!$C$12:$C$26,MATCH(装备强化附表!O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7</v>
      </c>
      <c r="P336" s="54">
        <f t="shared" si="79"/>
        <v>14000</v>
      </c>
      <c r="Q336" s="54">
        <f>ROUNDUP(装备强化!$F$3*INDEX(装备强化!$C$12:$C$26,MATCH(装备强化附表!Q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13</v>
      </c>
      <c r="R336" s="54">
        <f t="shared" si="80"/>
        <v>26000</v>
      </c>
      <c r="S336" s="54">
        <f>ROUNDUP(装备强化!$F$3*INDEX(装备强化!$C$12:$C$26,MATCH(装备强化附表!S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15</v>
      </c>
      <c r="T336" s="54">
        <f t="shared" si="81"/>
        <v>30000</v>
      </c>
      <c r="U336" s="54">
        <f>ROUNDUP(装备强化!$F$3*INDEX(装备强化!$C$12:$C$26,MATCH(装备强化附表!U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17</v>
      </c>
      <c r="V336" s="54">
        <f t="shared" si="82"/>
        <v>34000</v>
      </c>
      <c r="W336" s="54">
        <f>ROUNDUP(装备强化!$F$3*INDEX(装备强化!$C$12:$C$26,MATCH(装备强化附表!W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19</v>
      </c>
      <c r="X336" s="54">
        <f t="shared" si="83"/>
        <v>38000</v>
      </c>
      <c r="Y336" s="54">
        <f>ROUNDUP(装备强化!$F$3*INDEX(装备强化!$C$12:$C$26,MATCH(装备强化附表!Y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21</v>
      </c>
      <c r="Z336" s="54">
        <f t="shared" si="84"/>
        <v>42000</v>
      </c>
      <c r="AA336" s="54">
        <f>ROUNDUP(装备强化!$F$3*INDEX(装备强化!$C$12:$C$26,MATCH(装备强化附表!AA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36</v>
      </c>
      <c r="AB336" s="54">
        <f t="shared" si="85"/>
        <v>72000</v>
      </c>
      <c r="AC336" s="54">
        <f>ROUNDUP(装备强化!$F$3*INDEX(装备强化!$C$12:$C$26,MATCH(装备强化附表!AC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40</v>
      </c>
      <c r="AD336" s="54">
        <f t="shared" si="86"/>
        <v>80000</v>
      </c>
      <c r="AE336" s="54">
        <f>ROUNDUP(装备强化!$F$3*INDEX(装备强化!$C$12:$C$26,MATCH(装备强化附表!AE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44</v>
      </c>
      <c r="AF336" s="54">
        <f t="shared" si="87"/>
        <v>88000</v>
      </c>
      <c r="AG336" s="54">
        <f>ROUNDUP(装备强化!$F$3*INDEX(装备强化!$C$12:$C$26,MATCH(装备强化附表!AG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48</v>
      </c>
      <c r="AH336" s="54">
        <f t="shared" si="88"/>
        <v>96000</v>
      </c>
      <c r="AI336" s="54">
        <f>ROUNDUP(装备强化!$F$3*INDEX(装备强化!$C$12:$C$26,MATCH(装备强化附表!AI$1,装备强化!$B$12:$B$26,0))*INDEX(装备强化!$G$12:$G$16,MATCH(装备强化附表!$D336,装备强化!$F$12:$F$16,0))*(INDEX(装备强化!$K$12:$K$26,MATCH(装备强化附表!$E336,装备强化!$J$12:$J$26,0))+IF($B336=1,装备强化!$K$28,0))*INDEX(装备强化!$O$12:$O$21,MATCH(装备强化附表!$C336,装备强化!$N$12:$N$21,0)),0)</f>
        <v>52</v>
      </c>
      <c r="AJ336" s="54">
        <f t="shared" si="89"/>
        <v>104000</v>
      </c>
    </row>
    <row r="337" spans="1:36">
      <c r="A337" t="s">
        <v>356</v>
      </c>
      <c r="B337">
        <v>0</v>
      </c>
      <c r="C337" t="s">
        <v>131</v>
      </c>
      <c r="D337" t="s">
        <v>309</v>
      </c>
      <c r="E337">
        <v>1</v>
      </c>
      <c r="F337" t="s">
        <v>232</v>
      </c>
      <c r="G337" s="54">
        <f>ROUNDUP(装备强化!$F$3*INDEX(装备强化!$C$12:$C$26,MATCH(装备强化附表!G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2</v>
      </c>
      <c r="H337" s="54">
        <f t="shared" si="75"/>
        <v>4000</v>
      </c>
      <c r="I337" s="54">
        <f>ROUNDUP(装备强化!$F$3*INDEX(装备强化!$C$12:$C$26,MATCH(装备强化附表!I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3</v>
      </c>
      <c r="J337" s="54">
        <f t="shared" si="76"/>
        <v>6000</v>
      </c>
      <c r="K337" s="54">
        <f>ROUNDUP(装备强化!$F$3*INDEX(装备强化!$C$12:$C$26,MATCH(装备强化附表!K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5</v>
      </c>
      <c r="L337" s="54">
        <f t="shared" si="77"/>
        <v>10000</v>
      </c>
      <c r="M337" s="54">
        <f>ROUNDUP(装备强化!$F$3*INDEX(装备强化!$C$12:$C$26,MATCH(装备强化附表!M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6</v>
      </c>
      <c r="N337" s="54">
        <f t="shared" si="78"/>
        <v>12000</v>
      </c>
      <c r="O337" s="54">
        <f>ROUNDUP(装备强化!$F$3*INDEX(装备强化!$C$12:$C$26,MATCH(装备强化附表!O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7</v>
      </c>
      <c r="P337" s="54">
        <f t="shared" si="79"/>
        <v>14000</v>
      </c>
      <c r="Q337" s="54">
        <f>ROUNDUP(装备强化!$F$3*INDEX(装备强化!$C$12:$C$26,MATCH(装备强化附表!Q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13</v>
      </c>
      <c r="R337" s="54">
        <f t="shared" si="80"/>
        <v>26000</v>
      </c>
      <c r="S337" s="54">
        <f>ROUNDUP(装备强化!$F$3*INDEX(装备强化!$C$12:$C$26,MATCH(装备强化附表!S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15</v>
      </c>
      <c r="T337" s="54">
        <f t="shared" si="81"/>
        <v>30000</v>
      </c>
      <c r="U337" s="54">
        <f>ROUNDUP(装备强化!$F$3*INDEX(装备强化!$C$12:$C$26,MATCH(装备强化附表!U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17</v>
      </c>
      <c r="V337" s="54">
        <f t="shared" si="82"/>
        <v>34000</v>
      </c>
      <c r="W337" s="54">
        <f>ROUNDUP(装备强化!$F$3*INDEX(装备强化!$C$12:$C$26,MATCH(装备强化附表!W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19</v>
      </c>
      <c r="X337" s="54">
        <f t="shared" si="83"/>
        <v>38000</v>
      </c>
      <c r="Y337" s="54">
        <f>ROUNDUP(装备强化!$F$3*INDEX(装备强化!$C$12:$C$26,MATCH(装备强化附表!Y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21</v>
      </c>
      <c r="Z337" s="54">
        <f t="shared" si="84"/>
        <v>42000</v>
      </c>
      <c r="AA337" s="54">
        <f>ROUNDUP(装备强化!$F$3*INDEX(装备强化!$C$12:$C$26,MATCH(装备强化附表!AA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36</v>
      </c>
      <c r="AB337" s="54">
        <f t="shared" si="85"/>
        <v>72000</v>
      </c>
      <c r="AC337" s="54">
        <f>ROUNDUP(装备强化!$F$3*INDEX(装备强化!$C$12:$C$26,MATCH(装备强化附表!AC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40</v>
      </c>
      <c r="AD337" s="54">
        <f t="shared" si="86"/>
        <v>80000</v>
      </c>
      <c r="AE337" s="54">
        <f>ROUNDUP(装备强化!$F$3*INDEX(装备强化!$C$12:$C$26,MATCH(装备强化附表!AE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44</v>
      </c>
      <c r="AF337" s="54">
        <f t="shared" si="87"/>
        <v>88000</v>
      </c>
      <c r="AG337" s="54">
        <f>ROUNDUP(装备强化!$F$3*INDEX(装备强化!$C$12:$C$26,MATCH(装备强化附表!AG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48</v>
      </c>
      <c r="AH337" s="54">
        <f t="shared" si="88"/>
        <v>96000</v>
      </c>
      <c r="AI337" s="54">
        <f>ROUNDUP(装备强化!$F$3*INDEX(装备强化!$C$12:$C$26,MATCH(装备强化附表!AI$1,装备强化!$B$12:$B$26,0))*INDEX(装备强化!$G$12:$G$16,MATCH(装备强化附表!$D337,装备强化!$F$12:$F$16,0))*(INDEX(装备强化!$K$12:$K$26,MATCH(装备强化附表!$E337,装备强化!$J$12:$J$26,0))+IF($B337=1,装备强化!$K$28,0))*INDEX(装备强化!$O$12:$O$21,MATCH(装备强化附表!$C337,装备强化!$N$12:$N$21,0)),0)</f>
        <v>52</v>
      </c>
      <c r="AJ337" s="54">
        <f t="shared" si="89"/>
        <v>104000</v>
      </c>
    </row>
    <row r="338" spans="1:36">
      <c r="A338" t="s">
        <v>361</v>
      </c>
      <c r="B338">
        <v>0</v>
      </c>
      <c r="C338" t="s">
        <v>132</v>
      </c>
      <c r="D338" t="s">
        <v>309</v>
      </c>
      <c r="E338">
        <v>1</v>
      </c>
      <c r="F338" t="s">
        <v>232</v>
      </c>
      <c r="G338" s="54">
        <f>ROUNDUP(装备强化!$F$3*INDEX(装备强化!$C$12:$C$26,MATCH(装备强化附表!G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2</v>
      </c>
      <c r="H338" s="54">
        <f t="shared" si="75"/>
        <v>4000</v>
      </c>
      <c r="I338" s="54">
        <f>ROUNDUP(装备强化!$F$3*INDEX(装备强化!$C$12:$C$26,MATCH(装备强化附表!I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2</v>
      </c>
      <c r="J338" s="54">
        <f t="shared" si="76"/>
        <v>4000</v>
      </c>
      <c r="K338" s="54">
        <f>ROUNDUP(装备强化!$F$3*INDEX(装备强化!$C$12:$C$26,MATCH(装备强化附表!K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3</v>
      </c>
      <c r="L338" s="54">
        <f t="shared" si="77"/>
        <v>6000</v>
      </c>
      <c r="M338" s="54">
        <f>ROUNDUP(装备强化!$F$3*INDEX(装备强化!$C$12:$C$26,MATCH(装备强化附表!M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4</v>
      </c>
      <c r="N338" s="54">
        <f t="shared" si="78"/>
        <v>8000</v>
      </c>
      <c r="O338" s="54">
        <f>ROUNDUP(装备强化!$F$3*INDEX(装备强化!$C$12:$C$26,MATCH(装备强化附表!O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5</v>
      </c>
      <c r="P338" s="54">
        <f t="shared" si="79"/>
        <v>10000</v>
      </c>
      <c r="Q338" s="54">
        <f>ROUNDUP(装备强化!$F$3*INDEX(装备强化!$C$12:$C$26,MATCH(装备强化附表!Q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8</v>
      </c>
      <c r="R338" s="54">
        <f t="shared" si="80"/>
        <v>16000</v>
      </c>
      <c r="S338" s="54">
        <f>ROUNDUP(装备强化!$F$3*INDEX(装备强化!$C$12:$C$26,MATCH(装备强化附表!S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9</v>
      </c>
      <c r="T338" s="54">
        <f t="shared" si="81"/>
        <v>18000</v>
      </c>
      <c r="U338" s="54">
        <f>ROUNDUP(装备强化!$F$3*INDEX(装备强化!$C$12:$C$26,MATCH(装备强化附表!U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10</v>
      </c>
      <c r="V338" s="54">
        <f t="shared" si="82"/>
        <v>20000</v>
      </c>
      <c r="W338" s="54">
        <f>ROUNDUP(装备强化!$F$3*INDEX(装备强化!$C$12:$C$26,MATCH(装备强化附表!W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12</v>
      </c>
      <c r="X338" s="54">
        <f t="shared" si="83"/>
        <v>24000</v>
      </c>
      <c r="Y338" s="54">
        <f>ROUNDUP(装备强化!$F$3*INDEX(装备强化!$C$12:$C$26,MATCH(装备强化附表!Y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13</v>
      </c>
      <c r="Z338" s="54">
        <f t="shared" si="84"/>
        <v>26000</v>
      </c>
      <c r="AA338" s="54">
        <f>ROUNDUP(装备强化!$F$3*INDEX(装备强化!$C$12:$C$26,MATCH(装备强化附表!AA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22</v>
      </c>
      <c r="AB338" s="54">
        <f t="shared" si="85"/>
        <v>44000</v>
      </c>
      <c r="AC338" s="54">
        <f>ROUNDUP(装备强化!$F$3*INDEX(装备强化!$C$12:$C$26,MATCH(装备强化附表!AC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24</v>
      </c>
      <c r="AD338" s="54">
        <f t="shared" si="86"/>
        <v>48000</v>
      </c>
      <c r="AE338" s="54">
        <f>ROUNDUP(装备强化!$F$3*INDEX(装备强化!$C$12:$C$26,MATCH(装备强化附表!AE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27</v>
      </c>
      <c r="AF338" s="54">
        <f t="shared" si="87"/>
        <v>54000</v>
      </c>
      <c r="AG338" s="54">
        <f>ROUNDUP(装备强化!$F$3*INDEX(装备强化!$C$12:$C$26,MATCH(装备强化附表!AG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29</v>
      </c>
      <c r="AH338" s="54">
        <f t="shared" si="88"/>
        <v>58000</v>
      </c>
      <c r="AI338" s="54">
        <f>ROUNDUP(装备强化!$F$3*INDEX(装备强化!$C$12:$C$26,MATCH(装备强化附表!AI$1,装备强化!$B$12:$B$26,0))*INDEX(装备强化!$G$12:$G$16,MATCH(装备强化附表!$D338,装备强化!$F$12:$F$16,0))*(INDEX(装备强化!$K$12:$K$26,MATCH(装备强化附表!$E338,装备强化!$J$12:$J$26,0))+IF($B338=1,装备强化!$K$28,0))*INDEX(装备强化!$O$12:$O$21,MATCH(装备强化附表!$C338,装备强化!$N$12:$N$21,0)),0)</f>
        <v>32</v>
      </c>
      <c r="AJ338" s="54">
        <f t="shared" si="89"/>
        <v>64000</v>
      </c>
    </row>
    <row r="339" spans="1:36">
      <c r="A339" t="s">
        <v>366</v>
      </c>
      <c r="B339">
        <v>0</v>
      </c>
      <c r="C339" t="s">
        <v>127</v>
      </c>
      <c r="D339" t="s">
        <v>309</v>
      </c>
      <c r="E339">
        <v>1</v>
      </c>
      <c r="F339" t="s">
        <v>135</v>
      </c>
      <c r="G339" s="54">
        <f>ROUNDUP(装备强化!$F$3*INDEX(装备强化!$C$12:$C$26,MATCH(装备强化附表!G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4</v>
      </c>
      <c r="H339" s="54">
        <f t="shared" si="75"/>
        <v>8000</v>
      </c>
      <c r="I339" s="54">
        <f>ROUNDUP(装备强化!$F$3*INDEX(装备强化!$C$12:$C$26,MATCH(装备强化附表!I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6</v>
      </c>
      <c r="J339" s="54">
        <f t="shared" si="76"/>
        <v>12000</v>
      </c>
      <c r="K339" s="54">
        <f>ROUNDUP(装备强化!$F$3*INDEX(装备强化!$C$12:$C$26,MATCH(装备强化附表!K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9</v>
      </c>
      <c r="L339" s="54">
        <f t="shared" si="77"/>
        <v>18000</v>
      </c>
      <c r="M339" s="54">
        <f>ROUNDUP(装备强化!$F$3*INDEX(装备强化!$C$12:$C$26,MATCH(装备强化附表!M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11</v>
      </c>
      <c r="N339" s="54">
        <f t="shared" si="78"/>
        <v>22000</v>
      </c>
      <c r="O339" s="54">
        <f>ROUNDUP(装备强化!$F$3*INDEX(装备强化!$C$12:$C$26,MATCH(装备强化附表!O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14</v>
      </c>
      <c r="P339" s="54">
        <f t="shared" si="79"/>
        <v>28000</v>
      </c>
      <c r="Q339" s="54">
        <f>ROUNDUP(装备强化!$F$3*INDEX(装备强化!$C$12:$C$26,MATCH(装备强化附表!Q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25</v>
      </c>
      <c r="R339" s="54">
        <f t="shared" si="80"/>
        <v>50000</v>
      </c>
      <c r="S339" s="54">
        <f>ROUNDUP(装备强化!$F$3*INDEX(装备强化!$C$12:$C$26,MATCH(装备强化附表!S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29</v>
      </c>
      <c r="T339" s="54">
        <f t="shared" si="81"/>
        <v>58000</v>
      </c>
      <c r="U339" s="54">
        <f>ROUNDUP(装备强化!$F$3*INDEX(装备强化!$C$12:$C$26,MATCH(装备强化附表!U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33</v>
      </c>
      <c r="V339" s="54">
        <f t="shared" si="82"/>
        <v>66000</v>
      </c>
      <c r="W339" s="54">
        <f>ROUNDUP(装备强化!$F$3*INDEX(装备强化!$C$12:$C$26,MATCH(装备强化附表!W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37</v>
      </c>
      <c r="X339" s="54">
        <f t="shared" si="83"/>
        <v>74000</v>
      </c>
      <c r="Y339" s="54">
        <f>ROUNDUP(装备强化!$F$3*INDEX(装备强化!$C$12:$C$26,MATCH(装备强化附表!Y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41</v>
      </c>
      <c r="Z339" s="54">
        <f t="shared" si="84"/>
        <v>82000</v>
      </c>
      <c r="AA339" s="54">
        <f>ROUNDUP(装备强化!$F$3*INDEX(装备强化!$C$12:$C$26,MATCH(装备强化附表!AA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72</v>
      </c>
      <c r="AB339" s="54">
        <f t="shared" si="85"/>
        <v>144000</v>
      </c>
      <c r="AC339" s="54">
        <f>ROUNDUP(装备强化!$F$3*INDEX(装备强化!$C$12:$C$26,MATCH(装备强化附表!AC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80</v>
      </c>
      <c r="AD339" s="54">
        <f t="shared" si="86"/>
        <v>160000</v>
      </c>
      <c r="AE339" s="54">
        <f>ROUNDUP(装备强化!$F$3*INDEX(装备强化!$C$12:$C$26,MATCH(装备强化附表!AE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88</v>
      </c>
      <c r="AF339" s="54">
        <f t="shared" si="87"/>
        <v>176000</v>
      </c>
      <c r="AG339" s="54">
        <f>ROUNDUP(装备强化!$F$3*INDEX(装备强化!$C$12:$C$26,MATCH(装备强化附表!AG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96</v>
      </c>
      <c r="AH339" s="54">
        <f t="shared" si="88"/>
        <v>192000</v>
      </c>
      <c r="AI339" s="54">
        <f>ROUNDUP(装备强化!$F$3*INDEX(装备强化!$C$12:$C$26,MATCH(装备强化附表!AI$1,装备强化!$B$12:$B$26,0))*INDEX(装备强化!$G$12:$G$16,MATCH(装备强化附表!$D339,装备强化!$F$12:$F$16,0))*(INDEX(装备强化!$K$12:$K$26,MATCH(装备强化附表!$E339,装备强化!$J$12:$J$26,0))+IF($B339=1,装备强化!$K$28,0))*INDEX(装备强化!$O$12:$O$21,MATCH(装备强化附表!$C339,装备强化!$N$12:$N$21,0)),0)</f>
        <v>104</v>
      </c>
      <c r="AJ339" s="54">
        <f t="shared" si="89"/>
        <v>208000</v>
      </c>
    </row>
    <row r="340" spans="1:36">
      <c r="A340" t="s">
        <v>371</v>
      </c>
      <c r="B340">
        <v>1</v>
      </c>
      <c r="C340" t="s">
        <v>127</v>
      </c>
      <c r="D340" t="s">
        <v>309</v>
      </c>
      <c r="E340">
        <v>1</v>
      </c>
      <c r="F340" t="s">
        <v>135</v>
      </c>
      <c r="G340" s="54">
        <f>ROUNDUP(装备强化!$F$3*INDEX(装备强化!$C$12:$C$26,MATCH(装备强化附表!G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10</v>
      </c>
      <c r="H340" s="54">
        <f t="shared" si="75"/>
        <v>20000</v>
      </c>
      <c r="I340" s="54">
        <f>ROUNDUP(装备强化!$F$3*INDEX(装备强化!$C$12:$C$26,MATCH(装备强化附表!I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15</v>
      </c>
      <c r="J340" s="54">
        <f t="shared" si="76"/>
        <v>30000</v>
      </c>
      <c r="K340" s="54">
        <f>ROUNDUP(装备强化!$F$3*INDEX(装备强化!$C$12:$C$26,MATCH(装备强化附表!K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23</v>
      </c>
      <c r="L340" s="54">
        <f t="shared" si="77"/>
        <v>46000</v>
      </c>
      <c r="M340" s="54">
        <f>ROUNDUP(装备强化!$F$3*INDEX(装备强化!$C$12:$C$26,MATCH(装备强化附表!M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28</v>
      </c>
      <c r="N340" s="54">
        <f t="shared" si="78"/>
        <v>56000</v>
      </c>
      <c r="O340" s="54">
        <f>ROUNDUP(装备强化!$F$3*INDEX(装备强化!$C$12:$C$26,MATCH(装备强化附表!O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35</v>
      </c>
      <c r="P340" s="54">
        <f t="shared" si="79"/>
        <v>70000</v>
      </c>
      <c r="Q340" s="54">
        <f>ROUNDUP(装备强化!$F$3*INDEX(装备强化!$C$12:$C$26,MATCH(装备强化附表!Q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63</v>
      </c>
      <c r="R340" s="54">
        <f t="shared" si="80"/>
        <v>126000</v>
      </c>
      <c r="S340" s="54">
        <f>ROUNDUP(装备强化!$F$3*INDEX(装备强化!$C$12:$C$26,MATCH(装备强化附表!S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73</v>
      </c>
      <c r="T340" s="54">
        <f t="shared" si="81"/>
        <v>146000</v>
      </c>
      <c r="U340" s="54">
        <f>ROUNDUP(装备强化!$F$3*INDEX(装备强化!$C$12:$C$26,MATCH(装备强化附表!U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83</v>
      </c>
      <c r="V340" s="54">
        <f t="shared" si="82"/>
        <v>166000</v>
      </c>
      <c r="W340" s="54">
        <f>ROUNDUP(装备强化!$F$3*INDEX(装备强化!$C$12:$C$26,MATCH(装备强化附表!W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93</v>
      </c>
      <c r="X340" s="54">
        <f t="shared" si="83"/>
        <v>186000</v>
      </c>
      <c r="Y340" s="54">
        <f>ROUNDUP(装备强化!$F$3*INDEX(装备强化!$C$12:$C$26,MATCH(装备强化附表!Y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103</v>
      </c>
      <c r="Z340" s="54">
        <f t="shared" si="84"/>
        <v>206000</v>
      </c>
      <c r="AA340" s="54">
        <f>ROUNDUP(装备强化!$F$3*INDEX(装备强化!$C$12:$C$26,MATCH(装备强化附表!AA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180</v>
      </c>
      <c r="AB340" s="54">
        <f t="shared" si="85"/>
        <v>360000</v>
      </c>
      <c r="AC340" s="54">
        <f>ROUNDUP(装备强化!$F$3*INDEX(装备强化!$C$12:$C$26,MATCH(装备强化附表!AC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200</v>
      </c>
      <c r="AD340" s="54">
        <f t="shared" si="86"/>
        <v>400000</v>
      </c>
      <c r="AE340" s="54">
        <f>ROUNDUP(装备强化!$F$3*INDEX(装备强化!$C$12:$C$26,MATCH(装备强化附表!AE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220</v>
      </c>
      <c r="AF340" s="54">
        <f t="shared" si="87"/>
        <v>440000</v>
      </c>
      <c r="AG340" s="54">
        <f>ROUNDUP(装备强化!$F$3*INDEX(装备强化!$C$12:$C$26,MATCH(装备强化附表!AG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240</v>
      </c>
      <c r="AH340" s="54">
        <f t="shared" si="88"/>
        <v>480000</v>
      </c>
      <c r="AI340" s="54">
        <f>ROUNDUP(装备强化!$F$3*INDEX(装备强化!$C$12:$C$26,MATCH(装备强化附表!AI$1,装备强化!$B$12:$B$26,0))*INDEX(装备强化!$G$12:$G$16,MATCH(装备强化附表!$D340,装备强化!$F$12:$F$16,0))*(INDEX(装备强化!$K$12:$K$26,MATCH(装备强化附表!$E340,装备强化!$J$12:$J$26,0))+IF($B340=1,装备强化!$K$28,0))*INDEX(装备强化!$O$12:$O$21,MATCH(装备强化附表!$C340,装备强化!$N$12:$N$21,0)),0)</f>
        <v>260</v>
      </c>
      <c r="AJ340" s="54">
        <f t="shared" si="89"/>
        <v>520000</v>
      </c>
    </row>
    <row r="341" spans="1:36">
      <c r="A341" t="s">
        <v>376</v>
      </c>
      <c r="B341">
        <v>0</v>
      </c>
      <c r="C341" t="s">
        <v>128</v>
      </c>
      <c r="D341" t="s">
        <v>309</v>
      </c>
      <c r="E341">
        <v>1</v>
      </c>
      <c r="F341" t="s">
        <v>135</v>
      </c>
      <c r="G341" s="54">
        <f>ROUNDUP(装备强化!$F$3*INDEX(装备强化!$C$12:$C$26,MATCH(装备强化附表!G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3</v>
      </c>
      <c r="H341" s="54">
        <f t="shared" si="75"/>
        <v>6000</v>
      </c>
      <c r="I341" s="54">
        <f>ROUNDUP(装备强化!$F$3*INDEX(装备强化!$C$12:$C$26,MATCH(装备强化附表!I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4</v>
      </c>
      <c r="J341" s="54">
        <f t="shared" si="76"/>
        <v>8000</v>
      </c>
      <c r="K341" s="54">
        <f>ROUNDUP(装备强化!$F$3*INDEX(装备强化!$C$12:$C$26,MATCH(装备强化附表!K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6</v>
      </c>
      <c r="L341" s="54">
        <f t="shared" si="77"/>
        <v>12000</v>
      </c>
      <c r="M341" s="54">
        <f>ROUNDUP(装备强化!$F$3*INDEX(装备强化!$C$12:$C$26,MATCH(装备强化附表!M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7</v>
      </c>
      <c r="N341" s="54">
        <f t="shared" si="78"/>
        <v>14000</v>
      </c>
      <c r="O341" s="54">
        <f>ROUNDUP(装备强化!$F$3*INDEX(装备强化!$C$12:$C$26,MATCH(装备强化附表!O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9</v>
      </c>
      <c r="P341" s="54">
        <f t="shared" si="79"/>
        <v>18000</v>
      </c>
      <c r="Q341" s="54">
        <f>ROUNDUP(装备强化!$F$3*INDEX(装备强化!$C$12:$C$26,MATCH(装备强化附表!Q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16</v>
      </c>
      <c r="R341" s="54">
        <f t="shared" si="80"/>
        <v>32000</v>
      </c>
      <c r="S341" s="54">
        <f>ROUNDUP(装备强化!$F$3*INDEX(装备强化!$C$12:$C$26,MATCH(装备强化附表!S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19</v>
      </c>
      <c r="T341" s="54">
        <f t="shared" si="81"/>
        <v>38000</v>
      </c>
      <c r="U341" s="54">
        <f>ROUNDUP(装备强化!$F$3*INDEX(装备强化!$C$12:$C$26,MATCH(装备强化附表!U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21</v>
      </c>
      <c r="V341" s="54">
        <f t="shared" si="82"/>
        <v>42000</v>
      </c>
      <c r="W341" s="54">
        <f>ROUNDUP(装备强化!$F$3*INDEX(装备强化!$C$12:$C$26,MATCH(装备强化附表!W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24</v>
      </c>
      <c r="X341" s="54">
        <f t="shared" si="83"/>
        <v>48000</v>
      </c>
      <c r="Y341" s="54">
        <f>ROUNDUP(装备强化!$F$3*INDEX(装备强化!$C$12:$C$26,MATCH(装备强化附表!Y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26</v>
      </c>
      <c r="Z341" s="54">
        <f t="shared" si="84"/>
        <v>52000</v>
      </c>
      <c r="AA341" s="54">
        <f>ROUNDUP(装备强化!$F$3*INDEX(装备强化!$C$12:$C$26,MATCH(装备强化附表!AA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45</v>
      </c>
      <c r="AB341" s="54">
        <f t="shared" si="85"/>
        <v>90000</v>
      </c>
      <c r="AC341" s="54">
        <f>ROUNDUP(装备强化!$F$3*INDEX(装备强化!$C$12:$C$26,MATCH(装备强化附表!AC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50</v>
      </c>
      <c r="AD341" s="54">
        <f t="shared" si="86"/>
        <v>100000</v>
      </c>
      <c r="AE341" s="54">
        <f>ROUNDUP(装备强化!$F$3*INDEX(装备强化!$C$12:$C$26,MATCH(装备强化附表!AE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55</v>
      </c>
      <c r="AF341" s="54">
        <f t="shared" si="87"/>
        <v>110000</v>
      </c>
      <c r="AG341" s="54">
        <f>ROUNDUP(装备强化!$F$3*INDEX(装备强化!$C$12:$C$26,MATCH(装备强化附表!AG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60</v>
      </c>
      <c r="AH341" s="54">
        <f t="shared" si="88"/>
        <v>120000</v>
      </c>
      <c r="AI341" s="54">
        <f>ROUNDUP(装备强化!$F$3*INDEX(装备强化!$C$12:$C$26,MATCH(装备强化附表!AI$1,装备强化!$B$12:$B$26,0))*INDEX(装备强化!$G$12:$G$16,MATCH(装备强化附表!$D341,装备强化!$F$12:$F$16,0))*(INDEX(装备强化!$K$12:$K$26,MATCH(装备强化附表!$E341,装备强化!$J$12:$J$26,0))+IF($B341=1,装备强化!$K$28,0))*INDEX(装备强化!$O$12:$O$21,MATCH(装备强化附表!$C341,装备强化!$N$12:$N$21,0)),0)</f>
        <v>65</v>
      </c>
      <c r="AJ341" s="54">
        <f t="shared" si="89"/>
        <v>130000</v>
      </c>
    </row>
    <row r="342" spans="1:36">
      <c r="A342" t="s">
        <v>381</v>
      </c>
      <c r="B342">
        <v>1</v>
      </c>
      <c r="C342" t="s">
        <v>128</v>
      </c>
      <c r="D342" t="s">
        <v>309</v>
      </c>
      <c r="E342">
        <v>1</v>
      </c>
      <c r="F342" t="s">
        <v>135</v>
      </c>
      <c r="G342" s="54">
        <f>ROUNDUP(装备强化!$F$3*INDEX(装备强化!$C$12:$C$26,MATCH(装备强化附表!G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7</v>
      </c>
      <c r="H342" s="54">
        <f t="shared" si="75"/>
        <v>14000</v>
      </c>
      <c r="I342" s="54">
        <f>ROUNDUP(装备强化!$F$3*INDEX(装备强化!$C$12:$C$26,MATCH(装备强化附表!I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10</v>
      </c>
      <c r="J342" s="54">
        <f t="shared" si="76"/>
        <v>20000</v>
      </c>
      <c r="K342" s="54">
        <f>ROUNDUP(装备强化!$F$3*INDEX(装备强化!$C$12:$C$26,MATCH(装备强化附表!K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15</v>
      </c>
      <c r="L342" s="54">
        <f t="shared" si="77"/>
        <v>30000</v>
      </c>
      <c r="M342" s="54">
        <f>ROUNDUP(装备强化!$F$3*INDEX(装备强化!$C$12:$C$26,MATCH(装备强化附表!M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18</v>
      </c>
      <c r="N342" s="54">
        <f t="shared" si="78"/>
        <v>36000</v>
      </c>
      <c r="O342" s="54">
        <f>ROUNDUP(装备强化!$F$3*INDEX(装备强化!$C$12:$C$26,MATCH(装备强化附表!O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22</v>
      </c>
      <c r="P342" s="54">
        <f t="shared" si="79"/>
        <v>44000</v>
      </c>
      <c r="Q342" s="54">
        <f>ROUNDUP(装备强化!$F$3*INDEX(装备强化!$C$12:$C$26,MATCH(装备强化附表!Q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40</v>
      </c>
      <c r="R342" s="54">
        <f t="shared" si="80"/>
        <v>80000</v>
      </c>
      <c r="S342" s="54">
        <f>ROUNDUP(装备强化!$F$3*INDEX(装备强化!$C$12:$C$26,MATCH(装备强化附表!S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46</v>
      </c>
      <c r="T342" s="54">
        <f t="shared" si="81"/>
        <v>92000</v>
      </c>
      <c r="U342" s="54">
        <f>ROUNDUP(装备强化!$F$3*INDEX(装备强化!$C$12:$C$26,MATCH(装备强化附表!U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52</v>
      </c>
      <c r="V342" s="54">
        <f t="shared" si="82"/>
        <v>104000</v>
      </c>
      <c r="W342" s="54">
        <f>ROUNDUP(装备强化!$F$3*INDEX(装备强化!$C$12:$C$26,MATCH(装备强化附表!W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58</v>
      </c>
      <c r="X342" s="54">
        <f t="shared" si="83"/>
        <v>116000</v>
      </c>
      <c r="Y342" s="54">
        <f>ROUNDUP(装备强化!$F$3*INDEX(装备强化!$C$12:$C$26,MATCH(装备强化附表!Y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65</v>
      </c>
      <c r="Z342" s="54">
        <f t="shared" si="84"/>
        <v>130000</v>
      </c>
      <c r="AA342" s="54">
        <f>ROUNDUP(装备强化!$F$3*INDEX(装备强化!$C$12:$C$26,MATCH(装备强化附表!AA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113</v>
      </c>
      <c r="AB342" s="54">
        <f t="shared" si="85"/>
        <v>226000</v>
      </c>
      <c r="AC342" s="54">
        <f>ROUNDUP(装备强化!$F$3*INDEX(装备强化!$C$12:$C$26,MATCH(装备强化附表!AC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125</v>
      </c>
      <c r="AD342" s="54">
        <f t="shared" si="86"/>
        <v>250000</v>
      </c>
      <c r="AE342" s="54">
        <f>ROUNDUP(装备强化!$F$3*INDEX(装备强化!$C$12:$C$26,MATCH(装备强化附表!AE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138</v>
      </c>
      <c r="AF342" s="54">
        <f t="shared" si="87"/>
        <v>276000</v>
      </c>
      <c r="AG342" s="54">
        <f>ROUNDUP(装备强化!$F$3*INDEX(装备强化!$C$12:$C$26,MATCH(装备强化附表!AG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150</v>
      </c>
      <c r="AH342" s="54">
        <f t="shared" si="88"/>
        <v>300000</v>
      </c>
      <c r="AI342" s="54">
        <f>ROUNDUP(装备强化!$F$3*INDEX(装备强化!$C$12:$C$26,MATCH(装备强化附表!AI$1,装备强化!$B$12:$B$26,0))*INDEX(装备强化!$G$12:$G$16,MATCH(装备强化附表!$D342,装备强化!$F$12:$F$16,0))*(INDEX(装备强化!$K$12:$K$26,MATCH(装备强化附表!$E342,装备强化!$J$12:$J$26,0))+IF($B342=1,装备强化!$K$28,0))*INDEX(装备强化!$O$12:$O$21,MATCH(装备强化附表!$C342,装备强化!$N$12:$N$21,0)),0)</f>
        <v>163</v>
      </c>
      <c r="AJ342" s="54">
        <f t="shared" si="89"/>
        <v>326000</v>
      </c>
    </row>
    <row r="343" spans="1:36">
      <c r="A343" t="s">
        <v>386</v>
      </c>
      <c r="B343">
        <v>0</v>
      </c>
      <c r="C343" t="s">
        <v>127</v>
      </c>
      <c r="D343" t="s">
        <v>309</v>
      </c>
      <c r="E343">
        <v>1</v>
      </c>
      <c r="F343" t="s">
        <v>139</v>
      </c>
      <c r="G343" s="54">
        <f>ROUNDUP(装备强化!$F$3*INDEX(装备强化!$C$12:$C$26,MATCH(装备强化附表!G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4</v>
      </c>
      <c r="H343" s="54">
        <f t="shared" si="75"/>
        <v>8000</v>
      </c>
      <c r="I343" s="54">
        <f>ROUNDUP(装备强化!$F$3*INDEX(装备强化!$C$12:$C$26,MATCH(装备强化附表!I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6</v>
      </c>
      <c r="J343" s="54">
        <f t="shared" si="76"/>
        <v>12000</v>
      </c>
      <c r="K343" s="54">
        <f>ROUNDUP(装备强化!$F$3*INDEX(装备强化!$C$12:$C$26,MATCH(装备强化附表!K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9</v>
      </c>
      <c r="L343" s="54">
        <f t="shared" si="77"/>
        <v>18000</v>
      </c>
      <c r="M343" s="54">
        <f>ROUNDUP(装备强化!$F$3*INDEX(装备强化!$C$12:$C$26,MATCH(装备强化附表!M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11</v>
      </c>
      <c r="N343" s="54">
        <f t="shared" si="78"/>
        <v>22000</v>
      </c>
      <c r="O343" s="54">
        <f>ROUNDUP(装备强化!$F$3*INDEX(装备强化!$C$12:$C$26,MATCH(装备强化附表!O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14</v>
      </c>
      <c r="P343" s="54">
        <f t="shared" si="79"/>
        <v>28000</v>
      </c>
      <c r="Q343" s="54">
        <f>ROUNDUP(装备强化!$F$3*INDEX(装备强化!$C$12:$C$26,MATCH(装备强化附表!Q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25</v>
      </c>
      <c r="R343" s="54">
        <f t="shared" si="80"/>
        <v>50000</v>
      </c>
      <c r="S343" s="54">
        <f>ROUNDUP(装备强化!$F$3*INDEX(装备强化!$C$12:$C$26,MATCH(装备强化附表!S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29</v>
      </c>
      <c r="T343" s="54">
        <f t="shared" si="81"/>
        <v>58000</v>
      </c>
      <c r="U343" s="54">
        <f>ROUNDUP(装备强化!$F$3*INDEX(装备强化!$C$12:$C$26,MATCH(装备强化附表!U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33</v>
      </c>
      <c r="V343" s="54">
        <f t="shared" si="82"/>
        <v>66000</v>
      </c>
      <c r="W343" s="54">
        <f>ROUNDUP(装备强化!$F$3*INDEX(装备强化!$C$12:$C$26,MATCH(装备强化附表!W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37</v>
      </c>
      <c r="X343" s="54">
        <f t="shared" si="83"/>
        <v>74000</v>
      </c>
      <c r="Y343" s="54">
        <f>ROUNDUP(装备强化!$F$3*INDEX(装备强化!$C$12:$C$26,MATCH(装备强化附表!Y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41</v>
      </c>
      <c r="Z343" s="54">
        <f t="shared" si="84"/>
        <v>82000</v>
      </c>
      <c r="AA343" s="54">
        <f>ROUNDUP(装备强化!$F$3*INDEX(装备强化!$C$12:$C$26,MATCH(装备强化附表!AA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72</v>
      </c>
      <c r="AB343" s="54">
        <f t="shared" si="85"/>
        <v>144000</v>
      </c>
      <c r="AC343" s="54">
        <f>ROUNDUP(装备强化!$F$3*INDEX(装备强化!$C$12:$C$26,MATCH(装备强化附表!AC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80</v>
      </c>
      <c r="AD343" s="54">
        <f t="shared" si="86"/>
        <v>160000</v>
      </c>
      <c r="AE343" s="54">
        <f>ROUNDUP(装备强化!$F$3*INDEX(装备强化!$C$12:$C$26,MATCH(装备强化附表!AE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88</v>
      </c>
      <c r="AF343" s="54">
        <f t="shared" si="87"/>
        <v>176000</v>
      </c>
      <c r="AG343" s="54">
        <f>ROUNDUP(装备强化!$F$3*INDEX(装备强化!$C$12:$C$26,MATCH(装备强化附表!AG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96</v>
      </c>
      <c r="AH343" s="54">
        <f t="shared" si="88"/>
        <v>192000</v>
      </c>
      <c r="AI343" s="54">
        <f>ROUNDUP(装备强化!$F$3*INDEX(装备强化!$C$12:$C$26,MATCH(装备强化附表!AI$1,装备强化!$B$12:$B$26,0))*INDEX(装备强化!$G$12:$G$16,MATCH(装备强化附表!$D343,装备强化!$F$12:$F$16,0))*(INDEX(装备强化!$K$12:$K$26,MATCH(装备强化附表!$E343,装备强化!$J$12:$J$26,0))+IF($B343=1,装备强化!$K$28,0))*INDEX(装备强化!$O$12:$O$21,MATCH(装备强化附表!$C343,装备强化!$N$12:$N$21,0)),0)</f>
        <v>104</v>
      </c>
      <c r="AJ343" s="54">
        <f t="shared" si="89"/>
        <v>208000</v>
      </c>
    </row>
    <row r="344" spans="1:36">
      <c r="A344" t="s">
        <v>391</v>
      </c>
      <c r="B344">
        <v>1</v>
      </c>
      <c r="C344" t="s">
        <v>127</v>
      </c>
      <c r="D344" t="s">
        <v>309</v>
      </c>
      <c r="E344">
        <v>1</v>
      </c>
      <c r="F344" t="s">
        <v>139</v>
      </c>
      <c r="G344" s="54">
        <f>ROUNDUP(装备强化!$F$3*INDEX(装备强化!$C$12:$C$26,MATCH(装备强化附表!G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10</v>
      </c>
      <c r="H344" s="54">
        <f t="shared" si="75"/>
        <v>20000</v>
      </c>
      <c r="I344" s="54">
        <f>ROUNDUP(装备强化!$F$3*INDEX(装备强化!$C$12:$C$26,MATCH(装备强化附表!I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15</v>
      </c>
      <c r="J344" s="54">
        <f t="shared" si="76"/>
        <v>30000</v>
      </c>
      <c r="K344" s="54">
        <f>ROUNDUP(装备强化!$F$3*INDEX(装备强化!$C$12:$C$26,MATCH(装备强化附表!K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23</v>
      </c>
      <c r="L344" s="54">
        <f t="shared" si="77"/>
        <v>46000</v>
      </c>
      <c r="M344" s="54">
        <f>ROUNDUP(装备强化!$F$3*INDEX(装备强化!$C$12:$C$26,MATCH(装备强化附表!M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28</v>
      </c>
      <c r="N344" s="54">
        <f t="shared" si="78"/>
        <v>56000</v>
      </c>
      <c r="O344" s="54">
        <f>ROUNDUP(装备强化!$F$3*INDEX(装备强化!$C$12:$C$26,MATCH(装备强化附表!O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35</v>
      </c>
      <c r="P344" s="54">
        <f t="shared" si="79"/>
        <v>70000</v>
      </c>
      <c r="Q344" s="54">
        <f>ROUNDUP(装备强化!$F$3*INDEX(装备强化!$C$12:$C$26,MATCH(装备强化附表!Q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63</v>
      </c>
      <c r="R344" s="54">
        <f t="shared" si="80"/>
        <v>126000</v>
      </c>
      <c r="S344" s="54">
        <f>ROUNDUP(装备强化!$F$3*INDEX(装备强化!$C$12:$C$26,MATCH(装备强化附表!S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73</v>
      </c>
      <c r="T344" s="54">
        <f t="shared" si="81"/>
        <v>146000</v>
      </c>
      <c r="U344" s="54">
        <f>ROUNDUP(装备强化!$F$3*INDEX(装备强化!$C$12:$C$26,MATCH(装备强化附表!U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83</v>
      </c>
      <c r="V344" s="54">
        <f t="shared" si="82"/>
        <v>166000</v>
      </c>
      <c r="W344" s="54">
        <f>ROUNDUP(装备强化!$F$3*INDEX(装备强化!$C$12:$C$26,MATCH(装备强化附表!W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93</v>
      </c>
      <c r="X344" s="54">
        <f t="shared" si="83"/>
        <v>186000</v>
      </c>
      <c r="Y344" s="54">
        <f>ROUNDUP(装备强化!$F$3*INDEX(装备强化!$C$12:$C$26,MATCH(装备强化附表!Y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103</v>
      </c>
      <c r="Z344" s="54">
        <f t="shared" si="84"/>
        <v>206000</v>
      </c>
      <c r="AA344" s="54">
        <f>ROUNDUP(装备强化!$F$3*INDEX(装备强化!$C$12:$C$26,MATCH(装备强化附表!AA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180</v>
      </c>
      <c r="AB344" s="54">
        <f t="shared" si="85"/>
        <v>360000</v>
      </c>
      <c r="AC344" s="54">
        <f>ROUNDUP(装备强化!$F$3*INDEX(装备强化!$C$12:$C$26,MATCH(装备强化附表!AC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200</v>
      </c>
      <c r="AD344" s="54">
        <f t="shared" si="86"/>
        <v>400000</v>
      </c>
      <c r="AE344" s="54">
        <f>ROUNDUP(装备强化!$F$3*INDEX(装备强化!$C$12:$C$26,MATCH(装备强化附表!AE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220</v>
      </c>
      <c r="AF344" s="54">
        <f t="shared" si="87"/>
        <v>440000</v>
      </c>
      <c r="AG344" s="54">
        <f>ROUNDUP(装备强化!$F$3*INDEX(装备强化!$C$12:$C$26,MATCH(装备强化附表!AG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240</v>
      </c>
      <c r="AH344" s="54">
        <f t="shared" si="88"/>
        <v>480000</v>
      </c>
      <c r="AI344" s="54">
        <f>ROUNDUP(装备强化!$F$3*INDEX(装备强化!$C$12:$C$26,MATCH(装备强化附表!AI$1,装备强化!$B$12:$B$26,0))*INDEX(装备强化!$G$12:$G$16,MATCH(装备强化附表!$D344,装备强化!$F$12:$F$16,0))*(INDEX(装备强化!$K$12:$K$26,MATCH(装备强化附表!$E344,装备强化!$J$12:$J$26,0))+IF($B344=1,装备强化!$K$28,0))*INDEX(装备强化!$O$12:$O$21,MATCH(装备强化附表!$C344,装备强化!$N$12:$N$21,0)),0)</f>
        <v>260</v>
      </c>
      <c r="AJ344" s="54">
        <f t="shared" si="89"/>
        <v>520000</v>
      </c>
    </row>
    <row r="345" spans="1:36">
      <c r="A345" t="s">
        <v>396</v>
      </c>
      <c r="B345">
        <v>0</v>
      </c>
      <c r="C345" t="s">
        <v>128</v>
      </c>
      <c r="D345" t="s">
        <v>309</v>
      </c>
      <c r="E345">
        <v>1</v>
      </c>
      <c r="F345" t="s">
        <v>139</v>
      </c>
      <c r="G345" s="54">
        <f>ROUNDUP(装备强化!$F$3*INDEX(装备强化!$C$12:$C$26,MATCH(装备强化附表!G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3</v>
      </c>
      <c r="H345" s="54">
        <f t="shared" si="75"/>
        <v>6000</v>
      </c>
      <c r="I345" s="54">
        <f>ROUNDUP(装备强化!$F$3*INDEX(装备强化!$C$12:$C$26,MATCH(装备强化附表!I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4</v>
      </c>
      <c r="J345" s="54">
        <f t="shared" si="76"/>
        <v>8000</v>
      </c>
      <c r="K345" s="54">
        <f>ROUNDUP(装备强化!$F$3*INDEX(装备强化!$C$12:$C$26,MATCH(装备强化附表!K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6</v>
      </c>
      <c r="L345" s="54">
        <f t="shared" si="77"/>
        <v>12000</v>
      </c>
      <c r="M345" s="54">
        <f>ROUNDUP(装备强化!$F$3*INDEX(装备强化!$C$12:$C$26,MATCH(装备强化附表!M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7</v>
      </c>
      <c r="N345" s="54">
        <f t="shared" si="78"/>
        <v>14000</v>
      </c>
      <c r="O345" s="54">
        <f>ROUNDUP(装备强化!$F$3*INDEX(装备强化!$C$12:$C$26,MATCH(装备强化附表!O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9</v>
      </c>
      <c r="P345" s="54">
        <f t="shared" si="79"/>
        <v>18000</v>
      </c>
      <c r="Q345" s="54">
        <f>ROUNDUP(装备强化!$F$3*INDEX(装备强化!$C$12:$C$26,MATCH(装备强化附表!Q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16</v>
      </c>
      <c r="R345" s="54">
        <f t="shared" si="80"/>
        <v>32000</v>
      </c>
      <c r="S345" s="54">
        <f>ROUNDUP(装备强化!$F$3*INDEX(装备强化!$C$12:$C$26,MATCH(装备强化附表!S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19</v>
      </c>
      <c r="T345" s="54">
        <f t="shared" si="81"/>
        <v>38000</v>
      </c>
      <c r="U345" s="54">
        <f>ROUNDUP(装备强化!$F$3*INDEX(装备强化!$C$12:$C$26,MATCH(装备强化附表!U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21</v>
      </c>
      <c r="V345" s="54">
        <f t="shared" si="82"/>
        <v>42000</v>
      </c>
      <c r="W345" s="54">
        <f>ROUNDUP(装备强化!$F$3*INDEX(装备强化!$C$12:$C$26,MATCH(装备强化附表!W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24</v>
      </c>
      <c r="X345" s="54">
        <f t="shared" si="83"/>
        <v>48000</v>
      </c>
      <c r="Y345" s="54">
        <f>ROUNDUP(装备强化!$F$3*INDEX(装备强化!$C$12:$C$26,MATCH(装备强化附表!Y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26</v>
      </c>
      <c r="Z345" s="54">
        <f t="shared" si="84"/>
        <v>52000</v>
      </c>
      <c r="AA345" s="54">
        <f>ROUNDUP(装备强化!$F$3*INDEX(装备强化!$C$12:$C$26,MATCH(装备强化附表!AA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45</v>
      </c>
      <c r="AB345" s="54">
        <f t="shared" si="85"/>
        <v>90000</v>
      </c>
      <c r="AC345" s="54">
        <f>ROUNDUP(装备强化!$F$3*INDEX(装备强化!$C$12:$C$26,MATCH(装备强化附表!AC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50</v>
      </c>
      <c r="AD345" s="54">
        <f t="shared" si="86"/>
        <v>100000</v>
      </c>
      <c r="AE345" s="54">
        <f>ROUNDUP(装备强化!$F$3*INDEX(装备强化!$C$12:$C$26,MATCH(装备强化附表!AE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55</v>
      </c>
      <c r="AF345" s="54">
        <f t="shared" si="87"/>
        <v>110000</v>
      </c>
      <c r="AG345" s="54">
        <f>ROUNDUP(装备强化!$F$3*INDEX(装备强化!$C$12:$C$26,MATCH(装备强化附表!AG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60</v>
      </c>
      <c r="AH345" s="54">
        <f t="shared" si="88"/>
        <v>120000</v>
      </c>
      <c r="AI345" s="54">
        <f>ROUNDUP(装备强化!$F$3*INDEX(装备强化!$C$12:$C$26,MATCH(装备强化附表!AI$1,装备强化!$B$12:$B$26,0))*INDEX(装备强化!$G$12:$G$16,MATCH(装备强化附表!$D345,装备强化!$F$12:$F$16,0))*(INDEX(装备强化!$K$12:$K$26,MATCH(装备强化附表!$E345,装备强化!$J$12:$J$26,0))+IF($B345=1,装备强化!$K$28,0))*INDEX(装备强化!$O$12:$O$21,MATCH(装备强化附表!$C345,装备强化!$N$12:$N$21,0)),0)</f>
        <v>65</v>
      </c>
      <c r="AJ345" s="54">
        <f t="shared" si="89"/>
        <v>130000</v>
      </c>
    </row>
    <row r="346" spans="1:36">
      <c r="A346" t="s">
        <v>401</v>
      </c>
      <c r="B346">
        <v>1</v>
      </c>
      <c r="C346" t="s">
        <v>128</v>
      </c>
      <c r="D346" t="s">
        <v>309</v>
      </c>
      <c r="E346">
        <v>1</v>
      </c>
      <c r="F346" t="s">
        <v>139</v>
      </c>
      <c r="G346" s="54">
        <f>ROUNDUP(装备强化!$F$3*INDEX(装备强化!$C$12:$C$26,MATCH(装备强化附表!G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7</v>
      </c>
      <c r="H346" s="54">
        <f t="shared" si="75"/>
        <v>14000</v>
      </c>
      <c r="I346" s="54">
        <f>ROUNDUP(装备强化!$F$3*INDEX(装备强化!$C$12:$C$26,MATCH(装备强化附表!I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10</v>
      </c>
      <c r="J346" s="54">
        <f t="shared" si="76"/>
        <v>20000</v>
      </c>
      <c r="K346" s="54">
        <f>ROUNDUP(装备强化!$F$3*INDEX(装备强化!$C$12:$C$26,MATCH(装备强化附表!K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15</v>
      </c>
      <c r="L346" s="54">
        <f t="shared" si="77"/>
        <v>30000</v>
      </c>
      <c r="M346" s="54">
        <f>ROUNDUP(装备强化!$F$3*INDEX(装备强化!$C$12:$C$26,MATCH(装备强化附表!M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18</v>
      </c>
      <c r="N346" s="54">
        <f t="shared" si="78"/>
        <v>36000</v>
      </c>
      <c r="O346" s="54">
        <f>ROUNDUP(装备强化!$F$3*INDEX(装备强化!$C$12:$C$26,MATCH(装备强化附表!O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22</v>
      </c>
      <c r="P346" s="54">
        <f t="shared" si="79"/>
        <v>44000</v>
      </c>
      <c r="Q346" s="54">
        <f>ROUNDUP(装备强化!$F$3*INDEX(装备强化!$C$12:$C$26,MATCH(装备强化附表!Q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40</v>
      </c>
      <c r="R346" s="54">
        <f t="shared" si="80"/>
        <v>80000</v>
      </c>
      <c r="S346" s="54">
        <f>ROUNDUP(装备强化!$F$3*INDEX(装备强化!$C$12:$C$26,MATCH(装备强化附表!S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46</v>
      </c>
      <c r="T346" s="54">
        <f t="shared" si="81"/>
        <v>92000</v>
      </c>
      <c r="U346" s="54">
        <f>ROUNDUP(装备强化!$F$3*INDEX(装备强化!$C$12:$C$26,MATCH(装备强化附表!U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52</v>
      </c>
      <c r="V346" s="54">
        <f t="shared" si="82"/>
        <v>104000</v>
      </c>
      <c r="W346" s="54">
        <f>ROUNDUP(装备强化!$F$3*INDEX(装备强化!$C$12:$C$26,MATCH(装备强化附表!W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58</v>
      </c>
      <c r="X346" s="54">
        <f t="shared" si="83"/>
        <v>116000</v>
      </c>
      <c r="Y346" s="54">
        <f>ROUNDUP(装备强化!$F$3*INDEX(装备强化!$C$12:$C$26,MATCH(装备强化附表!Y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65</v>
      </c>
      <c r="Z346" s="54">
        <f t="shared" si="84"/>
        <v>130000</v>
      </c>
      <c r="AA346" s="54">
        <f>ROUNDUP(装备强化!$F$3*INDEX(装备强化!$C$12:$C$26,MATCH(装备强化附表!AA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113</v>
      </c>
      <c r="AB346" s="54">
        <f t="shared" si="85"/>
        <v>226000</v>
      </c>
      <c r="AC346" s="54">
        <f>ROUNDUP(装备强化!$F$3*INDEX(装备强化!$C$12:$C$26,MATCH(装备强化附表!AC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125</v>
      </c>
      <c r="AD346" s="54">
        <f t="shared" si="86"/>
        <v>250000</v>
      </c>
      <c r="AE346" s="54">
        <f>ROUNDUP(装备强化!$F$3*INDEX(装备强化!$C$12:$C$26,MATCH(装备强化附表!AE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138</v>
      </c>
      <c r="AF346" s="54">
        <f t="shared" si="87"/>
        <v>276000</v>
      </c>
      <c r="AG346" s="54">
        <f>ROUNDUP(装备强化!$F$3*INDEX(装备强化!$C$12:$C$26,MATCH(装备强化附表!AG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150</v>
      </c>
      <c r="AH346" s="54">
        <f t="shared" si="88"/>
        <v>300000</v>
      </c>
      <c r="AI346" s="54">
        <f>ROUNDUP(装备强化!$F$3*INDEX(装备强化!$C$12:$C$26,MATCH(装备强化附表!AI$1,装备强化!$B$12:$B$26,0))*INDEX(装备强化!$G$12:$G$16,MATCH(装备强化附表!$D346,装备强化!$F$12:$F$16,0))*(INDEX(装备强化!$K$12:$K$26,MATCH(装备强化附表!$E346,装备强化!$J$12:$J$26,0))+IF($B346=1,装备强化!$K$28,0))*INDEX(装备强化!$O$12:$O$21,MATCH(装备强化附表!$C346,装备强化!$N$12:$N$21,0)),0)</f>
        <v>163</v>
      </c>
      <c r="AJ346" s="54">
        <f t="shared" si="89"/>
        <v>326000</v>
      </c>
    </row>
    <row r="347" spans="1:36">
      <c r="A347" t="s">
        <v>406</v>
      </c>
      <c r="B347">
        <v>0</v>
      </c>
      <c r="C347" t="s">
        <v>127</v>
      </c>
      <c r="D347" t="s">
        <v>309</v>
      </c>
      <c r="E347">
        <v>1</v>
      </c>
      <c r="F347" t="s">
        <v>137</v>
      </c>
      <c r="G347" s="54">
        <f>ROUNDUP(装备强化!$F$3*INDEX(装备强化!$C$12:$C$26,MATCH(装备强化附表!G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4</v>
      </c>
      <c r="H347" s="54">
        <f t="shared" si="75"/>
        <v>8000</v>
      </c>
      <c r="I347" s="54">
        <f>ROUNDUP(装备强化!$F$3*INDEX(装备强化!$C$12:$C$26,MATCH(装备强化附表!I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6</v>
      </c>
      <c r="J347" s="54">
        <f t="shared" si="76"/>
        <v>12000</v>
      </c>
      <c r="K347" s="54">
        <f>ROUNDUP(装备强化!$F$3*INDEX(装备强化!$C$12:$C$26,MATCH(装备强化附表!K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9</v>
      </c>
      <c r="L347" s="54">
        <f t="shared" si="77"/>
        <v>18000</v>
      </c>
      <c r="M347" s="54">
        <f>ROUNDUP(装备强化!$F$3*INDEX(装备强化!$C$12:$C$26,MATCH(装备强化附表!M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11</v>
      </c>
      <c r="N347" s="54">
        <f t="shared" si="78"/>
        <v>22000</v>
      </c>
      <c r="O347" s="54">
        <f>ROUNDUP(装备强化!$F$3*INDEX(装备强化!$C$12:$C$26,MATCH(装备强化附表!O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14</v>
      </c>
      <c r="P347" s="54">
        <f t="shared" si="79"/>
        <v>28000</v>
      </c>
      <c r="Q347" s="54">
        <f>ROUNDUP(装备强化!$F$3*INDEX(装备强化!$C$12:$C$26,MATCH(装备强化附表!Q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25</v>
      </c>
      <c r="R347" s="54">
        <f t="shared" si="80"/>
        <v>50000</v>
      </c>
      <c r="S347" s="54">
        <f>ROUNDUP(装备强化!$F$3*INDEX(装备强化!$C$12:$C$26,MATCH(装备强化附表!S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29</v>
      </c>
      <c r="T347" s="54">
        <f t="shared" si="81"/>
        <v>58000</v>
      </c>
      <c r="U347" s="54">
        <f>ROUNDUP(装备强化!$F$3*INDEX(装备强化!$C$12:$C$26,MATCH(装备强化附表!U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33</v>
      </c>
      <c r="V347" s="54">
        <f t="shared" si="82"/>
        <v>66000</v>
      </c>
      <c r="W347" s="54">
        <f>ROUNDUP(装备强化!$F$3*INDEX(装备强化!$C$12:$C$26,MATCH(装备强化附表!W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37</v>
      </c>
      <c r="X347" s="54">
        <f t="shared" si="83"/>
        <v>74000</v>
      </c>
      <c r="Y347" s="54">
        <f>ROUNDUP(装备强化!$F$3*INDEX(装备强化!$C$12:$C$26,MATCH(装备强化附表!Y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41</v>
      </c>
      <c r="Z347" s="54">
        <f t="shared" si="84"/>
        <v>82000</v>
      </c>
      <c r="AA347" s="54">
        <f>ROUNDUP(装备强化!$F$3*INDEX(装备强化!$C$12:$C$26,MATCH(装备强化附表!AA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72</v>
      </c>
      <c r="AB347" s="54">
        <f t="shared" si="85"/>
        <v>144000</v>
      </c>
      <c r="AC347" s="54">
        <f>ROUNDUP(装备强化!$F$3*INDEX(装备强化!$C$12:$C$26,MATCH(装备强化附表!AC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80</v>
      </c>
      <c r="AD347" s="54">
        <f t="shared" si="86"/>
        <v>160000</v>
      </c>
      <c r="AE347" s="54">
        <f>ROUNDUP(装备强化!$F$3*INDEX(装备强化!$C$12:$C$26,MATCH(装备强化附表!AE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88</v>
      </c>
      <c r="AF347" s="54">
        <f t="shared" si="87"/>
        <v>176000</v>
      </c>
      <c r="AG347" s="54">
        <f>ROUNDUP(装备强化!$F$3*INDEX(装备强化!$C$12:$C$26,MATCH(装备强化附表!AG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96</v>
      </c>
      <c r="AH347" s="54">
        <f t="shared" si="88"/>
        <v>192000</v>
      </c>
      <c r="AI347" s="54">
        <f>ROUNDUP(装备强化!$F$3*INDEX(装备强化!$C$12:$C$26,MATCH(装备强化附表!AI$1,装备强化!$B$12:$B$26,0))*INDEX(装备强化!$G$12:$G$16,MATCH(装备强化附表!$D347,装备强化!$F$12:$F$16,0))*(INDEX(装备强化!$K$12:$K$26,MATCH(装备强化附表!$E347,装备强化!$J$12:$J$26,0))+IF($B347=1,装备强化!$K$28,0))*INDEX(装备强化!$O$12:$O$21,MATCH(装备强化附表!$C347,装备强化!$N$12:$N$21,0)),0)</f>
        <v>104</v>
      </c>
      <c r="AJ347" s="54">
        <f t="shared" si="89"/>
        <v>208000</v>
      </c>
    </row>
    <row r="348" spans="1:36">
      <c r="A348" t="s">
        <v>411</v>
      </c>
      <c r="B348">
        <v>1</v>
      </c>
      <c r="C348" t="s">
        <v>127</v>
      </c>
      <c r="D348" t="s">
        <v>309</v>
      </c>
      <c r="E348">
        <v>1</v>
      </c>
      <c r="F348" t="s">
        <v>137</v>
      </c>
      <c r="G348" s="54">
        <f>ROUNDUP(装备强化!$F$3*INDEX(装备强化!$C$12:$C$26,MATCH(装备强化附表!G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10</v>
      </c>
      <c r="H348" s="54">
        <f t="shared" si="75"/>
        <v>20000</v>
      </c>
      <c r="I348" s="54">
        <f>ROUNDUP(装备强化!$F$3*INDEX(装备强化!$C$12:$C$26,MATCH(装备强化附表!I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15</v>
      </c>
      <c r="J348" s="54">
        <f t="shared" si="76"/>
        <v>30000</v>
      </c>
      <c r="K348" s="54">
        <f>ROUNDUP(装备强化!$F$3*INDEX(装备强化!$C$12:$C$26,MATCH(装备强化附表!K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23</v>
      </c>
      <c r="L348" s="54">
        <f t="shared" si="77"/>
        <v>46000</v>
      </c>
      <c r="M348" s="54">
        <f>ROUNDUP(装备强化!$F$3*INDEX(装备强化!$C$12:$C$26,MATCH(装备强化附表!M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28</v>
      </c>
      <c r="N348" s="54">
        <f t="shared" si="78"/>
        <v>56000</v>
      </c>
      <c r="O348" s="54">
        <f>ROUNDUP(装备强化!$F$3*INDEX(装备强化!$C$12:$C$26,MATCH(装备强化附表!O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35</v>
      </c>
      <c r="P348" s="54">
        <f t="shared" si="79"/>
        <v>70000</v>
      </c>
      <c r="Q348" s="54">
        <f>ROUNDUP(装备强化!$F$3*INDEX(装备强化!$C$12:$C$26,MATCH(装备强化附表!Q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63</v>
      </c>
      <c r="R348" s="54">
        <f t="shared" si="80"/>
        <v>126000</v>
      </c>
      <c r="S348" s="54">
        <f>ROUNDUP(装备强化!$F$3*INDEX(装备强化!$C$12:$C$26,MATCH(装备强化附表!S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73</v>
      </c>
      <c r="T348" s="54">
        <f t="shared" si="81"/>
        <v>146000</v>
      </c>
      <c r="U348" s="54">
        <f>ROUNDUP(装备强化!$F$3*INDEX(装备强化!$C$12:$C$26,MATCH(装备强化附表!U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83</v>
      </c>
      <c r="V348" s="54">
        <f t="shared" si="82"/>
        <v>166000</v>
      </c>
      <c r="W348" s="54">
        <f>ROUNDUP(装备强化!$F$3*INDEX(装备强化!$C$12:$C$26,MATCH(装备强化附表!W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93</v>
      </c>
      <c r="X348" s="54">
        <f t="shared" si="83"/>
        <v>186000</v>
      </c>
      <c r="Y348" s="54">
        <f>ROUNDUP(装备强化!$F$3*INDEX(装备强化!$C$12:$C$26,MATCH(装备强化附表!Y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103</v>
      </c>
      <c r="Z348" s="54">
        <f t="shared" si="84"/>
        <v>206000</v>
      </c>
      <c r="AA348" s="54">
        <f>ROUNDUP(装备强化!$F$3*INDEX(装备强化!$C$12:$C$26,MATCH(装备强化附表!AA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180</v>
      </c>
      <c r="AB348" s="54">
        <f t="shared" si="85"/>
        <v>360000</v>
      </c>
      <c r="AC348" s="54">
        <f>ROUNDUP(装备强化!$F$3*INDEX(装备强化!$C$12:$C$26,MATCH(装备强化附表!AC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200</v>
      </c>
      <c r="AD348" s="54">
        <f t="shared" si="86"/>
        <v>400000</v>
      </c>
      <c r="AE348" s="54">
        <f>ROUNDUP(装备强化!$F$3*INDEX(装备强化!$C$12:$C$26,MATCH(装备强化附表!AE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220</v>
      </c>
      <c r="AF348" s="54">
        <f t="shared" si="87"/>
        <v>440000</v>
      </c>
      <c r="AG348" s="54">
        <f>ROUNDUP(装备强化!$F$3*INDEX(装备强化!$C$12:$C$26,MATCH(装备强化附表!AG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240</v>
      </c>
      <c r="AH348" s="54">
        <f t="shared" si="88"/>
        <v>480000</v>
      </c>
      <c r="AI348" s="54">
        <f>ROUNDUP(装备强化!$F$3*INDEX(装备强化!$C$12:$C$26,MATCH(装备强化附表!AI$1,装备强化!$B$12:$B$26,0))*INDEX(装备强化!$G$12:$G$16,MATCH(装备强化附表!$D348,装备强化!$F$12:$F$16,0))*(INDEX(装备强化!$K$12:$K$26,MATCH(装备强化附表!$E348,装备强化!$J$12:$J$26,0))+IF($B348=1,装备强化!$K$28,0))*INDEX(装备强化!$O$12:$O$21,MATCH(装备强化附表!$C348,装备强化!$N$12:$N$21,0)),0)</f>
        <v>260</v>
      </c>
      <c r="AJ348" s="54">
        <f t="shared" si="89"/>
        <v>520000</v>
      </c>
    </row>
    <row r="349" spans="1:36">
      <c r="A349" t="s">
        <v>416</v>
      </c>
      <c r="B349">
        <v>0</v>
      </c>
      <c r="C349" t="s">
        <v>128</v>
      </c>
      <c r="D349" t="s">
        <v>309</v>
      </c>
      <c r="E349">
        <v>1</v>
      </c>
      <c r="F349" t="s">
        <v>137</v>
      </c>
      <c r="G349" s="54">
        <f>ROUNDUP(装备强化!$F$3*INDEX(装备强化!$C$12:$C$26,MATCH(装备强化附表!G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3</v>
      </c>
      <c r="H349" s="54">
        <f t="shared" si="75"/>
        <v>6000</v>
      </c>
      <c r="I349" s="54">
        <f>ROUNDUP(装备强化!$F$3*INDEX(装备强化!$C$12:$C$26,MATCH(装备强化附表!I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4</v>
      </c>
      <c r="J349" s="54">
        <f t="shared" si="76"/>
        <v>8000</v>
      </c>
      <c r="K349" s="54">
        <f>ROUNDUP(装备强化!$F$3*INDEX(装备强化!$C$12:$C$26,MATCH(装备强化附表!K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6</v>
      </c>
      <c r="L349" s="54">
        <f t="shared" si="77"/>
        <v>12000</v>
      </c>
      <c r="M349" s="54">
        <f>ROUNDUP(装备强化!$F$3*INDEX(装备强化!$C$12:$C$26,MATCH(装备强化附表!M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7</v>
      </c>
      <c r="N349" s="54">
        <f t="shared" si="78"/>
        <v>14000</v>
      </c>
      <c r="O349" s="54">
        <f>ROUNDUP(装备强化!$F$3*INDEX(装备强化!$C$12:$C$26,MATCH(装备强化附表!O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9</v>
      </c>
      <c r="P349" s="54">
        <f t="shared" si="79"/>
        <v>18000</v>
      </c>
      <c r="Q349" s="54">
        <f>ROUNDUP(装备强化!$F$3*INDEX(装备强化!$C$12:$C$26,MATCH(装备强化附表!Q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16</v>
      </c>
      <c r="R349" s="54">
        <f t="shared" si="80"/>
        <v>32000</v>
      </c>
      <c r="S349" s="54">
        <f>ROUNDUP(装备强化!$F$3*INDEX(装备强化!$C$12:$C$26,MATCH(装备强化附表!S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19</v>
      </c>
      <c r="T349" s="54">
        <f t="shared" si="81"/>
        <v>38000</v>
      </c>
      <c r="U349" s="54">
        <f>ROUNDUP(装备强化!$F$3*INDEX(装备强化!$C$12:$C$26,MATCH(装备强化附表!U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21</v>
      </c>
      <c r="V349" s="54">
        <f t="shared" si="82"/>
        <v>42000</v>
      </c>
      <c r="W349" s="54">
        <f>ROUNDUP(装备强化!$F$3*INDEX(装备强化!$C$12:$C$26,MATCH(装备强化附表!W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24</v>
      </c>
      <c r="X349" s="54">
        <f t="shared" si="83"/>
        <v>48000</v>
      </c>
      <c r="Y349" s="54">
        <f>ROUNDUP(装备强化!$F$3*INDEX(装备强化!$C$12:$C$26,MATCH(装备强化附表!Y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26</v>
      </c>
      <c r="Z349" s="54">
        <f t="shared" si="84"/>
        <v>52000</v>
      </c>
      <c r="AA349" s="54">
        <f>ROUNDUP(装备强化!$F$3*INDEX(装备强化!$C$12:$C$26,MATCH(装备强化附表!AA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45</v>
      </c>
      <c r="AB349" s="54">
        <f t="shared" si="85"/>
        <v>90000</v>
      </c>
      <c r="AC349" s="54">
        <f>ROUNDUP(装备强化!$F$3*INDEX(装备强化!$C$12:$C$26,MATCH(装备强化附表!AC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50</v>
      </c>
      <c r="AD349" s="54">
        <f t="shared" si="86"/>
        <v>100000</v>
      </c>
      <c r="AE349" s="54">
        <f>ROUNDUP(装备强化!$F$3*INDEX(装备强化!$C$12:$C$26,MATCH(装备强化附表!AE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55</v>
      </c>
      <c r="AF349" s="54">
        <f t="shared" si="87"/>
        <v>110000</v>
      </c>
      <c r="AG349" s="54">
        <f>ROUNDUP(装备强化!$F$3*INDEX(装备强化!$C$12:$C$26,MATCH(装备强化附表!AG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60</v>
      </c>
      <c r="AH349" s="54">
        <f t="shared" si="88"/>
        <v>120000</v>
      </c>
      <c r="AI349" s="54">
        <f>ROUNDUP(装备强化!$F$3*INDEX(装备强化!$C$12:$C$26,MATCH(装备强化附表!AI$1,装备强化!$B$12:$B$26,0))*INDEX(装备强化!$G$12:$G$16,MATCH(装备强化附表!$D349,装备强化!$F$12:$F$16,0))*(INDEX(装备强化!$K$12:$K$26,MATCH(装备强化附表!$E349,装备强化!$J$12:$J$26,0))+IF($B349=1,装备强化!$K$28,0))*INDEX(装备强化!$O$12:$O$21,MATCH(装备强化附表!$C349,装备强化!$N$12:$N$21,0)),0)</f>
        <v>65</v>
      </c>
      <c r="AJ349" s="54">
        <f t="shared" si="89"/>
        <v>130000</v>
      </c>
    </row>
    <row r="350" spans="1:36">
      <c r="A350" t="s">
        <v>421</v>
      </c>
      <c r="B350">
        <v>1</v>
      </c>
      <c r="C350" t="s">
        <v>128</v>
      </c>
      <c r="D350" t="s">
        <v>309</v>
      </c>
      <c r="E350">
        <v>1</v>
      </c>
      <c r="F350" t="s">
        <v>137</v>
      </c>
      <c r="G350" s="54">
        <f>ROUNDUP(装备强化!$F$3*INDEX(装备强化!$C$12:$C$26,MATCH(装备强化附表!G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7</v>
      </c>
      <c r="H350" s="54">
        <f t="shared" si="75"/>
        <v>14000</v>
      </c>
      <c r="I350" s="54">
        <f>ROUNDUP(装备强化!$F$3*INDEX(装备强化!$C$12:$C$26,MATCH(装备强化附表!I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10</v>
      </c>
      <c r="J350" s="54">
        <f t="shared" si="76"/>
        <v>20000</v>
      </c>
      <c r="K350" s="54">
        <f>ROUNDUP(装备强化!$F$3*INDEX(装备强化!$C$12:$C$26,MATCH(装备强化附表!K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15</v>
      </c>
      <c r="L350" s="54">
        <f t="shared" si="77"/>
        <v>30000</v>
      </c>
      <c r="M350" s="54">
        <f>ROUNDUP(装备强化!$F$3*INDEX(装备强化!$C$12:$C$26,MATCH(装备强化附表!M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18</v>
      </c>
      <c r="N350" s="54">
        <f t="shared" si="78"/>
        <v>36000</v>
      </c>
      <c r="O350" s="54">
        <f>ROUNDUP(装备强化!$F$3*INDEX(装备强化!$C$12:$C$26,MATCH(装备强化附表!O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22</v>
      </c>
      <c r="P350" s="54">
        <f t="shared" si="79"/>
        <v>44000</v>
      </c>
      <c r="Q350" s="54">
        <f>ROUNDUP(装备强化!$F$3*INDEX(装备强化!$C$12:$C$26,MATCH(装备强化附表!Q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40</v>
      </c>
      <c r="R350" s="54">
        <f t="shared" si="80"/>
        <v>80000</v>
      </c>
      <c r="S350" s="54">
        <f>ROUNDUP(装备强化!$F$3*INDEX(装备强化!$C$12:$C$26,MATCH(装备强化附表!S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46</v>
      </c>
      <c r="T350" s="54">
        <f t="shared" si="81"/>
        <v>92000</v>
      </c>
      <c r="U350" s="54">
        <f>ROUNDUP(装备强化!$F$3*INDEX(装备强化!$C$12:$C$26,MATCH(装备强化附表!U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52</v>
      </c>
      <c r="V350" s="54">
        <f t="shared" si="82"/>
        <v>104000</v>
      </c>
      <c r="W350" s="54">
        <f>ROUNDUP(装备强化!$F$3*INDEX(装备强化!$C$12:$C$26,MATCH(装备强化附表!W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58</v>
      </c>
      <c r="X350" s="54">
        <f t="shared" si="83"/>
        <v>116000</v>
      </c>
      <c r="Y350" s="54">
        <f>ROUNDUP(装备强化!$F$3*INDEX(装备强化!$C$12:$C$26,MATCH(装备强化附表!Y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65</v>
      </c>
      <c r="Z350" s="54">
        <f t="shared" si="84"/>
        <v>130000</v>
      </c>
      <c r="AA350" s="54">
        <f>ROUNDUP(装备强化!$F$3*INDEX(装备强化!$C$12:$C$26,MATCH(装备强化附表!AA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113</v>
      </c>
      <c r="AB350" s="54">
        <f t="shared" si="85"/>
        <v>226000</v>
      </c>
      <c r="AC350" s="54">
        <f>ROUNDUP(装备强化!$F$3*INDEX(装备强化!$C$12:$C$26,MATCH(装备强化附表!AC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125</v>
      </c>
      <c r="AD350" s="54">
        <f t="shared" si="86"/>
        <v>250000</v>
      </c>
      <c r="AE350" s="54">
        <f>ROUNDUP(装备强化!$F$3*INDEX(装备强化!$C$12:$C$26,MATCH(装备强化附表!AE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138</v>
      </c>
      <c r="AF350" s="54">
        <f t="shared" si="87"/>
        <v>276000</v>
      </c>
      <c r="AG350" s="54">
        <f>ROUNDUP(装备强化!$F$3*INDEX(装备强化!$C$12:$C$26,MATCH(装备强化附表!AG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150</v>
      </c>
      <c r="AH350" s="54">
        <f t="shared" si="88"/>
        <v>300000</v>
      </c>
      <c r="AI350" s="54">
        <f>ROUNDUP(装备强化!$F$3*INDEX(装备强化!$C$12:$C$26,MATCH(装备强化附表!AI$1,装备强化!$B$12:$B$26,0))*INDEX(装备强化!$G$12:$G$16,MATCH(装备强化附表!$D350,装备强化!$F$12:$F$16,0))*(INDEX(装备强化!$K$12:$K$26,MATCH(装备强化附表!$E350,装备强化!$J$12:$J$26,0))+IF($B350=1,装备强化!$K$28,0))*INDEX(装备强化!$O$12:$O$21,MATCH(装备强化附表!$C350,装备强化!$N$12:$N$21,0)),0)</f>
        <v>163</v>
      </c>
      <c r="AJ350" s="54">
        <f t="shared" si="89"/>
        <v>326000</v>
      </c>
    </row>
    <row r="351" spans="1:36">
      <c r="A351" t="s">
        <v>426</v>
      </c>
      <c r="B351">
        <v>0</v>
      </c>
      <c r="C351" t="s">
        <v>126</v>
      </c>
      <c r="D351" t="s">
        <v>309</v>
      </c>
      <c r="E351">
        <v>1</v>
      </c>
      <c r="F351" t="s">
        <v>232</v>
      </c>
      <c r="G351" s="54">
        <f>ROUNDUP(装备强化!$F$3*INDEX(装备强化!$C$12:$C$26,MATCH(装备强化附表!G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2</v>
      </c>
      <c r="H351" s="54">
        <f t="shared" si="75"/>
        <v>4000</v>
      </c>
      <c r="I351" s="54">
        <f>ROUNDUP(装备强化!$F$3*INDEX(装备强化!$C$12:$C$26,MATCH(装备强化附表!I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3</v>
      </c>
      <c r="J351" s="54">
        <f t="shared" si="76"/>
        <v>6000</v>
      </c>
      <c r="K351" s="54">
        <f>ROUNDUP(装备强化!$F$3*INDEX(装备强化!$C$12:$C$26,MATCH(装备强化附表!K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5</v>
      </c>
      <c r="L351" s="54">
        <f t="shared" si="77"/>
        <v>10000</v>
      </c>
      <c r="M351" s="54">
        <f>ROUNDUP(装备强化!$F$3*INDEX(装备强化!$C$12:$C$26,MATCH(装备强化附表!M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6</v>
      </c>
      <c r="N351" s="54">
        <f t="shared" si="78"/>
        <v>12000</v>
      </c>
      <c r="O351" s="54">
        <f>ROUNDUP(装备强化!$F$3*INDEX(装备强化!$C$12:$C$26,MATCH(装备强化附表!O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7</v>
      </c>
      <c r="P351" s="54">
        <f t="shared" si="79"/>
        <v>14000</v>
      </c>
      <c r="Q351" s="54">
        <f>ROUNDUP(装备强化!$F$3*INDEX(装备强化!$C$12:$C$26,MATCH(装备强化附表!Q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13</v>
      </c>
      <c r="R351" s="54">
        <f t="shared" si="80"/>
        <v>26000</v>
      </c>
      <c r="S351" s="54">
        <f>ROUNDUP(装备强化!$F$3*INDEX(装备强化!$C$12:$C$26,MATCH(装备强化附表!S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15</v>
      </c>
      <c r="T351" s="54">
        <f t="shared" si="81"/>
        <v>30000</v>
      </c>
      <c r="U351" s="54">
        <f>ROUNDUP(装备强化!$F$3*INDEX(装备强化!$C$12:$C$26,MATCH(装备强化附表!U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17</v>
      </c>
      <c r="V351" s="54">
        <f t="shared" si="82"/>
        <v>34000</v>
      </c>
      <c r="W351" s="54">
        <f>ROUNDUP(装备强化!$F$3*INDEX(装备强化!$C$12:$C$26,MATCH(装备强化附表!W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19</v>
      </c>
      <c r="X351" s="54">
        <f t="shared" si="83"/>
        <v>38000</v>
      </c>
      <c r="Y351" s="54">
        <f>ROUNDUP(装备强化!$F$3*INDEX(装备强化!$C$12:$C$26,MATCH(装备强化附表!Y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21</v>
      </c>
      <c r="Z351" s="54">
        <f t="shared" si="84"/>
        <v>42000</v>
      </c>
      <c r="AA351" s="54">
        <f>ROUNDUP(装备强化!$F$3*INDEX(装备强化!$C$12:$C$26,MATCH(装备强化附表!AA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36</v>
      </c>
      <c r="AB351" s="54">
        <f t="shared" si="85"/>
        <v>72000</v>
      </c>
      <c r="AC351" s="54">
        <f>ROUNDUP(装备强化!$F$3*INDEX(装备强化!$C$12:$C$26,MATCH(装备强化附表!AC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40</v>
      </c>
      <c r="AD351" s="54">
        <f t="shared" si="86"/>
        <v>80000</v>
      </c>
      <c r="AE351" s="54">
        <f>ROUNDUP(装备强化!$F$3*INDEX(装备强化!$C$12:$C$26,MATCH(装备强化附表!AE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44</v>
      </c>
      <c r="AF351" s="54">
        <f t="shared" si="87"/>
        <v>88000</v>
      </c>
      <c r="AG351" s="54">
        <f>ROUNDUP(装备强化!$F$3*INDEX(装备强化!$C$12:$C$26,MATCH(装备强化附表!AG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48</v>
      </c>
      <c r="AH351" s="54">
        <f t="shared" si="88"/>
        <v>96000</v>
      </c>
      <c r="AI351" s="54">
        <f>ROUNDUP(装备强化!$F$3*INDEX(装备强化!$C$12:$C$26,MATCH(装备强化附表!AI$1,装备强化!$B$12:$B$26,0))*INDEX(装备强化!$G$12:$G$16,MATCH(装备强化附表!$D351,装备强化!$F$12:$F$16,0))*(INDEX(装备强化!$K$12:$K$26,MATCH(装备强化附表!$E351,装备强化!$J$12:$J$26,0))+IF($B351=1,装备强化!$K$28,0))*INDEX(装备强化!$O$12:$O$21,MATCH(装备强化附表!$C351,装备强化!$N$12:$N$21,0)),0)</f>
        <v>52</v>
      </c>
      <c r="AJ351" s="54">
        <f t="shared" si="89"/>
        <v>104000</v>
      </c>
    </row>
    <row r="352" spans="1:36">
      <c r="A352" t="s">
        <v>431</v>
      </c>
      <c r="B352">
        <v>1</v>
      </c>
      <c r="C352" t="s">
        <v>126</v>
      </c>
      <c r="D352" t="s">
        <v>309</v>
      </c>
      <c r="E352">
        <v>1</v>
      </c>
      <c r="F352" t="s">
        <v>232</v>
      </c>
      <c r="G352" s="54">
        <f>ROUNDUP(装备强化!$F$3*INDEX(装备强化!$C$12:$C$26,MATCH(装备强化附表!G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5</v>
      </c>
      <c r="H352" s="54">
        <f t="shared" si="75"/>
        <v>10000</v>
      </c>
      <c r="I352" s="54">
        <f>ROUNDUP(装备强化!$F$3*INDEX(装备强化!$C$12:$C$26,MATCH(装备强化附表!I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8</v>
      </c>
      <c r="J352" s="54">
        <f t="shared" si="76"/>
        <v>16000</v>
      </c>
      <c r="K352" s="54">
        <f>ROUNDUP(装备强化!$F$3*INDEX(装备强化!$C$12:$C$26,MATCH(装备强化附表!K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12</v>
      </c>
      <c r="L352" s="54">
        <f t="shared" si="77"/>
        <v>24000</v>
      </c>
      <c r="M352" s="54">
        <f>ROUNDUP(装备强化!$F$3*INDEX(装备强化!$C$12:$C$26,MATCH(装备强化附表!M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14</v>
      </c>
      <c r="N352" s="54">
        <f t="shared" si="78"/>
        <v>28000</v>
      </c>
      <c r="O352" s="54">
        <f>ROUNDUP(装备强化!$F$3*INDEX(装备强化!$C$12:$C$26,MATCH(装备强化附表!O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18</v>
      </c>
      <c r="P352" s="54">
        <f t="shared" si="79"/>
        <v>36000</v>
      </c>
      <c r="Q352" s="54">
        <f>ROUNDUP(装备强化!$F$3*INDEX(装备强化!$C$12:$C$26,MATCH(装备强化附表!Q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32</v>
      </c>
      <c r="R352" s="54">
        <f t="shared" si="80"/>
        <v>64000</v>
      </c>
      <c r="S352" s="54">
        <f>ROUNDUP(装备强化!$F$3*INDEX(装备强化!$C$12:$C$26,MATCH(装备强化附表!S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37</v>
      </c>
      <c r="T352" s="54">
        <f t="shared" si="81"/>
        <v>74000</v>
      </c>
      <c r="U352" s="54">
        <f>ROUNDUP(装备强化!$F$3*INDEX(装备强化!$C$12:$C$26,MATCH(装备强化附表!U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42</v>
      </c>
      <c r="V352" s="54">
        <f t="shared" si="82"/>
        <v>84000</v>
      </c>
      <c r="W352" s="54">
        <f>ROUNDUP(装备强化!$F$3*INDEX(装备强化!$C$12:$C$26,MATCH(装备强化附表!W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47</v>
      </c>
      <c r="X352" s="54">
        <f t="shared" si="83"/>
        <v>94000</v>
      </c>
      <c r="Y352" s="54">
        <f>ROUNDUP(装备强化!$F$3*INDEX(装备强化!$C$12:$C$26,MATCH(装备强化附表!Y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52</v>
      </c>
      <c r="Z352" s="54">
        <f t="shared" si="84"/>
        <v>104000</v>
      </c>
      <c r="AA352" s="54">
        <f>ROUNDUP(装备强化!$F$3*INDEX(装备强化!$C$12:$C$26,MATCH(装备强化附表!AA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90</v>
      </c>
      <c r="AB352" s="54">
        <f t="shared" si="85"/>
        <v>180000</v>
      </c>
      <c r="AC352" s="54">
        <f>ROUNDUP(装备强化!$F$3*INDEX(装备强化!$C$12:$C$26,MATCH(装备强化附表!AC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100</v>
      </c>
      <c r="AD352" s="54">
        <f t="shared" si="86"/>
        <v>200000</v>
      </c>
      <c r="AE352" s="54">
        <f>ROUNDUP(装备强化!$F$3*INDEX(装备强化!$C$12:$C$26,MATCH(装备强化附表!AE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110</v>
      </c>
      <c r="AF352" s="54">
        <f t="shared" si="87"/>
        <v>220000</v>
      </c>
      <c r="AG352" s="54">
        <f>ROUNDUP(装备强化!$F$3*INDEX(装备强化!$C$12:$C$26,MATCH(装备强化附表!AG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120</v>
      </c>
      <c r="AH352" s="54">
        <f t="shared" si="88"/>
        <v>240000</v>
      </c>
      <c r="AI352" s="54">
        <f>ROUNDUP(装备强化!$F$3*INDEX(装备强化!$C$12:$C$26,MATCH(装备强化附表!AI$1,装备强化!$B$12:$B$26,0))*INDEX(装备强化!$G$12:$G$16,MATCH(装备强化附表!$D352,装备强化!$F$12:$F$16,0))*(INDEX(装备强化!$K$12:$K$26,MATCH(装备强化附表!$E352,装备强化!$J$12:$J$26,0))+IF($B352=1,装备强化!$K$28,0))*INDEX(装备强化!$O$12:$O$21,MATCH(装备强化附表!$C352,装备强化!$N$12:$N$21,0)),0)</f>
        <v>130</v>
      </c>
      <c r="AJ352" s="54">
        <f t="shared" si="89"/>
        <v>260000</v>
      </c>
    </row>
    <row r="353" spans="1:36">
      <c r="A353" t="s">
        <v>436</v>
      </c>
      <c r="B353">
        <v>0</v>
      </c>
      <c r="C353" t="s">
        <v>129</v>
      </c>
      <c r="D353" t="s">
        <v>309</v>
      </c>
      <c r="E353">
        <v>1</v>
      </c>
      <c r="F353" t="s">
        <v>232</v>
      </c>
      <c r="G353" s="54">
        <f>ROUNDUP(装备强化!$F$3*INDEX(装备强化!$C$12:$C$26,MATCH(装备强化附表!G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2</v>
      </c>
      <c r="H353" s="54">
        <f t="shared" si="75"/>
        <v>4000</v>
      </c>
      <c r="I353" s="54">
        <f>ROUNDUP(装备强化!$F$3*INDEX(装备强化!$C$12:$C$26,MATCH(装备强化附表!I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3</v>
      </c>
      <c r="J353" s="54">
        <f t="shared" si="76"/>
        <v>6000</v>
      </c>
      <c r="K353" s="54">
        <f>ROUNDUP(装备强化!$F$3*INDEX(装备强化!$C$12:$C$26,MATCH(装备强化附表!K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5</v>
      </c>
      <c r="L353" s="54">
        <f t="shared" si="77"/>
        <v>10000</v>
      </c>
      <c r="M353" s="54">
        <f>ROUNDUP(装备强化!$F$3*INDEX(装备强化!$C$12:$C$26,MATCH(装备强化附表!M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6</v>
      </c>
      <c r="N353" s="54">
        <f t="shared" si="78"/>
        <v>12000</v>
      </c>
      <c r="O353" s="54">
        <f>ROUNDUP(装备强化!$F$3*INDEX(装备强化!$C$12:$C$26,MATCH(装备强化附表!O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7</v>
      </c>
      <c r="P353" s="54">
        <f t="shared" si="79"/>
        <v>14000</v>
      </c>
      <c r="Q353" s="54">
        <f>ROUNDUP(装备强化!$F$3*INDEX(装备强化!$C$12:$C$26,MATCH(装备强化附表!Q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13</v>
      </c>
      <c r="R353" s="54">
        <f t="shared" si="80"/>
        <v>26000</v>
      </c>
      <c r="S353" s="54">
        <f>ROUNDUP(装备强化!$F$3*INDEX(装备强化!$C$12:$C$26,MATCH(装备强化附表!S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15</v>
      </c>
      <c r="T353" s="54">
        <f t="shared" si="81"/>
        <v>30000</v>
      </c>
      <c r="U353" s="54">
        <f>ROUNDUP(装备强化!$F$3*INDEX(装备强化!$C$12:$C$26,MATCH(装备强化附表!U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17</v>
      </c>
      <c r="V353" s="54">
        <f t="shared" si="82"/>
        <v>34000</v>
      </c>
      <c r="W353" s="54">
        <f>ROUNDUP(装备强化!$F$3*INDEX(装备强化!$C$12:$C$26,MATCH(装备强化附表!W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19</v>
      </c>
      <c r="X353" s="54">
        <f t="shared" si="83"/>
        <v>38000</v>
      </c>
      <c r="Y353" s="54">
        <f>ROUNDUP(装备强化!$F$3*INDEX(装备强化!$C$12:$C$26,MATCH(装备强化附表!Y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21</v>
      </c>
      <c r="Z353" s="54">
        <f t="shared" si="84"/>
        <v>42000</v>
      </c>
      <c r="AA353" s="54">
        <f>ROUNDUP(装备强化!$F$3*INDEX(装备强化!$C$12:$C$26,MATCH(装备强化附表!AA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36</v>
      </c>
      <c r="AB353" s="54">
        <f t="shared" si="85"/>
        <v>72000</v>
      </c>
      <c r="AC353" s="54">
        <f>ROUNDUP(装备强化!$F$3*INDEX(装备强化!$C$12:$C$26,MATCH(装备强化附表!AC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40</v>
      </c>
      <c r="AD353" s="54">
        <f t="shared" si="86"/>
        <v>80000</v>
      </c>
      <c r="AE353" s="54">
        <f>ROUNDUP(装备强化!$F$3*INDEX(装备强化!$C$12:$C$26,MATCH(装备强化附表!AE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44</v>
      </c>
      <c r="AF353" s="54">
        <f t="shared" si="87"/>
        <v>88000</v>
      </c>
      <c r="AG353" s="54">
        <f>ROUNDUP(装备强化!$F$3*INDEX(装备强化!$C$12:$C$26,MATCH(装备强化附表!AG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48</v>
      </c>
      <c r="AH353" s="54">
        <f t="shared" si="88"/>
        <v>96000</v>
      </c>
      <c r="AI353" s="54">
        <f>ROUNDUP(装备强化!$F$3*INDEX(装备强化!$C$12:$C$26,MATCH(装备强化附表!AI$1,装备强化!$B$12:$B$26,0))*INDEX(装备强化!$G$12:$G$16,MATCH(装备强化附表!$D353,装备强化!$F$12:$F$16,0))*(INDEX(装备强化!$K$12:$K$26,MATCH(装备强化附表!$E353,装备强化!$J$12:$J$26,0))+IF($B353=1,装备强化!$K$28,0))*INDEX(装备强化!$O$12:$O$21,MATCH(装备强化附表!$C353,装备强化!$N$12:$N$21,0)),0)</f>
        <v>52</v>
      </c>
      <c r="AJ353" s="54">
        <f t="shared" si="89"/>
        <v>104000</v>
      </c>
    </row>
    <row r="354" spans="1:36">
      <c r="A354" t="s">
        <v>441</v>
      </c>
      <c r="B354">
        <v>1</v>
      </c>
      <c r="C354" t="s">
        <v>129</v>
      </c>
      <c r="D354" t="s">
        <v>309</v>
      </c>
      <c r="E354">
        <v>1</v>
      </c>
      <c r="F354" t="s">
        <v>232</v>
      </c>
      <c r="G354" s="54">
        <f>ROUNDUP(装备强化!$F$3*INDEX(装备强化!$C$12:$C$26,MATCH(装备强化附表!G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5</v>
      </c>
      <c r="H354" s="54">
        <f t="shared" si="75"/>
        <v>10000</v>
      </c>
      <c r="I354" s="54">
        <f>ROUNDUP(装备强化!$F$3*INDEX(装备强化!$C$12:$C$26,MATCH(装备强化附表!I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8</v>
      </c>
      <c r="J354" s="54">
        <f t="shared" si="76"/>
        <v>16000</v>
      </c>
      <c r="K354" s="54">
        <f>ROUNDUP(装备强化!$F$3*INDEX(装备强化!$C$12:$C$26,MATCH(装备强化附表!K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12</v>
      </c>
      <c r="L354" s="54">
        <f t="shared" si="77"/>
        <v>24000</v>
      </c>
      <c r="M354" s="54">
        <f>ROUNDUP(装备强化!$F$3*INDEX(装备强化!$C$12:$C$26,MATCH(装备强化附表!M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14</v>
      </c>
      <c r="N354" s="54">
        <f t="shared" si="78"/>
        <v>28000</v>
      </c>
      <c r="O354" s="54">
        <f>ROUNDUP(装备强化!$F$3*INDEX(装备强化!$C$12:$C$26,MATCH(装备强化附表!O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18</v>
      </c>
      <c r="P354" s="54">
        <f t="shared" si="79"/>
        <v>36000</v>
      </c>
      <c r="Q354" s="54">
        <f>ROUNDUP(装备强化!$F$3*INDEX(装备强化!$C$12:$C$26,MATCH(装备强化附表!Q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32</v>
      </c>
      <c r="R354" s="54">
        <f t="shared" si="80"/>
        <v>64000</v>
      </c>
      <c r="S354" s="54">
        <f>ROUNDUP(装备强化!$F$3*INDEX(装备强化!$C$12:$C$26,MATCH(装备强化附表!S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37</v>
      </c>
      <c r="T354" s="54">
        <f t="shared" si="81"/>
        <v>74000</v>
      </c>
      <c r="U354" s="54">
        <f>ROUNDUP(装备强化!$F$3*INDEX(装备强化!$C$12:$C$26,MATCH(装备强化附表!U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42</v>
      </c>
      <c r="V354" s="54">
        <f t="shared" si="82"/>
        <v>84000</v>
      </c>
      <c r="W354" s="54">
        <f>ROUNDUP(装备强化!$F$3*INDEX(装备强化!$C$12:$C$26,MATCH(装备强化附表!W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47</v>
      </c>
      <c r="X354" s="54">
        <f t="shared" si="83"/>
        <v>94000</v>
      </c>
      <c r="Y354" s="54">
        <f>ROUNDUP(装备强化!$F$3*INDEX(装备强化!$C$12:$C$26,MATCH(装备强化附表!Y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52</v>
      </c>
      <c r="Z354" s="54">
        <f t="shared" si="84"/>
        <v>104000</v>
      </c>
      <c r="AA354" s="54">
        <f>ROUNDUP(装备强化!$F$3*INDEX(装备强化!$C$12:$C$26,MATCH(装备强化附表!AA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90</v>
      </c>
      <c r="AB354" s="54">
        <f t="shared" si="85"/>
        <v>180000</v>
      </c>
      <c r="AC354" s="54">
        <f>ROUNDUP(装备强化!$F$3*INDEX(装备强化!$C$12:$C$26,MATCH(装备强化附表!AC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100</v>
      </c>
      <c r="AD354" s="54">
        <f t="shared" si="86"/>
        <v>200000</v>
      </c>
      <c r="AE354" s="54">
        <f>ROUNDUP(装备强化!$F$3*INDEX(装备强化!$C$12:$C$26,MATCH(装备强化附表!AE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110</v>
      </c>
      <c r="AF354" s="54">
        <f t="shared" si="87"/>
        <v>220000</v>
      </c>
      <c r="AG354" s="54">
        <f>ROUNDUP(装备强化!$F$3*INDEX(装备强化!$C$12:$C$26,MATCH(装备强化附表!AG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120</v>
      </c>
      <c r="AH354" s="54">
        <f t="shared" si="88"/>
        <v>240000</v>
      </c>
      <c r="AI354" s="54">
        <f>ROUNDUP(装备强化!$F$3*INDEX(装备强化!$C$12:$C$26,MATCH(装备强化附表!AI$1,装备强化!$B$12:$B$26,0))*INDEX(装备强化!$G$12:$G$16,MATCH(装备强化附表!$D354,装备强化!$F$12:$F$16,0))*(INDEX(装备强化!$K$12:$K$26,MATCH(装备强化附表!$E354,装备强化!$J$12:$J$26,0))+IF($B354=1,装备强化!$K$28,0))*INDEX(装备强化!$O$12:$O$21,MATCH(装备强化附表!$C354,装备强化!$N$12:$N$21,0)),0)</f>
        <v>130</v>
      </c>
      <c r="AJ354" s="54">
        <f t="shared" si="89"/>
        <v>260000</v>
      </c>
    </row>
    <row r="355" spans="1:36">
      <c r="A355" t="s">
        <v>446</v>
      </c>
      <c r="B355">
        <v>0</v>
      </c>
      <c r="C355" t="s">
        <v>123</v>
      </c>
      <c r="D355" t="s">
        <v>309</v>
      </c>
      <c r="E355">
        <v>5</v>
      </c>
      <c r="F355" t="s">
        <v>232</v>
      </c>
      <c r="G355" s="54">
        <f>ROUNDUP(装备强化!$F$3*INDEX(装备强化!$C$12:$C$26,MATCH(装备强化附表!G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3</v>
      </c>
      <c r="H355" s="54">
        <f t="shared" si="75"/>
        <v>6000</v>
      </c>
      <c r="I355" s="54">
        <f>ROUNDUP(装备强化!$F$3*INDEX(装备强化!$C$12:$C$26,MATCH(装备强化附表!I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5</v>
      </c>
      <c r="J355" s="54">
        <f t="shared" si="76"/>
        <v>10000</v>
      </c>
      <c r="K355" s="54">
        <f>ROUNDUP(装备强化!$F$3*INDEX(装备强化!$C$12:$C$26,MATCH(装备强化附表!K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7</v>
      </c>
      <c r="L355" s="54">
        <f t="shared" si="77"/>
        <v>14000</v>
      </c>
      <c r="M355" s="54">
        <f>ROUNDUP(装备强化!$F$3*INDEX(装备强化!$C$12:$C$26,MATCH(装备强化附表!M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9</v>
      </c>
      <c r="N355" s="54">
        <f t="shared" si="78"/>
        <v>18000</v>
      </c>
      <c r="O355" s="54">
        <f>ROUNDUP(装备强化!$F$3*INDEX(装备强化!$C$12:$C$26,MATCH(装备强化附表!O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11</v>
      </c>
      <c r="P355" s="54">
        <f t="shared" si="79"/>
        <v>22000</v>
      </c>
      <c r="Q355" s="54">
        <f>ROUNDUP(装备强化!$F$3*INDEX(装备强化!$C$12:$C$26,MATCH(装备强化附表!Q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19</v>
      </c>
      <c r="R355" s="54">
        <f t="shared" si="80"/>
        <v>38000</v>
      </c>
      <c r="S355" s="54">
        <f>ROUNDUP(装备强化!$F$3*INDEX(装备强化!$C$12:$C$26,MATCH(装备强化附表!S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22</v>
      </c>
      <c r="T355" s="54">
        <f t="shared" si="81"/>
        <v>44000</v>
      </c>
      <c r="U355" s="54">
        <f>ROUNDUP(装备强化!$F$3*INDEX(装备强化!$C$12:$C$26,MATCH(装备强化附表!U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25</v>
      </c>
      <c r="V355" s="54">
        <f t="shared" si="82"/>
        <v>50000</v>
      </c>
      <c r="W355" s="54">
        <f>ROUNDUP(装备强化!$F$3*INDEX(装备强化!$C$12:$C$26,MATCH(装备强化附表!W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28</v>
      </c>
      <c r="X355" s="54">
        <f t="shared" si="83"/>
        <v>56000</v>
      </c>
      <c r="Y355" s="54">
        <f>ROUNDUP(装备强化!$F$3*INDEX(装备强化!$C$12:$C$26,MATCH(装备强化附表!Y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31</v>
      </c>
      <c r="Z355" s="54">
        <f t="shared" si="84"/>
        <v>62000</v>
      </c>
      <c r="AA355" s="54">
        <f>ROUNDUP(装备强化!$F$3*INDEX(装备强化!$C$12:$C$26,MATCH(装备强化附表!AA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54</v>
      </c>
      <c r="AB355" s="54">
        <f t="shared" si="85"/>
        <v>108000</v>
      </c>
      <c r="AC355" s="54">
        <f>ROUNDUP(装备强化!$F$3*INDEX(装备强化!$C$12:$C$26,MATCH(装备强化附表!AC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60</v>
      </c>
      <c r="AD355" s="54">
        <f t="shared" si="86"/>
        <v>120000</v>
      </c>
      <c r="AE355" s="54">
        <f>ROUNDUP(装备强化!$F$3*INDEX(装备强化!$C$12:$C$26,MATCH(装备强化附表!AE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66</v>
      </c>
      <c r="AF355" s="54">
        <f t="shared" si="87"/>
        <v>132000</v>
      </c>
      <c r="AG355" s="54">
        <f>ROUNDUP(装备强化!$F$3*INDEX(装备强化!$C$12:$C$26,MATCH(装备强化附表!AG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72</v>
      </c>
      <c r="AH355" s="54">
        <f t="shared" si="88"/>
        <v>144000</v>
      </c>
      <c r="AI355" s="54">
        <f>ROUNDUP(装备强化!$F$3*INDEX(装备强化!$C$12:$C$26,MATCH(装备强化附表!AI$1,装备强化!$B$12:$B$26,0))*INDEX(装备强化!$G$12:$G$16,MATCH(装备强化附表!$D355,装备强化!$F$12:$F$16,0))*(INDEX(装备强化!$K$12:$K$26,MATCH(装备强化附表!$E355,装备强化!$J$12:$J$26,0))+IF($B355=1,装备强化!$K$28,0))*INDEX(装备强化!$O$12:$O$21,MATCH(装备强化附表!$C355,装备强化!$N$12:$N$21,0)),0)</f>
        <v>78</v>
      </c>
      <c r="AJ355" s="54">
        <f t="shared" si="89"/>
        <v>156000</v>
      </c>
    </row>
    <row r="356" spans="1:36">
      <c r="A356" t="s">
        <v>451</v>
      </c>
      <c r="B356">
        <v>0</v>
      </c>
      <c r="C356" t="s">
        <v>124</v>
      </c>
      <c r="D356" t="s">
        <v>309</v>
      </c>
      <c r="E356">
        <v>5</v>
      </c>
      <c r="F356" t="s">
        <v>232</v>
      </c>
      <c r="G356" s="54">
        <f>ROUNDUP(装备强化!$F$3*INDEX(装备强化!$C$12:$C$26,MATCH(装备强化附表!G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4</v>
      </c>
      <c r="H356" s="54">
        <f t="shared" si="75"/>
        <v>8000</v>
      </c>
      <c r="I356" s="54">
        <f>ROUNDUP(装备强化!$F$3*INDEX(装备强化!$C$12:$C$26,MATCH(装备强化附表!I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6</v>
      </c>
      <c r="J356" s="54">
        <f t="shared" si="76"/>
        <v>12000</v>
      </c>
      <c r="K356" s="54">
        <f>ROUNDUP(装备强化!$F$3*INDEX(装备强化!$C$12:$C$26,MATCH(装备强化附表!K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9</v>
      </c>
      <c r="L356" s="54">
        <f t="shared" si="77"/>
        <v>18000</v>
      </c>
      <c r="M356" s="54">
        <f>ROUNDUP(装备强化!$F$3*INDEX(装备强化!$C$12:$C$26,MATCH(装备强化附表!M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11</v>
      </c>
      <c r="N356" s="54">
        <f t="shared" si="78"/>
        <v>22000</v>
      </c>
      <c r="O356" s="54">
        <f>ROUNDUP(装备强化!$F$3*INDEX(装备强化!$C$12:$C$26,MATCH(装备强化附表!O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14</v>
      </c>
      <c r="P356" s="54">
        <f t="shared" si="79"/>
        <v>28000</v>
      </c>
      <c r="Q356" s="54">
        <f>ROUNDUP(装备强化!$F$3*INDEX(装备强化!$C$12:$C$26,MATCH(装备强化附表!Q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24</v>
      </c>
      <c r="R356" s="54">
        <f t="shared" si="80"/>
        <v>48000</v>
      </c>
      <c r="S356" s="54">
        <f>ROUNDUP(装备强化!$F$3*INDEX(装备强化!$C$12:$C$26,MATCH(装备强化附表!S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28</v>
      </c>
      <c r="T356" s="54">
        <f t="shared" si="81"/>
        <v>56000</v>
      </c>
      <c r="U356" s="54">
        <f>ROUNDUP(装备强化!$F$3*INDEX(装备强化!$C$12:$C$26,MATCH(装备强化附表!U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31</v>
      </c>
      <c r="V356" s="54">
        <f t="shared" si="82"/>
        <v>62000</v>
      </c>
      <c r="W356" s="54">
        <f>ROUNDUP(装备强化!$F$3*INDEX(装备强化!$C$12:$C$26,MATCH(装备强化附表!W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35</v>
      </c>
      <c r="X356" s="54">
        <f t="shared" si="83"/>
        <v>70000</v>
      </c>
      <c r="Y356" s="54">
        <f>ROUNDUP(装备强化!$F$3*INDEX(装备强化!$C$12:$C$26,MATCH(装备强化附表!Y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39</v>
      </c>
      <c r="Z356" s="54">
        <f t="shared" si="84"/>
        <v>78000</v>
      </c>
      <c r="AA356" s="54">
        <f>ROUNDUP(装备强化!$F$3*INDEX(装备强化!$C$12:$C$26,MATCH(装备强化附表!AA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68</v>
      </c>
      <c r="AB356" s="54">
        <f t="shared" si="85"/>
        <v>136000</v>
      </c>
      <c r="AC356" s="54">
        <f>ROUNDUP(装备强化!$F$3*INDEX(装备强化!$C$12:$C$26,MATCH(装备强化附表!AC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75</v>
      </c>
      <c r="AD356" s="54">
        <f t="shared" si="86"/>
        <v>150000</v>
      </c>
      <c r="AE356" s="54">
        <f>ROUNDUP(装备强化!$F$3*INDEX(装备强化!$C$12:$C$26,MATCH(装备强化附表!AE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83</v>
      </c>
      <c r="AF356" s="54">
        <f t="shared" si="87"/>
        <v>166000</v>
      </c>
      <c r="AG356" s="54">
        <f>ROUNDUP(装备强化!$F$3*INDEX(装备强化!$C$12:$C$26,MATCH(装备强化附表!AG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90</v>
      </c>
      <c r="AH356" s="54">
        <f t="shared" si="88"/>
        <v>180000</v>
      </c>
      <c r="AI356" s="54">
        <f>ROUNDUP(装备强化!$F$3*INDEX(装备强化!$C$12:$C$26,MATCH(装备强化附表!AI$1,装备强化!$B$12:$B$26,0))*INDEX(装备强化!$G$12:$G$16,MATCH(装备强化附表!$D356,装备强化!$F$12:$F$16,0))*(INDEX(装备强化!$K$12:$K$26,MATCH(装备强化附表!$E356,装备强化!$J$12:$J$26,0))+IF($B356=1,装备强化!$K$28,0))*INDEX(装备强化!$O$12:$O$21,MATCH(装备强化附表!$C356,装备强化!$N$12:$N$21,0)),0)</f>
        <v>98</v>
      </c>
      <c r="AJ356" s="54">
        <f t="shared" si="89"/>
        <v>196000</v>
      </c>
    </row>
    <row r="357" spans="1:36">
      <c r="A357" t="s">
        <v>456</v>
      </c>
      <c r="B357">
        <v>0</v>
      </c>
      <c r="C357" t="s">
        <v>125</v>
      </c>
      <c r="D357" t="s">
        <v>309</v>
      </c>
      <c r="E357">
        <v>5</v>
      </c>
      <c r="F357" t="s">
        <v>232</v>
      </c>
      <c r="G357" s="54">
        <f>ROUNDUP(装备强化!$F$3*INDEX(装备强化!$C$12:$C$26,MATCH(装备强化附表!G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4</v>
      </c>
      <c r="H357" s="54">
        <f t="shared" si="75"/>
        <v>8000</v>
      </c>
      <c r="I357" s="54">
        <f>ROUNDUP(装备强化!$F$3*INDEX(装备强化!$C$12:$C$26,MATCH(装备强化附表!I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6</v>
      </c>
      <c r="J357" s="54">
        <f t="shared" si="76"/>
        <v>12000</v>
      </c>
      <c r="K357" s="54">
        <f>ROUNDUP(装备强化!$F$3*INDEX(装备强化!$C$12:$C$26,MATCH(装备强化附表!K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9</v>
      </c>
      <c r="L357" s="54">
        <f t="shared" si="77"/>
        <v>18000</v>
      </c>
      <c r="M357" s="54">
        <f>ROUNDUP(装备强化!$F$3*INDEX(装备强化!$C$12:$C$26,MATCH(装备强化附表!M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11</v>
      </c>
      <c r="N357" s="54">
        <f t="shared" si="78"/>
        <v>22000</v>
      </c>
      <c r="O357" s="54">
        <f>ROUNDUP(装备强化!$F$3*INDEX(装备强化!$C$12:$C$26,MATCH(装备强化附表!O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14</v>
      </c>
      <c r="P357" s="54">
        <f t="shared" si="79"/>
        <v>28000</v>
      </c>
      <c r="Q357" s="54">
        <f>ROUNDUP(装备强化!$F$3*INDEX(装备强化!$C$12:$C$26,MATCH(装备强化附表!Q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24</v>
      </c>
      <c r="R357" s="54">
        <f t="shared" si="80"/>
        <v>48000</v>
      </c>
      <c r="S357" s="54">
        <f>ROUNDUP(装备强化!$F$3*INDEX(装备强化!$C$12:$C$26,MATCH(装备强化附表!S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28</v>
      </c>
      <c r="T357" s="54">
        <f t="shared" si="81"/>
        <v>56000</v>
      </c>
      <c r="U357" s="54">
        <f>ROUNDUP(装备强化!$F$3*INDEX(装备强化!$C$12:$C$26,MATCH(装备强化附表!U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31</v>
      </c>
      <c r="V357" s="54">
        <f t="shared" si="82"/>
        <v>62000</v>
      </c>
      <c r="W357" s="54">
        <f>ROUNDUP(装备强化!$F$3*INDEX(装备强化!$C$12:$C$26,MATCH(装备强化附表!W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35</v>
      </c>
      <c r="X357" s="54">
        <f t="shared" si="83"/>
        <v>70000</v>
      </c>
      <c r="Y357" s="54">
        <f>ROUNDUP(装备强化!$F$3*INDEX(装备强化!$C$12:$C$26,MATCH(装备强化附表!Y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39</v>
      </c>
      <c r="Z357" s="54">
        <f t="shared" si="84"/>
        <v>78000</v>
      </c>
      <c r="AA357" s="54">
        <f>ROUNDUP(装备强化!$F$3*INDEX(装备强化!$C$12:$C$26,MATCH(装备强化附表!AA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68</v>
      </c>
      <c r="AB357" s="54">
        <f t="shared" si="85"/>
        <v>136000</v>
      </c>
      <c r="AC357" s="54">
        <f>ROUNDUP(装备强化!$F$3*INDEX(装备强化!$C$12:$C$26,MATCH(装备强化附表!AC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75</v>
      </c>
      <c r="AD357" s="54">
        <f t="shared" si="86"/>
        <v>150000</v>
      </c>
      <c r="AE357" s="54">
        <f>ROUNDUP(装备强化!$F$3*INDEX(装备强化!$C$12:$C$26,MATCH(装备强化附表!AE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83</v>
      </c>
      <c r="AF357" s="54">
        <f t="shared" si="87"/>
        <v>166000</v>
      </c>
      <c r="AG357" s="54">
        <f>ROUNDUP(装备强化!$F$3*INDEX(装备强化!$C$12:$C$26,MATCH(装备强化附表!AG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90</v>
      </c>
      <c r="AH357" s="54">
        <f t="shared" si="88"/>
        <v>180000</v>
      </c>
      <c r="AI357" s="54">
        <f>ROUNDUP(装备强化!$F$3*INDEX(装备强化!$C$12:$C$26,MATCH(装备强化附表!AI$1,装备强化!$B$12:$B$26,0))*INDEX(装备强化!$G$12:$G$16,MATCH(装备强化附表!$D357,装备强化!$F$12:$F$16,0))*(INDEX(装备强化!$K$12:$K$26,MATCH(装备强化附表!$E357,装备强化!$J$12:$J$26,0))+IF($B357=1,装备强化!$K$28,0))*INDEX(装备强化!$O$12:$O$21,MATCH(装备强化附表!$C357,装备强化!$N$12:$N$21,0)),0)</f>
        <v>98</v>
      </c>
      <c r="AJ357" s="54">
        <f t="shared" si="89"/>
        <v>196000</v>
      </c>
    </row>
    <row r="358" spans="1:36">
      <c r="A358" t="s">
        <v>461</v>
      </c>
      <c r="B358">
        <v>0</v>
      </c>
      <c r="C358" t="s">
        <v>130</v>
      </c>
      <c r="D358" t="s">
        <v>309</v>
      </c>
      <c r="E358">
        <v>5</v>
      </c>
      <c r="F358" t="s">
        <v>232</v>
      </c>
      <c r="G358" s="54">
        <f>ROUNDUP(装备强化!$F$3*INDEX(装备强化!$C$12:$C$26,MATCH(装备强化附表!G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3</v>
      </c>
      <c r="H358" s="54">
        <f t="shared" si="75"/>
        <v>6000</v>
      </c>
      <c r="I358" s="54">
        <f>ROUNDUP(装备强化!$F$3*INDEX(装备强化!$C$12:$C$26,MATCH(装备强化附表!I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5</v>
      </c>
      <c r="J358" s="54">
        <f t="shared" si="76"/>
        <v>10000</v>
      </c>
      <c r="K358" s="54">
        <f>ROUNDUP(装备强化!$F$3*INDEX(装备强化!$C$12:$C$26,MATCH(装备强化附表!K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7</v>
      </c>
      <c r="L358" s="54">
        <f t="shared" si="77"/>
        <v>14000</v>
      </c>
      <c r="M358" s="54">
        <f>ROUNDUP(装备强化!$F$3*INDEX(装备强化!$C$12:$C$26,MATCH(装备强化附表!M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9</v>
      </c>
      <c r="N358" s="54">
        <f t="shared" si="78"/>
        <v>18000</v>
      </c>
      <c r="O358" s="54">
        <f>ROUNDUP(装备强化!$F$3*INDEX(装备强化!$C$12:$C$26,MATCH(装备强化附表!O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11</v>
      </c>
      <c r="P358" s="54">
        <f t="shared" si="79"/>
        <v>22000</v>
      </c>
      <c r="Q358" s="54">
        <f>ROUNDUP(装备强化!$F$3*INDEX(装备强化!$C$12:$C$26,MATCH(装备强化附表!Q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19</v>
      </c>
      <c r="R358" s="54">
        <f t="shared" si="80"/>
        <v>38000</v>
      </c>
      <c r="S358" s="54">
        <f>ROUNDUP(装备强化!$F$3*INDEX(装备强化!$C$12:$C$26,MATCH(装备强化附表!S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22</v>
      </c>
      <c r="T358" s="54">
        <f t="shared" si="81"/>
        <v>44000</v>
      </c>
      <c r="U358" s="54">
        <f>ROUNDUP(装备强化!$F$3*INDEX(装备强化!$C$12:$C$26,MATCH(装备强化附表!U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25</v>
      </c>
      <c r="V358" s="54">
        <f t="shared" si="82"/>
        <v>50000</v>
      </c>
      <c r="W358" s="54">
        <f>ROUNDUP(装备强化!$F$3*INDEX(装备强化!$C$12:$C$26,MATCH(装备强化附表!W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28</v>
      </c>
      <c r="X358" s="54">
        <f t="shared" si="83"/>
        <v>56000</v>
      </c>
      <c r="Y358" s="54">
        <f>ROUNDUP(装备强化!$F$3*INDEX(装备强化!$C$12:$C$26,MATCH(装备强化附表!Y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31</v>
      </c>
      <c r="Z358" s="54">
        <f t="shared" si="84"/>
        <v>62000</v>
      </c>
      <c r="AA358" s="54">
        <f>ROUNDUP(装备强化!$F$3*INDEX(装备强化!$C$12:$C$26,MATCH(装备强化附表!AA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54</v>
      </c>
      <c r="AB358" s="54">
        <f t="shared" si="85"/>
        <v>108000</v>
      </c>
      <c r="AC358" s="54">
        <f>ROUNDUP(装备强化!$F$3*INDEX(装备强化!$C$12:$C$26,MATCH(装备强化附表!AC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60</v>
      </c>
      <c r="AD358" s="54">
        <f t="shared" si="86"/>
        <v>120000</v>
      </c>
      <c r="AE358" s="54">
        <f>ROUNDUP(装备强化!$F$3*INDEX(装备强化!$C$12:$C$26,MATCH(装备强化附表!AE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66</v>
      </c>
      <c r="AF358" s="54">
        <f t="shared" si="87"/>
        <v>132000</v>
      </c>
      <c r="AG358" s="54">
        <f>ROUNDUP(装备强化!$F$3*INDEX(装备强化!$C$12:$C$26,MATCH(装备强化附表!AG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72</v>
      </c>
      <c r="AH358" s="54">
        <f t="shared" si="88"/>
        <v>144000</v>
      </c>
      <c r="AI358" s="54">
        <f>ROUNDUP(装备强化!$F$3*INDEX(装备强化!$C$12:$C$26,MATCH(装备强化附表!AI$1,装备强化!$B$12:$B$26,0))*INDEX(装备强化!$G$12:$G$16,MATCH(装备强化附表!$D358,装备强化!$F$12:$F$16,0))*(INDEX(装备强化!$K$12:$K$26,MATCH(装备强化附表!$E358,装备强化!$J$12:$J$26,0))+IF($B358=1,装备强化!$K$28,0))*INDEX(装备强化!$O$12:$O$21,MATCH(装备强化附表!$C358,装备强化!$N$12:$N$21,0)),0)</f>
        <v>78</v>
      </c>
      <c r="AJ358" s="54">
        <f t="shared" si="89"/>
        <v>156000</v>
      </c>
    </row>
    <row r="359" spans="1:36">
      <c r="A359" t="s">
        <v>466</v>
      </c>
      <c r="B359">
        <v>0</v>
      </c>
      <c r="C359" t="s">
        <v>131</v>
      </c>
      <c r="D359" t="s">
        <v>309</v>
      </c>
      <c r="E359">
        <v>5</v>
      </c>
      <c r="F359" t="s">
        <v>232</v>
      </c>
      <c r="G359" s="54">
        <f>ROUNDUP(装备强化!$F$3*INDEX(装备强化!$C$12:$C$26,MATCH(装备强化附表!G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3</v>
      </c>
      <c r="H359" s="54">
        <f t="shared" si="75"/>
        <v>6000</v>
      </c>
      <c r="I359" s="54">
        <f>ROUNDUP(装备强化!$F$3*INDEX(装备强化!$C$12:$C$26,MATCH(装备强化附表!I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5</v>
      </c>
      <c r="J359" s="54">
        <f t="shared" si="76"/>
        <v>10000</v>
      </c>
      <c r="K359" s="54">
        <f>ROUNDUP(装备强化!$F$3*INDEX(装备强化!$C$12:$C$26,MATCH(装备强化附表!K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7</v>
      </c>
      <c r="L359" s="54">
        <f t="shared" si="77"/>
        <v>14000</v>
      </c>
      <c r="M359" s="54">
        <f>ROUNDUP(装备强化!$F$3*INDEX(装备强化!$C$12:$C$26,MATCH(装备强化附表!M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9</v>
      </c>
      <c r="N359" s="54">
        <f t="shared" si="78"/>
        <v>18000</v>
      </c>
      <c r="O359" s="54">
        <f>ROUNDUP(装备强化!$F$3*INDEX(装备强化!$C$12:$C$26,MATCH(装备强化附表!O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11</v>
      </c>
      <c r="P359" s="54">
        <f t="shared" si="79"/>
        <v>22000</v>
      </c>
      <c r="Q359" s="54">
        <f>ROUNDUP(装备强化!$F$3*INDEX(装备强化!$C$12:$C$26,MATCH(装备强化附表!Q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19</v>
      </c>
      <c r="R359" s="54">
        <f t="shared" si="80"/>
        <v>38000</v>
      </c>
      <c r="S359" s="54">
        <f>ROUNDUP(装备强化!$F$3*INDEX(装备强化!$C$12:$C$26,MATCH(装备强化附表!S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22</v>
      </c>
      <c r="T359" s="54">
        <f t="shared" si="81"/>
        <v>44000</v>
      </c>
      <c r="U359" s="54">
        <f>ROUNDUP(装备强化!$F$3*INDEX(装备强化!$C$12:$C$26,MATCH(装备强化附表!U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25</v>
      </c>
      <c r="V359" s="54">
        <f t="shared" si="82"/>
        <v>50000</v>
      </c>
      <c r="W359" s="54">
        <f>ROUNDUP(装备强化!$F$3*INDEX(装备强化!$C$12:$C$26,MATCH(装备强化附表!W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28</v>
      </c>
      <c r="X359" s="54">
        <f t="shared" si="83"/>
        <v>56000</v>
      </c>
      <c r="Y359" s="54">
        <f>ROUNDUP(装备强化!$F$3*INDEX(装备强化!$C$12:$C$26,MATCH(装备强化附表!Y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31</v>
      </c>
      <c r="Z359" s="54">
        <f t="shared" si="84"/>
        <v>62000</v>
      </c>
      <c r="AA359" s="54">
        <f>ROUNDUP(装备强化!$F$3*INDEX(装备强化!$C$12:$C$26,MATCH(装备强化附表!AA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54</v>
      </c>
      <c r="AB359" s="54">
        <f t="shared" si="85"/>
        <v>108000</v>
      </c>
      <c r="AC359" s="54">
        <f>ROUNDUP(装备强化!$F$3*INDEX(装备强化!$C$12:$C$26,MATCH(装备强化附表!AC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60</v>
      </c>
      <c r="AD359" s="54">
        <f t="shared" si="86"/>
        <v>120000</v>
      </c>
      <c r="AE359" s="54">
        <f>ROUNDUP(装备强化!$F$3*INDEX(装备强化!$C$12:$C$26,MATCH(装备强化附表!AE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66</v>
      </c>
      <c r="AF359" s="54">
        <f t="shared" si="87"/>
        <v>132000</v>
      </c>
      <c r="AG359" s="54">
        <f>ROUNDUP(装备强化!$F$3*INDEX(装备强化!$C$12:$C$26,MATCH(装备强化附表!AG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72</v>
      </c>
      <c r="AH359" s="54">
        <f t="shared" si="88"/>
        <v>144000</v>
      </c>
      <c r="AI359" s="54">
        <f>ROUNDUP(装备强化!$F$3*INDEX(装备强化!$C$12:$C$26,MATCH(装备强化附表!AI$1,装备强化!$B$12:$B$26,0))*INDEX(装备强化!$G$12:$G$16,MATCH(装备强化附表!$D359,装备强化!$F$12:$F$16,0))*(INDEX(装备强化!$K$12:$K$26,MATCH(装备强化附表!$E359,装备强化!$J$12:$J$26,0))+IF($B359=1,装备强化!$K$28,0))*INDEX(装备强化!$O$12:$O$21,MATCH(装备强化附表!$C359,装备强化!$N$12:$N$21,0)),0)</f>
        <v>78</v>
      </c>
      <c r="AJ359" s="54">
        <f t="shared" si="89"/>
        <v>156000</v>
      </c>
    </row>
    <row r="360" spans="1:36">
      <c r="A360" t="s">
        <v>471</v>
      </c>
      <c r="B360">
        <v>0</v>
      </c>
      <c r="C360" t="s">
        <v>132</v>
      </c>
      <c r="D360" t="s">
        <v>309</v>
      </c>
      <c r="E360">
        <v>5</v>
      </c>
      <c r="F360" t="s">
        <v>232</v>
      </c>
      <c r="G360" s="54">
        <f>ROUNDUP(装备强化!$F$3*INDEX(装备强化!$C$12:$C$26,MATCH(装备强化附表!G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2</v>
      </c>
      <c r="H360" s="54">
        <f t="shared" si="75"/>
        <v>4000</v>
      </c>
      <c r="I360" s="54">
        <f>ROUNDUP(装备强化!$F$3*INDEX(装备强化!$C$12:$C$26,MATCH(装备强化附表!I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3</v>
      </c>
      <c r="J360" s="54">
        <f t="shared" si="76"/>
        <v>6000</v>
      </c>
      <c r="K360" s="54">
        <f>ROUNDUP(装备强化!$F$3*INDEX(装备强化!$C$12:$C$26,MATCH(装备强化附表!K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5</v>
      </c>
      <c r="L360" s="54">
        <f t="shared" si="77"/>
        <v>10000</v>
      </c>
      <c r="M360" s="54">
        <f>ROUNDUP(装备强化!$F$3*INDEX(装备强化!$C$12:$C$26,MATCH(装备强化附表!M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5</v>
      </c>
      <c r="N360" s="54">
        <f t="shared" si="78"/>
        <v>10000</v>
      </c>
      <c r="O360" s="54">
        <f>ROUNDUP(装备强化!$F$3*INDEX(装备强化!$C$12:$C$26,MATCH(装备强化附表!O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7</v>
      </c>
      <c r="P360" s="54">
        <f t="shared" si="79"/>
        <v>14000</v>
      </c>
      <c r="Q360" s="54">
        <f>ROUNDUP(装备强化!$F$3*INDEX(装备强化!$C$12:$C$26,MATCH(装备强化附表!Q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12</v>
      </c>
      <c r="R360" s="54">
        <f t="shared" si="80"/>
        <v>24000</v>
      </c>
      <c r="S360" s="54">
        <f>ROUNDUP(装备强化!$F$3*INDEX(装备强化!$C$12:$C$26,MATCH(装备强化附表!S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14</v>
      </c>
      <c r="T360" s="54">
        <f t="shared" si="81"/>
        <v>28000</v>
      </c>
      <c r="U360" s="54">
        <f>ROUNDUP(装备强化!$F$3*INDEX(装备强化!$C$12:$C$26,MATCH(装备强化附表!U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15</v>
      </c>
      <c r="V360" s="54">
        <f t="shared" si="82"/>
        <v>30000</v>
      </c>
      <c r="W360" s="54">
        <f>ROUNDUP(装备强化!$F$3*INDEX(装备强化!$C$12:$C$26,MATCH(装备强化附表!W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17</v>
      </c>
      <c r="X360" s="54">
        <f t="shared" si="83"/>
        <v>34000</v>
      </c>
      <c r="Y360" s="54">
        <f>ROUNDUP(装备强化!$F$3*INDEX(装备强化!$C$12:$C$26,MATCH(装备强化附表!Y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19</v>
      </c>
      <c r="Z360" s="54">
        <f t="shared" si="84"/>
        <v>38000</v>
      </c>
      <c r="AA360" s="54">
        <f>ROUNDUP(装备强化!$F$3*INDEX(装备强化!$C$12:$C$26,MATCH(装备强化附表!AA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33</v>
      </c>
      <c r="AB360" s="54">
        <f t="shared" si="85"/>
        <v>66000</v>
      </c>
      <c r="AC360" s="54">
        <f>ROUNDUP(装备强化!$F$3*INDEX(装备强化!$C$12:$C$26,MATCH(装备强化附表!AC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36</v>
      </c>
      <c r="AD360" s="54">
        <f t="shared" si="86"/>
        <v>72000</v>
      </c>
      <c r="AE360" s="54">
        <f>ROUNDUP(装备强化!$F$3*INDEX(装备强化!$C$12:$C$26,MATCH(装备强化附表!AE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40</v>
      </c>
      <c r="AF360" s="54">
        <f t="shared" si="87"/>
        <v>80000</v>
      </c>
      <c r="AG360" s="54">
        <f>ROUNDUP(装备强化!$F$3*INDEX(装备强化!$C$12:$C$26,MATCH(装备强化附表!AG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44</v>
      </c>
      <c r="AH360" s="54">
        <f t="shared" si="88"/>
        <v>88000</v>
      </c>
      <c r="AI360" s="54">
        <f>ROUNDUP(装备强化!$F$3*INDEX(装备强化!$C$12:$C$26,MATCH(装备强化附表!AI$1,装备强化!$B$12:$B$26,0))*INDEX(装备强化!$G$12:$G$16,MATCH(装备强化附表!$D360,装备强化!$F$12:$F$16,0))*(INDEX(装备强化!$K$12:$K$26,MATCH(装备强化附表!$E360,装备强化!$J$12:$J$26,0))+IF($B360=1,装备强化!$K$28,0))*INDEX(装备强化!$O$12:$O$21,MATCH(装备强化附表!$C360,装备强化!$N$12:$N$21,0)),0)</f>
        <v>47</v>
      </c>
      <c r="AJ360" s="54">
        <f t="shared" si="89"/>
        <v>94000</v>
      </c>
    </row>
    <row r="361" spans="1:36">
      <c r="A361" t="s">
        <v>476</v>
      </c>
      <c r="B361">
        <v>0</v>
      </c>
      <c r="C361" t="s">
        <v>127</v>
      </c>
      <c r="D361" t="s">
        <v>309</v>
      </c>
      <c r="E361">
        <v>5</v>
      </c>
      <c r="F361" t="s">
        <v>135</v>
      </c>
      <c r="G361" s="54">
        <f>ROUNDUP(装备强化!$F$3*INDEX(装备强化!$C$12:$C$26,MATCH(装备强化附表!G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6</v>
      </c>
      <c r="H361" s="54">
        <f t="shared" si="75"/>
        <v>12000</v>
      </c>
      <c r="I361" s="54">
        <f>ROUNDUP(装备强化!$F$3*INDEX(装备强化!$C$12:$C$26,MATCH(装备强化附表!I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9</v>
      </c>
      <c r="J361" s="54">
        <f t="shared" si="76"/>
        <v>18000</v>
      </c>
      <c r="K361" s="54">
        <f>ROUNDUP(装备强化!$F$3*INDEX(装备强化!$C$12:$C$26,MATCH(装备强化附表!K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14</v>
      </c>
      <c r="L361" s="54">
        <f t="shared" si="77"/>
        <v>28000</v>
      </c>
      <c r="M361" s="54">
        <f>ROUNDUP(装备强化!$F$3*INDEX(装备强化!$C$12:$C$26,MATCH(装备强化附表!M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17</v>
      </c>
      <c r="N361" s="54">
        <f t="shared" si="78"/>
        <v>34000</v>
      </c>
      <c r="O361" s="54">
        <f>ROUNDUP(装备强化!$F$3*INDEX(装备强化!$C$12:$C$26,MATCH(装备强化附表!O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21</v>
      </c>
      <c r="P361" s="54">
        <f t="shared" si="79"/>
        <v>42000</v>
      </c>
      <c r="Q361" s="54">
        <f>ROUNDUP(装备强化!$F$3*INDEX(装备强化!$C$12:$C$26,MATCH(装备强化附表!Q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38</v>
      </c>
      <c r="R361" s="54">
        <f t="shared" si="80"/>
        <v>76000</v>
      </c>
      <c r="S361" s="54">
        <f>ROUNDUP(装备强化!$F$3*INDEX(装备强化!$C$12:$C$26,MATCH(装备强化附表!S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44</v>
      </c>
      <c r="T361" s="54">
        <f t="shared" si="81"/>
        <v>88000</v>
      </c>
      <c r="U361" s="54">
        <f>ROUNDUP(装备强化!$F$3*INDEX(装备强化!$C$12:$C$26,MATCH(装备强化附表!U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50</v>
      </c>
      <c r="V361" s="54">
        <f t="shared" si="82"/>
        <v>100000</v>
      </c>
      <c r="W361" s="54">
        <f>ROUNDUP(装备强化!$F$3*INDEX(装备强化!$C$12:$C$26,MATCH(装备强化附表!W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56</v>
      </c>
      <c r="X361" s="54">
        <f t="shared" si="83"/>
        <v>112000</v>
      </c>
      <c r="Y361" s="54">
        <f>ROUNDUP(装备强化!$F$3*INDEX(装备强化!$C$12:$C$26,MATCH(装备强化附表!Y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62</v>
      </c>
      <c r="Z361" s="54">
        <f t="shared" si="84"/>
        <v>124000</v>
      </c>
      <c r="AA361" s="54">
        <f>ROUNDUP(装备强化!$F$3*INDEX(装备强化!$C$12:$C$26,MATCH(装备强化附表!AA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108</v>
      </c>
      <c r="AB361" s="54">
        <f t="shared" si="85"/>
        <v>216000</v>
      </c>
      <c r="AC361" s="54">
        <f>ROUNDUP(装备强化!$F$3*INDEX(装备强化!$C$12:$C$26,MATCH(装备强化附表!AC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120</v>
      </c>
      <c r="AD361" s="54">
        <f t="shared" si="86"/>
        <v>240000</v>
      </c>
      <c r="AE361" s="54">
        <f>ROUNDUP(装备强化!$F$3*INDEX(装备强化!$C$12:$C$26,MATCH(装备强化附表!AE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132</v>
      </c>
      <c r="AF361" s="54">
        <f t="shared" si="87"/>
        <v>264000</v>
      </c>
      <c r="AG361" s="54">
        <f>ROUNDUP(装备强化!$F$3*INDEX(装备强化!$C$12:$C$26,MATCH(装备强化附表!AG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144</v>
      </c>
      <c r="AH361" s="54">
        <f t="shared" si="88"/>
        <v>288000</v>
      </c>
      <c r="AI361" s="54">
        <f>ROUNDUP(装备强化!$F$3*INDEX(装备强化!$C$12:$C$26,MATCH(装备强化附表!AI$1,装备强化!$B$12:$B$26,0))*INDEX(装备强化!$G$12:$G$16,MATCH(装备强化附表!$D361,装备强化!$F$12:$F$16,0))*(INDEX(装备强化!$K$12:$K$26,MATCH(装备强化附表!$E361,装备强化!$J$12:$J$26,0))+IF($B361=1,装备强化!$K$28,0))*INDEX(装备强化!$O$12:$O$21,MATCH(装备强化附表!$C361,装备强化!$N$12:$N$21,0)),0)</f>
        <v>156</v>
      </c>
      <c r="AJ361" s="54">
        <f t="shared" si="89"/>
        <v>312000</v>
      </c>
    </row>
    <row r="362" spans="1:36">
      <c r="A362" t="s">
        <v>481</v>
      </c>
      <c r="B362">
        <v>1</v>
      </c>
      <c r="C362" t="s">
        <v>127</v>
      </c>
      <c r="D362" t="s">
        <v>309</v>
      </c>
      <c r="E362">
        <v>5</v>
      </c>
      <c r="F362" t="s">
        <v>135</v>
      </c>
      <c r="G362" s="54">
        <f>ROUNDUP(装备强化!$F$3*INDEX(装备强化!$C$12:$C$26,MATCH(装备强化附表!G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12</v>
      </c>
      <c r="H362" s="54">
        <f t="shared" si="75"/>
        <v>24000</v>
      </c>
      <c r="I362" s="54">
        <f>ROUNDUP(装备强化!$F$3*INDEX(装备强化!$C$12:$C$26,MATCH(装备强化附表!I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18</v>
      </c>
      <c r="J362" s="54">
        <f t="shared" si="76"/>
        <v>36000</v>
      </c>
      <c r="K362" s="54">
        <f>ROUNDUP(装备强化!$F$3*INDEX(装备强化!$C$12:$C$26,MATCH(装备强化附表!K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27</v>
      </c>
      <c r="L362" s="54">
        <f t="shared" si="77"/>
        <v>54000</v>
      </c>
      <c r="M362" s="54">
        <f>ROUNDUP(装备强化!$F$3*INDEX(装备强化!$C$12:$C$26,MATCH(装备强化附表!M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33</v>
      </c>
      <c r="N362" s="54">
        <f t="shared" si="78"/>
        <v>66000</v>
      </c>
      <c r="O362" s="54">
        <f>ROUNDUP(装备强化!$F$3*INDEX(装备强化!$C$12:$C$26,MATCH(装备强化附表!O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42</v>
      </c>
      <c r="P362" s="54">
        <f t="shared" si="79"/>
        <v>84000</v>
      </c>
      <c r="Q362" s="54">
        <f>ROUNDUP(装备强化!$F$3*INDEX(装备强化!$C$12:$C$26,MATCH(装备强化附表!Q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75</v>
      </c>
      <c r="R362" s="54">
        <f t="shared" si="80"/>
        <v>150000</v>
      </c>
      <c r="S362" s="54">
        <f>ROUNDUP(装备强化!$F$3*INDEX(装备强化!$C$12:$C$26,MATCH(装备强化附表!S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87</v>
      </c>
      <c r="T362" s="54">
        <f t="shared" si="81"/>
        <v>174000</v>
      </c>
      <c r="U362" s="54">
        <f>ROUNDUP(装备强化!$F$3*INDEX(装备强化!$C$12:$C$26,MATCH(装备强化附表!U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99</v>
      </c>
      <c r="V362" s="54">
        <f t="shared" si="82"/>
        <v>198000</v>
      </c>
      <c r="W362" s="54">
        <f>ROUNDUP(装备强化!$F$3*INDEX(装备强化!$C$12:$C$26,MATCH(装备强化附表!W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111</v>
      </c>
      <c r="X362" s="54">
        <f t="shared" si="83"/>
        <v>222000</v>
      </c>
      <c r="Y362" s="54">
        <f>ROUNDUP(装备强化!$F$3*INDEX(装备强化!$C$12:$C$26,MATCH(装备强化附表!Y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123</v>
      </c>
      <c r="Z362" s="54">
        <f t="shared" si="84"/>
        <v>246000</v>
      </c>
      <c r="AA362" s="54">
        <f>ROUNDUP(装备强化!$F$3*INDEX(装备强化!$C$12:$C$26,MATCH(装备强化附表!AA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216</v>
      </c>
      <c r="AB362" s="54">
        <f t="shared" si="85"/>
        <v>432000</v>
      </c>
      <c r="AC362" s="54">
        <f>ROUNDUP(装备强化!$F$3*INDEX(装备强化!$C$12:$C$26,MATCH(装备强化附表!AC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240</v>
      </c>
      <c r="AD362" s="54">
        <f t="shared" si="86"/>
        <v>480000</v>
      </c>
      <c r="AE362" s="54">
        <f>ROUNDUP(装备强化!$F$3*INDEX(装备强化!$C$12:$C$26,MATCH(装备强化附表!AE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264</v>
      </c>
      <c r="AF362" s="54">
        <f t="shared" si="87"/>
        <v>528000</v>
      </c>
      <c r="AG362" s="54">
        <f>ROUNDUP(装备强化!$F$3*INDEX(装备强化!$C$12:$C$26,MATCH(装备强化附表!AG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288</v>
      </c>
      <c r="AH362" s="54">
        <f t="shared" si="88"/>
        <v>576000</v>
      </c>
      <c r="AI362" s="54">
        <f>ROUNDUP(装备强化!$F$3*INDEX(装备强化!$C$12:$C$26,MATCH(装备强化附表!AI$1,装备强化!$B$12:$B$26,0))*INDEX(装备强化!$G$12:$G$16,MATCH(装备强化附表!$D362,装备强化!$F$12:$F$16,0))*(INDEX(装备强化!$K$12:$K$26,MATCH(装备强化附表!$E362,装备强化!$J$12:$J$26,0))+IF($B362=1,装备强化!$K$28,0))*INDEX(装备强化!$O$12:$O$21,MATCH(装备强化附表!$C362,装备强化!$N$12:$N$21,0)),0)</f>
        <v>312</v>
      </c>
      <c r="AJ362" s="54">
        <f t="shared" si="89"/>
        <v>624000</v>
      </c>
    </row>
    <row r="363" spans="1:36">
      <c r="A363" t="s">
        <v>486</v>
      </c>
      <c r="B363">
        <v>0</v>
      </c>
      <c r="C363" t="s">
        <v>128</v>
      </c>
      <c r="D363" t="s">
        <v>309</v>
      </c>
      <c r="E363">
        <v>5</v>
      </c>
      <c r="F363" t="s">
        <v>135</v>
      </c>
      <c r="G363" s="54">
        <f>ROUNDUP(装备强化!$F$3*INDEX(装备强化!$C$12:$C$26,MATCH(装备强化附表!G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4</v>
      </c>
      <c r="H363" s="54">
        <f t="shared" si="75"/>
        <v>8000</v>
      </c>
      <c r="I363" s="54">
        <f>ROUNDUP(装备强化!$F$3*INDEX(装备强化!$C$12:$C$26,MATCH(装备强化附表!I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6</v>
      </c>
      <c r="J363" s="54">
        <f t="shared" si="76"/>
        <v>12000</v>
      </c>
      <c r="K363" s="54">
        <f>ROUNDUP(装备强化!$F$3*INDEX(装备强化!$C$12:$C$26,MATCH(装备强化附表!K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9</v>
      </c>
      <c r="L363" s="54">
        <f t="shared" si="77"/>
        <v>18000</v>
      </c>
      <c r="M363" s="54">
        <f>ROUNDUP(装备强化!$F$3*INDEX(装备强化!$C$12:$C$26,MATCH(装备强化附表!M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11</v>
      </c>
      <c r="N363" s="54">
        <f t="shared" si="78"/>
        <v>22000</v>
      </c>
      <c r="O363" s="54">
        <f>ROUNDUP(装备强化!$F$3*INDEX(装备强化!$C$12:$C$26,MATCH(装备强化附表!O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14</v>
      </c>
      <c r="P363" s="54">
        <f t="shared" si="79"/>
        <v>28000</v>
      </c>
      <c r="Q363" s="54">
        <f>ROUNDUP(装备强化!$F$3*INDEX(装备强化!$C$12:$C$26,MATCH(装备强化附表!Q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24</v>
      </c>
      <c r="R363" s="54">
        <f t="shared" si="80"/>
        <v>48000</v>
      </c>
      <c r="S363" s="54">
        <f>ROUNDUP(装备强化!$F$3*INDEX(装备强化!$C$12:$C$26,MATCH(装备强化附表!S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28</v>
      </c>
      <c r="T363" s="54">
        <f t="shared" si="81"/>
        <v>56000</v>
      </c>
      <c r="U363" s="54">
        <f>ROUNDUP(装备强化!$F$3*INDEX(装备强化!$C$12:$C$26,MATCH(装备强化附表!U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31</v>
      </c>
      <c r="V363" s="54">
        <f t="shared" si="82"/>
        <v>62000</v>
      </c>
      <c r="W363" s="54">
        <f>ROUNDUP(装备强化!$F$3*INDEX(装备强化!$C$12:$C$26,MATCH(装备强化附表!W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35</v>
      </c>
      <c r="X363" s="54">
        <f t="shared" si="83"/>
        <v>70000</v>
      </c>
      <c r="Y363" s="54">
        <f>ROUNDUP(装备强化!$F$3*INDEX(装备强化!$C$12:$C$26,MATCH(装备强化附表!Y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39</v>
      </c>
      <c r="Z363" s="54">
        <f t="shared" si="84"/>
        <v>78000</v>
      </c>
      <c r="AA363" s="54">
        <f>ROUNDUP(装备强化!$F$3*INDEX(装备强化!$C$12:$C$26,MATCH(装备强化附表!AA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68</v>
      </c>
      <c r="AB363" s="54">
        <f t="shared" si="85"/>
        <v>136000</v>
      </c>
      <c r="AC363" s="54">
        <f>ROUNDUP(装备强化!$F$3*INDEX(装备强化!$C$12:$C$26,MATCH(装备强化附表!AC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75</v>
      </c>
      <c r="AD363" s="54">
        <f t="shared" si="86"/>
        <v>150000</v>
      </c>
      <c r="AE363" s="54">
        <f>ROUNDUP(装备强化!$F$3*INDEX(装备强化!$C$12:$C$26,MATCH(装备强化附表!AE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83</v>
      </c>
      <c r="AF363" s="54">
        <f t="shared" si="87"/>
        <v>166000</v>
      </c>
      <c r="AG363" s="54">
        <f>ROUNDUP(装备强化!$F$3*INDEX(装备强化!$C$12:$C$26,MATCH(装备强化附表!AG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90</v>
      </c>
      <c r="AH363" s="54">
        <f t="shared" si="88"/>
        <v>180000</v>
      </c>
      <c r="AI363" s="54">
        <f>ROUNDUP(装备强化!$F$3*INDEX(装备强化!$C$12:$C$26,MATCH(装备强化附表!AI$1,装备强化!$B$12:$B$26,0))*INDEX(装备强化!$G$12:$G$16,MATCH(装备强化附表!$D363,装备强化!$F$12:$F$16,0))*(INDEX(装备强化!$K$12:$K$26,MATCH(装备强化附表!$E363,装备强化!$J$12:$J$26,0))+IF($B363=1,装备强化!$K$28,0))*INDEX(装备强化!$O$12:$O$21,MATCH(装备强化附表!$C363,装备强化!$N$12:$N$21,0)),0)</f>
        <v>98</v>
      </c>
      <c r="AJ363" s="54">
        <f t="shared" si="89"/>
        <v>196000</v>
      </c>
    </row>
    <row r="364" spans="1:36">
      <c r="A364" t="s">
        <v>491</v>
      </c>
      <c r="B364">
        <v>1</v>
      </c>
      <c r="C364" t="s">
        <v>128</v>
      </c>
      <c r="D364" t="s">
        <v>309</v>
      </c>
      <c r="E364">
        <v>5</v>
      </c>
      <c r="F364" t="s">
        <v>135</v>
      </c>
      <c r="G364" s="54">
        <f>ROUNDUP(装备强化!$F$3*INDEX(装备强化!$C$12:$C$26,MATCH(装备强化附表!G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8</v>
      </c>
      <c r="H364" s="54">
        <f t="shared" si="75"/>
        <v>16000</v>
      </c>
      <c r="I364" s="54">
        <f>ROUNDUP(装备强化!$F$3*INDEX(装备强化!$C$12:$C$26,MATCH(装备强化附表!I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12</v>
      </c>
      <c r="J364" s="54">
        <f t="shared" si="76"/>
        <v>24000</v>
      </c>
      <c r="K364" s="54">
        <f>ROUNDUP(装备强化!$F$3*INDEX(装备强化!$C$12:$C$26,MATCH(装备强化附表!K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17</v>
      </c>
      <c r="L364" s="54">
        <f t="shared" si="77"/>
        <v>34000</v>
      </c>
      <c r="M364" s="54">
        <f>ROUNDUP(装备强化!$F$3*INDEX(装备强化!$C$12:$C$26,MATCH(装备强化附表!M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21</v>
      </c>
      <c r="N364" s="54">
        <f t="shared" si="78"/>
        <v>42000</v>
      </c>
      <c r="O364" s="54">
        <f>ROUNDUP(装备强化!$F$3*INDEX(装备强化!$C$12:$C$26,MATCH(装备强化附表!O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27</v>
      </c>
      <c r="P364" s="54">
        <f t="shared" si="79"/>
        <v>54000</v>
      </c>
      <c r="Q364" s="54">
        <f>ROUNDUP(装备强化!$F$3*INDEX(装备强化!$C$12:$C$26,MATCH(装备强化附表!Q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47</v>
      </c>
      <c r="R364" s="54">
        <f t="shared" si="80"/>
        <v>94000</v>
      </c>
      <c r="S364" s="54">
        <f>ROUNDUP(装备强化!$F$3*INDEX(装备强化!$C$12:$C$26,MATCH(装备强化附表!S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55</v>
      </c>
      <c r="T364" s="54">
        <f t="shared" si="81"/>
        <v>110000</v>
      </c>
      <c r="U364" s="54">
        <f>ROUNDUP(装备强化!$F$3*INDEX(装备强化!$C$12:$C$26,MATCH(装备强化附表!U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62</v>
      </c>
      <c r="V364" s="54">
        <f t="shared" si="82"/>
        <v>124000</v>
      </c>
      <c r="W364" s="54">
        <f>ROUNDUP(装备强化!$F$3*INDEX(装备强化!$C$12:$C$26,MATCH(装备强化附表!W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70</v>
      </c>
      <c r="X364" s="54">
        <f t="shared" si="83"/>
        <v>140000</v>
      </c>
      <c r="Y364" s="54">
        <f>ROUNDUP(装备强化!$F$3*INDEX(装备强化!$C$12:$C$26,MATCH(装备强化附表!Y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77</v>
      </c>
      <c r="Z364" s="54">
        <f t="shared" si="84"/>
        <v>154000</v>
      </c>
      <c r="AA364" s="54">
        <f>ROUNDUP(装备强化!$F$3*INDEX(装备强化!$C$12:$C$26,MATCH(装备强化附表!AA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135</v>
      </c>
      <c r="AB364" s="54">
        <f t="shared" si="85"/>
        <v>270000</v>
      </c>
      <c r="AC364" s="54">
        <f>ROUNDUP(装备强化!$F$3*INDEX(装备强化!$C$12:$C$26,MATCH(装备强化附表!AC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150</v>
      </c>
      <c r="AD364" s="54">
        <f t="shared" si="86"/>
        <v>300000</v>
      </c>
      <c r="AE364" s="54">
        <f>ROUNDUP(装备强化!$F$3*INDEX(装备强化!$C$12:$C$26,MATCH(装备强化附表!AE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165</v>
      </c>
      <c r="AF364" s="54">
        <f t="shared" si="87"/>
        <v>330000</v>
      </c>
      <c r="AG364" s="54">
        <f>ROUNDUP(装备强化!$F$3*INDEX(装备强化!$C$12:$C$26,MATCH(装备强化附表!AG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180</v>
      </c>
      <c r="AH364" s="54">
        <f t="shared" si="88"/>
        <v>360000</v>
      </c>
      <c r="AI364" s="54">
        <f>ROUNDUP(装备强化!$F$3*INDEX(装备强化!$C$12:$C$26,MATCH(装备强化附表!AI$1,装备强化!$B$12:$B$26,0))*INDEX(装备强化!$G$12:$G$16,MATCH(装备强化附表!$D364,装备强化!$F$12:$F$16,0))*(INDEX(装备强化!$K$12:$K$26,MATCH(装备强化附表!$E364,装备强化!$J$12:$J$26,0))+IF($B364=1,装备强化!$K$28,0))*INDEX(装备强化!$O$12:$O$21,MATCH(装备强化附表!$C364,装备强化!$N$12:$N$21,0)),0)</f>
        <v>195</v>
      </c>
      <c r="AJ364" s="54">
        <f t="shared" si="89"/>
        <v>390000</v>
      </c>
    </row>
    <row r="365" spans="1:36">
      <c r="A365" t="s">
        <v>496</v>
      </c>
      <c r="B365">
        <v>0</v>
      </c>
      <c r="C365" t="s">
        <v>127</v>
      </c>
      <c r="D365" t="s">
        <v>309</v>
      </c>
      <c r="E365">
        <v>5</v>
      </c>
      <c r="F365" t="s">
        <v>139</v>
      </c>
      <c r="G365" s="54">
        <f>ROUNDUP(装备强化!$F$3*INDEX(装备强化!$C$12:$C$26,MATCH(装备强化附表!G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6</v>
      </c>
      <c r="H365" s="54">
        <f t="shared" si="75"/>
        <v>12000</v>
      </c>
      <c r="I365" s="54">
        <f>ROUNDUP(装备强化!$F$3*INDEX(装备强化!$C$12:$C$26,MATCH(装备强化附表!I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9</v>
      </c>
      <c r="J365" s="54">
        <f t="shared" si="76"/>
        <v>18000</v>
      </c>
      <c r="K365" s="54">
        <f>ROUNDUP(装备强化!$F$3*INDEX(装备强化!$C$12:$C$26,MATCH(装备强化附表!K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14</v>
      </c>
      <c r="L365" s="54">
        <f t="shared" si="77"/>
        <v>28000</v>
      </c>
      <c r="M365" s="54">
        <f>ROUNDUP(装备强化!$F$3*INDEX(装备强化!$C$12:$C$26,MATCH(装备强化附表!M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17</v>
      </c>
      <c r="N365" s="54">
        <f t="shared" si="78"/>
        <v>34000</v>
      </c>
      <c r="O365" s="54">
        <f>ROUNDUP(装备强化!$F$3*INDEX(装备强化!$C$12:$C$26,MATCH(装备强化附表!O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21</v>
      </c>
      <c r="P365" s="54">
        <f t="shared" si="79"/>
        <v>42000</v>
      </c>
      <c r="Q365" s="54">
        <f>ROUNDUP(装备强化!$F$3*INDEX(装备强化!$C$12:$C$26,MATCH(装备强化附表!Q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38</v>
      </c>
      <c r="R365" s="54">
        <f t="shared" si="80"/>
        <v>76000</v>
      </c>
      <c r="S365" s="54">
        <f>ROUNDUP(装备强化!$F$3*INDEX(装备强化!$C$12:$C$26,MATCH(装备强化附表!S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44</v>
      </c>
      <c r="T365" s="54">
        <f t="shared" si="81"/>
        <v>88000</v>
      </c>
      <c r="U365" s="54">
        <f>ROUNDUP(装备强化!$F$3*INDEX(装备强化!$C$12:$C$26,MATCH(装备强化附表!U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50</v>
      </c>
      <c r="V365" s="54">
        <f t="shared" si="82"/>
        <v>100000</v>
      </c>
      <c r="W365" s="54">
        <f>ROUNDUP(装备强化!$F$3*INDEX(装备强化!$C$12:$C$26,MATCH(装备强化附表!W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56</v>
      </c>
      <c r="X365" s="54">
        <f t="shared" si="83"/>
        <v>112000</v>
      </c>
      <c r="Y365" s="54">
        <f>ROUNDUP(装备强化!$F$3*INDEX(装备强化!$C$12:$C$26,MATCH(装备强化附表!Y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62</v>
      </c>
      <c r="Z365" s="54">
        <f t="shared" si="84"/>
        <v>124000</v>
      </c>
      <c r="AA365" s="54">
        <f>ROUNDUP(装备强化!$F$3*INDEX(装备强化!$C$12:$C$26,MATCH(装备强化附表!AA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108</v>
      </c>
      <c r="AB365" s="54">
        <f t="shared" si="85"/>
        <v>216000</v>
      </c>
      <c r="AC365" s="54">
        <f>ROUNDUP(装备强化!$F$3*INDEX(装备强化!$C$12:$C$26,MATCH(装备强化附表!AC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120</v>
      </c>
      <c r="AD365" s="54">
        <f t="shared" si="86"/>
        <v>240000</v>
      </c>
      <c r="AE365" s="54">
        <f>ROUNDUP(装备强化!$F$3*INDEX(装备强化!$C$12:$C$26,MATCH(装备强化附表!AE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132</v>
      </c>
      <c r="AF365" s="54">
        <f t="shared" si="87"/>
        <v>264000</v>
      </c>
      <c r="AG365" s="54">
        <f>ROUNDUP(装备强化!$F$3*INDEX(装备强化!$C$12:$C$26,MATCH(装备强化附表!AG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144</v>
      </c>
      <c r="AH365" s="54">
        <f t="shared" si="88"/>
        <v>288000</v>
      </c>
      <c r="AI365" s="54">
        <f>ROUNDUP(装备强化!$F$3*INDEX(装备强化!$C$12:$C$26,MATCH(装备强化附表!AI$1,装备强化!$B$12:$B$26,0))*INDEX(装备强化!$G$12:$G$16,MATCH(装备强化附表!$D365,装备强化!$F$12:$F$16,0))*(INDEX(装备强化!$K$12:$K$26,MATCH(装备强化附表!$E365,装备强化!$J$12:$J$26,0))+IF($B365=1,装备强化!$K$28,0))*INDEX(装备强化!$O$12:$O$21,MATCH(装备强化附表!$C365,装备强化!$N$12:$N$21,0)),0)</f>
        <v>156</v>
      </c>
      <c r="AJ365" s="54">
        <f t="shared" si="89"/>
        <v>312000</v>
      </c>
    </row>
    <row r="366" spans="1:36">
      <c r="A366" t="s">
        <v>501</v>
      </c>
      <c r="B366">
        <v>1</v>
      </c>
      <c r="C366" t="s">
        <v>127</v>
      </c>
      <c r="D366" t="s">
        <v>309</v>
      </c>
      <c r="E366">
        <v>5</v>
      </c>
      <c r="F366" t="s">
        <v>139</v>
      </c>
      <c r="G366" s="54">
        <f>ROUNDUP(装备强化!$F$3*INDEX(装备强化!$C$12:$C$26,MATCH(装备强化附表!G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12</v>
      </c>
      <c r="H366" s="54">
        <f t="shared" si="75"/>
        <v>24000</v>
      </c>
      <c r="I366" s="54">
        <f>ROUNDUP(装备强化!$F$3*INDEX(装备强化!$C$12:$C$26,MATCH(装备强化附表!I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18</v>
      </c>
      <c r="J366" s="54">
        <f t="shared" si="76"/>
        <v>36000</v>
      </c>
      <c r="K366" s="54">
        <f>ROUNDUP(装备强化!$F$3*INDEX(装备强化!$C$12:$C$26,MATCH(装备强化附表!K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27</v>
      </c>
      <c r="L366" s="54">
        <f t="shared" si="77"/>
        <v>54000</v>
      </c>
      <c r="M366" s="54">
        <f>ROUNDUP(装备强化!$F$3*INDEX(装备强化!$C$12:$C$26,MATCH(装备强化附表!M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33</v>
      </c>
      <c r="N366" s="54">
        <f t="shared" si="78"/>
        <v>66000</v>
      </c>
      <c r="O366" s="54">
        <f>ROUNDUP(装备强化!$F$3*INDEX(装备强化!$C$12:$C$26,MATCH(装备强化附表!O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42</v>
      </c>
      <c r="P366" s="54">
        <f t="shared" si="79"/>
        <v>84000</v>
      </c>
      <c r="Q366" s="54">
        <f>ROUNDUP(装备强化!$F$3*INDEX(装备强化!$C$12:$C$26,MATCH(装备强化附表!Q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75</v>
      </c>
      <c r="R366" s="54">
        <f t="shared" si="80"/>
        <v>150000</v>
      </c>
      <c r="S366" s="54">
        <f>ROUNDUP(装备强化!$F$3*INDEX(装备强化!$C$12:$C$26,MATCH(装备强化附表!S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87</v>
      </c>
      <c r="T366" s="54">
        <f t="shared" si="81"/>
        <v>174000</v>
      </c>
      <c r="U366" s="54">
        <f>ROUNDUP(装备强化!$F$3*INDEX(装备强化!$C$12:$C$26,MATCH(装备强化附表!U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99</v>
      </c>
      <c r="V366" s="54">
        <f t="shared" si="82"/>
        <v>198000</v>
      </c>
      <c r="W366" s="54">
        <f>ROUNDUP(装备强化!$F$3*INDEX(装备强化!$C$12:$C$26,MATCH(装备强化附表!W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111</v>
      </c>
      <c r="X366" s="54">
        <f t="shared" si="83"/>
        <v>222000</v>
      </c>
      <c r="Y366" s="54">
        <f>ROUNDUP(装备强化!$F$3*INDEX(装备强化!$C$12:$C$26,MATCH(装备强化附表!Y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123</v>
      </c>
      <c r="Z366" s="54">
        <f t="shared" si="84"/>
        <v>246000</v>
      </c>
      <c r="AA366" s="54">
        <f>ROUNDUP(装备强化!$F$3*INDEX(装备强化!$C$12:$C$26,MATCH(装备强化附表!AA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216</v>
      </c>
      <c r="AB366" s="54">
        <f t="shared" si="85"/>
        <v>432000</v>
      </c>
      <c r="AC366" s="54">
        <f>ROUNDUP(装备强化!$F$3*INDEX(装备强化!$C$12:$C$26,MATCH(装备强化附表!AC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240</v>
      </c>
      <c r="AD366" s="54">
        <f t="shared" si="86"/>
        <v>480000</v>
      </c>
      <c r="AE366" s="54">
        <f>ROUNDUP(装备强化!$F$3*INDEX(装备强化!$C$12:$C$26,MATCH(装备强化附表!AE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264</v>
      </c>
      <c r="AF366" s="54">
        <f t="shared" si="87"/>
        <v>528000</v>
      </c>
      <c r="AG366" s="54">
        <f>ROUNDUP(装备强化!$F$3*INDEX(装备强化!$C$12:$C$26,MATCH(装备强化附表!AG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288</v>
      </c>
      <c r="AH366" s="54">
        <f t="shared" si="88"/>
        <v>576000</v>
      </c>
      <c r="AI366" s="54">
        <f>ROUNDUP(装备强化!$F$3*INDEX(装备强化!$C$12:$C$26,MATCH(装备强化附表!AI$1,装备强化!$B$12:$B$26,0))*INDEX(装备强化!$G$12:$G$16,MATCH(装备强化附表!$D366,装备强化!$F$12:$F$16,0))*(INDEX(装备强化!$K$12:$K$26,MATCH(装备强化附表!$E366,装备强化!$J$12:$J$26,0))+IF($B366=1,装备强化!$K$28,0))*INDEX(装备强化!$O$12:$O$21,MATCH(装备强化附表!$C366,装备强化!$N$12:$N$21,0)),0)</f>
        <v>312</v>
      </c>
      <c r="AJ366" s="54">
        <f t="shared" si="89"/>
        <v>624000</v>
      </c>
    </row>
    <row r="367" spans="1:36">
      <c r="A367" t="s">
        <v>506</v>
      </c>
      <c r="B367">
        <v>0</v>
      </c>
      <c r="C367" t="s">
        <v>128</v>
      </c>
      <c r="D367" t="s">
        <v>309</v>
      </c>
      <c r="E367">
        <v>5</v>
      </c>
      <c r="F367" t="s">
        <v>139</v>
      </c>
      <c r="G367" s="54">
        <f>ROUNDUP(装备强化!$F$3*INDEX(装备强化!$C$12:$C$26,MATCH(装备强化附表!G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4</v>
      </c>
      <c r="H367" s="54">
        <f t="shared" si="75"/>
        <v>8000</v>
      </c>
      <c r="I367" s="54">
        <f>ROUNDUP(装备强化!$F$3*INDEX(装备强化!$C$12:$C$26,MATCH(装备强化附表!I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6</v>
      </c>
      <c r="J367" s="54">
        <f t="shared" si="76"/>
        <v>12000</v>
      </c>
      <c r="K367" s="54">
        <f>ROUNDUP(装备强化!$F$3*INDEX(装备强化!$C$12:$C$26,MATCH(装备强化附表!K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9</v>
      </c>
      <c r="L367" s="54">
        <f t="shared" si="77"/>
        <v>18000</v>
      </c>
      <c r="M367" s="54">
        <f>ROUNDUP(装备强化!$F$3*INDEX(装备强化!$C$12:$C$26,MATCH(装备强化附表!M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11</v>
      </c>
      <c r="N367" s="54">
        <f t="shared" si="78"/>
        <v>22000</v>
      </c>
      <c r="O367" s="54">
        <f>ROUNDUP(装备强化!$F$3*INDEX(装备强化!$C$12:$C$26,MATCH(装备强化附表!O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14</v>
      </c>
      <c r="P367" s="54">
        <f t="shared" si="79"/>
        <v>28000</v>
      </c>
      <c r="Q367" s="54">
        <f>ROUNDUP(装备强化!$F$3*INDEX(装备强化!$C$12:$C$26,MATCH(装备强化附表!Q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24</v>
      </c>
      <c r="R367" s="54">
        <f t="shared" si="80"/>
        <v>48000</v>
      </c>
      <c r="S367" s="54">
        <f>ROUNDUP(装备强化!$F$3*INDEX(装备强化!$C$12:$C$26,MATCH(装备强化附表!S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28</v>
      </c>
      <c r="T367" s="54">
        <f t="shared" si="81"/>
        <v>56000</v>
      </c>
      <c r="U367" s="54">
        <f>ROUNDUP(装备强化!$F$3*INDEX(装备强化!$C$12:$C$26,MATCH(装备强化附表!U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31</v>
      </c>
      <c r="V367" s="54">
        <f t="shared" si="82"/>
        <v>62000</v>
      </c>
      <c r="W367" s="54">
        <f>ROUNDUP(装备强化!$F$3*INDEX(装备强化!$C$12:$C$26,MATCH(装备强化附表!W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35</v>
      </c>
      <c r="X367" s="54">
        <f t="shared" si="83"/>
        <v>70000</v>
      </c>
      <c r="Y367" s="54">
        <f>ROUNDUP(装备强化!$F$3*INDEX(装备强化!$C$12:$C$26,MATCH(装备强化附表!Y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39</v>
      </c>
      <c r="Z367" s="54">
        <f t="shared" si="84"/>
        <v>78000</v>
      </c>
      <c r="AA367" s="54">
        <f>ROUNDUP(装备强化!$F$3*INDEX(装备强化!$C$12:$C$26,MATCH(装备强化附表!AA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68</v>
      </c>
      <c r="AB367" s="54">
        <f t="shared" si="85"/>
        <v>136000</v>
      </c>
      <c r="AC367" s="54">
        <f>ROUNDUP(装备强化!$F$3*INDEX(装备强化!$C$12:$C$26,MATCH(装备强化附表!AC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75</v>
      </c>
      <c r="AD367" s="54">
        <f t="shared" si="86"/>
        <v>150000</v>
      </c>
      <c r="AE367" s="54">
        <f>ROUNDUP(装备强化!$F$3*INDEX(装备强化!$C$12:$C$26,MATCH(装备强化附表!AE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83</v>
      </c>
      <c r="AF367" s="54">
        <f t="shared" si="87"/>
        <v>166000</v>
      </c>
      <c r="AG367" s="54">
        <f>ROUNDUP(装备强化!$F$3*INDEX(装备强化!$C$12:$C$26,MATCH(装备强化附表!AG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90</v>
      </c>
      <c r="AH367" s="54">
        <f t="shared" si="88"/>
        <v>180000</v>
      </c>
      <c r="AI367" s="54">
        <f>ROUNDUP(装备强化!$F$3*INDEX(装备强化!$C$12:$C$26,MATCH(装备强化附表!AI$1,装备强化!$B$12:$B$26,0))*INDEX(装备强化!$G$12:$G$16,MATCH(装备强化附表!$D367,装备强化!$F$12:$F$16,0))*(INDEX(装备强化!$K$12:$K$26,MATCH(装备强化附表!$E367,装备强化!$J$12:$J$26,0))+IF($B367=1,装备强化!$K$28,0))*INDEX(装备强化!$O$12:$O$21,MATCH(装备强化附表!$C367,装备强化!$N$12:$N$21,0)),0)</f>
        <v>98</v>
      </c>
      <c r="AJ367" s="54">
        <f t="shared" si="89"/>
        <v>196000</v>
      </c>
    </row>
    <row r="368" spans="1:36">
      <c r="A368" t="s">
        <v>511</v>
      </c>
      <c r="B368">
        <v>1</v>
      </c>
      <c r="C368" t="s">
        <v>128</v>
      </c>
      <c r="D368" t="s">
        <v>309</v>
      </c>
      <c r="E368">
        <v>5</v>
      </c>
      <c r="F368" t="s">
        <v>139</v>
      </c>
      <c r="G368" s="54">
        <f>ROUNDUP(装备强化!$F$3*INDEX(装备强化!$C$12:$C$26,MATCH(装备强化附表!G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8</v>
      </c>
      <c r="H368" s="54">
        <f t="shared" si="75"/>
        <v>16000</v>
      </c>
      <c r="I368" s="54">
        <f>ROUNDUP(装备强化!$F$3*INDEX(装备强化!$C$12:$C$26,MATCH(装备强化附表!I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12</v>
      </c>
      <c r="J368" s="54">
        <f t="shared" si="76"/>
        <v>24000</v>
      </c>
      <c r="K368" s="54">
        <f>ROUNDUP(装备强化!$F$3*INDEX(装备强化!$C$12:$C$26,MATCH(装备强化附表!K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17</v>
      </c>
      <c r="L368" s="54">
        <f t="shared" si="77"/>
        <v>34000</v>
      </c>
      <c r="M368" s="54">
        <f>ROUNDUP(装备强化!$F$3*INDEX(装备强化!$C$12:$C$26,MATCH(装备强化附表!M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21</v>
      </c>
      <c r="N368" s="54">
        <f t="shared" si="78"/>
        <v>42000</v>
      </c>
      <c r="O368" s="54">
        <f>ROUNDUP(装备强化!$F$3*INDEX(装备强化!$C$12:$C$26,MATCH(装备强化附表!O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27</v>
      </c>
      <c r="P368" s="54">
        <f t="shared" si="79"/>
        <v>54000</v>
      </c>
      <c r="Q368" s="54">
        <f>ROUNDUP(装备强化!$F$3*INDEX(装备强化!$C$12:$C$26,MATCH(装备强化附表!Q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47</v>
      </c>
      <c r="R368" s="54">
        <f t="shared" si="80"/>
        <v>94000</v>
      </c>
      <c r="S368" s="54">
        <f>ROUNDUP(装备强化!$F$3*INDEX(装备强化!$C$12:$C$26,MATCH(装备强化附表!S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55</v>
      </c>
      <c r="T368" s="54">
        <f t="shared" si="81"/>
        <v>110000</v>
      </c>
      <c r="U368" s="54">
        <f>ROUNDUP(装备强化!$F$3*INDEX(装备强化!$C$12:$C$26,MATCH(装备强化附表!U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62</v>
      </c>
      <c r="V368" s="54">
        <f t="shared" si="82"/>
        <v>124000</v>
      </c>
      <c r="W368" s="54">
        <f>ROUNDUP(装备强化!$F$3*INDEX(装备强化!$C$12:$C$26,MATCH(装备强化附表!W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70</v>
      </c>
      <c r="X368" s="54">
        <f t="shared" si="83"/>
        <v>140000</v>
      </c>
      <c r="Y368" s="54">
        <f>ROUNDUP(装备强化!$F$3*INDEX(装备强化!$C$12:$C$26,MATCH(装备强化附表!Y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77</v>
      </c>
      <c r="Z368" s="54">
        <f t="shared" si="84"/>
        <v>154000</v>
      </c>
      <c r="AA368" s="54">
        <f>ROUNDUP(装备强化!$F$3*INDEX(装备强化!$C$12:$C$26,MATCH(装备强化附表!AA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135</v>
      </c>
      <c r="AB368" s="54">
        <f t="shared" si="85"/>
        <v>270000</v>
      </c>
      <c r="AC368" s="54">
        <f>ROUNDUP(装备强化!$F$3*INDEX(装备强化!$C$12:$C$26,MATCH(装备强化附表!AC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150</v>
      </c>
      <c r="AD368" s="54">
        <f t="shared" si="86"/>
        <v>300000</v>
      </c>
      <c r="AE368" s="54">
        <f>ROUNDUP(装备强化!$F$3*INDEX(装备强化!$C$12:$C$26,MATCH(装备强化附表!AE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165</v>
      </c>
      <c r="AF368" s="54">
        <f t="shared" si="87"/>
        <v>330000</v>
      </c>
      <c r="AG368" s="54">
        <f>ROUNDUP(装备强化!$F$3*INDEX(装备强化!$C$12:$C$26,MATCH(装备强化附表!AG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180</v>
      </c>
      <c r="AH368" s="54">
        <f t="shared" si="88"/>
        <v>360000</v>
      </c>
      <c r="AI368" s="54">
        <f>ROUNDUP(装备强化!$F$3*INDEX(装备强化!$C$12:$C$26,MATCH(装备强化附表!AI$1,装备强化!$B$12:$B$26,0))*INDEX(装备强化!$G$12:$G$16,MATCH(装备强化附表!$D368,装备强化!$F$12:$F$16,0))*(INDEX(装备强化!$K$12:$K$26,MATCH(装备强化附表!$E368,装备强化!$J$12:$J$26,0))+IF($B368=1,装备强化!$K$28,0))*INDEX(装备强化!$O$12:$O$21,MATCH(装备强化附表!$C368,装备强化!$N$12:$N$21,0)),0)</f>
        <v>195</v>
      </c>
      <c r="AJ368" s="54">
        <f t="shared" si="89"/>
        <v>390000</v>
      </c>
    </row>
    <row r="369" spans="1:36">
      <c r="A369" t="s">
        <v>516</v>
      </c>
      <c r="B369">
        <v>0</v>
      </c>
      <c r="C369" t="s">
        <v>127</v>
      </c>
      <c r="D369" t="s">
        <v>309</v>
      </c>
      <c r="E369">
        <v>5</v>
      </c>
      <c r="F369" t="s">
        <v>137</v>
      </c>
      <c r="G369" s="54">
        <f>ROUNDUP(装备强化!$F$3*INDEX(装备强化!$C$12:$C$26,MATCH(装备强化附表!G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6</v>
      </c>
      <c r="H369" s="54">
        <f t="shared" si="75"/>
        <v>12000</v>
      </c>
      <c r="I369" s="54">
        <f>ROUNDUP(装备强化!$F$3*INDEX(装备强化!$C$12:$C$26,MATCH(装备强化附表!I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9</v>
      </c>
      <c r="J369" s="54">
        <f t="shared" si="76"/>
        <v>18000</v>
      </c>
      <c r="K369" s="54">
        <f>ROUNDUP(装备强化!$F$3*INDEX(装备强化!$C$12:$C$26,MATCH(装备强化附表!K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14</v>
      </c>
      <c r="L369" s="54">
        <f t="shared" si="77"/>
        <v>28000</v>
      </c>
      <c r="M369" s="54">
        <f>ROUNDUP(装备强化!$F$3*INDEX(装备强化!$C$12:$C$26,MATCH(装备强化附表!M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17</v>
      </c>
      <c r="N369" s="54">
        <f t="shared" si="78"/>
        <v>34000</v>
      </c>
      <c r="O369" s="54">
        <f>ROUNDUP(装备强化!$F$3*INDEX(装备强化!$C$12:$C$26,MATCH(装备强化附表!O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21</v>
      </c>
      <c r="P369" s="54">
        <f t="shared" si="79"/>
        <v>42000</v>
      </c>
      <c r="Q369" s="54">
        <f>ROUNDUP(装备强化!$F$3*INDEX(装备强化!$C$12:$C$26,MATCH(装备强化附表!Q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38</v>
      </c>
      <c r="R369" s="54">
        <f t="shared" si="80"/>
        <v>76000</v>
      </c>
      <c r="S369" s="54">
        <f>ROUNDUP(装备强化!$F$3*INDEX(装备强化!$C$12:$C$26,MATCH(装备强化附表!S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44</v>
      </c>
      <c r="T369" s="54">
        <f t="shared" si="81"/>
        <v>88000</v>
      </c>
      <c r="U369" s="54">
        <f>ROUNDUP(装备强化!$F$3*INDEX(装备强化!$C$12:$C$26,MATCH(装备强化附表!U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50</v>
      </c>
      <c r="V369" s="54">
        <f t="shared" si="82"/>
        <v>100000</v>
      </c>
      <c r="W369" s="54">
        <f>ROUNDUP(装备强化!$F$3*INDEX(装备强化!$C$12:$C$26,MATCH(装备强化附表!W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56</v>
      </c>
      <c r="X369" s="54">
        <f t="shared" si="83"/>
        <v>112000</v>
      </c>
      <c r="Y369" s="54">
        <f>ROUNDUP(装备强化!$F$3*INDEX(装备强化!$C$12:$C$26,MATCH(装备强化附表!Y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62</v>
      </c>
      <c r="Z369" s="54">
        <f t="shared" si="84"/>
        <v>124000</v>
      </c>
      <c r="AA369" s="54">
        <f>ROUNDUP(装备强化!$F$3*INDEX(装备强化!$C$12:$C$26,MATCH(装备强化附表!AA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108</v>
      </c>
      <c r="AB369" s="54">
        <f t="shared" si="85"/>
        <v>216000</v>
      </c>
      <c r="AC369" s="54">
        <f>ROUNDUP(装备强化!$F$3*INDEX(装备强化!$C$12:$C$26,MATCH(装备强化附表!AC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120</v>
      </c>
      <c r="AD369" s="54">
        <f t="shared" si="86"/>
        <v>240000</v>
      </c>
      <c r="AE369" s="54">
        <f>ROUNDUP(装备强化!$F$3*INDEX(装备强化!$C$12:$C$26,MATCH(装备强化附表!AE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132</v>
      </c>
      <c r="AF369" s="54">
        <f t="shared" si="87"/>
        <v>264000</v>
      </c>
      <c r="AG369" s="54">
        <f>ROUNDUP(装备强化!$F$3*INDEX(装备强化!$C$12:$C$26,MATCH(装备强化附表!AG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144</v>
      </c>
      <c r="AH369" s="54">
        <f t="shared" si="88"/>
        <v>288000</v>
      </c>
      <c r="AI369" s="54">
        <f>ROUNDUP(装备强化!$F$3*INDEX(装备强化!$C$12:$C$26,MATCH(装备强化附表!AI$1,装备强化!$B$12:$B$26,0))*INDEX(装备强化!$G$12:$G$16,MATCH(装备强化附表!$D369,装备强化!$F$12:$F$16,0))*(INDEX(装备强化!$K$12:$K$26,MATCH(装备强化附表!$E369,装备强化!$J$12:$J$26,0))+IF($B369=1,装备强化!$K$28,0))*INDEX(装备强化!$O$12:$O$21,MATCH(装备强化附表!$C369,装备强化!$N$12:$N$21,0)),0)</f>
        <v>156</v>
      </c>
      <c r="AJ369" s="54">
        <f t="shared" si="89"/>
        <v>312000</v>
      </c>
    </row>
    <row r="370" spans="1:36">
      <c r="A370" t="s">
        <v>521</v>
      </c>
      <c r="B370">
        <v>1</v>
      </c>
      <c r="C370" t="s">
        <v>127</v>
      </c>
      <c r="D370" t="s">
        <v>309</v>
      </c>
      <c r="E370">
        <v>5</v>
      </c>
      <c r="F370" t="s">
        <v>137</v>
      </c>
      <c r="G370" s="54">
        <f>ROUNDUP(装备强化!$F$3*INDEX(装备强化!$C$12:$C$26,MATCH(装备强化附表!G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12</v>
      </c>
      <c r="H370" s="54">
        <f t="shared" si="75"/>
        <v>24000</v>
      </c>
      <c r="I370" s="54">
        <f>ROUNDUP(装备强化!$F$3*INDEX(装备强化!$C$12:$C$26,MATCH(装备强化附表!I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18</v>
      </c>
      <c r="J370" s="54">
        <f t="shared" si="76"/>
        <v>36000</v>
      </c>
      <c r="K370" s="54">
        <f>ROUNDUP(装备强化!$F$3*INDEX(装备强化!$C$12:$C$26,MATCH(装备强化附表!K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27</v>
      </c>
      <c r="L370" s="54">
        <f t="shared" si="77"/>
        <v>54000</v>
      </c>
      <c r="M370" s="54">
        <f>ROUNDUP(装备强化!$F$3*INDEX(装备强化!$C$12:$C$26,MATCH(装备强化附表!M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33</v>
      </c>
      <c r="N370" s="54">
        <f t="shared" si="78"/>
        <v>66000</v>
      </c>
      <c r="O370" s="54">
        <f>ROUNDUP(装备强化!$F$3*INDEX(装备强化!$C$12:$C$26,MATCH(装备强化附表!O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42</v>
      </c>
      <c r="P370" s="54">
        <f t="shared" si="79"/>
        <v>84000</v>
      </c>
      <c r="Q370" s="54">
        <f>ROUNDUP(装备强化!$F$3*INDEX(装备强化!$C$12:$C$26,MATCH(装备强化附表!Q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75</v>
      </c>
      <c r="R370" s="54">
        <f t="shared" si="80"/>
        <v>150000</v>
      </c>
      <c r="S370" s="54">
        <f>ROUNDUP(装备强化!$F$3*INDEX(装备强化!$C$12:$C$26,MATCH(装备强化附表!S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87</v>
      </c>
      <c r="T370" s="54">
        <f t="shared" si="81"/>
        <v>174000</v>
      </c>
      <c r="U370" s="54">
        <f>ROUNDUP(装备强化!$F$3*INDEX(装备强化!$C$12:$C$26,MATCH(装备强化附表!U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99</v>
      </c>
      <c r="V370" s="54">
        <f t="shared" si="82"/>
        <v>198000</v>
      </c>
      <c r="W370" s="54">
        <f>ROUNDUP(装备强化!$F$3*INDEX(装备强化!$C$12:$C$26,MATCH(装备强化附表!W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111</v>
      </c>
      <c r="X370" s="54">
        <f t="shared" si="83"/>
        <v>222000</v>
      </c>
      <c r="Y370" s="54">
        <f>ROUNDUP(装备强化!$F$3*INDEX(装备强化!$C$12:$C$26,MATCH(装备强化附表!Y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123</v>
      </c>
      <c r="Z370" s="54">
        <f t="shared" si="84"/>
        <v>246000</v>
      </c>
      <c r="AA370" s="54">
        <f>ROUNDUP(装备强化!$F$3*INDEX(装备强化!$C$12:$C$26,MATCH(装备强化附表!AA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216</v>
      </c>
      <c r="AB370" s="54">
        <f t="shared" si="85"/>
        <v>432000</v>
      </c>
      <c r="AC370" s="54">
        <f>ROUNDUP(装备强化!$F$3*INDEX(装备强化!$C$12:$C$26,MATCH(装备强化附表!AC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240</v>
      </c>
      <c r="AD370" s="54">
        <f t="shared" si="86"/>
        <v>480000</v>
      </c>
      <c r="AE370" s="54">
        <f>ROUNDUP(装备强化!$F$3*INDEX(装备强化!$C$12:$C$26,MATCH(装备强化附表!AE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264</v>
      </c>
      <c r="AF370" s="54">
        <f t="shared" si="87"/>
        <v>528000</v>
      </c>
      <c r="AG370" s="54">
        <f>ROUNDUP(装备强化!$F$3*INDEX(装备强化!$C$12:$C$26,MATCH(装备强化附表!AG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288</v>
      </c>
      <c r="AH370" s="54">
        <f t="shared" si="88"/>
        <v>576000</v>
      </c>
      <c r="AI370" s="54">
        <f>ROUNDUP(装备强化!$F$3*INDEX(装备强化!$C$12:$C$26,MATCH(装备强化附表!AI$1,装备强化!$B$12:$B$26,0))*INDEX(装备强化!$G$12:$G$16,MATCH(装备强化附表!$D370,装备强化!$F$12:$F$16,0))*(INDEX(装备强化!$K$12:$K$26,MATCH(装备强化附表!$E370,装备强化!$J$12:$J$26,0))+IF($B370=1,装备强化!$K$28,0))*INDEX(装备强化!$O$12:$O$21,MATCH(装备强化附表!$C370,装备强化!$N$12:$N$21,0)),0)</f>
        <v>312</v>
      </c>
      <c r="AJ370" s="54">
        <f t="shared" si="89"/>
        <v>624000</v>
      </c>
    </row>
    <row r="371" spans="1:36">
      <c r="A371" t="s">
        <v>526</v>
      </c>
      <c r="B371">
        <v>0</v>
      </c>
      <c r="C371" t="s">
        <v>128</v>
      </c>
      <c r="D371" t="s">
        <v>309</v>
      </c>
      <c r="E371">
        <v>5</v>
      </c>
      <c r="F371" t="s">
        <v>137</v>
      </c>
      <c r="G371" s="54">
        <f>ROUNDUP(装备强化!$F$3*INDEX(装备强化!$C$12:$C$26,MATCH(装备强化附表!G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4</v>
      </c>
      <c r="H371" s="54">
        <f t="shared" si="75"/>
        <v>8000</v>
      </c>
      <c r="I371" s="54">
        <f>ROUNDUP(装备强化!$F$3*INDEX(装备强化!$C$12:$C$26,MATCH(装备强化附表!I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6</v>
      </c>
      <c r="J371" s="54">
        <f t="shared" si="76"/>
        <v>12000</v>
      </c>
      <c r="K371" s="54">
        <f>ROUNDUP(装备强化!$F$3*INDEX(装备强化!$C$12:$C$26,MATCH(装备强化附表!K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9</v>
      </c>
      <c r="L371" s="54">
        <f t="shared" si="77"/>
        <v>18000</v>
      </c>
      <c r="M371" s="54">
        <f>ROUNDUP(装备强化!$F$3*INDEX(装备强化!$C$12:$C$26,MATCH(装备强化附表!M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11</v>
      </c>
      <c r="N371" s="54">
        <f t="shared" si="78"/>
        <v>22000</v>
      </c>
      <c r="O371" s="54">
        <f>ROUNDUP(装备强化!$F$3*INDEX(装备强化!$C$12:$C$26,MATCH(装备强化附表!O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14</v>
      </c>
      <c r="P371" s="54">
        <f t="shared" si="79"/>
        <v>28000</v>
      </c>
      <c r="Q371" s="54">
        <f>ROUNDUP(装备强化!$F$3*INDEX(装备强化!$C$12:$C$26,MATCH(装备强化附表!Q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24</v>
      </c>
      <c r="R371" s="54">
        <f t="shared" si="80"/>
        <v>48000</v>
      </c>
      <c r="S371" s="54">
        <f>ROUNDUP(装备强化!$F$3*INDEX(装备强化!$C$12:$C$26,MATCH(装备强化附表!S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28</v>
      </c>
      <c r="T371" s="54">
        <f t="shared" si="81"/>
        <v>56000</v>
      </c>
      <c r="U371" s="54">
        <f>ROUNDUP(装备强化!$F$3*INDEX(装备强化!$C$12:$C$26,MATCH(装备强化附表!U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31</v>
      </c>
      <c r="V371" s="54">
        <f t="shared" si="82"/>
        <v>62000</v>
      </c>
      <c r="W371" s="54">
        <f>ROUNDUP(装备强化!$F$3*INDEX(装备强化!$C$12:$C$26,MATCH(装备强化附表!W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35</v>
      </c>
      <c r="X371" s="54">
        <f t="shared" si="83"/>
        <v>70000</v>
      </c>
      <c r="Y371" s="54">
        <f>ROUNDUP(装备强化!$F$3*INDEX(装备强化!$C$12:$C$26,MATCH(装备强化附表!Y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39</v>
      </c>
      <c r="Z371" s="54">
        <f t="shared" si="84"/>
        <v>78000</v>
      </c>
      <c r="AA371" s="54">
        <f>ROUNDUP(装备强化!$F$3*INDEX(装备强化!$C$12:$C$26,MATCH(装备强化附表!AA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68</v>
      </c>
      <c r="AB371" s="54">
        <f t="shared" si="85"/>
        <v>136000</v>
      </c>
      <c r="AC371" s="54">
        <f>ROUNDUP(装备强化!$F$3*INDEX(装备强化!$C$12:$C$26,MATCH(装备强化附表!AC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75</v>
      </c>
      <c r="AD371" s="54">
        <f t="shared" si="86"/>
        <v>150000</v>
      </c>
      <c r="AE371" s="54">
        <f>ROUNDUP(装备强化!$F$3*INDEX(装备强化!$C$12:$C$26,MATCH(装备强化附表!AE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83</v>
      </c>
      <c r="AF371" s="54">
        <f t="shared" si="87"/>
        <v>166000</v>
      </c>
      <c r="AG371" s="54">
        <f>ROUNDUP(装备强化!$F$3*INDEX(装备强化!$C$12:$C$26,MATCH(装备强化附表!AG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90</v>
      </c>
      <c r="AH371" s="54">
        <f t="shared" si="88"/>
        <v>180000</v>
      </c>
      <c r="AI371" s="54">
        <f>ROUNDUP(装备强化!$F$3*INDEX(装备强化!$C$12:$C$26,MATCH(装备强化附表!AI$1,装备强化!$B$12:$B$26,0))*INDEX(装备强化!$G$12:$G$16,MATCH(装备强化附表!$D371,装备强化!$F$12:$F$16,0))*(INDEX(装备强化!$K$12:$K$26,MATCH(装备强化附表!$E371,装备强化!$J$12:$J$26,0))+IF($B371=1,装备强化!$K$28,0))*INDEX(装备强化!$O$12:$O$21,MATCH(装备强化附表!$C371,装备强化!$N$12:$N$21,0)),0)</f>
        <v>98</v>
      </c>
      <c r="AJ371" s="54">
        <f t="shared" si="89"/>
        <v>196000</v>
      </c>
    </row>
    <row r="372" spans="1:36">
      <c r="A372" t="s">
        <v>531</v>
      </c>
      <c r="B372">
        <v>1</v>
      </c>
      <c r="C372" t="s">
        <v>128</v>
      </c>
      <c r="D372" t="s">
        <v>309</v>
      </c>
      <c r="E372">
        <v>5</v>
      </c>
      <c r="F372" t="s">
        <v>137</v>
      </c>
      <c r="G372" s="54">
        <f>ROUNDUP(装备强化!$F$3*INDEX(装备强化!$C$12:$C$26,MATCH(装备强化附表!G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8</v>
      </c>
      <c r="H372" s="54">
        <f t="shared" si="75"/>
        <v>16000</v>
      </c>
      <c r="I372" s="54">
        <f>ROUNDUP(装备强化!$F$3*INDEX(装备强化!$C$12:$C$26,MATCH(装备强化附表!I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12</v>
      </c>
      <c r="J372" s="54">
        <f t="shared" si="76"/>
        <v>24000</v>
      </c>
      <c r="K372" s="54">
        <f>ROUNDUP(装备强化!$F$3*INDEX(装备强化!$C$12:$C$26,MATCH(装备强化附表!K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17</v>
      </c>
      <c r="L372" s="54">
        <f t="shared" si="77"/>
        <v>34000</v>
      </c>
      <c r="M372" s="54">
        <f>ROUNDUP(装备强化!$F$3*INDEX(装备强化!$C$12:$C$26,MATCH(装备强化附表!M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21</v>
      </c>
      <c r="N372" s="54">
        <f t="shared" si="78"/>
        <v>42000</v>
      </c>
      <c r="O372" s="54">
        <f>ROUNDUP(装备强化!$F$3*INDEX(装备强化!$C$12:$C$26,MATCH(装备强化附表!O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27</v>
      </c>
      <c r="P372" s="54">
        <f t="shared" si="79"/>
        <v>54000</v>
      </c>
      <c r="Q372" s="54">
        <f>ROUNDUP(装备强化!$F$3*INDEX(装备强化!$C$12:$C$26,MATCH(装备强化附表!Q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47</v>
      </c>
      <c r="R372" s="54">
        <f t="shared" si="80"/>
        <v>94000</v>
      </c>
      <c r="S372" s="54">
        <f>ROUNDUP(装备强化!$F$3*INDEX(装备强化!$C$12:$C$26,MATCH(装备强化附表!S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55</v>
      </c>
      <c r="T372" s="54">
        <f t="shared" si="81"/>
        <v>110000</v>
      </c>
      <c r="U372" s="54">
        <f>ROUNDUP(装备强化!$F$3*INDEX(装备强化!$C$12:$C$26,MATCH(装备强化附表!U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62</v>
      </c>
      <c r="V372" s="54">
        <f t="shared" si="82"/>
        <v>124000</v>
      </c>
      <c r="W372" s="54">
        <f>ROUNDUP(装备强化!$F$3*INDEX(装备强化!$C$12:$C$26,MATCH(装备强化附表!W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70</v>
      </c>
      <c r="X372" s="54">
        <f t="shared" si="83"/>
        <v>140000</v>
      </c>
      <c r="Y372" s="54">
        <f>ROUNDUP(装备强化!$F$3*INDEX(装备强化!$C$12:$C$26,MATCH(装备强化附表!Y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77</v>
      </c>
      <c r="Z372" s="54">
        <f t="shared" si="84"/>
        <v>154000</v>
      </c>
      <c r="AA372" s="54">
        <f>ROUNDUP(装备强化!$F$3*INDEX(装备强化!$C$12:$C$26,MATCH(装备强化附表!AA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135</v>
      </c>
      <c r="AB372" s="54">
        <f t="shared" si="85"/>
        <v>270000</v>
      </c>
      <c r="AC372" s="54">
        <f>ROUNDUP(装备强化!$F$3*INDEX(装备强化!$C$12:$C$26,MATCH(装备强化附表!AC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150</v>
      </c>
      <c r="AD372" s="54">
        <f t="shared" si="86"/>
        <v>300000</v>
      </c>
      <c r="AE372" s="54">
        <f>ROUNDUP(装备强化!$F$3*INDEX(装备强化!$C$12:$C$26,MATCH(装备强化附表!AE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165</v>
      </c>
      <c r="AF372" s="54">
        <f t="shared" si="87"/>
        <v>330000</v>
      </c>
      <c r="AG372" s="54">
        <f>ROUNDUP(装备强化!$F$3*INDEX(装备强化!$C$12:$C$26,MATCH(装备强化附表!AG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180</v>
      </c>
      <c r="AH372" s="54">
        <f t="shared" si="88"/>
        <v>360000</v>
      </c>
      <c r="AI372" s="54">
        <f>ROUNDUP(装备强化!$F$3*INDEX(装备强化!$C$12:$C$26,MATCH(装备强化附表!AI$1,装备强化!$B$12:$B$26,0))*INDEX(装备强化!$G$12:$G$16,MATCH(装备强化附表!$D372,装备强化!$F$12:$F$16,0))*(INDEX(装备强化!$K$12:$K$26,MATCH(装备强化附表!$E372,装备强化!$J$12:$J$26,0))+IF($B372=1,装备强化!$K$28,0))*INDEX(装备强化!$O$12:$O$21,MATCH(装备强化附表!$C372,装备强化!$N$12:$N$21,0)),0)</f>
        <v>195</v>
      </c>
      <c r="AJ372" s="54">
        <f t="shared" si="89"/>
        <v>390000</v>
      </c>
    </row>
    <row r="373" spans="1:36">
      <c r="A373" t="s">
        <v>536</v>
      </c>
      <c r="B373">
        <v>0</v>
      </c>
      <c r="C373" t="s">
        <v>126</v>
      </c>
      <c r="D373" t="s">
        <v>309</v>
      </c>
      <c r="E373">
        <v>5</v>
      </c>
      <c r="F373" t="s">
        <v>232</v>
      </c>
      <c r="G373" s="54">
        <f>ROUNDUP(装备强化!$F$3*INDEX(装备强化!$C$12:$C$26,MATCH(装备强化附表!G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3</v>
      </c>
      <c r="H373" s="54">
        <f t="shared" si="75"/>
        <v>6000</v>
      </c>
      <c r="I373" s="54">
        <f>ROUNDUP(装备强化!$F$3*INDEX(装备强化!$C$12:$C$26,MATCH(装备强化附表!I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5</v>
      </c>
      <c r="J373" s="54">
        <f t="shared" si="76"/>
        <v>10000</v>
      </c>
      <c r="K373" s="54">
        <f>ROUNDUP(装备强化!$F$3*INDEX(装备强化!$C$12:$C$26,MATCH(装备强化附表!K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7</v>
      </c>
      <c r="L373" s="54">
        <f t="shared" si="77"/>
        <v>14000</v>
      </c>
      <c r="M373" s="54">
        <f>ROUNDUP(装备强化!$F$3*INDEX(装备强化!$C$12:$C$26,MATCH(装备强化附表!M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9</v>
      </c>
      <c r="N373" s="54">
        <f t="shared" si="78"/>
        <v>18000</v>
      </c>
      <c r="O373" s="54">
        <f>ROUNDUP(装备强化!$F$3*INDEX(装备强化!$C$12:$C$26,MATCH(装备强化附表!O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11</v>
      </c>
      <c r="P373" s="54">
        <f t="shared" si="79"/>
        <v>22000</v>
      </c>
      <c r="Q373" s="54">
        <f>ROUNDUP(装备强化!$F$3*INDEX(装备强化!$C$12:$C$26,MATCH(装备强化附表!Q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19</v>
      </c>
      <c r="R373" s="54">
        <f t="shared" si="80"/>
        <v>38000</v>
      </c>
      <c r="S373" s="54">
        <f>ROUNDUP(装备强化!$F$3*INDEX(装备强化!$C$12:$C$26,MATCH(装备强化附表!S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22</v>
      </c>
      <c r="T373" s="54">
        <f t="shared" si="81"/>
        <v>44000</v>
      </c>
      <c r="U373" s="54">
        <f>ROUNDUP(装备强化!$F$3*INDEX(装备强化!$C$12:$C$26,MATCH(装备强化附表!U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25</v>
      </c>
      <c r="V373" s="54">
        <f t="shared" si="82"/>
        <v>50000</v>
      </c>
      <c r="W373" s="54">
        <f>ROUNDUP(装备强化!$F$3*INDEX(装备强化!$C$12:$C$26,MATCH(装备强化附表!W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28</v>
      </c>
      <c r="X373" s="54">
        <f t="shared" si="83"/>
        <v>56000</v>
      </c>
      <c r="Y373" s="54">
        <f>ROUNDUP(装备强化!$F$3*INDEX(装备强化!$C$12:$C$26,MATCH(装备强化附表!Y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31</v>
      </c>
      <c r="Z373" s="54">
        <f t="shared" si="84"/>
        <v>62000</v>
      </c>
      <c r="AA373" s="54">
        <f>ROUNDUP(装备强化!$F$3*INDEX(装备强化!$C$12:$C$26,MATCH(装备强化附表!AA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54</v>
      </c>
      <c r="AB373" s="54">
        <f t="shared" si="85"/>
        <v>108000</v>
      </c>
      <c r="AC373" s="54">
        <f>ROUNDUP(装备强化!$F$3*INDEX(装备强化!$C$12:$C$26,MATCH(装备强化附表!AC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60</v>
      </c>
      <c r="AD373" s="54">
        <f t="shared" si="86"/>
        <v>120000</v>
      </c>
      <c r="AE373" s="54">
        <f>ROUNDUP(装备强化!$F$3*INDEX(装备强化!$C$12:$C$26,MATCH(装备强化附表!AE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66</v>
      </c>
      <c r="AF373" s="54">
        <f t="shared" si="87"/>
        <v>132000</v>
      </c>
      <c r="AG373" s="54">
        <f>ROUNDUP(装备强化!$F$3*INDEX(装备强化!$C$12:$C$26,MATCH(装备强化附表!AG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72</v>
      </c>
      <c r="AH373" s="54">
        <f t="shared" si="88"/>
        <v>144000</v>
      </c>
      <c r="AI373" s="54">
        <f>ROUNDUP(装备强化!$F$3*INDEX(装备强化!$C$12:$C$26,MATCH(装备强化附表!AI$1,装备强化!$B$12:$B$26,0))*INDEX(装备强化!$G$12:$G$16,MATCH(装备强化附表!$D373,装备强化!$F$12:$F$16,0))*(INDEX(装备强化!$K$12:$K$26,MATCH(装备强化附表!$E373,装备强化!$J$12:$J$26,0))+IF($B373=1,装备强化!$K$28,0))*INDEX(装备强化!$O$12:$O$21,MATCH(装备强化附表!$C373,装备强化!$N$12:$N$21,0)),0)</f>
        <v>78</v>
      </c>
      <c r="AJ373" s="54">
        <f t="shared" si="89"/>
        <v>156000</v>
      </c>
    </row>
    <row r="374" spans="1:36">
      <c r="A374" t="s">
        <v>541</v>
      </c>
      <c r="B374">
        <v>1</v>
      </c>
      <c r="C374" t="s">
        <v>126</v>
      </c>
      <c r="D374" t="s">
        <v>309</v>
      </c>
      <c r="E374">
        <v>5</v>
      </c>
      <c r="F374" t="s">
        <v>232</v>
      </c>
      <c r="G374" s="54">
        <f>ROUNDUP(装备强化!$F$3*INDEX(装备强化!$C$12:$C$26,MATCH(装备强化附表!G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6</v>
      </c>
      <c r="H374" s="54">
        <f t="shared" si="75"/>
        <v>12000</v>
      </c>
      <c r="I374" s="54">
        <f>ROUNDUP(装备强化!$F$3*INDEX(装备强化!$C$12:$C$26,MATCH(装备强化附表!I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9</v>
      </c>
      <c r="J374" s="54">
        <f t="shared" si="76"/>
        <v>18000</v>
      </c>
      <c r="K374" s="54">
        <f>ROUNDUP(装备强化!$F$3*INDEX(装备强化!$C$12:$C$26,MATCH(装备强化附表!K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14</v>
      </c>
      <c r="L374" s="54">
        <f t="shared" si="77"/>
        <v>28000</v>
      </c>
      <c r="M374" s="54">
        <f>ROUNDUP(装备强化!$F$3*INDEX(装备强化!$C$12:$C$26,MATCH(装备强化附表!M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17</v>
      </c>
      <c r="N374" s="54">
        <f t="shared" si="78"/>
        <v>34000</v>
      </c>
      <c r="O374" s="54">
        <f>ROUNDUP(装备强化!$F$3*INDEX(装备强化!$C$12:$C$26,MATCH(装备强化附表!O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21</v>
      </c>
      <c r="P374" s="54">
        <f t="shared" si="79"/>
        <v>42000</v>
      </c>
      <c r="Q374" s="54">
        <f>ROUNDUP(装备强化!$F$3*INDEX(装备强化!$C$12:$C$26,MATCH(装备强化附表!Q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38</v>
      </c>
      <c r="R374" s="54">
        <f t="shared" si="80"/>
        <v>76000</v>
      </c>
      <c r="S374" s="54">
        <f>ROUNDUP(装备强化!$F$3*INDEX(装备强化!$C$12:$C$26,MATCH(装备强化附表!S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44</v>
      </c>
      <c r="T374" s="54">
        <f t="shared" si="81"/>
        <v>88000</v>
      </c>
      <c r="U374" s="54">
        <f>ROUNDUP(装备强化!$F$3*INDEX(装备强化!$C$12:$C$26,MATCH(装备强化附表!U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50</v>
      </c>
      <c r="V374" s="54">
        <f t="shared" si="82"/>
        <v>100000</v>
      </c>
      <c r="W374" s="54">
        <f>ROUNDUP(装备强化!$F$3*INDEX(装备强化!$C$12:$C$26,MATCH(装备强化附表!W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56</v>
      </c>
      <c r="X374" s="54">
        <f t="shared" si="83"/>
        <v>112000</v>
      </c>
      <c r="Y374" s="54">
        <f>ROUNDUP(装备强化!$F$3*INDEX(装备强化!$C$12:$C$26,MATCH(装备强化附表!Y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62</v>
      </c>
      <c r="Z374" s="54">
        <f t="shared" si="84"/>
        <v>124000</v>
      </c>
      <c r="AA374" s="54">
        <f>ROUNDUP(装备强化!$F$3*INDEX(装备强化!$C$12:$C$26,MATCH(装备强化附表!AA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108</v>
      </c>
      <c r="AB374" s="54">
        <f t="shared" si="85"/>
        <v>216000</v>
      </c>
      <c r="AC374" s="54">
        <f>ROUNDUP(装备强化!$F$3*INDEX(装备强化!$C$12:$C$26,MATCH(装备强化附表!AC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120</v>
      </c>
      <c r="AD374" s="54">
        <f t="shared" si="86"/>
        <v>240000</v>
      </c>
      <c r="AE374" s="54">
        <f>ROUNDUP(装备强化!$F$3*INDEX(装备强化!$C$12:$C$26,MATCH(装备强化附表!AE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132</v>
      </c>
      <c r="AF374" s="54">
        <f t="shared" si="87"/>
        <v>264000</v>
      </c>
      <c r="AG374" s="54">
        <f>ROUNDUP(装备强化!$F$3*INDEX(装备强化!$C$12:$C$26,MATCH(装备强化附表!AG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144</v>
      </c>
      <c r="AH374" s="54">
        <f t="shared" si="88"/>
        <v>288000</v>
      </c>
      <c r="AI374" s="54">
        <f>ROUNDUP(装备强化!$F$3*INDEX(装备强化!$C$12:$C$26,MATCH(装备强化附表!AI$1,装备强化!$B$12:$B$26,0))*INDEX(装备强化!$G$12:$G$16,MATCH(装备强化附表!$D374,装备强化!$F$12:$F$16,0))*(INDEX(装备强化!$K$12:$K$26,MATCH(装备强化附表!$E374,装备强化!$J$12:$J$26,0))+IF($B374=1,装备强化!$K$28,0))*INDEX(装备强化!$O$12:$O$21,MATCH(装备强化附表!$C374,装备强化!$N$12:$N$21,0)),0)</f>
        <v>156</v>
      </c>
      <c r="AJ374" s="54">
        <f t="shared" si="89"/>
        <v>312000</v>
      </c>
    </row>
    <row r="375" spans="1:36">
      <c r="A375" t="s">
        <v>546</v>
      </c>
      <c r="B375">
        <v>0</v>
      </c>
      <c r="C375" t="s">
        <v>129</v>
      </c>
      <c r="D375" t="s">
        <v>309</v>
      </c>
      <c r="E375">
        <v>5</v>
      </c>
      <c r="F375" t="s">
        <v>232</v>
      </c>
      <c r="G375" s="54">
        <f>ROUNDUP(装备强化!$F$3*INDEX(装备强化!$C$12:$C$26,MATCH(装备强化附表!G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3</v>
      </c>
      <c r="H375" s="54">
        <f t="shared" si="75"/>
        <v>6000</v>
      </c>
      <c r="I375" s="54">
        <f>ROUNDUP(装备强化!$F$3*INDEX(装备强化!$C$12:$C$26,MATCH(装备强化附表!I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5</v>
      </c>
      <c r="J375" s="54">
        <f t="shared" si="76"/>
        <v>10000</v>
      </c>
      <c r="K375" s="54">
        <f>ROUNDUP(装备强化!$F$3*INDEX(装备强化!$C$12:$C$26,MATCH(装备强化附表!K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7</v>
      </c>
      <c r="L375" s="54">
        <f t="shared" si="77"/>
        <v>14000</v>
      </c>
      <c r="M375" s="54">
        <f>ROUNDUP(装备强化!$F$3*INDEX(装备强化!$C$12:$C$26,MATCH(装备强化附表!M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9</v>
      </c>
      <c r="N375" s="54">
        <f t="shared" si="78"/>
        <v>18000</v>
      </c>
      <c r="O375" s="54">
        <f>ROUNDUP(装备强化!$F$3*INDEX(装备强化!$C$12:$C$26,MATCH(装备强化附表!O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11</v>
      </c>
      <c r="P375" s="54">
        <f t="shared" si="79"/>
        <v>22000</v>
      </c>
      <c r="Q375" s="54">
        <f>ROUNDUP(装备强化!$F$3*INDEX(装备强化!$C$12:$C$26,MATCH(装备强化附表!Q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19</v>
      </c>
      <c r="R375" s="54">
        <f t="shared" si="80"/>
        <v>38000</v>
      </c>
      <c r="S375" s="54">
        <f>ROUNDUP(装备强化!$F$3*INDEX(装备强化!$C$12:$C$26,MATCH(装备强化附表!S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22</v>
      </c>
      <c r="T375" s="54">
        <f t="shared" si="81"/>
        <v>44000</v>
      </c>
      <c r="U375" s="54">
        <f>ROUNDUP(装备强化!$F$3*INDEX(装备强化!$C$12:$C$26,MATCH(装备强化附表!U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25</v>
      </c>
      <c r="V375" s="54">
        <f t="shared" si="82"/>
        <v>50000</v>
      </c>
      <c r="W375" s="54">
        <f>ROUNDUP(装备强化!$F$3*INDEX(装备强化!$C$12:$C$26,MATCH(装备强化附表!W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28</v>
      </c>
      <c r="X375" s="54">
        <f t="shared" si="83"/>
        <v>56000</v>
      </c>
      <c r="Y375" s="54">
        <f>ROUNDUP(装备强化!$F$3*INDEX(装备强化!$C$12:$C$26,MATCH(装备强化附表!Y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31</v>
      </c>
      <c r="Z375" s="54">
        <f t="shared" si="84"/>
        <v>62000</v>
      </c>
      <c r="AA375" s="54">
        <f>ROUNDUP(装备强化!$F$3*INDEX(装备强化!$C$12:$C$26,MATCH(装备强化附表!AA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54</v>
      </c>
      <c r="AB375" s="54">
        <f t="shared" si="85"/>
        <v>108000</v>
      </c>
      <c r="AC375" s="54">
        <f>ROUNDUP(装备强化!$F$3*INDEX(装备强化!$C$12:$C$26,MATCH(装备强化附表!AC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60</v>
      </c>
      <c r="AD375" s="54">
        <f t="shared" si="86"/>
        <v>120000</v>
      </c>
      <c r="AE375" s="54">
        <f>ROUNDUP(装备强化!$F$3*INDEX(装备强化!$C$12:$C$26,MATCH(装备强化附表!AE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66</v>
      </c>
      <c r="AF375" s="54">
        <f t="shared" si="87"/>
        <v>132000</v>
      </c>
      <c r="AG375" s="54">
        <f>ROUNDUP(装备强化!$F$3*INDEX(装备强化!$C$12:$C$26,MATCH(装备强化附表!AG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72</v>
      </c>
      <c r="AH375" s="54">
        <f t="shared" si="88"/>
        <v>144000</v>
      </c>
      <c r="AI375" s="54">
        <f>ROUNDUP(装备强化!$F$3*INDEX(装备强化!$C$12:$C$26,MATCH(装备强化附表!AI$1,装备强化!$B$12:$B$26,0))*INDEX(装备强化!$G$12:$G$16,MATCH(装备强化附表!$D375,装备强化!$F$12:$F$16,0))*(INDEX(装备强化!$K$12:$K$26,MATCH(装备强化附表!$E375,装备强化!$J$12:$J$26,0))+IF($B375=1,装备强化!$K$28,0))*INDEX(装备强化!$O$12:$O$21,MATCH(装备强化附表!$C375,装备强化!$N$12:$N$21,0)),0)</f>
        <v>78</v>
      </c>
      <c r="AJ375" s="54">
        <f t="shared" si="89"/>
        <v>156000</v>
      </c>
    </row>
    <row r="376" spans="1:36">
      <c r="A376" t="s">
        <v>551</v>
      </c>
      <c r="B376">
        <v>1</v>
      </c>
      <c r="C376" t="s">
        <v>129</v>
      </c>
      <c r="D376" t="s">
        <v>309</v>
      </c>
      <c r="E376">
        <v>5</v>
      </c>
      <c r="F376" t="s">
        <v>232</v>
      </c>
      <c r="G376" s="54">
        <f>ROUNDUP(装备强化!$F$3*INDEX(装备强化!$C$12:$C$26,MATCH(装备强化附表!G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6</v>
      </c>
      <c r="H376" s="54">
        <f t="shared" si="75"/>
        <v>12000</v>
      </c>
      <c r="I376" s="54">
        <f>ROUNDUP(装备强化!$F$3*INDEX(装备强化!$C$12:$C$26,MATCH(装备强化附表!I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9</v>
      </c>
      <c r="J376" s="54">
        <f t="shared" si="76"/>
        <v>18000</v>
      </c>
      <c r="K376" s="54">
        <f>ROUNDUP(装备强化!$F$3*INDEX(装备强化!$C$12:$C$26,MATCH(装备强化附表!K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14</v>
      </c>
      <c r="L376" s="54">
        <f t="shared" si="77"/>
        <v>28000</v>
      </c>
      <c r="M376" s="54">
        <f>ROUNDUP(装备强化!$F$3*INDEX(装备强化!$C$12:$C$26,MATCH(装备强化附表!M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17</v>
      </c>
      <c r="N376" s="54">
        <f t="shared" si="78"/>
        <v>34000</v>
      </c>
      <c r="O376" s="54">
        <f>ROUNDUP(装备强化!$F$3*INDEX(装备强化!$C$12:$C$26,MATCH(装备强化附表!O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21</v>
      </c>
      <c r="P376" s="54">
        <f t="shared" si="79"/>
        <v>42000</v>
      </c>
      <c r="Q376" s="54">
        <f>ROUNDUP(装备强化!$F$3*INDEX(装备强化!$C$12:$C$26,MATCH(装备强化附表!Q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38</v>
      </c>
      <c r="R376" s="54">
        <f t="shared" si="80"/>
        <v>76000</v>
      </c>
      <c r="S376" s="54">
        <f>ROUNDUP(装备强化!$F$3*INDEX(装备强化!$C$12:$C$26,MATCH(装备强化附表!S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44</v>
      </c>
      <c r="T376" s="54">
        <f t="shared" si="81"/>
        <v>88000</v>
      </c>
      <c r="U376" s="54">
        <f>ROUNDUP(装备强化!$F$3*INDEX(装备强化!$C$12:$C$26,MATCH(装备强化附表!U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50</v>
      </c>
      <c r="V376" s="54">
        <f t="shared" si="82"/>
        <v>100000</v>
      </c>
      <c r="W376" s="54">
        <f>ROUNDUP(装备强化!$F$3*INDEX(装备强化!$C$12:$C$26,MATCH(装备强化附表!W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56</v>
      </c>
      <c r="X376" s="54">
        <f t="shared" si="83"/>
        <v>112000</v>
      </c>
      <c r="Y376" s="54">
        <f>ROUNDUP(装备强化!$F$3*INDEX(装备强化!$C$12:$C$26,MATCH(装备强化附表!Y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62</v>
      </c>
      <c r="Z376" s="54">
        <f t="shared" si="84"/>
        <v>124000</v>
      </c>
      <c r="AA376" s="54">
        <f>ROUNDUP(装备强化!$F$3*INDEX(装备强化!$C$12:$C$26,MATCH(装备强化附表!AA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108</v>
      </c>
      <c r="AB376" s="54">
        <f t="shared" si="85"/>
        <v>216000</v>
      </c>
      <c r="AC376" s="54">
        <f>ROUNDUP(装备强化!$F$3*INDEX(装备强化!$C$12:$C$26,MATCH(装备强化附表!AC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120</v>
      </c>
      <c r="AD376" s="54">
        <f t="shared" si="86"/>
        <v>240000</v>
      </c>
      <c r="AE376" s="54">
        <f>ROUNDUP(装备强化!$F$3*INDEX(装备强化!$C$12:$C$26,MATCH(装备强化附表!AE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132</v>
      </c>
      <c r="AF376" s="54">
        <f t="shared" si="87"/>
        <v>264000</v>
      </c>
      <c r="AG376" s="54">
        <f>ROUNDUP(装备强化!$F$3*INDEX(装备强化!$C$12:$C$26,MATCH(装备强化附表!AG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144</v>
      </c>
      <c r="AH376" s="54">
        <f t="shared" si="88"/>
        <v>288000</v>
      </c>
      <c r="AI376" s="54">
        <f>ROUNDUP(装备强化!$F$3*INDEX(装备强化!$C$12:$C$26,MATCH(装备强化附表!AI$1,装备强化!$B$12:$B$26,0))*INDEX(装备强化!$G$12:$G$16,MATCH(装备强化附表!$D376,装备强化!$F$12:$F$16,0))*(INDEX(装备强化!$K$12:$K$26,MATCH(装备强化附表!$E376,装备强化!$J$12:$J$26,0))+IF($B376=1,装备强化!$K$28,0))*INDEX(装备强化!$O$12:$O$21,MATCH(装备强化附表!$C376,装备强化!$N$12:$N$21,0)),0)</f>
        <v>156</v>
      </c>
      <c r="AJ376" s="54">
        <f t="shared" si="89"/>
        <v>312000</v>
      </c>
    </row>
    <row r="377" spans="1:36">
      <c r="A377" t="s">
        <v>556</v>
      </c>
      <c r="B377">
        <v>0</v>
      </c>
      <c r="C377" t="s">
        <v>123</v>
      </c>
      <c r="D377" t="s">
        <v>309</v>
      </c>
      <c r="E377">
        <v>10</v>
      </c>
      <c r="F377" t="s">
        <v>232</v>
      </c>
      <c r="G377" s="54">
        <f>ROUNDUP(装备强化!$F$3*INDEX(装备强化!$C$12:$C$26,MATCH(装备强化附表!G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5</v>
      </c>
      <c r="H377" s="54">
        <f t="shared" si="75"/>
        <v>10000</v>
      </c>
      <c r="I377" s="54">
        <f>ROUNDUP(装备强化!$F$3*INDEX(装备强化!$C$12:$C$26,MATCH(装备强化附表!I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7</v>
      </c>
      <c r="J377" s="54">
        <f t="shared" si="76"/>
        <v>14000</v>
      </c>
      <c r="K377" s="54">
        <f>ROUNDUP(装备强化!$F$3*INDEX(装备强化!$C$12:$C$26,MATCH(装备强化附表!K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11</v>
      </c>
      <c r="L377" s="54">
        <f t="shared" si="77"/>
        <v>22000</v>
      </c>
      <c r="M377" s="54">
        <f>ROUNDUP(装备强化!$F$3*INDEX(装备强化!$C$12:$C$26,MATCH(装备强化附表!M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13</v>
      </c>
      <c r="N377" s="54">
        <f t="shared" si="78"/>
        <v>26000</v>
      </c>
      <c r="O377" s="54">
        <f>ROUNDUP(装备强化!$F$3*INDEX(装备强化!$C$12:$C$26,MATCH(装备强化附表!O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16</v>
      </c>
      <c r="P377" s="54">
        <f t="shared" si="79"/>
        <v>32000</v>
      </c>
      <c r="Q377" s="54">
        <f>ROUNDUP(装备强化!$F$3*INDEX(装备强化!$C$12:$C$26,MATCH(装备强化附表!Q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29</v>
      </c>
      <c r="R377" s="54">
        <f t="shared" si="80"/>
        <v>58000</v>
      </c>
      <c r="S377" s="54">
        <f>ROUNDUP(装备强化!$F$3*INDEX(装备强化!$C$12:$C$26,MATCH(装备强化附表!S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33</v>
      </c>
      <c r="T377" s="54">
        <f t="shared" si="81"/>
        <v>66000</v>
      </c>
      <c r="U377" s="54">
        <f>ROUNDUP(装备强化!$F$3*INDEX(装备强化!$C$12:$C$26,MATCH(装备强化附表!U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38</v>
      </c>
      <c r="V377" s="54">
        <f t="shared" si="82"/>
        <v>76000</v>
      </c>
      <c r="W377" s="54">
        <f>ROUNDUP(装备强化!$F$3*INDEX(装备强化!$C$12:$C$26,MATCH(装备强化附表!W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42</v>
      </c>
      <c r="X377" s="54">
        <f t="shared" si="83"/>
        <v>84000</v>
      </c>
      <c r="Y377" s="54">
        <f>ROUNDUP(装备强化!$F$3*INDEX(装备强化!$C$12:$C$26,MATCH(装备强化附表!Y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47</v>
      </c>
      <c r="Z377" s="54">
        <f t="shared" si="84"/>
        <v>94000</v>
      </c>
      <c r="AA377" s="54">
        <f>ROUNDUP(装备强化!$F$3*INDEX(装备强化!$C$12:$C$26,MATCH(装备强化附表!AA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81</v>
      </c>
      <c r="AB377" s="54">
        <f t="shared" si="85"/>
        <v>162000</v>
      </c>
      <c r="AC377" s="54">
        <f>ROUNDUP(装备强化!$F$3*INDEX(装备强化!$C$12:$C$26,MATCH(装备强化附表!AC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90</v>
      </c>
      <c r="AD377" s="54">
        <f t="shared" si="86"/>
        <v>180000</v>
      </c>
      <c r="AE377" s="54">
        <f>ROUNDUP(装备强化!$F$3*INDEX(装备强化!$C$12:$C$26,MATCH(装备强化附表!AE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99</v>
      </c>
      <c r="AF377" s="54">
        <f t="shared" si="87"/>
        <v>198000</v>
      </c>
      <c r="AG377" s="54">
        <f>ROUNDUP(装备强化!$F$3*INDEX(装备强化!$C$12:$C$26,MATCH(装备强化附表!AG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108</v>
      </c>
      <c r="AH377" s="54">
        <f t="shared" si="88"/>
        <v>216000</v>
      </c>
      <c r="AI377" s="54">
        <f>ROUNDUP(装备强化!$F$3*INDEX(装备强化!$C$12:$C$26,MATCH(装备强化附表!AI$1,装备强化!$B$12:$B$26,0))*INDEX(装备强化!$G$12:$G$16,MATCH(装备强化附表!$D377,装备强化!$F$12:$F$16,0))*(INDEX(装备强化!$K$12:$K$26,MATCH(装备强化附表!$E377,装备强化!$J$12:$J$26,0))+IF($B377=1,装备强化!$K$28,0))*INDEX(装备强化!$O$12:$O$21,MATCH(装备强化附表!$C377,装备强化!$N$12:$N$21,0)),0)</f>
        <v>117</v>
      </c>
      <c r="AJ377" s="54">
        <f t="shared" si="89"/>
        <v>234000</v>
      </c>
    </row>
    <row r="378" spans="1:36">
      <c r="A378" t="s">
        <v>561</v>
      </c>
      <c r="B378">
        <v>0</v>
      </c>
      <c r="C378" t="s">
        <v>124</v>
      </c>
      <c r="D378" t="s">
        <v>309</v>
      </c>
      <c r="E378">
        <v>10</v>
      </c>
      <c r="F378" t="s">
        <v>232</v>
      </c>
      <c r="G378" s="54">
        <f>ROUNDUP(装备强化!$F$3*INDEX(装备强化!$C$12:$C$26,MATCH(装备强化附表!G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6</v>
      </c>
      <c r="H378" s="54">
        <f t="shared" si="75"/>
        <v>12000</v>
      </c>
      <c r="I378" s="54">
        <f>ROUNDUP(装备强化!$F$3*INDEX(装备强化!$C$12:$C$26,MATCH(装备强化附表!I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9</v>
      </c>
      <c r="J378" s="54">
        <f t="shared" si="76"/>
        <v>18000</v>
      </c>
      <c r="K378" s="54">
        <f>ROUNDUP(装备强化!$F$3*INDEX(装备强化!$C$12:$C$26,MATCH(装备强化附表!K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13</v>
      </c>
      <c r="L378" s="54">
        <f t="shared" si="77"/>
        <v>26000</v>
      </c>
      <c r="M378" s="54">
        <f>ROUNDUP(装备强化!$F$3*INDEX(装备强化!$C$12:$C$26,MATCH(装备强化附表!M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16</v>
      </c>
      <c r="N378" s="54">
        <f t="shared" si="78"/>
        <v>32000</v>
      </c>
      <c r="O378" s="54">
        <f>ROUNDUP(装备强化!$F$3*INDEX(装备强化!$C$12:$C$26,MATCH(装备强化附表!O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20</v>
      </c>
      <c r="P378" s="54">
        <f t="shared" si="79"/>
        <v>40000</v>
      </c>
      <c r="Q378" s="54">
        <f>ROUNDUP(装备强化!$F$3*INDEX(装备强化!$C$12:$C$26,MATCH(装备强化附表!Q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36</v>
      </c>
      <c r="R378" s="54">
        <f t="shared" si="80"/>
        <v>72000</v>
      </c>
      <c r="S378" s="54">
        <f>ROUNDUP(装备强化!$F$3*INDEX(装备强化!$C$12:$C$26,MATCH(装备强化附表!S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41</v>
      </c>
      <c r="T378" s="54">
        <f t="shared" si="81"/>
        <v>82000</v>
      </c>
      <c r="U378" s="54">
        <f>ROUNDUP(装备强化!$F$3*INDEX(装备强化!$C$12:$C$26,MATCH(装备强化附表!U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47</v>
      </c>
      <c r="V378" s="54">
        <f t="shared" si="82"/>
        <v>94000</v>
      </c>
      <c r="W378" s="54">
        <f>ROUNDUP(装备强化!$F$3*INDEX(装备强化!$C$12:$C$26,MATCH(装备强化附表!W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53</v>
      </c>
      <c r="X378" s="54">
        <f t="shared" si="83"/>
        <v>106000</v>
      </c>
      <c r="Y378" s="54">
        <f>ROUNDUP(装备强化!$F$3*INDEX(装备强化!$C$12:$C$26,MATCH(装备强化附表!Y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58</v>
      </c>
      <c r="Z378" s="54">
        <f t="shared" si="84"/>
        <v>116000</v>
      </c>
      <c r="AA378" s="54">
        <f>ROUNDUP(装备强化!$F$3*INDEX(装备强化!$C$12:$C$26,MATCH(装备强化附表!AA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102</v>
      </c>
      <c r="AB378" s="54">
        <f t="shared" si="85"/>
        <v>204000</v>
      </c>
      <c r="AC378" s="54">
        <f>ROUNDUP(装备强化!$F$3*INDEX(装备强化!$C$12:$C$26,MATCH(装备强化附表!AC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113</v>
      </c>
      <c r="AD378" s="54">
        <f t="shared" si="86"/>
        <v>226000</v>
      </c>
      <c r="AE378" s="54">
        <f>ROUNDUP(装备强化!$F$3*INDEX(装备强化!$C$12:$C$26,MATCH(装备强化附表!AE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124</v>
      </c>
      <c r="AF378" s="54">
        <f t="shared" si="87"/>
        <v>248000</v>
      </c>
      <c r="AG378" s="54">
        <f>ROUNDUP(装备强化!$F$3*INDEX(装备强化!$C$12:$C$26,MATCH(装备强化附表!AG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135</v>
      </c>
      <c r="AH378" s="54">
        <f t="shared" si="88"/>
        <v>270000</v>
      </c>
      <c r="AI378" s="54">
        <f>ROUNDUP(装备强化!$F$3*INDEX(装备强化!$C$12:$C$26,MATCH(装备强化附表!AI$1,装备强化!$B$12:$B$26,0))*INDEX(装备强化!$G$12:$G$16,MATCH(装备强化附表!$D378,装备强化!$F$12:$F$16,0))*(INDEX(装备强化!$K$12:$K$26,MATCH(装备强化附表!$E378,装备强化!$J$12:$J$26,0))+IF($B378=1,装备强化!$K$28,0))*INDEX(装备强化!$O$12:$O$21,MATCH(装备强化附表!$C378,装备强化!$N$12:$N$21,0)),0)</f>
        <v>147</v>
      </c>
      <c r="AJ378" s="54">
        <f t="shared" si="89"/>
        <v>294000</v>
      </c>
    </row>
    <row r="379" spans="1:36">
      <c r="A379" t="s">
        <v>566</v>
      </c>
      <c r="B379">
        <v>0</v>
      </c>
      <c r="C379" t="s">
        <v>125</v>
      </c>
      <c r="D379" t="s">
        <v>309</v>
      </c>
      <c r="E379">
        <v>10</v>
      </c>
      <c r="F379" t="s">
        <v>232</v>
      </c>
      <c r="G379" s="54">
        <f>ROUNDUP(装备强化!$F$3*INDEX(装备强化!$C$12:$C$26,MATCH(装备强化附表!G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6</v>
      </c>
      <c r="H379" s="54">
        <f t="shared" si="75"/>
        <v>12000</v>
      </c>
      <c r="I379" s="54">
        <f>ROUNDUP(装备强化!$F$3*INDEX(装备强化!$C$12:$C$26,MATCH(装备强化附表!I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9</v>
      </c>
      <c r="J379" s="54">
        <f t="shared" si="76"/>
        <v>18000</v>
      </c>
      <c r="K379" s="54">
        <f>ROUNDUP(装备强化!$F$3*INDEX(装备强化!$C$12:$C$26,MATCH(装备强化附表!K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13</v>
      </c>
      <c r="L379" s="54">
        <f t="shared" si="77"/>
        <v>26000</v>
      </c>
      <c r="M379" s="54">
        <f>ROUNDUP(装备强化!$F$3*INDEX(装备强化!$C$12:$C$26,MATCH(装备强化附表!M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16</v>
      </c>
      <c r="N379" s="54">
        <f t="shared" si="78"/>
        <v>32000</v>
      </c>
      <c r="O379" s="54">
        <f>ROUNDUP(装备强化!$F$3*INDEX(装备强化!$C$12:$C$26,MATCH(装备强化附表!O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20</v>
      </c>
      <c r="P379" s="54">
        <f t="shared" si="79"/>
        <v>40000</v>
      </c>
      <c r="Q379" s="54">
        <f>ROUNDUP(装备强化!$F$3*INDEX(装备强化!$C$12:$C$26,MATCH(装备强化附表!Q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36</v>
      </c>
      <c r="R379" s="54">
        <f t="shared" si="80"/>
        <v>72000</v>
      </c>
      <c r="S379" s="54">
        <f>ROUNDUP(装备强化!$F$3*INDEX(装备强化!$C$12:$C$26,MATCH(装备强化附表!S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41</v>
      </c>
      <c r="T379" s="54">
        <f t="shared" si="81"/>
        <v>82000</v>
      </c>
      <c r="U379" s="54">
        <f>ROUNDUP(装备强化!$F$3*INDEX(装备强化!$C$12:$C$26,MATCH(装备强化附表!U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47</v>
      </c>
      <c r="V379" s="54">
        <f t="shared" si="82"/>
        <v>94000</v>
      </c>
      <c r="W379" s="54">
        <f>ROUNDUP(装备强化!$F$3*INDEX(装备强化!$C$12:$C$26,MATCH(装备强化附表!W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53</v>
      </c>
      <c r="X379" s="54">
        <f t="shared" si="83"/>
        <v>106000</v>
      </c>
      <c r="Y379" s="54">
        <f>ROUNDUP(装备强化!$F$3*INDEX(装备强化!$C$12:$C$26,MATCH(装备强化附表!Y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58</v>
      </c>
      <c r="Z379" s="54">
        <f t="shared" si="84"/>
        <v>116000</v>
      </c>
      <c r="AA379" s="54">
        <f>ROUNDUP(装备强化!$F$3*INDEX(装备强化!$C$12:$C$26,MATCH(装备强化附表!AA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102</v>
      </c>
      <c r="AB379" s="54">
        <f t="shared" si="85"/>
        <v>204000</v>
      </c>
      <c r="AC379" s="54">
        <f>ROUNDUP(装备强化!$F$3*INDEX(装备强化!$C$12:$C$26,MATCH(装备强化附表!AC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113</v>
      </c>
      <c r="AD379" s="54">
        <f t="shared" si="86"/>
        <v>226000</v>
      </c>
      <c r="AE379" s="54">
        <f>ROUNDUP(装备强化!$F$3*INDEX(装备强化!$C$12:$C$26,MATCH(装备强化附表!AE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124</v>
      </c>
      <c r="AF379" s="54">
        <f t="shared" si="87"/>
        <v>248000</v>
      </c>
      <c r="AG379" s="54">
        <f>ROUNDUP(装备强化!$F$3*INDEX(装备强化!$C$12:$C$26,MATCH(装备强化附表!AG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135</v>
      </c>
      <c r="AH379" s="54">
        <f t="shared" si="88"/>
        <v>270000</v>
      </c>
      <c r="AI379" s="54">
        <f>ROUNDUP(装备强化!$F$3*INDEX(装备强化!$C$12:$C$26,MATCH(装备强化附表!AI$1,装备强化!$B$12:$B$26,0))*INDEX(装备强化!$G$12:$G$16,MATCH(装备强化附表!$D379,装备强化!$F$12:$F$16,0))*(INDEX(装备强化!$K$12:$K$26,MATCH(装备强化附表!$E379,装备强化!$J$12:$J$26,0))+IF($B379=1,装备强化!$K$28,0))*INDEX(装备强化!$O$12:$O$21,MATCH(装备强化附表!$C379,装备强化!$N$12:$N$21,0)),0)</f>
        <v>147</v>
      </c>
      <c r="AJ379" s="54">
        <f t="shared" si="89"/>
        <v>294000</v>
      </c>
    </row>
    <row r="380" spans="1:36">
      <c r="A380" t="s">
        <v>571</v>
      </c>
      <c r="B380">
        <v>0</v>
      </c>
      <c r="C380" t="s">
        <v>130</v>
      </c>
      <c r="D380" t="s">
        <v>309</v>
      </c>
      <c r="E380">
        <v>10</v>
      </c>
      <c r="F380" t="s">
        <v>232</v>
      </c>
      <c r="G380" s="54">
        <f>ROUNDUP(装备强化!$F$3*INDEX(装备强化!$C$12:$C$26,MATCH(装备强化附表!G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5</v>
      </c>
      <c r="H380" s="54">
        <f t="shared" si="75"/>
        <v>10000</v>
      </c>
      <c r="I380" s="54">
        <f>ROUNDUP(装备强化!$F$3*INDEX(装备强化!$C$12:$C$26,MATCH(装备强化附表!I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7</v>
      </c>
      <c r="J380" s="54">
        <f t="shared" si="76"/>
        <v>14000</v>
      </c>
      <c r="K380" s="54">
        <f>ROUNDUP(装备强化!$F$3*INDEX(装备强化!$C$12:$C$26,MATCH(装备强化附表!K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11</v>
      </c>
      <c r="L380" s="54">
        <f t="shared" si="77"/>
        <v>22000</v>
      </c>
      <c r="M380" s="54">
        <f>ROUNDUP(装备强化!$F$3*INDEX(装备强化!$C$12:$C$26,MATCH(装备强化附表!M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13</v>
      </c>
      <c r="N380" s="54">
        <f t="shared" si="78"/>
        <v>26000</v>
      </c>
      <c r="O380" s="54">
        <f>ROUNDUP(装备强化!$F$3*INDEX(装备强化!$C$12:$C$26,MATCH(装备强化附表!O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16</v>
      </c>
      <c r="P380" s="54">
        <f t="shared" si="79"/>
        <v>32000</v>
      </c>
      <c r="Q380" s="54">
        <f>ROUNDUP(装备强化!$F$3*INDEX(装备强化!$C$12:$C$26,MATCH(装备强化附表!Q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29</v>
      </c>
      <c r="R380" s="54">
        <f t="shared" si="80"/>
        <v>58000</v>
      </c>
      <c r="S380" s="54">
        <f>ROUNDUP(装备强化!$F$3*INDEX(装备强化!$C$12:$C$26,MATCH(装备强化附表!S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33</v>
      </c>
      <c r="T380" s="54">
        <f t="shared" si="81"/>
        <v>66000</v>
      </c>
      <c r="U380" s="54">
        <f>ROUNDUP(装备强化!$F$3*INDEX(装备强化!$C$12:$C$26,MATCH(装备强化附表!U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38</v>
      </c>
      <c r="V380" s="54">
        <f t="shared" si="82"/>
        <v>76000</v>
      </c>
      <c r="W380" s="54">
        <f>ROUNDUP(装备强化!$F$3*INDEX(装备强化!$C$12:$C$26,MATCH(装备强化附表!W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42</v>
      </c>
      <c r="X380" s="54">
        <f t="shared" si="83"/>
        <v>84000</v>
      </c>
      <c r="Y380" s="54">
        <f>ROUNDUP(装备强化!$F$3*INDEX(装备强化!$C$12:$C$26,MATCH(装备强化附表!Y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47</v>
      </c>
      <c r="Z380" s="54">
        <f t="shared" si="84"/>
        <v>94000</v>
      </c>
      <c r="AA380" s="54">
        <f>ROUNDUP(装备强化!$F$3*INDEX(装备强化!$C$12:$C$26,MATCH(装备强化附表!AA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81</v>
      </c>
      <c r="AB380" s="54">
        <f t="shared" si="85"/>
        <v>162000</v>
      </c>
      <c r="AC380" s="54">
        <f>ROUNDUP(装备强化!$F$3*INDEX(装备强化!$C$12:$C$26,MATCH(装备强化附表!AC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90</v>
      </c>
      <c r="AD380" s="54">
        <f t="shared" si="86"/>
        <v>180000</v>
      </c>
      <c r="AE380" s="54">
        <f>ROUNDUP(装备强化!$F$3*INDEX(装备强化!$C$12:$C$26,MATCH(装备强化附表!AE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99</v>
      </c>
      <c r="AF380" s="54">
        <f t="shared" si="87"/>
        <v>198000</v>
      </c>
      <c r="AG380" s="54">
        <f>ROUNDUP(装备强化!$F$3*INDEX(装备强化!$C$12:$C$26,MATCH(装备强化附表!AG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108</v>
      </c>
      <c r="AH380" s="54">
        <f t="shared" si="88"/>
        <v>216000</v>
      </c>
      <c r="AI380" s="54">
        <f>ROUNDUP(装备强化!$F$3*INDEX(装备强化!$C$12:$C$26,MATCH(装备强化附表!AI$1,装备强化!$B$12:$B$26,0))*INDEX(装备强化!$G$12:$G$16,MATCH(装备强化附表!$D380,装备强化!$F$12:$F$16,0))*(INDEX(装备强化!$K$12:$K$26,MATCH(装备强化附表!$E380,装备强化!$J$12:$J$26,0))+IF($B380=1,装备强化!$K$28,0))*INDEX(装备强化!$O$12:$O$21,MATCH(装备强化附表!$C380,装备强化!$N$12:$N$21,0)),0)</f>
        <v>117</v>
      </c>
      <c r="AJ380" s="54">
        <f t="shared" si="89"/>
        <v>234000</v>
      </c>
    </row>
    <row r="381" spans="1:36">
      <c r="A381" t="s">
        <v>576</v>
      </c>
      <c r="B381">
        <v>0</v>
      </c>
      <c r="C381" t="s">
        <v>131</v>
      </c>
      <c r="D381" t="s">
        <v>309</v>
      </c>
      <c r="E381">
        <v>10</v>
      </c>
      <c r="F381" t="s">
        <v>232</v>
      </c>
      <c r="G381" s="54">
        <f>ROUNDUP(装备强化!$F$3*INDEX(装备强化!$C$12:$C$26,MATCH(装备强化附表!G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5</v>
      </c>
      <c r="H381" s="54">
        <f t="shared" si="75"/>
        <v>10000</v>
      </c>
      <c r="I381" s="54">
        <f>ROUNDUP(装备强化!$F$3*INDEX(装备强化!$C$12:$C$26,MATCH(装备强化附表!I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7</v>
      </c>
      <c r="J381" s="54">
        <f t="shared" si="76"/>
        <v>14000</v>
      </c>
      <c r="K381" s="54">
        <f>ROUNDUP(装备强化!$F$3*INDEX(装备强化!$C$12:$C$26,MATCH(装备强化附表!K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11</v>
      </c>
      <c r="L381" s="54">
        <f t="shared" si="77"/>
        <v>22000</v>
      </c>
      <c r="M381" s="54">
        <f>ROUNDUP(装备强化!$F$3*INDEX(装备强化!$C$12:$C$26,MATCH(装备强化附表!M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13</v>
      </c>
      <c r="N381" s="54">
        <f t="shared" si="78"/>
        <v>26000</v>
      </c>
      <c r="O381" s="54">
        <f>ROUNDUP(装备强化!$F$3*INDEX(装备强化!$C$12:$C$26,MATCH(装备强化附表!O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16</v>
      </c>
      <c r="P381" s="54">
        <f t="shared" si="79"/>
        <v>32000</v>
      </c>
      <c r="Q381" s="54">
        <f>ROUNDUP(装备强化!$F$3*INDEX(装备强化!$C$12:$C$26,MATCH(装备强化附表!Q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29</v>
      </c>
      <c r="R381" s="54">
        <f t="shared" si="80"/>
        <v>58000</v>
      </c>
      <c r="S381" s="54">
        <f>ROUNDUP(装备强化!$F$3*INDEX(装备强化!$C$12:$C$26,MATCH(装备强化附表!S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33</v>
      </c>
      <c r="T381" s="54">
        <f t="shared" si="81"/>
        <v>66000</v>
      </c>
      <c r="U381" s="54">
        <f>ROUNDUP(装备强化!$F$3*INDEX(装备强化!$C$12:$C$26,MATCH(装备强化附表!U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38</v>
      </c>
      <c r="V381" s="54">
        <f t="shared" si="82"/>
        <v>76000</v>
      </c>
      <c r="W381" s="54">
        <f>ROUNDUP(装备强化!$F$3*INDEX(装备强化!$C$12:$C$26,MATCH(装备强化附表!W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42</v>
      </c>
      <c r="X381" s="54">
        <f t="shared" si="83"/>
        <v>84000</v>
      </c>
      <c r="Y381" s="54">
        <f>ROUNDUP(装备强化!$F$3*INDEX(装备强化!$C$12:$C$26,MATCH(装备强化附表!Y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47</v>
      </c>
      <c r="Z381" s="54">
        <f t="shared" si="84"/>
        <v>94000</v>
      </c>
      <c r="AA381" s="54">
        <f>ROUNDUP(装备强化!$F$3*INDEX(装备强化!$C$12:$C$26,MATCH(装备强化附表!AA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81</v>
      </c>
      <c r="AB381" s="54">
        <f t="shared" si="85"/>
        <v>162000</v>
      </c>
      <c r="AC381" s="54">
        <f>ROUNDUP(装备强化!$F$3*INDEX(装备强化!$C$12:$C$26,MATCH(装备强化附表!AC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90</v>
      </c>
      <c r="AD381" s="54">
        <f t="shared" si="86"/>
        <v>180000</v>
      </c>
      <c r="AE381" s="54">
        <f>ROUNDUP(装备强化!$F$3*INDEX(装备强化!$C$12:$C$26,MATCH(装备强化附表!AE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99</v>
      </c>
      <c r="AF381" s="54">
        <f t="shared" si="87"/>
        <v>198000</v>
      </c>
      <c r="AG381" s="54">
        <f>ROUNDUP(装备强化!$F$3*INDEX(装备强化!$C$12:$C$26,MATCH(装备强化附表!AG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108</v>
      </c>
      <c r="AH381" s="54">
        <f t="shared" si="88"/>
        <v>216000</v>
      </c>
      <c r="AI381" s="54">
        <f>ROUNDUP(装备强化!$F$3*INDEX(装备强化!$C$12:$C$26,MATCH(装备强化附表!AI$1,装备强化!$B$12:$B$26,0))*INDEX(装备强化!$G$12:$G$16,MATCH(装备强化附表!$D381,装备强化!$F$12:$F$16,0))*(INDEX(装备强化!$K$12:$K$26,MATCH(装备强化附表!$E381,装备强化!$J$12:$J$26,0))+IF($B381=1,装备强化!$K$28,0))*INDEX(装备强化!$O$12:$O$21,MATCH(装备强化附表!$C381,装备强化!$N$12:$N$21,0)),0)</f>
        <v>117</v>
      </c>
      <c r="AJ381" s="54">
        <f t="shared" si="89"/>
        <v>234000</v>
      </c>
    </row>
    <row r="382" spans="1:36">
      <c r="A382" t="s">
        <v>581</v>
      </c>
      <c r="B382">
        <v>0</v>
      </c>
      <c r="C382" t="s">
        <v>132</v>
      </c>
      <c r="D382" t="s">
        <v>309</v>
      </c>
      <c r="E382">
        <v>10</v>
      </c>
      <c r="F382" t="s">
        <v>232</v>
      </c>
      <c r="G382" s="54">
        <f>ROUNDUP(装备强化!$F$3*INDEX(装备强化!$C$12:$C$26,MATCH(装备强化附表!G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3</v>
      </c>
      <c r="H382" s="54">
        <f t="shared" si="75"/>
        <v>6000</v>
      </c>
      <c r="I382" s="54">
        <f>ROUNDUP(装备强化!$F$3*INDEX(装备强化!$C$12:$C$26,MATCH(装备强化附表!I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5</v>
      </c>
      <c r="J382" s="54">
        <f t="shared" si="76"/>
        <v>10000</v>
      </c>
      <c r="K382" s="54">
        <f>ROUNDUP(装备强化!$F$3*INDEX(装备强化!$C$12:$C$26,MATCH(装备强化附表!K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7</v>
      </c>
      <c r="L382" s="54">
        <f t="shared" si="77"/>
        <v>14000</v>
      </c>
      <c r="M382" s="54">
        <f>ROUNDUP(装备强化!$F$3*INDEX(装备强化!$C$12:$C$26,MATCH(装备强化附表!M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8</v>
      </c>
      <c r="N382" s="54">
        <f t="shared" si="78"/>
        <v>16000</v>
      </c>
      <c r="O382" s="54">
        <f>ROUNDUP(装备强化!$F$3*INDEX(装备强化!$C$12:$C$26,MATCH(装备强化附表!O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10</v>
      </c>
      <c r="P382" s="54">
        <f t="shared" si="79"/>
        <v>20000</v>
      </c>
      <c r="Q382" s="54">
        <f>ROUNDUP(装备强化!$F$3*INDEX(装备强化!$C$12:$C$26,MATCH(装备强化附表!Q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17</v>
      </c>
      <c r="R382" s="54">
        <f t="shared" si="80"/>
        <v>34000</v>
      </c>
      <c r="S382" s="54">
        <f>ROUNDUP(装备强化!$F$3*INDEX(装备强化!$C$12:$C$26,MATCH(装备强化附表!S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20</v>
      </c>
      <c r="T382" s="54">
        <f t="shared" si="81"/>
        <v>40000</v>
      </c>
      <c r="U382" s="54">
        <f>ROUNDUP(装备强化!$F$3*INDEX(装备强化!$C$12:$C$26,MATCH(装备强化附表!U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23</v>
      </c>
      <c r="V382" s="54">
        <f t="shared" si="82"/>
        <v>46000</v>
      </c>
      <c r="W382" s="54">
        <f>ROUNDUP(装备强化!$F$3*INDEX(装备强化!$C$12:$C$26,MATCH(装备强化附表!W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25</v>
      </c>
      <c r="X382" s="54">
        <f t="shared" si="83"/>
        <v>50000</v>
      </c>
      <c r="Y382" s="54">
        <f>ROUNDUP(装备强化!$F$3*INDEX(装备强化!$C$12:$C$26,MATCH(装备强化附表!Y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28</v>
      </c>
      <c r="Z382" s="54">
        <f t="shared" si="84"/>
        <v>56000</v>
      </c>
      <c r="AA382" s="54">
        <f>ROUNDUP(装备强化!$F$3*INDEX(装备强化!$C$12:$C$26,MATCH(装备强化附表!AA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49</v>
      </c>
      <c r="AB382" s="54">
        <f t="shared" si="85"/>
        <v>98000</v>
      </c>
      <c r="AC382" s="54">
        <f>ROUNDUP(装备强化!$F$3*INDEX(装备强化!$C$12:$C$26,MATCH(装备强化附表!AC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54</v>
      </c>
      <c r="AD382" s="54">
        <f t="shared" si="86"/>
        <v>108000</v>
      </c>
      <c r="AE382" s="54">
        <f>ROUNDUP(装备强化!$F$3*INDEX(装备强化!$C$12:$C$26,MATCH(装备强化附表!AE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60</v>
      </c>
      <c r="AF382" s="54">
        <f t="shared" si="87"/>
        <v>120000</v>
      </c>
      <c r="AG382" s="54">
        <f>ROUNDUP(装备强化!$F$3*INDEX(装备强化!$C$12:$C$26,MATCH(装备强化附表!AG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65</v>
      </c>
      <c r="AH382" s="54">
        <f t="shared" si="88"/>
        <v>130000</v>
      </c>
      <c r="AI382" s="54">
        <f>ROUNDUP(装备强化!$F$3*INDEX(装备强化!$C$12:$C$26,MATCH(装备强化附表!AI$1,装备强化!$B$12:$B$26,0))*INDEX(装备强化!$G$12:$G$16,MATCH(装备强化附表!$D382,装备强化!$F$12:$F$16,0))*(INDEX(装备强化!$K$12:$K$26,MATCH(装备强化附表!$E382,装备强化!$J$12:$J$26,0))+IF($B382=1,装备强化!$K$28,0))*INDEX(装备强化!$O$12:$O$21,MATCH(装备强化附表!$C382,装备强化!$N$12:$N$21,0)),0)</f>
        <v>71</v>
      </c>
      <c r="AJ382" s="54">
        <f t="shared" si="89"/>
        <v>142000</v>
      </c>
    </row>
    <row r="383" spans="1:36">
      <c r="A383" t="s">
        <v>586</v>
      </c>
      <c r="B383">
        <v>0</v>
      </c>
      <c r="C383" t="s">
        <v>127</v>
      </c>
      <c r="D383" t="s">
        <v>309</v>
      </c>
      <c r="E383">
        <v>10</v>
      </c>
      <c r="F383" t="s">
        <v>135</v>
      </c>
      <c r="G383" s="54">
        <f>ROUNDUP(装备强化!$F$3*INDEX(装备强化!$C$12:$C$26,MATCH(装备强化附表!G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9</v>
      </c>
      <c r="H383" s="54">
        <f t="shared" si="75"/>
        <v>18000</v>
      </c>
      <c r="I383" s="54">
        <f>ROUNDUP(装备强化!$F$3*INDEX(装备强化!$C$12:$C$26,MATCH(装备强化附表!I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14</v>
      </c>
      <c r="J383" s="54">
        <f t="shared" si="76"/>
        <v>28000</v>
      </c>
      <c r="K383" s="54">
        <f>ROUNDUP(装备强化!$F$3*INDEX(装备强化!$C$12:$C$26,MATCH(装备强化附表!K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21</v>
      </c>
      <c r="L383" s="54">
        <f t="shared" si="77"/>
        <v>42000</v>
      </c>
      <c r="M383" s="54">
        <f>ROUNDUP(装备强化!$F$3*INDEX(装备强化!$C$12:$C$26,MATCH(装备强化附表!M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25</v>
      </c>
      <c r="N383" s="54">
        <f t="shared" si="78"/>
        <v>50000</v>
      </c>
      <c r="O383" s="54">
        <f>ROUNDUP(装备强化!$F$3*INDEX(装备强化!$C$12:$C$26,MATCH(装备强化附表!O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32</v>
      </c>
      <c r="P383" s="54">
        <f t="shared" si="79"/>
        <v>64000</v>
      </c>
      <c r="Q383" s="54">
        <f>ROUNDUP(装备强化!$F$3*INDEX(装备强化!$C$12:$C$26,MATCH(装备强化附表!Q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57</v>
      </c>
      <c r="R383" s="54">
        <f t="shared" si="80"/>
        <v>114000</v>
      </c>
      <c r="S383" s="54">
        <f>ROUNDUP(装备强化!$F$3*INDEX(装备强化!$C$12:$C$26,MATCH(装备强化附表!S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66</v>
      </c>
      <c r="T383" s="54">
        <f t="shared" si="81"/>
        <v>132000</v>
      </c>
      <c r="U383" s="54">
        <f>ROUNDUP(装备强化!$F$3*INDEX(装备强化!$C$12:$C$26,MATCH(装备强化附表!U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75</v>
      </c>
      <c r="V383" s="54">
        <f t="shared" si="82"/>
        <v>150000</v>
      </c>
      <c r="W383" s="54">
        <f>ROUNDUP(装备强化!$F$3*INDEX(装备强化!$C$12:$C$26,MATCH(装备强化附表!W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84</v>
      </c>
      <c r="X383" s="54">
        <f t="shared" si="83"/>
        <v>168000</v>
      </c>
      <c r="Y383" s="54">
        <f>ROUNDUP(装备强化!$F$3*INDEX(装备强化!$C$12:$C$26,MATCH(装备强化附表!Y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93</v>
      </c>
      <c r="Z383" s="54">
        <f t="shared" si="84"/>
        <v>186000</v>
      </c>
      <c r="AA383" s="54">
        <f>ROUNDUP(装备强化!$F$3*INDEX(装备强化!$C$12:$C$26,MATCH(装备强化附表!AA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162</v>
      </c>
      <c r="AB383" s="54">
        <f t="shared" si="85"/>
        <v>324000</v>
      </c>
      <c r="AC383" s="54">
        <f>ROUNDUP(装备强化!$F$3*INDEX(装备强化!$C$12:$C$26,MATCH(装备强化附表!AC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180</v>
      </c>
      <c r="AD383" s="54">
        <f t="shared" si="86"/>
        <v>360000</v>
      </c>
      <c r="AE383" s="54">
        <f>ROUNDUP(装备强化!$F$3*INDEX(装备强化!$C$12:$C$26,MATCH(装备强化附表!AE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198</v>
      </c>
      <c r="AF383" s="54">
        <f t="shared" si="87"/>
        <v>396000</v>
      </c>
      <c r="AG383" s="54">
        <f>ROUNDUP(装备强化!$F$3*INDEX(装备强化!$C$12:$C$26,MATCH(装备强化附表!AG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216</v>
      </c>
      <c r="AH383" s="54">
        <f t="shared" si="88"/>
        <v>432000</v>
      </c>
      <c r="AI383" s="54">
        <f>ROUNDUP(装备强化!$F$3*INDEX(装备强化!$C$12:$C$26,MATCH(装备强化附表!AI$1,装备强化!$B$12:$B$26,0))*INDEX(装备强化!$G$12:$G$16,MATCH(装备强化附表!$D383,装备强化!$F$12:$F$16,0))*(INDEX(装备强化!$K$12:$K$26,MATCH(装备强化附表!$E383,装备强化!$J$12:$J$26,0))+IF($B383=1,装备强化!$K$28,0))*INDEX(装备强化!$O$12:$O$21,MATCH(装备强化附表!$C383,装备强化!$N$12:$N$21,0)),0)</f>
        <v>234</v>
      </c>
      <c r="AJ383" s="54">
        <f t="shared" si="89"/>
        <v>468000</v>
      </c>
    </row>
    <row r="384" spans="1:36">
      <c r="A384" t="s">
        <v>591</v>
      </c>
      <c r="B384">
        <v>1</v>
      </c>
      <c r="C384" t="s">
        <v>127</v>
      </c>
      <c r="D384" t="s">
        <v>309</v>
      </c>
      <c r="E384">
        <v>10</v>
      </c>
      <c r="F384" t="s">
        <v>135</v>
      </c>
      <c r="G384" s="54">
        <f>ROUNDUP(装备强化!$F$3*INDEX(装备强化!$C$12:$C$26,MATCH(装备强化附表!G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15</v>
      </c>
      <c r="H384" s="54">
        <f t="shared" si="75"/>
        <v>30000</v>
      </c>
      <c r="I384" s="54">
        <f>ROUNDUP(装备强化!$F$3*INDEX(装备强化!$C$12:$C$26,MATCH(装备强化附表!I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23</v>
      </c>
      <c r="J384" s="54">
        <f t="shared" si="76"/>
        <v>46000</v>
      </c>
      <c r="K384" s="54">
        <f>ROUNDUP(装备强化!$F$3*INDEX(装备强化!$C$12:$C$26,MATCH(装备强化附表!K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34</v>
      </c>
      <c r="L384" s="54">
        <f t="shared" si="77"/>
        <v>68000</v>
      </c>
      <c r="M384" s="54">
        <f>ROUNDUP(装备强化!$F$3*INDEX(装备强化!$C$12:$C$26,MATCH(装备强化附表!M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42</v>
      </c>
      <c r="N384" s="54">
        <f t="shared" si="78"/>
        <v>84000</v>
      </c>
      <c r="O384" s="54">
        <f>ROUNDUP(装备强化!$F$3*INDEX(装备强化!$C$12:$C$26,MATCH(装备强化附表!O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53</v>
      </c>
      <c r="P384" s="54">
        <f t="shared" si="79"/>
        <v>106000</v>
      </c>
      <c r="Q384" s="54">
        <f>ROUNDUP(装备强化!$F$3*INDEX(装备强化!$C$12:$C$26,MATCH(装备强化附表!Q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94</v>
      </c>
      <c r="R384" s="54">
        <f t="shared" si="80"/>
        <v>188000</v>
      </c>
      <c r="S384" s="54">
        <f>ROUNDUP(装备强化!$F$3*INDEX(装备强化!$C$12:$C$26,MATCH(装备强化附表!S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109</v>
      </c>
      <c r="T384" s="54">
        <f t="shared" si="81"/>
        <v>218000</v>
      </c>
      <c r="U384" s="54">
        <f>ROUNDUP(装备强化!$F$3*INDEX(装备强化!$C$12:$C$26,MATCH(装备强化附表!U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124</v>
      </c>
      <c r="V384" s="54">
        <f t="shared" si="82"/>
        <v>248000</v>
      </c>
      <c r="W384" s="54">
        <f>ROUNDUP(装备强化!$F$3*INDEX(装备强化!$C$12:$C$26,MATCH(装备强化附表!W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139</v>
      </c>
      <c r="X384" s="54">
        <f t="shared" si="83"/>
        <v>278000</v>
      </c>
      <c r="Y384" s="54">
        <f>ROUNDUP(装备强化!$F$3*INDEX(装备强化!$C$12:$C$26,MATCH(装备强化附表!Y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154</v>
      </c>
      <c r="Z384" s="54">
        <f t="shared" si="84"/>
        <v>308000</v>
      </c>
      <c r="AA384" s="54">
        <f>ROUNDUP(装备强化!$F$3*INDEX(装备强化!$C$12:$C$26,MATCH(装备强化附表!AA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270</v>
      </c>
      <c r="AB384" s="54">
        <f t="shared" si="85"/>
        <v>540000</v>
      </c>
      <c r="AC384" s="54">
        <f>ROUNDUP(装备强化!$F$3*INDEX(装备强化!$C$12:$C$26,MATCH(装备强化附表!AC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300</v>
      </c>
      <c r="AD384" s="54">
        <f t="shared" si="86"/>
        <v>600000</v>
      </c>
      <c r="AE384" s="54">
        <f>ROUNDUP(装备强化!$F$3*INDEX(装备强化!$C$12:$C$26,MATCH(装备强化附表!AE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330</v>
      </c>
      <c r="AF384" s="54">
        <f t="shared" si="87"/>
        <v>660000</v>
      </c>
      <c r="AG384" s="54">
        <f>ROUNDUP(装备强化!$F$3*INDEX(装备强化!$C$12:$C$26,MATCH(装备强化附表!AG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360</v>
      </c>
      <c r="AH384" s="54">
        <f t="shared" si="88"/>
        <v>720000</v>
      </c>
      <c r="AI384" s="54">
        <f>ROUNDUP(装备强化!$F$3*INDEX(装备强化!$C$12:$C$26,MATCH(装备强化附表!AI$1,装备强化!$B$12:$B$26,0))*INDEX(装备强化!$G$12:$G$16,MATCH(装备强化附表!$D384,装备强化!$F$12:$F$16,0))*(INDEX(装备强化!$K$12:$K$26,MATCH(装备强化附表!$E384,装备强化!$J$12:$J$26,0))+IF($B384=1,装备强化!$K$28,0))*INDEX(装备强化!$O$12:$O$21,MATCH(装备强化附表!$C384,装备强化!$N$12:$N$21,0)),0)</f>
        <v>390</v>
      </c>
      <c r="AJ384" s="54">
        <f t="shared" si="89"/>
        <v>780000</v>
      </c>
    </row>
    <row r="385" spans="1:36">
      <c r="A385" t="s">
        <v>596</v>
      </c>
      <c r="B385">
        <v>0</v>
      </c>
      <c r="C385" t="s">
        <v>128</v>
      </c>
      <c r="D385" t="s">
        <v>309</v>
      </c>
      <c r="E385">
        <v>10</v>
      </c>
      <c r="F385" t="s">
        <v>135</v>
      </c>
      <c r="G385" s="54">
        <f>ROUNDUP(装备强化!$F$3*INDEX(装备强化!$C$12:$C$26,MATCH(装备强化附表!G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6</v>
      </c>
      <c r="H385" s="54">
        <f t="shared" si="75"/>
        <v>12000</v>
      </c>
      <c r="I385" s="54">
        <f>ROUNDUP(装备强化!$F$3*INDEX(装备强化!$C$12:$C$26,MATCH(装备强化附表!I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9</v>
      </c>
      <c r="J385" s="54">
        <f t="shared" si="76"/>
        <v>18000</v>
      </c>
      <c r="K385" s="54">
        <f>ROUNDUP(装备强化!$F$3*INDEX(装备强化!$C$12:$C$26,MATCH(装备强化附表!K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13</v>
      </c>
      <c r="L385" s="54">
        <f t="shared" si="77"/>
        <v>26000</v>
      </c>
      <c r="M385" s="54">
        <f>ROUNDUP(装备强化!$F$3*INDEX(装备强化!$C$12:$C$26,MATCH(装备强化附表!M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16</v>
      </c>
      <c r="N385" s="54">
        <f t="shared" si="78"/>
        <v>32000</v>
      </c>
      <c r="O385" s="54">
        <f>ROUNDUP(装备强化!$F$3*INDEX(装备强化!$C$12:$C$26,MATCH(装备强化附表!O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20</v>
      </c>
      <c r="P385" s="54">
        <f t="shared" si="79"/>
        <v>40000</v>
      </c>
      <c r="Q385" s="54">
        <f>ROUNDUP(装备强化!$F$3*INDEX(装备强化!$C$12:$C$26,MATCH(装备强化附表!Q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36</v>
      </c>
      <c r="R385" s="54">
        <f t="shared" si="80"/>
        <v>72000</v>
      </c>
      <c r="S385" s="54">
        <f>ROUNDUP(装备强化!$F$3*INDEX(装备强化!$C$12:$C$26,MATCH(装备强化附表!S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41</v>
      </c>
      <c r="T385" s="54">
        <f t="shared" si="81"/>
        <v>82000</v>
      </c>
      <c r="U385" s="54">
        <f>ROUNDUP(装备强化!$F$3*INDEX(装备强化!$C$12:$C$26,MATCH(装备强化附表!U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47</v>
      </c>
      <c r="V385" s="54">
        <f t="shared" si="82"/>
        <v>94000</v>
      </c>
      <c r="W385" s="54">
        <f>ROUNDUP(装备强化!$F$3*INDEX(装备强化!$C$12:$C$26,MATCH(装备强化附表!W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53</v>
      </c>
      <c r="X385" s="54">
        <f t="shared" si="83"/>
        <v>106000</v>
      </c>
      <c r="Y385" s="54">
        <f>ROUNDUP(装备强化!$F$3*INDEX(装备强化!$C$12:$C$26,MATCH(装备强化附表!Y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58</v>
      </c>
      <c r="Z385" s="54">
        <f t="shared" si="84"/>
        <v>116000</v>
      </c>
      <c r="AA385" s="54">
        <f>ROUNDUP(装备强化!$F$3*INDEX(装备强化!$C$12:$C$26,MATCH(装备强化附表!AA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102</v>
      </c>
      <c r="AB385" s="54">
        <f t="shared" si="85"/>
        <v>204000</v>
      </c>
      <c r="AC385" s="54">
        <f>ROUNDUP(装备强化!$F$3*INDEX(装备强化!$C$12:$C$26,MATCH(装备强化附表!AC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113</v>
      </c>
      <c r="AD385" s="54">
        <f t="shared" si="86"/>
        <v>226000</v>
      </c>
      <c r="AE385" s="54">
        <f>ROUNDUP(装备强化!$F$3*INDEX(装备强化!$C$12:$C$26,MATCH(装备强化附表!AE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124</v>
      </c>
      <c r="AF385" s="54">
        <f t="shared" si="87"/>
        <v>248000</v>
      </c>
      <c r="AG385" s="54">
        <f>ROUNDUP(装备强化!$F$3*INDEX(装备强化!$C$12:$C$26,MATCH(装备强化附表!AG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135</v>
      </c>
      <c r="AH385" s="54">
        <f t="shared" si="88"/>
        <v>270000</v>
      </c>
      <c r="AI385" s="54">
        <f>ROUNDUP(装备强化!$F$3*INDEX(装备强化!$C$12:$C$26,MATCH(装备强化附表!AI$1,装备强化!$B$12:$B$26,0))*INDEX(装备强化!$G$12:$G$16,MATCH(装备强化附表!$D385,装备强化!$F$12:$F$16,0))*(INDEX(装备强化!$K$12:$K$26,MATCH(装备强化附表!$E385,装备强化!$J$12:$J$26,0))+IF($B385=1,装备强化!$K$28,0))*INDEX(装备强化!$O$12:$O$21,MATCH(装备强化附表!$C385,装备强化!$N$12:$N$21,0)),0)</f>
        <v>147</v>
      </c>
      <c r="AJ385" s="54">
        <f t="shared" si="89"/>
        <v>294000</v>
      </c>
    </row>
    <row r="386" spans="1:36">
      <c r="A386" t="s">
        <v>601</v>
      </c>
      <c r="B386">
        <v>1</v>
      </c>
      <c r="C386" t="s">
        <v>128</v>
      </c>
      <c r="D386" t="s">
        <v>309</v>
      </c>
      <c r="E386">
        <v>10</v>
      </c>
      <c r="F386" t="s">
        <v>135</v>
      </c>
      <c r="G386" s="54">
        <f>ROUNDUP(装备强化!$F$3*INDEX(装备强化!$C$12:$C$26,MATCH(装备强化附表!G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10</v>
      </c>
      <c r="H386" s="54">
        <f t="shared" si="75"/>
        <v>20000</v>
      </c>
      <c r="I386" s="54">
        <f>ROUNDUP(装备强化!$F$3*INDEX(装备强化!$C$12:$C$26,MATCH(装备强化附表!I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15</v>
      </c>
      <c r="J386" s="54">
        <f t="shared" si="76"/>
        <v>30000</v>
      </c>
      <c r="K386" s="54">
        <f>ROUNDUP(装备强化!$F$3*INDEX(装备强化!$C$12:$C$26,MATCH(装备强化附表!K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22</v>
      </c>
      <c r="L386" s="54">
        <f t="shared" si="77"/>
        <v>44000</v>
      </c>
      <c r="M386" s="54">
        <f>ROUNDUP(装备强化!$F$3*INDEX(装备强化!$C$12:$C$26,MATCH(装备强化附表!M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26</v>
      </c>
      <c r="N386" s="54">
        <f t="shared" si="78"/>
        <v>52000</v>
      </c>
      <c r="O386" s="54">
        <f>ROUNDUP(装备强化!$F$3*INDEX(装备强化!$C$12:$C$26,MATCH(装备强化附表!O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33</v>
      </c>
      <c r="P386" s="54">
        <f t="shared" si="79"/>
        <v>66000</v>
      </c>
      <c r="Q386" s="54">
        <f>ROUNDUP(装备强化!$F$3*INDEX(装备强化!$C$12:$C$26,MATCH(装备强化附表!Q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59</v>
      </c>
      <c r="R386" s="54">
        <f t="shared" si="80"/>
        <v>118000</v>
      </c>
      <c r="S386" s="54">
        <f>ROUNDUP(装备强化!$F$3*INDEX(装备强化!$C$12:$C$26,MATCH(装备强化附表!S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68</v>
      </c>
      <c r="T386" s="54">
        <f t="shared" si="81"/>
        <v>136000</v>
      </c>
      <c r="U386" s="54">
        <f>ROUNDUP(装备强化!$F$3*INDEX(装备强化!$C$12:$C$26,MATCH(装备强化附表!U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78</v>
      </c>
      <c r="V386" s="54">
        <f t="shared" si="82"/>
        <v>156000</v>
      </c>
      <c r="W386" s="54">
        <f>ROUNDUP(装备强化!$F$3*INDEX(装备强化!$C$12:$C$26,MATCH(装备强化附表!W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87</v>
      </c>
      <c r="X386" s="54">
        <f t="shared" si="83"/>
        <v>174000</v>
      </c>
      <c r="Y386" s="54">
        <f>ROUNDUP(装备强化!$F$3*INDEX(装备强化!$C$12:$C$26,MATCH(装备强化附表!Y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97</v>
      </c>
      <c r="Z386" s="54">
        <f t="shared" si="84"/>
        <v>194000</v>
      </c>
      <c r="AA386" s="54">
        <f>ROUNDUP(装备强化!$F$3*INDEX(装备强化!$C$12:$C$26,MATCH(装备强化附表!AA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169</v>
      </c>
      <c r="AB386" s="54">
        <f t="shared" si="85"/>
        <v>338000</v>
      </c>
      <c r="AC386" s="54">
        <f>ROUNDUP(装备强化!$F$3*INDEX(装备强化!$C$12:$C$26,MATCH(装备强化附表!AC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188</v>
      </c>
      <c r="AD386" s="54">
        <f t="shared" si="86"/>
        <v>376000</v>
      </c>
      <c r="AE386" s="54">
        <f>ROUNDUP(装备强化!$F$3*INDEX(装备强化!$C$12:$C$26,MATCH(装备强化附表!AE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207</v>
      </c>
      <c r="AF386" s="54">
        <f t="shared" si="87"/>
        <v>414000</v>
      </c>
      <c r="AG386" s="54">
        <f>ROUNDUP(装备强化!$F$3*INDEX(装备强化!$C$12:$C$26,MATCH(装备强化附表!AG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225</v>
      </c>
      <c r="AH386" s="54">
        <f t="shared" si="88"/>
        <v>450000</v>
      </c>
      <c r="AI386" s="54">
        <f>ROUNDUP(装备强化!$F$3*INDEX(装备强化!$C$12:$C$26,MATCH(装备强化附表!AI$1,装备强化!$B$12:$B$26,0))*INDEX(装备强化!$G$12:$G$16,MATCH(装备强化附表!$D386,装备强化!$F$12:$F$16,0))*(INDEX(装备强化!$K$12:$K$26,MATCH(装备强化附表!$E386,装备强化!$J$12:$J$26,0))+IF($B386=1,装备强化!$K$28,0))*INDEX(装备强化!$O$12:$O$21,MATCH(装备强化附表!$C386,装备强化!$N$12:$N$21,0)),0)</f>
        <v>244</v>
      </c>
      <c r="AJ386" s="54">
        <f t="shared" si="89"/>
        <v>488000</v>
      </c>
    </row>
    <row r="387" spans="1:36">
      <c r="A387" t="s">
        <v>606</v>
      </c>
      <c r="B387">
        <v>0</v>
      </c>
      <c r="C387" t="s">
        <v>127</v>
      </c>
      <c r="D387" t="s">
        <v>309</v>
      </c>
      <c r="E387">
        <v>10</v>
      </c>
      <c r="F387" t="s">
        <v>139</v>
      </c>
      <c r="G387" s="54">
        <f>ROUNDUP(装备强化!$F$3*INDEX(装备强化!$C$12:$C$26,MATCH(装备强化附表!G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9</v>
      </c>
      <c r="H387" s="54">
        <f t="shared" si="75"/>
        <v>18000</v>
      </c>
      <c r="I387" s="54">
        <f>ROUNDUP(装备强化!$F$3*INDEX(装备强化!$C$12:$C$26,MATCH(装备强化附表!I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14</v>
      </c>
      <c r="J387" s="54">
        <f t="shared" si="76"/>
        <v>28000</v>
      </c>
      <c r="K387" s="54">
        <f>ROUNDUP(装备强化!$F$3*INDEX(装备强化!$C$12:$C$26,MATCH(装备强化附表!K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21</v>
      </c>
      <c r="L387" s="54">
        <f t="shared" si="77"/>
        <v>42000</v>
      </c>
      <c r="M387" s="54">
        <f>ROUNDUP(装备强化!$F$3*INDEX(装备强化!$C$12:$C$26,MATCH(装备强化附表!M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25</v>
      </c>
      <c r="N387" s="54">
        <f t="shared" si="78"/>
        <v>50000</v>
      </c>
      <c r="O387" s="54">
        <f>ROUNDUP(装备强化!$F$3*INDEX(装备强化!$C$12:$C$26,MATCH(装备强化附表!O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32</v>
      </c>
      <c r="P387" s="54">
        <f t="shared" si="79"/>
        <v>64000</v>
      </c>
      <c r="Q387" s="54">
        <f>ROUNDUP(装备强化!$F$3*INDEX(装备强化!$C$12:$C$26,MATCH(装备强化附表!Q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57</v>
      </c>
      <c r="R387" s="54">
        <f t="shared" si="80"/>
        <v>114000</v>
      </c>
      <c r="S387" s="54">
        <f>ROUNDUP(装备强化!$F$3*INDEX(装备强化!$C$12:$C$26,MATCH(装备强化附表!S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66</v>
      </c>
      <c r="T387" s="54">
        <f t="shared" si="81"/>
        <v>132000</v>
      </c>
      <c r="U387" s="54">
        <f>ROUNDUP(装备强化!$F$3*INDEX(装备强化!$C$12:$C$26,MATCH(装备强化附表!U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75</v>
      </c>
      <c r="V387" s="54">
        <f t="shared" si="82"/>
        <v>150000</v>
      </c>
      <c r="W387" s="54">
        <f>ROUNDUP(装备强化!$F$3*INDEX(装备强化!$C$12:$C$26,MATCH(装备强化附表!W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84</v>
      </c>
      <c r="X387" s="54">
        <f t="shared" si="83"/>
        <v>168000</v>
      </c>
      <c r="Y387" s="54">
        <f>ROUNDUP(装备强化!$F$3*INDEX(装备强化!$C$12:$C$26,MATCH(装备强化附表!Y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93</v>
      </c>
      <c r="Z387" s="54">
        <f t="shared" si="84"/>
        <v>186000</v>
      </c>
      <c r="AA387" s="54">
        <f>ROUNDUP(装备强化!$F$3*INDEX(装备强化!$C$12:$C$26,MATCH(装备强化附表!AA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162</v>
      </c>
      <c r="AB387" s="54">
        <f t="shared" si="85"/>
        <v>324000</v>
      </c>
      <c r="AC387" s="54">
        <f>ROUNDUP(装备强化!$F$3*INDEX(装备强化!$C$12:$C$26,MATCH(装备强化附表!AC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180</v>
      </c>
      <c r="AD387" s="54">
        <f t="shared" si="86"/>
        <v>360000</v>
      </c>
      <c r="AE387" s="54">
        <f>ROUNDUP(装备强化!$F$3*INDEX(装备强化!$C$12:$C$26,MATCH(装备强化附表!AE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198</v>
      </c>
      <c r="AF387" s="54">
        <f t="shared" si="87"/>
        <v>396000</v>
      </c>
      <c r="AG387" s="54">
        <f>ROUNDUP(装备强化!$F$3*INDEX(装备强化!$C$12:$C$26,MATCH(装备强化附表!AG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216</v>
      </c>
      <c r="AH387" s="54">
        <f t="shared" si="88"/>
        <v>432000</v>
      </c>
      <c r="AI387" s="54">
        <f>ROUNDUP(装备强化!$F$3*INDEX(装备强化!$C$12:$C$26,MATCH(装备强化附表!AI$1,装备强化!$B$12:$B$26,0))*INDEX(装备强化!$G$12:$G$16,MATCH(装备强化附表!$D387,装备强化!$F$12:$F$16,0))*(INDEX(装备强化!$K$12:$K$26,MATCH(装备强化附表!$E387,装备强化!$J$12:$J$26,0))+IF($B387=1,装备强化!$K$28,0))*INDEX(装备强化!$O$12:$O$21,MATCH(装备强化附表!$C387,装备强化!$N$12:$N$21,0)),0)</f>
        <v>234</v>
      </c>
      <c r="AJ387" s="54">
        <f t="shared" si="89"/>
        <v>468000</v>
      </c>
    </row>
    <row r="388" spans="1:36">
      <c r="A388" t="s">
        <v>611</v>
      </c>
      <c r="B388">
        <v>1</v>
      </c>
      <c r="C388" t="s">
        <v>127</v>
      </c>
      <c r="D388" t="s">
        <v>309</v>
      </c>
      <c r="E388">
        <v>10</v>
      </c>
      <c r="F388" t="s">
        <v>139</v>
      </c>
      <c r="G388" s="54">
        <f>ROUNDUP(装备强化!$F$3*INDEX(装备强化!$C$12:$C$26,MATCH(装备强化附表!G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15</v>
      </c>
      <c r="H388" s="54">
        <f t="shared" ref="H388:H451" si="90">G388*2000</f>
        <v>30000</v>
      </c>
      <c r="I388" s="54">
        <f>ROUNDUP(装备强化!$F$3*INDEX(装备强化!$C$12:$C$26,MATCH(装备强化附表!I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23</v>
      </c>
      <c r="J388" s="54">
        <f t="shared" ref="J388:J451" si="91">I388*2000</f>
        <v>46000</v>
      </c>
      <c r="K388" s="54">
        <f>ROUNDUP(装备强化!$F$3*INDEX(装备强化!$C$12:$C$26,MATCH(装备强化附表!K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34</v>
      </c>
      <c r="L388" s="54">
        <f t="shared" ref="L388:L451" si="92">K388*2000</f>
        <v>68000</v>
      </c>
      <c r="M388" s="54">
        <f>ROUNDUP(装备强化!$F$3*INDEX(装备强化!$C$12:$C$26,MATCH(装备强化附表!M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42</v>
      </c>
      <c r="N388" s="54">
        <f t="shared" ref="N388:N451" si="93">M388*2000</f>
        <v>84000</v>
      </c>
      <c r="O388" s="54">
        <f>ROUNDUP(装备强化!$F$3*INDEX(装备强化!$C$12:$C$26,MATCH(装备强化附表!O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53</v>
      </c>
      <c r="P388" s="54">
        <f t="shared" ref="P388:P451" si="94">O388*2000</f>
        <v>106000</v>
      </c>
      <c r="Q388" s="54">
        <f>ROUNDUP(装备强化!$F$3*INDEX(装备强化!$C$12:$C$26,MATCH(装备强化附表!Q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94</v>
      </c>
      <c r="R388" s="54">
        <f t="shared" ref="R388:R451" si="95">Q388*2000</f>
        <v>188000</v>
      </c>
      <c r="S388" s="54">
        <f>ROUNDUP(装备强化!$F$3*INDEX(装备强化!$C$12:$C$26,MATCH(装备强化附表!S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109</v>
      </c>
      <c r="T388" s="54">
        <f t="shared" ref="T388:T451" si="96">S388*2000</f>
        <v>218000</v>
      </c>
      <c r="U388" s="54">
        <f>ROUNDUP(装备强化!$F$3*INDEX(装备强化!$C$12:$C$26,MATCH(装备强化附表!U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124</v>
      </c>
      <c r="V388" s="54">
        <f t="shared" ref="V388:V451" si="97">U388*2000</f>
        <v>248000</v>
      </c>
      <c r="W388" s="54">
        <f>ROUNDUP(装备强化!$F$3*INDEX(装备强化!$C$12:$C$26,MATCH(装备强化附表!W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139</v>
      </c>
      <c r="X388" s="54">
        <f t="shared" ref="X388:X451" si="98">W388*2000</f>
        <v>278000</v>
      </c>
      <c r="Y388" s="54">
        <f>ROUNDUP(装备强化!$F$3*INDEX(装备强化!$C$12:$C$26,MATCH(装备强化附表!Y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154</v>
      </c>
      <c r="Z388" s="54">
        <f t="shared" ref="Z388:Z451" si="99">Y388*2000</f>
        <v>308000</v>
      </c>
      <c r="AA388" s="54">
        <f>ROUNDUP(装备强化!$F$3*INDEX(装备强化!$C$12:$C$26,MATCH(装备强化附表!AA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270</v>
      </c>
      <c r="AB388" s="54">
        <f t="shared" ref="AB388:AB451" si="100">AA388*2000</f>
        <v>540000</v>
      </c>
      <c r="AC388" s="54">
        <f>ROUNDUP(装备强化!$F$3*INDEX(装备强化!$C$12:$C$26,MATCH(装备强化附表!AC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300</v>
      </c>
      <c r="AD388" s="54">
        <f t="shared" ref="AD388:AD451" si="101">AC388*2000</f>
        <v>600000</v>
      </c>
      <c r="AE388" s="54">
        <f>ROUNDUP(装备强化!$F$3*INDEX(装备强化!$C$12:$C$26,MATCH(装备强化附表!AE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330</v>
      </c>
      <c r="AF388" s="54">
        <f t="shared" ref="AF388:AF451" si="102">AE388*2000</f>
        <v>660000</v>
      </c>
      <c r="AG388" s="54">
        <f>ROUNDUP(装备强化!$F$3*INDEX(装备强化!$C$12:$C$26,MATCH(装备强化附表!AG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360</v>
      </c>
      <c r="AH388" s="54">
        <f t="shared" ref="AH388:AH451" si="103">AG388*2000</f>
        <v>720000</v>
      </c>
      <c r="AI388" s="54">
        <f>ROUNDUP(装备强化!$F$3*INDEX(装备强化!$C$12:$C$26,MATCH(装备强化附表!AI$1,装备强化!$B$12:$B$26,0))*INDEX(装备强化!$G$12:$G$16,MATCH(装备强化附表!$D388,装备强化!$F$12:$F$16,0))*(INDEX(装备强化!$K$12:$K$26,MATCH(装备强化附表!$E388,装备强化!$J$12:$J$26,0))+IF($B388=1,装备强化!$K$28,0))*INDEX(装备强化!$O$12:$O$21,MATCH(装备强化附表!$C388,装备强化!$N$12:$N$21,0)),0)</f>
        <v>390</v>
      </c>
      <c r="AJ388" s="54">
        <f t="shared" ref="AJ388:AJ451" si="104">AI388*2000</f>
        <v>780000</v>
      </c>
    </row>
    <row r="389" spans="1:36">
      <c r="A389" t="s">
        <v>616</v>
      </c>
      <c r="B389">
        <v>0</v>
      </c>
      <c r="C389" t="s">
        <v>128</v>
      </c>
      <c r="D389" t="s">
        <v>309</v>
      </c>
      <c r="E389">
        <v>10</v>
      </c>
      <c r="F389" t="s">
        <v>139</v>
      </c>
      <c r="G389" s="54">
        <f>ROUNDUP(装备强化!$F$3*INDEX(装备强化!$C$12:$C$26,MATCH(装备强化附表!G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6</v>
      </c>
      <c r="H389" s="54">
        <f t="shared" si="90"/>
        <v>12000</v>
      </c>
      <c r="I389" s="54">
        <f>ROUNDUP(装备强化!$F$3*INDEX(装备强化!$C$12:$C$26,MATCH(装备强化附表!I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9</v>
      </c>
      <c r="J389" s="54">
        <f t="shared" si="91"/>
        <v>18000</v>
      </c>
      <c r="K389" s="54">
        <f>ROUNDUP(装备强化!$F$3*INDEX(装备强化!$C$12:$C$26,MATCH(装备强化附表!K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13</v>
      </c>
      <c r="L389" s="54">
        <f t="shared" si="92"/>
        <v>26000</v>
      </c>
      <c r="M389" s="54">
        <f>ROUNDUP(装备强化!$F$3*INDEX(装备强化!$C$12:$C$26,MATCH(装备强化附表!M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16</v>
      </c>
      <c r="N389" s="54">
        <f t="shared" si="93"/>
        <v>32000</v>
      </c>
      <c r="O389" s="54">
        <f>ROUNDUP(装备强化!$F$3*INDEX(装备强化!$C$12:$C$26,MATCH(装备强化附表!O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20</v>
      </c>
      <c r="P389" s="54">
        <f t="shared" si="94"/>
        <v>40000</v>
      </c>
      <c r="Q389" s="54">
        <f>ROUNDUP(装备强化!$F$3*INDEX(装备强化!$C$12:$C$26,MATCH(装备强化附表!Q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36</v>
      </c>
      <c r="R389" s="54">
        <f t="shared" si="95"/>
        <v>72000</v>
      </c>
      <c r="S389" s="54">
        <f>ROUNDUP(装备强化!$F$3*INDEX(装备强化!$C$12:$C$26,MATCH(装备强化附表!S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41</v>
      </c>
      <c r="T389" s="54">
        <f t="shared" si="96"/>
        <v>82000</v>
      </c>
      <c r="U389" s="54">
        <f>ROUNDUP(装备强化!$F$3*INDEX(装备强化!$C$12:$C$26,MATCH(装备强化附表!U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47</v>
      </c>
      <c r="V389" s="54">
        <f t="shared" si="97"/>
        <v>94000</v>
      </c>
      <c r="W389" s="54">
        <f>ROUNDUP(装备强化!$F$3*INDEX(装备强化!$C$12:$C$26,MATCH(装备强化附表!W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53</v>
      </c>
      <c r="X389" s="54">
        <f t="shared" si="98"/>
        <v>106000</v>
      </c>
      <c r="Y389" s="54">
        <f>ROUNDUP(装备强化!$F$3*INDEX(装备强化!$C$12:$C$26,MATCH(装备强化附表!Y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58</v>
      </c>
      <c r="Z389" s="54">
        <f t="shared" si="99"/>
        <v>116000</v>
      </c>
      <c r="AA389" s="54">
        <f>ROUNDUP(装备强化!$F$3*INDEX(装备强化!$C$12:$C$26,MATCH(装备强化附表!AA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102</v>
      </c>
      <c r="AB389" s="54">
        <f t="shared" si="100"/>
        <v>204000</v>
      </c>
      <c r="AC389" s="54">
        <f>ROUNDUP(装备强化!$F$3*INDEX(装备强化!$C$12:$C$26,MATCH(装备强化附表!AC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113</v>
      </c>
      <c r="AD389" s="54">
        <f t="shared" si="101"/>
        <v>226000</v>
      </c>
      <c r="AE389" s="54">
        <f>ROUNDUP(装备强化!$F$3*INDEX(装备强化!$C$12:$C$26,MATCH(装备强化附表!AE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124</v>
      </c>
      <c r="AF389" s="54">
        <f t="shared" si="102"/>
        <v>248000</v>
      </c>
      <c r="AG389" s="54">
        <f>ROUNDUP(装备强化!$F$3*INDEX(装备强化!$C$12:$C$26,MATCH(装备强化附表!AG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135</v>
      </c>
      <c r="AH389" s="54">
        <f t="shared" si="103"/>
        <v>270000</v>
      </c>
      <c r="AI389" s="54">
        <f>ROUNDUP(装备强化!$F$3*INDEX(装备强化!$C$12:$C$26,MATCH(装备强化附表!AI$1,装备强化!$B$12:$B$26,0))*INDEX(装备强化!$G$12:$G$16,MATCH(装备强化附表!$D389,装备强化!$F$12:$F$16,0))*(INDEX(装备强化!$K$12:$K$26,MATCH(装备强化附表!$E389,装备强化!$J$12:$J$26,0))+IF($B389=1,装备强化!$K$28,0))*INDEX(装备强化!$O$12:$O$21,MATCH(装备强化附表!$C389,装备强化!$N$12:$N$21,0)),0)</f>
        <v>147</v>
      </c>
      <c r="AJ389" s="54">
        <f t="shared" si="104"/>
        <v>294000</v>
      </c>
    </row>
    <row r="390" spans="1:36">
      <c r="A390" t="s">
        <v>621</v>
      </c>
      <c r="B390">
        <v>1</v>
      </c>
      <c r="C390" t="s">
        <v>128</v>
      </c>
      <c r="D390" t="s">
        <v>309</v>
      </c>
      <c r="E390">
        <v>10</v>
      </c>
      <c r="F390" t="s">
        <v>139</v>
      </c>
      <c r="G390" s="54">
        <f>ROUNDUP(装备强化!$F$3*INDEX(装备强化!$C$12:$C$26,MATCH(装备强化附表!G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10</v>
      </c>
      <c r="H390" s="54">
        <f t="shared" si="90"/>
        <v>20000</v>
      </c>
      <c r="I390" s="54">
        <f>ROUNDUP(装备强化!$F$3*INDEX(装备强化!$C$12:$C$26,MATCH(装备强化附表!I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15</v>
      </c>
      <c r="J390" s="54">
        <f t="shared" si="91"/>
        <v>30000</v>
      </c>
      <c r="K390" s="54">
        <f>ROUNDUP(装备强化!$F$3*INDEX(装备强化!$C$12:$C$26,MATCH(装备强化附表!K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22</v>
      </c>
      <c r="L390" s="54">
        <f t="shared" si="92"/>
        <v>44000</v>
      </c>
      <c r="M390" s="54">
        <f>ROUNDUP(装备强化!$F$3*INDEX(装备强化!$C$12:$C$26,MATCH(装备强化附表!M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26</v>
      </c>
      <c r="N390" s="54">
        <f t="shared" si="93"/>
        <v>52000</v>
      </c>
      <c r="O390" s="54">
        <f>ROUNDUP(装备强化!$F$3*INDEX(装备强化!$C$12:$C$26,MATCH(装备强化附表!O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33</v>
      </c>
      <c r="P390" s="54">
        <f t="shared" si="94"/>
        <v>66000</v>
      </c>
      <c r="Q390" s="54">
        <f>ROUNDUP(装备强化!$F$3*INDEX(装备强化!$C$12:$C$26,MATCH(装备强化附表!Q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59</v>
      </c>
      <c r="R390" s="54">
        <f t="shared" si="95"/>
        <v>118000</v>
      </c>
      <c r="S390" s="54">
        <f>ROUNDUP(装备强化!$F$3*INDEX(装备强化!$C$12:$C$26,MATCH(装备强化附表!S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68</v>
      </c>
      <c r="T390" s="54">
        <f t="shared" si="96"/>
        <v>136000</v>
      </c>
      <c r="U390" s="54">
        <f>ROUNDUP(装备强化!$F$3*INDEX(装备强化!$C$12:$C$26,MATCH(装备强化附表!U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78</v>
      </c>
      <c r="V390" s="54">
        <f t="shared" si="97"/>
        <v>156000</v>
      </c>
      <c r="W390" s="54">
        <f>ROUNDUP(装备强化!$F$3*INDEX(装备强化!$C$12:$C$26,MATCH(装备强化附表!W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87</v>
      </c>
      <c r="X390" s="54">
        <f t="shared" si="98"/>
        <v>174000</v>
      </c>
      <c r="Y390" s="54">
        <f>ROUNDUP(装备强化!$F$3*INDEX(装备强化!$C$12:$C$26,MATCH(装备强化附表!Y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97</v>
      </c>
      <c r="Z390" s="54">
        <f t="shared" si="99"/>
        <v>194000</v>
      </c>
      <c r="AA390" s="54">
        <f>ROUNDUP(装备强化!$F$3*INDEX(装备强化!$C$12:$C$26,MATCH(装备强化附表!AA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169</v>
      </c>
      <c r="AB390" s="54">
        <f t="shared" si="100"/>
        <v>338000</v>
      </c>
      <c r="AC390" s="54">
        <f>ROUNDUP(装备强化!$F$3*INDEX(装备强化!$C$12:$C$26,MATCH(装备强化附表!AC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188</v>
      </c>
      <c r="AD390" s="54">
        <f t="shared" si="101"/>
        <v>376000</v>
      </c>
      <c r="AE390" s="54">
        <f>ROUNDUP(装备强化!$F$3*INDEX(装备强化!$C$12:$C$26,MATCH(装备强化附表!AE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207</v>
      </c>
      <c r="AF390" s="54">
        <f t="shared" si="102"/>
        <v>414000</v>
      </c>
      <c r="AG390" s="54">
        <f>ROUNDUP(装备强化!$F$3*INDEX(装备强化!$C$12:$C$26,MATCH(装备强化附表!AG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225</v>
      </c>
      <c r="AH390" s="54">
        <f t="shared" si="103"/>
        <v>450000</v>
      </c>
      <c r="AI390" s="54">
        <f>ROUNDUP(装备强化!$F$3*INDEX(装备强化!$C$12:$C$26,MATCH(装备强化附表!AI$1,装备强化!$B$12:$B$26,0))*INDEX(装备强化!$G$12:$G$16,MATCH(装备强化附表!$D390,装备强化!$F$12:$F$16,0))*(INDEX(装备强化!$K$12:$K$26,MATCH(装备强化附表!$E390,装备强化!$J$12:$J$26,0))+IF($B390=1,装备强化!$K$28,0))*INDEX(装备强化!$O$12:$O$21,MATCH(装备强化附表!$C390,装备强化!$N$12:$N$21,0)),0)</f>
        <v>244</v>
      </c>
      <c r="AJ390" s="54">
        <f t="shared" si="104"/>
        <v>488000</v>
      </c>
    </row>
    <row r="391" spans="1:36">
      <c r="A391" t="s">
        <v>626</v>
      </c>
      <c r="B391">
        <v>0</v>
      </c>
      <c r="C391" t="s">
        <v>127</v>
      </c>
      <c r="D391" t="s">
        <v>309</v>
      </c>
      <c r="E391">
        <v>10</v>
      </c>
      <c r="F391" t="s">
        <v>137</v>
      </c>
      <c r="G391" s="54">
        <f>ROUNDUP(装备强化!$F$3*INDEX(装备强化!$C$12:$C$26,MATCH(装备强化附表!G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9</v>
      </c>
      <c r="H391" s="54">
        <f t="shared" si="90"/>
        <v>18000</v>
      </c>
      <c r="I391" s="54">
        <f>ROUNDUP(装备强化!$F$3*INDEX(装备强化!$C$12:$C$26,MATCH(装备强化附表!I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14</v>
      </c>
      <c r="J391" s="54">
        <f t="shared" si="91"/>
        <v>28000</v>
      </c>
      <c r="K391" s="54">
        <f>ROUNDUP(装备强化!$F$3*INDEX(装备强化!$C$12:$C$26,MATCH(装备强化附表!K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21</v>
      </c>
      <c r="L391" s="54">
        <f t="shared" si="92"/>
        <v>42000</v>
      </c>
      <c r="M391" s="54">
        <f>ROUNDUP(装备强化!$F$3*INDEX(装备强化!$C$12:$C$26,MATCH(装备强化附表!M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25</v>
      </c>
      <c r="N391" s="54">
        <f t="shared" si="93"/>
        <v>50000</v>
      </c>
      <c r="O391" s="54">
        <f>ROUNDUP(装备强化!$F$3*INDEX(装备强化!$C$12:$C$26,MATCH(装备强化附表!O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32</v>
      </c>
      <c r="P391" s="54">
        <f t="shared" si="94"/>
        <v>64000</v>
      </c>
      <c r="Q391" s="54">
        <f>ROUNDUP(装备强化!$F$3*INDEX(装备强化!$C$12:$C$26,MATCH(装备强化附表!Q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57</v>
      </c>
      <c r="R391" s="54">
        <f t="shared" si="95"/>
        <v>114000</v>
      </c>
      <c r="S391" s="54">
        <f>ROUNDUP(装备强化!$F$3*INDEX(装备强化!$C$12:$C$26,MATCH(装备强化附表!S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66</v>
      </c>
      <c r="T391" s="54">
        <f t="shared" si="96"/>
        <v>132000</v>
      </c>
      <c r="U391" s="54">
        <f>ROUNDUP(装备强化!$F$3*INDEX(装备强化!$C$12:$C$26,MATCH(装备强化附表!U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75</v>
      </c>
      <c r="V391" s="54">
        <f t="shared" si="97"/>
        <v>150000</v>
      </c>
      <c r="W391" s="54">
        <f>ROUNDUP(装备强化!$F$3*INDEX(装备强化!$C$12:$C$26,MATCH(装备强化附表!W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84</v>
      </c>
      <c r="X391" s="54">
        <f t="shared" si="98"/>
        <v>168000</v>
      </c>
      <c r="Y391" s="54">
        <f>ROUNDUP(装备强化!$F$3*INDEX(装备强化!$C$12:$C$26,MATCH(装备强化附表!Y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93</v>
      </c>
      <c r="Z391" s="54">
        <f t="shared" si="99"/>
        <v>186000</v>
      </c>
      <c r="AA391" s="54">
        <f>ROUNDUP(装备强化!$F$3*INDEX(装备强化!$C$12:$C$26,MATCH(装备强化附表!AA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162</v>
      </c>
      <c r="AB391" s="54">
        <f t="shared" si="100"/>
        <v>324000</v>
      </c>
      <c r="AC391" s="54">
        <f>ROUNDUP(装备强化!$F$3*INDEX(装备强化!$C$12:$C$26,MATCH(装备强化附表!AC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180</v>
      </c>
      <c r="AD391" s="54">
        <f t="shared" si="101"/>
        <v>360000</v>
      </c>
      <c r="AE391" s="54">
        <f>ROUNDUP(装备强化!$F$3*INDEX(装备强化!$C$12:$C$26,MATCH(装备强化附表!AE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198</v>
      </c>
      <c r="AF391" s="54">
        <f t="shared" si="102"/>
        <v>396000</v>
      </c>
      <c r="AG391" s="54">
        <f>ROUNDUP(装备强化!$F$3*INDEX(装备强化!$C$12:$C$26,MATCH(装备强化附表!AG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216</v>
      </c>
      <c r="AH391" s="54">
        <f t="shared" si="103"/>
        <v>432000</v>
      </c>
      <c r="AI391" s="54">
        <f>ROUNDUP(装备强化!$F$3*INDEX(装备强化!$C$12:$C$26,MATCH(装备强化附表!AI$1,装备强化!$B$12:$B$26,0))*INDEX(装备强化!$G$12:$G$16,MATCH(装备强化附表!$D391,装备强化!$F$12:$F$16,0))*(INDEX(装备强化!$K$12:$K$26,MATCH(装备强化附表!$E391,装备强化!$J$12:$J$26,0))+IF($B391=1,装备强化!$K$28,0))*INDEX(装备强化!$O$12:$O$21,MATCH(装备强化附表!$C391,装备强化!$N$12:$N$21,0)),0)</f>
        <v>234</v>
      </c>
      <c r="AJ391" s="54">
        <f t="shared" si="104"/>
        <v>468000</v>
      </c>
    </row>
    <row r="392" spans="1:36">
      <c r="A392" t="s">
        <v>631</v>
      </c>
      <c r="B392">
        <v>1</v>
      </c>
      <c r="C392" t="s">
        <v>127</v>
      </c>
      <c r="D392" t="s">
        <v>309</v>
      </c>
      <c r="E392">
        <v>10</v>
      </c>
      <c r="F392" t="s">
        <v>137</v>
      </c>
      <c r="G392" s="54">
        <f>ROUNDUP(装备强化!$F$3*INDEX(装备强化!$C$12:$C$26,MATCH(装备强化附表!G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15</v>
      </c>
      <c r="H392" s="54">
        <f t="shared" si="90"/>
        <v>30000</v>
      </c>
      <c r="I392" s="54">
        <f>ROUNDUP(装备强化!$F$3*INDEX(装备强化!$C$12:$C$26,MATCH(装备强化附表!I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23</v>
      </c>
      <c r="J392" s="54">
        <f t="shared" si="91"/>
        <v>46000</v>
      </c>
      <c r="K392" s="54">
        <f>ROUNDUP(装备强化!$F$3*INDEX(装备强化!$C$12:$C$26,MATCH(装备强化附表!K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34</v>
      </c>
      <c r="L392" s="54">
        <f t="shared" si="92"/>
        <v>68000</v>
      </c>
      <c r="M392" s="54">
        <f>ROUNDUP(装备强化!$F$3*INDEX(装备强化!$C$12:$C$26,MATCH(装备强化附表!M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42</v>
      </c>
      <c r="N392" s="54">
        <f t="shared" si="93"/>
        <v>84000</v>
      </c>
      <c r="O392" s="54">
        <f>ROUNDUP(装备强化!$F$3*INDEX(装备强化!$C$12:$C$26,MATCH(装备强化附表!O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53</v>
      </c>
      <c r="P392" s="54">
        <f t="shared" si="94"/>
        <v>106000</v>
      </c>
      <c r="Q392" s="54">
        <f>ROUNDUP(装备强化!$F$3*INDEX(装备强化!$C$12:$C$26,MATCH(装备强化附表!Q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94</v>
      </c>
      <c r="R392" s="54">
        <f t="shared" si="95"/>
        <v>188000</v>
      </c>
      <c r="S392" s="54">
        <f>ROUNDUP(装备强化!$F$3*INDEX(装备强化!$C$12:$C$26,MATCH(装备强化附表!S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109</v>
      </c>
      <c r="T392" s="54">
        <f t="shared" si="96"/>
        <v>218000</v>
      </c>
      <c r="U392" s="54">
        <f>ROUNDUP(装备强化!$F$3*INDEX(装备强化!$C$12:$C$26,MATCH(装备强化附表!U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124</v>
      </c>
      <c r="V392" s="54">
        <f t="shared" si="97"/>
        <v>248000</v>
      </c>
      <c r="W392" s="54">
        <f>ROUNDUP(装备强化!$F$3*INDEX(装备强化!$C$12:$C$26,MATCH(装备强化附表!W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139</v>
      </c>
      <c r="X392" s="54">
        <f t="shared" si="98"/>
        <v>278000</v>
      </c>
      <c r="Y392" s="54">
        <f>ROUNDUP(装备强化!$F$3*INDEX(装备强化!$C$12:$C$26,MATCH(装备强化附表!Y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154</v>
      </c>
      <c r="Z392" s="54">
        <f t="shared" si="99"/>
        <v>308000</v>
      </c>
      <c r="AA392" s="54">
        <f>ROUNDUP(装备强化!$F$3*INDEX(装备强化!$C$12:$C$26,MATCH(装备强化附表!AA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270</v>
      </c>
      <c r="AB392" s="54">
        <f t="shared" si="100"/>
        <v>540000</v>
      </c>
      <c r="AC392" s="54">
        <f>ROUNDUP(装备强化!$F$3*INDEX(装备强化!$C$12:$C$26,MATCH(装备强化附表!AC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300</v>
      </c>
      <c r="AD392" s="54">
        <f t="shared" si="101"/>
        <v>600000</v>
      </c>
      <c r="AE392" s="54">
        <f>ROUNDUP(装备强化!$F$3*INDEX(装备强化!$C$12:$C$26,MATCH(装备强化附表!AE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330</v>
      </c>
      <c r="AF392" s="54">
        <f t="shared" si="102"/>
        <v>660000</v>
      </c>
      <c r="AG392" s="54">
        <f>ROUNDUP(装备强化!$F$3*INDEX(装备强化!$C$12:$C$26,MATCH(装备强化附表!AG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360</v>
      </c>
      <c r="AH392" s="54">
        <f t="shared" si="103"/>
        <v>720000</v>
      </c>
      <c r="AI392" s="54">
        <f>ROUNDUP(装备强化!$F$3*INDEX(装备强化!$C$12:$C$26,MATCH(装备强化附表!AI$1,装备强化!$B$12:$B$26,0))*INDEX(装备强化!$G$12:$G$16,MATCH(装备强化附表!$D392,装备强化!$F$12:$F$16,0))*(INDEX(装备强化!$K$12:$K$26,MATCH(装备强化附表!$E392,装备强化!$J$12:$J$26,0))+IF($B392=1,装备强化!$K$28,0))*INDEX(装备强化!$O$12:$O$21,MATCH(装备强化附表!$C392,装备强化!$N$12:$N$21,0)),0)</f>
        <v>390</v>
      </c>
      <c r="AJ392" s="54">
        <f t="shared" si="104"/>
        <v>780000</v>
      </c>
    </row>
    <row r="393" spans="1:36">
      <c r="A393" t="s">
        <v>636</v>
      </c>
      <c r="B393">
        <v>0</v>
      </c>
      <c r="C393" t="s">
        <v>128</v>
      </c>
      <c r="D393" t="s">
        <v>309</v>
      </c>
      <c r="E393">
        <v>10</v>
      </c>
      <c r="F393" t="s">
        <v>137</v>
      </c>
      <c r="G393" s="54">
        <f>ROUNDUP(装备强化!$F$3*INDEX(装备强化!$C$12:$C$26,MATCH(装备强化附表!G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6</v>
      </c>
      <c r="H393" s="54">
        <f t="shared" si="90"/>
        <v>12000</v>
      </c>
      <c r="I393" s="54">
        <f>ROUNDUP(装备强化!$F$3*INDEX(装备强化!$C$12:$C$26,MATCH(装备强化附表!I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9</v>
      </c>
      <c r="J393" s="54">
        <f t="shared" si="91"/>
        <v>18000</v>
      </c>
      <c r="K393" s="54">
        <f>ROUNDUP(装备强化!$F$3*INDEX(装备强化!$C$12:$C$26,MATCH(装备强化附表!K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13</v>
      </c>
      <c r="L393" s="54">
        <f t="shared" si="92"/>
        <v>26000</v>
      </c>
      <c r="M393" s="54">
        <f>ROUNDUP(装备强化!$F$3*INDEX(装备强化!$C$12:$C$26,MATCH(装备强化附表!M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16</v>
      </c>
      <c r="N393" s="54">
        <f t="shared" si="93"/>
        <v>32000</v>
      </c>
      <c r="O393" s="54">
        <f>ROUNDUP(装备强化!$F$3*INDEX(装备强化!$C$12:$C$26,MATCH(装备强化附表!O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20</v>
      </c>
      <c r="P393" s="54">
        <f t="shared" si="94"/>
        <v>40000</v>
      </c>
      <c r="Q393" s="54">
        <f>ROUNDUP(装备强化!$F$3*INDEX(装备强化!$C$12:$C$26,MATCH(装备强化附表!Q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36</v>
      </c>
      <c r="R393" s="54">
        <f t="shared" si="95"/>
        <v>72000</v>
      </c>
      <c r="S393" s="54">
        <f>ROUNDUP(装备强化!$F$3*INDEX(装备强化!$C$12:$C$26,MATCH(装备强化附表!S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41</v>
      </c>
      <c r="T393" s="54">
        <f t="shared" si="96"/>
        <v>82000</v>
      </c>
      <c r="U393" s="54">
        <f>ROUNDUP(装备强化!$F$3*INDEX(装备强化!$C$12:$C$26,MATCH(装备强化附表!U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47</v>
      </c>
      <c r="V393" s="54">
        <f t="shared" si="97"/>
        <v>94000</v>
      </c>
      <c r="W393" s="54">
        <f>ROUNDUP(装备强化!$F$3*INDEX(装备强化!$C$12:$C$26,MATCH(装备强化附表!W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53</v>
      </c>
      <c r="X393" s="54">
        <f t="shared" si="98"/>
        <v>106000</v>
      </c>
      <c r="Y393" s="54">
        <f>ROUNDUP(装备强化!$F$3*INDEX(装备强化!$C$12:$C$26,MATCH(装备强化附表!Y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58</v>
      </c>
      <c r="Z393" s="54">
        <f t="shared" si="99"/>
        <v>116000</v>
      </c>
      <c r="AA393" s="54">
        <f>ROUNDUP(装备强化!$F$3*INDEX(装备强化!$C$12:$C$26,MATCH(装备强化附表!AA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102</v>
      </c>
      <c r="AB393" s="54">
        <f t="shared" si="100"/>
        <v>204000</v>
      </c>
      <c r="AC393" s="54">
        <f>ROUNDUP(装备强化!$F$3*INDEX(装备强化!$C$12:$C$26,MATCH(装备强化附表!AC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113</v>
      </c>
      <c r="AD393" s="54">
        <f t="shared" si="101"/>
        <v>226000</v>
      </c>
      <c r="AE393" s="54">
        <f>ROUNDUP(装备强化!$F$3*INDEX(装备强化!$C$12:$C$26,MATCH(装备强化附表!AE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124</v>
      </c>
      <c r="AF393" s="54">
        <f t="shared" si="102"/>
        <v>248000</v>
      </c>
      <c r="AG393" s="54">
        <f>ROUNDUP(装备强化!$F$3*INDEX(装备强化!$C$12:$C$26,MATCH(装备强化附表!AG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135</v>
      </c>
      <c r="AH393" s="54">
        <f t="shared" si="103"/>
        <v>270000</v>
      </c>
      <c r="AI393" s="54">
        <f>ROUNDUP(装备强化!$F$3*INDEX(装备强化!$C$12:$C$26,MATCH(装备强化附表!AI$1,装备强化!$B$12:$B$26,0))*INDEX(装备强化!$G$12:$G$16,MATCH(装备强化附表!$D393,装备强化!$F$12:$F$16,0))*(INDEX(装备强化!$K$12:$K$26,MATCH(装备强化附表!$E393,装备强化!$J$12:$J$26,0))+IF($B393=1,装备强化!$K$28,0))*INDEX(装备强化!$O$12:$O$21,MATCH(装备强化附表!$C393,装备强化!$N$12:$N$21,0)),0)</f>
        <v>147</v>
      </c>
      <c r="AJ393" s="54">
        <f t="shared" si="104"/>
        <v>294000</v>
      </c>
    </row>
    <row r="394" spans="1:36">
      <c r="A394" t="s">
        <v>641</v>
      </c>
      <c r="B394">
        <v>1</v>
      </c>
      <c r="C394" t="s">
        <v>128</v>
      </c>
      <c r="D394" t="s">
        <v>309</v>
      </c>
      <c r="E394">
        <v>10</v>
      </c>
      <c r="F394" t="s">
        <v>137</v>
      </c>
      <c r="G394" s="54">
        <f>ROUNDUP(装备强化!$F$3*INDEX(装备强化!$C$12:$C$26,MATCH(装备强化附表!G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10</v>
      </c>
      <c r="H394" s="54">
        <f t="shared" si="90"/>
        <v>20000</v>
      </c>
      <c r="I394" s="54">
        <f>ROUNDUP(装备强化!$F$3*INDEX(装备强化!$C$12:$C$26,MATCH(装备强化附表!I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15</v>
      </c>
      <c r="J394" s="54">
        <f t="shared" si="91"/>
        <v>30000</v>
      </c>
      <c r="K394" s="54">
        <f>ROUNDUP(装备强化!$F$3*INDEX(装备强化!$C$12:$C$26,MATCH(装备强化附表!K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22</v>
      </c>
      <c r="L394" s="54">
        <f t="shared" si="92"/>
        <v>44000</v>
      </c>
      <c r="M394" s="54">
        <f>ROUNDUP(装备强化!$F$3*INDEX(装备强化!$C$12:$C$26,MATCH(装备强化附表!M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26</v>
      </c>
      <c r="N394" s="54">
        <f t="shared" si="93"/>
        <v>52000</v>
      </c>
      <c r="O394" s="54">
        <f>ROUNDUP(装备强化!$F$3*INDEX(装备强化!$C$12:$C$26,MATCH(装备强化附表!O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33</v>
      </c>
      <c r="P394" s="54">
        <f t="shared" si="94"/>
        <v>66000</v>
      </c>
      <c r="Q394" s="54">
        <f>ROUNDUP(装备强化!$F$3*INDEX(装备强化!$C$12:$C$26,MATCH(装备强化附表!Q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59</v>
      </c>
      <c r="R394" s="54">
        <f t="shared" si="95"/>
        <v>118000</v>
      </c>
      <c r="S394" s="54">
        <f>ROUNDUP(装备强化!$F$3*INDEX(装备强化!$C$12:$C$26,MATCH(装备强化附表!S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68</v>
      </c>
      <c r="T394" s="54">
        <f t="shared" si="96"/>
        <v>136000</v>
      </c>
      <c r="U394" s="54">
        <f>ROUNDUP(装备强化!$F$3*INDEX(装备强化!$C$12:$C$26,MATCH(装备强化附表!U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78</v>
      </c>
      <c r="V394" s="54">
        <f t="shared" si="97"/>
        <v>156000</v>
      </c>
      <c r="W394" s="54">
        <f>ROUNDUP(装备强化!$F$3*INDEX(装备强化!$C$12:$C$26,MATCH(装备强化附表!W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87</v>
      </c>
      <c r="X394" s="54">
        <f t="shared" si="98"/>
        <v>174000</v>
      </c>
      <c r="Y394" s="54">
        <f>ROUNDUP(装备强化!$F$3*INDEX(装备强化!$C$12:$C$26,MATCH(装备强化附表!Y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97</v>
      </c>
      <c r="Z394" s="54">
        <f t="shared" si="99"/>
        <v>194000</v>
      </c>
      <c r="AA394" s="54">
        <f>ROUNDUP(装备强化!$F$3*INDEX(装备强化!$C$12:$C$26,MATCH(装备强化附表!AA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169</v>
      </c>
      <c r="AB394" s="54">
        <f t="shared" si="100"/>
        <v>338000</v>
      </c>
      <c r="AC394" s="54">
        <f>ROUNDUP(装备强化!$F$3*INDEX(装备强化!$C$12:$C$26,MATCH(装备强化附表!AC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188</v>
      </c>
      <c r="AD394" s="54">
        <f t="shared" si="101"/>
        <v>376000</v>
      </c>
      <c r="AE394" s="54">
        <f>ROUNDUP(装备强化!$F$3*INDEX(装备强化!$C$12:$C$26,MATCH(装备强化附表!AE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207</v>
      </c>
      <c r="AF394" s="54">
        <f t="shared" si="102"/>
        <v>414000</v>
      </c>
      <c r="AG394" s="54">
        <f>ROUNDUP(装备强化!$F$3*INDEX(装备强化!$C$12:$C$26,MATCH(装备强化附表!AG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225</v>
      </c>
      <c r="AH394" s="54">
        <f t="shared" si="103"/>
        <v>450000</v>
      </c>
      <c r="AI394" s="54">
        <f>ROUNDUP(装备强化!$F$3*INDEX(装备强化!$C$12:$C$26,MATCH(装备强化附表!AI$1,装备强化!$B$12:$B$26,0))*INDEX(装备强化!$G$12:$G$16,MATCH(装备强化附表!$D394,装备强化!$F$12:$F$16,0))*(INDEX(装备强化!$K$12:$K$26,MATCH(装备强化附表!$E394,装备强化!$J$12:$J$26,0))+IF($B394=1,装备强化!$K$28,0))*INDEX(装备强化!$O$12:$O$21,MATCH(装备强化附表!$C394,装备强化!$N$12:$N$21,0)),0)</f>
        <v>244</v>
      </c>
      <c r="AJ394" s="54">
        <f t="shared" si="104"/>
        <v>488000</v>
      </c>
    </row>
    <row r="395" spans="1:36">
      <c r="A395" t="s">
        <v>646</v>
      </c>
      <c r="B395">
        <v>0</v>
      </c>
      <c r="C395" t="s">
        <v>126</v>
      </c>
      <c r="D395" t="s">
        <v>309</v>
      </c>
      <c r="E395">
        <v>10</v>
      </c>
      <c r="F395" t="s">
        <v>232</v>
      </c>
      <c r="G395" s="54">
        <f>ROUNDUP(装备强化!$F$3*INDEX(装备强化!$C$12:$C$26,MATCH(装备强化附表!G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5</v>
      </c>
      <c r="H395" s="54">
        <f t="shared" si="90"/>
        <v>10000</v>
      </c>
      <c r="I395" s="54">
        <f>ROUNDUP(装备强化!$F$3*INDEX(装备强化!$C$12:$C$26,MATCH(装备强化附表!I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7</v>
      </c>
      <c r="J395" s="54">
        <f t="shared" si="91"/>
        <v>14000</v>
      </c>
      <c r="K395" s="54">
        <f>ROUNDUP(装备强化!$F$3*INDEX(装备强化!$C$12:$C$26,MATCH(装备强化附表!K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11</v>
      </c>
      <c r="L395" s="54">
        <f t="shared" si="92"/>
        <v>22000</v>
      </c>
      <c r="M395" s="54">
        <f>ROUNDUP(装备强化!$F$3*INDEX(装备强化!$C$12:$C$26,MATCH(装备强化附表!M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13</v>
      </c>
      <c r="N395" s="54">
        <f t="shared" si="93"/>
        <v>26000</v>
      </c>
      <c r="O395" s="54">
        <f>ROUNDUP(装备强化!$F$3*INDEX(装备强化!$C$12:$C$26,MATCH(装备强化附表!O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16</v>
      </c>
      <c r="P395" s="54">
        <f t="shared" si="94"/>
        <v>32000</v>
      </c>
      <c r="Q395" s="54">
        <f>ROUNDUP(装备强化!$F$3*INDEX(装备强化!$C$12:$C$26,MATCH(装备强化附表!Q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29</v>
      </c>
      <c r="R395" s="54">
        <f t="shared" si="95"/>
        <v>58000</v>
      </c>
      <c r="S395" s="54">
        <f>ROUNDUP(装备强化!$F$3*INDEX(装备强化!$C$12:$C$26,MATCH(装备强化附表!S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33</v>
      </c>
      <c r="T395" s="54">
        <f t="shared" si="96"/>
        <v>66000</v>
      </c>
      <c r="U395" s="54">
        <f>ROUNDUP(装备强化!$F$3*INDEX(装备强化!$C$12:$C$26,MATCH(装备强化附表!U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38</v>
      </c>
      <c r="V395" s="54">
        <f t="shared" si="97"/>
        <v>76000</v>
      </c>
      <c r="W395" s="54">
        <f>ROUNDUP(装备强化!$F$3*INDEX(装备强化!$C$12:$C$26,MATCH(装备强化附表!W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42</v>
      </c>
      <c r="X395" s="54">
        <f t="shared" si="98"/>
        <v>84000</v>
      </c>
      <c r="Y395" s="54">
        <f>ROUNDUP(装备强化!$F$3*INDEX(装备强化!$C$12:$C$26,MATCH(装备强化附表!Y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47</v>
      </c>
      <c r="Z395" s="54">
        <f t="shared" si="99"/>
        <v>94000</v>
      </c>
      <c r="AA395" s="54">
        <f>ROUNDUP(装备强化!$F$3*INDEX(装备强化!$C$12:$C$26,MATCH(装备强化附表!AA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81</v>
      </c>
      <c r="AB395" s="54">
        <f t="shared" si="100"/>
        <v>162000</v>
      </c>
      <c r="AC395" s="54">
        <f>ROUNDUP(装备强化!$F$3*INDEX(装备强化!$C$12:$C$26,MATCH(装备强化附表!AC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90</v>
      </c>
      <c r="AD395" s="54">
        <f t="shared" si="101"/>
        <v>180000</v>
      </c>
      <c r="AE395" s="54">
        <f>ROUNDUP(装备强化!$F$3*INDEX(装备强化!$C$12:$C$26,MATCH(装备强化附表!AE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99</v>
      </c>
      <c r="AF395" s="54">
        <f t="shared" si="102"/>
        <v>198000</v>
      </c>
      <c r="AG395" s="54">
        <f>ROUNDUP(装备强化!$F$3*INDEX(装备强化!$C$12:$C$26,MATCH(装备强化附表!AG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108</v>
      </c>
      <c r="AH395" s="54">
        <f t="shared" si="103"/>
        <v>216000</v>
      </c>
      <c r="AI395" s="54">
        <f>ROUNDUP(装备强化!$F$3*INDEX(装备强化!$C$12:$C$26,MATCH(装备强化附表!AI$1,装备强化!$B$12:$B$26,0))*INDEX(装备强化!$G$12:$G$16,MATCH(装备强化附表!$D395,装备强化!$F$12:$F$16,0))*(INDEX(装备强化!$K$12:$K$26,MATCH(装备强化附表!$E395,装备强化!$J$12:$J$26,0))+IF($B395=1,装备强化!$K$28,0))*INDEX(装备强化!$O$12:$O$21,MATCH(装备强化附表!$C395,装备强化!$N$12:$N$21,0)),0)</f>
        <v>117</v>
      </c>
      <c r="AJ395" s="54">
        <f t="shared" si="104"/>
        <v>234000</v>
      </c>
    </row>
    <row r="396" spans="1:36">
      <c r="A396" t="s">
        <v>651</v>
      </c>
      <c r="B396">
        <v>1</v>
      </c>
      <c r="C396" t="s">
        <v>126</v>
      </c>
      <c r="D396" t="s">
        <v>309</v>
      </c>
      <c r="E396">
        <v>10</v>
      </c>
      <c r="F396" t="s">
        <v>232</v>
      </c>
      <c r="G396" s="54">
        <f>ROUNDUP(装备强化!$F$3*INDEX(装备强化!$C$12:$C$26,MATCH(装备强化附表!G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8</v>
      </c>
      <c r="H396" s="54">
        <f t="shared" si="90"/>
        <v>16000</v>
      </c>
      <c r="I396" s="54">
        <f>ROUNDUP(装备强化!$F$3*INDEX(装备强化!$C$12:$C$26,MATCH(装备强化附表!I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12</v>
      </c>
      <c r="J396" s="54">
        <f t="shared" si="91"/>
        <v>24000</v>
      </c>
      <c r="K396" s="54">
        <f>ROUNDUP(装备强化!$F$3*INDEX(装备强化!$C$12:$C$26,MATCH(装备强化附表!K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17</v>
      </c>
      <c r="L396" s="54">
        <f t="shared" si="92"/>
        <v>34000</v>
      </c>
      <c r="M396" s="54">
        <f>ROUNDUP(装备强化!$F$3*INDEX(装备强化!$C$12:$C$26,MATCH(装备强化附表!M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21</v>
      </c>
      <c r="N396" s="54">
        <f t="shared" si="93"/>
        <v>42000</v>
      </c>
      <c r="O396" s="54">
        <f>ROUNDUP(装备强化!$F$3*INDEX(装备强化!$C$12:$C$26,MATCH(装备强化附表!O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27</v>
      </c>
      <c r="P396" s="54">
        <f t="shared" si="94"/>
        <v>54000</v>
      </c>
      <c r="Q396" s="54">
        <f>ROUNDUP(装备强化!$F$3*INDEX(装备强化!$C$12:$C$26,MATCH(装备强化附表!Q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47</v>
      </c>
      <c r="R396" s="54">
        <f t="shared" si="95"/>
        <v>94000</v>
      </c>
      <c r="S396" s="54">
        <f>ROUNDUP(装备强化!$F$3*INDEX(装备强化!$C$12:$C$26,MATCH(装备强化附表!S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55</v>
      </c>
      <c r="T396" s="54">
        <f t="shared" si="96"/>
        <v>110000</v>
      </c>
      <c r="U396" s="54">
        <f>ROUNDUP(装备强化!$F$3*INDEX(装备强化!$C$12:$C$26,MATCH(装备强化附表!U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62</v>
      </c>
      <c r="V396" s="54">
        <f t="shared" si="97"/>
        <v>124000</v>
      </c>
      <c r="W396" s="54">
        <f>ROUNDUP(装备强化!$F$3*INDEX(装备强化!$C$12:$C$26,MATCH(装备强化附表!W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70</v>
      </c>
      <c r="X396" s="54">
        <f t="shared" si="98"/>
        <v>140000</v>
      </c>
      <c r="Y396" s="54">
        <f>ROUNDUP(装备强化!$F$3*INDEX(装备强化!$C$12:$C$26,MATCH(装备强化附表!Y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77</v>
      </c>
      <c r="Z396" s="54">
        <f t="shared" si="99"/>
        <v>154000</v>
      </c>
      <c r="AA396" s="54">
        <f>ROUNDUP(装备强化!$F$3*INDEX(装备强化!$C$12:$C$26,MATCH(装备强化附表!AA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135</v>
      </c>
      <c r="AB396" s="54">
        <f t="shared" si="100"/>
        <v>270000</v>
      </c>
      <c r="AC396" s="54">
        <f>ROUNDUP(装备强化!$F$3*INDEX(装备强化!$C$12:$C$26,MATCH(装备强化附表!AC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150</v>
      </c>
      <c r="AD396" s="54">
        <f t="shared" si="101"/>
        <v>300000</v>
      </c>
      <c r="AE396" s="54">
        <f>ROUNDUP(装备强化!$F$3*INDEX(装备强化!$C$12:$C$26,MATCH(装备强化附表!AE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165</v>
      </c>
      <c r="AF396" s="54">
        <f t="shared" si="102"/>
        <v>330000</v>
      </c>
      <c r="AG396" s="54">
        <f>ROUNDUP(装备强化!$F$3*INDEX(装备强化!$C$12:$C$26,MATCH(装备强化附表!AG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180</v>
      </c>
      <c r="AH396" s="54">
        <f t="shared" si="103"/>
        <v>360000</v>
      </c>
      <c r="AI396" s="54">
        <f>ROUNDUP(装备强化!$F$3*INDEX(装备强化!$C$12:$C$26,MATCH(装备强化附表!AI$1,装备强化!$B$12:$B$26,0))*INDEX(装备强化!$G$12:$G$16,MATCH(装备强化附表!$D396,装备强化!$F$12:$F$16,0))*(INDEX(装备强化!$K$12:$K$26,MATCH(装备强化附表!$E396,装备强化!$J$12:$J$26,0))+IF($B396=1,装备强化!$K$28,0))*INDEX(装备强化!$O$12:$O$21,MATCH(装备强化附表!$C396,装备强化!$N$12:$N$21,0)),0)</f>
        <v>195</v>
      </c>
      <c r="AJ396" s="54">
        <f t="shared" si="104"/>
        <v>390000</v>
      </c>
    </row>
    <row r="397" spans="1:36">
      <c r="A397" t="s">
        <v>656</v>
      </c>
      <c r="B397">
        <v>0</v>
      </c>
      <c r="C397" t="s">
        <v>129</v>
      </c>
      <c r="D397" t="s">
        <v>309</v>
      </c>
      <c r="E397">
        <v>10</v>
      </c>
      <c r="F397" t="s">
        <v>232</v>
      </c>
      <c r="G397" s="54">
        <f>ROUNDUP(装备强化!$F$3*INDEX(装备强化!$C$12:$C$26,MATCH(装备强化附表!G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5</v>
      </c>
      <c r="H397" s="54">
        <f t="shared" si="90"/>
        <v>10000</v>
      </c>
      <c r="I397" s="54">
        <f>ROUNDUP(装备强化!$F$3*INDEX(装备强化!$C$12:$C$26,MATCH(装备强化附表!I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7</v>
      </c>
      <c r="J397" s="54">
        <f t="shared" si="91"/>
        <v>14000</v>
      </c>
      <c r="K397" s="54">
        <f>ROUNDUP(装备强化!$F$3*INDEX(装备强化!$C$12:$C$26,MATCH(装备强化附表!K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11</v>
      </c>
      <c r="L397" s="54">
        <f t="shared" si="92"/>
        <v>22000</v>
      </c>
      <c r="M397" s="54">
        <f>ROUNDUP(装备强化!$F$3*INDEX(装备强化!$C$12:$C$26,MATCH(装备强化附表!M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13</v>
      </c>
      <c r="N397" s="54">
        <f t="shared" si="93"/>
        <v>26000</v>
      </c>
      <c r="O397" s="54">
        <f>ROUNDUP(装备强化!$F$3*INDEX(装备强化!$C$12:$C$26,MATCH(装备强化附表!O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16</v>
      </c>
      <c r="P397" s="54">
        <f t="shared" si="94"/>
        <v>32000</v>
      </c>
      <c r="Q397" s="54">
        <f>ROUNDUP(装备强化!$F$3*INDEX(装备强化!$C$12:$C$26,MATCH(装备强化附表!Q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29</v>
      </c>
      <c r="R397" s="54">
        <f t="shared" si="95"/>
        <v>58000</v>
      </c>
      <c r="S397" s="54">
        <f>ROUNDUP(装备强化!$F$3*INDEX(装备强化!$C$12:$C$26,MATCH(装备强化附表!S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33</v>
      </c>
      <c r="T397" s="54">
        <f t="shared" si="96"/>
        <v>66000</v>
      </c>
      <c r="U397" s="54">
        <f>ROUNDUP(装备强化!$F$3*INDEX(装备强化!$C$12:$C$26,MATCH(装备强化附表!U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38</v>
      </c>
      <c r="V397" s="54">
        <f t="shared" si="97"/>
        <v>76000</v>
      </c>
      <c r="W397" s="54">
        <f>ROUNDUP(装备强化!$F$3*INDEX(装备强化!$C$12:$C$26,MATCH(装备强化附表!W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42</v>
      </c>
      <c r="X397" s="54">
        <f t="shared" si="98"/>
        <v>84000</v>
      </c>
      <c r="Y397" s="54">
        <f>ROUNDUP(装备强化!$F$3*INDEX(装备强化!$C$12:$C$26,MATCH(装备强化附表!Y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47</v>
      </c>
      <c r="Z397" s="54">
        <f t="shared" si="99"/>
        <v>94000</v>
      </c>
      <c r="AA397" s="54">
        <f>ROUNDUP(装备强化!$F$3*INDEX(装备强化!$C$12:$C$26,MATCH(装备强化附表!AA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81</v>
      </c>
      <c r="AB397" s="54">
        <f t="shared" si="100"/>
        <v>162000</v>
      </c>
      <c r="AC397" s="54">
        <f>ROUNDUP(装备强化!$F$3*INDEX(装备强化!$C$12:$C$26,MATCH(装备强化附表!AC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90</v>
      </c>
      <c r="AD397" s="54">
        <f t="shared" si="101"/>
        <v>180000</v>
      </c>
      <c r="AE397" s="54">
        <f>ROUNDUP(装备强化!$F$3*INDEX(装备强化!$C$12:$C$26,MATCH(装备强化附表!AE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99</v>
      </c>
      <c r="AF397" s="54">
        <f t="shared" si="102"/>
        <v>198000</v>
      </c>
      <c r="AG397" s="54">
        <f>ROUNDUP(装备强化!$F$3*INDEX(装备强化!$C$12:$C$26,MATCH(装备强化附表!AG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108</v>
      </c>
      <c r="AH397" s="54">
        <f t="shared" si="103"/>
        <v>216000</v>
      </c>
      <c r="AI397" s="54">
        <f>ROUNDUP(装备强化!$F$3*INDEX(装备强化!$C$12:$C$26,MATCH(装备强化附表!AI$1,装备强化!$B$12:$B$26,0))*INDEX(装备强化!$G$12:$G$16,MATCH(装备强化附表!$D397,装备强化!$F$12:$F$16,0))*(INDEX(装备强化!$K$12:$K$26,MATCH(装备强化附表!$E397,装备强化!$J$12:$J$26,0))+IF($B397=1,装备强化!$K$28,0))*INDEX(装备强化!$O$12:$O$21,MATCH(装备强化附表!$C397,装备强化!$N$12:$N$21,0)),0)</f>
        <v>117</v>
      </c>
      <c r="AJ397" s="54">
        <f t="shared" si="104"/>
        <v>234000</v>
      </c>
    </row>
    <row r="398" spans="1:36">
      <c r="A398" t="s">
        <v>661</v>
      </c>
      <c r="B398">
        <v>1</v>
      </c>
      <c r="C398" t="s">
        <v>129</v>
      </c>
      <c r="D398" t="s">
        <v>309</v>
      </c>
      <c r="E398">
        <v>10</v>
      </c>
      <c r="F398" t="s">
        <v>232</v>
      </c>
      <c r="G398" s="54">
        <f>ROUNDUP(装备强化!$F$3*INDEX(装备强化!$C$12:$C$26,MATCH(装备强化附表!G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8</v>
      </c>
      <c r="H398" s="54">
        <f t="shared" si="90"/>
        <v>16000</v>
      </c>
      <c r="I398" s="54">
        <f>ROUNDUP(装备强化!$F$3*INDEX(装备强化!$C$12:$C$26,MATCH(装备强化附表!I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12</v>
      </c>
      <c r="J398" s="54">
        <f t="shared" si="91"/>
        <v>24000</v>
      </c>
      <c r="K398" s="54">
        <f>ROUNDUP(装备强化!$F$3*INDEX(装备强化!$C$12:$C$26,MATCH(装备强化附表!K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17</v>
      </c>
      <c r="L398" s="54">
        <f t="shared" si="92"/>
        <v>34000</v>
      </c>
      <c r="M398" s="54">
        <f>ROUNDUP(装备强化!$F$3*INDEX(装备强化!$C$12:$C$26,MATCH(装备强化附表!M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21</v>
      </c>
      <c r="N398" s="54">
        <f t="shared" si="93"/>
        <v>42000</v>
      </c>
      <c r="O398" s="54">
        <f>ROUNDUP(装备强化!$F$3*INDEX(装备强化!$C$12:$C$26,MATCH(装备强化附表!O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27</v>
      </c>
      <c r="P398" s="54">
        <f t="shared" si="94"/>
        <v>54000</v>
      </c>
      <c r="Q398" s="54">
        <f>ROUNDUP(装备强化!$F$3*INDEX(装备强化!$C$12:$C$26,MATCH(装备强化附表!Q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47</v>
      </c>
      <c r="R398" s="54">
        <f t="shared" si="95"/>
        <v>94000</v>
      </c>
      <c r="S398" s="54">
        <f>ROUNDUP(装备强化!$F$3*INDEX(装备强化!$C$12:$C$26,MATCH(装备强化附表!S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55</v>
      </c>
      <c r="T398" s="54">
        <f t="shared" si="96"/>
        <v>110000</v>
      </c>
      <c r="U398" s="54">
        <f>ROUNDUP(装备强化!$F$3*INDEX(装备强化!$C$12:$C$26,MATCH(装备强化附表!U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62</v>
      </c>
      <c r="V398" s="54">
        <f t="shared" si="97"/>
        <v>124000</v>
      </c>
      <c r="W398" s="54">
        <f>ROUNDUP(装备强化!$F$3*INDEX(装备强化!$C$12:$C$26,MATCH(装备强化附表!W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70</v>
      </c>
      <c r="X398" s="54">
        <f t="shared" si="98"/>
        <v>140000</v>
      </c>
      <c r="Y398" s="54">
        <f>ROUNDUP(装备强化!$F$3*INDEX(装备强化!$C$12:$C$26,MATCH(装备强化附表!Y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77</v>
      </c>
      <c r="Z398" s="54">
        <f t="shared" si="99"/>
        <v>154000</v>
      </c>
      <c r="AA398" s="54">
        <f>ROUNDUP(装备强化!$F$3*INDEX(装备强化!$C$12:$C$26,MATCH(装备强化附表!AA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135</v>
      </c>
      <c r="AB398" s="54">
        <f t="shared" si="100"/>
        <v>270000</v>
      </c>
      <c r="AC398" s="54">
        <f>ROUNDUP(装备强化!$F$3*INDEX(装备强化!$C$12:$C$26,MATCH(装备强化附表!AC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150</v>
      </c>
      <c r="AD398" s="54">
        <f t="shared" si="101"/>
        <v>300000</v>
      </c>
      <c r="AE398" s="54">
        <f>ROUNDUP(装备强化!$F$3*INDEX(装备强化!$C$12:$C$26,MATCH(装备强化附表!AE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165</v>
      </c>
      <c r="AF398" s="54">
        <f t="shared" si="102"/>
        <v>330000</v>
      </c>
      <c r="AG398" s="54">
        <f>ROUNDUP(装备强化!$F$3*INDEX(装备强化!$C$12:$C$26,MATCH(装备强化附表!AG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180</v>
      </c>
      <c r="AH398" s="54">
        <f t="shared" si="103"/>
        <v>360000</v>
      </c>
      <c r="AI398" s="54">
        <f>ROUNDUP(装备强化!$F$3*INDEX(装备强化!$C$12:$C$26,MATCH(装备强化附表!AI$1,装备强化!$B$12:$B$26,0))*INDEX(装备强化!$G$12:$G$16,MATCH(装备强化附表!$D398,装备强化!$F$12:$F$16,0))*(INDEX(装备强化!$K$12:$K$26,MATCH(装备强化附表!$E398,装备强化!$J$12:$J$26,0))+IF($B398=1,装备强化!$K$28,0))*INDEX(装备强化!$O$12:$O$21,MATCH(装备强化附表!$C398,装备强化!$N$12:$N$21,0)),0)</f>
        <v>195</v>
      </c>
      <c r="AJ398" s="54">
        <f t="shared" si="104"/>
        <v>390000</v>
      </c>
    </row>
    <row r="399" spans="1:36">
      <c r="A399" t="s">
        <v>666</v>
      </c>
      <c r="B399">
        <v>0</v>
      </c>
      <c r="C399" t="s">
        <v>123</v>
      </c>
      <c r="D399" t="s">
        <v>309</v>
      </c>
      <c r="E399">
        <v>15</v>
      </c>
      <c r="F399" t="s">
        <v>232</v>
      </c>
      <c r="G399" s="54">
        <f>ROUNDUP(装备强化!$F$3*INDEX(装备强化!$C$12:$C$26,MATCH(装备强化附表!G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6</v>
      </c>
      <c r="H399" s="54">
        <f t="shared" si="90"/>
        <v>12000</v>
      </c>
      <c r="I399" s="54">
        <f>ROUNDUP(装备强化!$F$3*INDEX(装备强化!$C$12:$C$26,MATCH(装备强化附表!I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9</v>
      </c>
      <c r="J399" s="54">
        <f t="shared" si="91"/>
        <v>18000</v>
      </c>
      <c r="K399" s="54">
        <f>ROUNDUP(装备强化!$F$3*INDEX(装备强化!$C$12:$C$26,MATCH(装备强化附表!K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13</v>
      </c>
      <c r="L399" s="54">
        <f t="shared" si="92"/>
        <v>26000</v>
      </c>
      <c r="M399" s="54">
        <f>ROUNDUP(装备强化!$F$3*INDEX(装备强化!$C$12:$C$26,MATCH(装备强化附表!M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16</v>
      </c>
      <c r="N399" s="54">
        <f t="shared" si="93"/>
        <v>32000</v>
      </c>
      <c r="O399" s="54">
        <f>ROUNDUP(装备强化!$F$3*INDEX(装备强化!$C$12:$C$26,MATCH(装备强化附表!O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20</v>
      </c>
      <c r="P399" s="54">
        <f t="shared" si="94"/>
        <v>40000</v>
      </c>
      <c r="Q399" s="54">
        <f>ROUNDUP(装备强化!$F$3*INDEX(装备强化!$C$12:$C$26,MATCH(装备强化附表!Q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35</v>
      </c>
      <c r="R399" s="54">
        <f t="shared" si="95"/>
        <v>70000</v>
      </c>
      <c r="S399" s="54">
        <f>ROUNDUP(装备强化!$F$3*INDEX(装备强化!$C$12:$C$26,MATCH(装备强化附表!S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40</v>
      </c>
      <c r="T399" s="54">
        <f t="shared" si="96"/>
        <v>80000</v>
      </c>
      <c r="U399" s="54">
        <f>ROUNDUP(装备强化!$F$3*INDEX(装备强化!$C$12:$C$26,MATCH(装备强化附表!U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46</v>
      </c>
      <c r="V399" s="54">
        <f t="shared" si="97"/>
        <v>92000</v>
      </c>
      <c r="W399" s="54">
        <f>ROUNDUP(装备强化!$F$3*INDEX(装备强化!$C$12:$C$26,MATCH(装备强化附表!W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51</v>
      </c>
      <c r="X399" s="54">
        <f t="shared" si="98"/>
        <v>102000</v>
      </c>
      <c r="Y399" s="54">
        <f>ROUNDUP(装备强化!$F$3*INDEX(装备强化!$C$12:$C$26,MATCH(装备强化附表!Y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57</v>
      </c>
      <c r="Z399" s="54">
        <f t="shared" si="99"/>
        <v>114000</v>
      </c>
      <c r="AA399" s="54">
        <f>ROUNDUP(装备强化!$F$3*INDEX(装备强化!$C$12:$C$26,MATCH(装备强化附表!AA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99</v>
      </c>
      <c r="AB399" s="54">
        <f t="shared" si="100"/>
        <v>198000</v>
      </c>
      <c r="AC399" s="54">
        <f>ROUNDUP(装备强化!$F$3*INDEX(装备强化!$C$12:$C$26,MATCH(装备强化附表!AC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110</v>
      </c>
      <c r="AD399" s="54">
        <f t="shared" si="101"/>
        <v>220000</v>
      </c>
      <c r="AE399" s="54">
        <f>ROUNDUP(装备强化!$F$3*INDEX(装备强化!$C$12:$C$26,MATCH(装备强化附表!AE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121</v>
      </c>
      <c r="AF399" s="54">
        <f t="shared" si="102"/>
        <v>242000</v>
      </c>
      <c r="AG399" s="54">
        <f>ROUNDUP(装备强化!$F$3*INDEX(装备强化!$C$12:$C$26,MATCH(装备强化附表!AG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132</v>
      </c>
      <c r="AH399" s="54">
        <f t="shared" si="103"/>
        <v>264000</v>
      </c>
      <c r="AI399" s="54">
        <f>ROUNDUP(装备强化!$F$3*INDEX(装备强化!$C$12:$C$26,MATCH(装备强化附表!AI$1,装备强化!$B$12:$B$26,0))*INDEX(装备强化!$G$12:$G$16,MATCH(装备强化附表!$D399,装备强化!$F$12:$F$16,0))*(INDEX(装备强化!$K$12:$K$26,MATCH(装备强化附表!$E399,装备强化!$J$12:$J$26,0))+IF($B399=1,装备强化!$K$28,0))*INDEX(装备强化!$O$12:$O$21,MATCH(装备强化附表!$C399,装备强化!$N$12:$N$21,0)),0)</f>
        <v>143</v>
      </c>
      <c r="AJ399" s="54">
        <f t="shared" si="104"/>
        <v>286000</v>
      </c>
    </row>
    <row r="400" spans="1:36">
      <c r="A400" t="s">
        <v>671</v>
      </c>
      <c r="B400">
        <v>0</v>
      </c>
      <c r="C400" t="s">
        <v>124</v>
      </c>
      <c r="D400" t="s">
        <v>309</v>
      </c>
      <c r="E400">
        <v>15</v>
      </c>
      <c r="F400" t="s">
        <v>232</v>
      </c>
      <c r="G400" s="54">
        <f>ROUNDUP(装备强化!$F$3*INDEX(装备强化!$C$12:$C$26,MATCH(装备强化附表!G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7</v>
      </c>
      <c r="H400" s="54">
        <f t="shared" si="90"/>
        <v>14000</v>
      </c>
      <c r="I400" s="54">
        <f>ROUNDUP(装备强化!$F$3*INDEX(装备强化!$C$12:$C$26,MATCH(装备强化附表!I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11</v>
      </c>
      <c r="J400" s="54">
        <f t="shared" si="91"/>
        <v>22000</v>
      </c>
      <c r="K400" s="54">
        <f>ROUNDUP(装备强化!$F$3*INDEX(装备强化!$C$12:$C$26,MATCH(装备强化附表!K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16</v>
      </c>
      <c r="L400" s="54">
        <f t="shared" si="92"/>
        <v>32000</v>
      </c>
      <c r="M400" s="54">
        <f>ROUNDUP(装备强化!$F$3*INDEX(装备强化!$C$12:$C$26,MATCH(装备强化附表!M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19</v>
      </c>
      <c r="N400" s="54">
        <f t="shared" si="93"/>
        <v>38000</v>
      </c>
      <c r="O400" s="54">
        <f>ROUNDUP(装备强化!$F$3*INDEX(装备强化!$C$12:$C$26,MATCH(装备强化附表!O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25</v>
      </c>
      <c r="P400" s="54">
        <f t="shared" si="94"/>
        <v>50000</v>
      </c>
      <c r="Q400" s="54">
        <f>ROUNDUP(装备强化!$F$3*INDEX(装备强化!$C$12:$C$26,MATCH(装备强化附表!Q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43</v>
      </c>
      <c r="R400" s="54">
        <f t="shared" si="95"/>
        <v>86000</v>
      </c>
      <c r="S400" s="54">
        <f>ROUNDUP(装备强化!$F$3*INDEX(装备强化!$C$12:$C$26,MATCH(装备强化附表!S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50</v>
      </c>
      <c r="T400" s="54">
        <f t="shared" si="96"/>
        <v>100000</v>
      </c>
      <c r="U400" s="54">
        <f>ROUNDUP(装备强化!$F$3*INDEX(装备强化!$C$12:$C$26,MATCH(装备强化附表!U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57</v>
      </c>
      <c r="V400" s="54">
        <f t="shared" si="97"/>
        <v>114000</v>
      </c>
      <c r="W400" s="54">
        <f>ROUNDUP(装备强化!$F$3*INDEX(装备强化!$C$12:$C$26,MATCH(装备强化附表!W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64</v>
      </c>
      <c r="X400" s="54">
        <f t="shared" si="98"/>
        <v>128000</v>
      </c>
      <c r="Y400" s="54">
        <f>ROUNDUP(装备强化!$F$3*INDEX(装备强化!$C$12:$C$26,MATCH(装备强化附表!Y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71</v>
      </c>
      <c r="Z400" s="54">
        <f t="shared" si="99"/>
        <v>142000</v>
      </c>
      <c r="AA400" s="54">
        <f>ROUNDUP(装备强化!$F$3*INDEX(装备强化!$C$12:$C$26,MATCH(装备强化附表!AA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124</v>
      </c>
      <c r="AB400" s="54">
        <f t="shared" si="100"/>
        <v>248000</v>
      </c>
      <c r="AC400" s="54">
        <f>ROUNDUP(装备强化!$F$3*INDEX(装备强化!$C$12:$C$26,MATCH(装备强化附表!AC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138</v>
      </c>
      <c r="AD400" s="54">
        <f t="shared" si="101"/>
        <v>276000</v>
      </c>
      <c r="AE400" s="54">
        <f>ROUNDUP(装备强化!$F$3*INDEX(装备强化!$C$12:$C$26,MATCH(装备强化附表!AE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152</v>
      </c>
      <c r="AF400" s="54">
        <f t="shared" si="102"/>
        <v>304000</v>
      </c>
      <c r="AG400" s="54">
        <f>ROUNDUP(装备强化!$F$3*INDEX(装备强化!$C$12:$C$26,MATCH(装备强化附表!AG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165</v>
      </c>
      <c r="AH400" s="54">
        <f t="shared" si="103"/>
        <v>330000</v>
      </c>
      <c r="AI400" s="54">
        <f>ROUNDUP(装备强化!$F$3*INDEX(装备强化!$C$12:$C$26,MATCH(装备强化附表!AI$1,装备强化!$B$12:$B$26,0))*INDEX(装备强化!$G$12:$G$16,MATCH(装备强化附表!$D400,装备强化!$F$12:$F$16,0))*(INDEX(装备强化!$K$12:$K$26,MATCH(装备强化附表!$E400,装备强化!$J$12:$J$26,0))+IF($B400=1,装备强化!$K$28,0))*INDEX(装备强化!$O$12:$O$21,MATCH(装备强化附表!$C400,装备强化!$N$12:$N$21,0)),0)</f>
        <v>179</v>
      </c>
      <c r="AJ400" s="54">
        <f t="shared" si="104"/>
        <v>358000</v>
      </c>
    </row>
    <row r="401" spans="1:36">
      <c r="A401" t="s">
        <v>676</v>
      </c>
      <c r="B401">
        <v>0</v>
      </c>
      <c r="C401" t="s">
        <v>125</v>
      </c>
      <c r="D401" t="s">
        <v>309</v>
      </c>
      <c r="E401">
        <v>15</v>
      </c>
      <c r="F401" t="s">
        <v>232</v>
      </c>
      <c r="G401" s="54">
        <f>ROUNDUP(装备强化!$F$3*INDEX(装备强化!$C$12:$C$26,MATCH(装备强化附表!G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7</v>
      </c>
      <c r="H401" s="54">
        <f t="shared" si="90"/>
        <v>14000</v>
      </c>
      <c r="I401" s="54">
        <f>ROUNDUP(装备强化!$F$3*INDEX(装备强化!$C$12:$C$26,MATCH(装备强化附表!I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11</v>
      </c>
      <c r="J401" s="54">
        <f t="shared" si="91"/>
        <v>22000</v>
      </c>
      <c r="K401" s="54">
        <f>ROUNDUP(装备强化!$F$3*INDEX(装备强化!$C$12:$C$26,MATCH(装备强化附表!K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16</v>
      </c>
      <c r="L401" s="54">
        <f t="shared" si="92"/>
        <v>32000</v>
      </c>
      <c r="M401" s="54">
        <f>ROUNDUP(装备强化!$F$3*INDEX(装备强化!$C$12:$C$26,MATCH(装备强化附表!M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19</v>
      </c>
      <c r="N401" s="54">
        <f t="shared" si="93"/>
        <v>38000</v>
      </c>
      <c r="O401" s="54">
        <f>ROUNDUP(装备强化!$F$3*INDEX(装备强化!$C$12:$C$26,MATCH(装备强化附表!O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25</v>
      </c>
      <c r="P401" s="54">
        <f t="shared" si="94"/>
        <v>50000</v>
      </c>
      <c r="Q401" s="54">
        <f>ROUNDUP(装备强化!$F$3*INDEX(装备强化!$C$12:$C$26,MATCH(装备强化附表!Q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43</v>
      </c>
      <c r="R401" s="54">
        <f t="shared" si="95"/>
        <v>86000</v>
      </c>
      <c r="S401" s="54">
        <f>ROUNDUP(装备强化!$F$3*INDEX(装备强化!$C$12:$C$26,MATCH(装备强化附表!S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50</v>
      </c>
      <c r="T401" s="54">
        <f t="shared" si="96"/>
        <v>100000</v>
      </c>
      <c r="U401" s="54">
        <f>ROUNDUP(装备强化!$F$3*INDEX(装备强化!$C$12:$C$26,MATCH(装备强化附表!U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57</v>
      </c>
      <c r="V401" s="54">
        <f t="shared" si="97"/>
        <v>114000</v>
      </c>
      <c r="W401" s="54">
        <f>ROUNDUP(装备强化!$F$3*INDEX(装备强化!$C$12:$C$26,MATCH(装备强化附表!W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64</v>
      </c>
      <c r="X401" s="54">
        <f t="shared" si="98"/>
        <v>128000</v>
      </c>
      <c r="Y401" s="54">
        <f>ROUNDUP(装备强化!$F$3*INDEX(装备强化!$C$12:$C$26,MATCH(装备强化附表!Y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71</v>
      </c>
      <c r="Z401" s="54">
        <f t="shared" si="99"/>
        <v>142000</v>
      </c>
      <c r="AA401" s="54">
        <f>ROUNDUP(装备强化!$F$3*INDEX(装备强化!$C$12:$C$26,MATCH(装备强化附表!AA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124</v>
      </c>
      <c r="AB401" s="54">
        <f t="shared" si="100"/>
        <v>248000</v>
      </c>
      <c r="AC401" s="54">
        <f>ROUNDUP(装备强化!$F$3*INDEX(装备强化!$C$12:$C$26,MATCH(装备强化附表!AC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138</v>
      </c>
      <c r="AD401" s="54">
        <f t="shared" si="101"/>
        <v>276000</v>
      </c>
      <c r="AE401" s="54">
        <f>ROUNDUP(装备强化!$F$3*INDEX(装备强化!$C$12:$C$26,MATCH(装备强化附表!AE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152</v>
      </c>
      <c r="AF401" s="54">
        <f t="shared" si="102"/>
        <v>304000</v>
      </c>
      <c r="AG401" s="54">
        <f>ROUNDUP(装备强化!$F$3*INDEX(装备强化!$C$12:$C$26,MATCH(装备强化附表!AG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165</v>
      </c>
      <c r="AH401" s="54">
        <f t="shared" si="103"/>
        <v>330000</v>
      </c>
      <c r="AI401" s="54">
        <f>ROUNDUP(装备强化!$F$3*INDEX(装备强化!$C$12:$C$26,MATCH(装备强化附表!AI$1,装备强化!$B$12:$B$26,0))*INDEX(装备强化!$G$12:$G$16,MATCH(装备强化附表!$D401,装备强化!$F$12:$F$16,0))*(INDEX(装备强化!$K$12:$K$26,MATCH(装备强化附表!$E401,装备强化!$J$12:$J$26,0))+IF($B401=1,装备强化!$K$28,0))*INDEX(装备强化!$O$12:$O$21,MATCH(装备强化附表!$C401,装备强化!$N$12:$N$21,0)),0)</f>
        <v>179</v>
      </c>
      <c r="AJ401" s="54">
        <f t="shared" si="104"/>
        <v>358000</v>
      </c>
    </row>
    <row r="402" spans="1:36">
      <c r="A402" t="s">
        <v>681</v>
      </c>
      <c r="B402">
        <v>0</v>
      </c>
      <c r="C402" t="s">
        <v>130</v>
      </c>
      <c r="D402" t="s">
        <v>309</v>
      </c>
      <c r="E402">
        <v>15</v>
      </c>
      <c r="F402" t="s">
        <v>232</v>
      </c>
      <c r="G402" s="54">
        <f>ROUNDUP(装备强化!$F$3*INDEX(装备强化!$C$12:$C$26,MATCH(装备强化附表!G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6</v>
      </c>
      <c r="H402" s="54">
        <f t="shared" si="90"/>
        <v>12000</v>
      </c>
      <c r="I402" s="54">
        <f>ROUNDUP(装备强化!$F$3*INDEX(装备强化!$C$12:$C$26,MATCH(装备强化附表!I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9</v>
      </c>
      <c r="J402" s="54">
        <f t="shared" si="91"/>
        <v>18000</v>
      </c>
      <c r="K402" s="54">
        <f>ROUNDUP(装备强化!$F$3*INDEX(装备强化!$C$12:$C$26,MATCH(装备强化附表!K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13</v>
      </c>
      <c r="L402" s="54">
        <f t="shared" si="92"/>
        <v>26000</v>
      </c>
      <c r="M402" s="54">
        <f>ROUNDUP(装备强化!$F$3*INDEX(装备强化!$C$12:$C$26,MATCH(装备强化附表!M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16</v>
      </c>
      <c r="N402" s="54">
        <f t="shared" si="93"/>
        <v>32000</v>
      </c>
      <c r="O402" s="54">
        <f>ROUNDUP(装备强化!$F$3*INDEX(装备强化!$C$12:$C$26,MATCH(装备强化附表!O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20</v>
      </c>
      <c r="P402" s="54">
        <f t="shared" si="94"/>
        <v>40000</v>
      </c>
      <c r="Q402" s="54">
        <f>ROUNDUP(装备强化!$F$3*INDEX(装备强化!$C$12:$C$26,MATCH(装备强化附表!Q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35</v>
      </c>
      <c r="R402" s="54">
        <f t="shared" si="95"/>
        <v>70000</v>
      </c>
      <c r="S402" s="54">
        <f>ROUNDUP(装备强化!$F$3*INDEX(装备强化!$C$12:$C$26,MATCH(装备强化附表!S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40</v>
      </c>
      <c r="T402" s="54">
        <f t="shared" si="96"/>
        <v>80000</v>
      </c>
      <c r="U402" s="54">
        <f>ROUNDUP(装备强化!$F$3*INDEX(装备强化!$C$12:$C$26,MATCH(装备强化附表!U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46</v>
      </c>
      <c r="V402" s="54">
        <f t="shared" si="97"/>
        <v>92000</v>
      </c>
      <c r="W402" s="54">
        <f>ROUNDUP(装备强化!$F$3*INDEX(装备强化!$C$12:$C$26,MATCH(装备强化附表!W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51</v>
      </c>
      <c r="X402" s="54">
        <f t="shared" si="98"/>
        <v>102000</v>
      </c>
      <c r="Y402" s="54">
        <f>ROUNDUP(装备强化!$F$3*INDEX(装备强化!$C$12:$C$26,MATCH(装备强化附表!Y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57</v>
      </c>
      <c r="Z402" s="54">
        <f t="shared" si="99"/>
        <v>114000</v>
      </c>
      <c r="AA402" s="54">
        <f>ROUNDUP(装备强化!$F$3*INDEX(装备强化!$C$12:$C$26,MATCH(装备强化附表!AA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99</v>
      </c>
      <c r="AB402" s="54">
        <f t="shared" si="100"/>
        <v>198000</v>
      </c>
      <c r="AC402" s="54">
        <f>ROUNDUP(装备强化!$F$3*INDEX(装备强化!$C$12:$C$26,MATCH(装备强化附表!AC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110</v>
      </c>
      <c r="AD402" s="54">
        <f t="shared" si="101"/>
        <v>220000</v>
      </c>
      <c r="AE402" s="54">
        <f>ROUNDUP(装备强化!$F$3*INDEX(装备强化!$C$12:$C$26,MATCH(装备强化附表!AE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121</v>
      </c>
      <c r="AF402" s="54">
        <f t="shared" si="102"/>
        <v>242000</v>
      </c>
      <c r="AG402" s="54">
        <f>ROUNDUP(装备强化!$F$3*INDEX(装备强化!$C$12:$C$26,MATCH(装备强化附表!AG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132</v>
      </c>
      <c r="AH402" s="54">
        <f t="shared" si="103"/>
        <v>264000</v>
      </c>
      <c r="AI402" s="54">
        <f>ROUNDUP(装备强化!$F$3*INDEX(装备强化!$C$12:$C$26,MATCH(装备强化附表!AI$1,装备强化!$B$12:$B$26,0))*INDEX(装备强化!$G$12:$G$16,MATCH(装备强化附表!$D402,装备强化!$F$12:$F$16,0))*(INDEX(装备强化!$K$12:$K$26,MATCH(装备强化附表!$E402,装备强化!$J$12:$J$26,0))+IF($B402=1,装备强化!$K$28,0))*INDEX(装备强化!$O$12:$O$21,MATCH(装备强化附表!$C402,装备强化!$N$12:$N$21,0)),0)</f>
        <v>143</v>
      </c>
      <c r="AJ402" s="54">
        <f t="shared" si="104"/>
        <v>286000</v>
      </c>
    </row>
    <row r="403" spans="1:36">
      <c r="A403" t="s">
        <v>686</v>
      </c>
      <c r="B403">
        <v>0</v>
      </c>
      <c r="C403" t="s">
        <v>131</v>
      </c>
      <c r="D403" t="s">
        <v>309</v>
      </c>
      <c r="E403">
        <v>15</v>
      </c>
      <c r="F403" t="s">
        <v>232</v>
      </c>
      <c r="G403" s="54">
        <f>ROUNDUP(装备强化!$F$3*INDEX(装备强化!$C$12:$C$26,MATCH(装备强化附表!G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6</v>
      </c>
      <c r="H403" s="54">
        <f t="shared" si="90"/>
        <v>12000</v>
      </c>
      <c r="I403" s="54">
        <f>ROUNDUP(装备强化!$F$3*INDEX(装备强化!$C$12:$C$26,MATCH(装备强化附表!I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9</v>
      </c>
      <c r="J403" s="54">
        <f t="shared" si="91"/>
        <v>18000</v>
      </c>
      <c r="K403" s="54">
        <f>ROUNDUP(装备强化!$F$3*INDEX(装备强化!$C$12:$C$26,MATCH(装备强化附表!K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13</v>
      </c>
      <c r="L403" s="54">
        <f t="shared" si="92"/>
        <v>26000</v>
      </c>
      <c r="M403" s="54">
        <f>ROUNDUP(装备强化!$F$3*INDEX(装备强化!$C$12:$C$26,MATCH(装备强化附表!M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16</v>
      </c>
      <c r="N403" s="54">
        <f t="shared" si="93"/>
        <v>32000</v>
      </c>
      <c r="O403" s="54">
        <f>ROUNDUP(装备强化!$F$3*INDEX(装备强化!$C$12:$C$26,MATCH(装备强化附表!O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20</v>
      </c>
      <c r="P403" s="54">
        <f t="shared" si="94"/>
        <v>40000</v>
      </c>
      <c r="Q403" s="54">
        <f>ROUNDUP(装备强化!$F$3*INDEX(装备强化!$C$12:$C$26,MATCH(装备强化附表!Q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35</v>
      </c>
      <c r="R403" s="54">
        <f t="shared" si="95"/>
        <v>70000</v>
      </c>
      <c r="S403" s="54">
        <f>ROUNDUP(装备强化!$F$3*INDEX(装备强化!$C$12:$C$26,MATCH(装备强化附表!S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40</v>
      </c>
      <c r="T403" s="54">
        <f t="shared" si="96"/>
        <v>80000</v>
      </c>
      <c r="U403" s="54">
        <f>ROUNDUP(装备强化!$F$3*INDEX(装备强化!$C$12:$C$26,MATCH(装备强化附表!U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46</v>
      </c>
      <c r="V403" s="54">
        <f t="shared" si="97"/>
        <v>92000</v>
      </c>
      <c r="W403" s="54">
        <f>ROUNDUP(装备强化!$F$3*INDEX(装备强化!$C$12:$C$26,MATCH(装备强化附表!W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51</v>
      </c>
      <c r="X403" s="54">
        <f t="shared" si="98"/>
        <v>102000</v>
      </c>
      <c r="Y403" s="54">
        <f>ROUNDUP(装备强化!$F$3*INDEX(装备强化!$C$12:$C$26,MATCH(装备强化附表!Y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57</v>
      </c>
      <c r="Z403" s="54">
        <f t="shared" si="99"/>
        <v>114000</v>
      </c>
      <c r="AA403" s="54">
        <f>ROUNDUP(装备强化!$F$3*INDEX(装备强化!$C$12:$C$26,MATCH(装备强化附表!AA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99</v>
      </c>
      <c r="AB403" s="54">
        <f t="shared" si="100"/>
        <v>198000</v>
      </c>
      <c r="AC403" s="54">
        <f>ROUNDUP(装备强化!$F$3*INDEX(装备强化!$C$12:$C$26,MATCH(装备强化附表!AC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110</v>
      </c>
      <c r="AD403" s="54">
        <f t="shared" si="101"/>
        <v>220000</v>
      </c>
      <c r="AE403" s="54">
        <f>ROUNDUP(装备强化!$F$3*INDEX(装备强化!$C$12:$C$26,MATCH(装备强化附表!AE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121</v>
      </c>
      <c r="AF403" s="54">
        <f t="shared" si="102"/>
        <v>242000</v>
      </c>
      <c r="AG403" s="54">
        <f>ROUNDUP(装备强化!$F$3*INDEX(装备强化!$C$12:$C$26,MATCH(装备强化附表!AG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132</v>
      </c>
      <c r="AH403" s="54">
        <f t="shared" si="103"/>
        <v>264000</v>
      </c>
      <c r="AI403" s="54">
        <f>ROUNDUP(装备强化!$F$3*INDEX(装备强化!$C$12:$C$26,MATCH(装备强化附表!AI$1,装备强化!$B$12:$B$26,0))*INDEX(装备强化!$G$12:$G$16,MATCH(装备强化附表!$D403,装备强化!$F$12:$F$16,0))*(INDEX(装备强化!$K$12:$K$26,MATCH(装备强化附表!$E403,装备强化!$J$12:$J$26,0))+IF($B403=1,装备强化!$K$28,0))*INDEX(装备强化!$O$12:$O$21,MATCH(装备强化附表!$C403,装备强化!$N$12:$N$21,0)),0)</f>
        <v>143</v>
      </c>
      <c r="AJ403" s="54">
        <f t="shared" si="104"/>
        <v>286000</v>
      </c>
    </row>
    <row r="404" spans="1:36">
      <c r="A404" t="s">
        <v>691</v>
      </c>
      <c r="B404">
        <v>0</v>
      </c>
      <c r="C404" t="s">
        <v>132</v>
      </c>
      <c r="D404" t="s">
        <v>309</v>
      </c>
      <c r="E404">
        <v>15</v>
      </c>
      <c r="F404" t="s">
        <v>232</v>
      </c>
      <c r="G404" s="54">
        <f>ROUNDUP(装备强化!$F$3*INDEX(装备强化!$C$12:$C$26,MATCH(装备强化附表!G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4</v>
      </c>
      <c r="H404" s="54">
        <f t="shared" si="90"/>
        <v>8000</v>
      </c>
      <c r="I404" s="54">
        <f>ROUNDUP(装备强化!$F$3*INDEX(装备强化!$C$12:$C$26,MATCH(装备强化附表!I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5</v>
      </c>
      <c r="J404" s="54">
        <f t="shared" si="91"/>
        <v>10000</v>
      </c>
      <c r="K404" s="54">
        <f>ROUNDUP(装备强化!$F$3*INDEX(装备强化!$C$12:$C$26,MATCH(装备强化附表!K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8</v>
      </c>
      <c r="L404" s="54">
        <f t="shared" si="92"/>
        <v>16000</v>
      </c>
      <c r="M404" s="54">
        <f>ROUNDUP(装备强化!$F$3*INDEX(装备强化!$C$12:$C$26,MATCH(装备强化附表!M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10</v>
      </c>
      <c r="N404" s="54">
        <f t="shared" si="93"/>
        <v>20000</v>
      </c>
      <c r="O404" s="54">
        <f>ROUNDUP(装备强化!$F$3*INDEX(装备强化!$C$12:$C$26,MATCH(装备强化附表!O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12</v>
      </c>
      <c r="P404" s="54">
        <f t="shared" si="94"/>
        <v>24000</v>
      </c>
      <c r="Q404" s="54">
        <f>ROUNDUP(装备强化!$F$3*INDEX(装备强化!$C$12:$C$26,MATCH(装备强化附表!Q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21</v>
      </c>
      <c r="R404" s="54">
        <f t="shared" si="95"/>
        <v>42000</v>
      </c>
      <c r="S404" s="54">
        <f>ROUNDUP(装备强化!$F$3*INDEX(装备强化!$C$12:$C$26,MATCH(装备强化附表!S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24</v>
      </c>
      <c r="T404" s="54">
        <f t="shared" si="96"/>
        <v>48000</v>
      </c>
      <c r="U404" s="54">
        <f>ROUNDUP(装备强化!$F$3*INDEX(装备强化!$C$12:$C$26,MATCH(装备强化附表!U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28</v>
      </c>
      <c r="V404" s="54">
        <f t="shared" si="97"/>
        <v>56000</v>
      </c>
      <c r="W404" s="54">
        <f>ROUNDUP(装备强化!$F$3*INDEX(装备强化!$C$12:$C$26,MATCH(装备强化附表!W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31</v>
      </c>
      <c r="X404" s="54">
        <f t="shared" si="98"/>
        <v>62000</v>
      </c>
      <c r="Y404" s="54">
        <f>ROUNDUP(装备强化!$F$3*INDEX(装备强化!$C$12:$C$26,MATCH(装备强化附表!Y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34</v>
      </c>
      <c r="Z404" s="54">
        <f t="shared" si="99"/>
        <v>68000</v>
      </c>
      <c r="AA404" s="54">
        <f>ROUNDUP(装备强化!$F$3*INDEX(装备强化!$C$12:$C$26,MATCH(装备强化附表!AA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60</v>
      </c>
      <c r="AB404" s="54">
        <f t="shared" si="100"/>
        <v>120000</v>
      </c>
      <c r="AC404" s="54">
        <f>ROUNDUP(装备强化!$F$3*INDEX(装备强化!$C$12:$C$26,MATCH(装备强化附表!AC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66</v>
      </c>
      <c r="AD404" s="54">
        <f t="shared" si="101"/>
        <v>132000</v>
      </c>
      <c r="AE404" s="54">
        <f>ROUNDUP(装备强化!$F$3*INDEX(装备强化!$C$12:$C$26,MATCH(装备强化附表!AE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73</v>
      </c>
      <c r="AF404" s="54">
        <f t="shared" si="102"/>
        <v>146000</v>
      </c>
      <c r="AG404" s="54">
        <f>ROUNDUP(装备强化!$F$3*INDEX(装备强化!$C$12:$C$26,MATCH(装备强化附表!AG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80</v>
      </c>
      <c r="AH404" s="54">
        <f t="shared" si="103"/>
        <v>160000</v>
      </c>
      <c r="AI404" s="54">
        <f>ROUNDUP(装备强化!$F$3*INDEX(装备强化!$C$12:$C$26,MATCH(装备强化附表!AI$1,装备强化!$B$12:$B$26,0))*INDEX(装备强化!$G$12:$G$16,MATCH(装备强化附表!$D404,装备强化!$F$12:$F$16,0))*(INDEX(装备强化!$K$12:$K$26,MATCH(装备强化附表!$E404,装备强化!$J$12:$J$26,0))+IF($B404=1,装备强化!$K$28,0))*INDEX(装备强化!$O$12:$O$21,MATCH(装备强化附表!$C404,装备强化!$N$12:$N$21,0)),0)</f>
        <v>86</v>
      </c>
      <c r="AJ404" s="54">
        <f t="shared" si="104"/>
        <v>172000</v>
      </c>
    </row>
    <row r="405" spans="1:36">
      <c r="A405" t="s">
        <v>696</v>
      </c>
      <c r="B405">
        <v>0</v>
      </c>
      <c r="C405" t="s">
        <v>127</v>
      </c>
      <c r="D405" t="s">
        <v>309</v>
      </c>
      <c r="E405">
        <v>15</v>
      </c>
      <c r="F405" t="s">
        <v>135</v>
      </c>
      <c r="G405" s="54">
        <f>ROUNDUP(装备强化!$F$3*INDEX(装备强化!$C$12:$C$26,MATCH(装备强化附表!G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11</v>
      </c>
      <c r="H405" s="54">
        <f t="shared" si="90"/>
        <v>22000</v>
      </c>
      <c r="I405" s="54">
        <f>ROUNDUP(装备强化!$F$3*INDEX(装备强化!$C$12:$C$26,MATCH(装备强化附表!I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17</v>
      </c>
      <c r="J405" s="54">
        <f t="shared" si="91"/>
        <v>34000</v>
      </c>
      <c r="K405" s="54">
        <f>ROUNDUP(装备强化!$F$3*INDEX(装备强化!$C$12:$C$26,MATCH(装备强化附表!K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25</v>
      </c>
      <c r="L405" s="54">
        <f t="shared" si="92"/>
        <v>50000</v>
      </c>
      <c r="M405" s="54">
        <f>ROUNDUP(装备强化!$F$3*INDEX(装备强化!$C$12:$C$26,MATCH(装备强化附表!M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31</v>
      </c>
      <c r="N405" s="54">
        <f t="shared" si="93"/>
        <v>62000</v>
      </c>
      <c r="O405" s="54">
        <f>ROUNDUP(装备强化!$F$3*INDEX(装备强化!$C$12:$C$26,MATCH(装备强化附表!O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39</v>
      </c>
      <c r="P405" s="54">
        <f t="shared" si="94"/>
        <v>78000</v>
      </c>
      <c r="Q405" s="54">
        <f>ROUNDUP(装备强化!$F$3*INDEX(装备强化!$C$12:$C$26,MATCH(装备强化附表!Q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69</v>
      </c>
      <c r="R405" s="54">
        <f t="shared" si="95"/>
        <v>138000</v>
      </c>
      <c r="S405" s="54">
        <f>ROUNDUP(装备强化!$F$3*INDEX(装备强化!$C$12:$C$26,MATCH(装备强化附表!S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80</v>
      </c>
      <c r="T405" s="54">
        <f t="shared" si="96"/>
        <v>160000</v>
      </c>
      <c r="U405" s="54">
        <f>ROUNDUP(装备强化!$F$3*INDEX(装备强化!$C$12:$C$26,MATCH(装备强化附表!U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91</v>
      </c>
      <c r="V405" s="54">
        <f t="shared" si="97"/>
        <v>182000</v>
      </c>
      <c r="W405" s="54">
        <f>ROUNDUP(装备强化!$F$3*INDEX(装备强化!$C$12:$C$26,MATCH(装备强化附表!W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102</v>
      </c>
      <c r="X405" s="54">
        <f t="shared" si="98"/>
        <v>204000</v>
      </c>
      <c r="Y405" s="54">
        <f>ROUNDUP(装备强化!$F$3*INDEX(装备强化!$C$12:$C$26,MATCH(装备强化附表!Y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113</v>
      </c>
      <c r="Z405" s="54">
        <f t="shared" si="99"/>
        <v>226000</v>
      </c>
      <c r="AA405" s="54">
        <f>ROUNDUP(装备强化!$F$3*INDEX(装备强化!$C$12:$C$26,MATCH(装备强化附表!AA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198</v>
      </c>
      <c r="AB405" s="54">
        <f t="shared" si="100"/>
        <v>396000</v>
      </c>
      <c r="AC405" s="54">
        <f>ROUNDUP(装备强化!$F$3*INDEX(装备强化!$C$12:$C$26,MATCH(装备强化附表!AC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220</v>
      </c>
      <c r="AD405" s="54">
        <f t="shared" si="101"/>
        <v>440000</v>
      </c>
      <c r="AE405" s="54">
        <f>ROUNDUP(装备强化!$F$3*INDEX(装备强化!$C$12:$C$26,MATCH(装备强化附表!AE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242</v>
      </c>
      <c r="AF405" s="54">
        <f t="shared" si="102"/>
        <v>484000</v>
      </c>
      <c r="AG405" s="54">
        <f>ROUNDUP(装备强化!$F$3*INDEX(装备强化!$C$12:$C$26,MATCH(装备强化附表!AG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264</v>
      </c>
      <c r="AH405" s="54">
        <f t="shared" si="103"/>
        <v>528000</v>
      </c>
      <c r="AI405" s="54">
        <f>ROUNDUP(装备强化!$F$3*INDEX(装备强化!$C$12:$C$26,MATCH(装备强化附表!AI$1,装备强化!$B$12:$B$26,0))*INDEX(装备强化!$G$12:$G$16,MATCH(装备强化附表!$D405,装备强化!$F$12:$F$16,0))*(INDEX(装备强化!$K$12:$K$26,MATCH(装备强化附表!$E405,装备强化!$J$12:$J$26,0))+IF($B405=1,装备强化!$K$28,0))*INDEX(装备强化!$O$12:$O$21,MATCH(装备强化附表!$C405,装备强化!$N$12:$N$21,0)),0)</f>
        <v>286</v>
      </c>
      <c r="AJ405" s="54">
        <f t="shared" si="104"/>
        <v>572000</v>
      </c>
    </row>
    <row r="406" spans="1:36">
      <c r="A406" t="s">
        <v>701</v>
      </c>
      <c r="B406">
        <v>1</v>
      </c>
      <c r="C406" t="s">
        <v>127</v>
      </c>
      <c r="D406" t="s">
        <v>309</v>
      </c>
      <c r="E406">
        <v>15</v>
      </c>
      <c r="F406" t="s">
        <v>135</v>
      </c>
      <c r="G406" s="54">
        <f>ROUNDUP(装备强化!$F$3*INDEX(装备强化!$C$12:$C$26,MATCH(装备强化附表!G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17</v>
      </c>
      <c r="H406" s="54">
        <f t="shared" si="90"/>
        <v>34000</v>
      </c>
      <c r="I406" s="54">
        <f>ROUNDUP(装备强化!$F$3*INDEX(装备强化!$C$12:$C$26,MATCH(装备强化附表!I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26</v>
      </c>
      <c r="J406" s="54">
        <f t="shared" si="91"/>
        <v>52000</v>
      </c>
      <c r="K406" s="54">
        <f>ROUNDUP(装备强化!$F$3*INDEX(装备强化!$C$12:$C$26,MATCH(装备强化附表!K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39</v>
      </c>
      <c r="L406" s="54">
        <f t="shared" si="92"/>
        <v>78000</v>
      </c>
      <c r="M406" s="54">
        <f>ROUNDUP(装备强化!$F$3*INDEX(装备强化!$C$12:$C$26,MATCH(装备强化附表!M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47</v>
      </c>
      <c r="N406" s="54">
        <f t="shared" si="93"/>
        <v>94000</v>
      </c>
      <c r="O406" s="54">
        <f>ROUNDUP(装备强化!$F$3*INDEX(装备强化!$C$12:$C$26,MATCH(装备强化附表!O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60</v>
      </c>
      <c r="P406" s="54">
        <f t="shared" si="94"/>
        <v>120000</v>
      </c>
      <c r="Q406" s="54">
        <f>ROUNDUP(装备强化!$F$3*INDEX(装备强化!$C$12:$C$26,MATCH(装备强化附表!Q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107</v>
      </c>
      <c r="R406" s="54">
        <f t="shared" si="95"/>
        <v>214000</v>
      </c>
      <c r="S406" s="54">
        <f>ROUNDUP(装备强化!$F$3*INDEX(装备强化!$C$12:$C$26,MATCH(装备强化附表!S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124</v>
      </c>
      <c r="T406" s="54">
        <f t="shared" si="96"/>
        <v>248000</v>
      </c>
      <c r="U406" s="54">
        <f>ROUNDUP(装备强化!$F$3*INDEX(装备强化!$C$12:$C$26,MATCH(装备强化附表!U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141</v>
      </c>
      <c r="V406" s="54">
        <f t="shared" si="97"/>
        <v>282000</v>
      </c>
      <c r="W406" s="54">
        <f>ROUNDUP(装备强化!$F$3*INDEX(装备强化!$C$12:$C$26,MATCH(装备强化附表!W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158</v>
      </c>
      <c r="X406" s="54">
        <f t="shared" si="98"/>
        <v>316000</v>
      </c>
      <c r="Y406" s="54">
        <f>ROUNDUP(装备强化!$F$3*INDEX(装备强化!$C$12:$C$26,MATCH(装备强化附表!Y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175</v>
      </c>
      <c r="Z406" s="54">
        <f t="shared" si="99"/>
        <v>350000</v>
      </c>
      <c r="AA406" s="54">
        <f>ROUNDUP(装备强化!$F$3*INDEX(装备强化!$C$12:$C$26,MATCH(装备强化附表!AA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306</v>
      </c>
      <c r="AB406" s="54">
        <f t="shared" si="100"/>
        <v>612000</v>
      </c>
      <c r="AC406" s="54">
        <f>ROUNDUP(装备强化!$F$3*INDEX(装备强化!$C$12:$C$26,MATCH(装备强化附表!AC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340</v>
      </c>
      <c r="AD406" s="54">
        <f t="shared" si="101"/>
        <v>680000</v>
      </c>
      <c r="AE406" s="54">
        <f>ROUNDUP(装备强化!$F$3*INDEX(装备强化!$C$12:$C$26,MATCH(装备强化附表!AE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374</v>
      </c>
      <c r="AF406" s="54">
        <f t="shared" si="102"/>
        <v>748000</v>
      </c>
      <c r="AG406" s="54">
        <f>ROUNDUP(装备强化!$F$3*INDEX(装备强化!$C$12:$C$26,MATCH(装备强化附表!AG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408</v>
      </c>
      <c r="AH406" s="54">
        <f t="shared" si="103"/>
        <v>816000</v>
      </c>
      <c r="AI406" s="54">
        <f>ROUNDUP(装备强化!$F$3*INDEX(装备强化!$C$12:$C$26,MATCH(装备强化附表!AI$1,装备强化!$B$12:$B$26,0))*INDEX(装备强化!$G$12:$G$16,MATCH(装备强化附表!$D406,装备强化!$F$12:$F$16,0))*(INDEX(装备强化!$K$12:$K$26,MATCH(装备强化附表!$E406,装备强化!$J$12:$J$26,0))+IF($B406=1,装备强化!$K$28,0))*INDEX(装备强化!$O$12:$O$21,MATCH(装备强化附表!$C406,装备强化!$N$12:$N$21,0)),0)</f>
        <v>442</v>
      </c>
      <c r="AJ406" s="54">
        <f t="shared" si="104"/>
        <v>884000</v>
      </c>
    </row>
    <row r="407" spans="1:36">
      <c r="A407" t="s">
        <v>706</v>
      </c>
      <c r="B407">
        <v>0</v>
      </c>
      <c r="C407" t="s">
        <v>128</v>
      </c>
      <c r="D407" t="s">
        <v>309</v>
      </c>
      <c r="E407">
        <v>15</v>
      </c>
      <c r="F407" t="s">
        <v>135</v>
      </c>
      <c r="G407" s="54">
        <f>ROUNDUP(装备强化!$F$3*INDEX(装备强化!$C$12:$C$26,MATCH(装备强化附表!G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7</v>
      </c>
      <c r="H407" s="54">
        <f t="shared" si="90"/>
        <v>14000</v>
      </c>
      <c r="I407" s="54">
        <f>ROUNDUP(装备强化!$F$3*INDEX(装备强化!$C$12:$C$26,MATCH(装备强化附表!I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11</v>
      </c>
      <c r="J407" s="54">
        <f t="shared" si="91"/>
        <v>22000</v>
      </c>
      <c r="K407" s="54">
        <f>ROUNDUP(装备强化!$F$3*INDEX(装备强化!$C$12:$C$26,MATCH(装备强化附表!K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16</v>
      </c>
      <c r="L407" s="54">
        <f t="shared" si="92"/>
        <v>32000</v>
      </c>
      <c r="M407" s="54">
        <f>ROUNDUP(装备强化!$F$3*INDEX(装备强化!$C$12:$C$26,MATCH(装备强化附表!M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19</v>
      </c>
      <c r="N407" s="54">
        <f t="shared" si="93"/>
        <v>38000</v>
      </c>
      <c r="O407" s="54">
        <f>ROUNDUP(装备强化!$F$3*INDEX(装备强化!$C$12:$C$26,MATCH(装备强化附表!O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25</v>
      </c>
      <c r="P407" s="54">
        <f t="shared" si="94"/>
        <v>50000</v>
      </c>
      <c r="Q407" s="54">
        <f>ROUNDUP(装备强化!$F$3*INDEX(装备强化!$C$12:$C$26,MATCH(装备强化附表!Q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43</v>
      </c>
      <c r="R407" s="54">
        <f t="shared" si="95"/>
        <v>86000</v>
      </c>
      <c r="S407" s="54">
        <f>ROUNDUP(装备强化!$F$3*INDEX(装备强化!$C$12:$C$26,MATCH(装备强化附表!S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50</v>
      </c>
      <c r="T407" s="54">
        <f t="shared" si="96"/>
        <v>100000</v>
      </c>
      <c r="U407" s="54">
        <f>ROUNDUP(装备强化!$F$3*INDEX(装备强化!$C$12:$C$26,MATCH(装备强化附表!U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57</v>
      </c>
      <c r="V407" s="54">
        <f t="shared" si="97"/>
        <v>114000</v>
      </c>
      <c r="W407" s="54">
        <f>ROUNDUP(装备强化!$F$3*INDEX(装备强化!$C$12:$C$26,MATCH(装备强化附表!W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64</v>
      </c>
      <c r="X407" s="54">
        <f t="shared" si="98"/>
        <v>128000</v>
      </c>
      <c r="Y407" s="54">
        <f>ROUNDUP(装备强化!$F$3*INDEX(装备强化!$C$12:$C$26,MATCH(装备强化附表!Y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71</v>
      </c>
      <c r="Z407" s="54">
        <f t="shared" si="99"/>
        <v>142000</v>
      </c>
      <c r="AA407" s="54">
        <f>ROUNDUP(装备强化!$F$3*INDEX(装备强化!$C$12:$C$26,MATCH(装备强化附表!AA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124</v>
      </c>
      <c r="AB407" s="54">
        <f t="shared" si="100"/>
        <v>248000</v>
      </c>
      <c r="AC407" s="54">
        <f>ROUNDUP(装备强化!$F$3*INDEX(装备强化!$C$12:$C$26,MATCH(装备强化附表!AC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138</v>
      </c>
      <c r="AD407" s="54">
        <f t="shared" si="101"/>
        <v>276000</v>
      </c>
      <c r="AE407" s="54">
        <f>ROUNDUP(装备强化!$F$3*INDEX(装备强化!$C$12:$C$26,MATCH(装备强化附表!AE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152</v>
      </c>
      <c r="AF407" s="54">
        <f t="shared" si="102"/>
        <v>304000</v>
      </c>
      <c r="AG407" s="54">
        <f>ROUNDUP(装备强化!$F$3*INDEX(装备强化!$C$12:$C$26,MATCH(装备强化附表!AG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165</v>
      </c>
      <c r="AH407" s="54">
        <f t="shared" si="103"/>
        <v>330000</v>
      </c>
      <c r="AI407" s="54">
        <f>ROUNDUP(装备强化!$F$3*INDEX(装备强化!$C$12:$C$26,MATCH(装备强化附表!AI$1,装备强化!$B$12:$B$26,0))*INDEX(装备强化!$G$12:$G$16,MATCH(装备强化附表!$D407,装备强化!$F$12:$F$16,0))*(INDEX(装备强化!$K$12:$K$26,MATCH(装备强化附表!$E407,装备强化!$J$12:$J$26,0))+IF($B407=1,装备强化!$K$28,0))*INDEX(装备强化!$O$12:$O$21,MATCH(装备强化附表!$C407,装备强化!$N$12:$N$21,0)),0)</f>
        <v>179</v>
      </c>
      <c r="AJ407" s="54">
        <f t="shared" si="104"/>
        <v>358000</v>
      </c>
    </row>
    <row r="408" spans="1:36">
      <c r="A408" t="s">
        <v>711</v>
      </c>
      <c r="B408">
        <v>1</v>
      </c>
      <c r="C408" t="s">
        <v>128</v>
      </c>
      <c r="D408" t="s">
        <v>309</v>
      </c>
      <c r="E408">
        <v>15</v>
      </c>
      <c r="F408" t="s">
        <v>135</v>
      </c>
      <c r="G408" s="54">
        <f>ROUNDUP(装备强化!$F$3*INDEX(装备强化!$C$12:$C$26,MATCH(装备强化附表!G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11</v>
      </c>
      <c r="H408" s="54">
        <f t="shared" si="90"/>
        <v>22000</v>
      </c>
      <c r="I408" s="54">
        <f>ROUNDUP(装备强化!$F$3*INDEX(装备强化!$C$12:$C$26,MATCH(装备强化附表!I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16</v>
      </c>
      <c r="J408" s="54">
        <f t="shared" si="91"/>
        <v>32000</v>
      </c>
      <c r="K408" s="54">
        <f>ROUNDUP(装备强化!$F$3*INDEX(装备强化!$C$12:$C$26,MATCH(装备强化附表!K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24</v>
      </c>
      <c r="L408" s="54">
        <f t="shared" si="92"/>
        <v>48000</v>
      </c>
      <c r="M408" s="54">
        <f>ROUNDUP(装备强化!$F$3*INDEX(装备强化!$C$12:$C$26,MATCH(装备强化附表!M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30</v>
      </c>
      <c r="N408" s="54">
        <f t="shared" si="93"/>
        <v>60000</v>
      </c>
      <c r="O408" s="54">
        <f>ROUNDUP(装备强化!$F$3*INDEX(装备强化!$C$12:$C$26,MATCH(装备强化附表!O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38</v>
      </c>
      <c r="P408" s="54">
        <f t="shared" si="94"/>
        <v>76000</v>
      </c>
      <c r="Q408" s="54">
        <f>ROUNDUP(装备强化!$F$3*INDEX(装备强化!$C$12:$C$26,MATCH(装备强化附表!Q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67</v>
      </c>
      <c r="R408" s="54">
        <f t="shared" si="95"/>
        <v>134000</v>
      </c>
      <c r="S408" s="54">
        <f>ROUNDUP(装备强化!$F$3*INDEX(装备强化!$C$12:$C$26,MATCH(装备强化附表!S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78</v>
      </c>
      <c r="T408" s="54">
        <f t="shared" si="96"/>
        <v>156000</v>
      </c>
      <c r="U408" s="54">
        <f>ROUNDUP(装备强化!$F$3*INDEX(装备强化!$C$12:$C$26,MATCH(装备强化附表!U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88</v>
      </c>
      <c r="V408" s="54">
        <f t="shared" si="97"/>
        <v>176000</v>
      </c>
      <c r="W408" s="54">
        <f>ROUNDUP(装备强化!$F$3*INDEX(装备强化!$C$12:$C$26,MATCH(装备强化附表!W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99</v>
      </c>
      <c r="X408" s="54">
        <f t="shared" si="98"/>
        <v>198000</v>
      </c>
      <c r="Y408" s="54">
        <f>ROUNDUP(装备强化!$F$3*INDEX(装备强化!$C$12:$C$26,MATCH(装备强化附表!Y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109</v>
      </c>
      <c r="Z408" s="54">
        <f t="shared" si="99"/>
        <v>218000</v>
      </c>
      <c r="AA408" s="54">
        <f>ROUNDUP(装备强化!$F$3*INDEX(装备强化!$C$12:$C$26,MATCH(装备强化附表!AA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192</v>
      </c>
      <c r="AB408" s="54">
        <f t="shared" si="100"/>
        <v>384000</v>
      </c>
      <c r="AC408" s="54">
        <f>ROUNDUP(装备强化!$F$3*INDEX(装备强化!$C$12:$C$26,MATCH(装备强化附表!AC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213</v>
      </c>
      <c r="AD408" s="54">
        <f t="shared" si="101"/>
        <v>426000</v>
      </c>
      <c r="AE408" s="54">
        <f>ROUNDUP(装备强化!$F$3*INDEX(装备强化!$C$12:$C$26,MATCH(装备强化附表!AE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234</v>
      </c>
      <c r="AF408" s="54">
        <f t="shared" si="102"/>
        <v>468000</v>
      </c>
      <c r="AG408" s="54">
        <f>ROUNDUP(装备强化!$F$3*INDEX(装备强化!$C$12:$C$26,MATCH(装备强化附表!AG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255</v>
      </c>
      <c r="AH408" s="54">
        <f t="shared" si="103"/>
        <v>510000</v>
      </c>
      <c r="AI408" s="54">
        <f>ROUNDUP(装备强化!$F$3*INDEX(装备强化!$C$12:$C$26,MATCH(装备强化附表!AI$1,装备强化!$B$12:$B$26,0))*INDEX(装备强化!$G$12:$G$16,MATCH(装备强化附表!$D408,装备强化!$F$12:$F$16,0))*(INDEX(装备强化!$K$12:$K$26,MATCH(装备强化附表!$E408,装备强化!$J$12:$J$26,0))+IF($B408=1,装备强化!$K$28,0))*INDEX(装备强化!$O$12:$O$21,MATCH(装备强化附表!$C408,装备强化!$N$12:$N$21,0)),0)</f>
        <v>277</v>
      </c>
      <c r="AJ408" s="54">
        <f t="shared" si="104"/>
        <v>554000</v>
      </c>
    </row>
    <row r="409" spans="1:36">
      <c r="A409" t="s">
        <v>716</v>
      </c>
      <c r="B409">
        <v>0</v>
      </c>
      <c r="C409" t="s">
        <v>127</v>
      </c>
      <c r="D409" t="s">
        <v>309</v>
      </c>
      <c r="E409">
        <v>15</v>
      </c>
      <c r="F409" t="s">
        <v>139</v>
      </c>
      <c r="G409" s="54">
        <f>ROUNDUP(装备强化!$F$3*INDEX(装备强化!$C$12:$C$26,MATCH(装备强化附表!G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11</v>
      </c>
      <c r="H409" s="54">
        <f t="shared" si="90"/>
        <v>22000</v>
      </c>
      <c r="I409" s="54">
        <f>ROUNDUP(装备强化!$F$3*INDEX(装备强化!$C$12:$C$26,MATCH(装备强化附表!I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17</v>
      </c>
      <c r="J409" s="54">
        <f t="shared" si="91"/>
        <v>34000</v>
      </c>
      <c r="K409" s="54">
        <f>ROUNDUP(装备强化!$F$3*INDEX(装备强化!$C$12:$C$26,MATCH(装备强化附表!K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25</v>
      </c>
      <c r="L409" s="54">
        <f t="shared" si="92"/>
        <v>50000</v>
      </c>
      <c r="M409" s="54">
        <f>ROUNDUP(装备强化!$F$3*INDEX(装备强化!$C$12:$C$26,MATCH(装备强化附表!M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31</v>
      </c>
      <c r="N409" s="54">
        <f t="shared" si="93"/>
        <v>62000</v>
      </c>
      <c r="O409" s="54">
        <f>ROUNDUP(装备强化!$F$3*INDEX(装备强化!$C$12:$C$26,MATCH(装备强化附表!O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39</v>
      </c>
      <c r="P409" s="54">
        <f t="shared" si="94"/>
        <v>78000</v>
      </c>
      <c r="Q409" s="54">
        <f>ROUNDUP(装备强化!$F$3*INDEX(装备强化!$C$12:$C$26,MATCH(装备强化附表!Q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69</v>
      </c>
      <c r="R409" s="54">
        <f t="shared" si="95"/>
        <v>138000</v>
      </c>
      <c r="S409" s="54">
        <f>ROUNDUP(装备强化!$F$3*INDEX(装备强化!$C$12:$C$26,MATCH(装备强化附表!S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80</v>
      </c>
      <c r="T409" s="54">
        <f t="shared" si="96"/>
        <v>160000</v>
      </c>
      <c r="U409" s="54">
        <f>ROUNDUP(装备强化!$F$3*INDEX(装备强化!$C$12:$C$26,MATCH(装备强化附表!U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91</v>
      </c>
      <c r="V409" s="54">
        <f t="shared" si="97"/>
        <v>182000</v>
      </c>
      <c r="W409" s="54">
        <f>ROUNDUP(装备强化!$F$3*INDEX(装备强化!$C$12:$C$26,MATCH(装备强化附表!W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102</v>
      </c>
      <c r="X409" s="54">
        <f t="shared" si="98"/>
        <v>204000</v>
      </c>
      <c r="Y409" s="54">
        <f>ROUNDUP(装备强化!$F$3*INDEX(装备强化!$C$12:$C$26,MATCH(装备强化附表!Y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113</v>
      </c>
      <c r="Z409" s="54">
        <f t="shared" si="99"/>
        <v>226000</v>
      </c>
      <c r="AA409" s="54">
        <f>ROUNDUP(装备强化!$F$3*INDEX(装备强化!$C$12:$C$26,MATCH(装备强化附表!AA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198</v>
      </c>
      <c r="AB409" s="54">
        <f t="shared" si="100"/>
        <v>396000</v>
      </c>
      <c r="AC409" s="54">
        <f>ROUNDUP(装备强化!$F$3*INDEX(装备强化!$C$12:$C$26,MATCH(装备强化附表!AC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220</v>
      </c>
      <c r="AD409" s="54">
        <f t="shared" si="101"/>
        <v>440000</v>
      </c>
      <c r="AE409" s="54">
        <f>ROUNDUP(装备强化!$F$3*INDEX(装备强化!$C$12:$C$26,MATCH(装备强化附表!AE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242</v>
      </c>
      <c r="AF409" s="54">
        <f t="shared" si="102"/>
        <v>484000</v>
      </c>
      <c r="AG409" s="54">
        <f>ROUNDUP(装备强化!$F$3*INDEX(装备强化!$C$12:$C$26,MATCH(装备强化附表!AG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264</v>
      </c>
      <c r="AH409" s="54">
        <f t="shared" si="103"/>
        <v>528000</v>
      </c>
      <c r="AI409" s="54">
        <f>ROUNDUP(装备强化!$F$3*INDEX(装备强化!$C$12:$C$26,MATCH(装备强化附表!AI$1,装备强化!$B$12:$B$26,0))*INDEX(装备强化!$G$12:$G$16,MATCH(装备强化附表!$D409,装备强化!$F$12:$F$16,0))*(INDEX(装备强化!$K$12:$K$26,MATCH(装备强化附表!$E409,装备强化!$J$12:$J$26,0))+IF($B409=1,装备强化!$K$28,0))*INDEX(装备强化!$O$12:$O$21,MATCH(装备强化附表!$C409,装备强化!$N$12:$N$21,0)),0)</f>
        <v>286</v>
      </c>
      <c r="AJ409" s="54">
        <f t="shared" si="104"/>
        <v>572000</v>
      </c>
    </row>
    <row r="410" spans="1:36">
      <c r="A410" t="s">
        <v>721</v>
      </c>
      <c r="B410">
        <v>1</v>
      </c>
      <c r="C410" t="s">
        <v>127</v>
      </c>
      <c r="D410" t="s">
        <v>309</v>
      </c>
      <c r="E410">
        <v>15</v>
      </c>
      <c r="F410" t="s">
        <v>139</v>
      </c>
      <c r="G410" s="54">
        <f>ROUNDUP(装备强化!$F$3*INDEX(装备强化!$C$12:$C$26,MATCH(装备强化附表!G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17</v>
      </c>
      <c r="H410" s="54">
        <f t="shared" si="90"/>
        <v>34000</v>
      </c>
      <c r="I410" s="54">
        <f>ROUNDUP(装备强化!$F$3*INDEX(装备强化!$C$12:$C$26,MATCH(装备强化附表!I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26</v>
      </c>
      <c r="J410" s="54">
        <f t="shared" si="91"/>
        <v>52000</v>
      </c>
      <c r="K410" s="54">
        <f>ROUNDUP(装备强化!$F$3*INDEX(装备强化!$C$12:$C$26,MATCH(装备强化附表!K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39</v>
      </c>
      <c r="L410" s="54">
        <f t="shared" si="92"/>
        <v>78000</v>
      </c>
      <c r="M410" s="54">
        <f>ROUNDUP(装备强化!$F$3*INDEX(装备强化!$C$12:$C$26,MATCH(装备强化附表!M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47</v>
      </c>
      <c r="N410" s="54">
        <f t="shared" si="93"/>
        <v>94000</v>
      </c>
      <c r="O410" s="54">
        <f>ROUNDUP(装备强化!$F$3*INDEX(装备强化!$C$12:$C$26,MATCH(装备强化附表!O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60</v>
      </c>
      <c r="P410" s="54">
        <f t="shared" si="94"/>
        <v>120000</v>
      </c>
      <c r="Q410" s="54">
        <f>ROUNDUP(装备强化!$F$3*INDEX(装备强化!$C$12:$C$26,MATCH(装备强化附表!Q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107</v>
      </c>
      <c r="R410" s="54">
        <f t="shared" si="95"/>
        <v>214000</v>
      </c>
      <c r="S410" s="54">
        <f>ROUNDUP(装备强化!$F$3*INDEX(装备强化!$C$12:$C$26,MATCH(装备强化附表!S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124</v>
      </c>
      <c r="T410" s="54">
        <f t="shared" si="96"/>
        <v>248000</v>
      </c>
      <c r="U410" s="54">
        <f>ROUNDUP(装备强化!$F$3*INDEX(装备强化!$C$12:$C$26,MATCH(装备强化附表!U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141</v>
      </c>
      <c r="V410" s="54">
        <f t="shared" si="97"/>
        <v>282000</v>
      </c>
      <c r="W410" s="54">
        <f>ROUNDUP(装备强化!$F$3*INDEX(装备强化!$C$12:$C$26,MATCH(装备强化附表!W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158</v>
      </c>
      <c r="X410" s="54">
        <f t="shared" si="98"/>
        <v>316000</v>
      </c>
      <c r="Y410" s="54">
        <f>ROUNDUP(装备强化!$F$3*INDEX(装备强化!$C$12:$C$26,MATCH(装备强化附表!Y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175</v>
      </c>
      <c r="Z410" s="54">
        <f t="shared" si="99"/>
        <v>350000</v>
      </c>
      <c r="AA410" s="54">
        <f>ROUNDUP(装备强化!$F$3*INDEX(装备强化!$C$12:$C$26,MATCH(装备强化附表!AA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306</v>
      </c>
      <c r="AB410" s="54">
        <f t="shared" si="100"/>
        <v>612000</v>
      </c>
      <c r="AC410" s="54">
        <f>ROUNDUP(装备强化!$F$3*INDEX(装备强化!$C$12:$C$26,MATCH(装备强化附表!AC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340</v>
      </c>
      <c r="AD410" s="54">
        <f t="shared" si="101"/>
        <v>680000</v>
      </c>
      <c r="AE410" s="54">
        <f>ROUNDUP(装备强化!$F$3*INDEX(装备强化!$C$12:$C$26,MATCH(装备强化附表!AE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374</v>
      </c>
      <c r="AF410" s="54">
        <f t="shared" si="102"/>
        <v>748000</v>
      </c>
      <c r="AG410" s="54">
        <f>ROUNDUP(装备强化!$F$3*INDEX(装备强化!$C$12:$C$26,MATCH(装备强化附表!AG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408</v>
      </c>
      <c r="AH410" s="54">
        <f t="shared" si="103"/>
        <v>816000</v>
      </c>
      <c r="AI410" s="54">
        <f>ROUNDUP(装备强化!$F$3*INDEX(装备强化!$C$12:$C$26,MATCH(装备强化附表!AI$1,装备强化!$B$12:$B$26,0))*INDEX(装备强化!$G$12:$G$16,MATCH(装备强化附表!$D410,装备强化!$F$12:$F$16,0))*(INDEX(装备强化!$K$12:$K$26,MATCH(装备强化附表!$E410,装备强化!$J$12:$J$26,0))+IF($B410=1,装备强化!$K$28,0))*INDEX(装备强化!$O$12:$O$21,MATCH(装备强化附表!$C410,装备强化!$N$12:$N$21,0)),0)</f>
        <v>442</v>
      </c>
      <c r="AJ410" s="54">
        <f t="shared" si="104"/>
        <v>884000</v>
      </c>
    </row>
    <row r="411" spans="1:36">
      <c r="A411" t="s">
        <v>726</v>
      </c>
      <c r="B411">
        <v>0</v>
      </c>
      <c r="C411" t="s">
        <v>128</v>
      </c>
      <c r="D411" t="s">
        <v>309</v>
      </c>
      <c r="E411">
        <v>15</v>
      </c>
      <c r="F411" t="s">
        <v>139</v>
      </c>
      <c r="G411" s="54">
        <f>ROUNDUP(装备强化!$F$3*INDEX(装备强化!$C$12:$C$26,MATCH(装备强化附表!G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7</v>
      </c>
      <c r="H411" s="54">
        <f t="shared" si="90"/>
        <v>14000</v>
      </c>
      <c r="I411" s="54">
        <f>ROUNDUP(装备强化!$F$3*INDEX(装备强化!$C$12:$C$26,MATCH(装备强化附表!I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11</v>
      </c>
      <c r="J411" s="54">
        <f t="shared" si="91"/>
        <v>22000</v>
      </c>
      <c r="K411" s="54">
        <f>ROUNDUP(装备强化!$F$3*INDEX(装备强化!$C$12:$C$26,MATCH(装备强化附表!K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16</v>
      </c>
      <c r="L411" s="54">
        <f t="shared" si="92"/>
        <v>32000</v>
      </c>
      <c r="M411" s="54">
        <f>ROUNDUP(装备强化!$F$3*INDEX(装备强化!$C$12:$C$26,MATCH(装备强化附表!M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19</v>
      </c>
      <c r="N411" s="54">
        <f t="shared" si="93"/>
        <v>38000</v>
      </c>
      <c r="O411" s="54">
        <f>ROUNDUP(装备强化!$F$3*INDEX(装备强化!$C$12:$C$26,MATCH(装备强化附表!O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25</v>
      </c>
      <c r="P411" s="54">
        <f t="shared" si="94"/>
        <v>50000</v>
      </c>
      <c r="Q411" s="54">
        <f>ROUNDUP(装备强化!$F$3*INDEX(装备强化!$C$12:$C$26,MATCH(装备强化附表!Q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43</v>
      </c>
      <c r="R411" s="54">
        <f t="shared" si="95"/>
        <v>86000</v>
      </c>
      <c r="S411" s="54">
        <f>ROUNDUP(装备强化!$F$3*INDEX(装备强化!$C$12:$C$26,MATCH(装备强化附表!S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50</v>
      </c>
      <c r="T411" s="54">
        <f t="shared" si="96"/>
        <v>100000</v>
      </c>
      <c r="U411" s="54">
        <f>ROUNDUP(装备强化!$F$3*INDEX(装备强化!$C$12:$C$26,MATCH(装备强化附表!U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57</v>
      </c>
      <c r="V411" s="54">
        <f t="shared" si="97"/>
        <v>114000</v>
      </c>
      <c r="W411" s="54">
        <f>ROUNDUP(装备强化!$F$3*INDEX(装备强化!$C$12:$C$26,MATCH(装备强化附表!W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64</v>
      </c>
      <c r="X411" s="54">
        <f t="shared" si="98"/>
        <v>128000</v>
      </c>
      <c r="Y411" s="54">
        <f>ROUNDUP(装备强化!$F$3*INDEX(装备强化!$C$12:$C$26,MATCH(装备强化附表!Y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71</v>
      </c>
      <c r="Z411" s="54">
        <f t="shared" si="99"/>
        <v>142000</v>
      </c>
      <c r="AA411" s="54">
        <f>ROUNDUP(装备强化!$F$3*INDEX(装备强化!$C$12:$C$26,MATCH(装备强化附表!AA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124</v>
      </c>
      <c r="AB411" s="54">
        <f t="shared" si="100"/>
        <v>248000</v>
      </c>
      <c r="AC411" s="54">
        <f>ROUNDUP(装备强化!$F$3*INDEX(装备强化!$C$12:$C$26,MATCH(装备强化附表!AC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138</v>
      </c>
      <c r="AD411" s="54">
        <f t="shared" si="101"/>
        <v>276000</v>
      </c>
      <c r="AE411" s="54">
        <f>ROUNDUP(装备强化!$F$3*INDEX(装备强化!$C$12:$C$26,MATCH(装备强化附表!AE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152</v>
      </c>
      <c r="AF411" s="54">
        <f t="shared" si="102"/>
        <v>304000</v>
      </c>
      <c r="AG411" s="54">
        <f>ROUNDUP(装备强化!$F$3*INDEX(装备强化!$C$12:$C$26,MATCH(装备强化附表!AG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165</v>
      </c>
      <c r="AH411" s="54">
        <f t="shared" si="103"/>
        <v>330000</v>
      </c>
      <c r="AI411" s="54">
        <f>ROUNDUP(装备强化!$F$3*INDEX(装备强化!$C$12:$C$26,MATCH(装备强化附表!AI$1,装备强化!$B$12:$B$26,0))*INDEX(装备强化!$G$12:$G$16,MATCH(装备强化附表!$D411,装备强化!$F$12:$F$16,0))*(INDEX(装备强化!$K$12:$K$26,MATCH(装备强化附表!$E411,装备强化!$J$12:$J$26,0))+IF($B411=1,装备强化!$K$28,0))*INDEX(装备强化!$O$12:$O$21,MATCH(装备强化附表!$C411,装备强化!$N$12:$N$21,0)),0)</f>
        <v>179</v>
      </c>
      <c r="AJ411" s="54">
        <f t="shared" si="104"/>
        <v>358000</v>
      </c>
    </row>
    <row r="412" spans="1:36">
      <c r="A412" t="s">
        <v>731</v>
      </c>
      <c r="B412">
        <v>1</v>
      </c>
      <c r="C412" t="s">
        <v>128</v>
      </c>
      <c r="D412" t="s">
        <v>309</v>
      </c>
      <c r="E412">
        <v>15</v>
      </c>
      <c r="F412" t="s">
        <v>139</v>
      </c>
      <c r="G412" s="54">
        <f>ROUNDUP(装备强化!$F$3*INDEX(装备强化!$C$12:$C$26,MATCH(装备强化附表!G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11</v>
      </c>
      <c r="H412" s="54">
        <f t="shared" si="90"/>
        <v>22000</v>
      </c>
      <c r="I412" s="54">
        <f>ROUNDUP(装备强化!$F$3*INDEX(装备强化!$C$12:$C$26,MATCH(装备强化附表!I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16</v>
      </c>
      <c r="J412" s="54">
        <f t="shared" si="91"/>
        <v>32000</v>
      </c>
      <c r="K412" s="54">
        <f>ROUNDUP(装备强化!$F$3*INDEX(装备强化!$C$12:$C$26,MATCH(装备强化附表!K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24</v>
      </c>
      <c r="L412" s="54">
        <f t="shared" si="92"/>
        <v>48000</v>
      </c>
      <c r="M412" s="54">
        <f>ROUNDUP(装备强化!$F$3*INDEX(装备强化!$C$12:$C$26,MATCH(装备强化附表!M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30</v>
      </c>
      <c r="N412" s="54">
        <f t="shared" si="93"/>
        <v>60000</v>
      </c>
      <c r="O412" s="54">
        <f>ROUNDUP(装备强化!$F$3*INDEX(装备强化!$C$12:$C$26,MATCH(装备强化附表!O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38</v>
      </c>
      <c r="P412" s="54">
        <f t="shared" si="94"/>
        <v>76000</v>
      </c>
      <c r="Q412" s="54">
        <f>ROUNDUP(装备强化!$F$3*INDEX(装备强化!$C$12:$C$26,MATCH(装备强化附表!Q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67</v>
      </c>
      <c r="R412" s="54">
        <f t="shared" si="95"/>
        <v>134000</v>
      </c>
      <c r="S412" s="54">
        <f>ROUNDUP(装备强化!$F$3*INDEX(装备强化!$C$12:$C$26,MATCH(装备强化附表!S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78</v>
      </c>
      <c r="T412" s="54">
        <f t="shared" si="96"/>
        <v>156000</v>
      </c>
      <c r="U412" s="54">
        <f>ROUNDUP(装备强化!$F$3*INDEX(装备强化!$C$12:$C$26,MATCH(装备强化附表!U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88</v>
      </c>
      <c r="V412" s="54">
        <f t="shared" si="97"/>
        <v>176000</v>
      </c>
      <c r="W412" s="54">
        <f>ROUNDUP(装备强化!$F$3*INDEX(装备强化!$C$12:$C$26,MATCH(装备强化附表!W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99</v>
      </c>
      <c r="X412" s="54">
        <f t="shared" si="98"/>
        <v>198000</v>
      </c>
      <c r="Y412" s="54">
        <f>ROUNDUP(装备强化!$F$3*INDEX(装备强化!$C$12:$C$26,MATCH(装备强化附表!Y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109</v>
      </c>
      <c r="Z412" s="54">
        <f t="shared" si="99"/>
        <v>218000</v>
      </c>
      <c r="AA412" s="54">
        <f>ROUNDUP(装备强化!$F$3*INDEX(装备强化!$C$12:$C$26,MATCH(装备强化附表!AA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192</v>
      </c>
      <c r="AB412" s="54">
        <f t="shared" si="100"/>
        <v>384000</v>
      </c>
      <c r="AC412" s="54">
        <f>ROUNDUP(装备强化!$F$3*INDEX(装备强化!$C$12:$C$26,MATCH(装备强化附表!AC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213</v>
      </c>
      <c r="AD412" s="54">
        <f t="shared" si="101"/>
        <v>426000</v>
      </c>
      <c r="AE412" s="54">
        <f>ROUNDUP(装备强化!$F$3*INDEX(装备强化!$C$12:$C$26,MATCH(装备强化附表!AE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234</v>
      </c>
      <c r="AF412" s="54">
        <f t="shared" si="102"/>
        <v>468000</v>
      </c>
      <c r="AG412" s="54">
        <f>ROUNDUP(装备强化!$F$3*INDEX(装备强化!$C$12:$C$26,MATCH(装备强化附表!AG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255</v>
      </c>
      <c r="AH412" s="54">
        <f t="shared" si="103"/>
        <v>510000</v>
      </c>
      <c r="AI412" s="54">
        <f>ROUNDUP(装备强化!$F$3*INDEX(装备强化!$C$12:$C$26,MATCH(装备强化附表!AI$1,装备强化!$B$12:$B$26,0))*INDEX(装备强化!$G$12:$G$16,MATCH(装备强化附表!$D412,装备强化!$F$12:$F$16,0))*(INDEX(装备强化!$K$12:$K$26,MATCH(装备强化附表!$E412,装备强化!$J$12:$J$26,0))+IF($B412=1,装备强化!$K$28,0))*INDEX(装备强化!$O$12:$O$21,MATCH(装备强化附表!$C412,装备强化!$N$12:$N$21,0)),0)</f>
        <v>277</v>
      </c>
      <c r="AJ412" s="54">
        <f t="shared" si="104"/>
        <v>554000</v>
      </c>
    </row>
    <row r="413" spans="1:36">
      <c r="A413" t="s">
        <v>736</v>
      </c>
      <c r="B413">
        <v>0</v>
      </c>
      <c r="C413" t="s">
        <v>127</v>
      </c>
      <c r="D413" t="s">
        <v>309</v>
      </c>
      <c r="E413">
        <v>15</v>
      </c>
      <c r="F413" t="s">
        <v>137</v>
      </c>
      <c r="G413" s="54">
        <f>ROUNDUP(装备强化!$F$3*INDEX(装备强化!$C$12:$C$26,MATCH(装备强化附表!G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11</v>
      </c>
      <c r="H413" s="54">
        <f t="shared" si="90"/>
        <v>22000</v>
      </c>
      <c r="I413" s="54">
        <f>ROUNDUP(装备强化!$F$3*INDEX(装备强化!$C$12:$C$26,MATCH(装备强化附表!I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17</v>
      </c>
      <c r="J413" s="54">
        <f t="shared" si="91"/>
        <v>34000</v>
      </c>
      <c r="K413" s="54">
        <f>ROUNDUP(装备强化!$F$3*INDEX(装备强化!$C$12:$C$26,MATCH(装备强化附表!K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25</v>
      </c>
      <c r="L413" s="54">
        <f t="shared" si="92"/>
        <v>50000</v>
      </c>
      <c r="M413" s="54">
        <f>ROUNDUP(装备强化!$F$3*INDEX(装备强化!$C$12:$C$26,MATCH(装备强化附表!M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31</v>
      </c>
      <c r="N413" s="54">
        <f t="shared" si="93"/>
        <v>62000</v>
      </c>
      <c r="O413" s="54">
        <f>ROUNDUP(装备强化!$F$3*INDEX(装备强化!$C$12:$C$26,MATCH(装备强化附表!O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39</v>
      </c>
      <c r="P413" s="54">
        <f t="shared" si="94"/>
        <v>78000</v>
      </c>
      <c r="Q413" s="54">
        <f>ROUNDUP(装备强化!$F$3*INDEX(装备强化!$C$12:$C$26,MATCH(装备强化附表!Q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69</v>
      </c>
      <c r="R413" s="54">
        <f t="shared" si="95"/>
        <v>138000</v>
      </c>
      <c r="S413" s="54">
        <f>ROUNDUP(装备强化!$F$3*INDEX(装备强化!$C$12:$C$26,MATCH(装备强化附表!S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80</v>
      </c>
      <c r="T413" s="54">
        <f t="shared" si="96"/>
        <v>160000</v>
      </c>
      <c r="U413" s="54">
        <f>ROUNDUP(装备强化!$F$3*INDEX(装备强化!$C$12:$C$26,MATCH(装备强化附表!U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91</v>
      </c>
      <c r="V413" s="54">
        <f t="shared" si="97"/>
        <v>182000</v>
      </c>
      <c r="W413" s="54">
        <f>ROUNDUP(装备强化!$F$3*INDEX(装备强化!$C$12:$C$26,MATCH(装备强化附表!W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102</v>
      </c>
      <c r="X413" s="54">
        <f t="shared" si="98"/>
        <v>204000</v>
      </c>
      <c r="Y413" s="54">
        <f>ROUNDUP(装备强化!$F$3*INDEX(装备强化!$C$12:$C$26,MATCH(装备强化附表!Y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113</v>
      </c>
      <c r="Z413" s="54">
        <f t="shared" si="99"/>
        <v>226000</v>
      </c>
      <c r="AA413" s="54">
        <f>ROUNDUP(装备强化!$F$3*INDEX(装备强化!$C$12:$C$26,MATCH(装备强化附表!AA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198</v>
      </c>
      <c r="AB413" s="54">
        <f t="shared" si="100"/>
        <v>396000</v>
      </c>
      <c r="AC413" s="54">
        <f>ROUNDUP(装备强化!$F$3*INDEX(装备强化!$C$12:$C$26,MATCH(装备强化附表!AC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220</v>
      </c>
      <c r="AD413" s="54">
        <f t="shared" si="101"/>
        <v>440000</v>
      </c>
      <c r="AE413" s="54">
        <f>ROUNDUP(装备强化!$F$3*INDEX(装备强化!$C$12:$C$26,MATCH(装备强化附表!AE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242</v>
      </c>
      <c r="AF413" s="54">
        <f t="shared" si="102"/>
        <v>484000</v>
      </c>
      <c r="AG413" s="54">
        <f>ROUNDUP(装备强化!$F$3*INDEX(装备强化!$C$12:$C$26,MATCH(装备强化附表!AG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264</v>
      </c>
      <c r="AH413" s="54">
        <f t="shared" si="103"/>
        <v>528000</v>
      </c>
      <c r="AI413" s="54">
        <f>ROUNDUP(装备强化!$F$3*INDEX(装备强化!$C$12:$C$26,MATCH(装备强化附表!AI$1,装备强化!$B$12:$B$26,0))*INDEX(装备强化!$G$12:$G$16,MATCH(装备强化附表!$D413,装备强化!$F$12:$F$16,0))*(INDEX(装备强化!$K$12:$K$26,MATCH(装备强化附表!$E413,装备强化!$J$12:$J$26,0))+IF($B413=1,装备强化!$K$28,0))*INDEX(装备强化!$O$12:$O$21,MATCH(装备强化附表!$C413,装备强化!$N$12:$N$21,0)),0)</f>
        <v>286</v>
      </c>
      <c r="AJ413" s="54">
        <f t="shared" si="104"/>
        <v>572000</v>
      </c>
    </row>
    <row r="414" spans="1:36">
      <c r="A414" t="s">
        <v>741</v>
      </c>
      <c r="B414">
        <v>1</v>
      </c>
      <c r="C414" t="s">
        <v>127</v>
      </c>
      <c r="D414" t="s">
        <v>309</v>
      </c>
      <c r="E414">
        <v>15</v>
      </c>
      <c r="F414" t="s">
        <v>137</v>
      </c>
      <c r="G414" s="54">
        <f>ROUNDUP(装备强化!$F$3*INDEX(装备强化!$C$12:$C$26,MATCH(装备强化附表!G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17</v>
      </c>
      <c r="H414" s="54">
        <f t="shared" si="90"/>
        <v>34000</v>
      </c>
      <c r="I414" s="54">
        <f>ROUNDUP(装备强化!$F$3*INDEX(装备强化!$C$12:$C$26,MATCH(装备强化附表!I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26</v>
      </c>
      <c r="J414" s="54">
        <f t="shared" si="91"/>
        <v>52000</v>
      </c>
      <c r="K414" s="54">
        <f>ROUNDUP(装备强化!$F$3*INDEX(装备强化!$C$12:$C$26,MATCH(装备强化附表!K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39</v>
      </c>
      <c r="L414" s="54">
        <f t="shared" si="92"/>
        <v>78000</v>
      </c>
      <c r="M414" s="54">
        <f>ROUNDUP(装备强化!$F$3*INDEX(装备强化!$C$12:$C$26,MATCH(装备强化附表!M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47</v>
      </c>
      <c r="N414" s="54">
        <f t="shared" si="93"/>
        <v>94000</v>
      </c>
      <c r="O414" s="54">
        <f>ROUNDUP(装备强化!$F$3*INDEX(装备强化!$C$12:$C$26,MATCH(装备强化附表!O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60</v>
      </c>
      <c r="P414" s="54">
        <f t="shared" si="94"/>
        <v>120000</v>
      </c>
      <c r="Q414" s="54">
        <f>ROUNDUP(装备强化!$F$3*INDEX(装备强化!$C$12:$C$26,MATCH(装备强化附表!Q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107</v>
      </c>
      <c r="R414" s="54">
        <f t="shared" si="95"/>
        <v>214000</v>
      </c>
      <c r="S414" s="54">
        <f>ROUNDUP(装备强化!$F$3*INDEX(装备强化!$C$12:$C$26,MATCH(装备强化附表!S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124</v>
      </c>
      <c r="T414" s="54">
        <f t="shared" si="96"/>
        <v>248000</v>
      </c>
      <c r="U414" s="54">
        <f>ROUNDUP(装备强化!$F$3*INDEX(装备强化!$C$12:$C$26,MATCH(装备强化附表!U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141</v>
      </c>
      <c r="V414" s="54">
        <f t="shared" si="97"/>
        <v>282000</v>
      </c>
      <c r="W414" s="54">
        <f>ROUNDUP(装备强化!$F$3*INDEX(装备强化!$C$12:$C$26,MATCH(装备强化附表!W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158</v>
      </c>
      <c r="X414" s="54">
        <f t="shared" si="98"/>
        <v>316000</v>
      </c>
      <c r="Y414" s="54">
        <f>ROUNDUP(装备强化!$F$3*INDEX(装备强化!$C$12:$C$26,MATCH(装备强化附表!Y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175</v>
      </c>
      <c r="Z414" s="54">
        <f t="shared" si="99"/>
        <v>350000</v>
      </c>
      <c r="AA414" s="54">
        <f>ROUNDUP(装备强化!$F$3*INDEX(装备强化!$C$12:$C$26,MATCH(装备强化附表!AA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306</v>
      </c>
      <c r="AB414" s="54">
        <f t="shared" si="100"/>
        <v>612000</v>
      </c>
      <c r="AC414" s="54">
        <f>ROUNDUP(装备强化!$F$3*INDEX(装备强化!$C$12:$C$26,MATCH(装备强化附表!AC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340</v>
      </c>
      <c r="AD414" s="54">
        <f t="shared" si="101"/>
        <v>680000</v>
      </c>
      <c r="AE414" s="54">
        <f>ROUNDUP(装备强化!$F$3*INDEX(装备强化!$C$12:$C$26,MATCH(装备强化附表!AE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374</v>
      </c>
      <c r="AF414" s="54">
        <f t="shared" si="102"/>
        <v>748000</v>
      </c>
      <c r="AG414" s="54">
        <f>ROUNDUP(装备强化!$F$3*INDEX(装备强化!$C$12:$C$26,MATCH(装备强化附表!AG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408</v>
      </c>
      <c r="AH414" s="54">
        <f t="shared" si="103"/>
        <v>816000</v>
      </c>
      <c r="AI414" s="54">
        <f>ROUNDUP(装备强化!$F$3*INDEX(装备强化!$C$12:$C$26,MATCH(装备强化附表!AI$1,装备强化!$B$12:$B$26,0))*INDEX(装备强化!$G$12:$G$16,MATCH(装备强化附表!$D414,装备强化!$F$12:$F$16,0))*(INDEX(装备强化!$K$12:$K$26,MATCH(装备强化附表!$E414,装备强化!$J$12:$J$26,0))+IF($B414=1,装备强化!$K$28,0))*INDEX(装备强化!$O$12:$O$21,MATCH(装备强化附表!$C414,装备强化!$N$12:$N$21,0)),0)</f>
        <v>442</v>
      </c>
      <c r="AJ414" s="54">
        <f t="shared" si="104"/>
        <v>884000</v>
      </c>
    </row>
    <row r="415" spans="1:36">
      <c r="A415" t="s">
        <v>746</v>
      </c>
      <c r="B415">
        <v>0</v>
      </c>
      <c r="C415" t="s">
        <v>128</v>
      </c>
      <c r="D415" t="s">
        <v>309</v>
      </c>
      <c r="E415">
        <v>15</v>
      </c>
      <c r="F415" t="s">
        <v>137</v>
      </c>
      <c r="G415" s="54">
        <f>ROUNDUP(装备强化!$F$3*INDEX(装备强化!$C$12:$C$26,MATCH(装备强化附表!G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7</v>
      </c>
      <c r="H415" s="54">
        <f t="shared" si="90"/>
        <v>14000</v>
      </c>
      <c r="I415" s="54">
        <f>ROUNDUP(装备强化!$F$3*INDEX(装备强化!$C$12:$C$26,MATCH(装备强化附表!I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11</v>
      </c>
      <c r="J415" s="54">
        <f t="shared" si="91"/>
        <v>22000</v>
      </c>
      <c r="K415" s="54">
        <f>ROUNDUP(装备强化!$F$3*INDEX(装备强化!$C$12:$C$26,MATCH(装备强化附表!K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16</v>
      </c>
      <c r="L415" s="54">
        <f t="shared" si="92"/>
        <v>32000</v>
      </c>
      <c r="M415" s="54">
        <f>ROUNDUP(装备强化!$F$3*INDEX(装备强化!$C$12:$C$26,MATCH(装备强化附表!M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19</v>
      </c>
      <c r="N415" s="54">
        <f t="shared" si="93"/>
        <v>38000</v>
      </c>
      <c r="O415" s="54">
        <f>ROUNDUP(装备强化!$F$3*INDEX(装备强化!$C$12:$C$26,MATCH(装备强化附表!O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25</v>
      </c>
      <c r="P415" s="54">
        <f t="shared" si="94"/>
        <v>50000</v>
      </c>
      <c r="Q415" s="54">
        <f>ROUNDUP(装备强化!$F$3*INDEX(装备强化!$C$12:$C$26,MATCH(装备强化附表!Q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43</v>
      </c>
      <c r="R415" s="54">
        <f t="shared" si="95"/>
        <v>86000</v>
      </c>
      <c r="S415" s="54">
        <f>ROUNDUP(装备强化!$F$3*INDEX(装备强化!$C$12:$C$26,MATCH(装备强化附表!S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50</v>
      </c>
      <c r="T415" s="54">
        <f t="shared" si="96"/>
        <v>100000</v>
      </c>
      <c r="U415" s="54">
        <f>ROUNDUP(装备强化!$F$3*INDEX(装备强化!$C$12:$C$26,MATCH(装备强化附表!U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57</v>
      </c>
      <c r="V415" s="54">
        <f t="shared" si="97"/>
        <v>114000</v>
      </c>
      <c r="W415" s="54">
        <f>ROUNDUP(装备强化!$F$3*INDEX(装备强化!$C$12:$C$26,MATCH(装备强化附表!W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64</v>
      </c>
      <c r="X415" s="54">
        <f t="shared" si="98"/>
        <v>128000</v>
      </c>
      <c r="Y415" s="54">
        <f>ROUNDUP(装备强化!$F$3*INDEX(装备强化!$C$12:$C$26,MATCH(装备强化附表!Y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71</v>
      </c>
      <c r="Z415" s="54">
        <f t="shared" si="99"/>
        <v>142000</v>
      </c>
      <c r="AA415" s="54">
        <f>ROUNDUP(装备强化!$F$3*INDEX(装备强化!$C$12:$C$26,MATCH(装备强化附表!AA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124</v>
      </c>
      <c r="AB415" s="54">
        <f t="shared" si="100"/>
        <v>248000</v>
      </c>
      <c r="AC415" s="54">
        <f>ROUNDUP(装备强化!$F$3*INDEX(装备强化!$C$12:$C$26,MATCH(装备强化附表!AC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138</v>
      </c>
      <c r="AD415" s="54">
        <f t="shared" si="101"/>
        <v>276000</v>
      </c>
      <c r="AE415" s="54">
        <f>ROUNDUP(装备强化!$F$3*INDEX(装备强化!$C$12:$C$26,MATCH(装备强化附表!AE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152</v>
      </c>
      <c r="AF415" s="54">
        <f t="shared" si="102"/>
        <v>304000</v>
      </c>
      <c r="AG415" s="54">
        <f>ROUNDUP(装备强化!$F$3*INDEX(装备强化!$C$12:$C$26,MATCH(装备强化附表!AG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165</v>
      </c>
      <c r="AH415" s="54">
        <f t="shared" si="103"/>
        <v>330000</v>
      </c>
      <c r="AI415" s="54">
        <f>ROUNDUP(装备强化!$F$3*INDEX(装备强化!$C$12:$C$26,MATCH(装备强化附表!AI$1,装备强化!$B$12:$B$26,0))*INDEX(装备强化!$G$12:$G$16,MATCH(装备强化附表!$D415,装备强化!$F$12:$F$16,0))*(INDEX(装备强化!$K$12:$K$26,MATCH(装备强化附表!$E415,装备强化!$J$12:$J$26,0))+IF($B415=1,装备强化!$K$28,0))*INDEX(装备强化!$O$12:$O$21,MATCH(装备强化附表!$C415,装备强化!$N$12:$N$21,0)),0)</f>
        <v>179</v>
      </c>
      <c r="AJ415" s="54">
        <f t="shared" si="104"/>
        <v>358000</v>
      </c>
    </row>
    <row r="416" spans="1:36">
      <c r="A416" t="s">
        <v>751</v>
      </c>
      <c r="B416">
        <v>1</v>
      </c>
      <c r="C416" t="s">
        <v>128</v>
      </c>
      <c r="D416" t="s">
        <v>309</v>
      </c>
      <c r="E416">
        <v>15</v>
      </c>
      <c r="F416" t="s">
        <v>137</v>
      </c>
      <c r="G416" s="54">
        <f>ROUNDUP(装备强化!$F$3*INDEX(装备强化!$C$12:$C$26,MATCH(装备强化附表!G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11</v>
      </c>
      <c r="H416" s="54">
        <f t="shared" si="90"/>
        <v>22000</v>
      </c>
      <c r="I416" s="54">
        <f>ROUNDUP(装备强化!$F$3*INDEX(装备强化!$C$12:$C$26,MATCH(装备强化附表!I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16</v>
      </c>
      <c r="J416" s="54">
        <f t="shared" si="91"/>
        <v>32000</v>
      </c>
      <c r="K416" s="54">
        <f>ROUNDUP(装备强化!$F$3*INDEX(装备强化!$C$12:$C$26,MATCH(装备强化附表!K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24</v>
      </c>
      <c r="L416" s="54">
        <f t="shared" si="92"/>
        <v>48000</v>
      </c>
      <c r="M416" s="54">
        <f>ROUNDUP(装备强化!$F$3*INDEX(装备强化!$C$12:$C$26,MATCH(装备强化附表!M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30</v>
      </c>
      <c r="N416" s="54">
        <f t="shared" si="93"/>
        <v>60000</v>
      </c>
      <c r="O416" s="54">
        <f>ROUNDUP(装备强化!$F$3*INDEX(装备强化!$C$12:$C$26,MATCH(装备强化附表!O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38</v>
      </c>
      <c r="P416" s="54">
        <f t="shared" si="94"/>
        <v>76000</v>
      </c>
      <c r="Q416" s="54">
        <f>ROUNDUP(装备强化!$F$3*INDEX(装备强化!$C$12:$C$26,MATCH(装备强化附表!Q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67</v>
      </c>
      <c r="R416" s="54">
        <f t="shared" si="95"/>
        <v>134000</v>
      </c>
      <c r="S416" s="54">
        <f>ROUNDUP(装备强化!$F$3*INDEX(装备强化!$C$12:$C$26,MATCH(装备强化附表!S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78</v>
      </c>
      <c r="T416" s="54">
        <f t="shared" si="96"/>
        <v>156000</v>
      </c>
      <c r="U416" s="54">
        <f>ROUNDUP(装备强化!$F$3*INDEX(装备强化!$C$12:$C$26,MATCH(装备强化附表!U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88</v>
      </c>
      <c r="V416" s="54">
        <f t="shared" si="97"/>
        <v>176000</v>
      </c>
      <c r="W416" s="54">
        <f>ROUNDUP(装备强化!$F$3*INDEX(装备强化!$C$12:$C$26,MATCH(装备强化附表!W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99</v>
      </c>
      <c r="X416" s="54">
        <f t="shared" si="98"/>
        <v>198000</v>
      </c>
      <c r="Y416" s="54">
        <f>ROUNDUP(装备强化!$F$3*INDEX(装备强化!$C$12:$C$26,MATCH(装备强化附表!Y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109</v>
      </c>
      <c r="Z416" s="54">
        <f t="shared" si="99"/>
        <v>218000</v>
      </c>
      <c r="AA416" s="54">
        <f>ROUNDUP(装备强化!$F$3*INDEX(装备强化!$C$12:$C$26,MATCH(装备强化附表!AA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192</v>
      </c>
      <c r="AB416" s="54">
        <f t="shared" si="100"/>
        <v>384000</v>
      </c>
      <c r="AC416" s="54">
        <f>ROUNDUP(装备强化!$F$3*INDEX(装备强化!$C$12:$C$26,MATCH(装备强化附表!AC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213</v>
      </c>
      <c r="AD416" s="54">
        <f t="shared" si="101"/>
        <v>426000</v>
      </c>
      <c r="AE416" s="54">
        <f>ROUNDUP(装备强化!$F$3*INDEX(装备强化!$C$12:$C$26,MATCH(装备强化附表!AE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234</v>
      </c>
      <c r="AF416" s="54">
        <f t="shared" si="102"/>
        <v>468000</v>
      </c>
      <c r="AG416" s="54">
        <f>ROUNDUP(装备强化!$F$3*INDEX(装备强化!$C$12:$C$26,MATCH(装备强化附表!AG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255</v>
      </c>
      <c r="AH416" s="54">
        <f t="shared" si="103"/>
        <v>510000</v>
      </c>
      <c r="AI416" s="54">
        <f>ROUNDUP(装备强化!$F$3*INDEX(装备强化!$C$12:$C$26,MATCH(装备强化附表!AI$1,装备强化!$B$12:$B$26,0))*INDEX(装备强化!$G$12:$G$16,MATCH(装备强化附表!$D416,装备强化!$F$12:$F$16,0))*(INDEX(装备强化!$K$12:$K$26,MATCH(装备强化附表!$E416,装备强化!$J$12:$J$26,0))+IF($B416=1,装备强化!$K$28,0))*INDEX(装备强化!$O$12:$O$21,MATCH(装备强化附表!$C416,装备强化!$N$12:$N$21,0)),0)</f>
        <v>277</v>
      </c>
      <c r="AJ416" s="54">
        <f t="shared" si="104"/>
        <v>554000</v>
      </c>
    </row>
    <row r="417" spans="1:36">
      <c r="A417" t="s">
        <v>756</v>
      </c>
      <c r="B417">
        <v>0</v>
      </c>
      <c r="C417" t="s">
        <v>126</v>
      </c>
      <c r="D417" t="s">
        <v>309</v>
      </c>
      <c r="E417">
        <v>15</v>
      </c>
      <c r="F417" t="s">
        <v>232</v>
      </c>
      <c r="G417" s="54">
        <f>ROUNDUP(装备强化!$F$3*INDEX(装备强化!$C$12:$C$26,MATCH(装备强化附表!G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6</v>
      </c>
      <c r="H417" s="54">
        <f t="shared" si="90"/>
        <v>12000</v>
      </c>
      <c r="I417" s="54">
        <f>ROUNDUP(装备强化!$F$3*INDEX(装备强化!$C$12:$C$26,MATCH(装备强化附表!I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9</v>
      </c>
      <c r="J417" s="54">
        <f t="shared" si="91"/>
        <v>18000</v>
      </c>
      <c r="K417" s="54">
        <f>ROUNDUP(装备强化!$F$3*INDEX(装备强化!$C$12:$C$26,MATCH(装备强化附表!K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13</v>
      </c>
      <c r="L417" s="54">
        <f t="shared" si="92"/>
        <v>26000</v>
      </c>
      <c r="M417" s="54">
        <f>ROUNDUP(装备强化!$F$3*INDEX(装备强化!$C$12:$C$26,MATCH(装备强化附表!M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16</v>
      </c>
      <c r="N417" s="54">
        <f t="shared" si="93"/>
        <v>32000</v>
      </c>
      <c r="O417" s="54">
        <f>ROUNDUP(装备强化!$F$3*INDEX(装备强化!$C$12:$C$26,MATCH(装备强化附表!O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20</v>
      </c>
      <c r="P417" s="54">
        <f t="shared" si="94"/>
        <v>40000</v>
      </c>
      <c r="Q417" s="54">
        <f>ROUNDUP(装备强化!$F$3*INDEX(装备强化!$C$12:$C$26,MATCH(装备强化附表!Q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35</v>
      </c>
      <c r="R417" s="54">
        <f t="shared" si="95"/>
        <v>70000</v>
      </c>
      <c r="S417" s="54">
        <f>ROUNDUP(装备强化!$F$3*INDEX(装备强化!$C$12:$C$26,MATCH(装备强化附表!S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40</v>
      </c>
      <c r="T417" s="54">
        <f t="shared" si="96"/>
        <v>80000</v>
      </c>
      <c r="U417" s="54">
        <f>ROUNDUP(装备强化!$F$3*INDEX(装备强化!$C$12:$C$26,MATCH(装备强化附表!U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46</v>
      </c>
      <c r="V417" s="54">
        <f t="shared" si="97"/>
        <v>92000</v>
      </c>
      <c r="W417" s="54">
        <f>ROUNDUP(装备强化!$F$3*INDEX(装备强化!$C$12:$C$26,MATCH(装备强化附表!W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51</v>
      </c>
      <c r="X417" s="54">
        <f t="shared" si="98"/>
        <v>102000</v>
      </c>
      <c r="Y417" s="54">
        <f>ROUNDUP(装备强化!$F$3*INDEX(装备强化!$C$12:$C$26,MATCH(装备强化附表!Y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57</v>
      </c>
      <c r="Z417" s="54">
        <f t="shared" si="99"/>
        <v>114000</v>
      </c>
      <c r="AA417" s="54">
        <f>ROUNDUP(装备强化!$F$3*INDEX(装备强化!$C$12:$C$26,MATCH(装备强化附表!AA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99</v>
      </c>
      <c r="AB417" s="54">
        <f t="shared" si="100"/>
        <v>198000</v>
      </c>
      <c r="AC417" s="54">
        <f>ROUNDUP(装备强化!$F$3*INDEX(装备强化!$C$12:$C$26,MATCH(装备强化附表!AC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110</v>
      </c>
      <c r="AD417" s="54">
        <f t="shared" si="101"/>
        <v>220000</v>
      </c>
      <c r="AE417" s="54">
        <f>ROUNDUP(装备强化!$F$3*INDEX(装备强化!$C$12:$C$26,MATCH(装备强化附表!AE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121</v>
      </c>
      <c r="AF417" s="54">
        <f t="shared" si="102"/>
        <v>242000</v>
      </c>
      <c r="AG417" s="54">
        <f>ROUNDUP(装备强化!$F$3*INDEX(装备强化!$C$12:$C$26,MATCH(装备强化附表!AG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132</v>
      </c>
      <c r="AH417" s="54">
        <f t="shared" si="103"/>
        <v>264000</v>
      </c>
      <c r="AI417" s="54">
        <f>ROUNDUP(装备强化!$F$3*INDEX(装备强化!$C$12:$C$26,MATCH(装备强化附表!AI$1,装备强化!$B$12:$B$26,0))*INDEX(装备强化!$G$12:$G$16,MATCH(装备强化附表!$D417,装备强化!$F$12:$F$16,0))*(INDEX(装备强化!$K$12:$K$26,MATCH(装备强化附表!$E417,装备强化!$J$12:$J$26,0))+IF($B417=1,装备强化!$K$28,0))*INDEX(装备强化!$O$12:$O$21,MATCH(装备强化附表!$C417,装备强化!$N$12:$N$21,0)),0)</f>
        <v>143</v>
      </c>
      <c r="AJ417" s="54">
        <f t="shared" si="104"/>
        <v>286000</v>
      </c>
    </row>
    <row r="418" spans="1:36">
      <c r="A418" t="s">
        <v>761</v>
      </c>
      <c r="B418">
        <v>1</v>
      </c>
      <c r="C418" t="s">
        <v>126</v>
      </c>
      <c r="D418" t="s">
        <v>309</v>
      </c>
      <c r="E418">
        <v>15</v>
      </c>
      <c r="F418" t="s">
        <v>232</v>
      </c>
      <c r="G418" s="54">
        <f>ROUNDUP(装备强化!$F$3*INDEX(装备强化!$C$12:$C$26,MATCH(装备强化附表!G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9</v>
      </c>
      <c r="H418" s="54">
        <f t="shared" si="90"/>
        <v>18000</v>
      </c>
      <c r="I418" s="54">
        <f>ROUNDUP(装备强化!$F$3*INDEX(装备强化!$C$12:$C$26,MATCH(装备强化附表!I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13</v>
      </c>
      <c r="J418" s="54">
        <f t="shared" si="91"/>
        <v>26000</v>
      </c>
      <c r="K418" s="54">
        <f>ROUNDUP(装备强化!$F$3*INDEX(装备强化!$C$12:$C$26,MATCH(装备强化附表!K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20</v>
      </c>
      <c r="L418" s="54">
        <f t="shared" si="92"/>
        <v>40000</v>
      </c>
      <c r="M418" s="54">
        <f>ROUNDUP(装备强化!$F$3*INDEX(装备强化!$C$12:$C$26,MATCH(装备强化附表!M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24</v>
      </c>
      <c r="N418" s="54">
        <f t="shared" si="93"/>
        <v>48000</v>
      </c>
      <c r="O418" s="54">
        <f>ROUNDUP(装备强化!$F$3*INDEX(装备强化!$C$12:$C$26,MATCH(装备强化附表!O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30</v>
      </c>
      <c r="P418" s="54">
        <f t="shared" si="94"/>
        <v>60000</v>
      </c>
      <c r="Q418" s="54">
        <f>ROUNDUP(装备强化!$F$3*INDEX(装备强化!$C$12:$C$26,MATCH(装备强化附表!Q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54</v>
      </c>
      <c r="R418" s="54">
        <f t="shared" si="95"/>
        <v>108000</v>
      </c>
      <c r="S418" s="54">
        <f>ROUNDUP(装备强化!$F$3*INDEX(装备强化!$C$12:$C$26,MATCH(装备强化附表!S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62</v>
      </c>
      <c r="T418" s="54">
        <f t="shared" si="96"/>
        <v>124000</v>
      </c>
      <c r="U418" s="54">
        <f>ROUNDUP(装备强化!$F$3*INDEX(装备强化!$C$12:$C$26,MATCH(装备强化附表!U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71</v>
      </c>
      <c r="V418" s="54">
        <f t="shared" si="97"/>
        <v>142000</v>
      </c>
      <c r="W418" s="54">
        <f>ROUNDUP(装备强化!$F$3*INDEX(装备强化!$C$12:$C$26,MATCH(装备强化附表!W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79</v>
      </c>
      <c r="X418" s="54">
        <f t="shared" si="98"/>
        <v>158000</v>
      </c>
      <c r="Y418" s="54">
        <f>ROUNDUP(装备强化!$F$3*INDEX(装备强化!$C$12:$C$26,MATCH(装备强化附表!Y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88</v>
      </c>
      <c r="Z418" s="54">
        <f t="shared" si="99"/>
        <v>176000</v>
      </c>
      <c r="AA418" s="54">
        <f>ROUNDUP(装备强化!$F$3*INDEX(装备强化!$C$12:$C$26,MATCH(装备强化附表!AA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153</v>
      </c>
      <c r="AB418" s="54">
        <f t="shared" si="100"/>
        <v>306000</v>
      </c>
      <c r="AC418" s="54">
        <f>ROUNDUP(装备强化!$F$3*INDEX(装备强化!$C$12:$C$26,MATCH(装备强化附表!AC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170</v>
      </c>
      <c r="AD418" s="54">
        <f t="shared" si="101"/>
        <v>340000</v>
      </c>
      <c r="AE418" s="54">
        <f>ROUNDUP(装备强化!$F$3*INDEX(装备强化!$C$12:$C$26,MATCH(装备强化附表!AE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187</v>
      </c>
      <c r="AF418" s="54">
        <f t="shared" si="102"/>
        <v>374000</v>
      </c>
      <c r="AG418" s="54">
        <f>ROUNDUP(装备强化!$F$3*INDEX(装备强化!$C$12:$C$26,MATCH(装备强化附表!AG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204</v>
      </c>
      <c r="AH418" s="54">
        <f t="shared" si="103"/>
        <v>408000</v>
      </c>
      <c r="AI418" s="54">
        <f>ROUNDUP(装备强化!$F$3*INDEX(装备强化!$C$12:$C$26,MATCH(装备强化附表!AI$1,装备强化!$B$12:$B$26,0))*INDEX(装备强化!$G$12:$G$16,MATCH(装备强化附表!$D418,装备强化!$F$12:$F$16,0))*(INDEX(装备强化!$K$12:$K$26,MATCH(装备强化附表!$E418,装备强化!$J$12:$J$26,0))+IF($B418=1,装备强化!$K$28,0))*INDEX(装备强化!$O$12:$O$21,MATCH(装备强化附表!$C418,装备强化!$N$12:$N$21,0)),0)</f>
        <v>221</v>
      </c>
      <c r="AJ418" s="54">
        <f t="shared" si="104"/>
        <v>442000</v>
      </c>
    </row>
    <row r="419" spans="1:36">
      <c r="A419" t="s">
        <v>766</v>
      </c>
      <c r="B419">
        <v>0</v>
      </c>
      <c r="C419" t="s">
        <v>129</v>
      </c>
      <c r="D419" t="s">
        <v>309</v>
      </c>
      <c r="E419">
        <v>15</v>
      </c>
      <c r="F419" t="s">
        <v>232</v>
      </c>
      <c r="G419" s="54">
        <f>ROUNDUP(装备强化!$F$3*INDEX(装备强化!$C$12:$C$26,MATCH(装备强化附表!G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6</v>
      </c>
      <c r="H419" s="54">
        <f t="shared" si="90"/>
        <v>12000</v>
      </c>
      <c r="I419" s="54">
        <f>ROUNDUP(装备强化!$F$3*INDEX(装备强化!$C$12:$C$26,MATCH(装备强化附表!I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9</v>
      </c>
      <c r="J419" s="54">
        <f t="shared" si="91"/>
        <v>18000</v>
      </c>
      <c r="K419" s="54">
        <f>ROUNDUP(装备强化!$F$3*INDEX(装备强化!$C$12:$C$26,MATCH(装备强化附表!K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13</v>
      </c>
      <c r="L419" s="54">
        <f t="shared" si="92"/>
        <v>26000</v>
      </c>
      <c r="M419" s="54">
        <f>ROUNDUP(装备强化!$F$3*INDEX(装备强化!$C$12:$C$26,MATCH(装备强化附表!M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16</v>
      </c>
      <c r="N419" s="54">
        <f t="shared" si="93"/>
        <v>32000</v>
      </c>
      <c r="O419" s="54">
        <f>ROUNDUP(装备强化!$F$3*INDEX(装备强化!$C$12:$C$26,MATCH(装备强化附表!O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20</v>
      </c>
      <c r="P419" s="54">
        <f t="shared" si="94"/>
        <v>40000</v>
      </c>
      <c r="Q419" s="54">
        <f>ROUNDUP(装备强化!$F$3*INDEX(装备强化!$C$12:$C$26,MATCH(装备强化附表!Q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35</v>
      </c>
      <c r="R419" s="54">
        <f t="shared" si="95"/>
        <v>70000</v>
      </c>
      <c r="S419" s="54">
        <f>ROUNDUP(装备强化!$F$3*INDEX(装备强化!$C$12:$C$26,MATCH(装备强化附表!S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40</v>
      </c>
      <c r="T419" s="54">
        <f t="shared" si="96"/>
        <v>80000</v>
      </c>
      <c r="U419" s="54">
        <f>ROUNDUP(装备强化!$F$3*INDEX(装备强化!$C$12:$C$26,MATCH(装备强化附表!U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46</v>
      </c>
      <c r="V419" s="54">
        <f t="shared" si="97"/>
        <v>92000</v>
      </c>
      <c r="W419" s="54">
        <f>ROUNDUP(装备强化!$F$3*INDEX(装备强化!$C$12:$C$26,MATCH(装备强化附表!W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51</v>
      </c>
      <c r="X419" s="54">
        <f t="shared" si="98"/>
        <v>102000</v>
      </c>
      <c r="Y419" s="54">
        <f>ROUNDUP(装备强化!$F$3*INDEX(装备强化!$C$12:$C$26,MATCH(装备强化附表!Y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57</v>
      </c>
      <c r="Z419" s="54">
        <f t="shared" si="99"/>
        <v>114000</v>
      </c>
      <c r="AA419" s="54">
        <f>ROUNDUP(装备强化!$F$3*INDEX(装备强化!$C$12:$C$26,MATCH(装备强化附表!AA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99</v>
      </c>
      <c r="AB419" s="54">
        <f t="shared" si="100"/>
        <v>198000</v>
      </c>
      <c r="AC419" s="54">
        <f>ROUNDUP(装备强化!$F$3*INDEX(装备强化!$C$12:$C$26,MATCH(装备强化附表!AC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110</v>
      </c>
      <c r="AD419" s="54">
        <f t="shared" si="101"/>
        <v>220000</v>
      </c>
      <c r="AE419" s="54">
        <f>ROUNDUP(装备强化!$F$3*INDEX(装备强化!$C$12:$C$26,MATCH(装备强化附表!AE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121</v>
      </c>
      <c r="AF419" s="54">
        <f t="shared" si="102"/>
        <v>242000</v>
      </c>
      <c r="AG419" s="54">
        <f>ROUNDUP(装备强化!$F$3*INDEX(装备强化!$C$12:$C$26,MATCH(装备强化附表!AG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132</v>
      </c>
      <c r="AH419" s="54">
        <f t="shared" si="103"/>
        <v>264000</v>
      </c>
      <c r="AI419" s="54">
        <f>ROUNDUP(装备强化!$F$3*INDEX(装备强化!$C$12:$C$26,MATCH(装备强化附表!AI$1,装备强化!$B$12:$B$26,0))*INDEX(装备强化!$G$12:$G$16,MATCH(装备强化附表!$D419,装备强化!$F$12:$F$16,0))*(INDEX(装备强化!$K$12:$K$26,MATCH(装备强化附表!$E419,装备强化!$J$12:$J$26,0))+IF($B419=1,装备强化!$K$28,0))*INDEX(装备强化!$O$12:$O$21,MATCH(装备强化附表!$C419,装备强化!$N$12:$N$21,0)),0)</f>
        <v>143</v>
      </c>
      <c r="AJ419" s="54">
        <f t="shared" si="104"/>
        <v>286000</v>
      </c>
    </row>
    <row r="420" spans="1:36">
      <c r="A420" t="s">
        <v>771</v>
      </c>
      <c r="B420">
        <v>1</v>
      </c>
      <c r="C420" t="s">
        <v>129</v>
      </c>
      <c r="D420" t="s">
        <v>309</v>
      </c>
      <c r="E420">
        <v>15</v>
      </c>
      <c r="F420" t="s">
        <v>232</v>
      </c>
      <c r="G420" s="54">
        <f>ROUNDUP(装备强化!$F$3*INDEX(装备强化!$C$12:$C$26,MATCH(装备强化附表!G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9</v>
      </c>
      <c r="H420" s="54">
        <f t="shared" si="90"/>
        <v>18000</v>
      </c>
      <c r="I420" s="54">
        <f>ROUNDUP(装备强化!$F$3*INDEX(装备强化!$C$12:$C$26,MATCH(装备强化附表!I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13</v>
      </c>
      <c r="J420" s="54">
        <f t="shared" si="91"/>
        <v>26000</v>
      </c>
      <c r="K420" s="54">
        <f>ROUNDUP(装备强化!$F$3*INDEX(装备强化!$C$12:$C$26,MATCH(装备强化附表!K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20</v>
      </c>
      <c r="L420" s="54">
        <f t="shared" si="92"/>
        <v>40000</v>
      </c>
      <c r="M420" s="54">
        <f>ROUNDUP(装备强化!$F$3*INDEX(装备强化!$C$12:$C$26,MATCH(装备强化附表!M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24</v>
      </c>
      <c r="N420" s="54">
        <f t="shared" si="93"/>
        <v>48000</v>
      </c>
      <c r="O420" s="54">
        <f>ROUNDUP(装备强化!$F$3*INDEX(装备强化!$C$12:$C$26,MATCH(装备强化附表!O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30</v>
      </c>
      <c r="P420" s="54">
        <f t="shared" si="94"/>
        <v>60000</v>
      </c>
      <c r="Q420" s="54">
        <f>ROUNDUP(装备强化!$F$3*INDEX(装备强化!$C$12:$C$26,MATCH(装备强化附表!Q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54</v>
      </c>
      <c r="R420" s="54">
        <f t="shared" si="95"/>
        <v>108000</v>
      </c>
      <c r="S420" s="54">
        <f>ROUNDUP(装备强化!$F$3*INDEX(装备强化!$C$12:$C$26,MATCH(装备强化附表!S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62</v>
      </c>
      <c r="T420" s="54">
        <f t="shared" si="96"/>
        <v>124000</v>
      </c>
      <c r="U420" s="54">
        <f>ROUNDUP(装备强化!$F$3*INDEX(装备强化!$C$12:$C$26,MATCH(装备强化附表!U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71</v>
      </c>
      <c r="V420" s="54">
        <f t="shared" si="97"/>
        <v>142000</v>
      </c>
      <c r="W420" s="54">
        <f>ROUNDUP(装备强化!$F$3*INDEX(装备强化!$C$12:$C$26,MATCH(装备强化附表!W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79</v>
      </c>
      <c r="X420" s="54">
        <f t="shared" si="98"/>
        <v>158000</v>
      </c>
      <c r="Y420" s="54">
        <f>ROUNDUP(装备强化!$F$3*INDEX(装备强化!$C$12:$C$26,MATCH(装备强化附表!Y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88</v>
      </c>
      <c r="Z420" s="54">
        <f t="shared" si="99"/>
        <v>176000</v>
      </c>
      <c r="AA420" s="54">
        <f>ROUNDUP(装备强化!$F$3*INDEX(装备强化!$C$12:$C$26,MATCH(装备强化附表!AA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153</v>
      </c>
      <c r="AB420" s="54">
        <f t="shared" si="100"/>
        <v>306000</v>
      </c>
      <c r="AC420" s="54">
        <f>ROUNDUP(装备强化!$F$3*INDEX(装备强化!$C$12:$C$26,MATCH(装备强化附表!AC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170</v>
      </c>
      <c r="AD420" s="54">
        <f t="shared" si="101"/>
        <v>340000</v>
      </c>
      <c r="AE420" s="54">
        <f>ROUNDUP(装备强化!$F$3*INDEX(装备强化!$C$12:$C$26,MATCH(装备强化附表!AE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187</v>
      </c>
      <c r="AF420" s="54">
        <f t="shared" si="102"/>
        <v>374000</v>
      </c>
      <c r="AG420" s="54">
        <f>ROUNDUP(装备强化!$F$3*INDEX(装备强化!$C$12:$C$26,MATCH(装备强化附表!AG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204</v>
      </c>
      <c r="AH420" s="54">
        <f t="shared" si="103"/>
        <v>408000</v>
      </c>
      <c r="AI420" s="54">
        <f>ROUNDUP(装备强化!$F$3*INDEX(装备强化!$C$12:$C$26,MATCH(装备强化附表!AI$1,装备强化!$B$12:$B$26,0))*INDEX(装备强化!$G$12:$G$16,MATCH(装备强化附表!$D420,装备强化!$F$12:$F$16,0))*(INDEX(装备强化!$K$12:$K$26,MATCH(装备强化附表!$E420,装备强化!$J$12:$J$26,0))+IF($B420=1,装备强化!$K$28,0))*INDEX(装备强化!$O$12:$O$21,MATCH(装备强化附表!$C420,装备强化!$N$12:$N$21,0)),0)</f>
        <v>221</v>
      </c>
      <c r="AJ420" s="54">
        <f t="shared" si="104"/>
        <v>442000</v>
      </c>
    </row>
    <row r="421" spans="1:36">
      <c r="A421" t="s">
        <v>776</v>
      </c>
      <c r="B421">
        <v>0</v>
      </c>
      <c r="C421" t="s">
        <v>123</v>
      </c>
      <c r="D421" t="s">
        <v>309</v>
      </c>
      <c r="E421">
        <v>20</v>
      </c>
      <c r="F421" t="s">
        <v>232</v>
      </c>
      <c r="G421" s="54">
        <f>ROUNDUP(装备强化!$F$3*INDEX(装备强化!$C$12:$C$26,MATCH(装备强化附表!G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7</v>
      </c>
      <c r="H421" s="54">
        <f t="shared" si="90"/>
        <v>14000</v>
      </c>
      <c r="I421" s="54">
        <f>ROUNDUP(装备强化!$F$3*INDEX(装备强化!$C$12:$C$26,MATCH(装备强化附表!I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10</v>
      </c>
      <c r="J421" s="54">
        <f t="shared" si="91"/>
        <v>20000</v>
      </c>
      <c r="K421" s="54">
        <f>ROUNDUP(装备强化!$F$3*INDEX(装备强化!$C$12:$C$26,MATCH(装备强化附表!K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15</v>
      </c>
      <c r="L421" s="54">
        <f t="shared" si="92"/>
        <v>30000</v>
      </c>
      <c r="M421" s="54">
        <f>ROUNDUP(装备强化!$F$3*INDEX(装备强化!$C$12:$C$26,MATCH(装备强化附表!M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18</v>
      </c>
      <c r="N421" s="54">
        <f t="shared" si="93"/>
        <v>36000</v>
      </c>
      <c r="O421" s="54">
        <f>ROUNDUP(装备强化!$F$3*INDEX(装备强化!$C$12:$C$26,MATCH(装备强化附表!O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23</v>
      </c>
      <c r="P421" s="54">
        <f t="shared" si="94"/>
        <v>46000</v>
      </c>
      <c r="Q421" s="54">
        <f>ROUNDUP(装备强化!$F$3*INDEX(装备强化!$C$12:$C$26,MATCH(装备强化附表!Q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41</v>
      </c>
      <c r="R421" s="54">
        <f t="shared" si="95"/>
        <v>82000</v>
      </c>
      <c r="S421" s="54">
        <f>ROUNDUP(装备强化!$F$3*INDEX(装备强化!$C$12:$C$26,MATCH(装备强化附表!S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48</v>
      </c>
      <c r="T421" s="54">
        <f t="shared" si="96"/>
        <v>96000</v>
      </c>
      <c r="U421" s="54">
        <f>ROUNDUP(装备强化!$F$3*INDEX(装备强化!$C$12:$C$26,MATCH(装备强化附表!U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54</v>
      </c>
      <c r="V421" s="54">
        <f t="shared" si="97"/>
        <v>108000</v>
      </c>
      <c r="W421" s="54">
        <f>ROUNDUP(装备强化!$F$3*INDEX(装备强化!$C$12:$C$26,MATCH(装备强化附表!W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61</v>
      </c>
      <c r="X421" s="54">
        <f t="shared" si="98"/>
        <v>122000</v>
      </c>
      <c r="Y421" s="54">
        <f>ROUNDUP(装备强化!$F$3*INDEX(装备强化!$C$12:$C$26,MATCH(装备强化附表!Y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67</v>
      </c>
      <c r="Z421" s="54">
        <f t="shared" si="99"/>
        <v>134000</v>
      </c>
      <c r="AA421" s="54">
        <f>ROUNDUP(装备强化!$F$3*INDEX(装备强化!$C$12:$C$26,MATCH(装备强化附表!AA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117</v>
      </c>
      <c r="AB421" s="54">
        <f t="shared" si="100"/>
        <v>234000</v>
      </c>
      <c r="AC421" s="54">
        <f>ROUNDUP(装备强化!$F$3*INDEX(装备强化!$C$12:$C$26,MATCH(装备强化附表!AC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130</v>
      </c>
      <c r="AD421" s="54">
        <f t="shared" si="101"/>
        <v>260000</v>
      </c>
      <c r="AE421" s="54">
        <f>ROUNDUP(装备强化!$F$3*INDEX(装备强化!$C$12:$C$26,MATCH(装备强化附表!AE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143</v>
      </c>
      <c r="AF421" s="54">
        <f t="shared" si="102"/>
        <v>286000</v>
      </c>
      <c r="AG421" s="54">
        <f>ROUNDUP(装备强化!$F$3*INDEX(装备强化!$C$12:$C$26,MATCH(装备强化附表!AG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156</v>
      </c>
      <c r="AH421" s="54">
        <f t="shared" si="103"/>
        <v>312000</v>
      </c>
      <c r="AI421" s="54">
        <f>ROUNDUP(装备强化!$F$3*INDEX(装备强化!$C$12:$C$26,MATCH(装备强化附表!AI$1,装备强化!$B$12:$B$26,0))*INDEX(装备强化!$G$12:$G$16,MATCH(装备强化附表!$D421,装备强化!$F$12:$F$16,0))*(INDEX(装备强化!$K$12:$K$26,MATCH(装备强化附表!$E421,装备强化!$J$12:$J$26,0))+IF($B421=1,装备强化!$K$28,0))*INDEX(装备强化!$O$12:$O$21,MATCH(装备强化附表!$C421,装备强化!$N$12:$N$21,0)),0)</f>
        <v>169</v>
      </c>
      <c r="AJ421" s="54">
        <f t="shared" si="104"/>
        <v>338000</v>
      </c>
    </row>
    <row r="422" spans="1:36">
      <c r="A422" t="s">
        <v>781</v>
      </c>
      <c r="B422">
        <v>0</v>
      </c>
      <c r="C422" t="s">
        <v>124</v>
      </c>
      <c r="D422" t="s">
        <v>309</v>
      </c>
      <c r="E422">
        <v>20</v>
      </c>
      <c r="F422" t="s">
        <v>232</v>
      </c>
      <c r="G422" s="54">
        <f>ROUNDUP(装备强化!$F$3*INDEX(装备强化!$C$12:$C$26,MATCH(装备强化附表!G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9</v>
      </c>
      <c r="H422" s="54">
        <f t="shared" si="90"/>
        <v>18000</v>
      </c>
      <c r="I422" s="54">
        <f>ROUNDUP(装备强化!$F$3*INDEX(装备强化!$C$12:$C$26,MATCH(装备强化附表!I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13</v>
      </c>
      <c r="J422" s="54">
        <f t="shared" si="91"/>
        <v>26000</v>
      </c>
      <c r="K422" s="54">
        <f>ROUNDUP(装备强化!$F$3*INDEX(装备强化!$C$12:$C$26,MATCH(装备强化附表!K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19</v>
      </c>
      <c r="L422" s="54">
        <f t="shared" si="92"/>
        <v>38000</v>
      </c>
      <c r="M422" s="54">
        <f>ROUNDUP(装备强化!$F$3*INDEX(装备强化!$C$12:$C$26,MATCH(装备强化附表!M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23</v>
      </c>
      <c r="N422" s="54">
        <f t="shared" si="93"/>
        <v>46000</v>
      </c>
      <c r="O422" s="54">
        <f>ROUNDUP(装备强化!$F$3*INDEX(装备强化!$C$12:$C$26,MATCH(装备强化附表!O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29</v>
      </c>
      <c r="P422" s="54">
        <f t="shared" si="94"/>
        <v>58000</v>
      </c>
      <c r="Q422" s="54">
        <f>ROUNDUP(装备强化!$F$3*INDEX(装备强化!$C$12:$C$26,MATCH(装备强化附表!Q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51</v>
      </c>
      <c r="R422" s="54">
        <f t="shared" si="95"/>
        <v>102000</v>
      </c>
      <c r="S422" s="54">
        <f>ROUNDUP(装备强化!$F$3*INDEX(装备强化!$C$12:$C$26,MATCH(装备强化附表!S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59</v>
      </c>
      <c r="T422" s="54">
        <f t="shared" si="96"/>
        <v>118000</v>
      </c>
      <c r="U422" s="54">
        <f>ROUNDUP(装备强化!$F$3*INDEX(装备强化!$C$12:$C$26,MATCH(装备强化附表!U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68</v>
      </c>
      <c r="V422" s="54">
        <f t="shared" si="97"/>
        <v>136000</v>
      </c>
      <c r="W422" s="54">
        <f>ROUNDUP(装备强化!$F$3*INDEX(装备强化!$C$12:$C$26,MATCH(装备强化附表!W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76</v>
      </c>
      <c r="X422" s="54">
        <f t="shared" si="98"/>
        <v>152000</v>
      </c>
      <c r="Y422" s="54">
        <f>ROUNDUP(装备强化!$F$3*INDEX(装备强化!$C$12:$C$26,MATCH(装备强化附表!Y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84</v>
      </c>
      <c r="Z422" s="54">
        <f t="shared" si="99"/>
        <v>168000</v>
      </c>
      <c r="AA422" s="54">
        <f>ROUNDUP(装备强化!$F$3*INDEX(装备强化!$C$12:$C$26,MATCH(装备强化附表!AA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147</v>
      </c>
      <c r="AB422" s="54">
        <f t="shared" si="100"/>
        <v>294000</v>
      </c>
      <c r="AC422" s="54">
        <f>ROUNDUP(装备强化!$F$3*INDEX(装备强化!$C$12:$C$26,MATCH(装备强化附表!AC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163</v>
      </c>
      <c r="AD422" s="54">
        <f t="shared" si="101"/>
        <v>326000</v>
      </c>
      <c r="AE422" s="54">
        <f>ROUNDUP(装备强化!$F$3*INDEX(装备强化!$C$12:$C$26,MATCH(装备强化附表!AE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179</v>
      </c>
      <c r="AF422" s="54">
        <f t="shared" si="102"/>
        <v>358000</v>
      </c>
      <c r="AG422" s="54">
        <f>ROUNDUP(装备强化!$F$3*INDEX(装备强化!$C$12:$C$26,MATCH(装备强化附表!AG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195</v>
      </c>
      <c r="AH422" s="54">
        <f t="shared" si="103"/>
        <v>390000</v>
      </c>
      <c r="AI422" s="54">
        <f>ROUNDUP(装备强化!$F$3*INDEX(装备强化!$C$12:$C$26,MATCH(装备强化附表!AI$1,装备强化!$B$12:$B$26,0))*INDEX(装备强化!$G$12:$G$16,MATCH(装备强化附表!$D422,装备强化!$F$12:$F$16,0))*(INDEX(装备强化!$K$12:$K$26,MATCH(装备强化附表!$E422,装备强化!$J$12:$J$26,0))+IF($B422=1,装备强化!$K$28,0))*INDEX(装备强化!$O$12:$O$21,MATCH(装备强化附表!$C422,装备强化!$N$12:$N$21,0)),0)</f>
        <v>212</v>
      </c>
      <c r="AJ422" s="54">
        <f t="shared" si="104"/>
        <v>424000</v>
      </c>
    </row>
    <row r="423" spans="1:36">
      <c r="A423" t="s">
        <v>786</v>
      </c>
      <c r="B423">
        <v>0</v>
      </c>
      <c r="C423" t="s">
        <v>125</v>
      </c>
      <c r="D423" t="s">
        <v>309</v>
      </c>
      <c r="E423">
        <v>20</v>
      </c>
      <c r="F423" t="s">
        <v>232</v>
      </c>
      <c r="G423" s="54">
        <f>ROUNDUP(装备强化!$F$3*INDEX(装备强化!$C$12:$C$26,MATCH(装备强化附表!G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9</v>
      </c>
      <c r="H423" s="54">
        <f t="shared" si="90"/>
        <v>18000</v>
      </c>
      <c r="I423" s="54">
        <f>ROUNDUP(装备强化!$F$3*INDEX(装备强化!$C$12:$C$26,MATCH(装备强化附表!I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13</v>
      </c>
      <c r="J423" s="54">
        <f t="shared" si="91"/>
        <v>26000</v>
      </c>
      <c r="K423" s="54">
        <f>ROUNDUP(装备强化!$F$3*INDEX(装备强化!$C$12:$C$26,MATCH(装备强化附表!K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19</v>
      </c>
      <c r="L423" s="54">
        <f t="shared" si="92"/>
        <v>38000</v>
      </c>
      <c r="M423" s="54">
        <f>ROUNDUP(装备强化!$F$3*INDEX(装备强化!$C$12:$C$26,MATCH(装备强化附表!M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23</v>
      </c>
      <c r="N423" s="54">
        <f t="shared" si="93"/>
        <v>46000</v>
      </c>
      <c r="O423" s="54">
        <f>ROUNDUP(装备强化!$F$3*INDEX(装备强化!$C$12:$C$26,MATCH(装备强化附表!O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29</v>
      </c>
      <c r="P423" s="54">
        <f t="shared" si="94"/>
        <v>58000</v>
      </c>
      <c r="Q423" s="54">
        <f>ROUNDUP(装备强化!$F$3*INDEX(装备强化!$C$12:$C$26,MATCH(装备强化附表!Q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51</v>
      </c>
      <c r="R423" s="54">
        <f t="shared" si="95"/>
        <v>102000</v>
      </c>
      <c r="S423" s="54">
        <f>ROUNDUP(装备强化!$F$3*INDEX(装备强化!$C$12:$C$26,MATCH(装备强化附表!S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59</v>
      </c>
      <c r="T423" s="54">
        <f t="shared" si="96"/>
        <v>118000</v>
      </c>
      <c r="U423" s="54">
        <f>ROUNDUP(装备强化!$F$3*INDEX(装备强化!$C$12:$C$26,MATCH(装备强化附表!U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68</v>
      </c>
      <c r="V423" s="54">
        <f t="shared" si="97"/>
        <v>136000</v>
      </c>
      <c r="W423" s="54">
        <f>ROUNDUP(装备强化!$F$3*INDEX(装备强化!$C$12:$C$26,MATCH(装备强化附表!W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76</v>
      </c>
      <c r="X423" s="54">
        <f t="shared" si="98"/>
        <v>152000</v>
      </c>
      <c r="Y423" s="54">
        <f>ROUNDUP(装备强化!$F$3*INDEX(装备强化!$C$12:$C$26,MATCH(装备强化附表!Y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84</v>
      </c>
      <c r="Z423" s="54">
        <f t="shared" si="99"/>
        <v>168000</v>
      </c>
      <c r="AA423" s="54">
        <f>ROUNDUP(装备强化!$F$3*INDEX(装备强化!$C$12:$C$26,MATCH(装备强化附表!AA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147</v>
      </c>
      <c r="AB423" s="54">
        <f t="shared" si="100"/>
        <v>294000</v>
      </c>
      <c r="AC423" s="54">
        <f>ROUNDUP(装备强化!$F$3*INDEX(装备强化!$C$12:$C$26,MATCH(装备强化附表!AC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163</v>
      </c>
      <c r="AD423" s="54">
        <f t="shared" si="101"/>
        <v>326000</v>
      </c>
      <c r="AE423" s="54">
        <f>ROUNDUP(装备强化!$F$3*INDEX(装备强化!$C$12:$C$26,MATCH(装备强化附表!AE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179</v>
      </c>
      <c r="AF423" s="54">
        <f t="shared" si="102"/>
        <v>358000</v>
      </c>
      <c r="AG423" s="54">
        <f>ROUNDUP(装备强化!$F$3*INDEX(装备强化!$C$12:$C$26,MATCH(装备强化附表!AG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195</v>
      </c>
      <c r="AH423" s="54">
        <f t="shared" si="103"/>
        <v>390000</v>
      </c>
      <c r="AI423" s="54">
        <f>ROUNDUP(装备强化!$F$3*INDEX(装备强化!$C$12:$C$26,MATCH(装备强化附表!AI$1,装备强化!$B$12:$B$26,0))*INDEX(装备强化!$G$12:$G$16,MATCH(装备强化附表!$D423,装备强化!$F$12:$F$16,0))*(INDEX(装备强化!$K$12:$K$26,MATCH(装备强化附表!$E423,装备强化!$J$12:$J$26,0))+IF($B423=1,装备强化!$K$28,0))*INDEX(装备强化!$O$12:$O$21,MATCH(装备强化附表!$C423,装备强化!$N$12:$N$21,0)),0)</f>
        <v>212</v>
      </c>
      <c r="AJ423" s="54">
        <f t="shared" si="104"/>
        <v>424000</v>
      </c>
    </row>
    <row r="424" spans="1:36">
      <c r="A424" t="s">
        <v>791</v>
      </c>
      <c r="B424">
        <v>0</v>
      </c>
      <c r="C424" t="s">
        <v>130</v>
      </c>
      <c r="D424" t="s">
        <v>309</v>
      </c>
      <c r="E424">
        <v>20</v>
      </c>
      <c r="F424" t="s">
        <v>232</v>
      </c>
      <c r="G424" s="54">
        <f>ROUNDUP(装备强化!$F$3*INDEX(装备强化!$C$12:$C$26,MATCH(装备强化附表!G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7</v>
      </c>
      <c r="H424" s="54">
        <f t="shared" si="90"/>
        <v>14000</v>
      </c>
      <c r="I424" s="54">
        <f>ROUNDUP(装备强化!$F$3*INDEX(装备强化!$C$12:$C$26,MATCH(装备强化附表!I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10</v>
      </c>
      <c r="J424" s="54">
        <f t="shared" si="91"/>
        <v>20000</v>
      </c>
      <c r="K424" s="54">
        <f>ROUNDUP(装备强化!$F$3*INDEX(装备强化!$C$12:$C$26,MATCH(装备强化附表!K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15</v>
      </c>
      <c r="L424" s="54">
        <f t="shared" si="92"/>
        <v>30000</v>
      </c>
      <c r="M424" s="54">
        <f>ROUNDUP(装备强化!$F$3*INDEX(装备强化!$C$12:$C$26,MATCH(装备强化附表!M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18</v>
      </c>
      <c r="N424" s="54">
        <f t="shared" si="93"/>
        <v>36000</v>
      </c>
      <c r="O424" s="54">
        <f>ROUNDUP(装备强化!$F$3*INDEX(装备强化!$C$12:$C$26,MATCH(装备强化附表!O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23</v>
      </c>
      <c r="P424" s="54">
        <f t="shared" si="94"/>
        <v>46000</v>
      </c>
      <c r="Q424" s="54">
        <f>ROUNDUP(装备强化!$F$3*INDEX(装备强化!$C$12:$C$26,MATCH(装备强化附表!Q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41</v>
      </c>
      <c r="R424" s="54">
        <f t="shared" si="95"/>
        <v>82000</v>
      </c>
      <c r="S424" s="54">
        <f>ROUNDUP(装备强化!$F$3*INDEX(装备强化!$C$12:$C$26,MATCH(装备强化附表!S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48</v>
      </c>
      <c r="T424" s="54">
        <f t="shared" si="96"/>
        <v>96000</v>
      </c>
      <c r="U424" s="54">
        <f>ROUNDUP(装备强化!$F$3*INDEX(装备强化!$C$12:$C$26,MATCH(装备强化附表!U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54</v>
      </c>
      <c r="V424" s="54">
        <f t="shared" si="97"/>
        <v>108000</v>
      </c>
      <c r="W424" s="54">
        <f>ROUNDUP(装备强化!$F$3*INDEX(装备强化!$C$12:$C$26,MATCH(装备强化附表!W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61</v>
      </c>
      <c r="X424" s="54">
        <f t="shared" si="98"/>
        <v>122000</v>
      </c>
      <c r="Y424" s="54">
        <f>ROUNDUP(装备强化!$F$3*INDEX(装备强化!$C$12:$C$26,MATCH(装备强化附表!Y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67</v>
      </c>
      <c r="Z424" s="54">
        <f t="shared" si="99"/>
        <v>134000</v>
      </c>
      <c r="AA424" s="54">
        <f>ROUNDUP(装备强化!$F$3*INDEX(装备强化!$C$12:$C$26,MATCH(装备强化附表!AA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117</v>
      </c>
      <c r="AB424" s="54">
        <f t="shared" si="100"/>
        <v>234000</v>
      </c>
      <c r="AC424" s="54">
        <f>ROUNDUP(装备强化!$F$3*INDEX(装备强化!$C$12:$C$26,MATCH(装备强化附表!AC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130</v>
      </c>
      <c r="AD424" s="54">
        <f t="shared" si="101"/>
        <v>260000</v>
      </c>
      <c r="AE424" s="54">
        <f>ROUNDUP(装备强化!$F$3*INDEX(装备强化!$C$12:$C$26,MATCH(装备强化附表!AE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143</v>
      </c>
      <c r="AF424" s="54">
        <f t="shared" si="102"/>
        <v>286000</v>
      </c>
      <c r="AG424" s="54">
        <f>ROUNDUP(装备强化!$F$3*INDEX(装备强化!$C$12:$C$26,MATCH(装备强化附表!AG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156</v>
      </c>
      <c r="AH424" s="54">
        <f t="shared" si="103"/>
        <v>312000</v>
      </c>
      <c r="AI424" s="54">
        <f>ROUNDUP(装备强化!$F$3*INDEX(装备强化!$C$12:$C$26,MATCH(装备强化附表!AI$1,装备强化!$B$12:$B$26,0))*INDEX(装备强化!$G$12:$G$16,MATCH(装备强化附表!$D424,装备强化!$F$12:$F$16,0))*(INDEX(装备强化!$K$12:$K$26,MATCH(装备强化附表!$E424,装备强化!$J$12:$J$26,0))+IF($B424=1,装备强化!$K$28,0))*INDEX(装备强化!$O$12:$O$21,MATCH(装备强化附表!$C424,装备强化!$N$12:$N$21,0)),0)</f>
        <v>169</v>
      </c>
      <c r="AJ424" s="54">
        <f t="shared" si="104"/>
        <v>338000</v>
      </c>
    </row>
    <row r="425" spans="1:36">
      <c r="A425" t="s">
        <v>796</v>
      </c>
      <c r="B425">
        <v>0</v>
      </c>
      <c r="C425" t="s">
        <v>131</v>
      </c>
      <c r="D425" t="s">
        <v>309</v>
      </c>
      <c r="E425">
        <v>20</v>
      </c>
      <c r="F425" t="s">
        <v>232</v>
      </c>
      <c r="G425" s="54">
        <f>ROUNDUP(装备强化!$F$3*INDEX(装备强化!$C$12:$C$26,MATCH(装备强化附表!G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7</v>
      </c>
      <c r="H425" s="54">
        <f t="shared" si="90"/>
        <v>14000</v>
      </c>
      <c r="I425" s="54">
        <f>ROUNDUP(装备强化!$F$3*INDEX(装备强化!$C$12:$C$26,MATCH(装备强化附表!I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10</v>
      </c>
      <c r="J425" s="54">
        <f t="shared" si="91"/>
        <v>20000</v>
      </c>
      <c r="K425" s="54">
        <f>ROUNDUP(装备强化!$F$3*INDEX(装备强化!$C$12:$C$26,MATCH(装备强化附表!K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15</v>
      </c>
      <c r="L425" s="54">
        <f t="shared" si="92"/>
        <v>30000</v>
      </c>
      <c r="M425" s="54">
        <f>ROUNDUP(装备强化!$F$3*INDEX(装备强化!$C$12:$C$26,MATCH(装备强化附表!M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18</v>
      </c>
      <c r="N425" s="54">
        <f t="shared" si="93"/>
        <v>36000</v>
      </c>
      <c r="O425" s="54">
        <f>ROUNDUP(装备强化!$F$3*INDEX(装备强化!$C$12:$C$26,MATCH(装备强化附表!O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23</v>
      </c>
      <c r="P425" s="54">
        <f t="shared" si="94"/>
        <v>46000</v>
      </c>
      <c r="Q425" s="54">
        <f>ROUNDUP(装备强化!$F$3*INDEX(装备强化!$C$12:$C$26,MATCH(装备强化附表!Q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41</v>
      </c>
      <c r="R425" s="54">
        <f t="shared" si="95"/>
        <v>82000</v>
      </c>
      <c r="S425" s="54">
        <f>ROUNDUP(装备强化!$F$3*INDEX(装备强化!$C$12:$C$26,MATCH(装备强化附表!S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48</v>
      </c>
      <c r="T425" s="54">
        <f t="shared" si="96"/>
        <v>96000</v>
      </c>
      <c r="U425" s="54">
        <f>ROUNDUP(装备强化!$F$3*INDEX(装备强化!$C$12:$C$26,MATCH(装备强化附表!U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54</v>
      </c>
      <c r="V425" s="54">
        <f t="shared" si="97"/>
        <v>108000</v>
      </c>
      <c r="W425" s="54">
        <f>ROUNDUP(装备强化!$F$3*INDEX(装备强化!$C$12:$C$26,MATCH(装备强化附表!W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61</v>
      </c>
      <c r="X425" s="54">
        <f t="shared" si="98"/>
        <v>122000</v>
      </c>
      <c r="Y425" s="54">
        <f>ROUNDUP(装备强化!$F$3*INDEX(装备强化!$C$12:$C$26,MATCH(装备强化附表!Y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67</v>
      </c>
      <c r="Z425" s="54">
        <f t="shared" si="99"/>
        <v>134000</v>
      </c>
      <c r="AA425" s="54">
        <f>ROUNDUP(装备强化!$F$3*INDEX(装备强化!$C$12:$C$26,MATCH(装备强化附表!AA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117</v>
      </c>
      <c r="AB425" s="54">
        <f t="shared" si="100"/>
        <v>234000</v>
      </c>
      <c r="AC425" s="54">
        <f>ROUNDUP(装备强化!$F$3*INDEX(装备强化!$C$12:$C$26,MATCH(装备强化附表!AC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130</v>
      </c>
      <c r="AD425" s="54">
        <f t="shared" si="101"/>
        <v>260000</v>
      </c>
      <c r="AE425" s="54">
        <f>ROUNDUP(装备强化!$F$3*INDEX(装备强化!$C$12:$C$26,MATCH(装备强化附表!AE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143</v>
      </c>
      <c r="AF425" s="54">
        <f t="shared" si="102"/>
        <v>286000</v>
      </c>
      <c r="AG425" s="54">
        <f>ROUNDUP(装备强化!$F$3*INDEX(装备强化!$C$12:$C$26,MATCH(装备强化附表!AG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156</v>
      </c>
      <c r="AH425" s="54">
        <f t="shared" si="103"/>
        <v>312000</v>
      </c>
      <c r="AI425" s="54">
        <f>ROUNDUP(装备强化!$F$3*INDEX(装备强化!$C$12:$C$26,MATCH(装备强化附表!AI$1,装备强化!$B$12:$B$26,0))*INDEX(装备强化!$G$12:$G$16,MATCH(装备强化附表!$D425,装备强化!$F$12:$F$16,0))*(INDEX(装备强化!$K$12:$K$26,MATCH(装备强化附表!$E425,装备强化!$J$12:$J$26,0))+IF($B425=1,装备强化!$K$28,0))*INDEX(装备强化!$O$12:$O$21,MATCH(装备强化附表!$C425,装备强化!$N$12:$N$21,0)),0)</f>
        <v>169</v>
      </c>
      <c r="AJ425" s="54">
        <f t="shared" si="104"/>
        <v>338000</v>
      </c>
    </row>
    <row r="426" spans="1:36">
      <c r="A426" t="s">
        <v>801</v>
      </c>
      <c r="B426">
        <v>0</v>
      </c>
      <c r="C426" t="s">
        <v>132</v>
      </c>
      <c r="D426" t="s">
        <v>309</v>
      </c>
      <c r="E426">
        <v>20</v>
      </c>
      <c r="F426" t="s">
        <v>232</v>
      </c>
      <c r="G426" s="54">
        <f>ROUNDUP(装备强化!$F$3*INDEX(装备强化!$C$12:$C$26,MATCH(装备强化附表!G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4</v>
      </c>
      <c r="H426" s="54">
        <f t="shared" si="90"/>
        <v>8000</v>
      </c>
      <c r="I426" s="54">
        <f>ROUNDUP(装备强化!$F$3*INDEX(装备强化!$C$12:$C$26,MATCH(装备强化附表!I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6</v>
      </c>
      <c r="J426" s="54">
        <f t="shared" si="91"/>
        <v>12000</v>
      </c>
      <c r="K426" s="54">
        <f>ROUNDUP(装备强化!$F$3*INDEX(装备强化!$C$12:$C$26,MATCH(装备强化附表!K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9</v>
      </c>
      <c r="L426" s="54">
        <f t="shared" si="92"/>
        <v>18000</v>
      </c>
      <c r="M426" s="54">
        <f>ROUNDUP(装备强化!$F$3*INDEX(装备强化!$C$12:$C$26,MATCH(装备强化附表!M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11</v>
      </c>
      <c r="N426" s="54">
        <f t="shared" si="93"/>
        <v>22000</v>
      </c>
      <c r="O426" s="54">
        <f>ROUNDUP(装备强化!$F$3*INDEX(装备强化!$C$12:$C$26,MATCH(装备强化附表!O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14</v>
      </c>
      <c r="P426" s="54">
        <f t="shared" si="94"/>
        <v>28000</v>
      </c>
      <c r="Q426" s="54">
        <f>ROUNDUP(装备强化!$F$3*INDEX(装备强化!$C$12:$C$26,MATCH(装备强化附表!Q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25</v>
      </c>
      <c r="R426" s="54">
        <f t="shared" si="95"/>
        <v>50000</v>
      </c>
      <c r="S426" s="54">
        <f>ROUNDUP(装备强化!$F$3*INDEX(装备强化!$C$12:$C$26,MATCH(装备强化附表!S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29</v>
      </c>
      <c r="T426" s="54">
        <f t="shared" si="96"/>
        <v>58000</v>
      </c>
      <c r="U426" s="54">
        <f>ROUNDUP(装备强化!$F$3*INDEX(装备强化!$C$12:$C$26,MATCH(装备强化附表!U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33</v>
      </c>
      <c r="V426" s="54">
        <f t="shared" si="97"/>
        <v>66000</v>
      </c>
      <c r="W426" s="54">
        <f>ROUNDUP(装备强化!$F$3*INDEX(装备强化!$C$12:$C$26,MATCH(装备强化附表!W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37</v>
      </c>
      <c r="X426" s="54">
        <f t="shared" si="98"/>
        <v>74000</v>
      </c>
      <c r="Y426" s="54">
        <f>ROUNDUP(装备强化!$F$3*INDEX(装备强化!$C$12:$C$26,MATCH(装备强化附表!Y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40</v>
      </c>
      <c r="Z426" s="54">
        <f t="shared" si="99"/>
        <v>80000</v>
      </c>
      <c r="AA426" s="54">
        <f>ROUNDUP(装备强化!$F$3*INDEX(装备强化!$C$12:$C$26,MATCH(装备强化附表!AA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71</v>
      </c>
      <c r="AB426" s="54">
        <f t="shared" si="100"/>
        <v>142000</v>
      </c>
      <c r="AC426" s="54">
        <f>ROUNDUP(装备强化!$F$3*INDEX(装备强化!$C$12:$C$26,MATCH(装备强化附表!AC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78</v>
      </c>
      <c r="AD426" s="54">
        <f t="shared" si="101"/>
        <v>156000</v>
      </c>
      <c r="AE426" s="54">
        <f>ROUNDUP(装备强化!$F$3*INDEX(装备强化!$C$12:$C$26,MATCH(装备强化附表!AE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86</v>
      </c>
      <c r="AF426" s="54">
        <f t="shared" si="102"/>
        <v>172000</v>
      </c>
      <c r="AG426" s="54">
        <f>ROUNDUP(装备强化!$F$3*INDEX(装备强化!$C$12:$C$26,MATCH(装备强化附表!AG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94</v>
      </c>
      <c r="AH426" s="54">
        <f t="shared" si="103"/>
        <v>188000</v>
      </c>
      <c r="AI426" s="54">
        <f>ROUNDUP(装备强化!$F$3*INDEX(装备强化!$C$12:$C$26,MATCH(装备强化附表!AI$1,装备强化!$B$12:$B$26,0))*INDEX(装备强化!$G$12:$G$16,MATCH(装备强化附表!$D426,装备强化!$F$12:$F$16,0))*(INDEX(装备强化!$K$12:$K$26,MATCH(装备强化附表!$E426,装备强化!$J$12:$J$26,0))+IF($B426=1,装备强化!$K$28,0))*INDEX(装备强化!$O$12:$O$21,MATCH(装备强化附表!$C426,装备强化!$N$12:$N$21,0)),0)</f>
        <v>102</v>
      </c>
      <c r="AJ426" s="54">
        <f t="shared" si="104"/>
        <v>204000</v>
      </c>
    </row>
    <row r="427" spans="1:36">
      <c r="A427" t="s">
        <v>806</v>
      </c>
      <c r="B427">
        <v>0</v>
      </c>
      <c r="C427" t="s">
        <v>127</v>
      </c>
      <c r="D427" t="s">
        <v>309</v>
      </c>
      <c r="E427">
        <v>20</v>
      </c>
      <c r="F427" t="s">
        <v>135</v>
      </c>
      <c r="G427" s="54">
        <f>ROUNDUP(装备强化!$F$3*INDEX(装备强化!$C$12:$C$26,MATCH(装备强化附表!G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13</v>
      </c>
      <c r="H427" s="54">
        <f t="shared" si="90"/>
        <v>26000</v>
      </c>
      <c r="I427" s="54">
        <f>ROUNDUP(装备强化!$F$3*INDEX(装备强化!$C$12:$C$26,MATCH(装备强化附表!I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20</v>
      </c>
      <c r="J427" s="54">
        <f t="shared" si="91"/>
        <v>40000</v>
      </c>
      <c r="K427" s="54">
        <f>ROUNDUP(装备强化!$F$3*INDEX(装备强化!$C$12:$C$26,MATCH(装备强化附表!K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30</v>
      </c>
      <c r="L427" s="54">
        <f t="shared" si="92"/>
        <v>60000</v>
      </c>
      <c r="M427" s="54">
        <f>ROUNDUP(装备强化!$F$3*INDEX(装备强化!$C$12:$C$26,MATCH(装备强化附表!M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36</v>
      </c>
      <c r="N427" s="54">
        <f t="shared" si="93"/>
        <v>72000</v>
      </c>
      <c r="O427" s="54">
        <f>ROUNDUP(装备强化!$F$3*INDEX(装备强化!$C$12:$C$26,MATCH(装备强化附表!O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46</v>
      </c>
      <c r="P427" s="54">
        <f t="shared" si="94"/>
        <v>92000</v>
      </c>
      <c r="Q427" s="54">
        <f>ROUNDUP(装备强化!$F$3*INDEX(装备强化!$C$12:$C$26,MATCH(装备强化附表!Q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82</v>
      </c>
      <c r="R427" s="54">
        <f t="shared" si="95"/>
        <v>164000</v>
      </c>
      <c r="S427" s="54">
        <f>ROUNDUP(装备强化!$F$3*INDEX(装备强化!$C$12:$C$26,MATCH(装备强化附表!S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95</v>
      </c>
      <c r="T427" s="54">
        <f t="shared" si="96"/>
        <v>190000</v>
      </c>
      <c r="U427" s="54">
        <f>ROUNDUP(装备强化!$F$3*INDEX(装备强化!$C$12:$C$26,MATCH(装备强化附表!U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108</v>
      </c>
      <c r="V427" s="54">
        <f t="shared" si="97"/>
        <v>216000</v>
      </c>
      <c r="W427" s="54">
        <f>ROUNDUP(装备强化!$F$3*INDEX(装备强化!$C$12:$C$26,MATCH(装备强化附表!W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121</v>
      </c>
      <c r="X427" s="54">
        <f t="shared" si="98"/>
        <v>242000</v>
      </c>
      <c r="Y427" s="54">
        <f>ROUNDUP(装备强化!$F$3*INDEX(装备强化!$C$12:$C$26,MATCH(装备强化附表!Y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134</v>
      </c>
      <c r="Z427" s="54">
        <f t="shared" si="99"/>
        <v>268000</v>
      </c>
      <c r="AA427" s="54">
        <f>ROUNDUP(装备强化!$F$3*INDEX(装备强化!$C$12:$C$26,MATCH(装备强化附表!AA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234</v>
      </c>
      <c r="AB427" s="54">
        <f t="shared" si="100"/>
        <v>468000</v>
      </c>
      <c r="AC427" s="54">
        <f>ROUNDUP(装备强化!$F$3*INDEX(装备强化!$C$12:$C$26,MATCH(装备强化附表!AC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260</v>
      </c>
      <c r="AD427" s="54">
        <f t="shared" si="101"/>
        <v>520000</v>
      </c>
      <c r="AE427" s="54">
        <f>ROUNDUP(装备强化!$F$3*INDEX(装备强化!$C$12:$C$26,MATCH(装备强化附表!AE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286</v>
      </c>
      <c r="AF427" s="54">
        <f t="shared" si="102"/>
        <v>572000</v>
      </c>
      <c r="AG427" s="54">
        <f>ROUNDUP(装备强化!$F$3*INDEX(装备强化!$C$12:$C$26,MATCH(装备强化附表!AG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312</v>
      </c>
      <c r="AH427" s="54">
        <f t="shared" si="103"/>
        <v>624000</v>
      </c>
      <c r="AI427" s="54">
        <f>ROUNDUP(装备强化!$F$3*INDEX(装备强化!$C$12:$C$26,MATCH(装备强化附表!AI$1,装备强化!$B$12:$B$26,0))*INDEX(装备强化!$G$12:$G$16,MATCH(装备强化附表!$D427,装备强化!$F$12:$F$16,0))*(INDEX(装备强化!$K$12:$K$26,MATCH(装备强化附表!$E427,装备强化!$J$12:$J$26,0))+IF($B427=1,装备强化!$K$28,0))*INDEX(装备强化!$O$12:$O$21,MATCH(装备强化附表!$C427,装备强化!$N$12:$N$21,0)),0)</f>
        <v>338</v>
      </c>
      <c r="AJ427" s="54">
        <f t="shared" si="104"/>
        <v>676000</v>
      </c>
    </row>
    <row r="428" spans="1:36">
      <c r="A428" t="s">
        <v>811</v>
      </c>
      <c r="B428">
        <v>1</v>
      </c>
      <c r="C428" t="s">
        <v>127</v>
      </c>
      <c r="D428" t="s">
        <v>309</v>
      </c>
      <c r="E428">
        <v>20</v>
      </c>
      <c r="F428" t="s">
        <v>135</v>
      </c>
      <c r="G428" s="54">
        <f>ROUNDUP(装备强化!$F$3*INDEX(装备强化!$C$12:$C$26,MATCH(装备强化附表!G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19</v>
      </c>
      <c r="H428" s="54">
        <f t="shared" si="90"/>
        <v>38000</v>
      </c>
      <c r="I428" s="54">
        <f>ROUNDUP(装备强化!$F$3*INDEX(装备强化!$C$12:$C$26,MATCH(装备强化附表!I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29</v>
      </c>
      <c r="J428" s="54">
        <f t="shared" si="91"/>
        <v>58000</v>
      </c>
      <c r="K428" s="54">
        <f>ROUNDUP(装备强化!$F$3*INDEX(装备强化!$C$12:$C$26,MATCH(装备强化附表!K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43</v>
      </c>
      <c r="L428" s="54">
        <f t="shared" si="92"/>
        <v>86000</v>
      </c>
      <c r="M428" s="54">
        <f>ROUNDUP(装备强化!$F$3*INDEX(装备强化!$C$12:$C$26,MATCH(装备强化附表!M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53</v>
      </c>
      <c r="N428" s="54">
        <f t="shared" si="93"/>
        <v>106000</v>
      </c>
      <c r="O428" s="54">
        <f>ROUNDUP(装备强化!$F$3*INDEX(装备强化!$C$12:$C$26,MATCH(装备强化附表!O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67</v>
      </c>
      <c r="P428" s="54">
        <f t="shared" si="94"/>
        <v>134000</v>
      </c>
      <c r="Q428" s="54">
        <f>ROUNDUP(装备强化!$F$3*INDEX(装备强化!$C$12:$C$26,MATCH(装备强化附表!Q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119</v>
      </c>
      <c r="R428" s="54">
        <f t="shared" si="95"/>
        <v>238000</v>
      </c>
      <c r="S428" s="54">
        <f>ROUNDUP(装备强化!$F$3*INDEX(装备强化!$C$12:$C$26,MATCH(装备强化附表!S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138</v>
      </c>
      <c r="T428" s="54">
        <f t="shared" si="96"/>
        <v>276000</v>
      </c>
      <c r="U428" s="54">
        <f>ROUNDUP(装备强化!$F$3*INDEX(装备强化!$C$12:$C$26,MATCH(装备强化附表!U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157</v>
      </c>
      <c r="V428" s="54">
        <f t="shared" si="97"/>
        <v>314000</v>
      </c>
      <c r="W428" s="54">
        <f>ROUNDUP(装备强化!$F$3*INDEX(装备强化!$C$12:$C$26,MATCH(装备强化附表!W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176</v>
      </c>
      <c r="X428" s="54">
        <f t="shared" si="98"/>
        <v>352000</v>
      </c>
      <c r="Y428" s="54">
        <f>ROUNDUP(装备强化!$F$3*INDEX(装备强化!$C$12:$C$26,MATCH(装备强化附表!Y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195</v>
      </c>
      <c r="Z428" s="54">
        <f t="shared" si="99"/>
        <v>390000</v>
      </c>
      <c r="AA428" s="54">
        <f>ROUNDUP(装备强化!$F$3*INDEX(装备强化!$C$12:$C$26,MATCH(装备强化附表!AA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342</v>
      </c>
      <c r="AB428" s="54">
        <f t="shared" si="100"/>
        <v>684000</v>
      </c>
      <c r="AC428" s="54">
        <f>ROUNDUP(装备强化!$F$3*INDEX(装备强化!$C$12:$C$26,MATCH(装备强化附表!AC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380</v>
      </c>
      <c r="AD428" s="54">
        <f t="shared" si="101"/>
        <v>760000</v>
      </c>
      <c r="AE428" s="54">
        <f>ROUNDUP(装备强化!$F$3*INDEX(装备强化!$C$12:$C$26,MATCH(装备强化附表!AE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418</v>
      </c>
      <c r="AF428" s="54">
        <f t="shared" si="102"/>
        <v>836000</v>
      </c>
      <c r="AG428" s="54">
        <f>ROUNDUP(装备强化!$F$3*INDEX(装备强化!$C$12:$C$26,MATCH(装备强化附表!AG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456</v>
      </c>
      <c r="AH428" s="54">
        <f t="shared" si="103"/>
        <v>912000</v>
      </c>
      <c r="AI428" s="54">
        <f>ROUNDUP(装备强化!$F$3*INDEX(装备强化!$C$12:$C$26,MATCH(装备强化附表!AI$1,装备强化!$B$12:$B$26,0))*INDEX(装备强化!$G$12:$G$16,MATCH(装备强化附表!$D428,装备强化!$F$12:$F$16,0))*(INDEX(装备强化!$K$12:$K$26,MATCH(装备强化附表!$E428,装备强化!$J$12:$J$26,0))+IF($B428=1,装备强化!$K$28,0))*INDEX(装备强化!$O$12:$O$21,MATCH(装备强化附表!$C428,装备强化!$N$12:$N$21,0)),0)</f>
        <v>494</v>
      </c>
      <c r="AJ428" s="54">
        <f t="shared" si="104"/>
        <v>988000</v>
      </c>
    </row>
    <row r="429" spans="1:36">
      <c r="A429" t="s">
        <v>816</v>
      </c>
      <c r="B429">
        <v>0</v>
      </c>
      <c r="C429" t="s">
        <v>128</v>
      </c>
      <c r="D429" t="s">
        <v>309</v>
      </c>
      <c r="E429">
        <v>20</v>
      </c>
      <c r="F429" t="s">
        <v>135</v>
      </c>
      <c r="G429" s="54">
        <f>ROUNDUP(装备强化!$F$3*INDEX(装备强化!$C$12:$C$26,MATCH(装备强化附表!G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9</v>
      </c>
      <c r="H429" s="54">
        <f t="shared" si="90"/>
        <v>18000</v>
      </c>
      <c r="I429" s="54">
        <f>ROUNDUP(装备强化!$F$3*INDEX(装备强化!$C$12:$C$26,MATCH(装备强化附表!I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13</v>
      </c>
      <c r="J429" s="54">
        <f t="shared" si="91"/>
        <v>26000</v>
      </c>
      <c r="K429" s="54">
        <f>ROUNDUP(装备强化!$F$3*INDEX(装备强化!$C$12:$C$26,MATCH(装备强化附表!K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19</v>
      </c>
      <c r="L429" s="54">
        <f t="shared" si="92"/>
        <v>38000</v>
      </c>
      <c r="M429" s="54">
        <f>ROUNDUP(装备强化!$F$3*INDEX(装备强化!$C$12:$C$26,MATCH(装备强化附表!M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23</v>
      </c>
      <c r="N429" s="54">
        <f t="shared" si="93"/>
        <v>46000</v>
      </c>
      <c r="O429" s="54">
        <f>ROUNDUP(装备强化!$F$3*INDEX(装备强化!$C$12:$C$26,MATCH(装备强化附表!O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29</v>
      </c>
      <c r="P429" s="54">
        <f t="shared" si="94"/>
        <v>58000</v>
      </c>
      <c r="Q429" s="54">
        <f>ROUNDUP(装备强化!$F$3*INDEX(装备强化!$C$12:$C$26,MATCH(装备强化附表!Q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51</v>
      </c>
      <c r="R429" s="54">
        <f t="shared" si="95"/>
        <v>102000</v>
      </c>
      <c r="S429" s="54">
        <f>ROUNDUP(装备强化!$F$3*INDEX(装备强化!$C$12:$C$26,MATCH(装备强化附表!S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59</v>
      </c>
      <c r="T429" s="54">
        <f t="shared" si="96"/>
        <v>118000</v>
      </c>
      <c r="U429" s="54">
        <f>ROUNDUP(装备强化!$F$3*INDEX(装备强化!$C$12:$C$26,MATCH(装备强化附表!U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68</v>
      </c>
      <c r="V429" s="54">
        <f t="shared" si="97"/>
        <v>136000</v>
      </c>
      <c r="W429" s="54">
        <f>ROUNDUP(装备强化!$F$3*INDEX(装备强化!$C$12:$C$26,MATCH(装备强化附表!W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76</v>
      </c>
      <c r="X429" s="54">
        <f t="shared" si="98"/>
        <v>152000</v>
      </c>
      <c r="Y429" s="54">
        <f>ROUNDUP(装备强化!$F$3*INDEX(装备强化!$C$12:$C$26,MATCH(装备强化附表!Y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84</v>
      </c>
      <c r="Z429" s="54">
        <f t="shared" si="99"/>
        <v>168000</v>
      </c>
      <c r="AA429" s="54">
        <f>ROUNDUP(装备强化!$F$3*INDEX(装备强化!$C$12:$C$26,MATCH(装备强化附表!AA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147</v>
      </c>
      <c r="AB429" s="54">
        <f t="shared" si="100"/>
        <v>294000</v>
      </c>
      <c r="AC429" s="54">
        <f>ROUNDUP(装备强化!$F$3*INDEX(装备强化!$C$12:$C$26,MATCH(装备强化附表!AC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163</v>
      </c>
      <c r="AD429" s="54">
        <f t="shared" si="101"/>
        <v>326000</v>
      </c>
      <c r="AE429" s="54">
        <f>ROUNDUP(装备强化!$F$3*INDEX(装备强化!$C$12:$C$26,MATCH(装备强化附表!AE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179</v>
      </c>
      <c r="AF429" s="54">
        <f t="shared" si="102"/>
        <v>358000</v>
      </c>
      <c r="AG429" s="54">
        <f>ROUNDUP(装备强化!$F$3*INDEX(装备强化!$C$12:$C$26,MATCH(装备强化附表!AG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195</v>
      </c>
      <c r="AH429" s="54">
        <f t="shared" si="103"/>
        <v>390000</v>
      </c>
      <c r="AI429" s="54">
        <f>ROUNDUP(装备强化!$F$3*INDEX(装备强化!$C$12:$C$26,MATCH(装备强化附表!AI$1,装备强化!$B$12:$B$26,0))*INDEX(装备强化!$G$12:$G$16,MATCH(装备强化附表!$D429,装备强化!$F$12:$F$16,0))*(INDEX(装备强化!$K$12:$K$26,MATCH(装备强化附表!$E429,装备强化!$J$12:$J$26,0))+IF($B429=1,装备强化!$K$28,0))*INDEX(装备强化!$O$12:$O$21,MATCH(装备强化附表!$C429,装备强化!$N$12:$N$21,0)),0)</f>
        <v>212</v>
      </c>
      <c r="AJ429" s="54">
        <f t="shared" si="104"/>
        <v>424000</v>
      </c>
    </row>
    <row r="430" spans="1:36">
      <c r="A430" t="s">
        <v>821</v>
      </c>
      <c r="B430">
        <v>1</v>
      </c>
      <c r="C430" t="s">
        <v>128</v>
      </c>
      <c r="D430" t="s">
        <v>309</v>
      </c>
      <c r="E430">
        <v>20</v>
      </c>
      <c r="F430" t="s">
        <v>135</v>
      </c>
      <c r="G430" s="54">
        <f>ROUNDUP(装备强化!$F$3*INDEX(装备强化!$C$12:$C$26,MATCH(装备强化附表!G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12</v>
      </c>
      <c r="H430" s="54">
        <f t="shared" si="90"/>
        <v>24000</v>
      </c>
      <c r="I430" s="54">
        <f>ROUNDUP(装备强化!$F$3*INDEX(装备强化!$C$12:$C$26,MATCH(装备强化附表!I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18</v>
      </c>
      <c r="J430" s="54">
        <f t="shared" si="91"/>
        <v>36000</v>
      </c>
      <c r="K430" s="54">
        <f>ROUNDUP(装备强化!$F$3*INDEX(装备强化!$C$12:$C$26,MATCH(装备强化附表!K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27</v>
      </c>
      <c r="L430" s="54">
        <f t="shared" si="92"/>
        <v>54000</v>
      </c>
      <c r="M430" s="54">
        <f>ROUNDUP(装备强化!$F$3*INDEX(装备强化!$C$12:$C$26,MATCH(装备强化附表!M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33</v>
      </c>
      <c r="N430" s="54">
        <f t="shared" si="93"/>
        <v>66000</v>
      </c>
      <c r="O430" s="54">
        <f>ROUNDUP(装备强化!$F$3*INDEX(装备强化!$C$12:$C$26,MATCH(装备强化附表!O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42</v>
      </c>
      <c r="P430" s="54">
        <f t="shared" si="94"/>
        <v>84000</v>
      </c>
      <c r="Q430" s="54">
        <f>ROUNDUP(装备强化!$F$3*INDEX(装备强化!$C$12:$C$26,MATCH(装备强化附表!Q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75</v>
      </c>
      <c r="R430" s="54">
        <f t="shared" si="95"/>
        <v>150000</v>
      </c>
      <c r="S430" s="54">
        <f>ROUNDUP(装备强化!$F$3*INDEX(装备强化!$C$12:$C$26,MATCH(装备强化附表!S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87</v>
      </c>
      <c r="T430" s="54">
        <f t="shared" si="96"/>
        <v>174000</v>
      </c>
      <c r="U430" s="54">
        <f>ROUNDUP(装备强化!$F$3*INDEX(装备强化!$C$12:$C$26,MATCH(装备强化附表!U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98</v>
      </c>
      <c r="V430" s="54">
        <f t="shared" si="97"/>
        <v>196000</v>
      </c>
      <c r="W430" s="54">
        <f>ROUNDUP(装备强化!$F$3*INDEX(装备强化!$C$12:$C$26,MATCH(装备强化附表!W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110</v>
      </c>
      <c r="X430" s="54">
        <f t="shared" si="98"/>
        <v>220000</v>
      </c>
      <c r="Y430" s="54">
        <f>ROUNDUP(装备强化!$F$3*INDEX(装备强化!$C$12:$C$26,MATCH(装备强化附表!Y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122</v>
      </c>
      <c r="Z430" s="54">
        <f t="shared" si="99"/>
        <v>244000</v>
      </c>
      <c r="AA430" s="54">
        <f>ROUNDUP(装备强化!$F$3*INDEX(装备强化!$C$12:$C$26,MATCH(装备强化附表!AA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214</v>
      </c>
      <c r="AB430" s="54">
        <f t="shared" si="100"/>
        <v>428000</v>
      </c>
      <c r="AC430" s="54">
        <f>ROUNDUP(装备强化!$F$3*INDEX(装备强化!$C$12:$C$26,MATCH(装备强化附表!AC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238</v>
      </c>
      <c r="AD430" s="54">
        <f t="shared" si="101"/>
        <v>476000</v>
      </c>
      <c r="AE430" s="54">
        <f>ROUNDUP(装备强化!$F$3*INDEX(装备强化!$C$12:$C$26,MATCH(装备强化附表!AE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262</v>
      </c>
      <c r="AF430" s="54">
        <f t="shared" si="102"/>
        <v>524000</v>
      </c>
      <c r="AG430" s="54">
        <f>ROUNDUP(装备强化!$F$3*INDEX(装备强化!$C$12:$C$26,MATCH(装备强化附表!AG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285</v>
      </c>
      <c r="AH430" s="54">
        <f t="shared" si="103"/>
        <v>570000</v>
      </c>
      <c r="AI430" s="54">
        <f>ROUNDUP(装备强化!$F$3*INDEX(装备强化!$C$12:$C$26,MATCH(装备强化附表!AI$1,装备强化!$B$12:$B$26,0))*INDEX(装备强化!$G$12:$G$16,MATCH(装备强化附表!$D430,装备强化!$F$12:$F$16,0))*(INDEX(装备强化!$K$12:$K$26,MATCH(装备强化附表!$E430,装备强化!$J$12:$J$26,0))+IF($B430=1,装备强化!$K$28,0))*INDEX(装备强化!$O$12:$O$21,MATCH(装备强化附表!$C430,装备强化!$N$12:$N$21,0)),0)</f>
        <v>309</v>
      </c>
      <c r="AJ430" s="54">
        <f t="shared" si="104"/>
        <v>618000</v>
      </c>
    </row>
    <row r="431" spans="1:36">
      <c r="A431" t="s">
        <v>826</v>
      </c>
      <c r="B431">
        <v>0</v>
      </c>
      <c r="C431" t="s">
        <v>127</v>
      </c>
      <c r="D431" t="s">
        <v>309</v>
      </c>
      <c r="E431">
        <v>20</v>
      </c>
      <c r="F431" t="s">
        <v>139</v>
      </c>
      <c r="G431" s="54">
        <f>ROUNDUP(装备强化!$F$3*INDEX(装备强化!$C$12:$C$26,MATCH(装备强化附表!G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13</v>
      </c>
      <c r="H431" s="54">
        <f t="shared" si="90"/>
        <v>26000</v>
      </c>
      <c r="I431" s="54">
        <f>ROUNDUP(装备强化!$F$3*INDEX(装备强化!$C$12:$C$26,MATCH(装备强化附表!I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20</v>
      </c>
      <c r="J431" s="54">
        <f t="shared" si="91"/>
        <v>40000</v>
      </c>
      <c r="K431" s="54">
        <f>ROUNDUP(装备强化!$F$3*INDEX(装备强化!$C$12:$C$26,MATCH(装备强化附表!K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30</v>
      </c>
      <c r="L431" s="54">
        <f t="shared" si="92"/>
        <v>60000</v>
      </c>
      <c r="M431" s="54">
        <f>ROUNDUP(装备强化!$F$3*INDEX(装备强化!$C$12:$C$26,MATCH(装备强化附表!M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36</v>
      </c>
      <c r="N431" s="54">
        <f t="shared" si="93"/>
        <v>72000</v>
      </c>
      <c r="O431" s="54">
        <f>ROUNDUP(装备强化!$F$3*INDEX(装备强化!$C$12:$C$26,MATCH(装备强化附表!O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46</v>
      </c>
      <c r="P431" s="54">
        <f t="shared" si="94"/>
        <v>92000</v>
      </c>
      <c r="Q431" s="54">
        <f>ROUNDUP(装备强化!$F$3*INDEX(装备强化!$C$12:$C$26,MATCH(装备强化附表!Q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82</v>
      </c>
      <c r="R431" s="54">
        <f t="shared" si="95"/>
        <v>164000</v>
      </c>
      <c r="S431" s="54">
        <f>ROUNDUP(装备强化!$F$3*INDEX(装备强化!$C$12:$C$26,MATCH(装备强化附表!S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95</v>
      </c>
      <c r="T431" s="54">
        <f t="shared" si="96"/>
        <v>190000</v>
      </c>
      <c r="U431" s="54">
        <f>ROUNDUP(装备强化!$F$3*INDEX(装备强化!$C$12:$C$26,MATCH(装备强化附表!U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108</v>
      </c>
      <c r="V431" s="54">
        <f t="shared" si="97"/>
        <v>216000</v>
      </c>
      <c r="W431" s="54">
        <f>ROUNDUP(装备强化!$F$3*INDEX(装备强化!$C$12:$C$26,MATCH(装备强化附表!W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121</v>
      </c>
      <c r="X431" s="54">
        <f t="shared" si="98"/>
        <v>242000</v>
      </c>
      <c r="Y431" s="54">
        <f>ROUNDUP(装备强化!$F$3*INDEX(装备强化!$C$12:$C$26,MATCH(装备强化附表!Y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134</v>
      </c>
      <c r="Z431" s="54">
        <f t="shared" si="99"/>
        <v>268000</v>
      </c>
      <c r="AA431" s="54">
        <f>ROUNDUP(装备强化!$F$3*INDEX(装备强化!$C$12:$C$26,MATCH(装备强化附表!AA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234</v>
      </c>
      <c r="AB431" s="54">
        <f t="shared" si="100"/>
        <v>468000</v>
      </c>
      <c r="AC431" s="54">
        <f>ROUNDUP(装备强化!$F$3*INDEX(装备强化!$C$12:$C$26,MATCH(装备强化附表!AC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260</v>
      </c>
      <c r="AD431" s="54">
        <f t="shared" si="101"/>
        <v>520000</v>
      </c>
      <c r="AE431" s="54">
        <f>ROUNDUP(装备强化!$F$3*INDEX(装备强化!$C$12:$C$26,MATCH(装备强化附表!AE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286</v>
      </c>
      <c r="AF431" s="54">
        <f t="shared" si="102"/>
        <v>572000</v>
      </c>
      <c r="AG431" s="54">
        <f>ROUNDUP(装备强化!$F$3*INDEX(装备强化!$C$12:$C$26,MATCH(装备强化附表!AG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312</v>
      </c>
      <c r="AH431" s="54">
        <f t="shared" si="103"/>
        <v>624000</v>
      </c>
      <c r="AI431" s="54">
        <f>ROUNDUP(装备强化!$F$3*INDEX(装备强化!$C$12:$C$26,MATCH(装备强化附表!AI$1,装备强化!$B$12:$B$26,0))*INDEX(装备强化!$G$12:$G$16,MATCH(装备强化附表!$D431,装备强化!$F$12:$F$16,0))*(INDEX(装备强化!$K$12:$K$26,MATCH(装备强化附表!$E431,装备强化!$J$12:$J$26,0))+IF($B431=1,装备强化!$K$28,0))*INDEX(装备强化!$O$12:$O$21,MATCH(装备强化附表!$C431,装备强化!$N$12:$N$21,0)),0)</f>
        <v>338</v>
      </c>
      <c r="AJ431" s="54">
        <f t="shared" si="104"/>
        <v>676000</v>
      </c>
    </row>
    <row r="432" spans="1:36">
      <c r="A432" t="s">
        <v>831</v>
      </c>
      <c r="B432">
        <v>1</v>
      </c>
      <c r="C432" t="s">
        <v>127</v>
      </c>
      <c r="D432" t="s">
        <v>309</v>
      </c>
      <c r="E432">
        <v>20</v>
      </c>
      <c r="F432" t="s">
        <v>139</v>
      </c>
      <c r="G432" s="54">
        <f>ROUNDUP(装备强化!$F$3*INDEX(装备强化!$C$12:$C$26,MATCH(装备强化附表!G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19</v>
      </c>
      <c r="H432" s="54">
        <f t="shared" si="90"/>
        <v>38000</v>
      </c>
      <c r="I432" s="54">
        <f>ROUNDUP(装备强化!$F$3*INDEX(装备强化!$C$12:$C$26,MATCH(装备强化附表!I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29</v>
      </c>
      <c r="J432" s="54">
        <f t="shared" si="91"/>
        <v>58000</v>
      </c>
      <c r="K432" s="54">
        <f>ROUNDUP(装备强化!$F$3*INDEX(装备强化!$C$12:$C$26,MATCH(装备强化附表!K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43</v>
      </c>
      <c r="L432" s="54">
        <f t="shared" si="92"/>
        <v>86000</v>
      </c>
      <c r="M432" s="54">
        <f>ROUNDUP(装备强化!$F$3*INDEX(装备强化!$C$12:$C$26,MATCH(装备强化附表!M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53</v>
      </c>
      <c r="N432" s="54">
        <f t="shared" si="93"/>
        <v>106000</v>
      </c>
      <c r="O432" s="54">
        <f>ROUNDUP(装备强化!$F$3*INDEX(装备强化!$C$12:$C$26,MATCH(装备强化附表!O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67</v>
      </c>
      <c r="P432" s="54">
        <f t="shared" si="94"/>
        <v>134000</v>
      </c>
      <c r="Q432" s="54">
        <f>ROUNDUP(装备强化!$F$3*INDEX(装备强化!$C$12:$C$26,MATCH(装备强化附表!Q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119</v>
      </c>
      <c r="R432" s="54">
        <f t="shared" si="95"/>
        <v>238000</v>
      </c>
      <c r="S432" s="54">
        <f>ROUNDUP(装备强化!$F$3*INDEX(装备强化!$C$12:$C$26,MATCH(装备强化附表!S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138</v>
      </c>
      <c r="T432" s="54">
        <f t="shared" si="96"/>
        <v>276000</v>
      </c>
      <c r="U432" s="54">
        <f>ROUNDUP(装备强化!$F$3*INDEX(装备强化!$C$12:$C$26,MATCH(装备强化附表!U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157</v>
      </c>
      <c r="V432" s="54">
        <f t="shared" si="97"/>
        <v>314000</v>
      </c>
      <c r="W432" s="54">
        <f>ROUNDUP(装备强化!$F$3*INDEX(装备强化!$C$12:$C$26,MATCH(装备强化附表!W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176</v>
      </c>
      <c r="X432" s="54">
        <f t="shared" si="98"/>
        <v>352000</v>
      </c>
      <c r="Y432" s="54">
        <f>ROUNDUP(装备强化!$F$3*INDEX(装备强化!$C$12:$C$26,MATCH(装备强化附表!Y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195</v>
      </c>
      <c r="Z432" s="54">
        <f t="shared" si="99"/>
        <v>390000</v>
      </c>
      <c r="AA432" s="54">
        <f>ROUNDUP(装备强化!$F$3*INDEX(装备强化!$C$12:$C$26,MATCH(装备强化附表!AA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342</v>
      </c>
      <c r="AB432" s="54">
        <f t="shared" si="100"/>
        <v>684000</v>
      </c>
      <c r="AC432" s="54">
        <f>ROUNDUP(装备强化!$F$3*INDEX(装备强化!$C$12:$C$26,MATCH(装备强化附表!AC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380</v>
      </c>
      <c r="AD432" s="54">
        <f t="shared" si="101"/>
        <v>760000</v>
      </c>
      <c r="AE432" s="54">
        <f>ROUNDUP(装备强化!$F$3*INDEX(装备强化!$C$12:$C$26,MATCH(装备强化附表!AE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418</v>
      </c>
      <c r="AF432" s="54">
        <f t="shared" si="102"/>
        <v>836000</v>
      </c>
      <c r="AG432" s="54">
        <f>ROUNDUP(装备强化!$F$3*INDEX(装备强化!$C$12:$C$26,MATCH(装备强化附表!AG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456</v>
      </c>
      <c r="AH432" s="54">
        <f t="shared" si="103"/>
        <v>912000</v>
      </c>
      <c r="AI432" s="54">
        <f>ROUNDUP(装备强化!$F$3*INDEX(装备强化!$C$12:$C$26,MATCH(装备强化附表!AI$1,装备强化!$B$12:$B$26,0))*INDEX(装备强化!$G$12:$G$16,MATCH(装备强化附表!$D432,装备强化!$F$12:$F$16,0))*(INDEX(装备强化!$K$12:$K$26,MATCH(装备强化附表!$E432,装备强化!$J$12:$J$26,0))+IF($B432=1,装备强化!$K$28,0))*INDEX(装备强化!$O$12:$O$21,MATCH(装备强化附表!$C432,装备强化!$N$12:$N$21,0)),0)</f>
        <v>494</v>
      </c>
      <c r="AJ432" s="54">
        <f t="shared" si="104"/>
        <v>988000</v>
      </c>
    </row>
    <row r="433" spans="1:36">
      <c r="A433" t="s">
        <v>836</v>
      </c>
      <c r="B433">
        <v>0</v>
      </c>
      <c r="C433" t="s">
        <v>128</v>
      </c>
      <c r="D433" t="s">
        <v>309</v>
      </c>
      <c r="E433">
        <v>20</v>
      </c>
      <c r="F433" t="s">
        <v>139</v>
      </c>
      <c r="G433" s="54">
        <f>ROUNDUP(装备强化!$F$3*INDEX(装备强化!$C$12:$C$26,MATCH(装备强化附表!G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9</v>
      </c>
      <c r="H433" s="54">
        <f t="shared" si="90"/>
        <v>18000</v>
      </c>
      <c r="I433" s="54">
        <f>ROUNDUP(装备强化!$F$3*INDEX(装备强化!$C$12:$C$26,MATCH(装备强化附表!I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13</v>
      </c>
      <c r="J433" s="54">
        <f t="shared" si="91"/>
        <v>26000</v>
      </c>
      <c r="K433" s="54">
        <f>ROUNDUP(装备强化!$F$3*INDEX(装备强化!$C$12:$C$26,MATCH(装备强化附表!K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19</v>
      </c>
      <c r="L433" s="54">
        <f t="shared" si="92"/>
        <v>38000</v>
      </c>
      <c r="M433" s="54">
        <f>ROUNDUP(装备强化!$F$3*INDEX(装备强化!$C$12:$C$26,MATCH(装备强化附表!M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23</v>
      </c>
      <c r="N433" s="54">
        <f t="shared" si="93"/>
        <v>46000</v>
      </c>
      <c r="O433" s="54">
        <f>ROUNDUP(装备强化!$F$3*INDEX(装备强化!$C$12:$C$26,MATCH(装备强化附表!O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29</v>
      </c>
      <c r="P433" s="54">
        <f t="shared" si="94"/>
        <v>58000</v>
      </c>
      <c r="Q433" s="54">
        <f>ROUNDUP(装备强化!$F$3*INDEX(装备强化!$C$12:$C$26,MATCH(装备强化附表!Q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51</v>
      </c>
      <c r="R433" s="54">
        <f t="shared" si="95"/>
        <v>102000</v>
      </c>
      <c r="S433" s="54">
        <f>ROUNDUP(装备强化!$F$3*INDEX(装备强化!$C$12:$C$26,MATCH(装备强化附表!S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59</v>
      </c>
      <c r="T433" s="54">
        <f t="shared" si="96"/>
        <v>118000</v>
      </c>
      <c r="U433" s="54">
        <f>ROUNDUP(装备强化!$F$3*INDEX(装备强化!$C$12:$C$26,MATCH(装备强化附表!U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68</v>
      </c>
      <c r="V433" s="54">
        <f t="shared" si="97"/>
        <v>136000</v>
      </c>
      <c r="W433" s="54">
        <f>ROUNDUP(装备强化!$F$3*INDEX(装备强化!$C$12:$C$26,MATCH(装备强化附表!W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76</v>
      </c>
      <c r="X433" s="54">
        <f t="shared" si="98"/>
        <v>152000</v>
      </c>
      <c r="Y433" s="54">
        <f>ROUNDUP(装备强化!$F$3*INDEX(装备强化!$C$12:$C$26,MATCH(装备强化附表!Y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84</v>
      </c>
      <c r="Z433" s="54">
        <f t="shared" si="99"/>
        <v>168000</v>
      </c>
      <c r="AA433" s="54">
        <f>ROUNDUP(装备强化!$F$3*INDEX(装备强化!$C$12:$C$26,MATCH(装备强化附表!AA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147</v>
      </c>
      <c r="AB433" s="54">
        <f t="shared" si="100"/>
        <v>294000</v>
      </c>
      <c r="AC433" s="54">
        <f>ROUNDUP(装备强化!$F$3*INDEX(装备强化!$C$12:$C$26,MATCH(装备强化附表!AC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163</v>
      </c>
      <c r="AD433" s="54">
        <f t="shared" si="101"/>
        <v>326000</v>
      </c>
      <c r="AE433" s="54">
        <f>ROUNDUP(装备强化!$F$3*INDEX(装备强化!$C$12:$C$26,MATCH(装备强化附表!AE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179</v>
      </c>
      <c r="AF433" s="54">
        <f t="shared" si="102"/>
        <v>358000</v>
      </c>
      <c r="AG433" s="54">
        <f>ROUNDUP(装备强化!$F$3*INDEX(装备强化!$C$12:$C$26,MATCH(装备强化附表!AG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195</v>
      </c>
      <c r="AH433" s="54">
        <f t="shared" si="103"/>
        <v>390000</v>
      </c>
      <c r="AI433" s="54">
        <f>ROUNDUP(装备强化!$F$3*INDEX(装备强化!$C$12:$C$26,MATCH(装备强化附表!AI$1,装备强化!$B$12:$B$26,0))*INDEX(装备强化!$G$12:$G$16,MATCH(装备强化附表!$D433,装备强化!$F$12:$F$16,0))*(INDEX(装备强化!$K$12:$K$26,MATCH(装备强化附表!$E433,装备强化!$J$12:$J$26,0))+IF($B433=1,装备强化!$K$28,0))*INDEX(装备强化!$O$12:$O$21,MATCH(装备强化附表!$C433,装备强化!$N$12:$N$21,0)),0)</f>
        <v>212</v>
      </c>
      <c r="AJ433" s="54">
        <f t="shared" si="104"/>
        <v>424000</v>
      </c>
    </row>
    <row r="434" spans="1:36">
      <c r="A434" t="s">
        <v>841</v>
      </c>
      <c r="B434">
        <v>1</v>
      </c>
      <c r="C434" t="s">
        <v>128</v>
      </c>
      <c r="D434" t="s">
        <v>309</v>
      </c>
      <c r="E434">
        <v>20</v>
      </c>
      <c r="F434" t="s">
        <v>139</v>
      </c>
      <c r="G434" s="54">
        <f>ROUNDUP(装备强化!$F$3*INDEX(装备强化!$C$12:$C$26,MATCH(装备强化附表!G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12</v>
      </c>
      <c r="H434" s="54">
        <f t="shared" si="90"/>
        <v>24000</v>
      </c>
      <c r="I434" s="54">
        <f>ROUNDUP(装备强化!$F$3*INDEX(装备强化!$C$12:$C$26,MATCH(装备强化附表!I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18</v>
      </c>
      <c r="J434" s="54">
        <f t="shared" si="91"/>
        <v>36000</v>
      </c>
      <c r="K434" s="54">
        <f>ROUNDUP(装备强化!$F$3*INDEX(装备强化!$C$12:$C$26,MATCH(装备强化附表!K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27</v>
      </c>
      <c r="L434" s="54">
        <f t="shared" si="92"/>
        <v>54000</v>
      </c>
      <c r="M434" s="54">
        <f>ROUNDUP(装备强化!$F$3*INDEX(装备强化!$C$12:$C$26,MATCH(装备强化附表!M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33</v>
      </c>
      <c r="N434" s="54">
        <f t="shared" si="93"/>
        <v>66000</v>
      </c>
      <c r="O434" s="54">
        <f>ROUNDUP(装备强化!$F$3*INDEX(装备强化!$C$12:$C$26,MATCH(装备强化附表!O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42</v>
      </c>
      <c r="P434" s="54">
        <f t="shared" si="94"/>
        <v>84000</v>
      </c>
      <c r="Q434" s="54">
        <f>ROUNDUP(装备强化!$F$3*INDEX(装备强化!$C$12:$C$26,MATCH(装备强化附表!Q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75</v>
      </c>
      <c r="R434" s="54">
        <f t="shared" si="95"/>
        <v>150000</v>
      </c>
      <c r="S434" s="54">
        <f>ROUNDUP(装备强化!$F$3*INDEX(装备强化!$C$12:$C$26,MATCH(装备强化附表!S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87</v>
      </c>
      <c r="T434" s="54">
        <f t="shared" si="96"/>
        <v>174000</v>
      </c>
      <c r="U434" s="54">
        <f>ROUNDUP(装备强化!$F$3*INDEX(装备强化!$C$12:$C$26,MATCH(装备强化附表!U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98</v>
      </c>
      <c r="V434" s="54">
        <f t="shared" si="97"/>
        <v>196000</v>
      </c>
      <c r="W434" s="54">
        <f>ROUNDUP(装备强化!$F$3*INDEX(装备强化!$C$12:$C$26,MATCH(装备强化附表!W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110</v>
      </c>
      <c r="X434" s="54">
        <f t="shared" si="98"/>
        <v>220000</v>
      </c>
      <c r="Y434" s="54">
        <f>ROUNDUP(装备强化!$F$3*INDEX(装备强化!$C$12:$C$26,MATCH(装备强化附表!Y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122</v>
      </c>
      <c r="Z434" s="54">
        <f t="shared" si="99"/>
        <v>244000</v>
      </c>
      <c r="AA434" s="54">
        <f>ROUNDUP(装备强化!$F$3*INDEX(装备强化!$C$12:$C$26,MATCH(装备强化附表!AA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214</v>
      </c>
      <c r="AB434" s="54">
        <f t="shared" si="100"/>
        <v>428000</v>
      </c>
      <c r="AC434" s="54">
        <f>ROUNDUP(装备强化!$F$3*INDEX(装备强化!$C$12:$C$26,MATCH(装备强化附表!AC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238</v>
      </c>
      <c r="AD434" s="54">
        <f t="shared" si="101"/>
        <v>476000</v>
      </c>
      <c r="AE434" s="54">
        <f>ROUNDUP(装备强化!$F$3*INDEX(装备强化!$C$12:$C$26,MATCH(装备强化附表!AE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262</v>
      </c>
      <c r="AF434" s="54">
        <f t="shared" si="102"/>
        <v>524000</v>
      </c>
      <c r="AG434" s="54">
        <f>ROUNDUP(装备强化!$F$3*INDEX(装备强化!$C$12:$C$26,MATCH(装备强化附表!AG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285</v>
      </c>
      <c r="AH434" s="54">
        <f t="shared" si="103"/>
        <v>570000</v>
      </c>
      <c r="AI434" s="54">
        <f>ROUNDUP(装备强化!$F$3*INDEX(装备强化!$C$12:$C$26,MATCH(装备强化附表!AI$1,装备强化!$B$12:$B$26,0))*INDEX(装备强化!$G$12:$G$16,MATCH(装备强化附表!$D434,装备强化!$F$12:$F$16,0))*(INDEX(装备强化!$K$12:$K$26,MATCH(装备强化附表!$E434,装备强化!$J$12:$J$26,0))+IF($B434=1,装备强化!$K$28,0))*INDEX(装备强化!$O$12:$O$21,MATCH(装备强化附表!$C434,装备强化!$N$12:$N$21,0)),0)</f>
        <v>309</v>
      </c>
      <c r="AJ434" s="54">
        <f t="shared" si="104"/>
        <v>618000</v>
      </c>
    </row>
    <row r="435" spans="1:36">
      <c r="A435" t="s">
        <v>846</v>
      </c>
      <c r="B435">
        <v>0</v>
      </c>
      <c r="C435" t="s">
        <v>127</v>
      </c>
      <c r="D435" t="s">
        <v>309</v>
      </c>
      <c r="E435">
        <v>20</v>
      </c>
      <c r="F435" t="s">
        <v>137</v>
      </c>
      <c r="G435" s="54">
        <f>ROUNDUP(装备强化!$F$3*INDEX(装备强化!$C$12:$C$26,MATCH(装备强化附表!G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13</v>
      </c>
      <c r="H435" s="54">
        <f t="shared" si="90"/>
        <v>26000</v>
      </c>
      <c r="I435" s="54">
        <f>ROUNDUP(装备强化!$F$3*INDEX(装备强化!$C$12:$C$26,MATCH(装备强化附表!I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20</v>
      </c>
      <c r="J435" s="54">
        <f t="shared" si="91"/>
        <v>40000</v>
      </c>
      <c r="K435" s="54">
        <f>ROUNDUP(装备强化!$F$3*INDEX(装备强化!$C$12:$C$26,MATCH(装备强化附表!K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30</v>
      </c>
      <c r="L435" s="54">
        <f t="shared" si="92"/>
        <v>60000</v>
      </c>
      <c r="M435" s="54">
        <f>ROUNDUP(装备强化!$F$3*INDEX(装备强化!$C$12:$C$26,MATCH(装备强化附表!M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36</v>
      </c>
      <c r="N435" s="54">
        <f t="shared" si="93"/>
        <v>72000</v>
      </c>
      <c r="O435" s="54">
        <f>ROUNDUP(装备强化!$F$3*INDEX(装备强化!$C$12:$C$26,MATCH(装备强化附表!O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46</v>
      </c>
      <c r="P435" s="54">
        <f t="shared" si="94"/>
        <v>92000</v>
      </c>
      <c r="Q435" s="54">
        <f>ROUNDUP(装备强化!$F$3*INDEX(装备强化!$C$12:$C$26,MATCH(装备强化附表!Q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82</v>
      </c>
      <c r="R435" s="54">
        <f t="shared" si="95"/>
        <v>164000</v>
      </c>
      <c r="S435" s="54">
        <f>ROUNDUP(装备强化!$F$3*INDEX(装备强化!$C$12:$C$26,MATCH(装备强化附表!S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95</v>
      </c>
      <c r="T435" s="54">
        <f t="shared" si="96"/>
        <v>190000</v>
      </c>
      <c r="U435" s="54">
        <f>ROUNDUP(装备强化!$F$3*INDEX(装备强化!$C$12:$C$26,MATCH(装备强化附表!U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108</v>
      </c>
      <c r="V435" s="54">
        <f t="shared" si="97"/>
        <v>216000</v>
      </c>
      <c r="W435" s="54">
        <f>ROUNDUP(装备强化!$F$3*INDEX(装备强化!$C$12:$C$26,MATCH(装备强化附表!W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121</v>
      </c>
      <c r="X435" s="54">
        <f t="shared" si="98"/>
        <v>242000</v>
      </c>
      <c r="Y435" s="54">
        <f>ROUNDUP(装备强化!$F$3*INDEX(装备强化!$C$12:$C$26,MATCH(装备强化附表!Y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134</v>
      </c>
      <c r="Z435" s="54">
        <f t="shared" si="99"/>
        <v>268000</v>
      </c>
      <c r="AA435" s="54">
        <f>ROUNDUP(装备强化!$F$3*INDEX(装备强化!$C$12:$C$26,MATCH(装备强化附表!AA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234</v>
      </c>
      <c r="AB435" s="54">
        <f t="shared" si="100"/>
        <v>468000</v>
      </c>
      <c r="AC435" s="54">
        <f>ROUNDUP(装备强化!$F$3*INDEX(装备强化!$C$12:$C$26,MATCH(装备强化附表!AC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260</v>
      </c>
      <c r="AD435" s="54">
        <f t="shared" si="101"/>
        <v>520000</v>
      </c>
      <c r="AE435" s="54">
        <f>ROUNDUP(装备强化!$F$3*INDEX(装备强化!$C$12:$C$26,MATCH(装备强化附表!AE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286</v>
      </c>
      <c r="AF435" s="54">
        <f t="shared" si="102"/>
        <v>572000</v>
      </c>
      <c r="AG435" s="54">
        <f>ROUNDUP(装备强化!$F$3*INDEX(装备强化!$C$12:$C$26,MATCH(装备强化附表!AG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312</v>
      </c>
      <c r="AH435" s="54">
        <f t="shared" si="103"/>
        <v>624000</v>
      </c>
      <c r="AI435" s="54">
        <f>ROUNDUP(装备强化!$F$3*INDEX(装备强化!$C$12:$C$26,MATCH(装备强化附表!AI$1,装备强化!$B$12:$B$26,0))*INDEX(装备强化!$G$12:$G$16,MATCH(装备强化附表!$D435,装备强化!$F$12:$F$16,0))*(INDEX(装备强化!$K$12:$K$26,MATCH(装备强化附表!$E435,装备强化!$J$12:$J$26,0))+IF($B435=1,装备强化!$K$28,0))*INDEX(装备强化!$O$12:$O$21,MATCH(装备强化附表!$C435,装备强化!$N$12:$N$21,0)),0)</f>
        <v>338</v>
      </c>
      <c r="AJ435" s="54">
        <f t="shared" si="104"/>
        <v>676000</v>
      </c>
    </row>
    <row r="436" spans="1:36">
      <c r="A436" t="s">
        <v>851</v>
      </c>
      <c r="B436">
        <v>1</v>
      </c>
      <c r="C436" t="s">
        <v>127</v>
      </c>
      <c r="D436" t="s">
        <v>309</v>
      </c>
      <c r="E436">
        <v>20</v>
      </c>
      <c r="F436" t="s">
        <v>137</v>
      </c>
      <c r="G436" s="54">
        <f>ROUNDUP(装备强化!$F$3*INDEX(装备强化!$C$12:$C$26,MATCH(装备强化附表!G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19</v>
      </c>
      <c r="H436" s="54">
        <f t="shared" si="90"/>
        <v>38000</v>
      </c>
      <c r="I436" s="54">
        <f>ROUNDUP(装备强化!$F$3*INDEX(装备强化!$C$12:$C$26,MATCH(装备强化附表!I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29</v>
      </c>
      <c r="J436" s="54">
        <f t="shared" si="91"/>
        <v>58000</v>
      </c>
      <c r="K436" s="54">
        <f>ROUNDUP(装备强化!$F$3*INDEX(装备强化!$C$12:$C$26,MATCH(装备强化附表!K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43</v>
      </c>
      <c r="L436" s="54">
        <f t="shared" si="92"/>
        <v>86000</v>
      </c>
      <c r="M436" s="54">
        <f>ROUNDUP(装备强化!$F$3*INDEX(装备强化!$C$12:$C$26,MATCH(装备强化附表!M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53</v>
      </c>
      <c r="N436" s="54">
        <f t="shared" si="93"/>
        <v>106000</v>
      </c>
      <c r="O436" s="54">
        <f>ROUNDUP(装备强化!$F$3*INDEX(装备强化!$C$12:$C$26,MATCH(装备强化附表!O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67</v>
      </c>
      <c r="P436" s="54">
        <f t="shared" si="94"/>
        <v>134000</v>
      </c>
      <c r="Q436" s="54">
        <f>ROUNDUP(装备强化!$F$3*INDEX(装备强化!$C$12:$C$26,MATCH(装备强化附表!Q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119</v>
      </c>
      <c r="R436" s="54">
        <f t="shared" si="95"/>
        <v>238000</v>
      </c>
      <c r="S436" s="54">
        <f>ROUNDUP(装备强化!$F$3*INDEX(装备强化!$C$12:$C$26,MATCH(装备强化附表!S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138</v>
      </c>
      <c r="T436" s="54">
        <f t="shared" si="96"/>
        <v>276000</v>
      </c>
      <c r="U436" s="54">
        <f>ROUNDUP(装备强化!$F$3*INDEX(装备强化!$C$12:$C$26,MATCH(装备强化附表!U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157</v>
      </c>
      <c r="V436" s="54">
        <f t="shared" si="97"/>
        <v>314000</v>
      </c>
      <c r="W436" s="54">
        <f>ROUNDUP(装备强化!$F$3*INDEX(装备强化!$C$12:$C$26,MATCH(装备强化附表!W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176</v>
      </c>
      <c r="X436" s="54">
        <f t="shared" si="98"/>
        <v>352000</v>
      </c>
      <c r="Y436" s="54">
        <f>ROUNDUP(装备强化!$F$3*INDEX(装备强化!$C$12:$C$26,MATCH(装备强化附表!Y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195</v>
      </c>
      <c r="Z436" s="54">
        <f t="shared" si="99"/>
        <v>390000</v>
      </c>
      <c r="AA436" s="54">
        <f>ROUNDUP(装备强化!$F$3*INDEX(装备强化!$C$12:$C$26,MATCH(装备强化附表!AA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342</v>
      </c>
      <c r="AB436" s="54">
        <f t="shared" si="100"/>
        <v>684000</v>
      </c>
      <c r="AC436" s="54">
        <f>ROUNDUP(装备强化!$F$3*INDEX(装备强化!$C$12:$C$26,MATCH(装备强化附表!AC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380</v>
      </c>
      <c r="AD436" s="54">
        <f t="shared" si="101"/>
        <v>760000</v>
      </c>
      <c r="AE436" s="54">
        <f>ROUNDUP(装备强化!$F$3*INDEX(装备强化!$C$12:$C$26,MATCH(装备强化附表!AE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418</v>
      </c>
      <c r="AF436" s="54">
        <f t="shared" si="102"/>
        <v>836000</v>
      </c>
      <c r="AG436" s="54">
        <f>ROUNDUP(装备强化!$F$3*INDEX(装备强化!$C$12:$C$26,MATCH(装备强化附表!AG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456</v>
      </c>
      <c r="AH436" s="54">
        <f t="shared" si="103"/>
        <v>912000</v>
      </c>
      <c r="AI436" s="54">
        <f>ROUNDUP(装备强化!$F$3*INDEX(装备强化!$C$12:$C$26,MATCH(装备强化附表!AI$1,装备强化!$B$12:$B$26,0))*INDEX(装备强化!$G$12:$G$16,MATCH(装备强化附表!$D436,装备强化!$F$12:$F$16,0))*(INDEX(装备强化!$K$12:$K$26,MATCH(装备强化附表!$E436,装备强化!$J$12:$J$26,0))+IF($B436=1,装备强化!$K$28,0))*INDEX(装备强化!$O$12:$O$21,MATCH(装备强化附表!$C436,装备强化!$N$12:$N$21,0)),0)</f>
        <v>494</v>
      </c>
      <c r="AJ436" s="54">
        <f t="shared" si="104"/>
        <v>988000</v>
      </c>
    </row>
    <row r="437" spans="1:36">
      <c r="A437" t="s">
        <v>856</v>
      </c>
      <c r="B437">
        <v>0</v>
      </c>
      <c r="C437" t="s">
        <v>128</v>
      </c>
      <c r="D437" t="s">
        <v>309</v>
      </c>
      <c r="E437">
        <v>20</v>
      </c>
      <c r="F437" t="s">
        <v>137</v>
      </c>
      <c r="G437" s="54">
        <f>ROUNDUP(装备强化!$F$3*INDEX(装备强化!$C$12:$C$26,MATCH(装备强化附表!G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9</v>
      </c>
      <c r="H437" s="54">
        <f t="shared" si="90"/>
        <v>18000</v>
      </c>
      <c r="I437" s="54">
        <f>ROUNDUP(装备强化!$F$3*INDEX(装备强化!$C$12:$C$26,MATCH(装备强化附表!I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13</v>
      </c>
      <c r="J437" s="54">
        <f t="shared" si="91"/>
        <v>26000</v>
      </c>
      <c r="K437" s="54">
        <f>ROUNDUP(装备强化!$F$3*INDEX(装备强化!$C$12:$C$26,MATCH(装备强化附表!K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19</v>
      </c>
      <c r="L437" s="54">
        <f t="shared" si="92"/>
        <v>38000</v>
      </c>
      <c r="M437" s="54">
        <f>ROUNDUP(装备强化!$F$3*INDEX(装备强化!$C$12:$C$26,MATCH(装备强化附表!M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23</v>
      </c>
      <c r="N437" s="54">
        <f t="shared" si="93"/>
        <v>46000</v>
      </c>
      <c r="O437" s="54">
        <f>ROUNDUP(装备强化!$F$3*INDEX(装备强化!$C$12:$C$26,MATCH(装备强化附表!O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29</v>
      </c>
      <c r="P437" s="54">
        <f t="shared" si="94"/>
        <v>58000</v>
      </c>
      <c r="Q437" s="54">
        <f>ROUNDUP(装备强化!$F$3*INDEX(装备强化!$C$12:$C$26,MATCH(装备强化附表!Q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51</v>
      </c>
      <c r="R437" s="54">
        <f t="shared" si="95"/>
        <v>102000</v>
      </c>
      <c r="S437" s="54">
        <f>ROUNDUP(装备强化!$F$3*INDEX(装备强化!$C$12:$C$26,MATCH(装备强化附表!S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59</v>
      </c>
      <c r="T437" s="54">
        <f t="shared" si="96"/>
        <v>118000</v>
      </c>
      <c r="U437" s="54">
        <f>ROUNDUP(装备强化!$F$3*INDEX(装备强化!$C$12:$C$26,MATCH(装备强化附表!U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68</v>
      </c>
      <c r="V437" s="54">
        <f t="shared" si="97"/>
        <v>136000</v>
      </c>
      <c r="W437" s="54">
        <f>ROUNDUP(装备强化!$F$3*INDEX(装备强化!$C$12:$C$26,MATCH(装备强化附表!W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76</v>
      </c>
      <c r="X437" s="54">
        <f t="shared" si="98"/>
        <v>152000</v>
      </c>
      <c r="Y437" s="54">
        <f>ROUNDUP(装备强化!$F$3*INDEX(装备强化!$C$12:$C$26,MATCH(装备强化附表!Y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84</v>
      </c>
      <c r="Z437" s="54">
        <f t="shared" si="99"/>
        <v>168000</v>
      </c>
      <c r="AA437" s="54">
        <f>ROUNDUP(装备强化!$F$3*INDEX(装备强化!$C$12:$C$26,MATCH(装备强化附表!AA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147</v>
      </c>
      <c r="AB437" s="54">
        <f t="shared" si="100"/>
        <v>294000</v>
      </c>
      <c r="AC437" s="54">
        <f>ROUNDUP(装备强化!$F$3*INDEX(装备强化!$C$12:$C$26,MATCH(装备强化附表!AC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163</v>
      </c>
      <c r="AD437" s="54">
        <f t="shared" si="101"/>
        <v>326000</v>
      </c>
      <c r="AE437" s="54">
        <f>ROUNDUP(装备强化!$F$3*INDEX(装备强化!$C$12:$C$26,MATCH(装备强化附表!AE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179</v>
      </c>
      <c r="AF437" s="54">
        <f t="shared" si="102"/>
        <v>358000</v>
      </c>
      <c r="AG437" s="54">
        <f>ROUNDUP(装备强化!$F$3*INDEX(装备强化!$C$12:$C$26,MATCH(装备强化附表!AG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195</v>
      </c>
      <c r="AH437" s="54">
        <f t="shared" si="103"/>
        <v>390000</v>
      </c>
      <c r="AI437" s="54">
        <f>ROUNDUP(装备强化!$F$3*INDEX(装备强化!$C$12:$C$26,MATCH(装备强化附表!AI$1,装备强化!$B$12:$B$26,0))*INDEX(装备强化!$G$12:$G$16,MATCH(装备强化附表!$D437,装备强化!$F$12:$F$16,0))*(INDEX(装备强化!$K$12:$K$26,MATCH(装备强化附表!$E437,装备强化!$J$12:$J$26,0))+IF($B437=1,装备强化!$K$28,0))*INDEX(装备强化!$O$12:$O$21,MATCH(装备强化附表!$C437,装备强化!$N$12:$N$21,0)),0)</f>
        <v>212</v>
      </c>
      <c r="AJ437" s="54">
        <f t="shared" si="104"/>
        <v>424000</v>
      </c>
    </row>
    <row r="438" spans="1:36">
      <c r="A438" t="s">
        <v>861</v>
      </c>
      <c r="B438">
        <v>1</v>
      </c>
      <c r="C438" t="s">
        <v>128</v>
      </c>
      <c r="D438" t="s">
        <v>309</v>
      </c>
      <c r="E438">
        <v>20</v>
      </c>
      <c r="F438" t="s">
        <v>137</v>
      </c>
      <c r="G438" s="54">
        <f>ROUNDUP(装备强化!$F$3*INDEX(装备强化!$C$12:$C$26,MATCH(装备强化附表!G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12</v>
      </c>
      <c r="H438" s="54">
        <f t="shared" si="90"/>
        <v>24000</v>
      </c>
      <c r="I438" s="54">
        <f>ROUNDUP(装备强化!$F$3*INDEX(装备强化!$C$12:$C$26,MATCH(装备强化附表!I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18</v>
      </c>
      <c r="J438" s="54">
        <f t="shared" si="91"/>
        <v>36000</v>
      </c>
      <c r="K438" s="54">
        <f>ROUNDUP(装备强化!$F$3*INDEX(装备强化!$C$12:$C$26,MATCH(装备强化附表!K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27</v>
      </c>
      <c r="L438" s="54">
        <f t="shared" si="92"/>
        <v>54000</v>
      </c>
      <c r="M438" s="54">
        <f>ROUNDUP(装备强化!$F$3*INDEX(装备强化!$C$12:$C$26,MATCH(装备强化附表!M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33</v>
      </c>
      <c r="N438" s="54">
        <f t="shared" si="93"/>
        <v>66000</v>
      </c>
      <c r="O438" s="54">
        <f>ROUNDUP(装备强化!$F$3*INDEX(装备强化!$C$12:$C$26,MATCH(装备强化附表!O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42</v>
      </c>
      <c r="P438" s="54">
        <f t="shared" si="94"/>
        <v>84000</v>
      </c>
      <c r="Q438" s="54">
        <f>ROUNDUP(装备强化!$F$3*INDEX(装备强化!$C$12:$C$26,MATCH(装备强化附表!Q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75</v>
      </c>
      <c r="R438" s="54">
        <f t="shared" si="95"/>
        <v>150000</v>
      </c>
      <c r="S438" s="54">
        <f>ROUNDUP(装备强化!$F$3*INDEX(装备强化!$C$12:$C$26,MATCH(装备强化附表!S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87</v>
      </c>
      <c r="T438" s="54">
        <f t="shared" si="96"/>
        <v>174000</v>
      </c>
      <c r="U438" s="54">
        <f>ROUNDUP(装备强化!$F$3*INDEX(装备强化!$C$12:$C$26,MATCH(装备强化附表!U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98</v>
      </c>
      <c r="V438" s="54">
        <f t="shared" si="97"/>
        <v>196000</v>
      </c>
      <c r="W438" s="54">
        <f>ROUNDUP(装备强化!$F$3*INDEX(装备强化!$C$12:$C$26,MATCH(装备强化附表!W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110</v>
      </c>
      <c r="X438" s="54">
        <f t="shared" si="98"/>
        <v>220000</v>
      </c>
      <c r="Y438" s="54">
        <f>ROUNDUP(装备强化!$F$3*INDEX(装备强化!$C$12:$C$26,MATCH(装备强化附表!Y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122</v>
      </c>
      <c r="Z438" s="54">
        <f t="shared" si="99"/>
        <v>244000</v>
      </c>
      <c r="AA438" s="54">
        <f>ROUNDUP(装备强化!$F$3*INDEX(装备强化!$C$12:$C$26,MATCH(装备强化附表!AA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214</v>
      </c>
      <c r="AB438" s="54">
        <f t="shared" si="100"/>
        <v>428000</v>
      </c>
      <c r="AC438" s="54">
        <f>ROUNDUP(装备强化!$F$3*INDEX(装备强化!$C$12:$C$26,MATCH(装备强化附表!AC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238</v>
      </c>
      <c r="AD438" s="54">
        <f t="shared" si="101"/>
        <v>476000</v>
      </c>
      <c r="AE438" s="54">
        <f>ROUNDUP(装备强化!$F$3*INDEX(装备强化!$C$12:$C$26,MATCH(装备强化附表!AE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262</v>
      </c>
      <c r="AF438" s="54">
        <f t="shared" si="102"/>
        <v>524000</v>
      </c>
      <c r="AG438" s="54">
        <f>ROUNDUP(装备强化!$F$3*INDEX(装备强化!$C$12:$C$26,MATCH(装备强化附表!AG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285</v>
      </c>
      <c r="AH438" s="54">
        <f t="shared" si="103"/>
        <v>570000</v>
      </c>
      <c r="AI438" s="54">
        <f>ROUNDUP(装备强化!$F$3*INDEX(装备强化!$C$12:$C$26,MATCH(装备强化附表!AI$1,装备强化!$B$12:$B$26,0))*INDEX(装备强化!$G$12:$G$16,MATCH(装备强化附表!$D438,装备强化!$F$12:$F$16,0))*(INDEX(装备强化!$K$12:$K$26,MATCH(装备强化附表!$E438,装备强化!$J$12:$J$26,0))+IF($B438=1,装备强化!$K$28,0))*INDEX(装备强化!$O$12:$O$21,MATCH(装备强化附表!$C438,装备强化!$N$12:$N$21,0)),0)</f>
        <v>309</v>
      </c>
      <c r="AJ438" s="54">
        <f t="shared" si="104"/>
        <v>618000</v>
      </c>
    </row>
    <row r="439" spans="1:36">
      <c r="A439" t="s">
        <v>866</v>
      </c>
      <c r="B439">
        <v>0</v>
      </c>
      <c r="C439" t="s">
        <v>126</v>
      </c>
      <c r="D439" t="s">
        <v>309</v>
      </c>
      <c r="E439">
        <v>20</v>
      </c>
      <c r="F439" t="s">
        <v>232</v>
      </c>
      <c r="G439" s="54">
        <f>ROUNDUP(装备强化!$F$3*INDEX(装备强化!$C$12:$C$26,MATCH(装备强化附表!G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7</v>
      </c>
      <c r="H439" s="54">
        <f t="shared" si="90"/>
        <v>14000</v>
      </c>
      <c r="I439" s="54">
        <f>ROUNDUP(装备强化!$F$3*INDEX(装备强化!$C$12:$C$26,MATCH(装备强化附表!I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10</v>
      </c>
      <c r="J439" s="54">
        <f t="shared" si="91"/>
        <v>20000</v>
      </c>
      <c r="K439" s="54">
        <f>ROUNDUP(装备强化!$F$3*INDEX(装备强化!$C$12:$C$26,MATCH(装备强化附表!K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15</v>
      </c>
      <c r="L439" s="54">
        <f t="shared" si="92"/>
        <v>30000</v>
      </c>
      <c r="M439" s="54">
        <f>ROUNDUP(装备强化!$F$3*INDEX(装备强化!$C$12:$C$26,MATCH(装备强化附表!M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18</v>
      </c>
      <c r="N439" s="54">
        <f t="shared" si="93"/>
        <v>36000</v>
      </c>
      <c r="O439" s="54">
        <f>ROUNDUP(装备强化!$F$3*INDEX(装备强化!$C$12:$C$26,MATCH(装备强化附表!O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23</v>
      </c>
      <c r="P439" s="54">
        <f t="shared" si="94"/>
        <v>46000</v>
      </c>
      <c r="Q439" s="54">
        <f>ROUNDUP(装备强化!$F$3*INDEX(装备强化!$C$12:$C$26,MATCH(装备强化附表!Q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41</v>
      </c>
      <c r="R439" s="54">
        <f t="shared" si="95"/>
        <v>82000</v>
      </c>
      <c r="S439" s="54">
        <f>ROUNDUP(装备强化!$F$3*INDEX(装备强化!$C$12:$C$26,MATCH(装备强化附表!S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48</v>
      </c>
      <c r="T439" s="54">
        <f t="shared" si="96"/>
        <v>96000</v>
      </c>
      <c r="U439" s="54">
        <f>ROUNDUP(装备强化!$F$3*INDEX(装备强化!$C$12:$C$26,MATCH(装备强化附表!U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54</v>
      </c>
      <c r="V439" s="54">
        <f t="shared" si="97"/>
        <v>108000</v>
      </c>
      <c r="W439" s="54">
        <f>ROUNDUP(装备强化!$F$3*INDEX(装备强化!$C$12:$C$26,MATCH(装备强化附表!W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61</v>
      </c>
      <c r="X439" s="54">
        <f t="shared" si="98"/>
        <v>122000</v>
      </c>
      <c r="Y439" s="54">
        <f>ROUNDUP(装备强化!$F$3*INDEX(装备强化!$C$12:$C$26,MATCH(装备强化附表!Y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67</v>
      </c>
      <c r="Z439" s="54">
        <f t="shared" si="99"/>
        <v>134000</v>
      </c>
      <c r="AA439" s="54">
        <f>ROUNDUP(装备强化!$F$3*INDEX(装备强化!$C$12:$C$26,MATCH(装备强化附表!AA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117</v>
      </c>
      <c r="AB439" s="54">
        <f t="shared" si="100"/>
        <v>234000</v>
      </c>
      <c r="AC439" s="54">
        <f>ROUNDUP(装备强化!$F$3*INDEX(装备强化!$C$12:$C$26,MATCH(装备强化附表!AC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130</v>
      </c>
      <c r="AD439" s="54">
        <f t="shared" si="101"/>
        <v>260000</v>
      </c>
      <c r="AE439" s="54">
        <f>ROUNDUP(装备强化!$F$3*INDEX(装备强化!$C$12:$C$26,MATCH(装备强化附表!AE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143</v>
      </c>
      <c r="AF439" s="54">
        <f t="shared" si="102"/>
        <v>286000</v>
      </c>
      <c r="AG439" s="54">
        <f>ROUNDUP(装备强化!$F$3*INDEX(装备强化!$C$12:$C$26,MATCH(装备强化附表!AG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156</v>
      </c>
      <c r="AH439" s="54">
        <f t="shared" si="103"/>
        <v>312000</v>
      </c>
      <c r="AI439" s="54">
        <f>ROUNDUP(装备强化!$F$3*INDEX(装备强化!$C$12:$C$26,MATCH(装备强化附表!AI$1,装备强化!$B$12:$B$26,0))*INDEX(装备强化!$G$12:$G$16,MATCH(装备强化附表!$D439,装备强化!$F$12:$F$16,0))*(INDEX(装备强化!$K$12:$K$26,MATCH(装备强化附表!$E439,装备强化!$J$12:$J$26,0))+IF($B439=1,装备强化!$K$28,0))*INDEX(装备强化!$O$12:$O$21,MATCH(装备强化附表!$C439,装备强化!$N$12:$N$21,0)),0)</f>
        <v>169</v>
      </c>
      <c r="AJ439" s="54">
        <f t="shared" si="104"/>
        <v>338000</v>
      </c>
    </row>
    <row r="440" spans="1:36">
      <c r="A440" t="s">
        <v>871</v>
      </c>
      <c r="B440">
        <v>1</v>
      </c>
      <c r="C440" t="s">
        <v>126</v>
      </c>
      <c r="D440" t="s">
        <v>309</v>
      </c>
      <c r="E440">
        <v>20</v>
      </c>
      <c r="F440" t="s">
        <v>232</v>
      </c>
      <c r="G440" s="54">
        <f>ROUNDUP(装备强化!$F$3*INDEX(装备强化!$C$12:$C$26,MATCH(装备强化附表!G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10</v>
      </c>
      <c r="H440" s="54">
        <f t="shared" si="90"/>
        <v>20000</v>
      </c>
      <c r="I440" s="54">
        <f>ROUNDUP(装备强化!$F$3*INDEX(装备强化!$C$12:$C$26,MATCH(装备强化附表!I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15</v>
      </c>
      <c r="J440" s="54">
        <f t="shared" si="91"/>
        <v>30000</v>
      </c>
      <c r="K440" s="54">
        <f>ROUNDUP(装备强化!$F$3*INDEX(装备强化!$C$12:$C$26,MATCH(装备强化附表!K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22</v>
      </c>
      <c r="L440" s="54">
        <f t="shared" si="92"/>
        <v>44000</v>
      </c>
      <c r="M440" s="54">
        <f>ROUNDUP(装备强化!$F$3*INDEX(装备强化!$C$12:$C$26,MATCH(装备强化附表!M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27</v>
      </c>
      <c r="N440" s="54">
        <f t="shared" si="93"/>
        <v>54000</v>
      </c>
      <c r="O440" s="54">
        <f>ROUNDUP(装备强化!$F$3*INDEX(装备强化!$C$12:$C$26,MATCH(装备强化附表!O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34</v>
      </c>
      <c r="P440" s="54">
        <f t="shared" si="94"/>
        <v>68000</v>
      </c>
      <c r="Q440" s="54">
        <f>ROUNDUP(装备强化!$F$3*INDEX(装备强化!$C$12:$C$26,MATCH(装备强化附表!Q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60</v>
      </c>
      <c r="R440" s="54">
        <f t="shared" si="95"/>
        <v>120000</v>
      </c>
      <c r="S440" s="54">
        <f>ROUNDUP(装备强化!$F$3*INDEX(装备强化!$C$12:$C$26,MATCH(装备强化附表!S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69</v>
      </c>
      <c r="T440" s="54">
        <f t="shared" si="96"/>
        <v>138000</v>
      </c>
      <c r="U440" s="54">
        <f>ROUNDUP(装备强化!$F$3*INDEX(装备强化!$C$12:$C$26,MATCH(装备强化附表!U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79</v>
      </c>
      <c r="V440" s="54">
        <f t="shared" si="97"/>
        <v>158000</v>
      </c>
      <c r="W440" s="54">
        <f>ROUNDUP(装备强化!$F$3*INDEX(装备强化!$C$12:$C$26,MATCH(装备强化附表!W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88</v>
      </c>
      <c r="X440" s="54">
        <f t="shared" si="98"/>
        <v>176000</v>
      </c>
      <c r="Y440" s="54">
        <f>ROUNDUP(装备强化!$F$3*INDEX(装备强化!$C$12:$C$26,MATCH(装备强化附表!Y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98</v>
      </c>
      <c r="Z440" s="54">
        <f t="shared" si="99"/>
        <v>196000</v>
      </c>
      <c r="AA440" s="54">
        <f>ROUNDUP(装备强化!$F$3*INDEX(装备强化!$C$12:$C$26,MATCH(装备强化附表!AA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171</v>
      </c>
      <c r="AB440" s="54">
        <f t="shared" si="100"/>
        <v>342000</v>
      </c>
      <c r="AC440" s="54">
        <f>ROUNDUP(装备强化!$F$3*INDEX(装备强化!$C$12:$C$26,MATCH(装备强化附表!AC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190</v>
      </c>
      <c r="AD440" s="54">
        <f t="shared" si="101"/>
        <v>380000</v>
      </c>
      <c r="AE440" s="54">
        <f>ROUNDUP(装备强化!$F$3*INDEX(装备强化!$C$12:$C$26,MATCH(装备强化附表!AE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209</v>
      </c>
      <c r="AF440" s="54">
        <f t="shared" si="102"/>
        <v>418000</v>
      </c>
      <c r="AG440" s="54">
        <f>ROUNDUP(装备强化!$F$3*INDEX(装备强化!$C$12:$C$26,MATCH(装备强化附表!AG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228</v>
      </c>
      <c r="AH440" s="54">
        <f t="shared" si="103"/>
        <v>456000</v>
      </c>
      <c r="AI440" s="54">
        <f>ROUNDUP(装备强化!$F$3*INDEX(装备强化!$C$12:$C$26,MATCH(装备强化附表!AI$1,装备强化!$B$12:$B$26,0))*INDEX(装备强化!$G$12:$G$16,MATCH(装备强化附表!$D440,装备强化!$F$12:$F$16,0))*(INDEX(装备强化!$K$12:$K$26,MATCH(装备强化附表!$E440,装备强化!$J$12:$J$26,0))+IF($B440=1,装备强化!$K$28,0))*INDEX(装备强化!$O$12:$O$21,MATCH(装备强化附表!$C440,装备强化!$N$12:$N$21,0)),0)</f>
        <v>247</v>
      </c>
      <c r="AJ440" s="54">
        <f t="shared" si="104"/>
        <v>494000</v>
      </c>
    </row>
    <row r="441" spans="1:36">
      <c r="A441" t="s">
        <v>876</v>
      </c>
      <c r="B441">
        <v>0</v>
      </c>
      <c r="C441" t="s">
        <v>129</v>
      </c>
      <c r="D441" t="s">
        <v>309</v>
      </c>
      <c r="E441">
        <v>20</v>
      </c>
      <c r="F441" t="s">
        <v>232</v>
      </c>
      <c r="G441" s="54">
        <f>ROUNDUP(装备强化!$F$3*INDEX(装备强化!$C$12:$C$26,MATCH(装备强化附表!G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7</v>
      </c>
      <c r="H441" s="54">
        <f t="shared" si="90"/>
        <v>14000</v>
      </c>
      <c r="I441" s="54">
        <f>ROUNDUP(装备强化!$F$3*INDEX(装备强化!$C$12:$C$26,MATCH(装备强化附表!I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10</v>
      </c>
      <c r="J441" s="54">
        <f t="shared" si="91"/>
        <v>20000</v>
      </c>
      <c r="K441" s="54">
        <f>ROUNDUP(装备强化!$F$3*INDEX(装备强化!$C$12:$C$26,MATCH(装备强化附表!K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15</v>
      </c>
      <c r="L441" s="54">
        <f t="shared" si="92"/>
        <v>30000</v>
      </c>
      <c r="M441" s="54">
        <f>ROUNDUP(装备强化!$F$3*INDEX(装备强化!$C$12:$C$26,MATCH(装备强化附表!M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18</v>
      </c>
      <c r="N441" s="54">
        <f t="shared" si="93"/>
        <v>36000</v>
      </c>
      <c r="O441" s="54">
        <f>ROUNDUP(装备强化!$F$3*INDEX(装备强化!$C$12:$C$26,MATCH(装备强化附表!O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23</v>
      </c>
      <c r="P441" s="54">
        <f t="shared" si="94"/>
        <v>46000</v>
      </c>
      <c r="Q441" s="54">
        <f>ROUNDUP(装备强化!$F$3*INDEX(装备强化!$C$12:$C$26,MATCH(装备强化附表!Q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41</v>
      </c>
      <c r="R441" s="54">
        <f t="shared" si="95"/>
        <v>82000</v>
      </c>
      <c r="S441" s="54">
        <f>ROUNDUP(装备强化!$F$3*INDEX(装备强化!$C$12:$C$26,MATCH(装备强化附表!S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48</v>
      </c>
      <c r="T441" s="54">
        <f t="shared" si="96"/>
        <v>96000</v>
      </c>
      <c r="U441" s="54">
        <f>ROUNDUP(装备强化!$F$3*INDEX(装备强化!$C$12:$C$26,MATCH(装备强化附表!U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54</v>
      </c>
      <c r="V441" s="54">
        <f t="shared" si="97"/>
        <v>108000</v>
      </c>
      <c r="W441" s="54">
        <f>ROUNDUP(装备强化!$F$3*INDEX(装备强化!$C$12:$C$26,MATCH(装备强化附表!W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61</v>
      </c>
      <c r="X441" s="54">
        <f t="shared" si="98"/>
        <v>122000</v>
      </c>
      <c r="Y441" s="54">
        <f>ROUNDUP(装备强化!$F$3*INDEX(装备强化!$C$12:$C$26,MATCH(装备强化附表!Y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67</v>
      </c>
      <c r="Z441" s="54">
        <f t="shared" si="99"/>
        <v>134000</v>
      </c>
      <c r="AA441" s="54">
        <f>ROUNDUP(装备强化!$F$3*INDEX(装备强化!$C$12:$C$26,MATCH(装备强化附表!AA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117</v>
      </c>
      <c r="AB441" s="54">
        <f t="shared" si="100"/>
        <v>234000</v>
      </c>
      <c r="AC441" s="54">
        <f>ROUNDUP(装备强化!$F$3*INDEX(装备强化!$C$12:$C$26,MATCH(装备强化附表!AC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130</v>
      </c>
      <c r="AD441" s="54">
        <f t="shared" si="101"/>
        <v>260000</v>
      </c>
      <c r="AE441" s="54">
        <f>ROUNDUP(装备强化!$F$3*INDEX(装备强化!$C$12:$C$26,MATCH(装备强化附表!AE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143</v>
      </c>
      <c r="AF441" s="54">
        <f t="shared" si="102"/>
        <v>286000</v>
      </c>
      <c r="AG441" s="54">
        <f>ROUNDUP(装备强化!$F$3*INDEX(装备强化!$C$12:$C$26,MATCH(装备强化附表!AG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156</v>
      </c>
      <c r="AH441" s="54">
        <f t="shared" si="103"/>
        <v>312000</v>
      </c>
      <c r="AI441" s="54">
        <f>ROUNDUP(装备强化!$F$3*INDEX(装备强化!$C$12:$C$26,MATCH(装备强化附表!AI$1,装备强化!$B$12:$B$26,0))*INDEX(装备强化!$G$12:$G$16,MATCH(装备强化附表!$D441,装备强化!$F$12:$F$16,0))*(INDEX(装备强化!$K$12:$K$26,MATCH(装备强化附表!$E441,装备强化!$J$12:$J$26,0))+IF($B441=1,装备强化!$K$28,0))*INDEX(装备强化!$O$12:$O$21,MATCH(装备强化附表!$C441,装备强化!$N$12:$N$21,0)),0)</f>
        <v>169</v>
      </c>
      <c r="AJ441" s="54">
        <f t="shared" si="104"/>
        <v>338000</v>
      </c>
    </row>
    <row r="442" spans="1:36">
      <c r="A442" t="s">
        <v>881</v>
      </c>
      <c r="B442">
        <v>1</v>
      </c>
      <c r="C442" t="s">
        <v>129</v>
      </c>
      <c r="D442" t="s">
        <v>309</v>
      </c>
      <c r="E442">
        <v>20</v>
      </c>
      <c r="F442" t="s">
        <v>232</v>
      </c>
      <c r="G442" s="54">
        <f>ROUNDUP(装备强化!$F$3*INDEX(装备强化!$C$12:$C$26,MATCH(装备强化附表!G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10</v>
      </c>
      <c r="H442" s="54">
        <f t="shared" si="90"/>
        <v>20000</v>
      </c>
      <c r="I442" s="54">
        <f>ROUNDUP(装备强化!$F$3*INDEX(装备强化!$C$12:$C$26,MATCH(装备强化附表!I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15</v>
      </c>
      <c r="J442" s="54">
        <f t="shared" si="91"/>
        <v>30000</v>
      </c>
      <c r="K442" s="54">
        <f>ROUNDUP(装备强化!$F$3*INDEX(装备强化!$C$12:$C$26,MATCH(装备强化附表!K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22</v>
      </c>
      <c r="L442" s="54">
        <f t="shared" si="92"/>
        <v>44000</v>
      </c>
      <c r="M442" s="54">
        <f>ROUNDUP(装备强化!$F$3*INDEX(装备强化!$C$12:$C$26,MATCH(装备强化附表!M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27</v>
      </c>
      <c r="N442" s="54">
        <f t="shared" si="93"/>
        <v>54000</v>
      </c>
      <c r="O442" s="54">
        <f>ROUNDUP(装备强化!$F$3*INDEX(装备强化!$C$12:$C$26,MATCH(装备强化附表!O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34</v>
      </c>
      <c r="P442" s="54">
        <f t="shared" si="94"/>
        <v>68000</v>
      </c>
      <c r="Q442" s="54">
        <f>ROUNDUP(装备强化!$F$3*INDEX(装备强化!$C$12:$C$26,MATCH(装备强化附表!Q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60</v>
      </c>
      <c r="R442" s="54">
        <f t="shared" si="95"/>
        <v>120000</v>
      </c>
      <c r="S442" s="54">
        <f>ROUNDUP(装备强化!$F$3*INDEX(装备强化!$C$12:$C$26,MATCH(装备强化附表!S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69</v>
      </c>
      <c r="T442" s="54">
        <f t="shared" si="96"/>
        <v>138000</v>
      </c>
      <c r="U442" s="54">
        <f>ROUNDUP(装备强化!$F$3*INDEX(装备强化!$C$12:$C$26,MATCH(装备强化附表!U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79</v>
      </c>
      <c r="V442" s="54">
        <f t="shared" si="97"/>
        <v>158000</v>
      </c>
      <c r="W442" s="54">
        <f>ROUNDUP(装备强化!$F$3*INDEX(装备强化!$C$12:$C$26,MATCH(装备强化附表!W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88</v>
      </c>
      <c r="X442" s="54">
        <f t="shared" si="98"/>
        <v>176000</v>
      </c>
      <c r="Y442" s="54">
        <f>ROUNDUP(装备强化!$F$3*INDEX(装备强化!$C$12:$C$26,MATCH(装备强化附表!Y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98</v>
      </c>
      <c r="Z442" s="54">
        <f t="shared" si="99"/>
        <v>196000</v>
      </c>
      <c r="AA442" s="54">
        <f>ROUNDUP(装备强化!$F$3*INDEX(装备强化!$C$12:$C$26,MATCH(装备强化附表!AA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171</v>
      </c>
      <c r="AB442" s="54">
        <f t="shared" si="100"/>
        <v>342000</v>
      </c>
      <c r="AC442" s="54">
        <f>ROUNDUP(装备强化!$F$3*INDEX(装备强化!$C$12:$C$26,MATCH(装备强化附表!AC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190</v>
      </c>
      <c r="AD442" s="54">
        <f t="shared" si="101"/>
        <v>380000</v>
      </c>
      <c r="AE442" s="54">
        <f>ROUNDUP(装备强化!$F$3*INDEX(装备强化!$C$12:$C$26,MATCH(装备强化附表!AE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209</v>
      </c>
      <c r="AF442" s="54">
        <f t="shared" si="102"/>
        <v>418000</v>
      </c>
      <c r="AG442" s="54">
        <f>ROUNDUP(装备强化!$F$3*INDEX(装备强化!$C$12:$C$26,MATCH(装备强化附表!AG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228</v>
      </c>
      <c r="AH442" s="54">
        <f t="shared" si="103"/>
        <v>456000</v>
      </c>
      <c r="AI442" s="54">
        <f>ROUNDUP(装备强化!$F$3*INDEX(装备强化!$C$12:$C$26,MATCH(装备强化附表!AI$1,装备强化!$B$12:$B$26,0))*INDEX(装备强化!$G$12:$G$16,MATCH(装备强化附表!$D442,装备强化!$F$12:$F$16,0))*(INDEX(装备强化!$K$12:$K$26,MATCH(装备强化附表!$E442,装备强化!$J$12:$J$26,0))+IF($B442=1,装备强化!$K$28,0))*INDEX(装备强化!$O$12:$O$21,MATCH(装备强化附表!$C442,装备强化!$N$12:$N$21,0)),0)</f>
        <v>247</v>
      </c>
      <c r="AJ442" s="54">
        <f t="shared" si="104"/>
        <v>494000</v>
      </c>
    </row>
    <row r="443" spans="1:36">
      <c r="A443" t="s">
        <v>886</v>
      </c>
      <c r="B443">
        <v>0</v>
      </c>
      <c r="C443" t="s">
        <v>123</v>
      </c>
      <c r="D443" t="s">
        <v>309</v>
      </c>
      <c r="E443">
        <v>25</v>
      </c>
      <c r="F443" t="s">
        <v>232</v>
      </c>
      <c r="G443" s="54">
        <f>ROUNDUP(装备强化!$F$3*INDEX(装备强化!$C$12:$C$26,MATCH(装备强化附表!G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8</v>
      </c>
      <c r="H443" s="54">
        <f t="shared" si="90"/>
        <v>16000</v>
      </c>
      <c r="I443" s="54">
        <f>ROUNDUP(装备强化!$F$3*INDEX(装备强化!$C$12:$C$26,MATCH(装备强化附表!I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12</v>
      </c>
      <c r="J443" s="54">
        <f t="shared" si="91"/>
        <v>24000</v>
      </c>
      <c r="K443" s="54">
        <f>ROUNDUP(装备强化!$F$3*INDEX(装备强化!$C$12:$C$26,MATCH(装备强化附表!K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17</v>
      </c>
      <c r="L443" s="54">
        <f t="shared" si="92"/>
        <v>34000</v>
      </c>
      <c r="M443" s="54">
        <f>ROUNDUP(装备强化!$F$3*INDEX(装备强化!$C$12:$C$26,MATCH(装备强化附表!M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21</v>
      </c>
      <c r="N443" s="54">
        <f t="shared" si="93"/>
        <v>42000</v>
      </c>
      <c r="O443" s="54">
        <f>ROUNDUP(装备强化!$F$3*INDEX(装备强化!$C$12:$C$26,MATCH(装备强化附表!O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27</v>
      </c>
      <c r="P443" s="54">
        <f t="shared" si="94"/>
        <v>54000</v>
      </c>
      <c r="Q443" s="54">
        <f>ROUNDUP(装备强化!$F$3*INDEX(装备强化!$C$12:$C$26,MATCH(装备强化附表!Q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47</v>
      </c>
      <c r="R443" s="54">
        <f t="shared" si="95"/>
        <v>94000</v>
      </c>
      <c r="S443" s="54">
        <f>ROUNDUP(装备强化!$F$3*INDEX(装备强化!$C$12:$C$26,MATCH(装备强化附表!S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55</v>
      </c>
      <c r="T443" s="54">
        <f t="shared" si="96"/>
        <v>110000</v>
      </c>
      <c r="U443" s="54">
        <f>ROUNDUP(装备强化!$F$3*INDEX(装备强化!$C$12:$C$26,MATCH(装备强化附表!U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62</v>
      </c>
      <c r="V443" s="54">
        <f t="shared" si="97"/>
        <v>124000</v>
      </c>
      <c r="W443" s="54">
        <f>ROUNDUP(装备强化!$F$3*INDEX(装备强化!$C$12:$C$26,MATCH(装备强化附表!W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70</v>
      </c>
      <c r="X443" s="54">
        <f t="shared" si="98"/>
        <v>140000</v>
      </c>
      <c r="Y443" s="54">
        <f>ROUNDUP(装备强化!$F$3*INDEX(装备强化!$C$12:$C$26,MATCH(装备强化附表!Y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77</v>
      </c>
      <c r="Z443" s="54">
        <f t="shared" si="99"/>
        <v>154000</v>
      </c>
      <c r="AA443" s="54">
        <f>ROUNDUP(装备强化!$F$3*INDEX(装备强化!$C$12:$C$26,MATCH(装备强化附表!AA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135</v>
      </c>
      <c r="AB443" s="54">
        <f t="shared" si="100"/>
        <v>270000</v>
      </c>
      <c r="AC443" s="54">
        <f>ROUNDUP(装备强化!$F$3*INDEX(装备强化!$C$12:$C$26,MATCH(装备强化附表!AC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150</v>
      </c>
      <c r="AD443" s="54">
        <f t="shared" si="101"/>
        <v>300000</v>
      </c>
      <c r="AE443" s="54">
        <f>ROUNDUP(装备强化!$F$3*INDEX(装备强化!$C$12:$C$26,MATCH(装备强化附表!AE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165</v>
      </c>
      <c r="AF443" s="54">
        <f t="shared" si="102"/>
        <v>330000</v>
      </c>
      <c r="AG443" s="54">
        <f>ROUNDUP(装备强化!$F$3*INDEX(装备强化!$C$12:$C$26,MATCH(装备强化附表!AG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180</v>
      </c>
      <c r="AH443" s="54">
        <f t="shared" si="103"/>
        <v>360000</v>
      </c>
      <c r="AI443" s="54">
        <f>ROUNDUP(装备强化!$F$3*INDEX(装备强化!$C$12:$C$26,MATCH(装备强化附表!AI$1,装备强化!$B$12:$B$26,0))*INDEX(装备强化!$G$12:$G$16,MATCH(装备强化附表!$D443,装备强化!$F$12:$F$16,0))*(INDEX(装备强化!$K$12:$K$26,MATCH(装备强化附表!$E443,装备强化!$J$12:$J$26,0))+IF($B443=1,装备强化!$K$28,0))*INDEX(装备强化!$O$12:$O$21,MATCH(装备强化附表!$C443,装备强化!$N$12:$N$21,0)),0)</f>
        <v>195</v>
      </c>
      <c r="AJ443" s="54">
        <f t="shared" si="104"/>
        <v>390000</v>
      </c>
    </row>
    <row r="444" spans="1:36">
      <c r="A444" t="s">
        <v>891</v>
      </c>
      <c r="B444">
        <v>0</v>
      </c>
      <c r="C444" t="s">
        <v>124</v>
      </c>
      <c r="D444" t="s">
        <v>309</v>
      </c>
      <c r="E444">
        <v>25</v>
      </c>
      <c r="F444" t="s">
        <v>232</v>
      </c>
      <c r="G444" s="54">
        <f>ROUNDUP(装备强化!$F$3*INDEX(装备强化!$C$12:$C$26,MATCH(装备强化附表!G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10</v>
      </c>
      <c r="H444" s="54">
        <f t="shared" si="90"/>
        <v>20000</v>
      </c>
      <c r="I444" s="54">
        <f>ROUNDUP(装备强化!$F$3*INDEX(装备强化!$C$12:$C$26,MATCH(装备强化附表!I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15</v>
      </c>
      <c r="J444" s="54">
        <f t="shared" si="91"/>
        <v>30000</v>
      </c>
      <c r="K444" s="54">
        <f>ROUNDUP(装备强化!$F$3*INDEX(装备强化!$C$12:$C$26,MATCH(装备强化附表!K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22</v>
      </c>
      <c r="L444" s="54">
        <f t="shared" si="92"/>
        <v>44000</v>
      </c>
      <c r="M444" s="54">
        <f>ROUNDUP(装备强化!$F$3*INDEX(装备强化!$C$12:$C$26,MATCH(装备强化附表!M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26</v>
      </c>
      <c r="N444" s="54">
        <f t="shared" si="93"/>
        <v>52000</v>
      </c>
      <c r="O444" s="54">
        <f>ROUNDUP(装备强化!$F$3*INDEX(装备强化!$C$12:$C$26,MATCH(装备强化附表!O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33</v>
      </c>
      <c r="P444" s="54">
        <f t="shared" si="94"/>
        <v>66000</v>
      </c>
      <c r="Q444" s="54">
        <f>ROUNDUP(装备强化!$F$3*INDEX(装备强化!$C$12:$C$26,MATCH(装备强化附表!Q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59</v>
      </c>
      <c r="R444" s="54">
        <f t="shared" si="95"/>
        <v>118000</v>
      </c>
      <c r="S444" s="54">
        <f>ROUNDUP(装备强化!$F$3*INDEX(装备强化!$C$12:$C$26,MATCH(装备强化附表!S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68</v>
      </c>
      <c r="T444" s="54">
        <f t="shared" si="96"/>
        <v>136000</v>
      </c>
      <c r="U444" s="54">
        <f>ROUNDUP(装备强化!$F$3*INDEX(装备强化!$C$12:$C$26,MATCH(装备强化附表!U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78</v>
      </c>
      <c r="V444" s="54">
        <f t="shared" si="97"/>
        <v>156000</v>
      </c>
      <c r="W444" s="54">
        <f>ROUNDUP(装备强化!$F$3*INDEX(装备强化!$C$12:$C$26,MATCH(装备强化附表!W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87</v>
      </c>
      <c r="X444" s="54">
        <f t="shared" si="98"/>
        <v>174000</v>
      </c>
      <c r="Y444" s="54">
        <f>ROUNDUP(装备强化!$F$3*INDEX(装备强化!$C$12:$C$26,MATCH(装备强化附表!Y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97</v>
      </c>
      <c r="Z444" s="54">
        <f t="shared" si="99"/>
        <v>194000</v>
      </c>
      <c r="AA444" s="54">
        <f>ROUNDUP(装备强化!$F$3*INDEX(装备强化!$C$12:$C$26,MATCH(装备强化附表!AA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169</v>
      </c>
      <c r="AB444" s="54">
        <f t="shared" si="100"/>
        <v>338000</v>
      </c>
      <c r="AC444" s="54">
        <f>ROUNDUP(装备强化!$F$3*INDEX(装备强化!$C$12:$C$26,MATCH(装备强化附表!AC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188</v>
      </c>
      <c r="AD444" s="54">
        <f t="shared" si="101"/>
        <v>376000</v>
      </c>
      <c r="AE444" s="54">
        <f>ROUNDUP(装备强化!$F$3*INDEX(装备强化!$C$12:$C$26,MATCH(装备强化附表!AE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207</v>
      </c>
      <c r="AF444" s="54">
        <f t="shared" si="102"/>
        <v>414000</v>
      </c>
      <c r="AG444" s="54">
        <f>ROUNDUP(装备强化!$F$3*INDEX(装备强化!$C$12:$C$26,MATCH(装备强化附表!AG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225</v>
      </c>
      <c r="AH444" s="54">
        <f t="shared" si="103"/>
        <v>450000</v>
      </c>
      <c r="AI444" s="54">
        <f>ROUNDUP(装备强化!$F$3*INDEX(装备强化!$C$12:$C$26,MATCH(装备强化附表!AI$1,装备强化!$B$12:$B$26,0))*INDEX(装备强化!$G$12:$G$16,MATCH(装备强化附表!$D444,装备强化!$F$12:$F$16,0))*(INDEX(装备强化!$K$12:$K$26,MATCH(装备强化附表!$E444,装备强化!$J$12:$J$26,0))+IF($B444=1,装备强化!$K$28,0))*INDEX(装备强化!$O$12:$O$21,MATCH(装备强化附表!$C444,装备强化!$N$12:$N$21,0)),0)</f>
        <v>244</v>
      </c>
      <c r="AJ444" s="54">
        <f t="shared" si="104"/>
        <v>488000</v>
      </c>
    </row>
    <row r="445" spans="1:36">
      <c r="A445" t="s">
        <v>896</v>
      </c>
      <c r="B445">
        <v>0</v>
      </c>
      <c r="C445" t="s">
        <v>125</v>
      </c>
      <c r="D445" t="s">
        <v>309</v>
      </c>
      <c r="E445">
        <v>25</v>
      </c>
      <c r="F445" t="s">
        <v>232</v>
      </c>
      <c r="G445" s="54">
        <f>ROUNDUP(装备强化!$F$3*INDEX(装备强化!$C$12:$C$26,MATCH(装备强化附表!G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10</v>
      </c>
      <c r="H445" s="54">
        <f t="shared" si="90"/>
        <v>20000</v>
      </c>
      <c r="I445" s="54">
        <f>ROUNDUP(装备强化!$F$3*INDEX(装备强化!$C$12:$C$26,MATCH(装备强化附表!I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15</v>
      </c>
      <c r="J445" s="54">
        <f t="shared" si="91"/>
        <v>30000</v>
      </c>
      <c r="K445" s="54">
        <f>ROUNDUP(装备强化!$F$3*INDEX(装备强化!$C$12:$C$26,MATCH(装备强化附表!K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22</v>
      </c>
      <c r="L445" s="54">
        <f t="shared" si="92"/>
        <v>44000</v>
      </c>
      <c r="M445" s="54">
        <f>ROUNDUP(装备强化!$F$3*INDEX(装备强化!$C$12:$C$26,MATCH(装备强化附表!M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26</v>
      </c>
      <c r="N445" s="54">
        <f t="shared" si="93"/>
        <v>52000</v>
      </c>
      <c r="O445" s="54">
        <f>ROUNDUP(装备强化!$F$3*INDEX(装备强化!$C$12:$C$26,MATCH(装备强化附表!O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33</v>
      </c>
      <c r="P445" s="54">
        <f t="shared" si="94"/>
        <v>66000</v>
      </c>
      <c r="Q445" s="54">
        <f>ROUNDUP(装备强化!$F$3*INDEX(装备强化!$C$12:$C$26,MATCH(装备强化附表!Q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59</v>
      </c>
      <c r="R445" s="54">
        <f t="shared" si="95"/>
        <v>118000</v>
      </c>
      <c r="S445" s="54">
        <f>ROUNDUP(装备强化!$F$3*INDEX(装备强化!$C$12:$C$26,MATCH(装备强化附表!S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68</v>
      </c>
      <c r="T445" s="54">
        <f t="shared" si="96"/>
        <v>136000</v>
      </c>
      <c r="U445" s="54">
        <f>ROUNDUP(装备强化!$F$3*INDEX(装备强化!$C$12:$C$26,MATCH(装备强化附表!U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78</v>
      </c>
      <c r="V445" s="54">
        <f t="shared" si="97"/>
        <v>156000</v>
      </c>
      <c r="W445" s="54">
        <f>ROUNDUP(装备强化!$F$3*INDEX(装备强化!$C$12:$C$26,MATCH(装备强化附表!W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87</v>
      </c>
      <c r="X445" s="54">
        <f t="shared" si="98"/>
        <v>174000</v>
      </c>
      <c r="Y445" s="54">
        <f>ROUNDUP(装备强化!$F$3*INDEX(装备强化!$C$12:$C$26,MATCH(装备强化附表!Y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97</v>
      </c>
      <c r="Z445" s="54">
        <f t="shared" si="99"/>
        <v>194000</v>
      </c>
      <c r="AA445" s="54">
        <f>ROUNDUP(装备强化!$F$3*INDEX(装备强化!$C$12:$C$26,MATCH(装备强化附表!AA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169</v>
      </c>
      <c r="AB445" s="54">
        <f t="shared" si="100"/>
        <v>338000</v>
      </c>
      <c r="AC445" s="54">
        <f>ROUNDUP(装备强化!$F$3*INDEX(装备强化!$C$12:$C$26,MATCH(装备强化附表!AC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188</v>
      </c>
      <c r="AD445" s="54">
        <f t="shared" si="101"/>
        <v>376000</v>
      </c>
      <c r="AE445" s="54">
        <f>ROUNDUP(装备强化!$F$3*INDEX(装备强化!$C$12:$C$26,MATCH(装备强化附表!AE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207</v>
      </c>
      <c r="AF445" s="54">
        <f t="shared" si="102"/>
        <v>414000</v>
      </c>
      <c r="AG445" s="54">
        <f>ROUNDUP(装备强化!$F$3*INDEX(装备强化!$C$12:$C$26,MATCH(装备强化附表!AG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225</v>
      </c>
      <c r="AH445" s="54">
        <f t="shared" si="103"/>
        <v>450000</v>
      </c>
      <c r="AI445" s="54">
        <f>ROUNDUP(装备强化!$F$3*INDEX(装备强化!$C$12:$C$26,MATCH(装备强化附表!AI$1,装备强化!$B$12:$B$26,0))*INDEX(装备强化!$G$12:$G$16,MATCH(装备强化附表!$D445,装备强化!$F$12:$F$16,0))*(INDEX(装备强化!$K$12:$K$26,MATCH(装备强化附表!$E445,装备强化!$J$12:$J$26,0))+IF($B445=1,装备强化!$K$28,0))*INDEX(装备强化!$O$12:$O$21,MATCH(装备强化附表!$C445,装备强化!$N$12:$N$21,0)),0)</f>
        <v>244</v>
      </c>
      <c r="AJ445" s="54">
        <f t="shared" si="104"/>
        <v>488000</v>
      </c>
    </row>
    <row r="446" spans="1:36">
      <c r="A446" t="s">
        <v>901</v>
      </c>
      <c r="B446">
        <v>0</v>
      </c>
      <c r="C446" t="s">
        <v>130</v>
      </c>
      <c r="D446" t="s">
        <v>309</v>
      </c>
      <c r="E446">
        <v>25</v>
      </c>
      <c r="F446" t="s">
        <v>232</v>
      </c>
      <c r="G446" s="54">
        <f>ROUNDUP(装备强化!$F$3*INDEX(装备强化!$C$12:$C$26,MATCH(装备强化附表!G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8</v>
      </c>
      <c r="H446" s="54">
        <f t="shared" si="90"/>
        <v>16000</v>
      </c>
      <c r="I446" s="54">
        <f>ROUNDUP(装备强化!$F$3*INDEX(装备强化!$C$12:$C$26,MATCH(装备强化附表!I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12</v>
      </c>
      <c r="J446" s="54">
        <f t="shared" si="91"/>
        <v>24000</v>
      </c>
      <c r="K446" s="54">
        <f>ROUNDUP(装备强化!$F$3*INDEX(装备强化!$C$12:$C$26,MATCH(装备强化附表!K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17</v>
      </c>
      <c r="L446" s="54">
        <f t="shared" si="92"/>
        <v>34000</v>
      </c>
      <c r="M446" s="54">
        <f>ROUNDUP(装备强化!$F$3*INDEX(装备强化!$C$12:$C$26,MATCH(装备强化附表!M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21</v>
      </c>
      <c r="N446" s="54">
        <f t="shared" si="93"/>
        <v>42000</v>
      </c>
      <c r="O446" s="54">
        <f>ROUNDUP(装备强化!$F$3*INDEX(装备强化!$C$12:$C$26,MATCH(装备强化附表!O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27</v>
      </c>
      <c r="P446" s="54">
        <f t="shared" si="94"/>
        <v>54000</v>
      </c>
      <c r="Q446" s="54">
        <f>ROUNDUP(装备强化!$F$3*INDEX(装备强化!$C$12:$C$26,MATCH(装备强化附表!Q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47</v>
      </c>
      <c r="R446" s="54">
        <f t="shared" si="95"/>
        <v>94000</v>
      </c>
      <c r="S446" s="54">
        <f>ROUNDUP(装备强化!$F$3*INDEX(装备强化!$C$12:$C$26,MATCH(装备强化附表!S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55</v>
      </c>
      <c r="T446" s="54">
        <f t="shared" si="96"/>
        <v>110000</v>
      </c>
      <c r="U446" s="54">
        <f>ROUNDUP(装备强化!$F$3*INDEX(装备强化!$C$12:$C$26,MATCH(装备强化附表!U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62</v>
      </c>
      <c r="V446" s="54">
        <f t="shared" si="97"/>
        <v>124000</v>
      </c>
      <c r="W446" s="54">
        <f>ROUNDUP(装备强化!$F$3*INDEX(装备强化!$C$12:$C$26,MATCH(装备强化附表!W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70</v>
      </c>
      <c r="X446" s="54">
        <f t="shared" si="98"/>
        <v>140000</v>
      </c>
      <c r="Y446" s="54">
        <f>ROUNDUP(装备强化!$F$3*INDEX(装备强化!$C$12:$C$26,MATCH(装备强化附表!Y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77</v>
      </c>
      <c r="Z446" s="54">
        <f t="shared" si="99"/>
        <v>154000</v>
      </c>
      <c r="AA446" s="54">
        <f>ROUNDUP(装备强化!$F$3*INDEX(装备强化!$C$12:$C$26,MATCH(装备强化附表!AA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135</v>
      </c>
      <c r="AB446" s="54">
        <f t="shared" si="100"/>
        <v>270000</v>
      </c>
      <c r="AC446" s="54">
        <f>ROUNDUP(装备强化!$F$3*INDEX(装备强化!$C$12:$C$26,MATCH(装备强化附表!AC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150</v>
      </c>
      <c r="AD446" s="54">
        <f t="shared" si="101"/>
        <v>300000</v>
      </c>
      <c r="AE446" s="54">
        <f>ROUNDUP(装备强化!$F$3*INDEX(装备强化!$C$12:$C$26,MATCH(装备强化附表!AE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165</v>
      </c>
      <c r="AF446" s="54">
        <f t="shared" si="102"/>
        <v>330000</v>
      </c>
      <c r="AG446" s="54">
        <f>ROUNDUP(装备强化!$F$3*INDEX(装备强化!$C$12:$C$26,MATCH(装备强化附表!AG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180</v>
      </c>
      <c r="AH446" s="54">
        <f t="shared" si="103"/>
        <v>360000</v>
      </c>
      <c r="AI446" s="54">
        <f>ROUNDUP(装备强化!$F$3*INDEX(装备强化!$C$12:$C$26,MATCH(装备强化附表!AI$1,装备强化!$B$12:$B$26,0))*INDEX(装备强化!$G$12:$G$16,MATCH(装备强化附表!$D446,装备强化!$F$12:$F$16,0))*(INDEX(装备强化!$K$12:$K$26,MATCH(装备强化附表!$E446,装备强化!$J$12:$J$26,0))+IF($B446=1,装备强化!$K$28,0))*INDEX(装备强化!$O$12:$O$21,MATCH(装备强化附表!$C446,装备强化!$N$12:$N$21,0)),0)</f>
        <v>195</v>
      </c>
      <c r="AJ446" s="54">
        <f t="shared" si="104"/>
        <v>390000</v>
      </c>
    </row>
    <row r="447" spans="1:36">
      <c r="A447" t="s">
        <v>906</v>
      </c>
      <c r="B447">
        <v>0</v>
      </c>
      <c r="C447" t="s">
        <v>131</v>
      </c>
      <c r="D447" t="s">
        <v>309</v>
      </c>
      <c r="E447">
        <v>25</v>
      </c>
      <c r="F447" t="s">
        <v>232</v>
      </c>
      <c r="G447" s="54">
        <f>ROUNDUP(装备强化!$F$3*INDEX(装备强化!$C$12:$C$26,MATCH(装备强化附表!G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8</v>
      </c>
      <c r="H447" s="54">
        <f t="shared" si="90"/>
        <v>16000</v>
      </c>
      <c r="I447" s="54">
        <f>ROUNDUP(装备强化!$F$3*INDEX(装备强化!$C$12:$C$26,MATCH(装备强化附表!I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12</v>
      </c>
      <c r="J447" s="54">
        <f t="shared" si="91"/>
        <v>24000</v>
      </c>
      <c r="K447" s="54">
        <f>ROUNDUP(装备强化!$F$3*INDEX(装备强化!$C$12:$C$26,MATCH(装备强化附表!K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17</v>
      </c>
      <c r="L447" s="54">
        <f t="shared" si="92"/>
        <v>34000</v>
      </c>
      <c r="M447" s="54">
        <f>ROUNDUP(装备强化!$F$3*INDEX(装备强化!$C$12:$C$26,MATCH(装备强化附表!M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21</v>
      </c>
      <c r="N447" s="54">
        <f t="shared" si="93"/>
        <v>42000</v>
      </c>
      <c r="O447" s="54">
        <f>ROUNDUP(装备强化!$F$3*INDEX(装备强化!$C$12:$C$26,MATCH(装备强化附表!O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27</v>
      </c>
      <c r="P447" s="54">
        <f t="shared" si="94"/>
        <v>54000</v>
      </c>
      <c r="Q447" s="54">
        <f>ROUNDUP(装备强化!$F$3*INDEX(装备强化!$C$12:$C$26,MATCH(装备强化附表!Q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47</v>
      </c>
      <c r="R447" s="54">
        <f t="shared" si="95"/>
        <v>94000</v>
      </c>
      <c r="S447" s="54">
        <f>ROUNDUP(装备强化!$F$3*INDEX(装备强化!$C$12:$C$26,MATCH(装备强化附表!S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55</v>
      </c>
      <c r="T447" s="54">
        <f t="shared" si="96"/>
        <v>110000</v>
      </c>
      <c r="U447" s="54">
        <f>ROUNDUP(装备强化!$F$3*INDEX(装备强化!$C$12:$C$26,MATCH(装备强化附表!U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62</v>
      </c>
      <c r="V447" s="54">
        <f t="shared" si="97"/>
        <v>124000</v>
      </c>
      <c r="W447" s="54">
        <f>ROUNDUP(装备强化!$F$3*INDEX(装备强化!$C$12:$C$26,MATCH(装备强化附表!W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70</v>
      </c>
      <c r="X447" s="54">
        <f t="shared" si="98"/>
        <v>140000</v>
      </c>
      <c r="Y447" s="54">
        <f>ROUNDUP(装备强化!$F$3*INDEX(装备强化!$C$12:$C$26,MATCH(装备强化附表!Y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77</v>
      </c>
      <c r="Z447" s="54">
        <f t="shared" si="99"/>
        <v>154000</v>
      </c>
      <c r="AA447" s="54">
        <f>ROUNDUP(装备强化!$F$3*INDEX(装备强化!$C$12:$C$26,MATCH(装备强化附表!AA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135</v>
      </c>
      <c r="AB447" s="54">
        <f t="shared" si="100"/>
        <v>270000</v>
      </c>
      <c r="AC447" s="54">
        <f>ROUNDUP(装备强化!$F$3*INDEX(装备强化!$C$12:$C$26,MATCH(装备强化附表!AC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150</v>
      </c>
      <c r="AD447" s="54">
        <f t="shared" si="101"/>
        <v>300000</v>
      </c>
      <c r="AE447" s="54">
        <f>ROUNDUP(装备强化!$F$3*INDEX(装备强化!$C$12:$C$26,MATCH(装备强化附表!AE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165</v>
      </c>
      <c r="AF447" s="54">
        <f t="shared" si="102"/>
        <v>330000</v>
      </c>
      <c r="AG447" s="54">
        <f>ROUNDUP(装备强化!$F$3*INDEX(装备强化!$C$12:$C$26,MATCH(装备强化附表!AG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180</v>
      </c>
      <c r="AH447" s="54">
        <f t="shared" si="103"/>
        <v>360000</v>
      </c>
      <c r="AI447" s="54">
        <f>ROUNDUP(装备强化!$F$3*INDEX(装备强化!$C$12:$C$26,MATCH(装备强化附表!AI$1,装备强化!$B$12:$B$26,0))*INDEX(装备强化!$G$12:$G$16,MATCH(装备强化附表!$D447,装备强化!$F$12:$F$16,0))*(INDEX(装备强化!$K$12:$K$26,MATCH(装备强化附表!$E447,装备强化!$J$12:$J$26,0))+IF($B447=1,装备强化!$K$28,0))*INDEX(装备强化!$O$12:$O$21,MATCH(装备强化附表!$C447,装备强化!$N$12:$N$21,0)),0)</f>
        <v>195</v>
      </c>
      <c r="AJ447" s="54">
        <f t="shared" si="104"/>
        <v>390000</v>
      </c>
    </row>
    <row r="448" spans="1:36">
      <c r="A448" t="s">
        <v>911</v>
      </c>
      <c r="B448">
        <v>0</v>
      </c>
      <c r="C448" t="s">
        <v>132</v>
      </c>
      <c r="D448" t="s">
        <v>309</v>
      </c>
      <c r="E448">
        <v>25</v>
      </c>
      <c r="F448" t="s">
        <v>232</v>
      </c>
      <c r="G448" s="54">
        <f>ROUNDUP(装备强化!$F$3*INDEX(装备强化!$C$12:$C$26,MATCH(装备强化附表!G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5</v>
      </c>
      <c r="H448" s="54">
        <f t="shared" si="90"/>
        <v>10000</v>
      </c>
      <c r="I448" s="54">
        <f>ROUNDUP(装备强化!$F$3*INDEX(装备强化!$C$12:$C$26,MATCH(装备强化附表!I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7</v>
      </c>
      <c r="J448" s="54">
        <f t="shared" si="91"/>
        <v>14000</v>
      </c>
      <c r="K448" s="54">
        <f>ROUNDUP(装备强化!$F$3*INDEX(装备强化!$C$12:$C$26,MATCH(装备强化附表!K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11</v>
      </c>
      <c r="L448" s="54">
        <f t="shared" si="92"/>
        <v>22000</v>
      </c>
      <c r="M448" s="54">
        <f>ROUNDUP(装备强化!$F$3*INDEX(装备强化!$C$12:$C$26,MATCH(装备强化附表!M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13</v>
      </c>
      <c r="N448" s="54">
        <f t="shared" si="93"/>
        <v>26000</v>
      </c>
      <c r="O448" s="54">
        <f>ROUNDUP(装备强化!$F$3*INDEX(装备强化!$C$12:$C$26,MATCH(装备强化附表!O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16</v>
      </c>
      <c r="P448" s="54">
        <f t="shared" si="94"/>
        <v>32000</v>
      </c>
      <c r="Q448" s="54">
        <f>ROUNDUP(装备强化!$F$3*INDEX(装备强化!$C$12:$C$26,MATCH(装备强化附表!Q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29</v>
      </c>
      <c r="R448" s="54">
        <f t="shared" si="95"/>
        <v>58000</v>
      </c>
      <c r="S448" s="54">
        <f>ROUNDUP(装备强化!$F$3*INDEX(装备强化!$C$12:$C$26,MATCH(装备强化附表!S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33</v>
      </c>
      <c r="T448" s="54">
        <f t="shared" si="96"/>
        <v>66000</v>
      </c>
      <c r="U448" s="54">
        <f>ROUNDUP(装备强化!$F$3*INDEX(装备强化!$C$12:$C$26,MATCH(装备强化附表!U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38</v>
      </c>
      <c r="V448" s="54">
        <f t="shared" si="97"/>
        <v>76000</v>
      </c>
      <c r="W448" s="54">
        <f>ROUNDUP(装备强化!$F$3*INDEX(装备强化!$C$12:$C$26,MATCH(装备强化附表!W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42</v>
      </c>
      <c r="X448" s="54">
        <f t="shared" si="98"/>
        <v>84000</v>
      </c>
      <c r="Y448" s="54">
        <f>ROUNDUP(装备强化!$F$3*INDEX(装备强化!$C$12:$C$26,MATCH(装备强化附表!Y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47</v>
      </c>
      <c r="Z448" s="54">
        <f t="shared" si="99"/>
        <v>94000</v>
      </c>
      <c r="AA448" s="54">
        <f>ROUNDUP(装备强化!$F$3*INDEX(装备强化!$C$12:$C$26,MATCH(装备强化附表!AA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81</v>
      </c>
      <c r="AB448" s="54">
        <f t="shared" si="100"/>
        <v>162000</v>
      </c>
      <c r="AC448" s="54">
        <f>ROUNDUP(装备强化!$F$3*INDEX(装备强化!$C$12:$C$26,MATCH(装备强化附表!AC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90</v>
      </c>
      <c r="AD448" s="54">
        <f t="shared" si="101"/>
        <v>180000</v>
      </c>
      <c r="AE448" s="54">
        <f>ROUNDUP(装备强化!$F$3*INDEX(装备强化!$C$12:$C$26,MATCH(装备强化附表!AE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99</v>
      </c>
      <c r="AF448" s="54">
        <f t="shared" si="102"/>
        <v>198000</v>
      </c>
      <c r="AG448" s="54">
        <f>ROUNDUP(装备强化!$F$3*INDEX(装备强化!$C$12:$C$26,MATCH(装备强化附表!AG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108</v>
      </c>
      <c r="AH448" s="54">
        <f t="shared" si="103"/>
        <v>216000</v>
      </c>
      <c r="AI448" s="54">
        <f>ROUNDUP(装备强化!$F$3*INDEX(装备强化!$C$12:$C$26,MATCH(装备强化附表!AI$1,装备强化!$B$12:$B$26,0))*INDEX(装备强化!$G$12:$G$16,MATCH(装备强化附表!$D448,装备强化!$F$12:$F$16,0))*(INDEX(装备强化!$K$12:$K$26,MATCH(装备强化附表!$E448,装备强化!$J$12:$J$26,0))+IF($B448=1,装备强化!$K$28,0))*INDEX(装备强化!$O$12:$O$21,MATCH(装备强化附表!$C448,装备强化!$N$12:$N$21,0)),0)</f>
        <v>117</v>
      </c>
      <c r="AJ448" s="54">
        <f t="shared" si="104"/>
        <v>234000</v>
      </c>
    </row>
    <row r="449" spans="1:36">
      <c r="A449" t="s">
        <v>916</v>
      </c>
      <c r="B449">
        <v>0</v>
      </c>
      <c r="C449" t="s">
        <v>127</v>
      </c>
      <c r="D449" t="s">
        <v>309</v>
      </c>
      <c r="E449">
        <v>25</v>
      </c>
      <c r="F449" t="s">
        <v>135</v>
      </c>
      <c r="G449" s="54">
        <f>ROUNDUP(装备强化!$F$3*INDEX(装备强化!$C$12:$C$26,MATCH(装备强化附表!G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15</v>
      </c>
      <c r="H449" s="54">
        <f t="shared" si="90"/>
        <v>30000</v>
      </c>
      <c r="I449" s="54">
        <f>ROUNDUP(装备强化!$F$3*INDEX(装备强化!$C$12:$C$26,MATCH(装备强化附表!I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23</v>
      </c>
      <c r="J449" s="54">
        <f t="shared" si="91"/>
        <v>46000</v>
      </c>
      <c r="K449" s="54">
        <f>ROUNDUP(装备强化!$F$3*INDEX(装备强化!$C$12:$C$26,MATCH(装备强化附表!K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34</v>
      </c>
      <c r="L449" s="54">
        <f t="shared" si="92"/>
        <v>68000</v>
      </c>
      <c r="M449" s="54">
        <f>ROUNDUP(装备强化!$F$3*INDEX(装备强化!$C$12:$C$26,MATCH(装备强化附表!M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42</v>
      </c>
      <c r="N449" s="54">
        <f t="shared" si="93"/>
        <v>84000</v>
      </c>
      <c r="O449" s="54">
        <f>ROUNDUP(装备强化!$F$3*INDEX(装备强化!$C$12:$C$26,MATCH(装备强化附表!O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53</v>
      </c>
      <c r="P449" s="54">
        <f t="shared" si="94"/>
        <v>106000</v>
      </c>
      <c r="Q449" s="54">
        <f>ROUNDUP(装备强化!$F$3*INDEX(装备强化!$C$12:$C$26,MATCH(装备强化附表!Q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94</v>
      </c>
      <c r="R449" s="54">
        <f t="shared" si="95"/>
        <v>188000</v>
      </c>
      <c r="S449" s="54">
        <f>ROUNDUP(装备强化!$F$3*INDEX(装备强化!$C$12:$C$26,MATCH(装备强化附表!S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109</v>
      </c>
      <c r="T449" s="54">
        <f t="shared" si="96"/>
        <v>218000</v>
      </c>
      <c r="U449" s="54">
        <f>ROUNDUP(装备强化!$F$3*INDEX(装备强化!$C$12:$C$26,MATCH(装备强化附表!U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124</v>
      </c>
      <c r="V449" s="54">
        <f t="shared" si="97"/>
        <v>248000</v>
      </c>
      <c r="W449" s="54">
        <f>ROUNDUP(装备强化!$F$3*INDEX(装备强化!$C$12:$C$26,MATCH(装备强化附表!W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139</v>
      </c>
      <c r="X449" s="54">
        <f t="shared" si="98"/>
        <v>278000</v>
      </c>
      <c r="Y449" s="54">
        <f>ROUNDUP(装备强化!$F$3*INDEX(装备强化!$C$12:$C$26,MATCH(装备强化附表!Y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154</v>
      </c>
      <c r="Z449" s="54">
        <f t="shared" si="99"/>
        <v>308000</v>
      </c>
      <c r="AA449" s="54">
        <f>ROUNDUP(装备强化!$F$3*INDEX(装备强化!$C$12:$C$26,MATCH(装备强化附表!AA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270</v>
      </c>
      <c r="AB449" s="54">
        <f t="shared" si="100"/>
        <v>540000</v>
      </c>
      <c r="AC449" s="54">
        <f>ROUNDUP(装备强化!$F$3*INDEX(装备强化!$C$12:$C$26,MATCH(装备强化附表!AC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300</v>
      </c>
      <c r="AD449" s="54">
        <f t="shared" si="101"/>
        <v>600000</v>
      </c>
      <c r="AE449" s="54">
        <f>ROUNDUP(装备强化!$F$3*INDEX(装备强化!$C$12:$C$26,MATCH(装备强化附表!AE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330</v>
      </c>
      <c r="AF449" s="54">
        <f t="shared" si="102"/>
        <v>660000</v>
      </c>
      <c r="AG449" s="54">
        <f>ROUNDUP(装备强化!$F$3*INDEX(装备强化!$C$12:$C$26,MATCH(装备强化附表!AG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360</v>
      </c>
      <c r="AH449" s="54">
        <f t="shared" si="103"/>
        <v>720000</v>
      </c>
      <c r="AI449" s="54">
        <f>ROUNDUP(装备强化!$F$3*INDEX(装备强化!$C$12:$C$26,MATCH(装备强化附表!AI$1,装备强化!$B$12:$B$26,0))*INDEX(装备强化!$G$12:$G$16,MATCH(装备强化附表!$D449,装备强化!$F$12:$F$16,0))*(INDEX(装备强化!$K$12:$K$26,MATCH(装备强化附表!$E449,装备强化!$J$12:$J$26,0))+IF($B449=1,装备强化!$K$28,0))*INDEX(装备强化!$O$12:$O$21,MATCH(装备强化附表!$C449,装备强化!$N$12:$N$21,0)),0)</f>
        <v>390</v>
      </c>
      <c r="AJ449" s="54">
        <f t="shared" si="104"/>
        <v>780000</v>
      </c>
    </row>
    <row r="450" spans="1:36">
      <c r="A450" t="s">
        <v>921</v>
      </c>
      <c r="B450">
        <v>1</v>
      </c>
      <c r="C450" t="s">
        <v>127</v>
      </c>
      <c r="D450" t="s">
        <v>309</v>
      </c>
      <c r="E450">
        <v>25</v>
      </c>
      <c r="F450" t="s">
        <v>135</v>
      </c>
      <c r="G450" s="54">
        <f>ROUNDUP(装备强化!$F$3*INDEX(装备强化!$C$12:$C$26,MATCH(装备强化附表!G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21</v>
      </c>
      <c r="H450" s="54">
        <f t="shared" si="90"/>
        <v>42000</v>
      </c>
      <c r="I450" s="54">
        <f>ROUNDUP(装备强化!$F$3*INDEX(装备强化!$C$12:$C$26,MATCH(装备强化附表!I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32</v>
      </c>
      <c r="J450" s="54">
        <f t="shared" si="91"/>
        <v>64000</v>
      </c>
      <c r="K450" s="54">
        <f>ROUNDUP(装备强化!$F$3*INDEX(装备强化!$C$12:$C$26,MATCH(装备强化附表!K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48</v>
      </c>
      <c r="L450" s="54">
        <f t="shared" si="92"/>
        <v>96000</v>
      </c>
      <c r="M450" s="54">
        <f>ROUNDUP(装备强化!$F$3*INDEX(装备强化!$C$12:$C$26,MATCH(装备强化附表!M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58</v>
      </c>
      <c r="N450" s="54">
        <f t="shared" si="93"/>
        <v>116000</v>
      </c>
      <c r="O450" s="54">
        <f>ROUNDUP(装备强化!$F$3*INDEX(装备强化!$C$12:$C$26,MATCH(装备强化附表!O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74</v>
      </c>
      <c r="P450" s="54">
        <f t="shared" si="94"/>
        <v>148000</v>
      </c>
      <c r="Q450" s="54">
        <f>ROUNDUP(装备强化!$F$3*INDEX(装备强化!$C$12:$C$26,MATCH(装备强化附表!Q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132</v>
      </c>
      <c r="R450" s="54">
        <f t="shared" si="95"/>
        <v>264000</v>
      </c>
      <c r="S450" s="54">
        <f>ROUNDUP(装备强化!$F$3*INDEX(装备强化!$C$12:$C$26,MATCH(装备强化附表!S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153</v>
      </c>
      <c r="T450" s="54">
        <f t="shared" si="96"/>
        <v>306000</v>
      </c>
      <c r="U450" s="54">
        <f>ROUNDUP(装备强化!$F$3*INDEX(装备强化!$C$12:$C$26,MATCH(装备强化附表!U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174</v>
      </c>
      <c r="V450" s="54">
        <f t="shared" si="97"/>
        <v>348000</v>
      </c>
      <c r="W450" s="54">
        <f>ROUNDUP(装备强化!$F$3*INDEX(装备强化!$C$12:$C$26,MATCH(装备强化附表!W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195</v>
      </c>
      <c r="X450" s="54">
        <f t="shared" si="98"/>
        <v>390000</v>
      </c>
      <c r="Y450" s="54">
        <f>ROUNDUP(装备强化!$F$3*INDEX(装备强化!$C$12:$C$26,MATCH(装备强化附表!Y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216</v>
      </c>
      <c r="Z450" s="54">
        <f t="shared" si="99"/>
        <v>432000</v>
      </c>
      <c r="AA450" s="54">
        <f>ROUNDUP(装备强化!$F$3*INDEX(装备强化!$C$12:$C$26,MATCH(装备强化附表!AA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378</v>
      </c>
      <c r="AB450" s="54">
        <f t="shared" si="100"/>
        <v>756000</v>
      </c>
      <c r="AC450" s="54">
        <f>ROUNDUP(装备强化!$F$3*INDEX(装备强化!$C$12:$C$26,MATCH(装备强化附表!AC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420</v>
      </c>
      <c r="AD450" s="54">
        <f t="shared" si="101"/>
        <v>840000</v>
      </c>
      <c r="AE450" s="54">
        <f>ROUNDUP(装备强化!$F$3*INDEX(装备强化!$C$12:$C$26,MATCH(装备强化附表!AE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462</v>
      </c>
      <c r="AF450" s="54">
        <f t="shared" si="102"/>
        <v>924000</v>
      </c>
      <c r="AG450" s="54">
        <f>ROUNDUP(装备强化!$F$3*INDEX(装备强化!$C$12:$C$26,MATCH(装备强化附表!AG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504</v>
      </c>
      <c r="AH450" s="54">
        <f t="shared" si="103"/>
        <v>1008000</v>
      </c>
      <c r="AI450" s="54">
        <f>ROUNDUP(装备强化!$F$3*INDEX(装备强化!$C$12:$C$26,MATCH(装备强化附表!AI$1,装备强化!$B$12:$B$26,0))*INDEX(装备强化!$G$12:$G$16,MATCH(装备强化附表!$D450,装备强化!$F$12:$F$16,0))*(INDEX(装备强化!$K$12:$K$26,MATCH(装备强化附表!$E450,装备强化!$J$12:$J$26,0))+IF($B450=1,装备强化!$K$28,0))*INDEX(装备强化!$O$12:$O$21,MATCH(装备强化附表!$C450,装备强化!$N$12:$N$21,0)),0)</f>
        <v>546</v>
      </c>
      <c r="AJ450" s="54">
        <f t="shared" si="104"/>
        <v>1092000</v>
      </c>
    </row>
    <row r="451" spans="1:36">
      <c r="A451" t="s">
        <v>926</v>
      </c>
      <c r="B451">
        <v>0</v>
      </c>
      <c r="C451" t="s">
        <v>128</v>
      </c>
      <c r="D451" t="s">
        <v>309</v>
      </c>
      <c r="E451">
        <v>25</v>
      </c>
      <c r="F451" t="s">
        <v>135</v>
      </c>
      <c r="G451" s="54">
        <f>ROUNDUP(装备强化!$F$3*INDEX(装备强化!$C$12:$C$26,MATCH(装备强化附表!G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10</v>
      </c>
      <c r="H451" s="54">
        <f t="shared" si="90"/>
        <v>20000</v>
      </c>
      <c r="I451" s="54">
        <f>ROUNDUP(装备强化!$F$3*INDEX(装备强化!$C$12:$C$26,MATCH(装备强化附表!I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15</v>
      </c>
      <c r="J451" s="54">
        <f t="shared" si="91"/>
        <v>30000</v>
      </c>
      <c r="K451" s="54">
        <f>ROUNDUP(装备强化!$F$3*INDEX(装备强化!$C$12:$C$26,MATCH(装备强化附表!K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22</v>
      </c>
      <c r="L451" s="54">
        <f t="shared" si="92"/>
        <v>44000</v>
      </c>
      <c r="M451" s="54">
        <f>ROUNDUP(装备强化!$F$3*INDEX(装备强化!$C$12:$C$26,MATCH(装备强化附表!M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26</v>
      </c>
      <c r="N451" s="54">
        <f t="shared" si="93"/>
        <v>52000</v>
      </c>
      <c r="O451" s="54">
        <f>ROUNDUP(装备强化!$F$3*INDEX(装备强化!$C$12:$C$26,MATCH(装备强化附表!O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33</v>
      </c>
      <c r="P451" s="54">
        <f t="shared" si="94"/>
        <v>66000</v>
      </c>
      <c r="Q451" s="54">
        <f>ROUNDUP(装备强化!$F$3*INDEX(装备强化!$C$12:$C$26,MATCH(装备强化附表!Q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59</v>
      </c>
      <c r="R451" s="54">
        <f t="shared" si="95"/>
        <v>118000</v>
      </c>
      <c r="S451" s="54">
        <f>ROUNDUP(装备强化!$F$3*INDEX(装备强化!$C$12:$C$26,MATCH(装备强化附表!S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68</v>
      </c>
      <c r="T451" s="54">
        <f t="shared" si="96"/>
        <v>136000</v>
      </c>
      <c r="U451" s="54">
        <f>ROUNDUP(装备强化!$F$3*INDEX(装备强化!$C$12:$C$26,MATCH(装备强化附表!U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78</v>
      </c>
      <c r="V451" s="54">
        <f t="shared" si="97"/>
        <v>156000</v>
      </c>
      <c r="W451" s="54">
        <f>ROUNDUP(装备强化!$F$3*INDEX(装备强化!$C$12:$C$26,MATCH(装备强化附表!W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87</v>
      </c>
      <c r="X451" s="54">
        <f t="shared" si="98"/>
        <v>174000</v>
      </c>
      <c r="Y451" s="54">
        <f>ROUNDUP(装备强化!$F$3*INDEX(装备强化!$C$12:$C$26,MATCH(装备强化附表!Y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97</v>
      </c>
      <c r="Z451" s="54">
        <f t="shared" si="99"/>
        <v>194000</v>
      </c>
      <c r="AA451" s="54">
        <f>ROUNDUP(装备强化!$F$3*INDEX(装备强化!$C$12:$C$26,MATCH(装备强化附表!AA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169</v>
      </c>
      <c r="AB451" s="54">
        <f t="shared" si="100"/>
        <v>338000</v>
      </c>
      <c r="AC451" s="54">
        <f>ROUNDUP(装备强化!$F$3*INDEX(装备强化!$C$12:$C$26,MATCH(装备强化附表!AC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188</v>
      </c>
      <c r="AD451" s="54">
        <f t="shared" si="101"/>
        <v>376000</v>
      </c>
      <c r="AE451" s="54">
        <f>ROUNDUP(装备强化!$F$3*INDEX(装备强化!$C$12:$C$26,MATCH(装备强化附表!AE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207</v>
      </c>
      <c r="AF451" s="54">
        <f t="shared" si="102"/>
        <v>414000</v>
      </c>
      <c r="AG451" s="54">
        <f>ROUNDUP(装备强化!$F$3*INDEX(装备强化!$C$12:$C$26,MATCH(装备强化附表!AG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225</v>
      </c>
      <c r="AH451" s="54">
        <f t="shared" si="103"/>
        <v>450000</v>
      </c>
      <c r="AI451" s="54">
        <f>ROUNDUP(装备强化!$F$3*INDEX(装备强化!$C$12:$C$26,MATCH(装备强化附表!AI$1,装备强化!$B$12:$B$26,0))*INDEX(装备强化!$G$12:$G$16,MATCH(装备强化附表!$D451,装备强化!$F$12:$F$16,0))*(INDEX(装备强化!$K$12:$K$26,MATCH(装备强化附表!$E451,装备强化!$J$12:$J$26,0))+IF($B451=1,装备强化!$K$28,0))*INDEX(装备强化!$O$12:$O$21,MATCH(装备强化附表!$C451,装备强化!$N$12:$N$21,0)),0)</f>
        <v>244</v>
      </c>
      <c r="AJ451" s="54">
        <f t="shared" si="104"/>
        <v>488000</v>
      </c>
    </row>
    <row r="452" spans="1:36">
      <c r="A452" t="s">
        <v>931</v>
      </c>
      <c r="B452">
        <v>1</v>
      </c>
      <c r="C452" t="s">
        <v>128</v>
      </c>
      <c r="D452" t="s">
        <v>309</v>
      </c>
      <c r="E452">
        <v>25</v>
      </c>
      <c r="F452" t="s">
        <v>135</v>
      </c>
      <c r="G452" s="54">
        <f>ROUNDUP(装备强化!$F$3*INDEX(装备强化!$C$12:$C$26,MATCH(装备强化附表!G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14</v>
      </c>
      <c r="H452" s="54">
        <f t="shared" ref="H452:H515" si="105">G452*2000</f>
        <v>28000</v>
      </c>
      <c r="I452" s="54">
        <f>ROUNDUP(装备强化!$F$3*INDEX(装备强化!$C$12:$C$26,MATCH(装备强化附表!I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20</v>
      </c>
      <c r="J452" s="54">
        <f t="shared" ref="J452:J515" si="106">I452*2000</f>
        <v>40000</v>
      </c>
      <c r="K452" s="54">
        <f>ROUNDUP(装备强化!$F$3*INDEX(装备强化!$C$12:$C$26,MATCH(装备强化附表!K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30</v>
      </c>
      <c r="L452" s="54">
        <f t="shared" ref="L452:L515" si="107">K452*2000</f>
        <v>60000</v>
      </c>
      <c r="M452" s="54">
        <f>ROUNDUP(装备强化!$F$3*INDEX(装备强化!$C$12:$C$26,MATCH(装备强化附表!M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37</v>
      </c>
      <c r="N452" s="54">
        <f t="shared" ref="N452:N515" si="108">M452*2000</f>
        <v>74000</v>
      </c>
      <c r="O452" s="54">
        <f>ROUNDUP(装备强化!$F$3*INDEX(装备强化!$C$12:$C$26,MATCH(装备强化附表!O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46</v>
      </c>
      <c r="P452" s="54">
        <f t="shared" ref="P452:P515" si="109">O452*2000</f>
        <v>92000</v>
      </c>
      <c r="Q452" s="54">
        <f>ROUNDUP(装备强化!$F$3*INDEX(装备强化!$C$12:$C$26,MATCH(装备强化附表!Q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83</v>
      </c>
      <c r="R452" s="54">
        <f t="shared" ref="R452:R515" si="110">Q452*2000</f>
        <v>166000</v>
      </c>
      <c r="S452" s="54">
        <f>ROUNDUP(装备强化!$F$3*INDEX(装备强化!$C$12:$C$26,MATCH(装备强化附表!S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96</v>
      </c>
      <c r="T452" s="54">
        <f t="shared" ref="T452:T515" si="111">S452*2000</f>
        <v>192000</v>
      </c>
      <c r="U452" s="54">
        <f>ROUNDUP(装备强化!$F$3*INDEX(装备强化!$C$12:$C$26,MATCH(装备强化附表!U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109</v>
      </c>
      <c r="V452" s="54">
        <f t="shared" ref="V452:V515" si="112">U452*2000</f>
        <v>218000</v>
      </c>
      <c r="W452" s="54">
        <f>ROUNDUP(装备强化!$F$3*INDEX(装备强化!$C$12:$C$26,MATCH(装备强化附表!W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122</v>
      </c>
      <c r="X452" s="54">
        <f t="shared" ref="X452:X515" si="113">W452*2000</f>
        <v>244000</v>
      </c>
      <c r="Y452" s="54">
        <f>ROUNDUP(装备强化!$F$3*INDEX(装备强化!$C$12:$C$26,MATCH(装备强化附表!Y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135</v>
      </c>
      <c r="Z452" s="54">
        <f t="shared" ref="Z452:Z515" si="114">Y452*2000</f>
        <v>270000</v>
      </c>
      <c r="AA452" s="54">
        <f>ROUNDUP(装备强化!$F$3*INDEX(装备强化!$C$12:$C$26,MATCH(装备强化附表!AA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237</v>
      </c>
      <c r="AB452" s="54">
        <f t="shared" ref="AB452:AB515" si="115">AA452*2000</f>
        <v>474000</v>
      </c>
      <c r="AC452" s="54">
        <f>ROUNDUP(装备强化!$F$3*INDEX(装备强化!$C$12:$C$26,MATCH(装备强化附表!AC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263</v>
      </c>
      <c r="AD452" s="54">
        <f t="shared" ref="AD452:AD515" si="116">AC452*2000</f>
        <v>526000</v>
      </c>
      <c r="AE452" s="54">
        <f>ROUNDUP(装备强化!$F$3*INDEX(装备强化!$C$12:$C$26,MATCH(装备强化附表!AE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289</v>
      </c>
      <c r="AF452" s="54">
        <f t="shared" ref="AF452:AF515" si="117">AE452*2000</f>
        <v>578000</v>
      </c>
      <c r="AG452" s="54">
        <f>ROUNDUP(装备强化!$F$3*INDEX(装备强化!$C$12:$C$26,MATCH(装备强化附表!AG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315</v>
      </c>
      <c r="AH452" s="54">
        <f t="shared" ref="AH452:AH515" si="118">AG452*2000</f>
        <v>630000</v>
      </c>
      <c r="AI452" s="54">
        <f>ROUNDUP(装备强化!$F$3*INDEX(装备强化!$C$12:$C$26,MATCH(装备强化附表!AI$1,装备强化!$B$12:$B$26,0))*INDEX(装备强化!$G$12:$G$16,MATCH(装备强化附表!$D452,装备强化!$F$12:$F$16,0))*(INDEX(装备强化!$K$12:$K$26,MATCH(装备强化附表!$E452,装备强化!$J$12:$J$26,0))+IF($B452=1,装备强化!$K$28,0))*INDEX(装备强化!$O$12:$O$21,MATCH(装备强化附表!$C452,装备强化!$N$12:$N$21,0)),0)</f>
        <v>342</v>
      </c>
      <c r="AJ452" s="54">
        <f t="shared" ref="AJ452:AJ515" si="119">AI452*2000</f>
        <v>684000</v>
      </c>
    </row>
    <row r="453" spans="1:36">
      <c r="A453" t="s">
        <v>936</v>
      </c>
      <c r="B453">
        <v>0</v>
      </c>
      <c r="C453" t="s">
        <v>127</v>
      </c>
      <c r="D453" t="s">
        <v>309</v>
      </c>
      <c r="E453">
        <v>25</v>
      </c>
      <c r="F453" t="s">
        <v>139</v>
      </c>
      <c r="G453" s="54">
        <f>ROUNDUP(装备强化!$F$3*INDEX(装备强化!$C$12:$C$26,MATCH(装备强化附表!G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15</v>
      </c>
      <c r="H453" s="54">
        <f t="shared" si="105"/>
        <v>30000</v>
      </c>
      <c r="I453" s="54">
        <f>ROUNDUP(装备强化!$F$3*INDEX(装备强化!$C$12:$C$26,MATCH(装备强化附表!I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23</v>
      </c>
      <c r="J453" s="54">
        <f t="shared" si="106"/>
        <v>46000</v>
      </c>
      <c r="K453" s="54">
        <f>ROUNDUP(装备强化!$F$3*INDEX(装备强化!$C$12:$C$26,MATCH(装备强化附表!K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34</v>
      </c>
      <c r="L453" s="54">
        <f t="shared" si="107"/>
        <v>68000</v>
      </c>
      <c r="M453" s="54">
        <f>ROUNDUP(装备强化!$F$3*INDEX(装备强化!$C$12:$C$26,MATCH(装备强化附表!M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42</v>
      </c>
      <c r="N453" s="54">
        <f t="shared" si="108"/>
        <v>84000</v>
      </c>
      <c r="O453" s="54">
        <f>ROUNDUP(装备强化!$F$3*INDEX(装备强化!$C$12:$C$26,MATCH(装备强化附表!O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53</v>
      </c>
      <c r="P453" s="54">
        <f t="shared" si="109"/>
        <v>106000</v>
      </c>
      <c r="Q453" s="54">
        <f>ROUNDUP(装备强化!$F$3*INDEX(装备强化!$C$12:$C$26,MATCH(装备强化附表!Q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94</v>
      </c>
      <c r="R453" s="54">
        <f t="shared" si="110"/>
        <v>188000</v>
      </c>
      <c r="S453" s="54">
        <f>ROUNDUP(装备强化!$F$3*INDEX(装备强化!$C$12:$C$26,MATCH(装备强化附表!S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109</v>
      </c>
      <c r="T453" s="54">
        <f t="shared" si="111"/>
        <v>218000</v>
      </c>
      <c r="U453" s="54">
        <f>ROUNDUP(装备强化!$F$3*INDEX(装备强化!$C$12:$C$26,MATCH(装备强化附表!U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124</v>
      </c>
      <c r="V453" s="54">
        <f t="shared" si="112"/>
        <v>248000</v>
      </c>
      <c r="W453" s="54">
        <f>ROUNDUP(装备强化!$F$3*INDEX(装备强化!$C$12:$C$26,MATCH(装备强化附表!W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139</v>
      </c>
      <c r="X453" s="54">
        <f t="shared" si="113"/>
        <v>278000</v>
      </c>
      <c r="Y453" s="54">
        <f>ROUNDUP(装备强化!$F$3*INDEX(装备强化!$C$12:$C$26,MATCH(装备强化附表!Y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154</v>
      </c>
      <c r="Z453" s="54">
        <f t="shared" si="114"/>
        <v>308000</v>
      </c>
      <c r="AA453" s="54">
        <f>ROUNDUP(装备强化!$F$3*INDEX(装备强化!$C$12:$C$26,MATCH(装备强化附表!AA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270</v>
      </c>
      <c r="AB453" s="54">
        <f t="shared" si="115"/>
        <v>540000</v>
      </c>
      <c r="AC453" s="54">
        <f>ROUNDUP(装备强化!$F$3*INDEX(装备强化!$C$12:$C$26,MATCH(装备强化附表!AC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300</v>
      </c>
      <c r="AD453" s="54">
        <f t="shared" si="116"/>
        <v>600000</v>
      </c>
      <c r="AE453" s="54">
        <f>ROUNDUP(装备强化!$F$3*INDEX(装备强化!$C$12:$C$26,MATCH(装备强化附表!AE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330</v>
      </c>
      <c r="AF453" s="54">
        <f t="shared" si="117"/>
        <v>660000</v>
      </c>
      <c r="AG453" s="54">
        <f>ROUNDUP(装备强化!$F$3*INDEX(装备强化!$C$12:$C$26,MATCH(装备强化附表!AG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360</v>
      </c>
      <c r="AH453" s="54">
        <f t="shared" si="118"/>
        <v>720000</v>
      </c>
      <c r="AI453" s="54">
        <f>ROUNDUP(装备强化!$F$3*INDEX(装备强化!$C$12:$C$26,MATCH(装备强化附表!AI$1,装备强化!$B$12:$B$26,0))*INDEX(装备强化!$G$12:$G$16,MATCH(装备强化附表!$D453,装备强化!$F$12:$F$16,0))*(INDEX(装备强化!$K$12:$K$26,MATCH(装备强化附表!$E453,装备强化!$J$12:$J$26,0))+IF($B453=1,装备强化!$K$28,0))*INDEX(装备强化!$O$12:$O$21,MATCH(装备强化附表!$C453,装备强化!$N$12:$N$21,0)),0)</f>
        <v>390</v>
      </c>
      <c r="AJ453" s="54">
        <f t="shared" si="119"/>
        <v>780000</v>
      </c>
    </row>
    <row r="454" spans="1:36">
      <c r="A454" t="s">
        <v>941</v>
      </c>
      <c r="B454">
        <v>1</v>
      </c>
      <c r="C454" t="s">
        <v>127</v>
      </c>
      <c r="D454" t="s">
        <v>309</v>
      </c>
      <c r="E454">
        <v>25</v>
      </c>
      <c r="F454" t="s">
        <v>139</v>
      </c>
      <c r="G454" s="54">
        <f>ROUNDUP(装备强化!$F$3*INDEX(装备强化!$C$12:$C$26,MATCH(装备强化附表!G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21</v>
      </c>
      <c r="H454" s="54">
        <f t="shared" si="105"/>
        <v>42000</v>
      </c>
      <c r="I454" s="54">
        <f>ROUNDUP(装备强化!$F$3*INDEX(装备强化!$C$12:$C$26,MATCH(装备强化附表!I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32</v>
      </c>
      <c r="J454" s="54">
        <f t="shared" si="106"/>
        <v>64000</v>
      </c>
      <c r="K454" s="54">
        <f>ROUNDUP(装备强化!$F$3*INDEX(装备强化!$C$12:$C$26,MATCH(装备强化附表!K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48</v>
      </c>
      <c r="L454" s="54">
        <f t="shared" si="107"/>
        <v>96000</v>
      </c>
      <c r="M454" s="54">
        <f>ROUNDUP(装备强化!$F$3*INDEX(装备强化!$C$12:$C$26,MATCH(装备强化附表!M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58</v>
      </c>
      <c r="N454" s="54">
        <f t="shared" si="108"/>
        <v>116000</v>
      </c>
      <c r="O454" s="54">
        <f>ROUNDUP(装备强化!$F$3*INDEX(装备强化!$C$12:$C$26,MATCH(装备强化附表!O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74</v>
      </c>
      <c r="P454" s="54">
        <f t="shared" si="109"/>
        <v>148000</v>
      </c>
      <c r="Q454" s="54">
        <f>ROUNDUP(装备强化!$F$3*INDEX(装备强化!$C$12:$C$26,MATCH(装备强化附表!Q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132</v>
      </c>
      <c r="R454" s="54">
        <f t="shared" si="110"/>
        <v>264000</v>
      </c>
      <c r="S454" s="54">
        <f>ROUNDUP(装备强化!$F$3*INDEX(装备强化!$C$12:$C$26,MATCH(装备强化附表!S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153</v>
      </c>
      <c r="T454" s="54">
        <f t="shared" si="111"/>
        <v>306000</v>
      </c>
      <c r="U454" s="54">
        <f>ROUNDUP(装备强化!$F$3*INDEX(装备强化!$C$12:$C$26,MATCH(装备强化附表!U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174</v>
      </c>
      <c r="V454" s="54">
        <f t="shared" si="112"/>
        <v>348000</v>
      </c>
      <c r="W454" s="54">
        <f>ROUNDUP(装备强化!$F$3*INDEX(装备强化!$C$12:$C$26,MATCH(装备强化附表!W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195</v>
      </c>
      <c r="X454" s="54">
        <f t="shared" si="113"/>
        <v>390000</v>
      </c>
      <c r="Y454" s="54">
        <f>ROUNDUP(装备强化!$F$3*INDEX(装备强化!$C$12:$C$26,MATCH(装备强化附表!Y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216</v>
      </c>
      <c r="Z454" s="54">
        <f t="shared" si="114"/>
        <v>432000</v>
      </c>
      <c r="AA454" s="54">
        <f>ROUNDUP(装备强化!$F$3*INDEX(装备强化!$C$12:$C$26,MATCH(装备强化附表!AA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378</v>
      </c>
      <c r="AB454" s="54">
        <f t="shared" si="115"/>
        <v>756000</v>
      </c>
      <c r="AC454" s="54">
        <f>ROUNDUP(装备强化!$F$3*INDEX(装备强化!$C$12:$C$26,MATCH(装备强化附表!AC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420</v>
      </c>
      <c r="AD454" s="54">
        <f t="shared" si="116"/>
        <v>840000</v>
      </c>
      <c r="AE454" s="54">
        <f>ROUNDUP(装备强化!$F$3*INDEX(装备强化!$C$12:$C$26,MATCH(装备强化附表!AE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462</v>
      </c>
      <c r="AF454" s="54">
        <f t="shared" si="117"/>
        <v>924000</v>
      </c>
      <c r="AG454" s="54">
        <f>ROUNDUP(装备强化!$F$3*INDEX(装备强化!$C$12:$C$26,MATCH(装备强化附表!AG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504</v>
      </c>
      <c r="AH454" s="54">
        <f t="shared" si="118"/>
        <v>1008000</v>
      </c>
      <c r="AI454" s="54">
        <f>ROUNDUP(装备强化!$F$3*INDEX(装备强化!$C$12:$C$26,MATCH(装备强化附表!AI$1,装备强化!$B$12:$B$26,0))*INDEX(装备强化!$G$12:$G$16,MATCH(装备强化附表!$D454,装备强化!$F$12:$F$16,0))*(INDEX(装备强化!$K$12:$K$26,MATCH(装备强化附表!$E454,装备强化!$J$12:$J$26,0))+IF($B454=1,装备强化!$K$28,0))*INDEX(装备强化!$O$12:$O$21,MATCH(装备强化附表!$C454,装备强化!$N$12:$N$21,0)),0)</f>
        <v>546</v>
      </c>
      <c r="AJ454" s="54">
        <f t="shared" si="119"/>
        <v>1092000</v>
      </c>
    </row>
    <row r="455" spans="1:36">
      <c r="A455" t="s">
        <v>946</v>
      </c>
      <c r="B455">
        <v>0</v>
      </c>
      <c r="C455" t="s">
        <v>128</v>
      </c>
      <c r="D455" t="s">
        <v>309</v>
      </c>
      <c r="E455">
        <v>25</v>
      </c>
      <c r="F455" t="s">
        <v>139</v>
      </c>
      <c r="G455" s="54">
        <f>ROUNDUP(装备强化!$F$3*INDEX(装备强化!$C$12:$C$26,MATCH(装备强化附表!G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10</v>
      </c>
      <c r="H455" s="54">
        <f t="shared" si="105"/>
        <v>20000</v>
      </c>
      <c r="I455" s="54">
        <f>ROUNDUP(装备强化!$F$3*INDEX(装备强化!$C$12:$C$26,MATCH(装备强化附表!I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15</v>
      </c>
      <c r="J455" s="54">
        <f t="shared" si="106"/>
        <v>30000</v>
      </c>
      <c r="K455" s="54">
        <f>ROUNDUP(装备强化!$F$3*INDEX(装备强化!$C$12:$C$26,MATCH(装备强化附表!K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22</v>
      </c>
      <c r="L455" s="54">
        <f t="shared" si="107"/>
        <v>44000</v>
      </c>
      <c r="M455" s="54">
        <f>ROUNDUP(装备强化!$F$3*INDEX(装备强化!$C$12:$C$26,MATCH(装备强化附表!M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26</v>
      </c>
      <c r="N455" s="54">
        <f t="shared" si="108"/>
        <v>52000</v>
      </c>
      <c r="O455" s="54">
        <f>ROUNDUP(装备强化!$F$3*INDEX(装备强化!$C$12:$C$26,MATCH(装备强化附表!O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33</v>
      </c>
      <c r="P455" s="54">
        <f t="shared" si="109"/>
        <v>66000</v>
      </c>
      <c r="Q455" s="54">
        <f>ROUNDUP(装备强化!$F$3*INDEX(装备强化!$C$12:$C$26,MATCH(装备强化附表!Q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59</v>
      </c>
      <c r="R455" s="54">
        <f t="shared" si="110"/>
        <v>118000</v>
      </c>
      <c r="S455" s="54">
        <f>ROUNDUP(装备强化!$F$3*INDEX(装备强化!$C$12:$C$26,MATCH(装备强化附表!S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68</v>
      </c>
      <c r="T455" s="54">
        <f t="shared" si="111"/>
        <v>136000</v>
      </c>
      <c r="U455" s="54">
        <f>ROUNDUP(装备强化!$F$3*INDEX(装备强化!$C$12:$C$26,MATCH(装备强化附表!U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78</v>
      </c>
      <c r="V455" s="54">
        <f t="shared" si="112"/>
        <v>156000</v>
      </c>
      <c r="W455" s="54">
        <f>ROUNDUP(装备强化!$F$3*INDEX(装备强化!$C$12:$C$26,MATCH(装备强化附表!W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87</v>
      </c>
      <c r="X455" s="54">
        <f t="shared" si="113"/>
        <v>174000</v>
      </c>
      <c r="Y455" s="54">
        <f>ROUNDUP(装备强化!$F$3*INDEX(装备强化!$C$12:$C$26,MATCH(装备强化附表!Y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97</v>
      </c>
      <c r="Z455" s="54">
        <f t="shared" si="114"/>
        <v>194000</v>
      </c>
      <c r="AA455" s="54">
        <f>ROUNDUP(装备强化!$F$3*INDEX(装备强化!$C$12:$C$26,MATCH(装备强化附表!AA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169</v>
      </c>
      <c r="AB455" s="54">
        <f t="shared" si="115"/>
        <v>338000</v>
      </c>
      <c r="AC455" s="54">
        <f>ROUNDUP(装备强化!$F$3*INDEX(装备强化!$C$12:$C$26,MATCH(装备强化附表!AC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188</v>
      </c>
      <c r="AD455" s="54">
        <f t="shared" si="116"/>
        <v>376000</v>
      </c>
      <c r="AE455" s="54">
        <f>ROUNDUP(装备强化!$F$3*INDEX(装备强化!$C$12:$C$26,MATCH(装备强化附表!AE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207</v>
      </c>
      <c r="AF455" s="54">
        <f t="shared" si="117"/>
        <v>414000</v>
      </c>
      <c r="AG455" s="54">
        <f>ROUNDUP(装备强化!$F$3*INDEX(装备强化!$C$12:$C$26,MATCH(装备强化附表!AG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225</v>
      </c>
      <c r="AH455" s="54">
        <f t="shared" si="118"/>
        <v>450000</v>
      </c>
      <c r="AI455" s="54">
        <f>ROUNDUP(装备强化!$F$3*INDEX(装备强化!$C$12:$C$26,MATCH(装备强化附表!AI$1,装备强化!$B$12:$B$26,0))*INDEX(装备强化!$G$12:$G$16,MATCH(装备强化附表!$D455,装备强化!$F$12:$F$16,0))*(INDEX(装备强化!$K$12:$K$26,MATCH(装备强化附表!$E455,装备强化!$J$12:$J$26,0))+IF($B455=1,装备强化!$K$28,0))*INDEX(装备强化!$O$12:$O$21,MATCH(装备强化附表!$C455,装备强化!$N$12:$N$21,0)),0)</f>
        <v>244</v>
      </c>
      <c r="AJ455" s="54">
        <f t="shared" si="119"/>
        <v>488000</v>
      </c>
    </row>
    <row r="456" spans="1:36">
      <c r="A456" t="s">
        <v>951</v>
      </c>
      <c r="B456">
        <v>1</v>
      </c>
      <c r="C456" t="s">
        <v>128</v>
      </c>
      <c r="D456" t="s">
        <v>309</v>
      </c>
      <c r="E456">
        <v>25</v>
      </c>
      <c r="F456" t="s">
        <v>139</v>
      </c>
      <c r="G456" s="54">
        <f>ROUNDUP(装备强化!$F$3*INDEX(装备强化!$C$12:$C$26,MATCH(装备强化附表!G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14</v>
      </c>
      <c r="H456" s="54">
        <f t="shared" si="105"/>
        <v>28000</v>
      </c>
      <c r="I456" s="54">
        <f>ROUNDUP(装备强化!$F$3*INDEX(装备强化!$C$12:$C$26,MATCH(装备强化附表!I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20</v>
      </c>
      <c r="J456" s="54">
        <f t="shared" si="106"/>
        <v>40000</v>
      </c>
      <c r="K456" s="54">
        <f>ROUNDUP(装备强化!$F$3*INDEX(装备强化!$C$12:$C$26,MATCH(装备强化附表!K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30</v>
      </c>
      <c r="L456" s="54">
        <f t="shared" si="107"/>
        <v>60000</v>
      </c>
      <c r="M456" s="54">
        <f>ROUNDUP(装备强化!$F$3*INDEX(装备强化!$C$12:$C$26,MATCH(装备强化附表!M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37</v>
      </c>
      <c r="N456" s="54">
        <f t="shared" si="108"/>
        <v>74000</v>
      </c>
      <c r="O456" s="54">
        <f>ROUNDUP(装备强化!$F$3*INDEX(装备强化!$C$12:$C$26,MATCH(装备强化附表!O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46</v>
      </c>
      <c r="P456" s="54">
        <f t="shared" si="109"/>
        <v>92000</v>
      </c>
      <c r="Q456" s="54">
        <f>ROUNDUP(装备强化!$F$3*INDEX(装备强化!$C$12:$C$26,MATCH(装备强化附表!Q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83</v>
      </c>
      <c r="R456" s="54">
        <f t="shared" si="110"/>
        <v>166000</v>
      </c>
      <c r="S456" s="54">
        <f>ROUNDUP(装备强化!$F$3*INDEX(装备强化!$C$12:$C$26,MATCH(装备强化附表!S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96</v>
      </c>
      <c r="T456" s="54">
        <f t="shared" si="111"/>
        <v>192000</v>
      </c>
      <c r="U456" s="54">
        <f>ROUNDUP(装备强化!$F$3*INDEX(装备强化!$C$12:$C$26,MATCH(装备强化附表!U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109</v>
      </c>
      <c r="V456" s="54">
        <f t="shared" si="112"/>
        <v>218000</v>
      </c>
      <c r="W456" s="54">
        <f>ROUNDUP(装备强化!$F$3*INDEX(装备强化!$C$12:$C$26,MATCH(装备强化附表!W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122</v>
      </c>
      <c r="X456" s="54">
        <f t="shared" si="113"/>
        <v>244000</v>
      </c>
      <c r="Y456" s="54">
        <f>ROUNDUP(装备强化!$F$3*INDEX(装备强化!$C$12:$C$26,MATCH(装备强化附表!Y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135</v>
      </c>
      <c r="Z456" s="54">
        <f t="shared" si="114"/>
        <v>270000</v>
      </c>
      <c r="AA456" s="54">
        <f>ROUNDUP(装备强化!$F$3*INDEX(装备强化!$C$12:$C$26,MATCH(装备强化附表!AA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237</v>
      </c>
      <c r="AB456" s="54">
        <f t="shared" si="115"/>
        <v>474000</v>
      </c>
      <c r="AC456" s="54">
        <f>ROUNDUP(装备强化!$F$3*INDEX(装备强化!$C$12:$C$26,MATCH(装备强化附表!AC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263</v>
      </c>
      <c r="AD456" s="54">
        <f t="shared" si="116"/>
        <v>526000</v>
      </c>
      <c r="AE456" s="54">
        <f>ROUNDUP(装备强化!$F$3*INDEX(装备强化!$C$12:$C$26,MATCH(装备强化附表!AE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289</v>
      </c>
      <c r="AF456" s="54">
        <f t="shared" si="117"/>
        <v>578000</v>
      </c>
      <c r="AG456" s="54">
        <f>ROUNDUP(装备强化!$F$3*INDEX(装备强化!$C$12:$C$26,MATCH(装备强化附表!AG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315</v>
      </c>
      <c r="AH456" s="54">
        <f t="shared" si="118"/>
        <v>630000</v>
      </c>
      <c r="AI456" s="54">
        <f>ROUNDUP(装备强化!$F$3*INDEX(装备强化!$C$12:$C$26,MATCH(装备强化附表!AI$1,装备强化!$B$12:$B$26,0))*INDEX(装备强化!$G$12:$G$16,MATCH(装备强化附表!$D456,装备强化!$F$12:$F$16,0))*(INDEX(装备强化!$K$12:$K$26,MATCH(装备强化附表!$E456,装备强化!$J$12:$J$26,0))+IF($B456=1,装备强化!$K$28,0))*INDEX(装备强化!$O$12:$O$21,MATCH(装备强化附表!$C456,装备强化!$N$12:$N$21,0)),0)</f>
        <v>342</v>
      </c>
      <c r="AJ456" s="54">
        <f t="shared" si="119"/>
        <v>684000</v>
      </c>
    </row>
    <row r="457" spans="1:36">
      <c r="A457" t="s">
        <v>956</v>
      </c>
      <c r="B457">
        <v>0</v>
      </c>
      <c r="C457" t="s">
        <v>127</v>
      </c>
      <c r="D457" t="s">
        <v>309</v>
      </c>
      <c r="E457">
        <v>25</v>
      </c>
      <c r="F457" t="s">
        <v>137</v>
      </c>
      <c r="G457" s="54">
        <f>ROUNDUP(装备强化!$F$3*INDEX(装备强化!$C$12:$C$26,MATCH(装备强化附表!G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15</v>
      </c>
      <c r="H457" s="54">
        <f t="shared" si="105"/>
        <v>30000</v>
      </c>
      <c r="I457" s="54">
        <f>ROUNDUP(装备强化!$F$3*INDEX(装备强化!$C$12:$C$26,MATCH(装备强化附表!I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23</v>
      </c>
      <c r="J457" s="54">
        <f t="shared" si="106"/>
        <v>46000</v>
      </c>
      <c r="K457" s="54">
        <f>ROUNDUP(装备强化!$F$3*INDEX(装备强化!$C$12:$C$26,MATCH(装备强化附表!K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34</v>
      </c>
      <c r="L457" s="54">
        <f t="shared" si="107"/>
        <v>68000</v>
      </c>
      <c r="M457" s="54">
        <f>ROUNDUP(装备强化!$F$3*INDEX(装备强化!$C$12:$C$26,MATCH(装备强化附表!M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42</v>
      </c>
      <c r="N457" s="54">
        <f t="shared" si="108"/>
        <v>84000</v>
      </c>
      <c r="O457" s="54">
        <f>ROUNDUP(装备强化!$F$3*INDEX(装备强化!$C$12:$C$26,MATCH(装备强化附表!O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53</v>
      </c>
      <c r="P457" s="54">
        <f t="shared" si="109"/>
        <v>106000</v>
      </c>
      <c r="Q457" s="54">
        <f>ROUNDUP(装备强化!$F$3*INDEX(装备强化!$C$12:$C$26,MATCH(装备强化附表!Q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94</v>
      </c>
      <c r="R457" s="54">
        <f t="shared" si="110"/>
        <v>188000</v>
      </c>
      <c r="S457" s="54">
        <f>ROUNDUP(装备强化!$F$3*INDEX(装备强化!$C$12:$C$26,MATCH(装备强化附表!S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109</v>
      </c>
      <c r="T457" s="54">
        <f t="shared" si="111"/>
        <v>218000</v>
      </c>
      <c r="U457" s="54">
        <f>ROUNDUP(装备强化!$F$3*INDEX(装备强化!$C$12:$C$26,MATCH(装备强化附表!U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124</v>
      </c>
      <c r="V457" s="54">
        <f t="shared" si="112"/>
        <v>248000</v>
      </c>
      <c r="W457" s="54">
        <f>ROUNDUP(装备强化!$F$3*INDEX(装备强化!$C$12:$C$26,MATCH(装备强化附表!W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139</v>
      </c>
      <c r="X457" s="54">
        <f t="shared" si="113"/>
        <v>278000</v>
      </c>
      <c r="Y457" s="54">
        <f>ROUNDUP(装备强化!$F$3*INDEX(装备强化!$C$12:$C$26,MATCH(装备强化附表!Y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154</v>
      </c>
      <c r="Z457" s="54">
        <f t="shared" si="114"/>
        <v>308000</v>
      </c>
      <c r="AA457" s="54">
        <f>ROUNDUP(装备强化!$F$3*INDEX(装备强化!$C$12:$C$26,MATCH(装备强化附表!AA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270</v>
      </c>
      <c r="AB457" s="54">
        <f t="shared" si="115"/>
        <v>540000</v>
      </c>
      <c r="AC457" s="54">
        <f>ROUNDUP(装备强化!$F$3*INDEX(装备强化!$C$12:$C$26,MATCH(装备强化附表!AC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300</v>
      </c>
      <c r="AD457" s="54">
        <f t="shared" si="116"/>
        <v>600000</v>
      </c>
      <c r="AE457" s="54">
        <f>ROUNDUP(装备强化!$F$3*INDEX(装备强化!$C$12:$C$26,MATCH(装备强化附表!AE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330</v>
      </c>
      <c r="AF457" s="54">
        <f t="shared" si="117"/>
        <v>660000</v>
      </c>
      <c r="AG457" s="54">
        <f>ROUNDUP(装备强化!$F$3*INDEX(装备强化!$C$12:$C$26,MATCH(装备强化附表!AG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360</v>
      </c>
      <c r="AH457" s="54">
        <f t="shared" si="118"/>
        <v>720000</v>
      </c>
      <c r="AI457" s="54">
        <f>ROUNDUP(装备强化!$F$3*INDEX(装备强化!$C$12:$C$26,MATCH(装备强化附表!AI$1,装备强化!$B$12:$B$26,0))*INDEX(装备强化!$G$12:$G$16,MATCH(装备强化附表!$D457,装备强化!$F$12:$F$16,0))*(INDEX(装备强化!$K$12:$K$26,MATCH(装备强化附表!$E457,装备强化!$J$12:$J$26,0))+IF($B457=1,装备强化!$K$28,0))*INDEX(装备强化!$O$12:$O$21,MATCH(装备强化附表!$C457,装备强化!$N$12:$N$21,0)),0)</f>
        <v>390</v>
      </c>
      <c r="AJ457" s="54">
        <f t="shared" si="119"/>
        <v>780000</v>
      </c>
    </row>
    <row r="458" spans="1:36">
      <c r="A458" t="s">
        <v>961</v>
      </c>
      <c r="B458">
        <v>1</v>
      </c>
      <c r="C458" t="s">
        <v>127</v>
      </c>
      <c r="D458" t="s">
        <v>309</v>
      </c>
      <c r="E458">
        <v>25</v>
      </c>
      <c r="F458" t="s">
        <v>137</v>
      </c>
      <c r="G458" s="54">
        <f>ROUNDUP(装备强化!$F$3*INDEX(装备强化!$C$12:$C$26,MATCH(装备强化附表!G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21</v>
      </c>
      <c r="H458" s="54">
        <f t="shared" si="105"/>
        <v>42000</v>
      </c>
      <c r="I458" s="54">
        <f>ROUNDUP(装备强化!$F$3*INDEX(装备强化!$C$12:$C$26,MATCH(装备强化附表!I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32</v>
      </c>
      <c r="J458" s="54">
        <f t="shared" si="106"/>
        <v>64000</v>
      </c>
      <c r="K458" s="54">
        <f>ROUNDUP(装备强化!$F$3*INDEX(装备强化!$C$12:$C$26,MATCH(装备强化附表!K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48</v>
      </c>
      <c r="L458" s="54">
        <f t="shared" si="107"/>
        <v>96000</v>
      </c>
      <c r="M458" s="54">
        <f>ROUNDUP(装备强化!$F$3*INDEX(装备强化!$C$12:$C$26,MATCH(装备强化附表!M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58</v>
      </c>
      <c r="N458" s="54">
        <f t="shared" si="108"/>
        <v>116000</v>
      </c>
      <c r="O458" s="54">
        <f>ROUNDUP(装备强化!$F$3*INDEX(装备强化!$C$12:$C$26,MATCH(装备强化附表!O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74</v>
      </c>
      <c r="P458" s="54">
        <f t="shared" si="109"/>
        <v>148000</v>
      </c>
      <c r="Q458" s="54">
        <f>ROUNDUP(装备强化!$F$3*INDEX(装备强化!$C$12:$C$26,MATCH(装备强化附表!Q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132</v>
      </c>
      <c r="R458" s="54">
        <f t="shared" si="110"/>
        <v>264000</v>
      </c>
      <c r="S458" s="54">
        <f>ROUNDUP(装备强化!$F$3*INDEX(装备强化!$C$12:$C$26,MATCH(装备强化附表!S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153</v>
      </c>
      <c r="T458" s="54">
        <f t="shared" si="111"/>
        <v>306000</v>
      </c>
      <c r="U458" s="54">
        <f>ROUNDUP(装备强化!$F$3*INDEX(装备强化!$C$12:$C$26,MATCH(装备强化附表!U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174</v>
      </c>
      <c r="V458" s="54">
        <f t="shared" si="112"/>
        <v>348000</v>
      </c>
      <c r="W458" s="54">
        <f>ROUNDUP(装备强化!$F$3*INDEX(装备强化!$C$12:$C$26,MATCH(装备强化附表!W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195</v>
      </c>
      <c r="X458" s="54">
        <f t="shared" si="113"/>
        <v>390000</v>
      </c>
      <c r="Y458" s="54">
        <f>ROUNDUP(装备强化!$F$3*INDEX(装备强化!$C$12:$C$26,MATCH(装备强化附表!Y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216</v>
      </c>
      <c r="Z458" s="54">
        <f t="shared" si="114"/>
        <v>432000</v>
      </c>
      <c r="AA458" s="54">
        <f>ROUNDUP(装备强化!$F$3*INDEX(装备强化!$C$12:$C$26,MATCH(装备强化附表!AA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378</v>
      </c>
      <c r="AB458" s="54">
        <f t="shared" si="115"/>
        <v>756000</v>
      </c>
      <c r="AC458" s="54">
        <f>ROUNDUP(装备强化!$F$3*INDEX(装备强化!$C$12:$C$26,MATCH(装备强化附表!AC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420</v>
      </c>
      <c r="AD458" s="54">
        <f t="shared" si="116"/>
        <v>840000</v>
      </c>
      <c r="AE458" s="54">
        <f>ROUNDUP(装备强化!$F$3*INDEX(装备强化!$C$12:$C$26,MATCH(装备强化附表!AE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462</v>
      </c>
      <c r="AF458" s="54">
        <f t="shared" si="117"/>
        <v>924000</v>
      </c>
      <c r="AG458" s="54">
        <f>ROUNDUP(装备强化!$F$3*INDEX(装备强化!$C$12:$C$26,MATCH(装备强化附表!AG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504</v>
      </c>
      <c r="AH458" s="54">
        <f t="shared" si="118"/>
        <v>1008000</v>
      </c>
      <c r="AI458" s="54">
        <f>ROUNDUP(装备强化!$F$3*INDEX(装备强化!$C$12:$C$26,MATCH(装备强化附表!AI$1,装备强化!$B$12:$B$26,0))*INDEX(装备强化!$G$12:$G$16,MATCH(装备强化附表!$D458,装备强化!$F$12:$F$16,0))*(INDEX(装备强化!$K$12:$K$26,MATCH(装备强化附表!$E458,装备强化!$J$12:$J$26,0))+IF($B458=1,装备强化!$K$28,0))*INDEX(装备强化!$O$12:$O$21,MATCH(装备强化附表!$C458,装备强化!$N$12:$N$21,0)),0)</f>
        <v>546</v>
      </c>
      <c r="AJ458" s="54">
        <f t="shared" si="119"/>
        <v>1092000</v>
      </c>
    </row>
    <row r="459" spans="1:36">
      <c r="A459" t="s">
        <v>966</v>
      </c>
      <c r="B459">
        <v>0</v>
      </c>
      <c r="C459" t="s">
        <v>128</v>
      </c>
      <c r="D459" t="s">
        <v>309</v>
      </c>
      <c r="E459">
        <v>25</v>
      </c>
      <c r="F459" t="s">
        <v>137</v>
      </c>
      <c r="G459" s="54">
        <f>ROUNDUP(装备强化!$F$3*INDEX(装备强化!$C$12:$C$26,MATCH(装备强化附表!G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10</v>
      </c>
      <c r="H459" s="54">
        <f t="shared" si="105"/>
        <v>20000</v>
      </c>
      <c r="I459" s="54">
        <f>ROUNDUP(装备强化!$F$3*INDEX(装备强化!$C$12:$C$26,MATCH(装备强化附表!I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15</v>
      </c>
      <c r="J459" s="54">
        <f t="shared" si="106"/>
        <v>30000</v>
      </c>
      <c r="K459" s="54">
        <f>ROUNDUP(装备强化!$F$3*INDEX(装备强化!$C$12:$C$26,MATCH(装备强化附表!K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22</v>
      </c>
      <c r="L459" s="54">
        <f t="shared" si="107"/>
        <v>44000</v>
      </c>
      <c r="M459" s="54">
        <f>ROUNDUP(装备强化!$F$3*INDEX(装备强化!$C$12:$C$26,MATCH(装备强化附表!M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26</v>
      </c>
      <c r="N459" s="54">
        <f t="shared" si="108"/>
        <v>52000</v>
      </c>
      <c r="O459" s="54">
        <f>ROUNDUP(装备强化!$F$3*INDEX(装备强化!$C$12:$C$26,MATCH(装备强化附表!O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33</v>
      </c>
      <c r="P459" s="54">
        <f t="shared" si="109"/>
        <v>66000</v>
      </c>
      <c r="Q459" s="54">
        <f>ROUNDUP(装备强化!$F$3*INDEX(装备强化!$C$12:$C$26,MATCH(装备强化附表!Q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59</v>
      </c>
      <c r="R459" s="54">
        <f t="shared" si="110"/>
        <v>118000</v>
      </c>
      <c r="S459" s="54">
        <f>ROUNDUP(装备强化!$F$3*INDEX(装备强化!$C$12:$C$26,MATCH(装备强化附表!S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68</v>
      </c>
      <c r="T459" s="54">
        <f t="shared" si="111"/>
        <v>136000</v>
      </c>
      <c r="U459" s="54">
        <f>ROUNDUP(装备强化!$F$3*INDEX(装备强化!$C$12:$C$26,MATCH(装备强化附表!U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78</v>
      </c>
      <c r="V459" s="54">
        <f t="shared" si="112"/>
        <v>156000</v>
      </c>
      <c r="W459" s="54">
        <f>ROUNDUP(装备强化!$F$3*INDEX(装备强化!$C$12:$C$26,MATCH(装备强化附表!W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87</v>
      </c>
      <c r="X459" s="54">
        <f t="shared" si="113"/>
        <v>174000</v>
      </c>
      <c r="Y459" s="54">
        <f>ROUNDUP(装备强化!$F$3*INDEX(装备强化!$C$12:$C$26,MATCH(装备强化附表!Y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97</v>
      </c>
      <c r="Z459" s="54">
        <f t="shared" si="114"/>
        <v>194000</v>
      </c>
      <c r="AA459" s="54">
        <f>ROUNDUP(装备强化!$F$3*INDEX(装备强化!$C$12:$C$26,MATCH(装备强化附表!AA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169</v>
      </c>
      <c r="AB459" s="54">
        <f t="shared" si="115"/>
        <v>338000</v>
      </c>
      <c r="AC459" s="54">
        <f>ROUNDUP(装备强化!$F$3*INDEX(装备强化!$C$12:$C$26,MATCH(装备强化附表!AC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188</v>
      </c>
      <c r="AD459" s="54">
        <f t="shared" si="116"/>
        <v>376000</v>
      </c>
      <c r="AE459" s="54">
        <f>ROUNDUP(装备强化!$F$3*INDEX(装备强化!$C$12:$C$26,MATCH(装备强化附表!AE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207</v>
      </c>
      <c r="AF459" s="54">
        <f t="shared" si="117"/>
        <v>414000</v>
      </c>
      <c r="AG459" s="54">
        <f>ROUNDUP(装备强化!$F$3*INDEX(装备强化!$C$12:$C$26,MATCH(装备强化附表!AG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225</v>
      </c>
      <c r="AH459" s="54">
        <f t="shared" si="118"/>
        <v>450000</v>
      </c>
      <c r="AI459" s="54">
        <f>ROUNDUP(装备强化!$F$3*INDEX(装备强化!$C$12:$C$26,MATCH(装备强化附表!AI$1,装备强化!$B$12:$B$26,0))*INDEX(装备强化!$G$12:$G$16,MATCH(装备强化附表!$D459,装备强化!$F$12:$F$16,0))*(INDEX(装备强化!$K$12:$K$26,MATCH(装备强化附表!$E459,装备强化!$J$12:$J$26,0))+IF($B459=1,装备强化!$K$28,0))*INDEX(装备强化!$O$12:$O$21,MATCH(装备强化附表!$C459,装备强化!$N$12:$N$21,0)),0)</f>
        <v>244</v>
      </c>
      <c r="AJ459" s="54">
        <f t="shared" si="119"/>
        <v>488000</v>
      </c>
    </row>
    <row r="460" spans="1:36">
      <c r="A460" t="s">
        <v>971</v>
      </c>
      <c r="B460">
        <v>1</v>
      </c>
      <c r="C460" t="s">
        <v>128</v>
      </c>
      <c r="D460" t="s">
        <v>309</v>
      </c>
      <c r="E460">
        <v>25</v>
      </c>
      <c r="F460" t="s">
        <v>137</v>
      </c>
      <c r="G460" s="54">
        <f>ROUNDUP(装备强化!$F$3*INDEX(装备强化!$C$12:$C$26,MATCH(装备强化附表!G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14</v>
      </c>
      <c r="H460" s="54">
        <f t="shared" si="105"/>
        <v>28000</v>
      </c>
      <c r="I460" s="54">
        <f>ROUNDUP(装备强化!$F$3*INDEX(装备强化!$C$12:$C$26,MATCH(装备强化附表!I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20</v>
      </c>
      <c r="J460" s="54">
        <f t="shared" si="106"/>
        <v>40000</v>
      </c>
      <c r="K460" s="54">
        <f>ROUNDUP(装备强化!$F$3*INDEX(装备强化!$C$12:$C$26,MATCH(装备强化附表!K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30</v>
      </c>
      <c r="L460" s="54">
        <f t="shared" si="107"/>
        <v>60000</v>
      </c>
      <c r="M460" s="54">
        <f>ROUNDUP(装备强化!$F$3*INDEX(装备强化!$C$12:$C$26,MATCH(装备强化附表!M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37</v>
      </c>
      <c r="N460" s="54">
        <f t="shared" si="108"/>
        <v>74000</v>
      </c>
      <c r="O460" s="54">
        <f>ROUNDUP(装备强化!$F$3*INDEX(装备强化!$C$12:$C$26,MATCH(装备强化附表!O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46</v>
      </c>
      <c r="P460" s="54">
        <f t="shared" si="109"/>
        <v>92000</v>
      </c>
      <c r="Q460" s="54">
        <f>ROUNDUP(装备强化!$F$3*INDEX(装备强化!$C$12:$C$26,MATCH(装备强化附表!Q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83</v>
      </c>
      <c r="R460" s="54">
        <f t="shared" si="110"/>
        <v>166000</v>
      </c>
      <c r="S460" s="54">
        <f>ROUNDUP(装备强化!$F$3*INDEX(装备强化!$C$12:$C$26,MATCH(装备强化附表!S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96</v>
      </c>
      <c r="T460" s="54">
        <f t="shared" si="111"/>
        <v>192000</v>
      </c>
      <c r="U460" s="54">
        <f>ROUNDUP(装备强化!$F$3*INDEX(装备强化!$C$12:$C$26,MATCH(装备强化附表!U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109</v>
      </c>
      <c r="V460" s="54">
        <f t="shared" si="112"/>
        <v>218000</v>
      </c>
      <c r="W460" s="54">
        <f>ROUNDUP(装备强化!$F$3*INDEX(装备强化!$C$12:$C$26,MATCH(装备强化附表!W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122</v>
      </c>
      <c r="X460" s="54">
        <f t="shared" si="113"/>
        <v>244000</v>
      </c>
      <c r="Y460" s="54">
        <f>ROUNDUP(装备强化!$F$3*INDEX(装备强化!$C$12:$C$26,MATCH(装备强化附表!Y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135</v>
      </c>
      <c r="Z460" s="54">
        <f t="shared" si="114"/>
        <v>270000</v>
      </c>
      <c r="AA460" s="54">
        <f>ROUNDUP(装备强化!$F$3*INDEX(装备强化!$C$12:$C$26,MATCH(装备强化附表!AA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237</v>
      </c>
      <c r="AB460" s="54">
        <f t="shared" si="115"/>
        <v>474000</v>
      </c>
      <c r="AC460" s="54">
        <f>ROUNDUP(装备强化!$F$3*INDEX(装备强化!$C$12:$C$26,MATCH(装备强化附表!AC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263</v>
      </c>
      <c r="AD460" s="54">
        <f t="shared" si="116"/>
        <v>526000</v>
      </c>
      <c r="AE460" s="54">
        <f>ROUNDUP(装备强化!$F$3*INDEX(装备强化!$C$12:$C$26,MATCH(装备强化附表!AE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289</v>
      </c>
      <c r="AF460" s="54">
        <f t="shared" si="117"/>
        <v>578000</v>
      </c>
      <c r="AG460" s="54">
        <f>ROUNDUP(装备强化!$F$3*INDEX(装备强化!$C$12:$C$26,MATCH(装备强化附表!AG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315</v>
      </c>
      <c r="AH460" s="54">
        <f t="shared" si="118"/>
        <v>630000</v>
      </c>
      <c r="AI460" s="54">
        <f>ROUNDUP(装备强化!$F$3*INDEX(装备强化!$C$12:$C$26,MATCH(装备强化附表!AI$1,装备强化!$B$12:$B$26,0))*INDEX(装备强化!$G$12:$G$16,MATCH(装备强化附表!$D460,装备强化!$F$12:$F$16,0))*(INDEX(装备强化!$K$12:$K$26,MATCH(装备强化附表!$E460,装备强化!$J$12:$J$26,0))+IF($B460=1,装备强化!$K$28,0))*INDEX(装备强化!$O$12:$O$21,MATCH(装备强化附表!$C460,装备强化!$N$12:$N$21,0)),0)</f>
        <v>342</v>
      </c>
      <c r="AJ460" s="54">
        <f t="shared" si="119"/>
        <v>684000</v>
      </c>
    </row>
    <row r="461" spans="1:36">
      <c r="A461" t="s">
        <v>976</v>
      </c>
      <c r="B461">
        <v>0</v>
      </c>
      <c r="C461" t="s">
        <v>126</v>
      </c>
      <c r="D461" t="s">
        <v>309</v>
      </c>
      <c r="E461">
        <v>25</v>
      </c>
      <c r="F461" t="s">
        <v>232</v>
      </c>
      <c r="G461" s="54">
        <f>ROUNDUP(装备强化!$F$3*INDEX(装备强化!$C$12:$C$26,MATCH(装备强化附表!G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8</v>
      </c>
      <c r="H461" s="54">
        <f t="shared" si="105"/>
        <v>16000</v>
      </c>
      <c r="I461" s="54">
        <f>ROUNDUP(装备强化!$F$3*INDEX(装备强化!$C$12:$C$26,MATCH(装备强化附表!I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12</v>
      </c>
      <c r="J461" s="54">
        <f t="shared" si="106"/>
        <v>24000</v>
      </c>
      <c r="K461" s="54">
        <f>ROUNDUP(装备强化!$F$3*INDEX(装备强化!$C$12:$C$26,MATCH(装备强化附表!K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17</v>
      </c>
      <c r="L461" s="54">
        <f t="shared" si="107"/>
        <v>34000</v>
      </c>
      <c r="M461" s="54">
        <f>ROUNDUP(装备强化!$F$3*INDEX(装备强化!$C$12:$C$26,MATCH(装备强化附表!M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21</v>
      </c>
      <c r="N461" s="54">
        <f t="shared" si="108"/>
        <v>42000</v>
      </c>
      <c r="O461" s="54">
        <f>ROUNDUP(装备强化!$F$3*INDEX(装备强化!$C$12:$C$26,MATCH(装备强化附表!O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27</v>
      </c>
      <c r="P461" s="54">
        <f t="shared" si="109"/>
        <v>54000</v>
      </c>
      <c r="Q461" s="54">
        <f>ROUNDUP(装备强化!$F$3*INDEX(装备强化!$C$12:$C$26,MATCH(装备强化附表!Q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47</v>
      </c>
      <c r="R461" s="54">
        <f t="shared" si="110"/>
        <v>94000</v>
      </c>
      <c r="S461" s="54">
        <f>ROUNDUP(装备强化!$F$3*INDEX(装备强化!$C$12:$C$26,MATCH(装备强化附表!S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55</v>
      </c>
      <c r="T461" s="54">
        <f t="shared" si="111"/>
        <v>110000</v>
      </c>
      <c r="U461" s="54">
        <f>ROUNDUP(装备强化!$F$3*INDEX(装备强化!$C$12:$C$26,MATCH(装备强化附表!U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62</v>
      </c>
      <c r="V461" s="54">
        <f t="shared" si="112"/>
        <v>124000</v>
      </c>
      <c r="W461" s="54">
        <f>ROUNDUP(装备强化!$F$3*INDEX(装备强化!$C$12:$C$26,MATCH(装备强化附表!W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70</v>
      </c>
      <c r="X461" s="54">
        <f t="shared" si="113"/>
        <v>140000</v>
      </c>
      <c r="Y461" s="54">
        <f>ROUNDUP(装备强化!$F$3*INDEX(装备强化!$C$12:$C$26,MATCH(装备强化附表!Y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77</v>
      </c>
      <c r="Z461" s="54">
        <f t="shared" si="114"/>
        <v>154000</v>
      </c>
      <c r="AA461" s="54">
        <f>ROUNDUP(装备强化!$F$3*INDEX(装备强化!$C$12:$C$26,MATCH(装备强化附表!AA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135</v>
      </c>
      <c r="AB461" s="54">
        <f t="shared" si="115"/>
        <v>270000</v>
      </c>
      <c r="AC461" s="54">
        <f>ROUNDUP(装备强化!$F$3*INDEX(装备强化!$C$12:$C$26,MATCH(装备强化附表!AC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150</v>
      </c>
      <c r="AD461" s="54">
        <f t="shared" si="116"/>
        <v>300000</v>
      </c>
      <c r="AE461" s="54">
        <f>ROUNDUP(装备强化!$F$3*INDEX(装备强化!$C$12:$C$26,MATCH(装备强化附表!AE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165</v>
      </c>
      <c r="AF461" s="54">
        <f t="shared" si="117"/>
        <v>330000</v>
      </c>
      <c r="AG461" s="54">
        <f>ROUNDUP(装备强化!$F$3*INDEX(装备强化!$C$12:$C$26,MATCH(装备强化附表!AG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180</v>
      </c>
      <c r="AH461" s="54">
        <f t="shared" si="118"/>
        <v>360000</v>
      </c>
      <c r="AI461" s="54">
        <f>ROUNDUP(装备强化!$F$3*INDEX(装备强化!$C$12:$C$26,MATCH(装备强化附表!AI$1,装备强化!$B$12:$B$26,0))*INDEX(装备强化!$G$12:$G$16,MATCH(装备强化附表!$D461,装备强化!$F$12:$F$16,0))*(INDEX(装备强化!$K$12:$K$26,MATCH(装备强化附表!$E461,装备强化!$J$12:$J$26,0))+IF($B461=1,装备强化!$K$28,0))*INDEX(装备强化!$O$12:$O$21,MATCH(装备强化附表!$C461,装备强化!$N$12:$N$21,0)),0)</f>
        <v>195</v>
      </c>
      <c r="AJ461" s="54">
        <f t="shared" si="119"/>
        <v>390000</v>
      </c>
    </row>
    <row r="462" spans="1:36">
      <c r="A462" t="s">
        <v>981</v>
      </c>
      <c r="B462">
        <v>1</v>
      </c>
      <c r="C462" t="s">
        <v>126</v>
      </c>
      <c r="D462" t="s">
        <v>309</v>
      </c>
      <c r="E462">
        <v>25</v>
      </c>
      <c r="F462" t="s">
        <v>232</v>
      </c>
      <c r="G462" s="54">
        <f>ROUNDUP(装备强化!$F$3*INDEX(装备强化!$C$12:$C$26,MATCH(装备强化附表!G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11</v>
      </c>
      <c r="H462" s="54">
        <f t="shared" si="105"/>
        <v>22000</v>
      </c>
      <c r="I462" s="54">
        <f>ROUNDUP(装备强化!$F$3*INDEX(装备强化!$C$12:$C$26,MATCH(装备强化附表!I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16</v>
      </c>
      <c r="J462" s="54">
        <f t="shared" si="106"/>
        <v>32000</v>
      </c>
      <c r="K462" s="54">
        <f>ROUNDUP(装备强化!$F$3*INDEX(装备强化!$C$12:$C$26,MATCH(装备强化附表!K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24</v>
      </c>
      <c r="L462" s="54">
        <f t="shared" si="107"/>
        <v>48000</v>
      </c>
      <c r="M462" s="54">
        <f>ROUNDUP(装备强化!$F$3*INDEX(装备强化!$C$12:$C$26,MATCH(装备强化附表!M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29</v>
      </c>
      <c r="N462" s="54">
        <f t="shared" si="108"/>
        <v>58000</v>
      </c>
      <c r="O462" s="54">
        <f>ROUNDUP(装备强化!$F$3*INDEX(装备强化!$C$12:$C$26,MATCH(装备强化附表!O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37</v>
      </c>
      <c r="P462" s="54">
        <f t="shared" si="109"/>
        <v>74000</v>
      </c>
      <c r="Q462" s="54">
        <f>ROUNDUP(装备强化!$F$3*INDEX(装备强化!$C$12:$C$26,MATCH(装备强化附表!Q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66</v>
      </c>
      <c r="R462" s="54">
        <f t="shared" si="110"/>
        <v>132000</v>
      </c>
      <c r="S462" s="54">
        <f>ROUNDUP(装备强化!$F$3*INDEX(装备强化!$C$12:$C$26,MATCH(装备强化附表!S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77</v>
      </c>
      <c r="T462" s="54">
        <f t="shared" si="111"/>
        <v>154000</v>
      </c>
      <c r="U462" s="54">
        <f>ROUNDUP(装备强化!$F$3*INDEX(装备强化!$C$12:$C$26,MATCH(装备强化附表!U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87</v>
      </c>
      <c r="V462" s="54">
        <f t="shared" si="112"/>
        <v>174000</v>
      </c>
      <c r="W462" s="54">
        <f>ROUNDUP(装备强化!$F$3*INDEX(装备强化!$C$12:$C$26,MATCH(装备强化附表!W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98</v>
      </c>
      <c r="X462" s="54">
        <f t="shared" si="113"/>
        <v>196000</v>
      </c>
      <c r="Y462" s="54">
        <f>ROUNDUP(装备强化!$F$3*INDEX(装备强化!$C$12:$C$26,MATCH(装备强化附表!Y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108</v>
      </c>
      <c r="Z462" s="54">
        <f t="shared" si="114"/>
        <v>216000</v>
      </c>
      <c r="AA462" s="54">
        <f>ROUNDUP(装备强化!$F$3*INDEX(装备强化!$C$12:$C$26,MATCH(装备强化附表!AA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189</v>
      </c>
      <c r="AB462" s="54">
        <f t="shared" si="115"/>
        <v>378000</v>
      </c>
      <c r="AC462" s="54">
        <f>ROUNDUP(装备强化!$F$3*INDEX(装备强化!$C$12:$C$26,MATCH(装备强化附表!AC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210</v>
      </c>
      <c r="AD462" s="54">
        <f t="shared" si="116"/>
        <v>420000</v>
      </c>
      <c r="AE462" s="54">
        <f>ROUNDUP(装备强化!$F$3*INDEX(装备强化!$C$12:$C$26,MATCH(装备强化附表!AE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231</v>
      </c>
      <c r="AF462" s="54">
        <f t="shared" si="117"/>
        <v>462000</v>
      </c>
      <c r="AG462" s="54">
        <f>ROUNDUP(装备强化!$F$3*INDEX(装备强化!$C$12:$C$26,MATCH(装备强化附表!AG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252</v>
      </c>
      <c r="AH462" s="54">
        <f t="shared" si="118"/>
        <v>504000</v>
      </c>
      <c r="AI462" s="54">
        <f>ROUNDUP(装备强化!$F$3*INDEX(装备强化!$C$12:$C$26,MATCH(装备强化附表!AI$1,装备强化!$B$12:$B$26,0))*INDEX(装备强化!$G$12:$G$16,MATCH(装备强化附表!$D462,装备强化!$F$12:$F$16,0))*(INDEX(装备强化!$K$12:$K$26,MATCH(装备强化附表!$E462,装备强化!$J$12:$J$26,0))+IF($B462=1,装备强化!$K$28,0))*INDEX(装备强化!$O$12:$O$21,MATCH(装备强化附表!$C462,装备强化!$N$12:$N$21,0)),0)</f>
        <v>273</v>
      </c>
      <c r="AJ462" s="54">
        <f t="shared" si="119"/>
        <v>546000</v>
      </c>
    </row>
    <row r="463" spans="1:36">
      <c r="A463" t="s">
        <v>986</v>
      </c>
      <c r="B463">
        <v>0</v>
      </c>
      <c r="C463" t="s">
        <v>129</v>
      </c>
      <c r="D463" t="s">
        <v>309</v>
      </c>
      <c r="E463">
        <v>25</v>
      </c>
      <c r="F463" t="s">
        <v>232</v>
      </c>
      <c r="G463" s="54">
        <f>ROUNDUP(装备强化!$F$3*INDEX(装备强化!$C$12:$C$26,MATCH(装备强化附表!G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8</v>
      </c>
      <c r="H463" s="54">
        <f t="shared" si="105"/>
        <v>16000</v>
      </c>
      <c r="I463" s="54">
        <f>ROUNDUP(装备强化!$F$3*INDEX(装备强化!$C$12:$C$26,MATCH(装备强化附表!I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12</v>
      </c>
      <c r="J463" s="54">
        <f t="shared" si="106"/>
        <v>24000</v>
      </c>
      <c r="K463" s="54">
        <f>ROUNDUP(装备强化!$F$3*INDEX(装备强化!$C$12:$C$26,MATCH(装备强化附表!K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17</v>
      </c>
      <c r="L463" s="54">
        <f t="shared" si="107"/>
        <v>34000</v>
      </c>
      <c r="M463" s="54">
        <f>ROUNDUP(装备强化!$F$3*INDEX(装备强化!$C$12:$C$26,MATCH(装备强化附表!M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21</v>
      </c>
      <c r="N463" s="54">
        <f t="shared" si="108"/>
        <v>42000</v>
      </c>
      <c r="O463" s="54">
        <f>ROUNDUP(装备强化!$F$3*INDEX(装备强化!$C$12:$C$26,MATCH(装备强化附表!O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27</v>
      </c>
      <c r="P463" s="54">
        <f t="shared" si="109"/>
        <v>54000</v>
      </c>
      <c r="Q463" s="54">
        <f>ROUNDUP(装备强化!$F$3*INDEX(装备强化!$C$12:$C$26,MATCH(装备强化附表!Q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47</v>
      </c>
      <c r="R463" s="54">
        <f t="shared" si="110"/>
        <v>94000</v>
      </c>
      <c r="S463" s="54">
        <f>ROUNDUP(装备强化!$F$3*INDEX(装备强化!$C$12:$C$26,MATCH(装备强化附表!S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55</v>
      </c>
      <c r="T463" s="54">
        <f t="shared" si="111"/>
        <v>110000</v>
      </c>
      <c r="U463" s="54">
        <f>ROUNDUP(装备强化!$F$3*INDEX(装备强化!$C$12:$C$26,MATCH(装备强化附表!U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62</v>
      </c>
      <c r="V463" s="54">
        <f t="shared" si="112"/>
        <v>124000</v>
      </c>
      <c r="W463" s="54">
        <f>ROUNDUP(装备强化!$F$3*INDEX(装备强化!$C$12:$C$26,MATCH(装备强化附表!W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70</v>
      </c>
      <c r="X463" s="54">
        <f t="shared" si="113"/>
        <v>140000</v>
      </c>
      <c r="Y463" s="54">
        <f>ROUNDUP(装备强化!$F$3*INDEX(装备强化!$C$12:$C$26,MATCH(装备强化附表!Y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77</v>
      </c>
      <c r="Z463" s="54">
        <f t="shared" si="114"/>
        <v>154000</v>
      </c>
      <c r="AA463" s="54">
        <f>ROUNDUP(装备强化!$F$3*INDEX(装备强化!$C$12:$C$26,MATCH(装备强化附表!AA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135</v>
      </c>
      <c r="AB463" s="54">
        <f t="shared" si="115"/>
        <v>270000</v>
      </c>
      <c r="AC463" s="54">
        <f>ROUNDUP(装备强化!$F$3*INDEX(装备强化!$C$12:$C$26,MATCH(装备强化附表!AC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150</v>
      </c>
      <c r="AD463" s="54">
        <f t="shared" si="116"/>
        <v>300000</v>
      </c>
      <c r="AE463" s="54">
        <f>ROUNDUP(装备强化!$F$3*INDEX(装备强化!$C$12:$C$26,MATCH(装备强化附表!AE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165</v>
      </c>
      <c r="AF463" s="54">
        <f t="shared" si="117"/>
        <v>330000</v>
      </c>
      <c r="AG463" s="54">
        <f>ROUNDUP(装备强化!$F$3*INDEX(装备强化!$C$12:$C$26,MATCH(装备强化附表!AG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180</v>
      </c>
      <c r="AH463" s="54">
        <f t="shared" si="118"/>
        <v>360000</v>
      </c>
      <c r="AI463" s="54">
        <f>ROUNDUP(装备强化!$F$3*INDEX(装备强化!$C$12:$C$26,MATCH(装备强化附表!AI$1,装备强化!$B$12:$B$26,0))*INDEX(装备强化!$G$12:$G$16,MATCH(装备强化附表!$D463,装备强化!$F$12:$F$16,0))*(INDEX(装备强化!$K$12:$K$26,MATCH(装备强化附表!$E463,装备强化!$J$12:$J$26,0))+IF($B463=1,装备强化!$K$28,0))*INDEX(装备强化!$O$12:$O$21,MATCH(装备强化附表!$C463,装备强化!$N$12:$N$21,0)),0)</f>
        <v>195</v>
      </c>
      <c r="AJ463" s="54">
        <f t="shared" si="119"/>
        <v>390000</v>
      </c>
    </row>
    <row r="464" spans="1:36">
      <c r="A464" t="s">
        <v>991</v>
      </c>
      <c r="B464">
        <v>1</v>
      </c>
      <c r="C464" t="s">
        <v>129</v>
      </c>
      <c r="D464" t="s">
        <v>309</v>
      </c>
      <c r="E464">
        <v>25</v>
      </c>
      <c r="F464" t="s">
        <v>232</v>
      </c>
      <c r="G464" s="54">
        <f>ROUNDUP(装备强化!$F$3*INDEX(装备强化!$C$12:$C$26,MATCH(装备强化附表!G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11</v>
      </c>
      <c r="H464" s="54">
        <f t="shared" si="105"/>
        <v>22000</v>
      </c>
      <c r="I464" s="54">
        <f>ROUNDUP(装备强化!$F$3*INDEX(装备强化!$C$12:$C$26,MATCH(装备强化附表!I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16</v>
      </c>
      <c r="J464" s="54">
        <f t="shared" si="106"/>
        <v>32000</v>
      </c>
      <c r="K464" s="54">
        <f>ROUNDUP(装备强化!$F$3*INDEX(装备强化!$C$12:$C$26,MATCH(装备强化附表!K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24</v>
      </c>
      <c r="L464" s="54">
        <f t="shared" si="107"/>
        <v>48000</v>
      </c>
      <c r="M464" s="54">
        <f>ROUNDUP(装备强化!$F$3*INDEX(装备强化!$C$12:$C$26,MATCH(装备强化附表!M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29</v>
      </c>
      <c r="N464" s="54">
        <f t="shared" si="108"/>
        <v>58000</v>
      </c>
      <c r="O464" s="54">
        <f>ROUNDUP(装备强化!$F$3*INDEX(装备强化!$C$12:$C$26,MATCH(装备强化附表!O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37</v>
      </c>
      <c r="P464" s="54">
        <f t="shared" si="109"/>
        <v>74000</v>
      </c>
      <c r="Q464" s="54">
        <f>ROUNDUP(装备强化!$F$3*INDEX(装备强化!$C$12:$C$26,MATCH(装备强化附表!Q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66</v>
      </c>
      <c r="R464" s="54">
        <f t="shared" si="110"/>
        <v>132000</v>
      </c>
      <c r="S464" s="54">
        <f>ROUNDUP(装备强化!$F$3*INDEX(装备强化!$C$12:$C$26,MATCH(装备强化附表!S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77</v>
      </c>
      <c r="T464" s="54">
        <f t="shared" si="111"/>
        <v>154000</v>
      </c>
      <c r="U464" s="54">
        <f>ROUNDUP(装备强化!$F$3*INDEX(装备强化!$C$12:$C$26,MATCH(装备强化附表!U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87</v>
      </c>
      <c r="V464" s="54">
        <f t="shared" si="112"/>
        <v>174000</v>
      </c>
      <c r="W464" s="54">
        <f>ROUNDUP(装备强化!$F$3*INDEX(装备强化!$C$12:$C$26,MATCH(装备强化附表!W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98</v>
      </c>
      <c r="X464" s="54">
        <f t="shared" si="113"/>
        <v>196000</v>
      </c>
      <c r="Y464" s="54">
        <f>ROUNDUP(装备强化!$F$3*INDEX(装备强化!$C$12:$C$26,MATCH(装备强化附表!Y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108</v>
      </c>
      <c r="Z464" s="54">
        <f t="shared" si="114"/>
        <v>216000</v>
      </c>
      <c r="AA464" s="54">
        <f>ROUNDUP(装备强化!$F$3*INDEX(装备强化!$C$12:$C$26,MATCH(装备强化附表!AA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189</v>
      </c>
      <c r="AB464" s="54">
        <f t="shared" si="115"/>
        <v>378000</v>
      </c>
      <c r="AC464" s="54">
        <f>ROUNDUP(装备强化!$F$3*INDEX(装备强化!$C$12:$C$26,MATCH(装备强化附表!AC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210</v>
      </c>
      <c r="AD464" s="54">
        <f t="shared" si="116"/>
        <v>420000</v>
      </c>
      <c r="AE464" s="54">
        <f>ROUNDUP(装备强化!$F$3*INDEX(装备强化!$C$12:$C$26,MATCH(装备强化附表!AE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231</v>
      </c>
      <c r="AF464" s="54">
        <f t="shared" si="117"/>
        <v>462000</v>
      </c>
      <c r="AG464" s="54">
        <f>ROUNDUP(装备强化!$F$3*INDEX(装备强化!$C$12:$C$26,MATCH(装备强化附表!AG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252</v>
      </c>
      <c r="AH464" s="54">
        <f t="shared" si="118"/>
        <v>504000</v>
      </c>
      <c r="AI464" s="54">
        <f>ROUNDUP(装备强化!$F$3*INDEX(装备强化!$C$12:$C$26,MATCH(装备强化附表!AI$1,装备强化!$B$12:$B$26,0))*INDEX(装备强化!$G$12:$G$16,MATCH(装备强化附表!$D464,装备强化!$F$12:$F$16,0))*(INDEX(装备强化!$K$12:$K$26,MATCH(装备强化附表!$E464,装备强化!$J$12:$J$26,0))+IF($B464=1,装备强化!$K$28,0))*INDEX(装备强化!$O$12:$O$21,MATCH(装备强化附表!$C464,装备强化!$N$12:$N$21,0)),0)</f>
        <v>273</v>
      </c>
      <c r="AJ464" s="54">
        <f t="shared" si="119"/>
        <v>546000</v>
      </c>
    </row>
    <row r="465" spans="1:36">
      <c r="A465" t="s">
        <v>996</v>
      </c>
      <c r="B465">
        <v>0</v>
      </c>
      <c r="C465" t="s">
        <v>123</v>
      </c>
      <c r="D465" t="s">
        <v>309</v>
      </c>
      <c r="E465">
        <v>30</v>
      </c>
      <c r="F465" t="s">
        <v>232</v>
      </c>
      <c r="G465" s="54">
        <f>ROUNDUP(装备强化!$F$3*INDEX(装备强化!$C$12:$C$26,MATCH(装备强化附表!G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9</v>
      </c>
      <c r="H465" s="54">
        <f t="shared" si="105"/>
        <v>18000</v>
      </c>
      <c r="I465" s="54">
        <f>ROUNDUP(装备强化!$F$3*INDEX(装备强化!$C$12:$C$26,MATCH(装备强化附表!I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13</v>
      </c>
      <c r="J465" s="54">
        <f t="shared" si="106"/>
        <v>26000</v>
      </c>
      <c r="K465" s="54">
        <f>ROUNDUP(装备强化!$F$3*INDEX(装备强化!$C$12:$C$26,MATCH(装备强化附表!K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20</v>
      </c>
      <c r="L465" s="54">
        <f t="shared" si="107"/>
        <v>40000</v>
      </c>
      <c r="M465" s="54">
        <f>ROUNDUP(装备强化!$F$3*INDEX(装备强化!$C$12:$C$26,MATCH(装备强化附表!M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24</v>
      </c>
      <c r="N465" s="54">
        <f t="shared" si="108"/>
        <v>48000</v>
      </c>
      <c r="O465" s="54">
        <f>ROUNDUP(装备强化!$F$3*INDEX(装备强化!$C$12:$C$26,MATCH(装备强化附表!O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30</v>
      </c>
      <c r="P465" s="54">
        <f t="shared" si="109"/>
        <v>60000</v>
      </c>
      <c r="Q465" s="54">
        <f>ROUNDUP(装备强化!$F$3*INDEX(装备强化!$C$12:$C$26,MATCH(装备强化附表!Q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54</v>
      </c>
      <c r="R465" s="54">
        <f t="shared" si="110"/>
        <v>108000</v>
      </c>
      <c r="S465" s="54">
        <f>ROUNDUP(装备强化!$F$3*INDEX(装备强化!$C$12:$C$26,MATCH(装备强化附表!S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62</v>
      </c>
      <c r="T465" s="54">
        <f t="shared" si="111"/>
        <v>124000</v>
      </c>
      <c r="U465" s="54">
        <f>ROUNDUP(装备强化!$F$3*INDEX(装备强化!$C$12:$C$26,MATCH(装备强化附表!U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71</v>
      </c>
      <c r="V465" s="54">
        <f t="shared" si="112"/>
        <v>142000</v>
      </c>
      <c r="W465" s="54">
        <f>ROUNDUP(装备强化!$F$3*INDEX(装备强化!$C$12:$C$26,MATCH(装备强化附表!W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79</v>
      </c>
      <c r="X465" s="54">
        <f t="shared" si="113"/>
        <v>158000</v>
      </c>
      <c r="Y465" s="54">
        <f>ROUNDUP(装备强化!$F$3*INDEX(装备强化!$C$12:$C$26,MATCH(装备强化附表!Y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88</v>
      </c>
      <c r="Z465" s="54">
        <f t="shared" si="114"/>
        <v>176000</v>
      </c>
      <c r="AA465" s="54">
        <f>ROUNDUP(装备强化!$F$3*INDEX(装备强化!$C$12:$C$26,MATCH(装备强化附表!AA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153</v>
      </c>
      <c r="AB465" s="54">
        <f t="shared" si="115"/>
        <v>306000</v>
      </c>
      <c r="AC465" s="54">
        <f>ROUNDUP(装备强化!$F$3*INDEX(装备强化!$C$12:$C$26,MATCH(装备强化附表!AC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170</v>
      </c>
      <c r="AD465" s="54">
        <f t="shared" si="116"/>
        <v>340000</v>
      </c>
      <c r="AE465" s="54">
        <f>ROUNDUP(装备强化!$F$3*INDEX(装备强化!$C$12:$C$26,MATCH(装备强化附表!AE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187</v>
      </c>
      <c r="AF465" s="54">
        <f t="shared" si="117"/>
        <v>374000</v>
      </c>
      <c r="AG465" s="54">
        <f>ROUNDUP(装备强化!$F$3*INDEX(装备强化!$C$12:$C$26,MATCH(装备强化附表!AG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204</v>
      </c>
      <c r="AH465" s="54">
        <f t="shared" si="118"/>
        <v>408000</v>
      </c>
      <c r="AI465" s="54">
        <f>ROUNDUP(装备强化!$F$3*INDEX(装备强化!$C$12:$C$26,MATCH(装备强化附表!AI$1,装备强化!$B$12:$B$26,0))*INDEX(装备强化!$G$12:$G$16,MATCH(装备强化附表!$D465,装备强化!$F$12:$F$16,0))*(INDEX(装备强化!$K$12:$K$26,MATCH(装备强化附表!$E465,装备强化!$J$12:$J$26,0))+IF($B465=1,装备强化!$K$28,0))*INDEX(装备强化!$O$12:$O$21,MATCH(装备强化附表!$C465,装备强化!$N$12:$N$21,0)),0)</f>
        <v>221</v>
      </c>
      <c r="AJ465" s="54">
        <f t="shared" si="119"/>
        <v>442000</v>
      </c>
    </row>
    <row r="466" spans="1:36">
      <c r="A466" t="s">
        <v>1001</v>
      </c>
      <c r="B466">
        <v>0</v>
      </c>
      <c r="C466" t="s">
        <v>124</v>
      </c>
      <c r="D466" t="s">
        <v>309</v>
      </c>
      <c r="E466">
        <v>30</v>
      </c>
      <c r="F466" t="s">
        <v>232</v>
      </c>
      <c r="G466" s="54">
        <f>ROUNDUP(装备强化!$F$3*INDEX(装备强化!$C$12:$C$26,MATCH(装备强化附表!G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11</v>
      </c>
      <c r="H466" s="54">
        <f t="shared" si="105"/>
        <v>22000</v>
      </c>
      <c r="I466" s="54">
        <f>ROUNDUP(装备强化!$F$3*INDEX(装备强化!$C$12:$C$26,MATCH(装备强化附表!I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16</v>
      </c>
      <c r="J466" s="54">
        <f t="shared" si="106"/>
        <v>32000</v>
      </c>
      <c r="K466" s="54">
        <f>ROUNDUP(装备强化!$F$3*INDEX(装备强化!$C$12:$C$26,MATCH(装备强化附表!K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24</v>
      </c>
      <c r="L466" s="54">
        <f t="shared" si="107"/>
        <v>48000</v>
      </c>
      <c r="M466" s="54">
        <f>ROUNDUP(装备强化!$F$3*INDEX(装备强化!$C$12:$C$26,MATCH(装备强化附表!M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30</v>
      </c>
      <c r="N466" s="54">
        <f t="shared" si="108"/>
        <v>60000</v>
      </c>
      <c r="O466" s="54">
        <f>ROUNDUP(装备强化!$F$3*INDEX(装备强化!$C$12:$C$26,MATCH(装备强化附表!O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38</v>
      </c>
      <c r="P466" s="54">
        <f t="shared" si="109"/>
        <v>76000</v>
      </c>
      <c r="Q466" s="54">
        <f>ROUNDUP(装备强化!$F$3*INDEX(装备强化!$C$12:$C$26,MATCH(装备强化附表!Q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67</v>
      </c>
      <c r="R466" s="54">
        <f t="shared" si="110"/>
        <v>134000</v>
      </c>
      <c r="S466" s="54">
        <f>ROUNDUP(装备强化!$F$3*INDEX(装备强化!$C$12:$C$26,MATCH(装备强化附表!S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78</v>
      </c>
      <c r="T466" s="54">
        <f t="shared" si="111"/>
        <v>156000</v>
      </c>
      <c r="U466" s="54">
        <f>ROUNDUP(装备强化!$F$3*INDEX(装备强化!$C$12:$C$26,MATCH(装备强化附表!U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88</v>
      </c>
      <c r="V466" s="54">
        <f t="shared" si="112"/>
        <v>176000</v>
      </c>
      <c r="W466" s="54">
        <f>ROUNDUP(装备强化!$F$3*INDEX(装备强化!$C$12:$C$26,MATCH(装备强化附表!W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99</v>
      </c>
      <c r="X466" s="54">
        <f t="shared" si="113"/>
        <v>198000</v>
      </c>
      <c r="Y466" s="54">
        <f>ROUNDUP(装备强化!$F$3*INDEX(装备强化!$C$12:$C$26,MATCH(装备强化附表!Y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109</v>
      </c>
      <c r="Z466" s="54">
        <f t="shared" si="114"/>
        <v>218000</v>
      </c>
      <c r="AA466" s="54">
        <f>ROUNDUP(装备强化!$F$3*INDEX(装备强化!$C$12:$C$26,MATCH(装备强化附表!AA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192</v>
      </c>
      <c r="AB466" s="54">
        <f t="shared" si="115"/>
        <v>384000</v>
      </c>
      <c r="AC466" s="54">
        <f>ROUNDUP(装备强化!$F$3*INDEX(装备强化!$C$12:$C$26,MATCH(装备强化附表!AC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213</v>
      </c>
      <c r="AD466" s="54">
        <f t="shared" si="116"/>
        <v>426000</v>
      </c>
      <c r="AE466" s="54">
        <f>ROUNDUP(装备强化!$F$3*INDEX(装备强化!$C$12:$C$26,MATCH(装备强化附表!AE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234</v>
      </c>
      <c r="AF466" s="54">
        <f t="shared" si="117"/>
        <v>468000</v>
      </c>
      <c r="AG466" s="54">
        <f>ROUNDUP(装备强化!$F$3*INDEX(装备强化!$C$12:$C$26,MATCH(装备强化附表!AG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255</v>
      </c>
      <c r="AH466" s="54">
        <f t="shared" si="118"/>
        <v>510000</v>
      </c>
      <c r="AI466" s="54">
        <f>ROUNDUP(装备强化!$F$3*INDEX(装备强化!$C$12:$C$26,MATCH(装备强化附表!AI$1,装备强化!$B$12:$B$26,0))*INDEX(装备强化!$G$12:$G$16,MATCH(装备强化附表!$D466,装备强化!$F$12:$F$16,0))*(INDEX(装备强化!$K$12:$K$26,MATCH(装备强化附表!$E466,装备强化!$J$12:$J$26,0))+IF($B466=1,装备强化!$K$28,0))*INDEX(装备强化!$O$12:$O$21,MATCH(装备强化附表!$C466,装备强化!$N$12:$N$21,0)),0)</f>
        <v>277</v>
      </c>
      <c r="AJ466" s="54">
        <f t="shared" si="119"/>
        <v>554000</v>
      </c>
    </row>
    <row r="467" spans="1:36">
      <c r="A467" t="s">
        <v>1006</v>
      </c>
      <c r="B467">
        <v>0</v>
      </c>
      <c r="C467" t="s">
        <v>125</v>
      </c>
      <c r="D467" t="s">
        <v>309</v>
      </c>
      <c r="E467">
        <v>30</v>
      </c>
      <c r="F467" t="s">
        <v>232</v>
      </c>
      <c r="G467" s="54">
        <f>ROUNDUP(装备强化!$F$3*INDEX(装备强化!$C$12:$C$26,MATCH(装备强化附表!G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11</v>
      </c>
      <c r="H467" s="54">
        <f t="shared" si="105"/>
        <v>22000</v>
      </c>
      <c r="I467" s="54">
        <f>ROUNDUP(装备强化!$F$3*INDEX(装备强化!$C$12:$C$26,MATCH(装备强化附表!I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16</v>
      </c>
      <c r="J467" s="54">
        <f t="shared" si="106"/>
        <v>32000</v>
      </c>
      <c r="K467" s="54">
        <f>ROUNDUP(装备强化!$F$3*INDEX(装备强化!$C$12:$C$26,MATCH(装备强化附表!K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24</v>
      </c>
      <c r="L467" s="54">
        <f t="shared" si="107"/>
        <v>48000</v>
      </c>
      <c r="M467" s="54">
        <f>ROUNDUP(装备强化!$F$3*INDEX(装备强化!$C$12:$C$26,MATCH(装备强化附表!M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30</v>
      </c>
      <c r="N467" s="54">
        <f t="shared" si="108"/>
        <v>60000</v>
      </c>
      <c r="O467" s="54">
        <f>ROUNDUP(装备强化!$F$3*INDEX(装备强化!$C$12:$C$26,MATCH(装备强化附表!O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38</v>
      </c>
      <c r="P467" s="54">
        <f t="shared" si="109"/>
        <v>76000</v>
      </c>
      <c r="Q467" s="54">
        <f>ROUNDUP(装备强化!$F$3*INDEX(装备强化!$C$12:$C$26,MATCH(装备强化附表!Q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67</v>
      </c>
      <c r="R467" s="54">
        <f t="shared" si="110"/>
        <v>134000</v>
      </c>
      <c r="S467" s="54">
        <f>ROUNDUP(装备强化!$F$3*INDEX(装备强化!$C$12:$C$26,MATCH(装备强化附表!S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78</v>
      </c>
      <c r="T467" s="54">
        <f t="shared" si="111"/>
        <v>156000</v>
      </c>
      <c r="U467" s="54">
        <f>ROUNDUP(装备强化!$F$3*INDEX(装备强化!$C$12:$C$26,MATCH(装备强化附表!U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88</v>
      </c>
      <c r="V467" s="54">
        <f t="shared" si="112"/>
        <v>176000</v>
      </c>
      <c r="W467" s="54">
        <f>ROUNDUP(装备强化!$F$3*INDEX(装备强化!$C$12:$C$26,MATCH(装备强化附表!W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99</v>
      </c>
      <c r="X467" s="54">
        <f t="shared" si="113"/>
        <v>198000</v>
      </c>
      <c r="Y467" s="54">
        <f>ROUNDUP(装备强化!$F$3*INDEX(装备强化!$C$12:$C$26,MATCH(装备强化附表!Y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109</v>
      </c>
      <c r="Z467" s="54">
        <f t="shared" si="114"/>
        <v>218000</v>
      </c>
      <c r="AA467" s="54">
        <f>ROUNDUP(装备强化!$F$3*INDEX(装备强化!$C$12:$C$26,MATCH(装备强化附表!AA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192</v>
      </c>
      <c r="AB467" s="54">
        <f t="shared" si="115"/>
        <v>384000</v>
      </c>
      <c r="AC467" s="54">
        <f>ROUNDUP(装备强化!$F$3*INDEX(装备强化!$C$12:$C$26,MATCH(装备强化附表!AC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213</v>
      </c>
      <c r="AD467" s="54">
        <f t="shared" si="116"/>
        <v>426000</v>
      </c>
      <c r="AE467" s="54">
        <f>ROUNDUP(装备强化!$F$3*INDEX(装备强化!$C$12:$C$26,MATCH(装备强化附表!AE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234</v>
      </c>
      <c r="AF467" s="54">
        <f t="shared" si="117"/>
        <v>468000</v>
      </c>
      <c r="AG467" s="54">
        <f>ROUNDUP(装备强化!$F$3*INDEX(装备强化!$C$12:$C$26,MATCH(装备强化附表!AG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255</v>
      </c>
      <c r="AH467" s="54">
        <f t="shared" si="118"/>
        <v>510000</v>
      </c>
      <c r="AI467" s="54">
        <f>ROUNDUP(装备强化!$F$3*INDEX(装备强化!$C$12:$C$26,MATCH(装备强化附表!AI$1,装备强化!$B$12:$B$26,0))*INDEX(装备强化!$G$12:$G$16,MATCH(装备强化附表!$D467,装备强化!$F$12:$F$16,0))*(INDEX(装备强化!$K$12:$K$26,MATCH(装备强化附表!$E467,装备强化!$J$12:$J$26,0))+IF($B467=1,装备强化!$K$28,0))*INDEX(装备强化!$O$12:$O$21,MATCH(装备强化附表!$C467,装备强化!$N$12:$N$21,0)),0)</f>
        <v>277</v>
      </c>
      <c r="AJ467" s="54">
        <f t="shared" si="119"/>
        <v>554000</v>
      </c>
    </row>
    <row r="468" spans="1:36">
      <c r="A468" t="s">
        <v>1011</v>
      </c>
      <c r="B468">
        <v>0</v>
      </c>
      <c r="C468" t="s">
        <v>130</v>
      </c>
      <c r="D468" t="s">
        <v>309</v>
      </c>
      <c r="E468">
        <v>30</v>
      </c>
      <c r="F468" t="s">
        <v>232</v>
      </c>
      <c r="G468" s="54">
        <f>ROUNDUP(装备强化!$F$3*INDEX(装备强化!$C$12:$C$26,MATCH(装备强化附表!G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9</v>
      </c>
      <c r="H468" s="54">
        <f t="shared" si="105"/>
        <v>18000</v>
      </c>
      <c r="I468" s="54">
        <f>ROUNDUP(装备强化!$F$3*INDEX(装备强化!$C$12:$C$26,MATCH(装备强化附表!I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13</v>
      </c>
      <c r="J468" s="54">
        <f t="shared" si="106"/>
        <v>26000</v>
      </c>
      <c r="K468" s="54">
        <f>ROUNDUP(装备强化!$F$3*INDEX(装备强化!$C$12:$C$26,MATCH(装备强化附表!K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20</v>
      </c>
      <c r="L468" s="54">
        <f t="shared" si="107"/>
        <v>40000</v>
      </c>
      <c r="M468" s="54">
        <f>ROUNDUP(装备强化!$F$3*INDEX(装备强化!$C$12:$C$26,MATCH(装备强化附表!M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24</v>
      </c>
      <c r="N468" s="54">
        <f t="shared" si="108"/>
        <v>48000</v>
      </c>
      <c r="O468" s="54">
        <f>ROUNDUP(装备强化!$F$3*INDEX(装备强化!$C$12:$C$26,MATCH(装备强化附表!O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30</v>
      </c>
      <c r="P468" s="54">
        <f t="shared" si="109"/>
        <v>60000</v>
      </c>
      <c r="Q468" s="54">
        <f>ROUNDUP(装备强化!$F$3*INDEX(装备强化!$C$12:$C$26,MATCH(装备强化附表!Q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54</v>
      </c>
      <c r="R468" s="54">
        <f t="shared" si="110"/>
        <v>108000</v>
      </c>
      <c r="S468" s="54">
        <f>ROUNDUP(装备强化!$F$3*INDEX(装备强化!$C$12:$C$26,MATCH(装备强化附表!S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62</v>
      </c>
      <c r="T468" s="54">
        <f t="shared" si="111"/>
        <v>124000</v>
      </c>
      <c r="U468" s="54">
        <f>ROUNDUP(装备强化!$F$3*INDEX(装备强化!$C$12:$C$26,MATCH(装备强化附表!U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71</v>
      </c>
      <c r="V468" s="54">
        <f t="shared" si="112"/>
        <v>142000</v>
      </c>
      <c r="W468" s="54">
        <f>ROUNDUP(装备强化!$F$3*INDEX(装备强化!$C$12:$C$26,MATCH(装备强化附表!W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79</v>
      </c>
      <c r="X468" s="54">
        <f t="shared" si="113"/>
        <v>158000</v>
      </c>
      <c r="Y468" s="54">
        <f>ROUNDUP(装备强化!$F$3*INDEX(装备强化!$C$12:$C$26,MATCH(装备强化附表!Y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88</v>
      </c>
      <c r="Z468" s="54">
        <f t="shared" si="114"/>
        <v>176000</v>
      </c>
      <c r="AA468" s="54">
        <f>ROUNDUP(装备强化!$F$3*INDEX(装备强化!$C$12:$C$26,MATCH(装备强化附表!AA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153</v>
      </c>
      <c r="AB468" s="54">
        <f t="shared" si="115"/>
        <v>306000</v>
      </c>
      <c r="AC468" s="54">
        <f>ROUNDUP(装备强化!$F$3*INDEX(装备强化!$C$12:$C$26,MATCH(装备强化附表!AC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170</v>
      </c>
      <c r="AD468" s="54">
        <f t="shared" si="116"/>
        <v>340000</v>
      </c>
      <c r="AE468" s="54">
        <f>ROUNDUP(装备强化!$F$3*INDEX(装备强化!$C$12:$C$26,MATCH(装备强化附表!AE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187</v>
      </c>
      <c r="AF468" s="54">
        <f t="shared" si="117"/>
        <v>374000</v>
      </c>
      <c r="AG468" s="54">
        <f>ROUNDUP(装备强化!$F$3*INDEX(装备强化!$C$12:$C$26,MATCH(装备强化附表!AG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204</v>
      </c>
      <c r="AH468" s="54">
        <f t="shared" si="118"/>
        <v>408000</v>
      </c>
      <c r="AI468" s="54">
        <f>ROUNDUP(装备强化!$F$3*INDEX(装备强化!$C$12:$C$26,MATCH(装备强化附表!AI$1,装备强化!$B$12:$B$26,0))*INDEX(装备强化!$G$12:$G$16,MATCH(装备强化附表!$D468,装备强化!$F$12:$F$16,0))*(INDEX(装备强化!$K$12:$K$26,MATCH(装备强化附表!$E468,装备强化!$J$12:$J$26,0))+IF($B468=1,装备强化!$K$28,0))*INDEX(装备强化!$O$12:$O$21,MATCH(装备强化附表!$C468,装备强化!$N$12:$N$21,0)),0)</f>
        <v>221</v>
      </c>
      <c r="AJ468" s="54">
        <f t="shared" si="119"/>
        <v>442000</v>
      </c>
    </row>
    <row r="469" spans="1:36">
      <c r="A469" t="s">
        <v>1016</v>
      </c>
      <c r="B469">
        <v>0</v>
      </c>
      <c r="C469" t="s">
        <v>131</v>
      </c>
      <c r="D469" t="s">
        <v>309</v>
      </c>
      <c r="E469">
        <v>30</v>
      </c>
      <c r="F469" t="s">
        <v>232</v>
      </c>
      <c r="G469" s="54">
        <f>ROUNDUP(装备强化!$F$3*INDEX(装备强化!$C$12:$C$26,MATCH(装备强化附表!G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9</v>
      </c>
      <c r="H469" s="54">
        <f t="shared" si="105"/>
        <v>18000</v>
      </c>
      <c r="I469" s="54">
        <f>ROUNDUP(装备强化!$F$3*INDEX(装备强化!$C$12:$C$26,MATCH(装备强化附表!I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13</v>
      </c>
      <c r="J469" s="54">
        <f t="shared" si="106"/>
        <v>26000</v>
      </c>
      <c r="K469" s="54">
        <f>ROUNDUP(装备强化!$F$3*INDEX(装备强化!$C$12:$C$26,MATCH(装备强化附表!K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20</v>
      </c>
      <c r="L469" s="54">
        <f t="shared" si="107"/>
        <v>40000</v>
      </c>
      <c r="M469" s="54">
        <f>ROUNDUP(装备强化!$F$3*INDEX(装备强化!$C$12:$C$26,MATCH(装备强化附表!M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24</v>
      </c>
      <c r="N469" s="54">
        <f t="shared" si="108"/>
        <v>48000</v>
      </c>
      <c r="O469" s="54">
        <f>ROUNDUP(装备强化!$F$3*INDEX(装备强化!$C$12:$C$26,MATCH(装备强化附表!O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30</v>
      </c>
      <c r="P469" s="54">
        <f t="shared" si="109"/>
        <v>60000</v>
      </c>
      <c r="Q469" s="54">
        <f>ROUNDUP(装备强化!$F$3*INDEX(装备强化!$C$12:$C$26,MATCH(装备强化附表!Q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54</v>
      </c>
      <c r="R469" s="54">
        <f t="shared" si="110"/>
        <v>108000</v>
      </c>
      <c r="S469" s="54">
        <f>ROUNDUP(装备强化!$F$3*INDEX(装备强化!$C$12:$C$26,MATCH(装备强化附表!S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62</v>
      </c>
      <c r="T469" s="54">
        <f t="shared" si="111"/>
        <v>124000</v>
      </c>
      <c r="U469" s="54">
        <f>ROUNDUP(装备强化!$F$3*INDEX(装备强化!$C$12:$C$26,MATCH(装备强化附表!U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71</v>
      </c>
      <c r="V469" s="54">
        <f t="shared" si="112"/>
        <v>142000</v>
      </c>
      <c r="W469" s="54">
        <f>ROUNDUP(装备强化!$F$3*INDEX(装备强化!$C$12:$C$26,MATCH(装备强化附表!W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79</v>
      </c>
      <c r="X469" s="54">
        <f t="shared" si="113"/>
        <v>158000</v>
      </c>
      <c r="Y469" s="54">
        <f>ROUNDUP(装备强化!$F$3*INDEX(装备强化!$C$12:$C$26,MATCH(装备强化附表!Y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88</v>
      </c>
      <c r="Z469" s="54">
        <f t="shared" si="114"/>
        <v>176000</v>
      </c>
      <c r="AA469" s="54">
        <f>ROUNDUP(装备强化!$F$3*INDEX(装备强化!$C$12:$C$26,MATCH(装备强化附表!AA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153</v>
      </c>
      <c r="AB469" s="54">
        <f t="shared" si="115"/>
        <v>306000</v>
      </c>
      <c r="AC469" s="54">
        <f>ROUNDUP(装备强化!$F$3*INDEX(装备强化!$C$12:$C$26,MATCH(装备强化附表!AC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170</v>
      </c>
      <c r="AD469" s="54">
        <f t="shared" si="116"/>
        <v>340000</v>
      </c>
      <c r="AE469" s="54">
        <f>ROUNDUP(装备强化!$F$3*INDEX(装备强化!$C$12:$C$26,MATCH(装备强化附表!AE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187</v>
      </c>
      <c r="AF469" s="54">
        <f t="shared" si="117"/>
        <v>374000</v>
      </c>
      <c r="AG469" s="54">
        <f>ROUNDUP(装备强化!$F$3*INDEX(装备强化!$C$12:$C$26,MATCH(装备强化附表!AG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204</v>
      </c>
      <c r="AH469" s="54">
        <f t="shared" si="118"/>
        <v>408000</v>
      </c>
      <c r="AI469" s="54">
        <f>ROUNDUP(装备强化!$F$3*INDEX(装备强化!$C$12:$C$26,MATCH(装备强化附表!AI$1,装备强化!$B$12:$B$26,0))*INDEX(装备强化!$G$12:$G$16,MATCH(装备强化附表!$D469,装备强化!$F$12:$F$16,0))*(INDEX(装备强化!$K$12:$K$26,MATCH(装备强化附表!$E469,装备强化!$J$12:$J$26,0))+IF($B469=1,装备强化!$K$28,0))*INDEX(装备强化!$O$12:$O$21,MATCH(装备强化附表!$C469,装备强化!$N$12:$N$21,0)),0)</f>
        <v>221</v>
      </c>
      <c r="AJ469" s="54">
        <f t="shared" si="119"/>
        <v>442000</v>
      </c>
    </row>
    <row r="470" spans="1:36">
      <c r="A470" t="s">
        <v>1021</v>
      </c>
      <c r="B470">
        <v>0</v>
      </c>
      <c r="C470" t="s">
        <v>132</v>
      </c>
      <c r="D470" t="s">
        <v>309</v>
      </c>
      <c r="E470">
        <v>30</v>
      </c>
      <c r="F470" t="s">
        <v>232</v>
      </c>
      <c r="G470" s="54">
        <f>ROUNDUP(装备强化!$F$3*INDEX(装备强化!$C$12:$C$26,MATCH(装备强化附表!G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6</v>
      </c>
      <c r="H470" s="54">
        <f t="shared" si="105"/>
        <v>12000</v>
      </c>
      <c r="I470" s="54">
        <f>ROUNDUP(装备强化!$F$3*INDEX(装备强化!$C$12:$C$26,MATCH(装备强化附表!I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8</v>
      </c>
      <c r="J470" s="54">
        <f t="shared" si="106"/>
        <v>16000</v>
      </c>
      <c r="K470" s="54">
        <f>ROUNDUP(装备强化!$F$3*INDEX(装备强化!$C$12:$C$26,MATCH(装备强化附表!K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12</v>
      </c>
      <c r="L470" s="54">
        <f t="shared" si="107"/>
        <v>24000</v>
      </c>
      <c r="M470" s="54">
        <f>ROUNDUP(装备强化!$F$3*INDEX(装备强化!$C$12:$C$26,MATCH(装备强化附表!M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15</v>
      </c>
      <c r="N470" s="54">
        <f t="shared" si="108"/>
        <v>30000</v>
      </c>
      <c r="O470" s="54">
        <f>ROUNDUP(装备强化!$F$3*INDEX(装备强化!$C$12:$C$26,MATCH(装备强化附表!O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18</v>
      </c>
      <c r="P470" s="54">
        <f t="shared" si="109"/>
        <v>36000</v>
      </c>
      <c r="Q470" s="54">
        <f>ROUNDUP(装备强化!$F$3*INDEX(装备强化!$C$12:$C$26,MATCH(装备强化附表!Q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32</v>
      </c>
      <c r="R470" s="54">
        <f t="shared" si="110"/>
        <v>64000</v>
      </c>
      <c r="S470" s="54">
        <f>ROUNDUP(装备强化!$F$3*INDEX(装备强化!$C$12:$C$26,MATCH(装备强化附表!S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37</v>
      </c>
      <c r="T470" s="54">
        <f t="shared" si="111"/>
        <v>74000</v>
      </c>
      <c r="U470" s="54">
        <f>ROUNDUP(装备强化!$F$3*INDEX(装备强化!$C$12:$C$26,MATCH(装备强化附表!U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43</v>
      </c>
      <c r="V470" s="54">
        <f t="shared" si="112"/>
        <v>86000</v>
      </c>
      <c r="W470" s="54">
        <f>ROUNDUP(装备强化!$F$3*INDEX(装备强化!$C$12:$C$26,MATCH(装备强化附表!W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48</v>
      </c>
      <c r="X470" s="54">
        <f t="shared" si="113"/>
        <v>96000</v>
      </c>
      <c r="Y470" s="54">
        <f>ROUNDUP(装备强化!$F$3*INDEX(装备强化!$C$12:$C$26,MATCH(装备强化附表!Y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53</v>
      </c>
      <c r="Z470" s="54">
        <f t="shared" si="114"/>
        <v>106000</v>
      </c>
      <c r="AA470" s="54">
        <f>ROUNDUP(装备强化!$F$3*INDEX(装备强化!$C$12:$C$26,MATCH(装备强化附表!AA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92</v>
      </c>
      <c r="AB470" s="54">
        <f t="shared" si="115"/>
        <v>184000</v>
      </c>
      <c r="AC470" s="54">
        <f>ROUNDUP(装备强化!$F$3*INDEX(装备强化!$C$12:$C$26,MATCH(装备强化附表!AC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102</v>
      </c>
      <c r="AD470" s="54">
        <f t="shared" si="116"/>
        <v>204000</v>
      </c>
      <c r="AE470" s="54">
        <f>ROUNDUP(装备强化!$F$3*INDEX(装备强化!$C$12:$C$26,MATCH(装备强化附表!AE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113</v>
      </c>
      <c r="AF470" s="54">
        <f t="shared" si="117"/>
        <v>226000</v>
      </c>
      <c r="AG470" s="54">
        <f>ROUNDUP(装备强化!$F$3*INDEX(装备强化!$C$12:$C$26,MATCH(装备强化附表!AG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123</v>
      </c>
      <c r="AH470" s="54">
        <f t="shared" si="118"/>
        <v>246000</v>
      </c>
      <c r="AI470" s="54">
        <f>ROUNDUP(装备强化!$F$3*INDEX(装备强化!$C$12:$C$26,MATCH(装备强化附表!AI$1,装备强化!$B$12:$B$26,0))*INDEX(装备强化!$G$12:$G$16,MATCH(装备强化附表!$D470,装备强化!$F$12:$F$16,0))*(INDEX(装备强化!$K$12:$K$26,MATCH(装备强化附表!$E470,装备强化!$J$12:$J$26,0))+IF($B470=1,装备强化!$K$28,0))*INDEX(装备强化!$O$12:$O$21,MATCH(装备强化附表!$C470,装备强化!$N$12:$N$21,0)),0)</f>
        <v>133</v>
      </c>
      <c r="AJ470" s="54">
        <f t="shared" si="119"/>
        <v>266000</v>
      </c>
    </row>
    <row r="471" spans="1:36">
      <c r="A471" t="s">
        <v>1026</v>
      </c>
      <c r="B471">
        <v>0</v>
      </c>
      <c r="C471" t="s">
        <v>127</v>
      </c>
      <c r="D471" t="s">
        <v>309</v>
      </c>
      <c r="E471">
        <v>30</v>
      </c>
      <c r="F471" t="s">
        <v>135</v>
      </c>
      <c r="G471" s="54">
        <f>ROUNDUP(装备强化!$F$3*INDEX(装备强化!$C$12:$C$26,MATCH(装备强化附表!G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17</v>
      </c>
      <c r="H471" s="54">
        <f t="shared" si="105"/>
        <v>34000</v>
      </c>
      <c r="I471" s="54">
        <f>ROUNDUP(装备强化!$F$3*INDEX(装备强化!$C$12:$C$26,MATCH(装备强化附表!I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26</v>
      </c>
      <c r="J471" s="54">
        <f t="shared" si="106"/>
        <v>52000</v>
      </c>
      <c r="K471" s="54">
        <f>ROUNDUP(装备强化!$F$3*INDEX(装备强化!$C$12:$C$26,MATCH(装备强化附表!K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39</v>
      </c>
      <c r="L471" s="54">
        <f t="shared" si="107"/>
        <v>78000</v>
      </c>
      <c r="M471" s="54">
        <f>ROUNDUP(装备强化!$F$3*INDEX(装备强化!$C$12:$C$26,MATCH(装备强化附表!M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47</v>
      </c>
      <c r="N471" s="54">
        <f t="shared" si="108"/>
        <v>94000</v>
      </c>
      <c r="O471" s="54">
        <f>ROUNDUP(装备强化!$F$3*INDEX(装备强化!$C$12:$C$26,MATCH(装备强化附表!O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60</v>
      </c>
      <c r="P471" s="54">
        <f t="shared" si="109"/>
        <v>120000</v>
      </c>
      <c r="Q471" s="54">
        <f>ROUNDUP(装备强化!$F$3*INDEX(装备强化!$C$12:$C$26,MATCH(装备强化附表!Q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107</v>
      </c>
      <c r="R471" s="54">
        <f t="shared" si="110"/>
        <v>214000</v>
      </c>
      <c r="S471" s="54">
        <f>ROUNDUP(装备强化!$F$3*INDEX(装备强化!$C$12:$C$26,MATCH(装备强化附表!S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124</v>
      </c>
      <c r="T471" s="54">
        <f t="shared" si="111"/>
        <v>248000</v>
      </c>
      <c r="U471" s="54">
        <f>ROUNDUP(装备强化!$F$3*INDEX(装备强化!$C$12:$C$26,MATCH(装备强化附表!U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141</v>
      </c>
      <c r="V471" s="54">
        <f t="shared" si="112"/>
        <v>282000</v>
      </c>
      <c r="W471" s="54">
        <f>ROUNDUP(装备强化!$F$3*INDEX(装备强化!$C$12:$C$26,MATCH(装备强化附表!W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158</v>
      </c>
      <c r="X471" s="54">
        <f t="shared" si="113"/>
        <v>316000</v>
      </c>
      <c r="Y471" s="54">
        <f>ROUNDUP(装备强化!$F$3*INDEX(装备强化!$C$12:$C$26,MATCH(装备强化附表!Y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175</v>
      </c>
      <c r="Z471" s="54">
        <f t="shared" si="114"/>
        <v>350000</v>
      </c>
      <c r="AA471" s="54">
        <f>ROUNDUP(装备强化!$F$3*INDEX(装备强化!$C$12:$C$26,MATCH(装备强化附表!AA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306</v>
      </c>
      <c r="AB471" s="54">
        <f t="shared" si="115"/>
        <v>612000</v>
      </c>
      <c r="AC471" s="54">
        <f>ROUNDUP(装备强化!$F$3*INDEX(装备强化!$C$12:$C$26,MATCH(装备强化附表!AC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340</v>
      </c>
      <c r="AD471" s="54">
        <f t="shared" si="116"/>
        <v>680000</v>
      </c>
      <c r="AE471" s="54">
        <f>ROUNDUP(装备强化!$F$3*INDEX(装备强化!$C$12:$C$26,MATCH(装备强化附表!AE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374</v>
      </c>
      <c r="AF471" s="54">
        <f t="shared" si="117"/>
        <v>748000</v>
      </c>
      <c r="AG471" s="54">
        <f>ROUNDUP(装备强化!$F$3*INDEX(装备强化!$C$12:$C$26,MATCH(装备强化附表!AG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408</v>
      </c>
      <c r="AH471" s="54">
        <f t="shared" si="118"/>
        <v>816000</v>
      </c>
      <c r="AI471" s="54">
        <f>ROUNDUP(装备强化!$F$3*INDEX(装备强化!$C$12:$C$26,MATCH(装备强化附表!AI$1,装备强化!$B$12:$B$26,0))*INDEX(装备强化!$G$12:$G$16,MATCH(装备强化附表!$D471,装备强化!$F$12:$F$16,0))*(INDEX(装备强化!$K$12:$K$26,MATCH(装备强化附表!$E471,装备强化!$J$12:$J$26,0))+IF($B471=1,装备强化!$K$28,0))*INDEX(装备强化!$O$12:$O$21,MATCH(装备强化附表!$C471,装备强化!$N$12:$N$21,0)),0)</f>
        <v>442</v>
      </c>
      <c r="AJ471" s="54">
        <f t="shared" si="119"/>
        <v>884000</v>
      </c>
    </row>
    <row r="472" spans="1:36">
      <c r="A472" t="s">
        <v>1031</v>
      </c>
      <c r="B472">
        <v>1</v>
      </c>
      <c r="C472" t="s">
        <v>127</v>
      </c>
      <c r="D472" t="s">
        <v>309</v>
      </c>
      <c r="E472">
        <v>30</v>
      </c>
      <c r="F472" t="s">
        <v>135</v>
      </c>
      <c r="G472" s="54">
        <f>ROUNDUP(装备强化!$F$3*INDEX(装备强化!$C$12:$C$26,MATCH(装备强化附表!G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23</v>
      </c>
      <c r="H472" s="54">
        <f t="shared" si="105"/>
        <v>46000</v>
      </c>
      <c r="I472" s="54">
        <f>ROUNDUP(装备强化!$F$3*INDEX(装备强化!$C$12:$C$26,MATCH(装备强化附表!I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35</v>
      </c>
      <c r="J472" s="54">
        <f t="shared" si="106"/>
        <v>70000</v>
      </c>
      <c r="K472" s="54">
        <f>ROUNDUP(装备强化!$F$3*INDEX(装备强化!$C$12:$C$26,MATCH(装备强化附表!K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52</v>
      </c>
      <c r="L472" s="54">
        <f t="shared" si="107"/>
        <v>104000</v>
      </c>
      <c r="M472" s="54">
        <f>ROUNDUP(装备强化!$F$3*INDEX(装备强化!$C$12:$C$26,MATCH(装备强化附表!M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64</v>
      </c>
      <c r="N472" s="54">
        <f t="shared" si="108"/>
        <v>128000</v>
      </c>
      <c r="O472" s="54">
        <f>ROUNDUP(装备强化!$F$3*INDEX(装备强化!$C$12:$C$26,MATCH(装备强化附表!O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81</v>
      </c>
      <c r="P472" s="54">
        <f t="shared" si="109"/>
        <v>162000</v>
      </c>
      <c r="Q472" s="54">
        <f>ROUNDUP(装备强化!$F$3*INDEX(装备强化!$C$12:$C$26,MATCH(装备强化附表!Q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144</v>
      </c>
      <c r="R472" s="54">
        <f t="shared" si="110"/>
        <v>288000</v>
      </c>
      <c r="S472" s="54">
        <f>ROUNDUP(装备强化!$F$3*INDEX(装备强化!$C$12:$C$26,MATCH(装备强化附表!S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167</v>
      </c>
      <c r="T472" s="54">
        <f t="shared" si="111"/>
        <v>334000</v>
      </c>
      <c r="U472" s="54">
        <f>ROUNDUP(装备强化!$F$3*INDEX(装备强化!$C$12:$C$26,MATCH(装备强化附表!U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190</v>
      </c>
      <c r="V472" s="54">
        <f t="shared" si="112"/>
        <v>380000</v>
      </c>
      <c r="W472" s="54">
        <f>ROUNDUP(装备强化!$F$3*INDEX(装备强化!$C$12:$C$26,MATCH(装备强化附表!W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213</v>
      </c>
      <c r="X472" s="54">
        <f t="shared" si="113"/>
        <v>426000</v>
      </c>
      <c r="Y472" s="54">
        <f>ROUNDUP(装备强化!$F$3*INDEX(装备强化!$C$12:$C$26,MATCH(装备强化附表!Y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236</v>
      </c>
      <c r="Z472" s="54">
        <f t="shared" si="114"/>
        <v>472000</v>
      </c>
      <c r="AA472" s="54">
        <f>ROUNDUP(装备强化!$F$3*INDEX(装备强化!$C$12:$C$26,MATCH(装备强化附表!AA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414</v>
      </c>
      <c r="AB472" s="54">
        <f t="shared" si="115"/>
        <v>828000</v>
      </c>
      <c r="AC472" s="54">
        <f>ROUNDUP(装备强化!$F$3*INDEX(装备强化!$C$12:$C$26,MATCH(装备强化附表!AC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460</v>
      </c>
      <c r="AD472" s="54">
        <f t="shared" si="116"/>
        <v>920000</v>
      </c>
      <c r="AE472" s="54">
        <f>ROUNDUP(装备强化!$F$3*INDEX(装备强化!$C$12:$C$26,MATCH(装备强化附表!AE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506</v>
      </c>
      <c r="AF472" s="54">
        <f t="shared" si="117"/>
        <v>1012000</v>
      </c>
      <c r="AG472" s="54">
        <f>ROUNDUP(装备强化!$F$3*INDEX(装备强化!$C$12:$C$26,MATCH(装备强化附表!AG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552</v>
      </c>
      <c r="AH472" s="54">
        <f t="shared" si="118"/>
        <v>1104000</v>
      </c>
      <c r="AI472" s="54">
        <f>ROUNDUP(装备强化!$F$3*INDEX(装备强化!$C$12:$C$26,MATCH(装备强化附表!AI$1,装备强化!$B$12:$B$26,0))*INDEX(装备强化!$G$12:$G$16,MATCH(装备强化附表!$D472,装备强化!$F$12:$F$16,0))*(INDEX(装备强化!$K$12:$K$26,MATCH(装备强化附表!$E472,装备强化!$J$12:$J$26,0))+IF($B472=1,装备强化!$K$28,0))*INDEX(装备强化!$O$12:$O$21,MATCH(装备强化附表!$C472,装备强化!$N$12:$N$21,0)),0)</f>
        <v>598</v>
      </c>
      <c r="AJ472" s="54">
        <f t="shared" si="119"/>
        <v>1196000</v>
      </c>
    </row>
    <row r="473" spans="1:36">
      <c r="A473" t="s">
        <v>1036</v>
      </c>
      <c r="B473">
        <v>0</v>
      </c>
      <c r="C473" t="s">
        <v>128</v>
      </c>
      <c r="D473" t="s">
        <v>309</v>
      </c>
      <c r="E473">
        <v>30</v>
      </c>
      <c r="F473" t="s">
        <v>135</v>
      </c>
      <c r="G473" s="54">
        <f>ROUNDUP(装备强化!$F$3*INDEX(装备强化!$C$12:$C$26,MATCH(装备强化附表!G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11</v>
      </c>
      <c r="H473" s="54">
        <f t="shared" si="105"/>
        <v>22000</v>
      </c>
      <c r="I473" s="54">
        <f>ROUNDUP(装备强化!$F$3*INDEX(装备强化!$C$12:$C$26,MATCH(装备强化附表!I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16</v>
      </c>
      <c r="J473" s="54">
        <f t="shared" si="106"/>
        <v>32000</v>
      </c>
      <c r="K473" s="54">
        <f>ROUNDUP(装备强化!$F$3*INDEX(装备强化!$C$12:$C$26,MATCH(装备强化附表!K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24</v>
      </c>
      <c r="L473" s="54">
        <f t="shared" si="107"/>
        <v>48000</v>
      </c>
      <c r="M473" s="54">
        <f>ROUNDUP(装备强化!$F$3*INDEX(装备强化!$C$12:$C$26,MATCH(装备强化附表!M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30</v>
      </c>
      <c r="N473" s="54">
        <f t="shared" si="108"/>
        <v>60000</v>
      </c>
      <c r="O473" s="54">
        <f>ROUNDUP(装备强化!$F$3*INDEX(装备强化!$C$12:$C$26,MATCH(装备强化附表!O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38</v>
      </c>
      <c r="P473" s="54">
        <f t="shared" si="109"/>
        <v>76000</v>
      </c>
      <c r="Q473" s="54">
        <f>ROUNDUP(装备强化!$F$3*INDEX(装备强化!$C$12:$C$26,MATCH(装备强化附表!Q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67</v>
      </c>
      <c r="R473" s="54">
        <f t="shared" si="110"/>
        <v>134000</v>
      </c>
      <c r="S473" s="54">
        <f>ROUNDUP(装备强化!$F$3*INDEX(装备强化!$C$12:$C$26,MATCH(装备强化附表!S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78</v>
      </c>
      <c r="T473" s="54">
        <f t="shared" si="111"/>
        <v>156000</v>
      </c>
      <c r="U473" s="54">
        <f>ROUNDUP(装备强化!$F$3*INDEX(装备强化!$C$12:$C$26,MATCH(装备强化附表!U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88</v>
      </c>
      <c r="V473" s="54">
        <f t="shared" si="112"/>
        <v>176000</v>
      </c>
      <c r="W473" s="54">
        <f>ROUNDUP(装备强化!$F$3*INDEX(装备强化!$C$12:$C$26,MATCH(装备强化附表!W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99</v>
      </c>
      <c r="X473" s="54">
        <f t="shared" si="113"/>
        <v>198000</v>
      </c>
      <c r="Y473" s="54">
        <f>ROUNDUP(装备强化!$F$3*INDEX(装备强化!$C$12:$C$26,MATCH(装备强化附表!Y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109</v>
      </c>
      <c r="Z473" s="54">
        <f t="shared" si="114"/>
        <v>218000</v>
      </c>
      <c r="AA473" s="54">
        <f>ROUNDUP(装备强化!$F$3*INDEX(装备强化!$C$12:$C$26,MATCH(装备强化附表!AA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192</v>
      </c>
      <c r="AB473" s="54">
        <f t="shared" si="115"/>
        <v>384000</v>
      </c>
      <c r="AC473" s="54">
        <f>ROUNDUP(装备强化!$F$3*INDEX(装备强化!$C$12:$C$26,MATCH(装备强化附表!AC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213</v>
      </c>
      <c r="AD473" s="54">
        <f t="shared" si="116"/>
        <v>426000</v>
      </c>
      <c r="AE473" s="54">
        <f>ROUNDUP(装备强化!$F$3*INDEX(装备强化!$C$12:$C$26,MATCH(装备强化附表!AE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234</v>
      </c>
      <c r="AF473" s="54">
        <f t="shared" si="117"/>
        <v>468000</v>
      </c>
      <c r="AG473" s="54">
        <f>ROUNDUP(装备强化!$F$3*INDEX(装备强化!$C$12:$C$26,MATCH(装备强化附表!AG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255</v>
      </c>
      <c r="AH473" s="54">
        <f t="shared" si="118"/>
        <v>510000</v>
      </c>
      <c r="AI473" s="54">
        <f>ROUNDUP(装备强化!$F$3*INDEX(装备强化!$C$12:$C$26,MATCH(装备强化附表!AI$1,装备强化!$B$12:$B$26,0))*INDEX(装备强化!$G$12:$G$16,MATCH(装备强化附表!$D473,装备强化!$F$12:$F$16,0))*(INDEX(装备强化!$K$12:$K$26,MATCH(装备强化附表!$E473,装备强化!$J$12:$J$26,0))+IF($B473=1,装备强化!$K$28,0))*INDEX(装备强化!$O$12:$O$21,MATCH(装备强化附表!$C473,装备强化!$N$12:$N$21,0)),0)</f>
        <v>277</v>
      </c>
      <c r="AJ473" s="54">
        <f t="shared" si="119"/>
        <v>554000</v>
      </c>
    </row>
    <row r="474" spans="1:36">
      <c r="A474" t="s">
        <v>1041</v>
      </c>
      <c r="B474">
        <v>1</v>
      </c>
      <c r="C474" t="s">
        <v>128</v>
      </c>
      <c r="D474" t="s">
        <v>309</v>
      </c>
      <c r="E474">
        <v>30</v>
      </c>
      <c r="F474" t="s">
        <v>135</v>
      </c>
      <c r="G474" s="54">
        <f>ROUNDUP(装备强化!$F$3*INDEX(装备强化!$C$12:$C$26,MATCH(装备强化附表!G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15</v>
      </c>
      <c r="H474" s="54">
        <f t="shared" si="105"/>
        <v>30000</v>
      </c>
      <c r="I474" s="54">
        <f>ROUNDUP(装备强化!$F$3*INDEX(装备强化!$C$12:$C$26,MATCH(装备强化附表!I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22</v>
      </c>
      <c r="J474" s="54">
        <f t="shared" si="106"/>
        <v>44000</v>
      </c>
      <c r="K474" s="54">
        <f>ROUNDUP(装备强化!$F$3*INDEX(装备强化!$C$12:$C$26,MATCH(装备强化附表!K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33</v>
      </c>
      <c r="L474" s="54">
        <f t="shared" si="107"/>
        <v>66000</v>
      </c>
      <c r="M474" s="54">
        <f>ROUNDUP(装备强化!$F$3*INDEX(装备强化!$C$12:$C$26,MATCH(装备强化附表!M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40</v>
      </c>
      <c r="N474" s="54">
        <f t="shared" si="108"/>
        <v>80000</v>
      </c>
      <c r="O474" s="54">
        <f>ROUNDUP(装备强化!$F$3*INDEX(装备强化!$C$12:$C$26,MATCH(装备强化附表!O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51</v>
      </c>
      <c r="P474" s="54">
        <f t="shared" si="109"/>
        <v>102000</v>
      </c>
      <c r="Q474" s="54">
        <f>ROUNDUP(装备强化!$F$3*INDEX(装备强化!$C$12:$C$26,MATCH(装备强化附表!Q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90</v>
      </c>
      <c r="R474" s="54">
        <f t="shared" si="110"/>
        <v>180000</v>
      </c>
      <c r="S474" s="54">
        <f>ROUNDUP(装备强化!$F$3*INDEX(装备强化!$C$12:$C$26,MATCH(装备强化附表!S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105</v>
      </c>
      <c r="T474" s="54">
        <f t="shared" si="111"/>
        <v>210000</v>
      </c>
      <c r="U474" s="54">
        <f>ROUNDUP(装备强化!$F$3*INDEX(装备强化!$C$12:$C$26,MATCH(装备强化附表!U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119</v>
      </c>
      <c r="V474" s="54">
        <f t="shared" si="112"/>
        <v>238000</v>
      </c>
      <c r="W474" s="54">
        <f>ROUNDUP(装备强化!$F$3*INDEX(装备强化!$C$12:$C$26,MATCH(装备强化附表!W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133</v>
      </c>
      <c r="X474" s="54">
        <f t="shared" si="113"/>
        <v>266000</v>
      </c>
      <c r="Y474" s="54">
        <f>ROUNDUP(装备强化!$F$3*INDEX(装备强化!$C$12:$C$26,MATCH(装备强化附表!Y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148</v>
      </c>
      <c r="Z474" s="54">
        <f t="shared" si="114"/>
        <v>296000</v>
      </c>
      <c r="AA474" s="54">
        <f>ROUNDUP(装备强化!$F$3*INDEX(装备强化!$C$12:$C$26,MATCH(装备强化附表!AA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259</v>
      </c>
      <c r="AB474" s="54">
        <f t="shared" si="115"/>
        <v>518000</v>
      </c>
      <c r="AC474" s="54">
        <f>ROUNDUP(装备强化!$F$3*INDEX(装备强化!$C$12:$C$26,MATCH(装备强化附表!AC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288</v>
      </c>
      <c r="AD474" s="54">
        <f t="shared" si="116"/>
        <v>576000</v>
      </c>
      <c r="AE474" s="54">
        <f>ROUNDUP(装备强化!$F$3*INDEX(装备强化!$C$12:$C$26,MATCH(装备强化附表!AE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317</v>
      </c>
      <c r="AF474" s="54">
        <f t="shared" si="117"/>
        <v>634000</v>
      </c>
      <c r="AG474" s="54">
        <f>ROUNDUP(装备强化!$F$3*INDEX(装备强化!$C$12:$C$26,MATCH(装备强化附表!AG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345</v>
      </c>
      <c r="AH474" s="54">
        <f t="shared" si="118"/>
        <v>690000</v>
      </c>
      <c r="AI474" s="54">
        <f>ROUNDUP(装备强化!$F$3*INDEX(装备强化!$C$12:$C$26,MATCH(装备强化附表!AI$1,装备强化!$B$12:$B$26,0))*INDEX(装备强化!$G$12:$G$16,MATCH(装备强化附表!$D474,装备强化!$F$12:$F$16,0))*(INDEX(装备强化!$K$12:$K$26,MATCH(装备强化附表!$E474,装备强化!$J$12:$J$26,0))+IF($B474=1,装备强化!$K$28,0))*INDEX(装备强化!$O$12:$O$21,MATCH(装备强化附表!$C474,装备强化!$N$12:$N$21,0)),0)</f>
        <v>374</v>
      </c>
      <c r="AJ474" s="54">
        <f t="shared" si="119"/>
        <v>748000</v>
      </c>
    </row>
    <row r="475" spans="1:36">
      <c r="A475" t="s">
        <v>1046</v>
      </c>
      <c r="B475">
        <v>0</v>
      </c>
      <c r="C475" t="s">
        <v>127</v>
      </c>
      <c r="D475" t="s">
        <v>309</v>
      </c>
      <c r="E475">
        <v>30</v>
      </c>
      <c r="F475" t="s">
        <v>139</v>
      </c>
      <c r="G475" s="54">
        <f>ROUNDUP(装备强化!$F$3*INDEX(装备强化!$C$12:$C$26,MATCH(装备强化附表!G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17</v>
      </c>
      <c r="H475" s="54">
        <f t="shared" si="105"/>
        <v>34000</v>
      </c>
      <c r="I475" s="54">
        <f>ROUNDUP(装备强化!$F$3*INDEX(装备强化!$C$12:$C$26,MATCH(装备强化附表!I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26</v>
      </c>
      <c r="J475" s="54">
        <f t="shared" si="106"/>
        <v>52000</v>
      </c>
      <c r="K475" s="54">
        <f>ROUNDUP(装备强化!$F$3*INDEX(装备强化!$C$12:$C$26,MATCH(装备强化附表!K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39</v>
      </c>
      <c r="L475" s="54">
        <f t="shared" si="107"/>
        <v>78000</v>
      </c>
      <c r="M475" s="54">
        <f>ROUNDUP(装备强化!$F$3*INDEX(装备强化!$C$12:$C$26,MATCH(装备强化附表!M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47</v>
      </c>
      <c r="N475" s="54">
        <f t="shared" si="108"/>
        <v>94000</v>
      </c>
      <c r="O475" s="54">
        <f>ROUNDUP(装备强化!$F$3*INDEX(装备强化!$C$12:$C$26,MATCH(装备强化附表!O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60</v>
      </c>
      <c r="P475" s="54">
        <f t="shared" si="109"/>
        <v>120000</v>
      </c>
      <c r="Q475" s="54">
        <f>ROUNDUP(装备强化!$F$3*INDEX(装备强化!$C$12:$C$26,MATCH(装备强化附表!Q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107</v>
      </c>
      <c r="R475" s="54">
        <f t="shared" si="110"/>
        <v>214000</v>
      </c>
      <c r="S475" s="54">
        <f>ROUNDUP(装备强化!$F$3*INDEX(装备强化!$C$12:$C$26,MATCH(装备强化附表!S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124</v>
      </c>
      <c r="T475" s="54">
        <f t="shared" si="111"/>
        <v>248000</v>
      </c>
      <c r="U475" s="54">
        <f>ROUNDUP(装备强化!$F$3*INDEX(装备强化!$C$12:$C$26,MATCH(装备强化附表!U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141</v>
      </c>
      <c r="V475" s="54">
        <f t="shared" si="112"/>
        <v>282000</v>
      </c>
      <c r="W475" s="54">
        <f>ROUNDUP(装备强化!$F$3*INDEX(装备强化!$C$12:$C$26,MATCH(装备强化附表!W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158</v>
      </c>
      <c r="X475" s="54">
        <f t="shared" si="113"/>
        <v>316000</v>
      </c>
      <c r="Y475" s="54">
        <f>ROUNDUP(装备强化!$F$3*INDEX(装备强化!$C$12:$C$26,MATCH(装备强化附表!Y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175</v>
      </c>
      <c r="Z475" s="54">
        <f t="shared" si="114"/>
        <v>350000</v>
      </c>
      <c r="AA475" s="54">
        <f>ROUNDUP(装备强化!$F$3*INDEX(装备强化!$C$12:$C$26,MATCH(装备强化附表!AA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306</v>
      </c>
      <c r="AB475" s="54">
        <f t="shared" si="115"/>
        <v>612000</v>
      </c>
      <c r="AC475" s="54">
        <f>ROUNDUP(装备强化!$F$3*INDEX(装备强化!$C$12:$C$26,MATCH(装备强化附表!AC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340</v>
      </c>
      <c r="AD475" s="54">
        <f t="shared" si="116"/>
        <v>680000</v>
      </c>
      <c r="AE475" s="54">
        <f>ROUNDUP(装备强化!$F$3*INDEX(装备强化!$C$12:$C$26,MATCH(装备强化附表!AE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374</v>
      </c>
      <c r="AF475" s="54">
        <f t="shared" si="117"/>
        <v>748000</v>
      </c>
      <c r="AG475" s="54">
        <f>ROUNDUP(装备强化!$F$3*INDEX(装备强化!$C$12:$C$26,MATCH(装备强化附表!AG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408</v>
      </c>
      <c r="AH475" s="54">
        <f t="shared" si="118"/>
        <v>816000</v>
      </c>
      <c r="AI475" s="54">
        <f>ROUNDUP(装备强化!$F$3*INDEX(装备强化!$C$12:$C$26,MATCH(装备强化附表!AI$1,装备强化!$B$12:$B$26,0))*INDEX(装备强化!$G$12:$G$16,MATCH(装备强化附表!$D475,装备强化!$F$12:$F$16,0))*(INDEX(装备强化!$K$12:$K$26,MATCH(装备强化附表!$E475,装备强化!$J$12:$J$26,0))+IF($B475=1,装备强化!$K$28,0))*INDEX(装备强化!$O$12:$O$21,MATCH(装备强化附表!$C475,装备强化!$N$12:$N$21,0)),0)</f>
        <v>442</v>
      </c>
      <c r="AJ475" s="54">
        <f t="shared" si="119"/>
        <v>884000</v>
      </c>
    </row>
    <row r="476" spans="1:36">
      <c r="A476" t="s">
        <v>1051</v>
      </c>
      <c r="B476">
        <v>1</v>
      </c>
      <c r="C476" t="s">
        <v>127</v>
      </c>
      <c r="D476" t="s">
        <v>309</v>
      </c>
      <c r="E476">
        <v>30</v>
      </c>
      <c r="F476" t="s">
        <v>139</v>
      </c>
      <c r="G476" s="54">
        <f>ROUNDUP(装备强化!$F$3*INDEX(装备强化!$C$12:$C$26,MATCH(装备强化附表!G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23</v>
      </c>
      <c r="H476" s="54">
        <f t="shared" si="105"/>
        <v>46000</v>
      </c>
      <c r="I476" s="54">
        <f>ROUNDUP(装备强化!$F$3*INDEX(装备强化!$C$12:$C$26,MATCH(装备强化附表!I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35</v>
      </c>
      <c r="J476" s="54">
        <f t="shared" si="106"/>
        <v>70000</v>
      </c>
      <c r="K476" s="54">
        <f>ROUNDUP(装备强化!$F$3*INDEX(装备强化!$C$12:$C$26,MATCH(装备强化附表!K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52</v>
      </c>
      <c r="L476" s="54">
        <f t="shared" si="107"/>
        <v>104000</v>
      </c>
      <c r="M476" s="54">
        <f>ROUNDUP(装备强化!$F$3*INDEX(装备强化!$C$12:$C$26,MATCH(装备强化附表!M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64</v>
      </c>
      <c r="N476" s="54">
        <f t="shared" si="108"/>
        <v>128000</v>
      </c>
      <c r="O476" s="54">
        <f>ROUNDUP(装备强化!$F$3*INDEX(装备强化!$C$12:$C$26,MATCH(装备强化附表!O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81</v>
      </c>
      <c r="P476" s="54">
        <f t="shared" si="109"/>
        <v>162000</v>
      </c>
      <c r="Q476" s="54">
        <f>ROUNDUP(装备强化!$F$3*INDEX(装备强化!$C$12:$C$26,MATCH(装备强化附表!Q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144</v>
      </c>
      <c r="R476" s="54">
        <f t="shared" si="110"/>
        <v>288000</v>
      </c>
      <c r="S476" s="54">
        <f>ROUNDUP(装备强化!$F$3*INDEX(装备强化!$C$12:$C$26,MATCH(装备强化附表!S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167</v>
      </c>
      <c r="T476" s="54">
        <f t="shared" si="111"/>
        <v>334000</v>
      </c>
      <c r="U476" s="54">
        <f>ROUNDUP(装备强化!$F$3*INDEX(装备强化!$C$12:$C$26,MATCH(装备强化附表!U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190</v>
      </c>
      <c r="V476" s="54">
        <f t="shared" si="112"/>
        <v>380000</v>
      </c>
      <c r="W476" s="54">
        <f>ROUNDUP(装备强化!$F$3*INDEX(装备强化!$C$12:$C$26,MATCH(装备强化附表!W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213</v>
      </c>
      <c r="X476" s="54">
        <f t="shared" si="113"/>
        <v>426000</v>
      </c>
      <c r="Y476" s="54">
        <f>ROUNDUP(装备强化!$F$3*INDEX(装备强化!$C$12:$C$26,MATCH(装备强化附表!Y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236</v>
      </c>
      <c r="Z476" s="54">
        <f t="shared" si="114"/>
        <v>472000</v>
      </c>
      <c r="AA476" s="54">
        <f>ROUNDUP(装备强化!$F$3*INDEX(装备强化!$C$12:$C$26,MATCH(装备强化附表!AA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414</v>
      </c>
      <c r="AB476" s="54">
        <f t="shared" si="115"/>
        <v>828000</v>
      </c>
      <c r="AC476" s="54">
        <f>ROUNDUP(装备强化!$F$3*INDEX(装备强化!$C$12:$C$26,MATCH(装备强化附表!AC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460</v>
      </c>
      <c r="AD476" s="54">
        <f t="shared" si="116"/>
        <v>920000</v>
      </c>
      <c r="AE476" s="54">
        <f>ROUNDUP(装备强化!$F$3*INDEX(装备强化!$C$12:$C$26,MATCH(装备强化附表!AE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506</v>
      </c>
      <c r="AF476" s="54">
        <f t="shared" si="117"/>
        <v>1012000</v>
      </c>
      <c r="AG476" s="54">
        <f>ROUNDUP(装备强化!$F$3*INDEX(装备强化!$C$12:$C$26,MATCH(装备强化附表!AG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552</v>
      </c>
      <c r="AH476" s="54">
        <f t="shared" si="118"/>
        <v>1104000</v>
      </c>
      <c r="AI476" s="54">
        <f>ROUNDUP(装备强化!$F$3*INDEX(装备强化!$C$12:$C$26,MATCH(装备强化附表!AI$1,装备强化!$B$12:$B$26,0))*INDEX(装备强化!$G$12:$G$16,MATCH(装备强化附表!$D476,装备强化!$F$12:$F$16,0))*(INDEX(装备强化!$K$12:$K$26,MATCH(装备强化附表!$E476,装备强化!$J$12:$J$26,0))+IF($B476=1,装备强化!$K$28,0))*INDEX(装备强化!$O$12:$O$21,MATCH(装备强化附表!$C476,装备强化!$N$12:$N$21,0)),0)</f>
        <v>598</v>
      </c>
      <c r="AJ476" s="54">
        <f t="shared" si="119"/>
        <v>1196000</v>
      </c>
    </row>
    <row r="477" spans="1:36">
      <c r="A477" t="s">
        <v>1056</v>
      </c>
      <c r="B477">
        <v>0</v>
      </c>
      <c r="C477" t="s">
        <v>128</v>
      </c>
      <c r="D477" t="s">
        <v>309</v>
      </c>
      <c r="E477">
        <v>30</v>
      </c>
      <c r="F477" t="s">
        <v>139</v>
      </c>
      <c r="G477" s="54">
        <f>ROUNDUP(装备强化!$F$3*INDEX(装备强化!$C$12:$C$26,MATCH(装备强化附表!G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11</v>
      </c>
      <c r="H477" s="54">
        <f t="shared" si="105"/>
        <v>22000</v>
      </c>
      <c r="I477" s="54">
        <f>ROUNDUP(装备强化!$F$3*INDEX(装备强化!$C$12:$C$26,MATCH(装备强化附表!I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16</v>
      </c>
      <c r="J477" s="54">
        <f t="shared" si="106"/>
        <v>32000</v>
      </c>
      <c r="K477" s="54">
        <f>ROUNDUP(装备强化!$F$3*INDEX(装备强化!$C$12:$C$26,MATCH(装备强化附表!K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24</v>
      </c>
      <c r="L477" s="54">
        <f t="shared" si="107"/>
        <v>48000</v>
      </c>
      <c r="M477" s="54">
        <f>ROUNDUP(装备强化!$F$3*INDEX(装备强化!$C$12:$C$26,MATCH(装备强化附表!M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30</v>
      </c>
      <c r="N477" s="54">
        <f t="shared" si="108"/>
        <v>60000</v>
      </c>
      <c r="O477" s="54">
        <f>ROUNDUP(装备强化!$F$3*INDEX(装备强化!$C$12:$C$26,MATCH(装备强化附表!O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38</v>
      </c>
      <c r="P477" s="54">
        <f t="shared" si="109"/>
        <v>76000</v>
      </c>
      <c r="Q477" s="54">
        <f>ROUNDUP(装备强化!$F$3*INDEX(装备强化!$C$12:$C$26,MATCH(装备强化附表!Q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67</v>
      </c>
      <c r="R477" s="54">
        <f t="shared" si="110"/>
        <v>134000</v>
      </c>
      <c r="S477" s="54">
        <f>ROUNDUP(装备强化!$F$3*INDEX(装备强化!$C$12:$C$26,MATCH(装备强化附表!S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78</v>
      </c>
      <c r="T477" s="54">
        <f t="shared" si="111"/>
        <v>156000</v>
      </c>
      <c r="U477" s="54">
        <f>ROUNDUP(装备强化!$F$3*INDEX(装备强化!$C$12:$C$26,MATCH(装备强化附表!U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88</v>
      </c>
      <c r="V477" s="54">
        <f t="shared" si="112"/>
        <v>176000</v>
      </c>
      <c r="W477" s="54">
        <f>ROUNDUP(装备强化!$F$3*INDEX(装备强化!$C$12:$C$26,MATCH(装备强化附表!W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99</v>
      </c>
      <c r="X477" s="54">
        <f t="shared" si="113"/>
        <v>198000</v>
      </c>
      <c r="Y477" s="54">
        <f>ROUNDUP(装备强化!$F$3*INDEX(装备强化!$C$12:$C$26,MATCH(装备强化附表!Y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109</v>
      </c>
      <c r="Z477" s="54">
        <f t="shared" si="114"/>
        <v>218000</v>
      </c>
      <c r="AA477" s="54">
        <f>ROUNDUP(装备强化!$F$3*INDEX(装备强化!$C$12:$C$26,MATCH(装备强化附表!AA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192</v>
      </c>
      <c r="AB477" s="54">
        <f t="shared" si="115"/>
        <v>384000</v>
      </c>
      <c r="AC477" s="54">
        <f>ROUNDUP(装备强化!$F$3*INDEX(装备强化!$C$12:$C$26,MATCH(装备强化附表!AC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213</v>
      </c>
      <c r="AD477" s="54">
        <f t="shared" si="116"/>
        <v>426000</v>
      </c>
      <c r="AE477" s="54">
        <f>ROUNDUP(装备强化!$F$3*INDEX(装备强化!$C$12:$C$26,MATCH(装备强化附表!AE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234</v>
      </c>
      <c r="AF477" s="54">
        <f t="shared" si="117"/>
        <v>468000</v>
      </c>
      <c r="AG477" s="54">
        <f>ROUNDUP(装备强化!$F$3*INDEX(装备强化!$C$12:$C$26,MATCH(装备强化附表!AG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255</v>
      </c>
      <c r="AH477" s="54">
        <f t="shared" si="118"/>
        <v>510000</v>
      </c>
      <c r="AI477" s="54">
        <f>ROUNDUP(装备强化!$F$3*INDEX(装备强化!$C$12:$C$26,MATCH(装备强化附表!AI$1,装备强化!$B$12:$B$26,0))*INDEX(装备强化!$G$12:$G$16,MATCH(装备强化附表!$D477,装备强化!$F$12:$F$16,0))*(INDEX(装备强化!$K$12:$K$26,MATCH(装备强化附表!$E477,装备强化!$J$12:$J$26,0))+IF($B477=1,装备强化!$K$28,0))*INDEX(装备强化!$O$12:$O$21,MATCH(装备强化附表!$C477,装备强化!$N$12:$N$21,0)),0)</f>
        <v>277</v>
      </c>
      <c r="AJ477" s="54">
        <f t="shared" si="119"/>
        <v>554000</v>
      </c>
    </row>
    <row r="478" spans="1:36">
      <c r="A478" t="s">
        <v>1061</v>
      </c>
      <c r="B478">
        <v>1</v>
      </c>
      <c r="C478" t="s">
        <v>128</v>
      </c>
      <c r="D478" t="s">
        <v>309</v>
      </c>
      <c r="E478">
        <v>30</v>
      </c>
      <c r="F478" t="s">
        <v>139</v>
      </c>
      <c r="G478" s="54">
        <f>ROUNDUP(装备强化!$F$3*INDEX(装备强化!$C$12:$C$26,MATCH(装备强化附表!G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15</v>
      </c>
      <c r="H478" s="54">
        <f t="shared" si="105"/>
        <v>30000</v>
      </c>
      <c r="I478" s="54">
        <f>ROUNDUP(装备强化!$F$3*INDEX(装备强化!$C$12:$C$26,MATCH(装备强化附表!I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22</v>
      </c>
      <c r="J478" s="54">
        <f t="shared" si="106"/>
        <v>44000</v>
      </c>
      <c r="K478" s="54">
        <f>ROUNDUP(装备强化!$F$3*INDEX(装备强化!$C$12:$C$26,MATCH(装备强化附表!K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33</v>
      </c>
      <c r="L478" s="54">
        <f t="shared" si="107"/>
        <v>66000</v>
      </c>
      <c r="M478" s="54">
        <f>ROUNDUP(装备强化!$F$3*INDEX(装备强化!$C$12:$C$26,MATCH(装备强化附表!M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40</v>
      </c>
      <c r="N478" s="54">
        <f t="shared" si="108"/>
        <v>80000</v>
      </c>
      <c r="O478" s="54">
        <f>ROUNDUP(装备强化!$F$3*INDEX(装备强化!$C$12:$C$26,MATCH(装备强化附表!O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51</v>
      </c>
      <c r="P478" s="54">
        <f t="shared" si="109"/>
        <v>102000</v>
      </c>
      <c r="Q478" s="54">
        <f>ROUNDUP(装备强化!$F$3*INDEX(装备强化!$C$12:$C$26,MATCH(装备强化附表!Q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90</v>
      </c>
      <c r="R478" s="54">
        <f t="shared" si="110"/>
        <v>180000</v>
      </c>
      <c r="S478" s="54">
        <f>ROUNDUP(装备强化!$F$3*INDEX(装备强化!$C$12:$C$26,MATCH(装备强化附表!S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105</v>
      </c>
      <c r="T478" s="54">
        <f t="shared" si="111"/>
        <v>210000</v>
      </c>
      <c r="U478" s="54">
        <f>ROUNDUP(装备强化!$F$3*INDEX(装备强化!$C$12:$C$26,MATCH(装备强化附表!U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119</v>
      </c>
      <c r="V478" s="54">
        <f t="shared" si="112"/>
        <v>238000</v>
      </c>
      <c r="W478" s="54">
        <f>ROUNDUP(装备强化!$F$3*INDEX(装备强化!$C$12:$C$26,MATCH(装备强化附表!W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133</v>
      </c>
      <c r="X478" s="54">
        <f t="shared" si="113"/>
        <v>266000</v>
      </c>
      <c r="Y478" s="54">
        <f>ROUNDUP(装备强化!$F$3*INDEX(装备强化!$C$12:$C$26,MATCH(装备强化附表!Y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148</v>
      </c>
      <c r="Z478" s="54">
        <f t="shared" si="114"/>
        <v>296000</v>
      </c>
      <c r="AA478" s="54">
        <f>ROUNDUP(装备强化!$F$3*INDEX(装备强化!$C$12:$C$26,MATCH(装备强化附表!AA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259</v>
      </c>
      <c r="AB478" s="54">
        <f t="shared" si="115"/>
        <v>518000</v>
      </c>
      <c r="AC478" s="54">
        <f>ROUNDUP(装备强化!$F$3*INDEX(装备强化!$C$12:$C$26,MATCH(装备强化附表!AC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288</v>
      </c>
      <c r="AD478" s="54">
        <f t="shared" si="116"/>
        <v>576000</v>
      </c>
      <c r="AE478" s="54">
        <f>ROUNDUP(装备强化!$F$3*INDEX(装备强化!$C$12:$C$26,MATCH(装备强化附表!AE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317</v>
      </c>
      <c r="AF478" s="54">
        <f t="shared" si="117"/>
        <v>634000</v>
      </c>
      <c r="AG478" s="54">
        <f>ROUNDUP(装备强化!$F$3*INDEX(装备强化!$C$12:$C$26,MATCH(装备强化附表!AG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345</v>
      </c>
      <c r="AH478" s="54">
        <f t="shared" si="118"/>
        <v>690000</v>
      </c>
      <c r="AI478" s="54">
        <f>ROUNDUP(装备强化!$F$3*INDEX(装备强化!$C$12:$C$26,MATCH(装备强化附表!AI$1,装备强化!$B$12:$B$26,0))*INDEX(装备强化!$G$12:$G$16,MATCH(装备强化附表!$D478,装备强化!$F$12:$F$16,0))*(INDEX(装备强化!$K$12:$K$26,MATCH(装备强化附表!$E478,装备强化!$J$12:$J$26,0))+IF($B478=1,装备强化!$K$28,0))*INDEX(装备强化!$O$12:$O$21,MATCH(装备强化附表!$C478,装备强化!$N$12:$N$21,0)),0)</f>
        <v>374</v>
      </c>
      <c r="AJ478" s="54">
        <f t="shared" si="119"/>
        <v>748000</v>
      </c>
    </row>
    <row r="479" spans="1:36">
      <c r="A479" t="s">
        <v>1066</v>
      </c>
      <c r="B479">
        <v>0</v>
      </c>
      <c r="C479" t="s">
        <v>127</v>
      </c>
      <c r="D479" t="s">
        <v>309</v>
      </c>
      <c r="E479">
        <v>30</v>
      </c>
      <c r="F479" t="s">
        <v>137</v>
      </c>
      <c r="G479" s="54">
        <f>ROUNDUP(装备强化!$F$3*INDEX(装备强化!$C$12:$C$26,MATCH(装备强化附表!G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17</v>
      </c>
      <c r="H479" s="54">
        <f t="shared" si="105"/>
        <v>34000</v>
      </c>
      <c r="I479" s="54">
        <f>ROUNDUP(装备强化!$F$3*INDEX(装备强化!$C$12:$C$26,MATCH(装备强化附表!I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26</v>
      </c>
      <c r="J479" s="54">
        <f t="shared" si="106"/>
        <v>52000</v>
      </c>
      <c r="K479" s="54">
        <f>ROUNDUP(装备强化!$F$3*INDEX(装备强化!$C$12:$C$26,MATCH(装备强化附表!K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39</v>
      </c>
      <c r="L479" s="54">
        <f t="shared" si="107"/>
        <v>78000</v>
      </c>
      <c r="M479" s="54">
        <f>ROUNDUP(装备强化!$F$3*INDEX(装备强化!$C$12:$C$26,MATCH(装备强化附表!M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47</v>
      </c>
      <c r="N479" s="54">
        <f t="shared" si="108"/>
        <v>94000</v>
      </c>
      <c r="O479" s="54">
        <f>ROUNDUP(装备强化!$F$3*INDEX(装备强化!$C$12:$C$26,MATCH(装备强化附表!O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60</v>
      </c>
      <c r="P479" s="54">
        <f t="shared" si="109"/>
        <v>120000</v>
      </c>
      <c r="Q479" s="54">
        <f>ROUNDUP(装备强化!$F$3*INDEX(装备强化!$C$12:$C$26,MATCH(装备强化附表!Q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107</v>
      </c>
      <c r="R479" s="54">
        <f t="shared" si="110"/>
        <v>214000</v>
      </c>
      <c r="S479" s="54">
        <f>ROUNDUP(装备强化!$F$3*INDEX(装备强化!$C$12:$C$26,MATCH(装备强化附表!S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124</v>
      </c>
      <c r="T479" s="54">
        <f t="shared" si="111"/>
        <v>248000</v>
      </c>
      <c r="U479" s="54">
        <f>ROUNDUP(装备强化!$F$3*INDEX(装备强化!$C$12:$C$26,MATCH(装备强化附表!U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141</v>
      </c>
      <c r="V479" s="54">
        <f t="shared" si="112"/>
        <v>282000</v>
      </c>
      <c r="W479" s="54">
        <f>ROUNDUP(装备强化!$F$3*INDEX(装备强化!$C$12:$C$26,MATCH(装备强化附表!W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158</v>
      </c>
      <c r="X479" s="54">
        <f t="shared" si="113"/>
        <v>316000</v>
      </c>
      <c r="Y479" s="54">
        <f>ROUNDUP(装备强化!$F$3*INDEX(装备强化!$C$12:$C$26,MATCH(装备强化附表!Y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175</v>
      </c>
      <c r="Z479" s="54">
        <f t="shared" si="114"/>
        <v>350000</v>
      </c>
      <c r="AA479" s="54">
        <f>ROUNDUP(装备强化!$F$3*INDEX(装备强化!$C$12:$C$26,MATCH(装备强化附表!AA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306</v>
      </c>
      <c r="AB479" s="54">
        <f t="shared" si="115"/>
        <v>612000</v>
      </c>
      <c r="AC479" s="54">
        <f>ROUNDUP(装备强化!$F$3*INDEX(装备强化!$C$12:$C$26,MATCH(装备强化附表!AC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340</v>
      </c>
      <c r="AD479" s="54">
        <f t="shared" si="116"/>
        <v>680000</v>
      </c>
      <c r="AE479" s="54">
        <f>ROUNDUP(装备强化!$F$3*INDEX(装备强化!$C$12:$C$26,MATCH(装备强化附表!AE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374</v>
      </c>
      <c r="AF479" s="54">
        <f t="shared" si="117"/>
        <v>748000</v>
      </c>
      <c r="AG479" s="54">
        <f>ROUNDUP(装备强化!$F$3*INDEX(装备强化!$C$12:$C$26,MATCH(装备强化附表!AG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408</v>
      </c>
      <c r="AH479" s="54">
        <f t="shared" si="118"/>
        <v>816000</v>
      </c>
      <c r="AI479" s="54">
        <f>ROUNDUP(装备强化!$F$3*INDEX(装备强化!$C$12:$C$26,MATCH(装备强化附表!AI$1,装备强化!$B$12:$B$26,0))*INDEX(装备强化!$G$12:$G$16,MATCH(装备强化附表!$D479,装备强化!$F$12:$F$16,0))*(INDEX(装备强化!$K$12:$K$26,MATCH(装备强化附表!$E479,装备强化!$J$12:$J$26,0))+IF($B479=1,装备强化!$K$28,0))*INDEX(装备强化!$O$12:$O$21,MATCH(装备强化附表!$C479,装备强化!$N$12:$N$21,0)),0)</f>
        <v>442</v>
      </c>
      <c r="AJ479" s="54">
        <f t="shared" si="119"/>
        <v>884000</v>
      </c>
    </row>
    <row r="480" spans="1:36">
      <c r="A480" t="s">
        <v>1071</v>
      </c>
      <c r="B480">
        <v>1</v>
      </c>
      <c r="C480" t="s">
        <v>127</v>
      </c>
      <c r="D480" t="s">
        <v>309</v>
      </c>
      <c r="E480">
        <v>30</v>
      </c>
      <c r="F480" t="s">
        <v>137</v>
      </c>
      <c r="G480" s="54">
        <f>ROUNDUP(装备强化!$F$3*INDEX(装备强化!$C$12:$C$26,MATCH(装备强化附表!G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23</v>
      </c>
      <c r="H480" s="54">
        <f t="shared" si="105"/>
        <v>46000</v>
      </c>
      <c r="I480" s="54">
        <f>ROUNDUP(装备强化!$F$3*INDEX(装备强化!$C$12:$C$26,MATCH(装备强化附表!I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35</v>
      </c>
      <c r="J480" s="54">
        <f t="shared" si="106"/>
        <v>70000</v>
      </c>
      <c r="K480" s="54">
        <f>ROUNDUP(装备强化!$F$3*INDEX(装备强化!$C$12:$C$26,MATCH(装备强化附表!K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52</v>
      </c>
      <c r="L480" s="54">
        <f t="shared" si="107"/>
        <v>104000</v>
      </c>
      <c r="M480" s="54">
        <f>ROUNDUP(装备强化!$F$3*INDEX(装备强化!$C$12:$C$26,MATCH(装备强化附表!M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64</v>
      </c>
      <c r="N480" s="54">
        <f t="shared" si="108"/>
        <v>128000</v>
      </c>
      <c r="O480" s="54">
        <f>ROUNDUP(装备强化!$F$3*INDEX(装备强化!$C$12:$C$26,MATCH(装备强化附表!O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81</v>
      </c>
      <c r="P480" s="54">
        <f t="shared" si="109"/>
        <v>162000</v>
      </c>
      <c r="Q480" s="54">
        <f>ROUNDUP(装备强化!$F$3*INDEX(装备强化!$C$12:$C$26,MATCH(装备强化附表!Q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144</v>
      </c>
      <c r="R480" s="54">
        <f t="shared" si="110"/>
        <v>288000</v>
      </c>
      <c r="S480" s="54">
        <f>ROUNDUP(装备强化!$F$3*INDEX(装备强化!$C$12:$C$26,MATCH(装备强化附表!S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167</v>
      </c>
      <c r="T480" s="54">
        <f t="shared" si="111"/>
        <v>334000</v>
      </c>
      <c r="U480" s="54">
        <f>ROUNDUP(装备强化!$F$3*INDEX(装备强化!$C$12:$C$26,MATCH(装备强化附表!U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190</v>
      </c>
      <c r="V480" s="54">
        <f t="shared" si="112"/>
        <v>380000</v>
      </c>
      <c r="W480" s="54">
        <f>ROUNDUP(装备强化!$F$3*INDEX(装备强化!$C$12:$C$26,MATCH(装备强化附表!W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213</v>
      </c>
      <c r="X480" s="54">
        <f t="shared" si="113"/>
        <v>426000</v>
      </c>
      <c r="Y480" s="54">
        <f>ROUNDUP(装备强化!$F$3*INDEX(装备强化!$C$12:$C$26,MATCH(装备强化附表!Y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236</v>
      </c>
      <c r="Z480" s="54">
        <f t="shared" si="114"/>
        <v>472000</v>
      </c>
      <c r="AA480" s="54">
        <f>ROUNDUP(装备强化!$F$3*INDEX(装备强化!$C$12:$C$26,MATCH(装备强化附表!AA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414</v>
      </c>
      <c r="AB480" s="54">
        <f t="shared" si="115"/>
        <v>828000</v>
      </c>
      <c r="AC480" s="54">
        <f>ROUNDUP(装备强化!$F$3*INDEX(装备强化!$C$12:$C$26,MATCH(装备强化附表!AC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460</v>
      </c>
      <c r="AD480" s="54">
        <f t="shared" si="116"/>
        <v>920000</v>
      </c>
      <c r="AE480" s="54">
        <f>ROUNDUP(装备强化!$F$3*INDEX(装备强化!$C$12:$C$26,MATCH(装备强化附表!AE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506</v>
      </c>
      <c r="AF480" s="54">
        <f t="shared" si="117"/>
        <v>1012000</v>
      </c>
      <c r="AG480" s="54">
        <f>ROUNDUP(装备强化!$F$3*INDEX(装备强化!$C$12:$C$26,MATCH(装备强化附表!AG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552</v>
      </c>
      <c r="AH480" s="54">
        <f t="shared" si="118"/>
        <v>1104000</v>
      </c>
      <c r="AI480" s="54">
        <f>ROUNDUP(装备强化!$F$3*INDEX(装备强化!$C$12:$C$26,MATCH(装备强化附表!AI$1,装备强化!$B$12:$B$26,0))*INDEX(装备强化!$G$12:$G$16,MATCH(装备强化附表!$D480,装备强化!$F$12:$F$16,0))*(INDEX(装备强化!$K$12:$K$26,MATCH(装备强化附表!$E480,装备强化!$J$12:$J$26,0))+IF($B480=1,装备强化!$K$28,0))*INDEX(装备强化!$O$12:$O$21,MATCH(装备强化附表!$C480,装备强化!$N$12:$N$21,0)),0)</f>
        <v>598</v>
      </c>
      <c r="AJ480" s="54">
        <f t="shared" si="119"/>
        <v>1196000</v>
      </c>
    </row>
    <row r="481" spans="1:36">
      <c r="A481" t="s">
        <v>1076</v>
      </c>
      <c r="B481">
        <v>0</v>
      </c>
      <c r="C481" t="s">
        <v>128</v>
      </c>
      <c r="D481" t="s">
        <v>309</v>
      </c>
      <c r="E481">
        <v>30</v>
      </c>
      <c r="F481" t="s">
        <v>137</v>
      </c>
      <c r="G481" s="54">
        <f>ROUNDUP(装备强化!$F$3*INDEX(装备强化!$C$12:$C$26,MATCH(装备强化附表!G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11</v>
      </c>
      <c r="H481" s="54">
        <f t="shared" si="105"/>
        <v>22000</v>
      </c>
      <c r="I481" s="54">
        <f>ROUNDUP(装备强化!$F$3*INDEX(装备强化!$C$12:$C$26,MATCH(装备强化附表!I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16</v>
      </c>
      <c r="J481" s="54">
        <f t="shared" si="106"/>
        <v>32000</v>
      </c>
      <c r="K481" s="54">
        <f>ROUNDUP(装备强化!$F$3*INDEX(装备强化!$C$12:$C$26,MATCH(装备强化附表!K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24</v>
      </c>
      <c r="L481" s="54">
        <f t="shared" si="107"/>
        <v>48000</v>
      </c>
      <c r="M481" s="54">
        <f>ROUNDUP(装备强化!$F$3*INDEX(装备强化!$C$12:$C$26,MATCH(装备强化附表!M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30</v>
      </c>
      <c r="N481" s="54">
        <f t="shared" si="108"/>
        <v>60000</v>
      </c>
      <c r="O481" s="54">
        <f>ROUNDUP(装备强化!$F$3*INDEX(装备强化!$C$12:$C$26,MATCH(装备强化附表!O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38</v>
      </c>
      <c r="P481" s="54">
        <f t="shared" si="109"/>
        <v>76000</v>
      </c>
      <c r="Q481" s="54">
        <f>ROUNDUP(装备强化!$F$3*INDEX(装备强化!$C$12:$C$26,MATCH(装备强化附表!Q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67</v>
      </c>
      <c r="R481" s="54">
        <f t="shared" si="110"/>
        <v>134000</v>
      </c>
      <c r="S481" s="54">
        <f>ROUNDUP(装备强化!$F$3*INDEX(装备强化!$C$12:$C$26,MATCH(装备强化附表!S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78</v>
      </c>
      <c r="T481" s="54">
        <f t="shared" si="111"/>
        <v>156000</v>
      </c>
      <c r="U481" s="54">
        <f>ROUNDUP(装备强化!$F$3*INDEX(装备强化!$C$12:$C$26,MATCH(装备强化附表!U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88</v>
      </c>
      <c r="V481" s="54">
        <f t="shared" si="112"/>
        <v>176000</v>
      </c>
      <c r="W481" s="54">
        <f>ROUNDUP(装备强化!$F$3*INDEX(装备强化!$C$12:$C$26,MATCH(装备强化附表!W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99</v>
      </c>
      <c r="X481" s="54">
        <f t="shared" si="113"/>
        <v>198000</v>
      </c>
      <c r="Y481" s="54">
        <f>ROUNDUP(装备强化!$F$3*INDEX(装备强化!$C$12:$C$26,MATCH(装备强化附表!Y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109</v>
      </c>
      <c r="Z481" s="54">
        <f t="shared" si="114"/>
        <v>218000</v>
      </c>
      <c r="AA481" s="54">
        <f>ROUNDUP(装备强化!$F$3*INDEX(装备强化!$C$12:$C$26,MATCH(装备强化附表!AA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192</v>
      </c>
      <c r="AB481" s="54">
        <f t="shared" si="115"/>
        <v>384000</v>
      </c>
      <c r="AC481" s="54">
        <f>ROUNDUP(装备强化!$F$3*INDEX(装备强化!$C$12:$C$26,MATCH(装备强化附表!AC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213</v>
      </c>
      <c r="AD481" s="54">
        <f t="shared" si="116"/>
        <v>426000</v>
      </c>
      <c r="AE481" s="54">
        <f>ROUNDUP(装备强化!$F$3*INDEX(装备强化!$C$12:$C$26,MATCH(装备强化附表!AE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234</v>
      </c>
      <c r="AF481" s="54">
        <f t="shared" si="117"/>
        <v>468000</v>
      </c>
      <c r="AG481" s="54">
        <f>ROUNDUP(装备强化!$F$3*INDEX(装备强化!$C$12:$C$26,MATCH(装备强化附表!AG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255</v>
      </c>
      <c r="AH481" s="54">
        <f t="shared" si="118"/>
        <v>510000</v>
      </c>
      <c r="AI481" s="54">
        <f>ROUNDUP(装备强化!$F$3*INDEX(装备强化!$C$12:$C$26,MATCH(装备强化附表!AI$1,装备强化!$B$12:$B$26,0))*INDEX(装备强化!$G$12:$G$16,MATCH(装备强化附表!$D481,装备强化!$F$12:$F$16,0))*(INDEX(装备强化!$K$12:$K$26,MATCH(装备强化附表!$E481,装备强化!$J$12:$J$26,0))+IF($B481=1,装备强化!$K$28,0))*INDEX(装备强化!$O$12:$O$21,MATCH(装备强化附表!$C481,装备强化!$N$12:$N$21,0)),0)</f>
        <v>277</v>
      </c>
      <c r="AJ481" s="54">
        <f t="shared" si="119"/>
        <v>554000</v>
      </c>
    </row>
    <row r="482" spans="1:36">
      <c r="A482" t="s">
        <v>1081</v>
      </c>
      <c r="B482">
        <v>1</v>
      </c>
      <c r="C482" t="s">
        <v>128</v>
      </c>
      <c r="D482" t="s">
        <v>309</v>
      </c>
      <c r="E482">
        <v>30</v>
      </c>
      <c r="F482" t="s">
        <v>137</v>
      </c>
      <c r="G482" s="54">
        <f>ROUNDUP(装备强化!$F$3*INDEX(装备强化!$C$12:$C$26,MATCH(装备强化附表!G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15</v>
      </c>
      <c r="H482" s="54">
        <f t="shared" si="105"/>
        <v>30000</v>
      </c>
      <c r="I482" s="54">
        <f>ROUNDUP(装备强化!$F$3*INDEX(装备强化!$C$12:$C$26,MATCH(装备强化附表!I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22</v>
      </c>
      <c r="J482" s="54">
        <f t="shared" si="106"/>
        <v>44000</v>
      </c>
      <c r="K482" s="54">
        <f>ROUNDUP(装备强化!$F$3*INDEX(装备强化!$C$12:$C$26,MATCH(装备强化附表!K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33</v>
      </c>
      <c r="L482" s="54">
        <f t="shared" si="107"/>
        <v>66000</v>
      </c>
      <c r="M482" s="54">
        <f>ROUNDUP(装备强化!$F$3*INDEX(装备强化!$C$12:$C$26,MATCH(装备强化附表!M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40</v>
      </c>
      <c r="N482" s="54">
        <f t="shared" si="108"/>
        <v>80000</v>
      </c>
      <c r="O482" s="54">
        <f>ROUNDUP(装备强化!$F$3*INDEX(装备强化!$C$12:$C$26,MATCH(装备强化附表!O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51</v>
      </c>
      <c r="P482" s="54">
        <f t="shared" si="109"/>
        <v>102000</v>
      </c>
      <c r="Q482" s="54">
        <f>ROUNDUP(装备强化!$F$3*INDEX(装备强化!$C$12:$C$26,MATCH(装备强化附表!Q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90</v>
      </c>
      <c r="R482" s="54">
        <f t="shared" si="110"/>
        <v>180000</v>
      </c>
      <c r="S482" s="54">
        <f>ROUNDUP(装备强化!$F$3*INDEX(装备强化!$C$12:$C$26,MATCH(装备强化附表!S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105</v>
      </c>
      <c r="T482" s="54">
        <f t="shared" si="111"/>
        <v>210000</v>
      </c>
      <c r="U482" s="54">
        <f>ROUNDUP(装备强化!$F$3*INDEX(装备强化!$C$12:$C$26,MATCH(装备强化附表!U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119</v>
      </c>
      <c r="V482" s="54">
        <f t="shared" si="112"/>
        <v>238000</v>
      </c>
      <c r="W482" s="54">
        <f>ROUNDUP(装备强化!$F$3*INDEX(装备强化!$C$12:$C$26,MATCH(装备强化附表!W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133</v>
      </c>
      <c r="X482" s="54">
        <f t="shared" si="113"/>
        <v>266000</v>
      </c>
      <c r="Y482" s="54">
        <f>ROUNDUP(装备强化!$F$3*INDEX(装备强化!$C$12:$C$26,MATCH(装备强化附表!Y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148</v>
      </c>
      <c r="Z482" s="54">
        <f t="shared" si="114"/>
        <v>296000</v>
      </c>
      <c r="AA482" s="54">
        <f>ROUNDUP(装备强化!$F$3*INDEX(装备强化!$C$12:$C$26,MATCH(装备强化附表!AA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259</v>
      </c>
      <c r="AB482" s="54">
        <f t="shared" si="115"/>
        <v>518000</v>
      </c>
      <c r="AC482" s="54">
        <f>ROUNDUP(装备强化!$F$3*INDEX(装备强化!$C$12:$C$26,MATCH(装备强化附表!AC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288</v>
      </c>
      <c r="AD482" s="54">
        <f t="shared" si="116"/>
        <v>576000</v>
      </c>
      <c r="AE482" s="54">
        <f>ROUNDUP(装备强化!$F$3*INDEX(装备强化!$C$12:$C$26,MATCH(装备强化附表!AE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317</v>
      </c>
      <c r="AF482" s="54">
        <f t="shared" si="117"/>
        <v>634000</v>
      </c>
      <c r="AG482" s="54">
        <f>ROUNDUP(装备强化!$F$3*INDEX(装备强化!$C$12:$C$26,MATCH(装备强化附表!AG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345</v>
      </c>
      <c r="AH482" s="54">
        <f t="shared" si="118"/>
        <v>690000</v>
      </c>
      <c r="AI482" s="54">
        <f>ROUNDUP(装备强化!$F$3*INDEX(装备强化!$C$12:$C$26,MATCH(装备强化附表!AI$1,装备强化!$B$12:$B$26,0))*INDEX(装备强化!$G$12:$G$16,MATCH(装备强化附表!$D482,装备强化!$F$12:$F$16,0))*(INDEX(装备强化!$K$12:$K$26,MATCH(装备强化附表!$E482,装备强化!$J$12:$J$26,0))+IF($B482=1,装备强化!$K$28,0))*INDEX(装备强化!$O$12:$O$21,MATCH(装备强化附表!$C482,装备强化!$N$12:$N$21,0)),0)</f>
        <v>374</v>
      </c>
      <c r="AJ482" s="54">
        <f t="shared" si="119"/>
        <v>748000</v>
      </c>
    </row>
    <row r="483" spans="1:36">
      <c r="A483" t="s">
        <v>1086</v>
      </c>
      <c r="B483">
        <v>0</v>
      </c>
      <c r="C483" t="s">
        <v>126</v>
      </c>
      <c r="D483" t="s">
        <v>309</v>
      </c>
      <c r="E483">
        <v>30</v>
      </c>
      <c r="F483" t="s">
        <v>232</v>
      </c>
      <c r="G483" s="54">
        <f>ROUNDUP(装备强化!$F$3*INDEX(装备强化!$C$12:$C$26,MATCH(装备强化附表!G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9</v>
      </c>
      <c r="H483" s="54">
        <f t="shared" si="105"/>
        <v>18000</v>
      </c>
      <c r="I483" s="54">
        <f>ROUNDUP(装备强化!$F$3*INDEX(装备强化!$C$12:$C$26,MATCH(装备强化附表!I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13</v>
      </c>
      <c r="J483" s="54">
        <f t="shared" si="106"/>
        <v>26000</v>
      </c>
      <c r="K483" s="54">
        <f>ROUNDUP(装备强化!$F$3*INDEX(装备强化!$C$12:$C$26,MATCH(装备强化附表!K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20</v>
      </c>
      <c r="L483" s="54">
        <f t="shared" si="107"/>
        <v>40000</v>
      </c>
      <c r="M483" s="54">
        <f>ROUNDUP(装备强化!$F$3*INDEX(装备强化!$C$12:$C$26,MATCH(装备强化附表!M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24</v>
      </c>
      <c r="N483" s="54">
        <f t="shared" si="108"/>
        <v>48000</v>
      </c>
      <c r="O483" s="54">
        <f>ROUNDUP(装备强化!$F$3*INDEX(装备强化!$C$12:$C$26,MATCH(装备强化附表!O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30</v>
      </c>
      <c r="P483" s="54">
        <f t="shared" si="109"/>
        <v>60000</v>
      </c>
      <c r="Q483" s="54">
        <f>ROUNDUP(装备强化!$F$3*INDEX(装备强化!$C$12:$C$26,MATCH(装备强化附表!Q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54</v>
      </c>
      <c r="R483" s="54">
        <f t="shared" si="110"/>
        <v>108000</v>
      </c>
      <c r="S483" s="54">
        <f>ROUNDUP(装备强化!$F$3*INDEX(装备强化!$C$12:$C$26,MATCH(装备强化附表!S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62</v>
      </c>
      <c r="T483" s="54">
        <f t="shared" si="111"/>
        <v>124000</v>
      </c>
      <c r="U483" s="54">
        <f>ROUNDUP(装备强化!$F$3*INDEX(装备强化!$C$12:$C$26,MATCH(装备强化附表!U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71</v>
      </c>
      <c r="V483" s="54">
        <f t="shared" si="112"/>
        <v>142000</v>
      </c>
      <c r="W483" s="54">
        <f>ROUNDUP(装备强化!$F$3*INDEX(装备强化!$C$12:$C$26,MATCH(装备强化附表!W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79</v>
      </c>
      <c r="X483" s="54">
        <f t="shared" si="113"/>
        <v>158000</v>
      </c>
      <c r="Y483" s="54">
        <f>ROUNDUP(装备强化!$F$3*INDEX(装备强化!$C$12:$C$26,MATCH(装备强化附表!Y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88</v>
      </c>
      <c r="Z483" s="54">
        <f t="shared" si="114"/>
        <v>176000</v>
      </c>
      <c r="AA483" s="54">
        <f>ROUNDUP(装备强化!$F$3*INDEX(装备强化!$C$12:$C$26,MATCH(装备强化附表!AA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153</v>
      </c>
      <c r="AB483" s="54">
        <f t="shared" si="115"/>
        <v>306000</v>
      </c>
      <c r="AC483" s="54">
        <f>ROUNDUP(装备强化!$F$3*INDEX(装备强化!$C$12:$C$26,MATCH(装备强化附表!AC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170</v>
      </c>
      <c r="AD483" s="54">
        <f t="shared" si="116"/>
        <v>340000</v>
      </c>
      <c r="AE483" s="54">
        <f>ROUNDUP(装备强化!$F$3*INDEX(装备强化!$C$12:$C$26,MATCH(装备强化附表!AE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187</v>
      </c>
      <c r="AF483" s="54">
        <f t="shared" si="117"/>
        <v>374000</v>
      </c>
      <c r="AG483" s="54">
        <f>ROUNDUP(装备强化!$F$3*INDEX(装备强化!$C$12:$C$26,MATCH(装备强化附表!AG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204</v>
      </c>
      <c r="AH483" s="54">
        <f t="shared" si="118"/>
        <v>408000</v>
      </c>
      <c r="AI483" s="54">
        <f>ROUNDUP(装备强化!$F$3*INDEX(装备强化!$C$12:$C$26,MATCH(装备强化附表!AI$1,装备强化!$B$12:$B$26,0))*INDEX(装备强化!$G$12:$G$16,MATCH(装备强化附表!$D483,装备强化!$F$12:$F$16,0))*(INDEX(装备强化!$K$12:$K$26,MATCH(装备强化附表!$E483,装备强化!$J$12:$J$26,0))+IF($B483=1,装备强化!$K$28,0))*INDEX(装备强化!$O$12:$O$21,MATCH(装备强化附表!$C483,装备强化!$N$12:$N$21,0)),0)</f>
        <v>221</v>
      </c>
      <c r="AJ483" s="54">
        <f t="shared" si="119"/>
        <v>442000</v>
      </c>
    </row>
    <row r="484" spans="1:36">
      <c r="A484" t="s">
        <v>1091</v>
      </c>
      <c r="B484">
        <v>1</v>
      </c>
      <c r="C484" t="s">
        <v>126</v>
      </c>
      <c r="D484" t="s">
        <v>309</v>
      </c>
      <c r="E484">
        <v>30</v>
      </c>
      <c r="F484" t="s">
        <v>232</v>
      </c>
      <c r="G484" s="54">
        <f>ROUNDUP(装备强化!$F$3*INDEX(装备强化!$C$12:$C$26,MATCH(装备强化附表!G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12</v>
      </c>
      <c r="H484" s="54">
        <f t="shared" si="105"/>
        <v>24000</v>
      </c>
      <c r="I484" s="54">
        <f>ROUNDUP(装备强化!$F$3*INDEX(装备强化!$C$12:$C$26,MATCH(装备强化附表!I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18</v>
      </c>
      <c r="J484" s="54">
        <f t="shared" si="106"/>
        <v>36000</v>
      </c>
      <c r="K484" s="54">
        <f>ROUNDUP(装备强化!$F$3*INDEX(装备强化!$C$12:$C$26,MATCH(装备强化附表!K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26</v>
      </c>
      <c r="L484" s="54">
        <f t="shared" si="107"/>
        <v>52000</v>
      </c>
      <c r="M484" s="54">
        <f>ROUNDUP(装备强化!$F$3*INDEX(装备强化!$C$12:$C$26,MATCH(装备强化附表!M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32</v>
      </c>
      <c r="N484" s="54">
        <f t="shared" si="108"/>
        <v>64000</v>
      </c>
      <c r="O484" s="54">
        <f>ROUNDUP(装备强化!$F$3*INDEX(装备强化!$C$12:$C$26,MATCH(装备强化附表!O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41</v>
      </c>
      <c r="P484" s="54">
        <f t="shared" si="109"/>
        <v>82000</v>
      </c>
      <c r="Q484" s="54">
        <f>ROUNDUP(装备强化!$F$3*INDEX(装备强化!$C$12:$C$26,MATCH(装备强化附表!Q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72</v>
      </c>
      <c r="R484" s="54">
        <f t="shared" si="110"/>
        <v>144000</v>
      </c>
      <c r="S484" s="54">
        <f>ROUNDUP(装备强化!$F$3*INDEX(装备强化!$C$12:$C$26,MATCH(装备强化附表!S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84</v>
      </c>
      <c r="T484" s="54">
        <f t="shared" si="111"/>
        <v>168000</v>
      </c>
      <c r="U484" s="54">
        <f>ROUNDUP(装备强化!$F$3*INDEX(装备强化!$C$12:$C$26,MATCH(装备强化附表!U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95</v>
      </c>
      <c r="V484" s="54">
        <f t="shared" si="112"/>
        <v>190000</v>
      </c>
      <c r="W484" s="54">
        <f>ROUNDUP(装备强化!$F$3*INDEX(装备强化!$C$12:$C$26,MATCH(装备强化附表!W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107</v>
      </c>
      <c r="X484" s="54">
        <f t="shared" si="113"/>
        <v>214000</v>
      </c>
      <c r="Y484" s="54">
        <f>ROUNDUP(装备强化!$F$3*INDEX(装备强化!$C$12:$C$26,MATCH(装备强化附表!Y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118</v>
      </c>
      <c r="Z484" s="54">
        <f t="shared" si="114"/>
        <v>236000</v>
      </c>
      <c r="AA484" s="54">
        <f>ROUNDUP(装备强化!$F$3*INDEX(装备强化!$C$12:$C$26,MATCH(装备强化附表!AA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207</v>
      </c>
      <c r="AB484" s="54">
        <f t="shared" si="115"/>
        <v>414000</v>
      </c>
      <c r="AC484" s="54">
        <f>ROUNDUP(装备强化!$F$3*INDEX(装备强化!$C$12:$C$26,MATCH(装备强化附表!AC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230</v>
      </c>
      <c r="AD484" s="54">
        <f t="shared" si="116"/>
        <v>460000</v>
      </c>
      <c r="AE484" s="54">
        <f>ROUNDUP(装备强化!$F$3*INDEX(装备强化!$C$12:$C$26,MATCH(装备强化附表!AE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253</v>
      </c>
      <c r="AF484" s="54">
        <f t="shared" si="117"/>
        <v>506000</v>
      </c>
      <c r="AG484" s="54">
        <f>ROUNDUP(装备强化!$F$3*INDEX(装备强化!$C$12:$C$26,MATCH(装备强化附表!AG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276</v>
      </c>
      <c r="AH484" s="54">
        <f t="shared" si="118"/>
        <v>552000</v>
      </c>
      <c r="AI484" s="54">
        <f>ROUNDUP(装备强化!$F$3*INDEX(装备强化!$C$12:$C$26,MATCH(装备强化附表!AI$1,装备强化!$B$12:$B$26,0))*INDEX(装备强化!$G$12:$G$16,MATCH(装备强化附表!$D484,装备强化!$F$12:$F$16,0))*(INDEX(装备强化!$K$12:$K$26,MATCH(装备强化附表!$E484,装备强化!$J$12:$J$26,0))+IF($B484=1,装备强化!$K$28,0))*INDEX(装备强化!$O$12:$O$21,MATCH(装备强化附表!$C484,装备强化!$N$12:$N$21,0)),0)</f>
        <v>299</v>
      </c>
      <c r="AJ484" s="54">
        <f t="shared" si="119"/>
        <v>598000</v>
      </c>
    </row>
    <row r="485" spans="1:36">
      <c r="A485" t="s">
        <v>1096</v>
      </c>
      <c r="B485">
        <v>0</v>
      </c>
      <c r="C485" t="s">
        <v>129</v>
      </c>
      <c r="D485" t="s">
        <v>309</v>
      </c>
      <c r="E485">
        <v>30</v>
      </c>
      <c r="F485" t="s">
        <v>232</v>
      </c>
      <c r="G485" s="54">
        <f>ROUNDUP(装备强化!$F$3*INDEX(装备强化!$C$12:$C$26,MATCH(装备强化附表!G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9</v>
      </c>
      <c r="H485" s="54">
        <f t="shared" si="105"/>
        <v>18000</v>
      </c>
      <c r="I485" s="54">
        <f>ROUNDUP(装备强化!$F$3*INDEX(装备强化!$C$12:$C$26,MATCH(装备强化附表!I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13</v>
      </c>
      <c r="J485" s="54">
        <f t="shared" si="106"/>
        <v>26000</v>
      </c>
      <c r="K485" s="54">
        <f>ROUNDUP(装备强化!$F$3*INDEX(装备强化!$C$12:$C$26,MATCH(装备强化附表!K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20</v>
      </c>
      <c r="L485" s="54">
        <f t="shared" si="107"/>
        <v>40000</v>
      </c>
      <c r="M485" s="54">
        <f>ROUNDUP(装备强化!$F$3*INDEX(装备强化!$C$12:$C$26,MATCH(装备强化附表!M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24</v>
      </c>
      <c r="N485" s="54">
        <f t="shared" si="108"/>
        <v>48000</v>
      </c>
      <c r="O485" s="54">
        <f>ROUNDUP(装备强化!$F$3*INDEX(装备强化!$C$12:$C$26,MATCH(装备强化附表!O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30</v>
      </c>
      <c r="P485" s="54">
        <f t="shared" si="109"/>
        <v>60000</v>
      </c>
      <c r="Q485" s="54">
        <f>ROUNDUP(装备强化!$F$3*INDEX(装备强化!$C$12:$C$26,MATCH(装备强化附表!Q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54</v>
      </c>
      <c r="R485" s="54">
        <f t="shared" si="110"/>
        <v>108000</v>
      </c>
      <c r="S485" s="54">
        <f>ROUNDUP(装备强化!$F$3*INDEX(装备强化!$C$12:$C$26,MATCH(装备强化附表!S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62</v>
      </c>
      <c r="T485" s="54">
        <f t="shared" si="111"/>
        <v>124000</v>
      </c>
      <c r="U485" s="54">
        <f>ROUNDUP(装备强化!$F$3*INDEX(装备强化!$C$12:$C$26,MATCH(装备强化附表!U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71</v>
      </c>
      <c r="V485" s="54">
        <f t="shared" si="112"/>
        <v>142000</v>
      </c>
      <c r="W485" s="54">
        <f>ROUNDUP(装备强化!$F$3*INDEX(装备强化!$C$12:$C$26,MATCH(装备强化附表!W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79</v>
      </c>
      <c r="X485" s="54">
        <f t="shared" si="113"/>
        <v>158000</v>
      </c>
      <c r="Y485" s="54">
        <f>ROUNDUP(装备强化!$F$3*INDEX(装备强化!$C$12:$C$26,MATCH(装备强化附表!Y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88</v>
      </c>
      <c r="Z485" s="54">
        <f t="shared" si="114"/>
        <v>176000</v>
      </c>
      <c r="AA485" s="54">
        <f>ROUNDUP(装备强化!$F$3*INDEX(装备强化!$C$12:$C$26,MATCH(装备强化附表!AA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153</v>
      </c>
      <c r="AB485" s="54">
        <f t="shared" si="115"/>
        <v>306000</v>
      </c>
      <c r="AC485" s="54">
        <f>ROUNDUP(装备强化!$F$3*INDEX(装备强化!$C$12:$C$26,MATCH(装备强化附表!AC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170</v>
      </c>
      <c r="AD485" s="54">
        <f t="shared" si="116"/>
        <v>340000</v>
      </c>
      <c r="AE485" s="54">
        <f>ROUNDUP(装备强化!$F$3*INDEX(装备强化!$C$12:$C$26,MATCH(装备强化附表!AE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187</v>
      </c>
      <c r="AF485" s="54">
        <f t="shared" si="117"/>
        <v>374000</v>
      </c>
      <c r="AG485" s="54">
        <f>ROUNDUP(装备强化!$F$3*INDEX(装备强化!$C$12:$C$26,MATCH(装备强化附表!AG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204</v>
      </c>
      <c r="AH485" s="54">
        <f t="shared" si="118"/>
        <v>408000</v>
      </c>
      <c r="AI485" s="54">
        <f>ROUNDUP(装备强化!$F$3*INDEX(装备强化!$C$12:$C$26,MATCH(装备强化附表!AI$1,装备强化!$B$12:$B$26,0))*INDEX(装备强化!$G$12:$G$16,MATCH(装备强化附表!$D485,装备强化!$F$12:$F$16,0))*(INDEX(装备强化!$K$12:$K$26,MATCH(装备强化附表!$E485,装备强化!$J$12:$J$26,0))+IF($B485=1,装备强化!$K$28,0))*INDEX(装备强化!$O$12:$O$21,MATCH(装备强化附表!$C485,装备强化!$N$12:$N$21,0)),0)</f>
        <v>221</v>
      </c>
      <c r="AJ485" s="54">
        <f t="shared" si="119"/>
        <v>442000</v>
      </c>
    </row>
    <row r="486" spans="1:36">
      <c r="A486" t="s">
        <v>1101</v>
      </c>
      <c r="B486">
        <v>1</v>
      </c>
      <c r="C486" t="s">
        <v>129</v>
      </c>
      <c r="D486" t="s">
        <v>309</v>
      </c>
      <c r="E486">
        <v>30</v>
      </c>
      <c r="F486" t="s">
        <v>232</v>
      </c>
      <c r="G486" s="54">
        <f>ROUNDUP(装备强化!$F$3*INDEX(装备强化!$C$12:$C$26,MATCH(装备强化附表!G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12</v>
      </c>
      <c r="H486" s="54">
        <f t="shared" si="105"/>
        <v>24000</v>
      </c>
      <c r="I486" s="54">
        <f>ROUNDUP(装备强化!$F$3*INDEX(装备强化!$C$12:$C$26,MATCH(装备强化附表!I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18</v>
      </c>
      <c r="J486" s="54">
        <f t="shared" si="106"/>
        <v>36000</v>
      </c>
      <c r="K486" s="54">
        <f>ROUNDUP(装备强化!$F$3*INDEX(装备强化!$C$12:$C$26,MATCH(装备强化附表!K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26</v>
      </c>
      <c r="L486" s="54">
        <f t="shared" si="107"/>
        <v>52000</v>
      </c>
      <c r="M486" s="54">
        <f>ROUNDUP(装备强化!$F$3*INDEX(装备强化!$C$12:$C$26,MATCH(装备强化附表!M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32</v>
      </c>
      <c r="N486" s="54">
        <f t="shared" si="108"/>
        <v>64000</v>
      </c>
      <c r="O486" s="54">
        <f>ROUNDUP(装备强化!$F$3*INDEX(装备强化!$C$12:$C$26,MATCH(装备强化附表!O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41</v>
      </c>
      <c r="P486" s="54">
        <f t="shared" si="109"/>
        <v>82000</v>
      </c>
      <c r="Q486" s="54">
        <f>ROUNDUP(装备强化!$F$3*INDEX(装备强化!$C$12:$C$26,MATCH(装备强化附表!Q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72</v>
      </c>
      <c r="R486" s="54">
        <f t="shared" si="110"/>
        <v>144000</v>
      </c>
      <c r="S486" s="54">
        <f>ROUNDUP(装备强化!$F$3*INDEX(装备强化!$C$12:$C$26,MATCH(装备强化附表!S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84</v>
      </c>
      <c r="T486" s="54">
        <f t="shared" si="111"/>
        <v>168000</v>
      </c>
      <c r="U486" s="54">
        <f>ROUNDUP(装备强化!$F$3*INDEX(装备强化!$C$12:$C$26,MATCH(装备强化附表!U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95</v>
      </c>
      <c r="V486" s="54">
        <f t="shared" si="112"/>
        <v>190000</v>
      </c>
      <c r="W486" s="54">
        <f>ROUNDUP(装备强化!$F$3*INDEX(装备强化!$C$12:$C$26,MATCH(装备强化附表!W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107</v>
      </c>
      <c r="X486" s="54">
        <f t="shared" si="113"/>
        <v>214000</v>
      </c>
      <c r="Y486" s="54">
        <f>ROUNDUP(装备强化!$F$3*INDEX(装备强化!$C$12:$C$26,MATCH(装备强化附表!Y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118</v>
      </c>
      <c r="Z486" s="54">
        <f t="shared" si="114"/>
        <v>236000</v>
      </c>
      <c r="AA486" s="54">
        <f>ROUNDUP(装备强化!$F$3*INDEX(装备强化!$C$12:$C$26,MATCH(装备强化附表!AA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207</v>
      </c>
      <c r="AB486" s="54">
        <f t="shared" si="115"/>
        <v>414000</v>
      </c>
      <c r="AC486" s="54">
        <f>ROUNDUP(装备强化!$F$3*INDEX(装备强化!$C$12:$C$26,MATCH(装备强化附表!AC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230</v>
      </c>
      <c r="AD486" s="54">
        <f t="shared" si="116"/>
        <v>460000</v>
      </c>
      <c r="AE486" s="54">
        <f>ROUNDUP(装备强化!$F$3*INDEX(装备强化!$C$12:$C$26,MATCH(装备强化附表!AE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253</v>
      </c>
      <c r="AF486" s="54">
        <f t="shared" si="117"/>
        <v>506000</v>
      </c>
      <c r="AG486" s="54">
        <f>ROUNDUP(装备强化!$F$3*INDEX(装备强化!$C$12:$C$26,MATCH(装备强化附表!AG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276</v>
      </c>
      <c r="AH486" s="54">
        <f t="shared" si="118"/>
        <v>552000</v>
      </c>
      <c r="AI486" s="54">
        <f>ROUNDUP(装备强化!$F$3*INDEX(装备强化!$C$12:$C$26,MATCH(装备强化附表!AI$1,装备强化!$B$12:$B$26,0))*INDEX(装备强化!$G$12:$G$16,MATCH(装备强化附表!$D486,装备强化!$F$12:$F$16,0))*(INDEX(装备强化!$K$12:$K$26,MATCH(装备强化附表!$E486,装备强化!$J$12:$J$26,0))+IF($B486=1,装备强化!$K$28,0))*INDEX(装备强化!$O$12:$O$21,MATCH(装备强化附表!$C486,装备强化!$N$12:$N$21,0)),0)</f>
        <v>299</v>
      </c>
      <c r="AJ486" s="54">
        <f t="shared" si="119"/>
        <v>598000</v>
      </c>
    </row>
    <row r="487" spans="1:36">
      <c r="A487" t="s">
        <v>1106</v>
      </c>
      <c r="B487">
        <v>0</v>
      </c>
      <c r="C487" t="s">
        <v>123</v>
      </c>
      <c r="D487" t="s">
        <v>309</v>
      </c>
      <c r="E487">
        <v>35</v>
      </c>
      <c r="F487" t="s">
        <v>232</v>
      </c>
      <c r="G487" s="54">
        <f>ROUNDUP(装备强化!$F$3*INDEX(装备强化!$C$12:$C$26,MATCH(装备强化附表!G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10</v>
      </c>
      <c r="H487" s="54">
        <f t="shared" si="105"/>
        <v>20000</v>
      </c>
      <c r="I487" s="54">
        <f>ROUNDUP(装备强化!$F$3*INDEX(装备强化!$C$12:$C$26,MATCH(装备强化附表!I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15</v>
      </c>
      <c r="J487" s="54">
        <f t="shared" si="106"/>
        <v>30000</v>
      </c>
      <c r="K487" s="54">
        <f>ROUNDUP(装备强化!$F$3*INDEX(装备强化!$C$12:$C$26,MATCH(装备强化附表!K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22</v>
      </c>
      <c r="L487" s="54">
        <f t="shared" si="107"/>
        <v>44000</v>
      </c>
      <c r="M487" s="54">
        <f>ROUNDUP(装备强化!$F$3*INDEX(装备强化!$C$12:$C$26,MATCH(装备强化附表!M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27</v>
      </c>
      <c r="N487" s="54">
        <f t="shared" si="108"/>
        <v>54000</v>
      </c>
      <c r="O487" s="54">
        <f>ROUNDUP(装备强化!$F$3*INDEX(装备强化!$C$12:$C$26,MATCH(装备强化附表!O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34</v>
      </c>
      <c r="P487" s="54">
        <f t="shared" si="109"/>
        <v>68000</v>
      </c>
      <c r="Q487" s="54">
        <f>ROUNDUP(装备强化!$F$3*INDEX(装备强化!$C$12:$C$26,MATCH(装备强化附表!Q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60</v>
      </c>
      <c r="R487" s="54">
        <f t="shared" si="110"/>
        <v>120000</v>
      </c>
      <c r="S487" s="54">
        <f>ROUNDUP(装备强化!$F$3*INDEX(装备强化!$C$12:$C$26,MATCH(装备强化附表!S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69</v>
      </c>
      <c r="T487" s="54">
        <f t="shared" si="111"/>
        <v>138000</v>
      </c>
      <c r="U487" s="54">
        <f>ROUNDUP(装备强化!$F$3*INDEX(装备强化!$C$12:$C$26,MATCH(装备强化附表!U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79</v>
      </c>
      <c r="V487" s="54">
        <f t="shared" si="112"/>
        <v>158000</v>
      </c>
      <c r="W487" s="54">
        <f>ROUNDUP(装备强化!$F$3*INDEX(装备强化!$C$12:$C$26,MATCH(装备强化附表!W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88</v>
      </c>
      <c r="X487" s="54">
        <f t="shared" si="113"/>
        <v>176000</v>
      </c>
      <c r="Y487" s="54">
        <f>ROUNDUP(装备强化!$F$3*INDEX(装备强化!$C$12:$C$26,MATCH(装备强化附表!Y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98</v>
      </c>
      <c r="Z487" s="54">
        <f t="shared" si="114"/>
        <v>196000</v>
      </c>
      <c r="AA487" s="54">
        <f>ROUNDUP(装备强化!$F$3*INDEX(装备强化!$C$12:$C$26,MATCH(装备强化附表!AA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171</v>
      </c>
      <c r="AB487" s="54">
        <f t="shared" si="115"/>
        <v>342000</v>
      </c>
      <c r="AC487" s="54">
        <f>ROUNDUP(装备强化!$F$3*INDEX(装备强化!$C$12:$C$26,MATCH(装备强化附表!AC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190</v>
      </c>
      <c r="AD487" s="54">
        <f t="shared" si="116"/>
        <v>380000</v>
      </c>
      <c r="AE487" s="54">
        <f>ROUNDUP(装备强化!$F$3*INDEX(装备强化!$C$12:$C$26,MATCH(装备强化附表!AE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209</v>
      </c>
      <c r="AF487" s="54">
        <f t="shared" si="117"/>
        <v>418000</v>
      </c>
      <c r="AG487" s="54">
        <f>ROUNDUP(装备强化!$F$3*INDEX(装备强化!$C$12:$C$26,MATCH(装备强化附表!AG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228</v>
      </c>
      <c r="AH487" s="54">
        <f t="shared" si="118"/>
        <v>456000</v>
      </c>
      <c r="AI487" s="54">
        <f>ROUNDUP(装备强化!$F$3*INDEX(装备强化!$C$12:$C$26,MATCH(装备强化附表!AI$1,装备强化!$B$12:$B$26,0))*INDEX(装备强化!$G$12:$G$16,MATCH(装备强化附表!$D487,装备强化!$F$12:$F$16,0))*(INDEX(装备强化!$K$12:$K$26,MATCH(装备强化附表!$E487,装备强化!$J$12:$J$26,0))+IF($B487=1,装备强化!$K$28,0))*INDEX(装备强化!$O$12:$O$21,MATCH(装备强化附表!$C487,装备强化!$N$12:$N$21,0)),0)</f>
        <v>247</v>
      </c>
      <c r="AJ487" s="54">
        <f t="shared" si="119"/>
        <v>494000</v>
      </c>
    </row>
    <row r="488" spans="1:36">
      <c r="A488" t="s">
        <v>1111</v>
      </c>
      <c r="B488">
        <v>0</v>
      </c>
      <c r="C488" t="s">
        <v>124</v>
      </c>
      <c r="D488" t="s">
        <v>309</v>
      </c>
      <c r="E488">
        <v>35</v>
      </c>
      <c r="F488" t="s">
        <v>232</v>
      </c>
      <c r="G488" s="54">
        <f>ROUNDUP(装备强化!$F$3*INDEX(装备强化!$C$12:$C$26,MATCH(装备强化附表!G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12</v>
      </c>
      <c r="H488" s="54">
        <f t="shared" si="105"/>
        <v>24000</v>
      </c>
      <c r="I488" s="54">
        <f>ROUNDUP(装备强化!$F$3*INDEX(装备强化!$C$12:$C$26,MATCH(装备强化附表!I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18</v>
      </c>
      <c r="J488" s="54">
        <f t="shared" si="106"/>
        <v>36000</v>
      </c>
      <c r="K488" s="54">
        <f>ROUNDUP(装备强化!$F$3*INDEX(装备强化!$C$12:$C$26,MATCH(装备强化附表!K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27</v>
      </c>
      <c r="L488" s="54">
        <f t="shared" si="107"/>
        <v>54000</v>
      </c>
      <c r="M488" s="54">
        <f>ROUNDUP(装备强化!$F$3*INDEX(装备强化!$C$12:$C$26,MATCH(装备强化附表!M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33</v>
      </c>
      <c r="N488" s="54">
        <f t="shared" si="108"/>
        <v>66000</v>
      </c>
      <c r="O488" s="54">
        <f>ROUNDUP(装备强化!$F$3*INDEX(装备强化!$C$12:$C$26,MATCH(装备强化附表!O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42</v>
      </c>
      <c r="P488" s="54">
        <f t="shared" si="109"/>
        <v>84000</v>
      </c>
      <c r="Q488" s="54">
        <f>ROUNDUP(装备强化!$F$3*INDEX(装备强化!$C$12:$C$26,MATCH(装备强化附表!Q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75</v>
      </c>
      <c r="R488" s="54">
        <f t="shared" si="110"/>
        <v>150000</v>
      </c>
      <c r="S488" s="54">
        <f>ROUNDUP(装备强化!$F$3*INDEX(装备强化!$C$12:$C$26,MATCH(装备强化附表!S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87</v>
      </c>
      <c r="T488" s="54">
        <f t="shared" si="111"/>
        <v>174000</v>
      </c>
      <c r="U488" s="54">
        <f>ROUNDUP(装备强化!$F$3*INDEX(装备强化!$C$12:$C$26,MATCH(装备强化附表!U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98</v>
      </c>
      <c r="V488" s="54">
        <f t="shared" si="112"/>
        <v>196000</v>
      </c>
      <c r="W488" s="54">
        <f>ROUNDUP(装备强化!$F$3*INDEX(装备强化!$C$12:$C$26,MATCH(装备强化附表!W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110</v>
      </c>
      <c r="X488" s="54">
        <f t="shared" si="113"/>
        <v>220000</v>
      </c>
      <c r="Y488" s="54">
        <f>ROUNDUP(装备强化!$F$3*INDEX(装备强化!$C$12:$C$26,MATCH(装备强化附表!Y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122</v>
      </c>
      <c r="Z488" s="54">
        <f t="shared" si="114"/>
        <v>244000</v>
      </c>
      <c r="AA488" s="54">
        <f>ROUNDUP(装备强化!$F$3*INDEX(装备强化!$C$12:$C$26,MATCH(装备强化附表!AA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214</v>
      </c>
      <c r="AB488" s="54">
        <f t="shared" si="115"/>
        <v>428000</v>
      </c>
      <c r="AC488" s="54">
        <f>ROUNDUP(装备强化!$F$3*INDEX(装备强化!$C$12:$C$26,MATCH(装备强化附表!AC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238</v>
      </c>
      <c r="AD488" s="54">
        <f t="shared" si="116"/>
        <v>476000</v>
      </c>
      <c r="AE488" s="54">
        <f>ROUNDUP(装备强化!$F$3*INDEX(装备强化!$C$12:$C$26,MATCH(装备强化附表!AE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262</v>
      </c>
      <c r="AF488" s="54">
        <f t="shared" si="117"/>
        <v>524000</v>
      </c>
      <c r="AG488" s="54">
        <f>ROUNDUP(装备强化!$F$3*INDEX(装备强化!$C$12:$C$26,MATCH(装备强化附表!AG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285</v>
      </c>
      <c r="AH488" s="54">
        <f t="shared" si="118"/>
        <v>570000</v>
      </c>
      <c r="AI488" s="54">
        <f>ROUNDUP(装备强化!$F$3*INDEX(装备强化!$C$12:$C$26,MATCH(装备强化附表!AI$1,装备强化!$B$12:$B$26,0))*INDEX(装备强化!$G$12:$G$16,MATCH(装备强化附表!$D488,装备强化!$F$12:$F$16,0))*(INDEX(装备强化!$K$12:$K$26,MATCH(装备强化附表!$E488,装备强化!$J$12:$J$26,0))+IF($B488=1,装备强化!$K$28,0))*INDEX(装备强化!$O$12:$O$21,MATCH(装备强化附表!$C488,装备强化!$N$12:$N$21,0)),0)</f>
        <v>309</v>
      </c>
      <c r="AJ488" s="54">
        <f t="shared" si="119"/>
        <v>618000</v>
      </c>
    </row>
    <row r="489" spans="1:36">
      <c r="A489" t="s">
        <v>1116</v>
      </c>
      <c r="B489">
        <v>0</v>
      </c>
      <c r="C489" t="s">
        <v>125</v>
      </c>
      <c r="D489" t="s">
        <v>309</v>
      </c>
      <c r="E489">
        <v>35</v>
      </c>
      <c r="F489" t="s">
        <v>232</v>
      </c>
      <c r="G489" s="54">
        <f>ROUNDUP(装备强化!$F$3*INDEX(装备强化!$C$12:$C$26,MATCH(装备强化附表!G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12</v>
      </c>
      <c r="H489" s="54">
        <f t="shared" si="105"/>
        <v>24000</v>
      </c>
      <c r="I489" s="54">
        <f>ROUNDUP(装备强化!$F$3*INDEX(装备强化!$C$12:$C$26,MATCH(装备强化附表!I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18</v>
      </c>
      <c r="J489" s="54">
        <f t="shared" si="106"/>
        <v>36000</v>
      </c>
      <c r="K489" s="54">
        <f>ROUNDUP(装备强化!$F$3*INDEX(装备强化!$C$12:$C$26,MATCH(装备强化附表!K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27</v>
      </c>
      <c r="L489" s="54">
        <f t="shared" si="107"/>
        <v>54000</v>
      </c>
      <c r="M489" s="54">
        <f>ROUNDUP(装备强化!$F$3*INDEX(装备强化!$C$12:$C$26,MATCH(装备强化附表!M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33</v>
      </c>
      <c r="N489" s="54">
        <f t="shared" si="108"/>
        <v>66000</v>
      </c>
      <c r="O489" s="54">
        <f>ROUNDUP(装备强化!$F$3*INDEX(装备强化!$C$12:$C$26,MATCH(装备强化附表!O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42</v>
      </c>
      <c r="P489" s="54">
        <f t="shared" si="109"/>
        <v>84000</v>
      </c>
      <c r="Q489" s="54">
        <f>ROUNDUP(装备强化!$F$3*INDEX(装备强化!$C$12:$C$26,MATCH(装备强化附表!Q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75</v>
      </c>
      <c r="R489" s="54">
        <f t="shared" si="110"/>
        <v>150000</v>
      </c>
      <c r="S489" s="54">
        <f>ROUNDUP(装备强化!$F$3*INDEX(装备强化!$C$12:$C$26,MATCH(装备强化附表!S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87</v>
      </c>
      <c r="T489" s="54">
        <f t="shared" si="111"/>
        <v>174000</v>
      </c>
      <c r="U489" s="54">
        <f>ROUNDUP(装备强化!$F$3*INDEX(装备强化!$C$12:$C$26,MATCH(装备强化附表!U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98</v>
      </c>
      <c r="V489" s="54">
        <f t="shared" si="112"/>
        <v>196000</v>
      </c>
      <c r="W489" s="54">
        <f>ROUNDUP(装备强化!$F$3*INDEX(装备强化!$C$12:$C$26,MATCH(装备强化附表!W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110</v>
      </c>
      <c r="X489" s="54">
        <f t="shared" si="113"/>
        <v>220000</v>
      </c>
      <c r="Y489" s="54">
        <f>ROUNDUP(装备强化!$F$3*INDEX(装备强化!$C$12:$C$26,MATCH(装备强化附表!Y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122</v>
      </c>
      <c r="Z489" s="54">
        <f t="shared" si="114"/>
        <v>244000</v>
      </c>
      <c r="AA489" s="54">
        <f>ROUNDUP(装备强化!$F$3*INDEX(装备强化!$C$12:$C$26,MATCH(装备强化附表!AA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214</v>
      </c>
      <c r="AB489" s="54">
        <f t="shared" si="115"/>
        <v>428000</v>
      </c>
      <c r="AC489" s="54">
        <f>ROUNDUP(装备强化!$F$3*INDEX(装备强化!$C$12:$C$26,MATCH(装备强化附表!AC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238</v>
      </c>
      <c r="AD489" s="54">
        <f t="shared" si="116"/>
        <v>476000</v>
      </c>
      <c r="AE489" s="54">
        <f>ROUNDUP(装备强化!$F$3*INDEX(装备强化!$C$12:$C$26,MATCH(装备强化附表!AE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262</v>
      </c>
      <c r="AF489" s="54">
        <f t="shared" si="117"/>
        <v>524000</v>
      </c>
      <c r="AG489" s="54">
        <f>ROUNDUP(装备强化!$F$3*INDEX(装备强化!$C$12:$C$26,MATCH(装备强化附表!AG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285</v>
      </c>
      <c r="AH489" s="54">
        <f t="shared" si="118"/>
        <v>570000</v>
      </c>
      <c r="AI489" s="54">
        <f>ROUNDUP(装备强化!$F$3*INDEX(装备强化!$C$12:$C$26,MATCH(装备强化附表!AI$1,装备强化!$B$12:$B$26,0))*INDEX(装备强化!$G$12:$G$16,MATCH(装备强化附表!$D489,装备强化!$F$12:$F$16,0))*(INDEX(装备强化!$K$12:$K$26,MATCH(装备强化附表!$E489,装备强化!$J$12:$J$26,0))+IF($B489=1,装备强化!$K$28,0))*INDEX(装备强化!$O$12:$O$21,MATCH(装备强化附表!$C489,装备强化!$N$12:$N$21,0)),0)</f>
        <v>309</v>
      </c>
      <c r="AJ489" s="54">
        <f t="shared" si="119"/>
        <v>618000</v>
      </c>
    </row>
    <row r="490" spans="1:36">
      <c r="A490" t="s">
        <v>1121</v>
      </c>
      <c r="B490">
        <v>0</v>
      </c>
      <c r="C490" t="s">
        <v>130</v>
      </c>
      <c r="D490" t="s">
        <v>309</v>
      </c>
      <c r="E490">
        <v>35</v>
      </c>
      <c r="F490" t="s">
        <v>232</v>
      </c>
      <c r="G490" s="54">
        <f>ROUNDUP(装备强化!$F$3*INDEX(装备强化!$C$12:$C$26,MATCH(装备强化附表!G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10</v>
      </c>
      <c r="H490" s="54">
        <f t="shared" si="105"/>
        <v>20000</v>
      </c>
      <c r="I490" s="54">
        <f>ROUNDUP(装备强化!$F$3*INDEX(装备强化!$C$12:$C$26,MATCH(装备强化附表!I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15</v>
      </c>
      <c r="J490" s="54">
        <f t="shared" si="106"/>
        <v>30000</v>
      </c>
      <c r="K490" s="54">
        <f>ROUNDUP(装备强化!$F$3*INDEX(装备强化!$C$12:$C$26,MATCH(装备强化附表!K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22</v>
      </c>
      <c r="L490" s="54">
        <f t="shared" si="107"/>
        <v>44000</v>
      </c>
      <c r="M490" s="54">
        <f>ROUNDUP(装备强化!$F$3*INDEX(装备强化!$C$12:$C$26,MATCH(装备强化附表!M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27</v>
      </c>
      <c r="N490" s="54">
        <f t="shared" si="108"/>
        <v>54000</v>
      </c>
      <c r="O490" s="54">
        <f>ROUNDUP(装备强化!$F$3*INDEX(装备强化!$C$12:$C$26,MATCH(装备强化附表!O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34</v>
      </c>
      <c r="P490" s="54">
        <f t="shared" si="109"/>
        <v>68000</v>
      </c>
      <c r="Q490" s="54">
        <f>ROUNDUP(装备强化!$F$3*INDEX(装备强化!$C$12:$C$26,MATCH(装备强化附表!Q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60</v>
      </c>
      <c r="R490" s="54">
        <f t="shared" si="110"/>
        <v>120000</v>
      </c>
      <c r="S490" s="54">
        <f>ROUNDUP(装备强化!$F$3*INDEX(装备强化!$C$12:$C$26,MATCH(装备强化附表!S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69</v>
      </c>
      <c r="T490" s="54">
        <f t="shared" si="111"/>
        <v>138000</v>
      </c>
      <c r="U490" s="54">
        <f>ROUNDUP(装备强化!$F$3*INDEX(装备强化!$C$12:$C$26,MATCH(装备强化附表!U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79</v>
      </c>
      <c r="V490" s="54">
        <f t="shared" si="112"/>
        <v>158000</v>
      </c>
      <c r="W490" s="54">
        <f>ROUNDUP(装备强化!$F$3*INDEX(装备强化!$C$12:$C$26,MATCH(装备强化附表!W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88</v>
      </c>
      <c r="X490" s="54">
        <f t="shared" si="113"/>
        <v>176000</v>
      </c>
      <c r="Y490" s="54">
        <f>ROUNDUP(装备强化!$F$3*INDEX(装备强化!$C$12:$C$26,MATCH(装备强化附表!Y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98</v>
      </c>
      <c r="Z490" s="54">
        <f t="shared" si="114"/>
        <v>196000</v>
      </c>
      <c r="AA490" s="54">
        <f>ROUNDUP(装备强化!$F$3*INDEX(装备强化!$C$12:$C$26,MATCH(装备强化附表!AA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171</v>
      </c>
      <c r="AB490" s="54">
        <f t="shared" si="115"/>
        <v>342000</v>
      </c>
      <c r="AC490" s="54">
        <f>ROUNDUP(装备强化!$F$3*INDEX(装备强化!$C$12:$C$26,MATCH(装备强化附表!AC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190</v>
      </c>
      <c r="AD490" s="54">
        <f t="shared" si="116"/>
        <v>380000</v>
      </c>
      <c r="AE490" s="54">
        <f>ROUNDUP(装备强化!$F$3*INDEX(装备强化!$C$12:$C$26,MATCH(装备强化附表!AE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209</v>
      </c>
      <c r="AF490" s="54">
        <f t="shared" si="117"/>
        <v>418000</v>
      </c>
      <c r="AG490" s="54">
        <f>ROUNDUP(装备强化!$F$3*INDEX(装备强化!$C$12:$C$26,MATCH(装备强化附表!AG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228</v>
      </c>
      <c r="AH490" s="54">
        <f t="shared" si="118"/>
        <v>456000</v>
      </c>
      <c r="AI490" s="54">
        <f>ROUNDUP(装备强化!$F$3*INDEX(装备强化!$C$12:$C$26,MATCH(装备强化附表!AI$1,装备强化!$B$12:$B$26,0))*INDEX(装备强化!$G$12:$G$16,MATCH(装备强化附表!$D490,装备强化!$F$12:$F$16,0))*(INDEX(装备强化!$K$12:$K$26,MATCH(装备强化附表!$E490,装备强化!$J$12:$J$26,0))+IF($B490=1,装备强化!$K$28,0))*INDEX(装备强化!$O$12:$O$21,MATCH(装备强化附表!$C490,装备强化!$N$12:$N$21,0)),0)</f>
        <v>247</v>
      </c>
      <c r="AJ490" s="54">
        <f t="shared" si="119"/>
        <v>494000</v>
      </c>
    </row>
    <row r="491" spans="1:36">
      <c r="A491" t="s">
        <v>1126</v>
      </c>
      <c r="B491">
        <v>0</v>
      </c>
      <c r="C491" t="s">
        <v>131</v>
      </c>
      <c r="D491" t="s">
        <v>309</v>
      </c>
      <c r="E491">
        <v>35</v>
      </c>
      <c r="F491" t="s">
        <v>232</v>
      </c>
      <c r="G491" s="54">
        <f>ROUNDUP(装备强化!$F$3*INDEX(装备强化!$C$12:$C$26,MATCH(装备强化附表!G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10</v>
      </c>
      <c r="H491" s="54">
        <f t="shared" si="105"/>
        <v>20000</v>
      </c>
      <c r="I491" s="54">
        <f>ROUNDUP(装备强化!$F$3*INDEX(装备强化!$C$12:$C$26,MATCH(装备强化附表!I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15</v>
      </c>
      <c r="J491" s="54">
        <f t="shared" si="106"/>
        <v>30000</v>
      </c>
      <c r="K491" s="54">
        <f>ROUNDUP(装备强化!$F$3*INDEX(装备强化!$C$12:$C$26,MATCH(装备强化附表!K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22</v>
      </c>
      <c r="L491" s="54">
        <f t="shared" si="107"/>
        <v>44000</v>
      </c>
      <c r="M491" s="54">
        <f>ROUNDUP(装备强化!$F$3*INDEX(装备强化!$C$12:$C$26,MATCH(装备强化附表!M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27</v>
      </c>
      <c r="N491" s="54">
        <f t="shared" si="108"/>
        <v>54000</v>
      </c>
      <c r="O491" s="54">
        <f>ROUNDUP(装备强化!$F$3*INDEX(装备强化!$C$12:$C$26,MATCH(装备强化附表!O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34</v>
      </c>
      <c r="P491" s="54">
        <f t="shared" si="109"/>
        <v>68000</v>
      </c>
      <c r="Q491" s="54">
        <f>ROUNDUP(装备强化!$F$3*INDEX(装备强化!$C$12:$C$26,MATCH(装备强化附表!Q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60</v>
      </c>
      <c r="R491" s="54">
        <f t="shared" si="110"/>
        <v>120000</v>
      </c>
      <c r="S491" s="54">
        <f>ROUNDUP(装备强化!$F$3*INDEX(装备强化!$C$12:$C$26,MATCH(装备强化附表!S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69</v>
      </c>
      <c r="T491" s="54">
        <f t="shared" si="111"/>
        <v>138000</v>
      </c>
      <c r="U491" s="54">
        <f>ROUNDUP(装备强化!$F$3*INDEX(装备强化!$C$12:$C$26,MATCH(装备强化附表!U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79</v>
      </c>
      <c r="V491" s="54">
        <f t="shared" si="112"/>
        <v>158000</v>
      </c>
      <c r="W491" s="54">
        <f>ROUNDUP(装备强化!$F$3*INDEX(装备强化!$C$12:$C$26,MATCH(装备强化附表!W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88</v>
      </c>
      <c r="X491" s="54">
        <f t="shared" si="113"/>
        <v>176000</v>
      </c>
      <c r="Y491" s="54">
        <f>ROUNDUP(装备强化!$F$3*INDEX(装备强化!$C$12:$C$26,MATCH(装备强化附表!Y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98</v>
      </c>
      <c r="Z491" s="54">
        <f t="shared" si="114"/>
        <v>196000</v>
      </c>
      <c r="AA491" s="54">
        <f>ROUNDUP(装备强化!$F$3*INDEX(装备强化!$C$12:$C$26,MATCH(装备强化附表!AA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171</v>
      </c>
      <c r="AB491" s="54">
        <f t="shared" si="115"/>
        <v>342000</v>
      </c>
      <c r="AC491" s="54">
        <f>ROUNDUP(装备强化!$F$3*INDEX(装备强化!$C$12:$C$26,MATCH(装备强化附表!AC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190</v>
      </c>
      <c r="AD491" s="54">
        <f t="shared" si="116"/>
        <v>380000</v>
      </c>
      <c r="AE491" s="54">
        <f>ROUNDUP(装备强化!$F$3*INDEX(装备强化!$C$12:$C$26,MATCH(装备强化附表!AE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209</v>
      </c>
      <c r="AF491" s="54">
        <f t="shared" si="117"/>
        <v>418000</v>
      </c>
      <c r="AG491" s="54">
        <f>ROUNDUP(装备强化!$F$3*INDEX(装备强化!$C$12:$C$26,MATCH(装备强化附表!AG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228</v>
      </c>
      <c r="AH491" s="54">
        <f t="shared" si="118"/>
        <v>456000</v>
      </c>
      <c r="AI491" s="54">
        <f>ROUNDUP(装备强化!$F$3*INDEX(装备强化!$C$12:$C$26,MATCH(装备强化附表!AI$1,装备强化!$B$12:$B$26,0))*INDEX(装备强化!$G$12:$G$16,MATCH(装备强化附表!$D491,装备强化!$F$12:$F$16,0))*(INDEX(装备强化!$K$12:$K$26,MATCH(装备强化附表!$E491,装备强化!$J$12:$J$26,0))+IF($B491=1,装备强化!$K$28,0))*INDEX(装备强化!$O$12:$O$21,MATCH(装备强化附表!$C491,装备强化!$N$12:$N$21,0)),0)</f>
        <v>247</v>
      </c>
      <c r="AJ491" s="54">
        <f t="shared" si="119"/>
        <v>494000</v>
      </c>
    </row>
    <row r="492" spans="1:36">
      <c r="A492" t="s">
        <v>1131</v>
      </c>
      <c r="B492">
        <v>0</v>
      </c>
      <c r="C492" t="s">
        <v>132</v>
      </c>
      <c r="D492" t="s">
        <v>309</v>
      </c>
      <c r="E492">
        <v>35</v>
      </c>
      <c r="F492" t="s">
        <v>232</v>
      </c>
      <c r="G492" s="54">
        <f>ROUNDUP(装备强化!$F$3*INDEX(装备强化!$C$12:$C$26,MATCH(装备强化附表!G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6</v>
      </c>
      <c r="H492" s="54">
        <f t="shared" si="105"/>
        <v>12000</v>
      </c>
      <c r="I492" s="54">
        <f>ROUNDUP(装备强化!$F$3*INDEX(装备强化!$C$12:$C$26,MATCH(装备强化附表!I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9</v>
      </c>
      <c r="J492" s="54">
        <f t="shared" si="106"/>
        <v>18000</v>
      </c>
      <c r="K492" s="54">
        <f>ROUNDUP(装备强化!$F$3*INDEX(装备强化!$C$12:$C$26,MATCH(装备强化附表!K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13</v>
      </c>
      <c r="L492" s="54">
        <f t="shared" si="107"/>
        <v>26000</v>
      </c>
      <c r="M492" s="54">
        <f>ROUNDUP(装备强化!$F$3*INDEX(装备强化!$C$12:$C$26,MATCH(装备强化附表!M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16</v>
      </c>
      <c r="N492" s="54">
        <f t="shared" si="108"/>
        <v>32000</v>
      </c>
      <c r="O492" s="54">
        <f>ROUNDUP(装备强化!$F$3*INDEX(装备强化!$C$12:$C$26,MATCH(装备强化附表!O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20</v>
      </c>
      <c r="P492" s="54">
        <f t="shared" si="109"/>
        <v>40000</v>
      </c>
      <c r="Q492" s="54">
        <f>ROUNDUP(装备强化!$F$3*INDEX(装备强化!$C$12:$C$26,MATCH(装备强化附表!Q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36</v>
      </c>
      <c r="R492" s="54">
        <f t="shared" si="110"/>
        <v>72000</v>
      </c>
      <c r="S492" s="54">
        <f>ROUNDUP(装备强化!$F$3*INDEX(装备强化!$C$12:$C$26,MATCH(装备强化附表!S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42</v>
      </c>
      <c r="T492" s="54">
        <f t="shared" si="111"/>
        <v>84000</v>
      </c>
      <c r="U492" s="54">
        <f>ROUNDUP(装备强化!$F$3*INDEX(装备强化!$C$12:$C$26,MATCH(装备强化附表!U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48</v>
      </c>
      <c r="V492" s="54">
        <f t="shared" si="112"/>
        <v>96000</v>
      </c>
      <c r="W492" s="54">
        <f>ROUNDUP(装备强化!$F$3*INDEX(装备强化!$C$12:$C$26,MATCH(装备强化附表!W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53</v>
      </c>
      <c r="X492" s="54">
        <f t="shared" si="113"/>
        <v>106000</v>
      </c>
      <c r="Y492" s="54">
        <f>ROUNDUP(装备强化!$F$3*INDEX(装备强化!$C$12:$C$26,MATCH(装备强化附表!Y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59</v>
      </c>
      <c r="Z492" s="54">
        <f t="shared" si="114"/>
        <v>118000</v>
      </c>
      <c r="AA492" s="54">
        <f>ROUNDUP(装备强化!$F$3*INDEX(装备强化!$C$12:$C$26,MATCH(装备强化附表!AA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103</v>
      </c>
      <c r="AB492" s="54">
        <f t="shared" si="115"/>
        <v>206000</v>
      </c>
      <c r="AC492" s="54">
        <f>ROUNDUP(装备强化!$F$3*INDEX(装备强化!$C$12:$C$26,MATCH(装备强化附表!AC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114</v>
      </c>
      <c r="AD492" s="54">
        <f t="shared" si="116"/>
        <v>228000</v>
      </c>
      <c r="AE492" s="54">
        <f>ROUNDUP(装备强化!$F$3*INDEX(装备强化!$C$12:$C$26,MATCH(装备强化附表!AE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126</v>
      </c>
      <c r="AF492" s="54">
        <f t="shared" si="117"/>
        <v>252000</v>
      </c>
      <c r="AG492" s="54">
        <f>ROUNDUP(装备强化!$F$3*INDEX(装备强化!$C$12:$C$26,MATCH(装备强化附表!AG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137</v>
      </c>
      <c r="AH492" s="54">
        <f t="shared" si="118"/>
        <v>274000</v>
      </c>
      <c r="AI492" s="54">
        <f>ROUNDUP(装备强化!$F$3*INDEX(装备强化!$C$12:$C$26,MATCH(装备强化附表!AI$1,装备强化!$B$12:$B$26,0))*INDEX(装备强化!$G$12:$G$16,MATCH(装备强化附表!$D492,装备强化!$F$12:$F$16,0))*(INDEX(装备强化!$K$12:$K$26,MATCH(装备强化附表!$E492,装备强化!$J$12:$J$26,0))+IF($B492=1,装备强化!$K$28,0))*INDEX(装备强化!$O$12:$O$21,MATCH(装备强化附表!$C492,装备强化!$N$12:$N$21,0)),0)</f>
        <v>149</v>
      </c>
      <c r="AJ492" s="54">
        <f t="shared" si="119"/>
        <v>298000</v>
      </c>
    </row>
    <row r="493" spans="1:36">
      <c r="A493" t="s">
        <v>1136</v>
      </c>
      <c r="B493">
        <v>0</v>
      </c>
      <c r="C493" t="s">
        <v>127</v>
      </c>
      <c r="D493" t="s">
        <v>309</v>
      </c>
      <c r="E493">
        <v>35</v>
      </c>
      <c r="F493" t="s">
        <v>135</v>
      </c>
      <c r="G493" s="54">
        <f>ROUNDUP(装备强化!$F$3*INDEX(装备强化!$C$12:$C$26,MATCH(装备强化附表!G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19</v>
      </c>
      <c r="H493" s="54">
        <f t="shared" si="105"/>
        <v>38000</v>
      </c>
      <c r="I493" s="54">
        <f>ROUNDUP(装备强化!$F$3*INDEX(装备强化!$C$12:$C$26,MATCH(装备强化附表!I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29</v>
      </c>
      <c r="J493" s="54">
        <f t="shared" si="106"/>
        <v>58000</v>
      </c>
      <c r="K493" s="54">
        <f>ROUNDUP(装备强化!$F$3*INDEX(装备强化!$C$12:$C$26,MATCH(装备强化附表!K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43</v>
      </c>
      <c r="L493" s="54">
        <f t="shared" si="107"/>
        <v>86000</v>
      </c>
      <c r="M493" s="54">
        <f>ROUNDUP(装备强化!$F$3*INDEX(装备强化!$C$12:$C$26,MATCH(装备强化附表!M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53</v>
      </c>
      <c r="N493" s="54">
        <f t="shared" si="108"/>
        <v>106000</v>
      </c>
      <c r="O493" s="54">
        <f>ROUNDUP(装备强化!$F$3*INDEX(装备强化!$C$12:$C$26,MATCH(装备强化附表!O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67</v>
      </c>
      <c r="P493" s="54">
        <f t="shared" si="109"/>
        <v>134000</v>
      </c>
      <c r="Q493" s="54">
        <f>ROUNDUP(装备强化!$F$3*INDEX(装备强化!$C$12:$C$26,MATCH(装备强化附表!Q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119</v>
      </c>
      <c r="R493" s="54">
        <f t="shared" si="110"/>
        <v>238000</v>
      </c>
      <c r="S493" s="54">
        <f>ROUNDUP(装备强化!$F$3*INDEX(装备强化!$C$12:$C$26,MATCH(装备强化附表!S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138</v>
      </c>
      <c r="T493" s="54">
        <f t="shared" si="111"/>
        <v>276000</v>
      </c>
      <c r="U493" s="54">
        <f>ROUNDUP(装备强化!$F$3*INDEX(装备强化!$C$12:$C$26,MATCH(装备强化附表!U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157</v>
      </c>
      <c r="V493" s="54">
        <f t="shared" si="112"/>
        <v>314000</v>
      </c>
      <c r="W493" s="54">
        <f>ROUNDUP(装备强化!$F$3*INDEX(装备强化!$C$12:$C$26,MATCH(装备强化附表!W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176</v>
      </c>
      <c r="X493" s="54">
        <f t="shared" si="113"/>
        <v>352000</v>
      </c>
      <c r="Y493" s="54">
        <f>ROUNDUP(装备强化!$F$3*INDEX(装备强化!$C$12:$C$26,MATCH(装备强化附表!Y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195</v>
      </c>
      <c r="Z493" s="54">
        <f t="shared" si="114"/>
        <v>390000</v>
      </c>
      <c r="AA493" s="54">
        <f>ROUNDUP(装备强化!$F$3*INDEX(装备强化!$C$12:$C$26,MATCH(装备强化附表!AA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342</v>
      </c>
      <c r="AB493" s="54">
        <f t="shared" si="115"/>
        <v>684000</v>
      </c>
      <c r="AC493" s="54">
        <f>ROUNDUP(装备强化!$F$3*INDEX(装备强化!$C$12:$C$26,MATCH(装备强化附表!AC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380</v>
      </c>
      <c r="AD493" s="54">
        <f t="shared" si="116"/>
        <v>760000</v>
      </c>
      <c r="AE493" s="54">
        <f>ROUNDUP(装备强化!$F$3*INDEX(装备强化!$C$12:$C$26,MATCH(装备强化附表!AE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418</v>
      </c>
      <c r="AF493" s="54">
        <f t="shared" si="117"/>
        <v>836000</v>
      </c>
      <c r="AG493" s="54">
        <f>ROUNDUP(装备强化!$F$3*INDEX(装备强化!$C$12:$C$26,MATCH(装备强化附表!AG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456</v>
      </c>
      <c r="AH493" s="54">
        <f t="shared" si="118"/>
        <v>912000</v>
      </c>
      <c r="AI493" s="54">
        <f>ROUNDUP(装备强化!$F$3*INDEX(装备强化!$C$12:$C$26,MATCH(装备强化附表!AI$1,装备强化!$B$12:$B$26,0))*INDEX(装备强化!$G$12:$G$16,MATCH(装备强化附表!$D493,装备强化!$F$12:$F$16,0))*(INDEX(装备强化!$K$12:$K$26,MATCH(装备强化附表!$E493,装备强化!$J$12:$J$26,0))+IF($B493=1,装备强化!$K$28,0))*INDEX(装备强化!$O$12:$O$21,MATCH(装备强化附表!$C493,装备强化!$N$12:$N$21,0)),0)</f>
        <v>494</v>
      </c>
      <c r="AJ493" s="54">
        <f t="shared" si="119"/>
        <v>988000</v>
      </c>
    </row>
    <row r="494" spans="1:36">
      <c r="A494" t="s">
        <v>1141</v>
      </c>
      <c r="B494">
        <v>1</v>
      </c>
      <c r="C494" t="s">
        <v>127</v>
      </c>
      <c r="D494" t="s">
        <v>309</v>
      </c>
      <c r="E494">
        <v>35</v>
      </c>
      <c r="F494" t="s">
        <v>135</v>
      </c>
      <c r="G494" s="54">
        <f>ROUNDUP(装备强化!$F$3*INDEX(装备强化!$C$12:$C$26,MATCH(装备强化附表!G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25</v>
      </c>
      <c r="H494" s="54">
        <f t="shared" si="105"/>
        <v>50000</v>
      </c>
      <c r="I494" s="54">
        <f>ROUNDUP(装备强化!$F$3*INDEX(装备强化!$C$12:$C$26,MATCH(装备强化附表!I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38</v>
      </c>
      <c r="J494" s="54">
        <f t="shared" si="106"/>
        <v>76000</v>
      </c>
      <c r="K494" s="54">
        <f>ROUNDUP(装备强化!$F$3*INDEX(装备强化!$C$12:$C$26,MATCH(装备强化附表!K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57</v>
      </c>
      <c r="L494" s="54">
        <f t="shared" si="107"/>
        <v>114000</v>
      </c>
      <c r="M494" s="54">
        <f>ROUNDUP(装备强化!$F$3*INDEX(装备强化!$C$12:$C$26,MATCH(装备强化附表!M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69</v>
      </c>
      <c r="N494" s="54">
        <f t="shared" si="108"/>
        <v>138000</v>
      </c>
      <c r="O494" s="54">
        <f>ROUNDUP(装备强化!$F$3*INDEX(装备强化!$C$12:$C$26,MATCH(装备强化附表!O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88</v>
      </c>
      <c r="P494" s="54">
        <f t="shared" si="109"/>
        <v>176000</v>
      </c>
      <c r="Q494" s="54">
        <f>ROUNDUP(装备强化!$F$3*INDEX(装备强化!$C$12:$C$26,MATCH(装备强化附表!Q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157</v>
      </c>
      <c r="R494" s="54">
        <f t="shared" si="110"/>
        <v>314000</v>
      </c>
      <c r="S494" s="54">
        <f>ROUNDUP(装备强化!$F$3*INDEX(装备强化!$C$12:$C$26,MATCH(装备强化附表!S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182</v>
      </c>
      <c r="T494" s="54">
        <f t="shared" si="111"/>
        <v>364000</v>
      </c>
      <c r="U494" s="54">
        <f>ROUNDUP(装备强化!$F$3*INDEX(装备强化!$C$12:$C$26,MATCH(装备强化附表!U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207</v>
      </c>
      <c r="V494" s="54">
        <f t="shared" si="112"/>
        <v>414000</v>
      </c>
      <c r="W494" s="54">
        <f>ROUNDUP(装备强化!$F$3*INDEX(装备强化!$C$12:$C$26,MATCH(装备强化附表!W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232</v>
      </c>
      <c r="X494" s="54">
        <f t="shared" si="113"/>
        <v>464000</v>
      </c>
      <c r="Y494" s="54">
        <f>ROUNDUP(装备强化!$F$3*INDEX(装备强化!$C$12:$C$26,MATCH(装备强化附表!Y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257</v>
      </c>
      <c r="Z494" s="54">
        <f t="shared" si="114"/>
        <v>514000</v>
      </c>
      <c r="AA494" s="54">
        <f>ROUNDUP(装备强化!$F$3*INDEX(装备强化!$C$12:$C$26,MATCH(装备强化附表!AA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450</v>
      </c>
      <c r="AB494" s="54">
        <f t="shared" si="115"/>
        <v>900000</v>
      </c>
      <c r="AC494" s="54">
        <f>ROUNDUP(装备强化!$F$3*INDEX(装备强化!$C$12:$C$26,MATCH(装备强化附表!AC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500</v>
      </c>
      <c r="AD494" s="54">
        <f t="shared" si="116"/>
        <v>1000000</v>
      </c>
      <c r="AE494" s="54">
        <f>ROUNDUP(装备强化!$F$3*INDEX(装备强化!$C$12:$C$26,MATCH(装备强化附表!AE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550</v>
      </c>
      <c r="AF494" s="54">
        <f t="shared" si="117"/>
        <v>1100000</v>
      </c>
      <c r="AG494" s="54">
        <f>ROUNDUP(装备强化!$F$3*INDEX(装备强化!$C$12:$C$26,MATCH(装备强化附表!AG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600</v>
      </c>
      <c r="AH494" s="54">
        <f t="shared" si="118"/>
        <v>1200000</v>
      </c>
      <c r="AI494" s="54">
        <f>ROUNDUP(装备强化!$F$3*INDEX(装备强化!$C$12:$C$26,MATCH(装备强化附表!AI$1,装备强化!$B$12:$B$26,0))*INDEX(装备强化!$G$12:$G$16,MATCH(装备强化附表!$D494,装备强化!$F$12:$F$16,0))*(INDEX(装备强化!$K$12:$K$26,MATCH(装备强化附表!$E494,装备强化!$J$12:$J$26,0))+IF($B494=1,装备强化!$K$28,0))*INDEX(装备强化!$O$12:$O$21,MATCH(装备强化附表!$C494,装备强化!$N$12:$N$21,0)),0)</f>
        <v>650</v>
      </c>
      <c r="AJ494" s="54">
        <f t="shared" si="119"/>
        <v>1300000</v>
      </c>
    </row>
    <row r="495" spans="1:36">
      <c r="A495" t="s">
        <v>1146</v>
      </c>
      <c r="B495">
        <v>0</v>
      </c>
      <c r="C495" t="s">
        <v>128</v>
      </c>
      <c r="D495" t="s">
        <v>309</v>
      </c>
      <c r="E495">
        <v>35</v>
      </c>
      <c r="F495" t="s">
        <v>135</v>
      </c>
      <c r="G495" s="54">
        <f>ROUNDUP(装备强化!$F$3*INDEX(装备强化!$C$12:$C$26,MATCH(装备强化附表!G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12</v>
      </c>
      <c r="H495" s="54">
        <f t="shared" si="105"/>
        <v>24000</v>
      </c>
      <c r="I495" s="54">
        <f>ROUNDUP(装备强化!$F$3*INDEX(装备强化!$C$12:$C$26,MATCH(装备强化附表!I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18</v>
      </c>
      <c r="J495" s="54">
        <f t="shared" si="106"/>
        <v>36000</v>
      </c>
      <c r="K495" s="54">
        <f>ROUNDUP(装备强化!$F$3*INDEX(装备强化!$C$12:$C$26,MATCH(装备强化附表!K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27</v>
      </c>
      <c r="L495" s="54">
        <f t="shared" si="107"/>
        <v>54000</v>
      </c>
      <c r="M495" s="54">
        <f>ROUNDUP(装备强化!$F$3*INDEX(装备强化!$C$12:$C$26,MATCH(装备强化附表!M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33</v>
      </c>
      <c r="N495" s="54">
        <f t="shared" si="108"/>
        <v>66000</v>
      </c>
      <c r="O495" s="54">
        <f>ROUNDUP(装备强化!$F$3*INDEX(装备强化!$C$12:$C$26,MATCH(装备强化附表!O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42</v>
      </c>
      <c r="P495" s="54">
        <f t="shared" si="109"/>
        <v>84000</v>
      </c>
      <c r="Q495" s="54">
        <f>ROUNDUP(装备强化!$F$3*INDEX(装备强化!$C$12:$C$26,MATCH(装备强化附表!Q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75</v>
      </c>
      <c r="R495" s="54">
        <f t="shared" si="110"/>
        <v>150000</v>
      </c>
      <c r="S495" s="54">
        <f>ROUNDUP(装备强化!$F$3*INDEX(装备强化!$C$12:$C$26,MATCH(装备强化附表!S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87</v>
      </c>
      <c r="T495" s="54">
        <f t="shared" si="111"/>
        <v>174000</v>
      </c>
      <c r="U495" s="54">
        <f>ROUNDUP(装备强化!$F$3*INDEX(装备强化!$C$12:$C$26,MATCH(装备强化附表!U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98</v>
      </c>
      <c r="V495" s="54">
        <f t="shared" si="112"/>
        <v>196000</v>
      </c>
      <c r="W495" s="54">
        <f>ROUNDUP(装备强化!$F$3*INDEX(装备强化!$C$12:$C$26,MATCH(装备强化附表!W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110</v>
      </c>
      <c r="X495" s="54">
        <f t="shared" si="113"/>
        <v>220000</v>
      </c>
      <c r="Y495" s="54">
        <f>ROUNDUP(装备强化!$F$3*INDEX(装备强化!$C$12:$C$26,MATCH(装备强化附表!Y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122</v>
      </c>
      <c r="Z495" s="54">
        <f t="shared" si="114"/>
        <v>244000</v>
      </c>
      <c r="AA495" s="54">
        <f>ROUNDUP(装备强化!$F$3*INDEX(装备强化!$C$12:$C$26,MATCH(装备强化附表!AA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214</v>
      </c>
      <c r="AB495" s="54">
        <f t="shared" si="115"/>
        <v>428000</v>
      </c>
      <c r="AC495" s="54">
        <f>ROUNDUP(装备强化!$F$3*INDEX(装备强化!$C$12:$C$26,MATCH(装备强化附表!AC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238</v>
      </c>
      <c r="AD495" s="54">
        <f t="shared" si="116"/>
        <v>476000</v>
      </c>
      <c r="AE495" s="54">
        <f>ROUNDUP(装备强化!$F$3*INDEX(装备强化!$C$12:$C$26,MATCH(装备强化附表!AE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262</v>
      </c>
      <c r="AF495" s="54">
        <f t="shared" si="117"/>
        <v>524000</v>
      </c>
      <c r="AG495" s="54">
        <f>ROUNDUP(装备强化!$F$3*INDEX(装备强化!$C$12:$C$26,MATCH(装备强化附表!AG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285</v>
      </c>
      <c r="AH495" s="54">
        <f t="shared" si="118"/>
        <v>570000</v>
      </c>
      <c r="AI495" s="54">
        <f>ROUNDUP(装备强化!$F$3*INDEX(装备强化!$C$12:$C$26,MATCH(装备强化附表!AI$1,装备强化!$B$12:$B$26,0))*INDEX(装备强化!$G$12:$G$16,MATCH(装备强化附表!$D495,装备强化!$F$12:$F$16,0))*(INDEX(装备强化!$K$12:$K$26,MATCH(装备强化附表!$E495,装备强化!$J$12:$J$26,0))+IF($B495=1,装备强化!$K$28,0))*INDEX(装备强化!$O$12:$O$21,MATCH(装备强化附表!$C495,装备强化!$N$12:$N$21,0)),0)</f>
        <v>309</v>
      </c>
      <c r="AJ495" s="54">
        <f t="shared" si="119"/>
        <v>618000</v>
      </c>
    </row>
    <row r="496" spans="1:36">
      <c r="A496" t="s">
        <v>1151</v>
      </c>
      <c r="B496">
        <v>1</v>
      </c>
      <c r="C496" t="s">
        <v>128</v>
      </c>
      <c r="D496" t="s">
        <v>309</v>
      </c>
      <c r="E496">
        <v>35</v>
      </c>
      <c r="F496" t="s">
        <v>135</v>
      </c>
      <c r="G496" s="54">
        <f>ROUNDUP(装备强化!$F$3*INDEX(装备强化!$C$12:$C$26,MATCH(装备强化附表!G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16</v>
      </c>
      <c r="H496" s="54">
        <f t="shared" si="105"/>
        <v>32000</v>
      </c>
      <c r="I496" s="54">
        <f>ROUNDUP(装备强化!$F$3*INDEX(装备强化!$C$12:$C$26,MATCH(装备强化附表!I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24</v>
      </c>
      <c r="J496" s="54">
        <f t="shared" si="106"/>
        <v>48000</v>
      </c>
      <c r="K496" s="54">
        <f>ROUNDUP(装备强化!$F$3*INDEX(装备强化!$C$12:$C$26,MATCH(装备强化附表!K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36</v>
      </c>
      <c r="L496" s="54">
        <f t="shared" si="107"/>
        <v>72000</v>
      </c>
      <c r="M496" s="54">
        <f>ROUNDUP(装备强化!$F$3*INDEX(装备强化!$C$12:$C$26,MATCH(装备强化附表!M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43</v>
      </c>
      <c r="N496" s="54">
        <f t="shared" si="108"/>
        <v>86000</v>
      </c>
      <c r="O496" s="54">
        <f>ROUNDUP(装备强化!$F$3*INDEX(装备强化!$C$12:$C$26,MATCH(装备强化附表!O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55</v>
      </c>
      <c r="P496" s="54">
        <f t="shared" si="109"/>
        <v>110000</v>
      </c>
      <c r="Q496" s="54">
        <f>ROUNDUP(装备强化!$F$3*INDEX(装备强化!$C$12:$C$26,MATCH(装备强化附表!Q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98</v>
      </c>
      <c r="R496" s="54">
        <f t="shared" si="110"/>
        <v>196000</v>
      </c>
      <c r="S496" s="54">
        <f>ROUNDUP(装备强化!$F$3*INDEX(装备强化!$C$12:$C$26,MATCH(装备强化附表!S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114</v>
      </c>
      <c r="T496" s="54">
        <f t="shared" si="111"/>
        <v>228000</v>
      </c>
      <c r="U496" s="54">
        <f>ROUNDUP(装备强化!$F$3*INDEX(装备强化!$C$12:$C$26,MATCH(装备强化附表!U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129</v>
      </c>
      <c r="V496" s="54">
        <f t="shared" si="112"/>
        <v>258000</v>
      </c>
      <c r="W496" s="54">
        <f>ROUNDUP(装备强化!$F$3*INDEX(装备强化!$C$12:$C$26,MATCH(装备强化附表!W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145</v>
      </c>
      <c r="X496" s="54">
        <f t="shared" si="113"/>
        <v>290000</v>
      </c>
      <c r="Y496" s="54">
        <f>ROUNDUP(装备强化!$F$3*INDEX(装备强化!$C$12:$C$26,MATCH(装备强化附表!Y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161</v>
      </c>
      <c r="Z496" s="54">
        <f t="shared" si="114"/>
        <v>322000</v>
      </c>
      <c r="AA496" s="54">
        <f>ROUNDUP(装备强化!$F$3*INDEX(装备强化!$C$12:$C$26,MATCH(装备强化附表!AA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282</v>
      </c>
      <c r="AB496" s="54">
        <f t="shared" si="115"/>
        <v>564000</v>
      </c>
      <c r="AC496" s="54">
        <f>ROUNDUP(装备强化!$F$3*INDEX(装备强化!$C$12:$C$26,MATCH(装备强化附表!AC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313</v>
      </c>
      <c r="AD496" s="54">
        <f t="shared" si="116"/>
        <v>626000</v>
      </c>
      <c r="AE496" s="54">
        <f>ROUNDUP(装备强化!$F$3*INDEX(装备强化!$C$12:$C$26,MATCH(装备强化附表!AE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344</v>
      </c>
      <c r="AF496" s="54">
        <f t="shared" si="117"/>
        <v>688000</v>
      </c>
      <c r="AG496" s="54">
        <f>ROUNDUP(装备强化!$F$3*INDEX(装备强化!$C$12:$C$26,MATCH(装备强化附表!AG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375</v>
      </c>
      <c r="AH496" s="54">
        <f t="shared" si="118"/>
        <v>750000</v>
      </c>
      <c r="AI496" s="54">
        <f>ROUNDUP(装备强化!$F$3*INDEX(装备强化!$C$12:$C$26,MATCH(装备强化附表!AI$1,装备强化!$B$12:$B$26,0))*INDEX(装备强化!$G$12:$G$16,MATCH(装备强化附表!$D496,装备强化!$F$12:$F$16,0))*(INDEX(装备强化!$K$12:$K$26,MATCH(装备强化附表!$E496,装备强化!$J$12:$J$26,0))+IF($B496=1,装备强化!$K$28,0))*INDEX(装备强化!$O$12:$O$21,MATCH(装备强化附表!$C496,装备强化!$N$12:$N$21,0)),0)</f>
        <v>407</v>
      </c>
      <c r="AJ496" s="54">
        <f t="shared" si="119"/>
        <v>814000</v>
      </c>
    </row>
    <row r="497" spans="1:36">
      <c r="A497" t="s">
        <v>1156</v>
      </c>
      <c r="B497">
        <v>0</v>
      </c>
      <c r="C497" t="s">
        <v>127</v>
      </c>
      <c r="D497" t="s">
        <v>309</v>
      </c>
      <c r="E497">
        <v>35</v>
      </c>
      <c r="F497" t="s">
        <v>139</v>
      </c>
      <c r="G497" s="54">
        <f>ROUNDUP(装备强化!$F$3*INDEX(装备强化!$C$12:$C$26,MATCH(装备强化附表!G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19</v>
      </c>
      <c r="H497" s="54">
        <f t="shared" si="105"/>
        <v>38000</v>
      </c>
      <c r="I497" s="54">
        <f>ROUNDUP(装备强化!$F$3*INDEX(装备强化!$C$12:$C$26,MATCH(装备强化附表!I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29</v>
      </c>
      <c r="J497" s="54">
        <f t="shared" si="106"/>
        <v>58000</v>
      </c>
      <c r="K497" s="54">
        <f>ROUNDUP(装备强化!$F$3*INDEX(装备强化!$C$12:$C$26,MATCH(装备强化附表!K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43</v>
      </c>
      <c r="L497" s="54">
        <f t="shared" si="107"/>
        <v>86000</v>
      </c>
      <c r="M497" s="54">
        <f>ROUNDUP(装备强化!$F$3*INDEX(装备强化!$C$12:$C$26,MATCH(装备强化附表!M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53</v>
      </c>
      <c r="N497" s="54">
        <f t="shared" si="108"/>
        <v>106000</v>
      </c>
      <c r="O497" s="54">
        <f>ROUNDUP(装备强化!$F$3*INDEX(装备强化!$C$12:$C$26,MATCH(装备强化附表!O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67</v>
      </c>
      <c r="P497" s="54">
        <f t="shared" si="109"/>
        <v>134000</v>
      </c>
      <c r="Q497" s="54">
        <f>ROUNDUP(装备强化!$F$3*INDEX(装备强化!$C$12:$C$26,MATCH(装备强化附表!Q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119</v>
      </c>
      <c r="R497" s="54">
        <f t="shared" si="110"/>
        <v>238000</v>
      </c>
      <c r="S497" s="54">
        <f>ROUNDUP(装备强化!$F$3*INDEX(装备强化!$C$12:$C$26,MATCH(装备强化附表!S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138</v>
      </c>
      <c r="T497" s="54">
        <f t="shared" si="111"/>
        <v>276000</v>
      </c>
      <c r="U497" s="54">
        <f>ROUNDUP(装备强化!$F$3*INDEX(装备强化!$C$12:$C$26,MATCH(装备强化附表!U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157</v>
      </c>
      <c r="V497" s="54">
        <f t="shared" si="112"/>
        <v>314000</v>
      </c>
      <c r="W497" s="54">
        <f>ROUNDUP(装备强化!$F$3*INDEX(装备强化!$C$12:$C$26,MATCH(装备强化附表!W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176</v>
      </c>
      <c r="X497" s="54">
        <f t="shared" si="113"/>
        <v>352000</v>
      </c>
      <c r="Y497" s="54">
        <f>ROUNDUP(装备强化!$F$3*INDEX(装备强化!$C$12:$C$26,MATCH(装备强化附表!Y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195</v>
      </c>
      <c r="Z497" s="54">
        <f t="shared" si="114"/>
        <v>390000</v>
      </c>
      <c r="AA497" s="54">
        <f>ROUNDUP(装备强化!$F$3*INDEX(装备强化!$C$12:$C$26,MATCH(装备强化附表!AA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342</v>
      </c>
      <c r="AB497" s="54">
        <f t="shared" si="115"/>
        <v>684000</v>
      </c>
      <c r="AC497" s="54">
        <f>ROUNDUP(装备强化!$F$3*INDEX(装备强化!$C$12:$C$26,MATCH(装备强化附表!AC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380</v>
      </c>
      <c r="AD497" s="54">
        <f t="shared" si="116"/>
        <v>760000</v>
      </c>
      <c r="AE497" s="54">
        <f>ROUNDUP(装备强化!$F$3*INDEX(装备强化!$C$12:$C$26,MATCH(装备强化附表!AE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418</v>
      </c>
      <c r="AF497" s="54">
        <f t="shared" si="117"/>
        <v>836000</v>
      </c>
      <c r="AG497" s="54">
        <f>ROUNDUP(装备强化!$F$3*INDEX(装备强化!$C$12:$C$26,MATCH(装备强化附表!AG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456</v>
      </c>
      <c r="AH497" s="54">
        <f t="shared" si="118"/>
        <v>912000</v>
      </c>
      <c r="AI497" s="54">
        <f>ROUNDUP(装备强化!$F$3*INDEX(装备强化!$C$12:$C$26,MATCH(装备强化附表!AI$1,装备强化!$B$12:$B$26,0))*INDEX(装备强化!$G$12:$G$16,MATCH(装备强化附表!$D497,装备强化!$F$12:$F$16,0))*(INDEX(装备强化!$K$12:$K$26,MATCH(装备强化附表!$E497,装备强化!$J$12:$J$26,0))+IF($B497=1,装备强化!$K$28,0))*INDEX(装备强化!$O$12:$O$21,MATCH(装备强化附表!$C497,装备强化!$N$12:$N$21,0)),0)</f>
        <v>494</v>
      </c>
      <c r="AJ497" s="54">
        <f t="shared" si="119"/>
        <v>988000</v>
      </c>
    </row>
    <row r="498" spans="1:36">
      <c r="A498" t="s">
        <v>1161</v>
      </c>
      <c r="B498">
        <v>1</v>
      </c>
      <c r="C498" t="s">
        <v>127</v>
      </c>
      <c r="D498" t="s">
        <v>309</v>
      </c>
      <c r="E498">
        <v>35</v>
      </c>
      <c r="F498" t="s">
        <v>139</v>
      </c>
      <c r="G498" s="54">
        <f>ROUNDUP(装备强化!$F$3*INDEX(装备强化!$C$12:$C$26,MATCH(装备强化附表!G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25</v>
      </c>
      <c r="H498" s="54">
        <f t="shared" si="105"/>
        <v>50000</v>
      </c>
      <c r="I498" s="54">
        <f>ROUNDUP(装备强化!$F$3*INDEX(装备强化!$C$12:$C$26,MATCH(装备强化附表!I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38</v>
      </c>
      <c r="J498" s="54">
        <f t="shared" si="106"/>
        <v>76000</v>
      </c>
      <c r="K498" s="54">
        <f>ROUNDUP(装备强化!$F$3*INDEX(装备强化!$C$12:$C$26,MATCH(装备强化附表!K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57</v>
      </c>
      <c r="L498" s="54">
        <f t="shared" si="107"/>
        <v>114000</v>
      </c>
      <c r="M498" s="54">
        <f>ROUNDUP(装备强化!$F$3*INDEX(装备强化!$C$12:$C$26,MATCH(装备强化附表!M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69</v>
      </c>
      <c r="N498" s="54">
        <f t="shared" si="108"/>
        <v>138000</v>
      </c>
      <c r="O498" s="54">
        <f>ROUNDUP(装备强化!$F$3*INDEX(装备强化!$C$12:$C$26,MATCH(装备强化附表!O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88</v>
      </c>
      <c r="P498" s="54">
        <f t="shared" si="109"/>
        <v>176000</v>
      </c>
      <c r="Q498" s="54">
        <f>ROUNDUP(装备强化!$F$3*INDEX(装备强化!$C$12:$C$26,MATCH(装备强化附表!Q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157</v>
      </c>
      <c r="R498" s="54">
        <f t="shared" si="110"/>
        <v>314000</v>
      </c>
      <c r="S498" s="54">
        <f>ROUNDUP(装备强化!$F$3*INDEX(装备强化!$C$12:$C$26,MATCH(装备强化附表!S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182</v>
      </c>
      <c r="T498" s="54">
        <f t="shared" si="111"/>
        <v>364000</v>
      </c>
      <c r="U498" s="54">
        <f>ROUNDUP(装备强化!$F$3*INDEX(装备强化!$C$12:$C$26,MATCH(装备强化附表!U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207</v>
      </c>
      <c r="V498" s="54">
        <f t="shared" si="112"/>
        <v>414000</v>
      </c>
      <c r="W498" s="54">
        <f>ROUNDUP(装备强化!$F$3*INDEX(装备强化!$C$12:$C$26,MATCH(装备强化附表!W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232</v>
      </c>
      <c r="X498" s="54">
        <f t="shared" si="113"/>
        <v>464000</v>
      </c>
      <c r="Y498" s="54">
        <f>ROUNDUP(装备强化!$F$3*INDEX(装备强化!$C$12:$C$26,MATCH(装备强化附表!Y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257</v>
      </c>
      <c r="Z498" s="54">
        <f t="shared" si="114"/>
        <v>514000</v>
      </c>
      <c r="AA498" s="54">
        <f>ROUNDUP(装备强化!$F$3*INDEX(装备强化!$C$12:$C$26,MATCH(装备强化附表!AA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450</v>
      </c>
      <c r="AB498" s="54">
        <f t="shared" si="115"/>
        <v>900000</v>
      </c>
      <c r="AC498" s="54">
        <f>ROUNDUP(装备强化!$F$3*INDEX(装备强化!$C$12:$C$26,MATCH(装备强化附表!AC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500</v>
      </c>
      <c r="AD498" s="54">
        <f t="shared" si="116"/>
        <v>1000000</v>
      </c>
      <c r="AE498" s="54">
        <f>ROUNDUP(装备强化!$F$3*INDEX(装备强化!$C$12:$C$26,MATCH(装备强化附表!AE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550</v>
      </c>
      <c r="AF498" s="54">
        <f t="shared" si="117"/>
        <v>1100000</v>
      </c>
      <c r="AG498" s="54">
        <f>ROUNDUP(装备强化!$F$3*INDEX(装备强化!$C$12:$C$26,MATCH(装备强化附表!AG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600</v>
      </c>
      <c r="AH498" s="54">
        <f t="shared" si="118"/>
        <v>1200000</v>
      </c>
      <c r="AI498" s="54">
        <f>ROUNDUP(装备强化!$F$3*INDEX(装备强化!$C$12:$C$26,MATCH(装备强化附表!AI$1,装备强化!$B$12:$B$26,0))*INDEX(装备强化!$G$12:$G$16,MATCH(装备强化附表!$D498,装备强化!$F$12:$F$16,0))*(INDEX(装备强化!$K$12:$K$26,MATCH(装备强化附表!$E498,装备强化!$J$12:$J$26,0))+IF($B498=1,装备强化!$K$28,0))*INDEX(装备强化!$O$12:$O$21,MATCH(装备强化附表!$C498,装备强化!$N$12:$N$21,0)),0)</f>
        <v>650</v>
      </c>
      <c r="AJ498" s="54">
        <f t="shared" si="119"/>
        <v>1300000</v>
      </c>
    </row>
    <row r="499" spans="1:36">
      <c r="A499" t="s">
        <v>1166</v>
      </c>
      <c r="B499">
        <v>0</v>
      </c>
      <c r="C499" t="s">
        <v>128</v>
      </c>
      <c r="D499" t="s">
        <v>309</v>
      </c>
      <c r="E499">
        <v>35</v>
      </c>
      <c r="F499" t="s">
        <v>139</v>
      </c>
      <c r="G499" s="54">
        <f>ROUNDUP(装备强化!$F$3*INDEX(装备强化!$C$12:$C$26,MATCH(装备强化附表!G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12</v>
      </c>
      <c r="H499" s="54">
        <f t="shared" si="105"/>
        <v>24000</v>
      </c>
      <c r="I499" s="54">
        <f>ROUNDUP(装备强化!$F$3*INDEX(装备强化!$C$12:$C$26,MATCH(装备强化附表!I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18</v>
      </c>
      <c r="J499" s="54">
        <f t="shared" si="106"/>
        <v>36000</v>
      </c>
      <c r="K499" s="54">
        <f>ROUNDUP(装备强化!$F$3*INDEX(装备强化!$C$12:$C$26,MATCH(装备强化附表!K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27</v>
      </c>
      <c r="L499" s="54">
        <f t="shared" si="107"/>
        <v>54000</v>
      </c>
      <c r="M499" s="54">
        <f>ROUNDUP(装备强化!$F$3*INDEX(装备强化!$C$12:$C$26,MATCH(装备强化附表!M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33</v>
      </c>
      <c r="N499" s="54">
        <f t="shared" si="108"/>
        <v>66000</v>
      </c>
      <c r="O499" s="54">
        <f>ROUNDUP(装备强化!$F$3*INDEX(装备强化!$C$12:$C$26,MATCH(装备强化附表!O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42</v>
      </c>
      <c r="P499" s="54">
        <f t="shared" si="109"/>
        <v>84000</v>
      </c>
      <c r="Q499" s="54">
        <f>ROUNDUP(装备强化!$F$3*INDEX(装备强化!$C$12:$C$26,MATCH(装备强化附表!Q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75</v>
      </c>
      <c r="R499" s="54">
        <f t="shared" si="110"/>
        <v>150000</v>
      </c>
      <c r="S499" s="54">
        <f>ROUNDUP(装备强化!$F$3*INDEX(装备强化!$C$12:$C$26,MATCH(装备强化附表!S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87</v>
      </c>
      <c r="T499" s="54">
        <f t="shared" si="111"/>
        <v>174000</v>
      </c>
      <c r="U499" s="54">
        <f>ROUNDUP(装备强化!$F$3*INDEX(装备强化!$C$12:$C$26,MATCH(装备强化附表!U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98</v>
      </c>
      <c r="V499" s="54">
        <f t="shared" si="112"/>
        <v>196000</v>
      </c>
      <c r="W499" s="54">
        <f>ROUNDUP(装备强化!$F$3*INDEX(装备强化!$C$12:$C$26,MATCH(装备强化附表!W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110</v>
      </c>
      <c r="X499" s="54">
        <f t="shared" si="113"/>
        <v>220000</v>
      </c>
      <c r="Y499" s="54">
        <f>ROUNDUP(装备强化!$F$3*INDEX(装备强化!$C$12:$C$26,MATCH(装备强化附表!Y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122</v>
      </c>
      <c r="Z499" s="54">
        <f t="shared" si="114"/>
        <v>244000</v>
      </c>
      <c r="AA499" s="54">
        <f>ROUNDUP(装备强化!$F$3*INDEX(装备强化!$C$12:$C$26,MATCH(装备强化附表!AA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214</v>
      </c>
      <c r="AB499" s="54">
        <f t="shared" si="115"/>
        <v>428000</v>
      </c>
      <c r="AC499" s="54">
        <f>ROUNDUP(装备强化!$F$3*INDEX(装备强化!$C$12:$C$26,MATCH(装备强化附表!AC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238</v>
      </c>
      <c r="AD499" s="54">
        <f t="shared" si="116"/>
        <v>476000</v>
      </c>
      <c r="AE499" s="54">
        <f>ROUNDUP(装备强化!$F$3*INDEX(装备强化!$C$12:$C$26,MATCH(装备强化附表!AE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262</v>
      </c>
      <c r="AF499" s="54">
        <f t="shared" si="117"/>
        <v>524000</v>
      </c>
      <c r="AG499" s="54">
        <f>ROUNDUP(装备强化!$F$3*INDEX(装备强化!$C$12:$C$26,MATCH(装备强化附表!AG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285</v>
      </c>
      <c r="AH499" s="54">
        <f t="shared" si="118"/>
        <v>570000</v>
      </c>
      <c r="AI499" s="54">
        <f>ROUNDUP(装备强化!$F$3*INDEX(装备强化!$C$12:$C$26,MATCH(装备强化附表!AI$1,装备强化!$B$12:$B$26,0))*INDEX(装备强化!$G$12:$G$16,MATCH(装备强化附表!$D499,装备强化!$F$12:$F$16,0))*(INDEX(装备强化!$K$12:$K$26,MATCH(装备强化附表!$E499,装备强化!$J$12:$J$26,0))+IF($B499=1,装备强化!$K$28,0))*INDEX(装备强化!$O$12:$O$21,MATCH(装备强化附表!$C499,装备强化!$N$12:$N$21,0)),0)</f>
        <v>309</v>
      </c>
      <c r="AJ499" s="54">
        <f t="shared" si="119"/>
        <v>618000</v>
      </c>
    </row>
    <row r="500" spans="1:36">
      <c r="A500" t="s">
        <v>1171</v>
      </c>
      <c r="B500">
        <v>1</v>
      </c>
      <c r="C500" t="s">
        <v>128</v>
      </c>
      <c r="D500" t="s">
        <v>309</v>
      </c>
      <c r="E500">
        <v>35</v>
      </c>
      <c r="F500" t="s">
        <v>139</v>
      </c>
      <c r="G500" s="54">
        <f>ROUNDUP(装备强化!$F$3*INDEX(装备强化!$C$12:$C$26,MATCH(装备强化附表!G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16</v>
      </c>
      <c r="H500" s="54">
        <f t="shared" si="105"/>
        <v>32000</v>
      </c>
      <c r="I500" s="54">
        <f>ROUNDUP(装备强化!$F$3*INDEX(装备强化!$C$12:$C$26,MATCH(装备强化附表!I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24</v>
      </c>
      <c r="J500" s="54">
        <f t="shared" si="106"/>
        <v>48000</v>
      </c>
      <c r="K500" s="54">
        <f>ROUNDUP(装备强化!$F$3*INDEX(装备强化!$C$12:$C$26,MATCH(装备强化附表!K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36</v>
      </c>
      <c r="L500" s="54">
        <f t="shared" si="107"/>
        <v>72000</v>
      </c>
      <c r="M500" s="54">
        <f>ROUNDUP(装备强化!$F$3*INDEX(装备强化!$C$12:$C$26,MATCH(装备强化附表!M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43</v>
      </c>
      <c r="N500" s="54">
        <f t="shared" si="108"/>
        <v>86000</v>
      </c>
      <c r="O500" s="54">
        <f>ROUNDUP(装备强化!$F$3*INDEX(装备强化!$C$12:$C$26,MATCH(装备强化附表!O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55</v>
      </c>
      <c r="P500" s="54">
        <f t="shared" si="109"/>
        <v>110000</v>
      </c>
      <c r="Q500" s="54">
        <f>ROUNDUP(装备强化!$F$3*INDEX(装备强化!$C$12:$C$26,MATCH(装备强化附表!Q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98</v>
      </c>
      <c r="R500" s="54">
        <f t="shared" si="110"/>
        <v>196000</v>
      </c>
      <c r="S500" s="54">
        <f>ROUNDUP(装备强化!$F$3*INDEX(装备强化!$C$12:$C$26,MATCH(装备强化附表!S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114</v>
      </c>
      <c r="T500" s="54">
        <f t="shared" si="111"/>
        <v>228000</v>
      </c>
      <c r="U500" s="54">
        <f>ROUNDUP(装备强化!$F$3*INDEX(装备强化!$C$12:$C$26,MATCH(装备强化附表!U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129</v>
      </c>
      <c r="V500" s="54">
        <f t="shared" si="112"/>
        <v>258000</v>
      </c>
      <c r="W500" s="54">
        <f>ROUNDUP(装备强化!$F$3*INDEX(装备强化!$C$12:$C$26,MATCH(装备强化附表!W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145</v>
      </c>
      <c r="X500" s="54">
        <f t="shared" si="113"/>
        <v>290000</v>
      </c>
      <c r="Y500" s="54">
        <f>ROUNDUP(装备强化!$F$3*INDEX(装备强化!$C$12:$C$26,MATCH(装备强化附表!Y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161</v>
      </c>
      <c r="Z500" s="54">
        <f t="shared" si="114"/>
        <v>322000</v>
      </c>
      <c r="AA500" s="54">
        <f>ROUNDUP(装备强化!$F$3*INDEX(装备强化!$C$12:$C$26,MATCH(装备强化附表!AA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282</v>
      </c>
      <c r="AB500" s="54">
        <f t="shared" si="115"/>
        <v>564000</v>
      </c>
      <c r="AC500" s="54">
        <f>ROUNDUP(装备强化!$F$3*INDEX(装备强化!$C$12:$C$26,MATCH(装备强化附表!AC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313</v>
      </c>
      <c r="AD500" s="54">
        <f t="shared" si="116"/>
        <v>626000</v>
      </c>
      <c r="AE500" s="54">
        <f>ROUNDUP(装备强化!$F$3*INDEX(装备强化!$C$12:$C$26,MATCH(装备强化附表!AE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344</v>
      </c>
      <c r="AF500" s="54">
        <f t="shared" si="117"/>
        <v>688000</v>
      </c>
      <c r="AG500" s="54">
        <f>ROUNDUP(装备强化!$F$3*INDEX(装备强化!$C$12:$C$26,MATCH(装备强化附表!AG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375</v>
      </c>
      <c r="AH500" s="54">
        <f t="shared" si="118"/>
        <v>750000</v>
      </c>
      <c r="AI500" s="54">
        <f>ROUNDUP(装备强化!$F$3*INDEX(装备强化!$C$12:$C$26,MATCH(装备强化附表!AI$1,装备强化!$B$12:$B$26,0))*INDEX(装备强化!$G$12:$G$16,MATCH(装备强化附表!$D500,装备强化!$F$12:$F$16,0))*(INDEX(装备强化!$K$12:$K$26,MATCH(装备强化附表!$E500,装备强化!$J$12:$J$26,0))+IF($B500=1,装备强化!$K$28,0))*INDEX(装备强化!$O$12:$O$21,MATCH(装备强化附表!$C500,装备强化!$N$12:$N$21,0)),0)</f>
        <v>407</v>
      </c>
      <c r="AJ500" s="54">
        <f t="shared" si="119"/>
        <v>814000</v>
      </c>
    </row>
    <row r="501" spans="1:36">
      <c r="A501" t="s">
        <v>1176</v>
      </c>
      <c r="B501">
        <v>0</v>
      </c>
      <c r="C501" t="s">
        <v>127</v>
      </c>
      <c r="D501" t="s">
        <v>309</v>
      </c>
      <c r="E501">
        <v>35</v>
      </c>
      <c r="F501" t="s">
        <v>137</v>
      </c>
      <c r="G501" s="54">
        <f>ROUNDUP(装备强化!$F$3*INDEX(装备强化!$C$12:$C$26,MATCH(装备强化附表!G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19</v>
      </c>
      <c r="H501" s="54">
        <f t="shared" si="105"/>
        <v>38000</v>
      </c>
      <c r="I501" s="54">
        <f>ROUNDUP(装备强化!$F$3*INDEX(装备强化!$C$12:$C$26,MATCH(装备强化附表!I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29</v>
      </c>
      <c r="J501" s="54">
        <f t="shared" si="106"/>
        <v>58000</v>
      </c>
      <c r="K501" s="54">
        <f>ROUNDUP(装备强化!$F$3*INDEX(装备强化!$C$12:$C$26,MATCH(装备强化附表!K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43</v>
      </c>
      <c r="L501" s="54">
        <f t="shared" si="107"/>
        <v>86000</v>
      </c>
      <c r="M501" s="54">
        <f>ROUNDUP(装备强化!$F$3*INDEX(装备强化!$C$12:$C$26,MATCH(装备强化附表!M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53</v>
      </c>
      <c r="N501" s="54">
        <f t="shared" si="108"/>
        <v>106000</v>
      </c>
      <c r="O501" s="54">
        <f>ROUNDUP(装备强化!$F$3*INDEX(装备强化!$C$12:$C$26,MATCH(装备强化附表!O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67</v>
      </c>
      <c r="P501" s="54">
        <f t="shared" si="109"/>
        <v>134000</v>
      </c>
      <c r="Q501" s="54">
        <f>ROUNDUP(装备强化!$F$3*INDEX(装备强化!$C$12:$C$26,MATCH(装备强化附表!Q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119</v>
      </c>
      <c r="R501" s="54">
        <f t="shared" si="110"/>
        <v>238000</v>
      </c>
      <c r="S501" s="54">
        <f>ROUNDUP(装备强化!$F$3*INDEX(装备强化!$C$12:$C$26,MATCH(装备强化附表!S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138</v>
      </c>
      <c r="T501" s="54">
        <f t="shared" si="111"/>
        <v>276000</v>
      </c>
      <c r="U501" s="54">
        <f>ROUNDUP(装备强化!$F$3*INDEX(装备强化!$C$12:$C$26,MATCH(装备强化附表!U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157</v>
      </c>
      <c r="V501" s="54">
        <f t="shared" si="112"/>
        <v>314000</v>
      </c>
      <c r="W501" s="54">
        <f>ROUNDUP(装备强化!$F$3*INDEX(装备强化!$C$12:$C$26,MATCH(装备强化附表!W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176</v>
      </c>
      <c r="X501" s="54">
        <f t="shared" si="113"/>
        <v>352000</v>
      </c>
      <c r="Y501" s="54">
        <f>ROUNDUP(装备强化!$F$3*INDEX(装备强化!$C$12:$C$26,MATCH(装备强化附表!Y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195</v>
      </c>
      <c r="Z501" s="54">
        <f t="shared" si="114"/>
        <v>390000</v>
      </c>
      <c r="AA501" s="54">
        <f>ROUNDUP(装备强化!$F$3*INDEX(装备强化!$C$12:$C$26,MATCH(装备强化附表!AA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342</v>
      </c>
      <c r="AB501" s="54">
        <f t="shared" si="115"/>
        <v>684000</v>
      </c>
      <c r="AC501" s="54">
        <f>ROUNDUP(装备强化!$F$3*INDEX(装备强化!$C$12:$C$26,MATCH(装备强化附表!AC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380</v>
      </c>
      <c r="AD501" s="54">
        <f t="shared" si="116"/>
        <v>760000</v>
      </c>
      <c r="AE501" s="54">
        <f>ROUNDUP(装备强化!$F$3*INDEX(装备强化!$C$12:$C$26,MATCH(装备强化附表!AE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418</v>
      </c>
      <c r="AF501" s="54">
        <f t="shared" si="117"/>
        <v>836000</v>
      </c>
      <c r="AG501" s="54">
        <f>ROUNDUP(装备强化!$F$3*INDEX(装备强化!$C$12:$C$26,MATCH(装备强化附表!AG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456</v>
      </c>
      <c r="AH501" s="54">
        <f t="shared" si="118"/>
        <v>912000</v>
      </c>
      <c r="AI501" s="54">
        <f>ROUNDUP(装备强化!$F$3*INDEX(装备强化!$C$12:$C$26,MATCH(装备强化附表!AI$1,装备强化!$B$12:$B$26,0))*INDEX(装备强化!$G$12:$G$16,MATCH(装备强化附表!$D501,装备强化!$F$12:$F$16,0))*(INDEX(装备强化!$K$12:$K$26,MATCH(装备强化附表!$E501,装备强化!$J$12:$J$26,0))+IF($B501=1,装备强化!$K$28,0))*INDEX(装备强化!$O$12:$O$21,MATCH(装备强化附表!$C501,装备强化!$N$12:$N$21,0)),0)</f>
        <v>494</v>
      </c>
      <c r="AJ501" s="54">
        <f t="shared" si="119"/>
        <v>988000</v>
      </c>
    </row>
    <row r="502" spans="1:36">
      <c r="A502" t="s">
        <v>1181</v>
      </c>
      <c r="B502">
        <v>1</v>
      </c>
      <c r="C502" t="s">
        <v>127</v>
      </c>
      <c r="D502" t="s">
        <v>309</v>
      </c>
      <c r="E502">
        <v>35</v>
      </c>
      <c r="F502" t="s">
        <v>137</v>
      </c>
      <c r="G502" s="54">
        <f>ROUNDUP(装备强化!$F$3*INDEX(装备强化!$C$12:$C$26,MATCH(装备强化附表!G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25</v>
      </c>
      <c r="H502" s="54">
        <f t="shared" si="105"/>
        <v>50000</v>
      </c>
      <c r="I502" s="54">
        <f>ROUNDUP(装备强化!$F$3*INDEX(装备强化!$C$12:$C$26,MATCH(装备强化附表!I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38</v>
      </c>
      <c r="J502" s="54">
        <f t="shared" si="106"/>
        <v>76000</v>
      </c>
      <c r="K502" s="54">
        <f>ROUNDUP(装备强化!$F$3*INDEX(装备强化!$C$12:$C$26,MATCH(装备强化附表!K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57</v>
      </c>
      <c r="L502" s="54">
        <f t="shared" si="107"/>
        <v>114000</v>
      </c>
      <c r="M502" s="54">
        <f>ROUNDUP(装备强化!$F$3*INDEX(装备强化!$C$12:$C$26,MATCH(装备强化附表!M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69</v>
      </c>
      <c r="N502" s="54">
        <f t="shared" si="108"/>
        <v>138000</v>
      </c>
      <c r="O502" s="54">
        <f>ROUNDUP(装备强化!$F$3*INDEX(装备强化!$C$12:$C$26,MATCH(装备强化附表!O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88</v>
      </c>
      <c r="P502" s="54">
        <f t="shared" si="109"/>
        <v>176000</v>
      </c>
      <c r="Q502" s="54">
        <f>ROUNDUP(装备强化!$F$3*INDEX(装备强化!$C$12:$C$26,MATCH(装备强化附表!Q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157</v>
      </c>
      <c r="R502" s="54">
        <f t="shared" si="110"/>
        <v>314000</v>
      </c>
      <c r="S502" s="54">
        <f>ROUNDUP(装备强化!$F$3*INDEX(装备强化!$C$12:$C$26,MATCH(装备强化附表!S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182</v>
      </c>
      <c r="T502" s="54">
        <f t="shared" si="111"/>
        <v>364000</v>
      </c>
      <c r="U502" s="54">
        <f>ROUNDUP(装备强化!$F$3*INDEX(装备强化!$C$12:$C$26,MATCH(装备强化附表!U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207</v>
      </c>
      <c r="V502" s="54">
        <f t="shared" si="112"/>
        <v>414000</v>
      </c>
      <c r="W502" s="54">
        <f>ROUNDUP(装备强化!$F$3*INDEX(装备强化!$C$12:$C$26,MATCH(装备强化附表!W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232</v>
      </c>
      <c r="X502" s="54">
        <f t="shared" si="113"/>
        <v>464000</v>
      </c>
      <c r="Y502" s="54">
        <f>ROUNDUP(装备强化!$F$3*INDEX(装备强化!$C$12:$C$26,MATCH(装备强化附表!Y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257</v>
      </c>
      <c r="Z502" s="54">
        <f t="shared" si="114"/>
        <v>514000</v>
      </c>
      <c r="AA502" s="54">
        <f>ROUNDUP(装备强化!$F$3*INDEX(装备强化!$C$12:$C$26,MATCH(装备强化附表!AA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450</v>
      </c>
      <c r="AB502" s="54">
        <f t="shared" si="115"/>
        <v>900000</v>
      </c>
      <c r="AC502" s="54">
        <f>ROUNDUP(装备强化!$F$3*INDEX(装备强化!$C$12:$C$26,MATCH(装备强化附表!AC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500</v>
      </c>
      <c r="AD502" s="54">
        <f t="shared" si="116"/>
        <v>1000000</v>
      </c>
      <c r="AE502" s="54">
        <f>ROUNDUP(装备强化!$F$3*INDEX(装备强化!$C$12:$C$26,MATCH(装备强化附表!AE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550</v>
      </c>
      <c r="AF502" s="54">
        <f t="shared" si="117"/>
        <v>1100000</v>
      </c>
      <c r="AG502" s="54">
        <f>ROUNDUP(装备强化!$F$3*INDEX(装备强化!$C$12:$C$26,MATCH(装备强化附表!AG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600</v>
      </c>
      <c r="AH502" s="54">
        <f t="shared" si="118"/>
        <v>1200000</v>
      </c>
      <c r="AI502" s="54">
        <f>ROUNDUP(装备强化!$F$3*INDEX(装备强化!$C$12:$C$26,MATCH(装备强化附表!AI$1,装备强化!$B$12:$B$26,0))*INDEX(装备强化!$G$12:$G$16,MATCH(装备强化附表!$D502,装备强化!$F$12:$F$16,0))*(INDEX(装备强化!$K$12:$K$26,MATCH(装备强化附表!$E502,装备强化!$J$12:$J$26,0))+IF($B502=1,装备强化!$K$28,0))*INDEX(装备强化!$O$12:$O$21,MATCH(装备强化附表!$C502,装备强化!$N$12:$N$21,0)),0)</f>
        <v>650</v>
      </c>
      <c r="AJ502" s="54">
        <f t="shared" si="119"/>
        <v>1300000</v>
      </c>
    </row>
    <row r="503" spans="1:36">
      <c r="A503" t="s">
        <v>1186</v>
      </c>
      <c r="B503">
        <v>0</v>
      </c>
      <c r="C503" t="s">
        <v>128</v>
      </c>
      <c r="D503" t="s">
        <v>309</v>
      </c>
      <c r="E503">
        <v>35</v>
      </c>
      <c r="F503" t="s">
        <v>137</v>
      </c>
      <c r="G503" s="54">
        <f>ROUNDUP(装备强化!$F$3*INDEX(装备强化!$C$12:$C$26,MATCH(装备强化附表!G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12</v>
      </c>
      <c r="H503" s="54">
        <f t="shared" si="105"/>
        <v>24000</v>
      </c>
      <c r="I503" s="54">
        <f>ROUNDUP(装备强化!$F$3*INDEX(装备强化!$C$12:$C$26,MATCH(装备强化附表!I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18</v>
      </c>
      <c r="J503" s="54">
        <f t="shared" si="106"/>
        <v>36000</v>
      </c>
      <c r="K503" s="54">
        <f>ROUNDUP(装备强化!$F$3*INDEX(装备强化!$C$12:$C$26,MATCH(装备强化附表!K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27</v>
      </c>
      <c r="L503" s="54">
        <f t="shared" si="107"/>
        <v>54000</v>
      </c>
      <c r="M503" s="54">
        <f>ROUNDUP(装备强化!$F$3*INDEX(装备强化!$C$12:$C$26,MATCH(装备强化附表!M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33</v>
      </c>
      <c r="N503" s="54">
        <f t="shared" si="108"/>
        <v>66000</v>
      </c>
      <c r="O503" s="54">
        <f>ROUNDUP(装备强化!$F$3*INDEX(装备强化!$C$12:$C$26,MATCH(装备强化附表!O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42</v>
      </c>
      <c r="P503" s="54">
        <f t="shared" si="109"/>
        <v>84000</v>
      </c>
      <c r="Q503" s="54">
        <f>ROUNDUP(装备强化!$F$3*INDEX(装备强化!$C$12:$C$26,MATCH(装备强化附表!Q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75</v>
      </c>
      <c r="R503" s="54">
        <f t="shared" si="110"/>
        <v>150000</v>
      </c>
      <c r="S503" s="54">
        <f>ROUNDUP(装备强化!$F$3*INDEX(装备强化!$C$12:$C$26,MATCH(装备强化附表!S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87</v>
      </c>
      <c r="T503" s="54">
        <f t="shared" si="111"/>
        <v>174000</v>
      </c>
      <c r="U503" s="54">
        <f>ROUNDUP(装备强化!$F$3*INDEX(装备强化!$C$12:$C$26,MATCH(装备强化附表!U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98</v>
      </c>
      <c r="V503" s="54">
        <f t="shared" si="112"/>
        <v>196000</v>
      </c>
      <c r="W503" s="54">
        <f>ROUNDUP(装备强化!$F$3*INDEX(装备强化!$C$12:$C$26,MATCH(装备强化附表!W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110</v>
      </c>
      <c r="X503" s="54">
        <f t="shared" si="113"/>
        <v>220000</v>
      </c>
      <c r="Y503" s="54">
        <f>ROUNDUP(装备强化!$F$3*INDEX(装备强化!$C$12:$C$26,MATCH(装备强化附表!Y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122</v>
      </c>
      <c r="Z503" s="54">
        <f t="shared" si="114"/>
        <v>244000</v>
      </c>
      <c r="AA503" s="54">
        <f>ROUNDUP(装备强化!$F$3*INDEX(装备强化!$C$12:$C$26,MATCH(装备强化附表!AA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214</v>
      </c>
      <c r="AB503" s="54">
        <f t="shared" si="115"/>
        <v>428000</v>
      </c>
      <c r="AC503" s="54">
        <f>ROUNDUP(装备强化!$F$3*INDEX(装备强化!$C$12:$C$26,MATCH(装备强化附表!AC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238</v>
      </c>
      <c r="AD503" s="54">
        <f t="shared" si="116"/>
        <v>476000</v>
      </c>
      <c r="AE503" s="54">
        <f>ROUNDUP(装备强化!$F$3*INDEX(装备强化!$C$12:$C$26,MATCH(装备强化附表!AE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262</v>
      </c>
      <c r="AF503" s="54">
        <f t="shared" si="117"/>
        <v>524000</v>
      </c>
      <c r="AG503" s="54">
        <f>ROUNDUP(装备强化!$F$3*INDEX(装备强化!$C$12:$C$26,MATCH(装备强化附表!AG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285</v>
      </c>
      <c r="AH503" s="54">
        <f t="shared" si="118"/>
        <v>570000</v>
      </c>
      <c r="AI503" s="54">
        <f>ROUNDUP(装备强化!$F$3*INDEX(装备强化!$C$12:$C$26,MATCH(装备强化附表!AI$1,装备强化!$B$12:$B$26,0))*INDEX(装备强化!$G$12:$G$16,MATCH(装备强化附表!$D503,装备强化!$F$12:$F$16,0))*(INDEX(装备强化!$K$12:$K$26,MATCH(装备强化附表!$E503,装备强化!$J$12:$J$26,0))+IF($B503=1,装备强化!$K$28,0))*INDEX(装备强化!$O$12:$O$21,MATCH(装备强化附表!$C503,装备强化!$N$12:$N$21,0)),0)</f>
        <v>309</v>
      </c>
      <c r="AJ503" s="54">
        <f t="shared" si="119"/>
        <v>618000</v>
      </c>
    </row>
    <row r="504" spans="1:36">
      <c r="A504" t="s">
        <v>1191</v>
      </c>
      <c r="B504">
        <v>1</v>
      </c>
      <c r="C504" t="s">
        <v>128</v>
      </c>
      <c r="D504" t="s">
        <v>309</v>
      </c>
      <c r="E504">
        <v>35</v>
      </c>
      <c r="F504" t="s">
        <v>137</v>
      </c>
      <c r="G504" s="54">
        <f>ROUNDUP(装备强化!$F$3*INDEX(装备强化!$C$12:$C$26,MATCH(装备强化附表!G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16</v>
      </c>
      <c r="H504" s="54">
        <f t="shared" si="105"/>
        <v>32000</v>
      </c>
      <c r="I504" s="54">
        <f>ROUNDUP(装备强化!$F$3*INDEX(装备强化!$C$12:$C$26,MATCH(装备强化附表!I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24</v>
      </c>
      <c r="J504" s="54">
        <f t="shared" si="106"/>
        <v>48000</v>
      </c>
      <c r="K504" s="54">
        <f>ROUNDUP(装备强化!$F$3*INDEX(装备强化!$C$12:$C$26,MATCH(装备强化附表!K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36</v>
      </c>
      <c r="L504" s="54">
        <f t="shared" si="107"/>
        <v>72000</v>
      </c>
      <c r="M504" s="54">
        <f>ROUNDUP(装备强化!$F$3*INDEX(装备强化!$C$12:$C$26,MATCH(装备强化附表!M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43</v>
      </c>
      <c r="N504" s="54">
        <f t="shared" si="108"/>
        <v>86000</v>
      </c>
      <c r="O504" s="54">
        <f>ROUNDUP(装备强化!$F$3*INDEX(装备强化!$C$12:$C$26,MATCH(装备强化附表!O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55</v>
      </c>
      <c r="P504" s="54">
        <f t="shared" si="109"/>
        <v>110000</v>
      </c>
      <c r="Q504" s="54">
        <f>ROUNDUP(装备强化!$F$3*INDEX(装备强化!$C$12:$C$26,MATCH(装备强化附表!Q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98</v>
      </c>
      <c r="R504" s="54">
        <f t="shared" si="110"/>
        <v>196000</v>
      </c>
      <c r="S504" s="54">
        <f>ROUNDUP(装备强化!$F$3*INDEX(装备强化!$C$12:$C$26,MATCH(装备强化附表!S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114</v>
      </c>
      <c r="T504" s="54">
        <f t="shared" si="111"/>
        <v>228000</v>
      </c>
      <c r="U504" s="54">
        <f>ROUNDUP(装备强化!$F$3*INDEX(装备强化!$C$12:$C$26,MATCH(装备强化附表!U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129</v>
      </c>
      <c r="V504" s="54">
        <f t="shared" si="112"/>
        <v>258000</v>
      </c>
      <c r="W504" s="54">
        <f>ROUNDUP(装备强化!$F$3*INDEX(装备强化!$C$12:$C$26,MATCH(装备强化附表!W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145</v>
      </c>
      <c r="X504" s="54">
        <f t="shared" si="113"/>
        <v>290000</v>
      </c>
      <c r="Y504" s="54">
        <f>ROUNDUP(装备强化!$F$3*INDEX(装备强化!$C$12:$C$26,MATCH(装备强化附表!Y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161</v>
      </c>
      <c r="Z504" s="54">
        <f t="shared" si="114"/>
        <v>322000</v>
      </c>
      <c r="AA504" s="54">
        <f>ROUNDUP(装备强化!$F$3*INDEX(装备强化!$C$12:$C$26,MATCH(装备强化附表!AA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282</v>
      </c>
      <c r="AB504" s="54">
        <f t="shared" si="115"/>
        <v>564000</v>
      </c>
      <c r="AC504" s="54">
        <f>ROUNDUP(装备强化!$F$3*INDEX(装备强化!$C$12:$C$26,MATCH(装备强化附表!AC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313</v>
      </c>
      <c r="AD504" s="54">
        <f t="shared" si="116"/>
        <v>626000</v>
      </c>
      <c r="AE504" s="54">
        <f>ROUNDUP(装备强化!$F$3*INDEX(装备强化!$C$12:$C$26,MATCH(装备强化附表!AE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344</v>
      </c>
      <c r="AF504" s="54">
        <f t="shared" si="117"/>
        <v>688000</v>
      </c>
      <c r="AG504" s="54">
        <f>ROUNDUP(装备强化!$F$3*INDEX(装备强化!$C$12:$C$26,MATCH(装备强化附表!AG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375</v>
      </c>
      <c r="AH504" s="54">
        <f t="shared" si="118"/>
        <v>750000</v>
      </c>
      <c r="AI504" s="54">
        <f>ROUNDUP(装备强化!$F$3*INDEX(装备强化!$C$12:$C$26,MATCH(装备强化附表!AI$1,装备强化!$B$12:$B$26,0))*INDEX(装备强化!$G$12:$G$16,MATCH(装备强化附表!$D504,装备强化!$F$12:$F$16,0))*(INDEX(装备强化!$K$12:$K$26,MATCH(装备强化附表!$E504,装备强化!$J$12:$J$26,0))+IF($B504=1,装备强化!$K$28,0))*INDEX(装备强化!$O$12:$O$21,MATCH(装备强化附表!$C504,装备强化!$N$12:$N$21,0)),0)</f>
        <v>407</v>
      </c>
      <c r="AJ504" s="54">
        <f t="shared" si="119"/>
        <v>814000</v>
      </c>
    </row>
    <row r="505" spans="1:36">
      <c r="A505" t="s">
        <v>1196</v>
      </c>
      <c r="B505">
        <v>0</v>
      </c>
      <c r="C505" t="s">
        <v>126</v>
      </c>
      <c r="D505" t="s">
        <v>309</v>
      </c>
      <c r="E505">
        <v>35</v>
      </c>
      <c r="F505" t="s">
        <v>232</v>
      </c>
      <c r="G505" s="54">
        <f>ROUNDUP(装备强化!$F$3*INDEX(装备强化!$C$12:$C$26,MATCH(装备强化附表!G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10</v>
      </c>
      <c r="H505" s="54">
        <f t="shared" si="105"/>
        <v>20000</v>
      </c>
      <c r="I505" s="54">
        <f>ROUNDUP(装备强化!$F$3*INDEX(装备强化!$C$12:$C$26,MATCH(装备强化附表!I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15</v>
      </c>
      <c r="J505" s="54">
        <f t="shared" si="106"/>
        <v>30000</v>
      </c>
      <c r="K505" s="54">
        <f>ROUNDUP(装备强化!$F$3*INDEX(装备强化!$C$12:$C$26,MATCH(装备强化附表!K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22</v>
      </c>
      <c r="L505" s="54">
        <f t="shared" si="107"/>
        <v>44000</v>
      </c>
      <c r="M505" s="54">
        <f>ROUNDUP(装备强化!$F$3*INDEX(装备强化!$C$12:$C$26,MATCH(装备强化附表!M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27</v>
      </c>
      <c r="N505" s="54">
        <f t="shared" si="108"/>
        <v>54000</v>
      </c>
      <c r="O505" s="54">
        <f>ROUNDUP(装备强化!$F$3*INDEX(装备强化!$C$12:$C$26,MATCH(装备强化附表!O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34</v>
      </c>
      <c r="P505" s="54">
        <f t="shared" si="109"/>
        <v>68000</v>
      </c>
      <c r="Q505" s="54">
        <f>ROUNDUP(装备强化!$F$3*INDEX(装备强化!$C$12:$C$26,MATCH(装备强化附表!Q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60</v>
      </c>
      <c r="R505" s="54">
        <f t="shared" si="110"/>
        <v>120000</v>
      </c>
      <c r="S505" s="54">
        <f>ROUNDUP(装备强化!$F$3*INDEX(装备强化!$C$12:$C$26,MATCH(装备强化附表!S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69</v>
      </c>
      <c r="T505" s="54">
        <f t="shared" si="111"/>
        <v>138000</v>
      </c>
      <c r="U505" s="54">
        <f>ROUNDUP(装备强化!$F$3*INDEX(装备强化!$C$12:$C$26,MATCH(装备强化附表!U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79</v>
      </c>
      <c r="V505" s="54">
        <f t="shared" si="112"/>
        <v>158000</v>
      </c>
      <c r="W505" s="54">
        <f>ROUNDUP(装备强化!$F$3*INDEX(装备强化!$C$12:$C$26,MATCH(装备强化附表!W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88</v>
      </c>
      <c r="X505" s="54">
        <f t="shared" si="113"/>
        <v>176000</v>
      </c>
      <c r="Y505" s="54">
        <f>ROUNDUP(装备强化!$F$3*INDEX(装备强化!$C$12:$C$26,MATCH(装备强化附表!Y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98</v>
      </c>
      <c r="Z505" s="54">
        <f t="shared" si="114"/>
        <v>196000</v>
      </c>
      <c r="AA505" s="54">
        <f>ROUNDUP(装备强化!$F$3*INDEX(装备强化!$C$12:$C$26,MATCH(装备强化附表!AA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171</v>
      </c>
      <c r="AB505" s="54">
        <f t="shared" si="115"/>
        <v>342000</v>
      </c>
      <c r="AC505" s="54">
        <f>ROUNDUP(装备强化!$F$3*INDEX(装备强化!$C$12:$C$26,MATCH(装备强化附表!AC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190</v>
      </c>
      <c r="AD505" s="54">
        <f t="shared" si="116"/>
        <v>380000</v>
      </c>
      <c r="AE505" s="54">
        <f>ROUNDUP(装备强化!$F$3*INDEX(装备强化!$C$12:$C$26,MATCH(装备强化附表!AE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209</v>
      </c>
      <c r="AF505" s="54">
        <f t="shared" si="117"/>
        <v>418000</v>
      </c>
      <c r="AG505" s="54">
        <f>ROUNDUP(装备强化!$F$3*INDEX(装备强化!$C$12:$C$26,MATCH(装备强化附表!AG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228</v>
      </c>
      <c r="AH505" s="54">
        <f t="shared" si="118"/>
        <v>456000</v>
      </c>
      <c r="AI505" s="54">
        <f>ROUNDUP(装备强化!$F$3*INDEX(装备强化!$C$12:$C$26,MATCH(装备强化附表!AI$1,装备强化!$B$12:$B$26,0))*INDEX(装备强化!$G$12:$G$16,MATCH(装备强化附表!$D505,装备强化!$F$12:$F$16,0))*(INDEX(装备强化!$K$12:$K$26,MATCH(装备强化附表!$E505,装备强化!$J$12:$J$26,0))+IF($B505=1,装备强化!$K$28,0))*INDEX(装备强化!$O$12:$O$21,MATCH(装备强化附表!$C505,装备强化!$N$12:$N$21,0)),0)</f>
        <v>247</v>
      </c>
      <c r="AJ505" s="54">
        <f t="shared" si="119"/>
        <v>494000</v>
      </c>
    </row>
    <row r="506" spans="1:36">
      <c r="A506" t="s">
        <v>1201</v>
      </c>
      <c r="B506">
        <v>1</v>
      </c>
      <c r="C506" t="s">
        <v>126</v>
      </c>
      <c r="D506" t="s">
        <v>309</v>
      </c>
      <c r="E506">
        <v>35</v>
      </c>
      <c r="F506" t="s">
        <v>232</v>
      </c>
      <c r="G506" s="54">
        <f>ROUNDUP(装备强化!$F$3*INDEX(装备强化!$C$12:$C$26,MATCH(装备强化附表!G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13</v>
      </c>
      <c r="H506" s="54">
        <f t="shared" si="105"/>
        <v>26000</v>
      </c>
      <c r="I506" s="54">
        <f>ROUNDUP(装备强化!$F$3*INDEX(装备强化!$C$12:$C$26,MATCH(装备强化附表!I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19</v>
      </c>
      <c r="J506" s="54">
        <f t="shared" si="106"/>
        <v>38000</v>
      </c>
      <c r="K506" s="54">
        <f>ROUNDUP(装备强化!$F$3*INDEX(装备强化!$C$12:$C$26,MATCH(装备强化附表!K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29</v>
      </c>
      <c r="L506" s="54">
        <f t="shared" si="107"/>
        <v>58000</v>
      </c>
      <c r="M506" s="54">
        <f>ROUNDUP(装备强化!$F$3*INDEX(装备强化!$C$12:$C$26,MATCH(装备强化附表!M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35</v>
      </c>
      <c r="N506" s="54">
        <f t="shared" si="108"/>
        <v>70000</v>
      </c>
      <c r="O506" s="54">
        <f>ROUNDUP(装备强化!$F$3*INDEX(装备强化!$C$12:$C$26,MATCH(装备强化附表!O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44</v>
      </c>
      <c r="P506" s="54">
        <f t="shared" si="109"/>
        <v>88000</v>
      </c>
      <c r="Q506" s="54">
        <f>ROUNDUP(装备强化!$F$3*INDEX(装备强化!$C$12:$C$26,MATCH(装备强化附表!Q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79</v>
      </c>
      <c r="R506" s="54">
        <f t="shared" si="110"/>
        <v>158000</v>
      </c>
      <c r="S506" s="54">
        <f>ROUNDUP(装备强化!$F$3*INDEX(装备强化!$C$12:$C$26,MATCH(装备强化附表!S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91</v>
      </c>
      <c r="T506" s="54">
        <f t="shared" si="111"/>
        <v>182000</v>
      </c>
      <c r="U506" s="54">
        <f>ROUNDUP(装备强化!$F$3*INDEX(装备强化!$C$12:$C$26,MATCH(装备强化附表!U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104</v>
      </c>
      <c r="V506" s="54">
        <f t="shared" si="112"/>
        <v>208000</v>
      </c>
      <c r="W506" s="54">
        <f>ROUNDUP(装备强化!$F$3*INDEX(装备强化!$C$12:$C$26,MATCH(装备强化附表!W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116</v>
      </c>
      <c r="X506" s="54">
        <f t="shared" si="113"/>
        <v>232000</v>
      </c>
      <c r="Y506" s="54">
        <f>ROUNDUP(装备强化!$F$3*INDEX(装备强化!$C$12:$C$26,MATCH(装备强化附表!Y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129</v>
      </c>
      <c r="Z506" s="54">
        <f t="shared" si="114"/>
        <v>258000</v>
      </c>
      <c r="AA506" s="54">
        <f>ROUNDUP(装备强化!$F$3*INDEX(装备强化!$C$12:$C$26,MATCH(装备强化附表!AA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225</v>
      </c>
      <c r="AB506" s="54">
        <f t="shared" si="115"/>
        <v>450000</v>
      </c>
      <c r="AC506" s="54">
        <f>ROUNDUP(装备强化!$F$3*INDEX(装备强化!$C$12:$C$26,MATCH(装备强化附表!AC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250</v>
      </c>
      <c r="AD506" s="54">
        <f t="shared" si="116"/>
        <v>500000</v>
      </c>
      <c r="AE506" s="54">
        <f>ROUNDUP(装备强化!$F$3*INDEX(装备强化!$C$12:$C$26,MATCH(装备强化附表!AE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275</v>
      </c>
      <c r="AF506" s="54">
        <f t="shared" si="117"/>
        <v>550000</v>
      </c>
      <c r="AG506" s="54">
        <f>ROUNDUP(装备强化!$F$3*INDEX(装备强化!$C$12:$C$26,MATCH(装备强化附表!AG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300</v>
      </c>
      <c r="AH506" s="54">
        <f t="shared" si="118"/>
        <v>600000</v>
      </c>
      <c r="AI506" s="54">
        <f>ROUNDUP(装备强化!$F$3*INDEX(装备强化!$C$12:$C$26,MATCH(装备强化附表!AI$1,装备强化!$B$12:$B$26,0))*INDEX(装备强化!$G$12:$G$16,MATCH(装备强化附表!$D506,装备强化!$F$12:$F$16,0))*(INDEX(装备强化!$K$12:$K$26,MATCH(装备强化附表!$E506,装备强化!$J$12:$J$26,0))+IF($B506=1,装备强化!$K$28,0))*INDEX(装备强化!$O$12:$O$21,MATCH(装备强化附表!$C506,装备强化!$N$12:$N$21,0)),0)</f>
        <v>325</v>
      </c>
      <c r="AJ506" s="54">
        <f t="shared" si="119"/>
        <v>650000</v>
      </c>
    </row>
    <row r="507" spans="1:36">
      <c r="A507" t="s">
        <v>1206</v>
      </c>
      <c r="B507">
        <v>0</v>
      </c>
      <c r="C507" t="s">
        <v>129</v>
      </c>
      <c r="D507" t="s">
        <v>309</v>
      </c>
      <c r="E507">
        <v>35</v>
      </c>
      <c r="F507" t="s">
        <v>232</v>
      </c>
      <c r="G507" s="54">
        <f>ROUNDUP(装备强化!$F$3*INDEX(装备强化!$C$12:$C$26,MATCH(装备强化附表!G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10</v>
      </c>
      <c r="H507" s="54">
        <f t="shared" si="105"/>
        <v>20000</v>
      </c>
      <c r="I507" s="54">
        <f>ROUNDUP(装备强化!$F$3*INDEX(装备强化!$C$12:$C$26,MATCH(装备强化附表!I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15</v>
      </c>
      <c r="J507" s="54">
        <f t="shared" si="106"/>
        <v>30000</v>
      </c>
      <c r="K507" s="54">
        <f>ROUNDUP(装备强化!$F$3*INDEX(装备强化!$C$12:$C$26,MATCH(装备强化附表!K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22</v>
      </c>
      <c r="L507" s="54">
        <f t="shared" si="107"/>
        <v>44000</v>
      </c>
      <c r="M507" s="54">
        <f>ROUNDUP(装备强化!$F$3*INDEX(装备强化!$C$12:$C$26,MATCH(装备强化附表!M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27</v>
      </c>
      <c r="N507" s="54">
        <f t="shared" si="108"/>
        <v>54000</v>
      </c>
      <c r="O507" s="54">
        <f>ROUNDUP(装备强化!$F$3*INDEX(装备强化!$C$12:$C$26,MATCH(装备强化附表!O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34</v>
      </c>
      <c r="P507" s="54">
        <f t="shared" si="109"/>
        <v>68000</v>
      </c>
      <c r="Q507" s="54">
        <f>ROUNDUP(装备强化!$F$3*INDEX(装备强化!$C$12:$C$26,MATCH(装备强化附表!Q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60</v>
      </c>
      <c r="R507" s="54">
        <f t="shared" si="110"/>
        <v>120000</v>
      </c>
      <c r="S507" s="54">
        <f>ROUNDUP(装备强化!$F$3*INDEX(装备强化!$C$12:$C$26,MATCH(装备强化附表!S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69</v>
      </c>
      <c r="T507" s="54">
        <f t="shared" si="111"/>
        <v>138000</v>
      </c>
      <c r="U507" s="54">
        <f>ROUNDUP(装备强化!$F$3*INDEX(装备强化!$C$12:$C$26,MATCH(装备强化附表!U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79</v>
      </c>
      <c r="V507" s="54">
        <f t="shared" si="112"/>
        <v>158000</v>
      </c>
      <c r="W507" s="54">
        <f>ROUNDUP(装备强化!$F$3*INDEX(装备强化!$C$12:$C$26,MATCH(装备强化附表!W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88</v>
      </c>
      <c r="X507" s="54">
        <f t="shared" si="113"/>
        <v>176000</v>
      </c>
      <c r="Y507" s="54">
        <f>ROUNDUP(装备强化!$F$3*INDEX(装备强化!$C$12:$C$26,MATCH(装备强化附表!Y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98</v>
      </c>
      <c r="Z507" s="54">
        <f t="shared" si="114"/>
        <v>196000</v>
      </c>
      <c r="AA507" s="54">
        <f>ROUNDUP(装备强化!$F$3*INDEX(装备强化!$C$12:$C$26,MATCH(装备强化附表!AA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171</v>
      </c>
      <c r="AB507" s="54">
        <f t="shared" si="115"/>
        <v>342000</v>
      </c>
      <c r="AC507" s="54">
        <f>ROUNDUP(装备强化!$F$3*INDEX(装备强化!$C$12:$C$26,MATCH(装备强化附表!AC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190</v>
      </c>
      <c r="AD507" s="54">
        <f t="shared" si="116"/>
        <v>380000</v>
      </c>
      <c r="AE507" s="54">
        <f>ROUNDUP(装备强化!$F$3*INDEX(装备强化!$C$12:$C$26,MATCH(装备强化附表!AE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209</v>
      </c>
      <c r="AF507" s="54">
        <f t="shared" si="117"/>
        <v>418000</v>
      </c>
      <c r="AG507" s="54">
        <f>ROUNDUP(装备强化!$F$3*INDEX(装备强化!$C$12:$C$26,MATCH(装备强化附表!AG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228</v>
      </c>
      <c r="AH507" s="54">
        <f t="shared" si="118"/>
        <v>456000</v>
      </c>
      <c r="AI507" s="54">
        <f>ROUNDUP(装备强化!$F$3*INDEX(装备强化!$C$12:$C$26,MATCH(装备强化附表!AI$1,装备强化!$B$12:$B$26,0))*INDEX(装备强化!$G$12:$G$16,MATCH(装备强化附表!$D507,装备强化!$F$12:$F$16,0))*(INDEX(装备强化!$K$12:$K$26,MATCH(装备强化附表!$E507,装备强化!$J$12:$J$26,0))+IF($B507=1,装备强化!$K$28,0))*INDEX(装备强化!$O$12:$O$21,MATCH(装备强化附表!$C507,装备强化!$N$12:$N$21,0)),0)</f>
        <v>247</v>
      </c>
      <c r="AJ507" s="54">
        <f t="shared" si="119"/>
        <v>494000</v>
      </c>
    </row>
    <row r="508" spans="1:36">
      <c r="A508" t="s">
        <v>1211</v>
      </c>
      <c r="B508">
        <v>1</v>
      </c>
      <c r="C508" t="s">
        <v>129</v>
      </c>
      <c r="D508" t="s">
        <v>309</v>
      </c>
      <c r="E508">
        <v>35</v>
      </c>
      <c r="F508" t="s">
        <v>232</v>
      </c>
      <c r="G508" s="54">
        <f>ROUNDUP(装备强化!$F$3*INDEX(装备强化!$C$12:$C$26,MATCH(装备强化附表!G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13</v>
      </c>
      <c r="H508" s="54">
        <f t="shared" si="105"/>
        <v>26000</v>
      </c>
      <c r="I508" s="54">
        <f>ROUNDUP(装备强化!$F$3*INDEX(装备强化!$C$12:$C$26,MATCH(装备强化附表!I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19</v>
      </c>
      <c r="J508" s="54">
        <f t="shared" si="106"/>
        <v>38000</v>
      </c>
      <c r="K508" s="54">
        <f>ROUNDUP(装备强化!$F$3*INDEX(装备强化!$C$12:$C$26,MATCH(装备强化附表!K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29</v>
      </c>
      <c r="L508" s="54">
        <f t="shared" si="107"/>
        <v>58000</v>
      </c>
      <c r="M508" s="54">
        <f>ROUNDUP(装备强化!$F$3*INDEX(装备强化!$C$12:$C$26,MATCH(装备强化附表!M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35</v>
      </c>
      <c r="N508" s="54">
        <f t="shared" si="108"/>
        <v>70000</v>
      </c>
      <c r="O508" s="54">
        <f>ROUNDUP(装备强化!$F$3*INDEX(装备强化!$C$12:$C$26,MATCH(装备强化附表!O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44</v>
      </c>
      <c r="P508" s="54">
        <f t="shared" si="109"/>
        <v>88000</v>
      </c>
      <c r="Q508" s="54">
        <f>ROUNDUP(装备强化!$F$3*INDEX(装备强化!$C$12:$C$26,MATCH(装备强化附表!Q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79</v>
      </c>
      <c r="R508" s="54">
        <f t="shared" si="110"/>
        <v>158000</v>
      </c>
      <c r="S508" s="54">
        <f>ROUNDUP(装备强化!$F$3*INDEX(装备强化!$C$12:$C$26,MATCH(装备强化附表!S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91</v>
      </c>
      <c r="T508" s="54">
        <f t="shared" si="111"/>
        <v>182000</v>
      </c>
      <c r="U508" s="54">
        <f>ROUNDUP(装备强化!$F$3*INDEX(装备强化!$C$12:$C$26,MATCH(装备强化附表!U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104</v>
      </c>
      <c r="V508" s="54">
        <f t="shared" si="112"/>
        <v>208000</v>
      </c>
      <c r="W508" s="54">
        <f>ROUNDUP(装备强化!$F$3*INDEX(装备强化!$C$12:$C$26,MATCH(装备强化附表!W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116</v>
      </c>
      <c r="X508" s="54">
        <f t="shared" si="113"/>
        <v>232000</v>
      </c>
      <c r="Y508" s="54">
        <f>ROUNDUP(装备强化!$F$3*INDEX(装备强化!$C$12:$C$26,MATCH(装备强化附表!Y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129</v>
      </c>
      <c r="Z508" s="54">
        <f t="shared" si="114"/>
        <v>258000</v>
      </c>
      <c r="AA508" s="54">
        <f>ROUNDUP(装备强化!$F$3*INDEX(装备强化!$C$12:$C$26,MATCH(装备强化附表!AA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225</v>
      </c>
      <c r="AB508" s="54">
        <f t="shared" si="115"/>
        <v>450000</v>
      </c>
      <c r="AC508" s="54">
        <f>ROUNDUP(装备强化!$F$3*INDEX(装备强化!$C$12:$C$26,MATCH(装备强化附表!AC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250</v>
      </c>
      <c r="AD508" s="54">
        <f t="shared" si="116"/>
        <v>500000</v>
      </c>
      <c r="AE508" s="54">
        <f>ROUNDUP(装备强化!$F$3*INDEX(装备强化!$C$12:$C$26,MATCH(装备强化附表!AE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275</v>
      </c>
      <c r="AF508" s="54">
        <f t="shared" si="117"/>
        <v>550000</v>
      </c>
      <c r="AG508" s="54">
        <f>ROUNDUP(装备强化!$F$3*INDEX(装备强化!$C$12:$C$26,MATCH(装备强化附表!AG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300</v>
      </c>
      <c r="AH508" s="54">
        <f t="shared" si="118"/>
        <v>600000</v>
      </c>
      <c r="AI508" s="54">
        <f>ROUNDUP(装备强化!$F$3*INDEX(装备强化!$C$12:$C$26,MATCH(装备强化附表!AI$1,装备强化!$B$12:$B$26,0))*INDEX(装备强化!$G$12:$G$16,MATCH(装备强化附表!$D508,装备强化!$F$12:$F$16,0))*(INDEX(装备强化!$K$12:$K$26,MATCH(装备强化附表!$E508,装备强化!$J$12:$J$26,0))+IF($B508=1,装备强化!$K$28,0))*INDEX(装备强化!$O$12:$O$21,MATCH(装备强化附表!$C508,装备强化!$N$12:$N$21,0)),0)</f>
        <v>325</v>
      </c>
      <c r="AJ508" s="54">
        <f t="shared" si="119"/>
        <v>650000</v>
      </c>
    </row>
    <row r="509" spans="1:36">
      <c r="A509" t="s">
        <v>1216</v>
      </c>
      <c r="B509">
        <v>0</v>
      </c>
      <c r="C509" t="s">
        <v>123</v>
      </c>
      <c r="D509" t="s">
        <v>309</v>
      </c>
      <c r="E509">
        <v>40</v>
      </c>
      <c r="F509" t="s">
        <v>232</v>
      </c>
      <c r="G509" s="54">
        <f>ROUNDUP(装备强化!$F$3*INDEX(装备强化!$C$12:$C$26,MATCH(装备强化附表!G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11</v>
      </c>
      <c r="H509" s="54">
        <f t="shared" si="105"/>
        <v>22000</v>
      </c>
      <c r="I509" s="54">
        <f>ROUNDUP(装备强化!$F$3*INDEX(装备强化!$C$12:$C$26,MATCH(装备强化附表!I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16</v>
      </c>
      <c r="J509" s="54">
        <f t="shared" si="106"/>
        <v>32000</v>
      </c>
      <c r="K509" s="54">
        <f>ROUNDUP(装备强化!$F$3*INDEX(装备强化!$C$12:$C$26,MATCH(装备强化附表!K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24</v>
      </c>
      <c r="L509" s="54">
        <f t="shared" si="107"/>
        <v>48000</v>
      </c>
      <c r="M509" s="54">
        <f>ROUNDUP(装备强化!$F$3*INDEX(装备强化!$C$12:$C$26,MATCH(装备强化附表!M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29</v>
      </c>
      <c r="N509" s="54">
        <f t="shared" si="108"/>
        <v>58000</v>
      </c>
      <c r="O509" s="54">
        <f>ROUNDUP(装备强化!$F$3*INDEX(装备强化!$C$12:$C$26,MATCH(装备强化附表!O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37</v>
      </c>
      <c r="P509" s="54">
        <f t="shared" si="109"/>
        <v>74000</v>
      </c>
      <c r="Q509" s="54">
        <f>ROUNDUP(装备强化!$F$3*INDEX(装备强化!$C$12:$C$26,MATCH(装备强化附表!Q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66</v>
      </c>
      <c r="R509" s="54">
        <f t="shared" si="110"/>
        <v>132000</v>
      </c>
      <c r="S509" s="54">
        <f>ROUNDUP(装备强化!$F$3*INDEX(装备强化!$C$12:$C$26,MATCH(装备强化附表!S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77</v>
      </c>
      <c r="T509" s="54">
        <f t="shared" si="111"/>
        <v>154000</v>
      </c>
      <c r="U509" s="54">
        <f>ROUNDUP(装备强化!$F$3*INDEX(装备强化!$C$12:$C$26,MATCH(装备强化附表!U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87</v>
      </c>
      <c r="V509" s="54">
        <f t="shared" si="112"/>
        <v>174000</v>
      </c>
      <c r="W509" s="54">
        <f>ROUNDUP(装备强化!$F$3*INDEX(装备强化!$C$12:$C$26,MATCH(装备强化附表!W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98</v>
      </c>
      <c r="X509" s="54">
        <f t="shared" si="113"/>
        <v>196000</v>
      </c>
      <c r="Y509" s="54">
        <f>ROUNDUP(装备强化!$F$3*INDEX(装备强化!$C$12:$C$26,MATCH(装备强化附表!Y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108</v>
      </c>
      <c r="Z509" s="54">
        <f t="shared" si="114"/>
        <v>216000</v>
      </c>
      <c r="AA509" s="54">
        <f>ROUNDUP(装备强化!$F$3*INDEX(装备强化!$C$12:$C$26,MATCH(装备强化附表!AA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189</v>
      </c>
      <c r="AB509" s="54">
        <f t="shared" si="115"/>
        <v>378000</v>
      </c>
      <c r="AC509" s="54">
        <f>ROUNDUP(装备强化!$F$3*INDEX(装备强化!$C$12:$C$26,MATCH(装备强化附表!AC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210</v>
      </c>
      <c r="AD509" s="54">
        <f t="shared" si="116"/>
        <v>420000</v>
      </c>
      <c r="AE509" s="54">
        <f>ROUNDUP(装备强化!$F$3*INDEX(装备强化!$C$12:$C$26,MATCH(装备强化附表!AE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231</v>
      </c>
      <c r="AF509" s="54">
        <f t="shared" si="117"/>
        <v>462000</v>
      </c>
      <c r="AG509" s="54">
        <f>ROUNDUP(装备强化!$F$3*INDEX(装备强化!$C$12:$C$26,MATCH(装备强化附表!AG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252</v>
      </c>
      <c r="AH509" s="54">
        <f t="shared" si="118"/>
        <v>504000</v>
      </c>
      <c r="AI509" s="54">
        <f>ROUNDUP(装备强化!$F$3*INDEX(装备强化!$C$12:$C$26,MATCH(装备强化附表!AI$1,装备强化!$B$12:$B$26,0))*INDEX(装备强化!$G$12:$G$16,MATCH(装备强化附表!$D509,装备强化!$F$12:$F$16,0))*(INDEX(装备强化!$K$12:$K$26,MATCH(装备强化附表!$E509,装备强化!$J$12:$J$26,0))+IF($B509=1,装备强化!$K$28,0))*INDEX(装备强化!$O$12:$O$21,MATCH(装备强化附表!$C509,装备强化!$N$12:$N$21,0)),0)</f>
        <v>273</v>
      </c>
      <c r="AJ509" s="54">
        <f t="shared" si="119"/>
        <v>546000</v>
      </c>
    </row>
    <row r="510" spans="1:36">
      <c r="A510" t="s">
        <v>1221</v>
      </c>
      <c r="B510">
        <v>0</v>
      </c>
      <c r="C510" t="s">
        <v>124</v>
      </c>
      <c r="D510" t="s">
        <v>309</v>
      </c>
      <c r="E510">
        <v>40</v>
      </c>
      <c r="F510" t="s">
        <v>232</v>
      </c>
      <c r="G510" s="54">
        <f>ROUNDUP(装备强化!$F$3*INDEX(装备强化!$C$12:$C$26,MATCH(装备强化附表!G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14</v>
      </c>
      <c r="H510" s="54">
        <f t="shared" si="105"/>
        <v>28000</v>
      </c>
      <c r="I510" s="54">
        <f>ROUNDUP(装备强化!$F$3*INDEX(装备强化!$C$12:$C$26,MATCH(装备强化附表!I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20</v>
      </c>
      <c r="J510" s="54">
        <f t="shared" si="106"/>
        <v>40000</v>
      </c>
      <c r="K510" s="54">
        <f>ROUNDUP(装备强化!$F$3*INDEX(装备强化!$C$12:$C$26,MATCH(装备强化附表!K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30</v>
      </c>
      <c r="L510" s="54">
        <f t="shared" si="107"/>
        <v>60000</v>
      </c>
      <c r="M510" s="54">
        <f>ROUNDUP(装备强化!$F$3*INDEX(装备强化!$C$12:$C$26,MATCH(装备强化附表!M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37</v>
      </c>
      <c r="N510" s="54">
        <f t="shared" si="108"/>
        <v>74000</v>
      </c>
      <c r="O510" s="54">
        <f>ROUNDUP(装备强化!$F$3*INDEX(装备强化!$C$12:$C$26,MATCH(装备强化附表!O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46</v>
      </c>
      <c r="P510" s="54">
        <f t="shared" si="109"/>
        <v>92000</v>
      </c>
      <c r="Q510" s="54">
        <f>ROUNDUP(装备强化!$F$3*INDEX(装备强化!$C$12:$C$26,MATCH(装备强化附表!Q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83</v>
      </c>
      <c r="R510" s="54">
        <f t="shared" si="110"/>
        <v>166000</v>
      </c>
      <c r="S510" s="54">
        <f>ROUNDUP(装备强化!$F$3*INDEX(装备强化!$C$12:$C$26,MATCH(装备强化附表!S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96</v>
      </c>
      <c r="T510" s="54">
        <f t="shared" si="111"/>
        <v>192000</v>
      </c>
      <c r="U510" s="54">
        <f>ROUNDUP(装备强化!$F$3*INDEX(装备强化!$C$12:$C$26,MATCH(装备强化附表!U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109</v>
      </c>
      <c r="V510" s="54">
        <f t="shared" si="112"/>
        <v>218000</v>
      </c>
      <c r="W510" s="54">
        <f>ROUNDUP(装备强化!$F$3*INDEX(装备强化!$C$12:$C$26,MATCH(装备强化附表!W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122</v>
      </c>
      <c r="X510" s="54">
        <f t="shared" si="113"/>
        <v>244000</v>
      </c>
      <c r="Y510" s="54">
        <f>ROUNDUP(装备强化!$F$3*INDEX(装备强化!$C$12:$C$26,MATCH(装备强化附表!Y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135</v>
      </c>
      <c r="Z510" s="54">
        <f t="shared" si="114"/>
        <v>270000</v>
      </c>
      <c r="AA510" s="54">
        <f>ROUNDUP(装备强化!$F$3*INDEX(装备强化!$C$12:$C$26,MATCH(装备强化附表!AA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237</v>
      </c>
      <c r="AB510" s="54">
        <f t="shared" si="115"/>
        <v>474000</v>
      </c>
      <c r="AC510" s="54">
        <f>ROUNDUP(装备强化!$F$3*INDEX(装备强化!$C$12:$C$26,MATCH(装备强化附表!AC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263</v>
      </c>
      <c r="AD510" s="54">
        <f t="shared" si="116"/>
        <v>526000</v>
      </c>
      <c r="AE510" s="54">
        <f>ROUNDUP(装备强化!$F$3*INDEX(装备强化!$C$12:$C$26,MATCH(装备强化附表!AE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289</v>
      </c>
      <c r="AF510" s="54">
        <f t="shared" si="117"/>
        <v>578000</v>
      </c>
      <c r="AG510" s="54">
        <f>ROUNDUP(装备强化!$F$3*INDEX(装备强化!$C$12:$C$26,MATCH(装备强化附表!AG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315</v>
      </c>
      <c r="AH510" s="54">
        <f t="shared" si="118"/>
        <v>630000</v>
      </c>
      <c r="AI510" s="54">
        <f>ROUNDUP(装备强化!$F$3*INDEX(装备强化!$C$12:$C$26,MATCH(装备强化附表!AI$1,装备强化!$B$12:$B$26,0))*INDEX(装备强化!$G$12:$G$16,MATCH(装备强化附表!$D510,装备强化!$F$12:$F$16,0))*(INDEX(装备强化!$K$12:$K$26,MATCH(装备强化附表!$E510,装备强化!$J$12:$J$26,0))+IF($B510=1,装备强化!$K$28,0))*INDEX(装备强化!$O$12:$O$21,MATCH(装备强化附表!$C510,装备强化!$N$12:$N$21,0)),0)</f>
        <v>342</v>
      </c>
      <c r="AJ510" s="54">
        <f t="shared" si="119"/>
        <v>684000</v>
      </c>
    </row>
    <row r="511" spans="1:36">
      <c r="A511" t="s">
        <v>1226</v>
      </c>
      <c r="B511">
        <v>0</v>
      </c>
      <c r="C511" t="s">
        <v>125</v>
      </c>
      <c r="D511" t="s">
        <v>309</v>
      </c>
      <c r="E511">
        <v>40</v>
      </c>
      <c r="F511" t="s">
        <v>232</v>
      </c>
      <c r="G511" s="54">
        <f>ROUNDUP(装备强化!$F$3*INDEX(装备强化!$C$12:$C$26,MATCH(装备强化附表!G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14</v>
      </c>
      <c r="H511" s="54">
        <f t="shared" si="105"/>
        <v>28000</v>
      </c>
      <c r="I511" s="54">
        <f>ROUNDUP(装备强化!$F$3*INDEX(装备强化!$C$12:$C$26,MATCH(装备强化附表!I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20</v>
      </c>
      <c r="J511" s="54">
        <f t="shared" si="106"/>
        <v>40000</v>
      </c>
      <c r="K511" s="54">
        <f>ROUNDUP(装备强化!$F$3*INDEX(装备强化!$C$12:$C$26,MATCH(装备强化附表!K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30</v>
      </c>
      <c r="L511" s="54">
        <f t="shared" si="107"/>
        <v>60000</v>
      </c>
      <c r="M511" s="54">
        <f>ROUNDUP(装备强化!$F$3*INDEX(装备强化!$C$12:$C$26,MATCH(装备强化附表!M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37</v>
      </c>
      <c r="N511" s="54">
        <f t="shared" si="108"/>
        <v>74000</v>
      </c>
      <c r="O511" s="54">
        <f>ROUNDUP(装备强化!$F$3*INDEX(装备强化!$C$12:$C$26,MATCH(装备强化附表!O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46</v>
      </c>
      <c r="P511" s="54">
        <f t="shared" si="109"/>
        <v>92000</v>
      </c>
      <c r="Q511" s="54">
        <f>ROUNDUP(装备强化!$F$3*INDEX(装备强化!$C$12:$C$26,MATCH(装备强化附表!Q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83</v>
      </c>
      <c r="R511" s="54">
        <f t="shared" si="110"/>
        <v>166000</v>
      </c>
      <c r="S511" s="54">
        <f>ROUNDUP(装备强化!$F$3*INDEX(装备强化!$C$12:$C$26,MATCH(装备强化附表!S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96</v>
      </c>
      <c r="T511" s="54">
        <f t="shared" si="111"/>
        <v>192000</v>
      </c>
      <c r="U511" s="54">
        <f>ROUNDUP(装备强化!$F$3*INDEX(装备强化!$C$12:$C$26,MATCH(装备强化附表!U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109</v>
      </c>
      <c r="V511" s="54">
        <f t="shared" si="112"/>
        <v>218000</v>
      </c>
      <c r="W511" s="54">
        <f>ROUNDUP(装备强化!$F$3*INDEX(装备强化!$C$12:$C$26,MATCH(装备强化附表!W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122</v>
      </c>
      <c r="X511" s="54">
        <f t="shared" si="113"/>
        <v>244000</v>
      </c>
      <c r="Y511" s="54">
        <f>ROUNDUP(装备强化!$F$3*INDEX(装备强化!$C$12:$C$26,MATCH(装备强化附表!Y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135</v>
      </c>
      <c r="Z511" s="54">
        <f t="shared" si="114"/>
        <v>270000</v>
      </c>
      <c r="AA511" s="54">
        <f>ROUNDUP(装备强化!$F$3*INDEX(装备强化!$C$12:$C$26,MATCH(装备强化附表!AA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237</v>
      </c>
      <c r="AB511" s="54">
        <f t="shared" si="115"/>
        <v>474000</v>
      </c>
      <c r="AC511" s="54">
        <f>ROUNDUP(装备强化!$F$3*INDEX(装备强化!$C$12:$C$26,MATCH(装备强化附表!AC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263</v>
      </c>
      <c r="AD511" s="54">
        <f t="shared" si="116"/>
        <v>526000</v>
      </c>
      <c r="AE511" s="54">
        <f>ROUNDUP(装备强化!$F$3*INDEX(装备强化!$C$12:$C$26,MATCH(装备强化附表!AE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289</v>
      </c>
      <c r="AF511" s="54">
        <f t="shared" si="117"/>
        <v>578000</v>
      </c>
      <c r="AG511" s="54">
        <f>ROUNDUP(装备强化!$F$3*INDEX(装备强化!$C$12:$C$26,MATCH(装备强化附表!AG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315</v>
      </c>
      <c r="AH511" s="54">
        <f t="shared" si="118"/>
        <v>630000</v>
      </c>
      <c r="AI511" s="54">
        <f>ROUNDUP(装备强化!$F$3*INDEX(装备强化!$C$12:$C$26,MATCH(装备强化附表!AI$1,装备强化!$B$12:$B$26,0))*INDEX(装备强化!$G$12:$G$16,MATCH(装备强化附表!$D511,装备强化!$F$12:$F$16,0))*(INDEX(装备强化!$K$12:$K$26,MATCH(装备强化附表!$E511,装备强化!$J$12:$J$26,0))+IF($B511=1,装备强化!$K$28,0))*INDEX(装备强化!$O$12:$O$21,MATCH(装备强化附表!$C511,装备强化!$N$12:$N$21,0)),0)</f>
        <v>342</v>
      </c>
      <c r="AJ511" s="54">
        <f t="shared" si="119"/>
        <v>684000</v>
      </c>
    </row>
    <row r="512" spans="1:36">
      <c r="A512" t="s">
        <v>1231</v>
      </c>
      <c r="B512">
        <v>0</v>
      </c>
      <c r="C512" t="s">
        <v>130</v>
      </c>
      <c r="D512" t="s">
        <v>309</v>
      </c>
      <c r="E512">
        <v>40</v>
      </c>
      <c r="F512" t="s">
        <v>232</v>
      </c>
      <c r="G512" s="54">
        <f>ROUNDUP(装备强化!$F$3*INDEX(装备强化!$C$12:$C$26,MATCH(装备强化附表!G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11</v>
      </c>
      <c r="H512" s="54">
        <f t="shared" si="105"/>
        <v>22000</v>
      </c>
      <c r="I512" s="54">
        <f>ROUNDUP(装备强化!$F$3*INDEX(装备强化!$C$12:$C$26,MATCH(装备强化附表!I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16</v>
      </c>
      <c r="J512" s="54">
        <f t="shared" si="106"/>
        <v>32000</v>
      </c>
      <c r="K512" s="54">
        <f>ROUNDUP(装备强化!$F$3*INDEX(装备强化!$C$12:$C$26,MATCH(装备强化附表!K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24</v>
      </c>
      <c r="L512" s="54">
        <f t="shared" si="107"/>
        <v>48000</v>
      </c>
      <c r="M512" s="54">
        <f>ROUNDUP(装备强化!$F$3*INDEX(装备强化!$C$12:$C$26,MATCH(装备强化附表!M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29</v>
      </c>
      <c r="N512" s="54">
        <f t="shared" si="108"/>
        <v>58000</v>
      </c>
      <c r="O512" s="54">
        <f>ROUNDUP(装备强化!$F$3*INDEX(装备强化!$C$12:$C$26,MATCH(装备强化附表!O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37</v>
      </c>
      <c r="P512" s="54">
        <f t="shared" si="109"/>
        <v>74000</v>
      </c>
      <c r="Q512" s="54">
        <f>ROUNDUP(装备强化!$F$3*INDEX(装备强化!$C$12:$C$26,MATCH(装备强化附表!Q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66</v>
      </c>
      <c r="R512" s="54">
        <f t="shared" si="110"/>
        <v>132000</v>
      </c>
      <c r="S512" s="54">
        <f>ROUNDUP(装备强化!$F$3*INDEX(装备强化!$C$12:$C$26,MATCH(装备强化附表!S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77</v>
      </c>
      <c r="T512" s="54">
        <f t="shared" si="111"/>
        <v>154000</v>
      </c>
      <c r="U512" s="54">
        <f>ROUNDUP(装备强化!$F$3*INDEX(装备强化!$C$12:$C$26,MATCH(装备强化附表!U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87</v>
      </c>
      <c r="V512" s="54">
        <f t="shared" si="112"/>
        <v>174000</v>
      </c>
      <c r="W512" s="54">
        <f>ROUNDUP(装备强化!$F$3*INDEX(装备强化!$C$12:$C$26,MATCH(装备强化附表!W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98</v>
      </c>
      <c r="X512" s="54">
        <f t="shared" si="113"/>
        <v>196000</v>
      </c>
      <c r="Y512" s="54">
        <f>ROUNDUP(装备强化!$F$3*INDEX(装备强化!$C$12:$C$26,MATCH(装备强化附表!Y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108</v>
      </c>
      <c r="Z512" s="54">
        <f t="shared" si="114"/>
        <v>216000</v>
      </c>
      <c r="AA512" s="54">
        <f>ROUNDUP(装备强化!$F$3*INDEX(装备强化!$C$12:$C$26,MATCH(装备强化附表!AA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189</v>
      </c>
      <c r="AB512" s="54">
        <f t="shared" si="115"/>
        <v>378000</v>
      </c>
      <c r="AC512" s="54">
        <f>ROUNDUP(装备强化!$F$3*INDEX(装备强化!$C$12:$C$26,MATCH(装备强化附表!AC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210</v>
      </c>
      <c r="AD512" s="54">
        <f t="shared" si="116"/>
        <v>420000</v>
      </c>
      <c r="AE512" s="54">
        <f>ROUNDUP(装备强化!$F$3*INDEX(装备强化!$C$12:$C$26,MATCH(装备强化附表!AE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231</v>
      </c>
      <c r="AF512" s="54">
        <f t="shared" si="117"/>
        <v>462000</v>
      </c>
      <c r="AG512" s="54">
        <f>ROUNDUP(装备强化!$F$3*INDEX(装备强化!$C$12:$C$26,MATCH(装备强化附表!AG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252</v>
      </c>
      <c r="AH512" s="54">
        <f t="shared" si="118"/>
        <v>504000</v>
      </c>
      <c r="AI512" s="54">
        <f>ROUNDUP(装备强化!$F$3*INDEX(装备强化!$C$12:$C$26,MATCH(装备强化附表!AI$1,装备强化!$B$12:$B$26,0))*INDEX(装备强化!$G$12:$G$16,MATCH(装备强化附表!$D512,装备强化!$F$12:$F$16,0))*(INDEX(装备强化!$K$12:$K$26,MATCH(装备强化附表!$E512,装备强化!$J$12:$J$26,0))+IF($B512=1,装备强化!$K$28,0))*INDEX(装备强化!$O$12:$O$21,MATCH(装备强化附表!$C512,装备强化!$N$12:$N$21,0)),0)</f>
        <v>273</v>
      </c>
      <c r="AJ512" s="54">
        <f t="shared" si="119"/>
        <v>546000</v>
      </c>
    </row>
    <row r="513" spans="1:36">
      <c r="A513" t="s">
        <v>1236</v>
      </c>
      <c r="B513">
        <v>0</v>
      </c>
      <c r="C513" t="s">
        <v>131</v>
      </c>
      <c r="D513" t="s">
        <v>309</v>
      </c>
      <c r="E513">
        <v>40</v>
      </c>
      <c r="F513" t="s">
        <v>232</v>
      </c>
      <c r="G513" s="54">
        <f>ROUNDUP(装备强化!$F$3*INDEX(装备强化!$C$12:$C$26,MATCH(装备强化附表!G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11</v>
      </c>
      <c r="H513" s="54">
        <f t="shared" si="105"/>
        <v>22000</v>
      </c>
      <c r="I513" s="54">
        <f>ROUNDUP(装备强化!$F$3*INDEX(装备强化!$C$12:$C$26,MATCH(装备强化附表!I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16</v>
      </c>
      <c r="J513" s="54">
        <f t="shared" si="106"/>
        <v>32000</v>
      </c>
      <c r="K513" s="54">
        <f>ROUNDUP(装备强化!$F$3*INDEX(装备强化!$C$12:$C$26,MATCH(装备强化附表!K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24</v>
      </c>
      <c r="L513" s="54">
        <f t="shared" si="107"/>
        <v>48000</v>
      </c>
      <c r="M513" s="54">
        <f>ROUNDUP(装备强化!$F$3*INDEX(装备强化!$C$12:$C$26,MATCH(装备强化附表!M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29</v>
      </c>
      <c r="N513" s="54">
        <f t="shared" si="108"/>
        <v>58000</v>
      </c>
      <c r="O513" s="54">
        <f>ROUNDUP(装备强化!$F$3*INDEX(装备强化!$C$12:$C$26,MATCH(装备强化附表!O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37</v>
      </c>
      <c r="P513" s="54">
        <f t="shared" si="109"/>
        <v>74000</v>
      </c>
      <c r="Q513" s="54">
        <f>ROUNDUP(装备强化!$F$3*INDEX(装备强化!$C$12:$C$26,MATCH(装备强化附表!Q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66</v>
      </c>
      <c r="R513" s="54">
        <f t="shared" si="110"/>
        <v>132000</v>
      </c>
      <c r="S513" s="54">
        <f>ROUNDUP(装备强化!$F$3*INDEX(装备强化!$C$12:$C$26,MATCH(装备强化附表!S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77</v>
      </c>
      <c r="T513" s="54">
        <f t="shared" si="111"/>
        <v>154000</v>
      </c>
      <c r="U513" s="54">
        <f>ROUNDUP(装备强化!$F$3*INDEX(装备强化!$C$12:$C$26,MATCH(装备强化附表!U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87</v>
      </c>
      <c r="V513" s="54">
        <f t="shared" si="112"/>
        <v>174000</v>
      </c>
      <c r="W513" s="54">
        <f>ROUNDUP(装备强化!$F$3*INDEX(装备强化!$C$12:$C$26,MATCH(装备强化附表!W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98</v>
      </c>
      <c r="X513" s="54">
        <f t="shared" si="113"/>
        <v>196000</v>
      </c>
      <c r="Y513" s="54">
        <f>ROUNDUP(装备强化!$F$3*INDEX(装备强化!$C$12:$C$26,MATCH(装备强化附表!Y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108</v>
      </c>
      <c r="Z513" s="54">
        <f t="shared" si="114"/>
        <v>216000</v>
      </c>
      <c r="AA513" s="54">
        <f>ROUNDUP(装备强化!$F$3*INDEX(装备强化!$C$12:$C$26,MATCH(装备强化附表!AA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189</v>
      </c>
      <c r="AB513" s="54">
        <f t="shared" si="115"/>
        <v>378000</v>
      </c>
      <c r="AC513" s="54">
        <f>ROUNDUP(装备强化!$F$3*INDEX(装备强化!$C$12:$C$26,MATCH(装备强化附表!AC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210</v>
      </c>
      <c r="AD513" s="54">
        <f t="shared" si="116"/>
        <v>420000</v>
      </c>
      <c r="AE513" s="54">
        <f>ROUNDUP(装备强化!$F$3*INDEX(装备强化!$C$12:$C$26,MATCH(装备强化附表!AE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231</v>
      </c>
      <c r="AF513" s="54">
        <f t="shared" si="117"/>
        <v>462000</v>
      </c>
      <c r="AG513" s="54">
        <f>ROUNDUP(装备强化!$F$3*INDEX(装备强化!$C$12:$C$26,MATCH(装备强化附表!AG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252</v>
      </c>
      <c r="AH513" s="54">
        <f t="shared" si="118"/>
        <v>504000</v>
      </c>
      <c r="AI513" s="54">
        <f>ROUNDUP(装备强化!$F$3*INDEX(装备强化!$C$12:$C$26,MATCH(装备强化附表!AI$1,装备强化!$B$12:$B$26,0))*INDEX(装备强化!$G$12:$G$16,MATCH(装备强化附表!$D513,装备强化!$F$12:$F$16,0))*(INDEX(装备强化!$K$12:$K$26,MATCH(装备强化附表!$E513,装备强化!$J$12:$J$26,0))+IF($B513=1,装备强化!$K$28,0))*INDEX(装备强化!$O$12:$O$21,MATCH(装备强化附表!$C513,装备强化!$N$12:$N$21,0)),0)</f>
        <v>273</v>
      </c>
      <c r="AJ513" s="54">
        <f t="shared" si="119"/>
        <v>546000</v>
      </c>
    </row>
    <row r="514" spans="1:36">
      <c r="A514" t="s">
        <v>1241</v>
      </c>
      <c r="B514">
        <v>0</v>
      </c>
      <c r="C514" t="s">
        <v>132</v>
      </c>
      <c r="D514" t="s">
        <v>309</v>
      </c>
      <c r="E514">
        <v>40</v>
      </c>
      <c r="F514" t="s">
        <v>232</v>
      </c>
      <c r="G514" s="54">
        <f>ROUNDUP(装备强化!$F$3*INDEX(装备强化!$C$12:$C$26,MATCH(装备强化附表!G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7</v>
      </c>
      <c r="H514" s="54">
        <f t="shared" si="105"/>
        <v>14000</v>
      </c>
      <c r="I514" s="54">
        <f>ROUNDUP(装备强化!$F$3*INDEX(装备强化!$C$12:$C$26,MATCH(装备强化附表!I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10</v>
      </c>
      <c r="J514" s="54">
        <f t="shared" si="106"/>
        <v>20000</v>
      </c>
      <c r="K514" s="54">
        <f>ROUNDUP(装备强化!$F$3*INDEX(装备强化!$C$12:$C$26,MATCH(装备强化附表!K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15</v>
      </c>
      <c r="L514" s="54">
        <f t="shared" si="107"/>
        <v>30000</v>
      </c>
      <c r="M514" s="54">
        <f>ROUNDUP(装备强化!$F$3*INDEX(装备强化!$C$12:$C$26,MATCH(装备强化附表!M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18</v>
      </c>
      <c r="N514" s="54">
        <f t="shared" si="108"/>
        <v>36000</v>
      </c>
      <c r="O514" s="54">
        <f>ROUNDUP(装备强化!$F$3*INDEX(装备强化!$C$12:$C$26,MATCH(装备强化附表!O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23</v>
      </c>
      <c r="P514" s="54">
        <f t="shared" si="109"/>
        <v>46000</v>
      </c>
      <c r="Q514" s="54">
        <f>ROUNDUP(装备强化!$F$3*INDEX(装备强化!$C$12:$C$26,MATCH(装备强化附表!Q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40</v>
      </c>
      <c r="R514" s="54">
        <f t="shared" si="110"/>
        <v>80000</v>
      </c>
      <c r="S514" s="54">
        <f>ROUNDUP(装备强化!$F$3*INDEX(装备强化!$C$12:$C$26,MATCH(装备强化附表!S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46</v>
      </c>
      <c r="T514" s="54">
        <f t="shared" si="111"/>
        <v>92000</v>
      </c>
      <c r="U514" s="54">
        <f>ROUNDUP(装备强化!$F$3*INDEX(装备强化!$C$12:$C$26,MATCH(装备强化附表!U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52</v>
      </c>
      <c r="V514" s="54">
        <f t="shared" si="112"/>
        <v>104000</v>
      </c>
      <c r="W514" s="54">
        <f>ROUNDUP(装备强化!$F$3*INDEX(装备强化!$C$12:$C$26,MATCH(装备强化附表!W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59</v>
      </c>
      <c r="X514" s="54">
        <f t="shared" si="113"/>
        <v>118000</v>
      </c>
      <c r="Y514" s="54">
        <f>ROUNDUP(装备强化!$F$3*INDEX(装备强化!$C$12:$C$26,MATCH(装备强化附表!Y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65</v>
      </c>
      <c r="Z514" s="54">
        <f t="shared" si="114"/>
        <v>130000</v>
      </c>
      <c r="AA514" s="54">
        <f>ROUNDUP(装备强化!$F$3*INDEX(装备强化!$C$12:$C$26,MATCH(装备强化附表!AA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114</v>
      </c>
      <c r="AB514" s="54">
        <f t="shared" si="115"/>
        <v>228000</v>
      </c>
      <c r="AC514" s="54">
        <f>ROUNDUP(装备强化!$F$3*INDEX(装备强化!$C$12:$C$26,MATCH(装备强化附表!AC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126</v>
      </c>
      <c r="AD514" s="54">
        <f t="shared" si="116"/>
        <v>252000</v>
      </c>
      <c r="AE514" s="54">
        <f>ROUNDUP(装备强化!$F$3*INDEX(装备强化!$C$12:$C$26,MATCH(装备强化附表!AE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139</v>
      </c>
      <c r="AF514" s="54">
        <f t="shared" si="117"/>
        <v>278000</v>
      </c>
      <c r="AG514" s="54">
        <f>ROUNDUP(装备强化!$F$3*INDEX(装备强化!$C$12:$C$26,MATCH(装备强化附表!AG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152</v>
      </c>
      <c r="AH514" s="54">
        <f t="shared" si="118"/>
        <v>304000</v>
      </c>
      <c r="AI514" s="54">
        <f>ROUNDUP(装备强化!$F$3*INDEX(装备强化!$C$12:$C$26,MATCH(装备强化附表!AI$1,装备强化!$B$12:$B$26,0))*INDEX(装备强化!$G$12:$G$16,MATCH(装备强化附表!$D514,装备强化!$F$12:$F$16,0))*(INDEX(装备强化!$K$12:$K$26,MATCH(装备强化附表!$E514,装备强化!$J$12:$J$26,0))+IF($B514=1,装备强化!$K$28,0))*INDEX(装备强化!$O$12:$O$21,MATCH(装备强化附表!$C514,装备强化!$N$12:$N$21,0)),0)</f>
        <v>164</v>
      </c>
      <c r="AJ514" s="54">
        <f t="shared" si="119"/>
        <v>328000</v>
      </c>
    </row>
    <row r="515" spans="1:36">
      <c r="A515" t="s">
        <v>1246</v>
      </c>
      <c r="B515">
        <v>0</v>
      </c>
      <c r="C515" t="s">
        <v>127</v>
      </c>
      <c r="D515" t="s">
        <v>309</v>
      </c>
      <c r="E515">
        <v>40</v>
      </c>
      <c r="F515" t="s">
        <v>135</v>
      </c>
      <c r="G515" s="54">
        <f>ROUNDUP(装备强化!$F$3*INDEX(装备强化!$C$12:$C$26,MATCH(装备强化附表!G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21</v>
      </c>
      <c r="H515" s="54">
        <f t="shared" si="105"/>
        <v>42000</v>
      </c>
      <c r="I515" s="54">
        <f>ROUNDUP(装备强化!$F$3*INDEX(装备强化!$C$12:$C$26,MATCH(装备强化附表!I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32</v>
      </c>
      <c r="J515" s="54">
        <f t="shared" si="106"/>
        <v>64000</v>
      </c>
      <c r="K515" s="54">
        <f>ROUNDUP(装备强化!$F$3*INDEX(装备强化!$C$12:$C$26,MATCH(装备强化附表!K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48</v>
      </c>
      <c r="L515" s="54">
        <f t="shared" si="107"/>
        <v>96000</v>
      </c>
      <c r="M515" s="54">
        <f>ROUNDUP(装备强化!$F$3*INDEX(装备强化!$C$12:$C$26,MATCH(装备强化附表!M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58</v>
      </c>
      <c r="N515" s="54">
        <f t="shared" si="108"/>
        <v>116000</v>
      </c>
      <c r="O515" s="54">
        <f>ROUNDUP(装备强化!$F$3*INDEX(装备强化!$C$12:$C$26,MATCH(装备强化附表!O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74</v>
      </c>
      <c r="P515" s="54">
        <f t="shared" si="109"/>
        <v>148000</v>
      </c>
      <c r="Q515" s="54">
        <f>ROUNDUP(装备强化!$F$3*INDEX(装备强化!$C$12:$C$26,MATCH(装备强化附表!Q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132</v>
      </c>
      <c r="R515" s="54">
        <f t="shared" si="110"/>
        <v>264000</v>
      </c>
      <c r="S515" s="54">
        <f>ROUNDUP(装备强化!$F$3*INDEX(装备强化!$C$12:$C$26,MATCH(装备强化附表!S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153</v>
      </c>
      <c r="T515" s="54">
        <f t="shared" si="111"/>
        <v>306000</v>
      </c>
      <c r="U515" s="54">
        <f>ROUNDUP(装备强化!$F$3*INDEX(装备强化!$C$12:$C$26,MATCH(装备强化附表!U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174</v>
      </c>
      <c r="V515" s="54">
        <f t="shared" si="112"/>
        <v>348000</v>
      </c>
      <c r="W515" s="54">
        <f>ROUNDUP(装备强化!$F$3*INDEX(装备强化!$C$12:$C$26,MATCH(装备强化附表!W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195</v>
      </c>
      <c r="X515" s="54">
        <f t="shared" si="113"/>
        <v>390000</v>
      </c>
      <c r="Y515" s="54">
        <f>ROUNDUP(装备强化!$F$3*INDEX(装备强化!$C$12:$C$26,MATCH(装备强化附表!Y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216</v>
      </c>
      <c r="Z515" s="54">
        <f t="shared" si="114"/>
        <v>432000</v>
      </c>
      <c r="AA515" s="54">
        <f>ROUNDUP(装备强化!$F$3*INDEX(装备强化!$C$12:$C$26,MATCH(装备强化附表!AA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378</v>
      </c>
      <c r="AB515" s="54">
        <f t="shared" si="115"/>
        <v>756000</v>
      </c>
      <c r="AC515" s="54">
        <f>ROUNDUP(装备强化!$F$3*INDEX(装备强化!$C$12:$C$26,MATCH(装备强化附表!AC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420</v>
      </c>
      <c r="AD515" s="54">
        <f t="shared" si="116"/>
        <v>840000</v>
      </c>
      <c r="AE515" s="54">
        <f>ROUNDUP(装备强化!$F$3*INDEX(装备强化!$C$12:$C$26,MATCH(装备强化附表!AE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462</v>
      </c>
      <c r="AF515" s="54">
        <f t="shared" si="117"/>
        <v>924000</v>
      </c>
      <c r="AG515" s="54">
        <f>ROUNDUP(装备强化!$F$3*INDEX(装备强化!$C$12:$C$26,MATCH(装备强化附表!AG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504</v>
      </c>
      <c r="AH515" s="54">
        <f t="shared" si="118"/>
        <v>1008000</v>
      </c>
      <c r="AI515" s="54">
        <f>ROUNDUP(装备强化!$F$3*INDEX(装备强化!$C$12:$C$26,MATCH(装备强化附表!AI$1,装备强化!$B$12:$B$26,0))*INDEX(装备强化!$G$12:$G$16,MATCH(装备强化附表!$D515,装备强化!$F$12:$F$16,0))*(INDEX(装备强化!$K$12:$K$26,MATCH(装备强化附表!$E515,装备强化!$J$12:$J$26,0))+IF($B515=1,装备强化!$K$28,0))*INDEX(装备强化!$O$12:$O$21,MATCH(装备强化附表!$C515,装备强化!$N$12:$N$21,0)),0)</f>
        <v>546</v>
      </c>
      <c r="AJ515" s="54">
        <f t="shared" si="119"/>
        <v>1092000</v>
      </c>
    </row>
    <row r="516" spans="1:36">
      <c r="A516" t="s">
        <v>1251</v>
      </c>
      <c r="B516">
        <v>1</v>
      </c>
      <c r="C516" t="s">
        <v>127</v>
      </c>
      <c r="D516" t="s">
        <v>309</v>
      </c>
      <c r="E516">
        <v>40</v>
      </c>
      <c r="F516" t="s">
        <v>135</v>
      </c>
      <c r="G516" s="54">
        <f>ROUNDUP(装备强化!$F$3*INDEX(装备强化!$C$12:$C$26,MATCH(装备强化附表!G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27</v>
      </c>
      <c r="H516" s="54">
        <f t="shared" ref="H516:H579" si="120">G516*2000</f>
        <v>54000</v>
      </c>
      <c r="I516" s="54">
        <f>ROUNDUP(装备强化!$F$3*INDEX(装备强化!$C$12:$C$26,MATCH(装备强化附表!I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41</v>
      </c>
      <c r="J516" s="54">
        <f t="shared" ref="J516:J579" si="121">I516*2000</f>
        <v>82000</v>
      </c>
      <c r="K516" s="54">
        <f>ROUNDUP(装备强化!$F$3*INDEX(装备强化!$C$12:$C$26,MATCH(装备强化附表!K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61</v>
      </c>
      <c r="L516" s="54">
        <f t="shared" ref="L516:L579" si="122">K516*2000</f>
        <v>122000</v>
      </c>
      <c r="M516" s="54">
        <f>ROUNDUP(装备强化!$F$3*INDEX(装备强化!$C$12:$C$26,MATCH(装备强化附表!M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75</v>
      </c>
      <c r="N516" s="54">
        <f t="shared" ref="N516:N579" si="123">M516*2000</f>
        <v>150000</v>
      </c>
      <c r="O516" s="54">
        <f>ROUNDUP(装备强化!$F$3*INDEX(装备强化!$C$12:$C$26,MATCH(装备强化附表!O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95</v>
      </c>
      <c r="P516" s="54">
        <f t="shared" ref="P516:P579" si="124">O516*2000</f>
        <v>190000</v>
      </c>
      <c r="Q516" s="54">
        <f>ROUNDUP(装备强化!$F$3*INDEX(装备强化!$C$12:$C$26,MATCH(装备强化附表!Q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169</v>
      </c>
      <c r="R516" s="54">
        <f t="shared" ref="R516:R579" si="125">Q516*2000</f>
        <v>338000</v>
      </c>
      <c r="S516" s="54">
        <f>ROUNDUP(装备强化!$F$3*INDEX(装备强化!$C$12:$C$26,MATCH(装备强化附表!S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196</v>
      </c>
      <c r="T516" s="54">
        <f t="shared" ref="T516:T579" si="126">S516*2000</f>
        <v>392000</v>
      </c>
      <c r="U516" s="54">
        <f>ROUNDUP(装备强化!$F$3*INDEX(装备强化!$C$12:$C$26,MATCH(装备强化附表!U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223</v>
      </c>
      <c r="V516" s="54">
        <f t="shared" ref="V516:V579" si="127">U516*2000</f>
        <v>446000</v>
      </c>
      <c r="W516" s="54">
        <f>ROUNDUP(装备强化!$F$3*INDEX(装备强化!$C$12:$C$26,MATCH(装备强化附表!W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250</v>
      </c>
      <c r="X516" s="54">
        <f t="shared" ref="X516:X579" si="128">W516*2000</f>
        <v>500000</v>
      </c>
      <c r="Y516" s="54">
        <f>ROUNDUP(装备强化!$F$3*INDEX(装备强化!$C$12:$C$26,MATCH(装备强化附表!Y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277</v>
      </c>
      <c r="Z516" s="54">
        <f t="shared" ref="Z516:Z579" si="129">Y516*2000</f>
        <v>554000</v>
      </c>
      <c r="AA516" s="54">
        <f>ROUNDUP(装备强化!$F$3*INDEX(装备强化!$C$12:$C$26,MATCH(装备强化附表!AA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486</v>
      </c>
      <c r="AB516" s="54">
        <f t="shared" ref="AB516:AB579" si="130">AA516*2000</f>
        <v>972000</v>
      </c>
      <c r="AC516" s="54">
        <f>ROUNDUP(装备强化!$F$3*INDEX(装备强化!$C$12:$C$26,MATCH(装备强化附表!AC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540</v>
      </c>
      <c r="AD516" s="54">
        <f t="shared" ref="AD516:AD579" si="131">AC516*2000</f>
        <v>1080000</v>
      </c>
      <c r="AE516" s="54">
        <f>ROUNDUP(装备强化!$F$3*INDEX(装备强化!$C$12:$C$26,MATCH(装备强化附表!AE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594</v>
      </c>
      <c r="AF516" s="54">
        <f t="shared" ref="AF516:AF579" si="132">AE516*2000</f>
        <v>1188000</v>
      </c>
      <c r="AG516" s="54">
        <f>ROUNDUP(装备强化!$F$3*INDEX(装备强化!$C$12:$C$26,MATCH(装备强化附表!AG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648</v>
      </c>
      <c r="AH516" s="54">
        <f t="shared" ref="AH516:AH579" si="133">AG516*2000</f>
        <v>1296000</v>
      </c>
      <c r="AI516" s="54">
        <f>ROUNDUP(装备强化!$F$3*INDEX(装备强化!$C$12:$C$26,MATCH(装备强化附表!AI$1,装备强化!$B$12:$B$26,0))*INDEX(装备强化!$G$12:$G$16,MATCH(装备强化附表!$D516,装备强化!$F$12:$F$16,0))*(INDEX(装备强化!$K$12:$K$26,MATCH(装备强化附表!$E516,装备强化!$J$12:$J$26,0))+IF($B516=1,装备强化!$K$28,0))*INDEX(装备强化!$O$12:$O$21,MATCH(装备强化附表!$C516,装备强化!$N$12:$N$21,0)),0)</f>
        <v>702</v>
      </c>
      <c r="AJ516" s="54">
        <f t="shared" ref="AJ516:AJ579" si="134">AI516*2000</f>
        <v>1404000</v>
      </c>
    </row>
    <row r="517" spans="1:36">
      <c r="A517" t="s">
        <v>1256</v>
      </c>
      <c r="B517">
        <v>0</v>
      </c>
      <c r="C517" t="s">
        <v>128</v>
      </c>
      <c r="D517" t="s">
        <v>309</v>
      </c>
      <c r="E517">
        <v>40</v>
      </c>
      <c r="F517" t="s">
        <v>135</v>
      </c>
      <c r="G517" s="54">
        <f>ROUNDUP(装备强化!$F$3*INDEX(装备强化!$C$12:$C$26,MATCH(装备强化附表!G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14</v>
      </c>
      <c r="H517" s="54">
        <f t="shared" si="120"/>
        <v>28000</v>
      </c>
      <c r="I517" s="54">
        <f>ROUNDUP(装备强化!$F$3*INDEX(装备强化!$C$12:$C$26,MATCH(装备强化附表!I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20</v>
      </c>
      <c r="J517" s="54">
        <f t="shared" si="121"/>
        <v>40000</v>
      </c>
      <c r="K517" s="54">
        <f>ROUNDUP(装备强化!$F$3*INDEX(装备强化!$C$12:$C$26,MATCH(装备强化附表!K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30</v>
      </c>
      <c r="L517" s="54">
        <f t="shared" si="122"/>
        <v>60000</v>
      </c>
      <c r="M517" s="54">
        <f>ROUNDUP(装备强化!$F$3*INDEX(装备强化!$C$12:$C$26,MATCH(装备强化附表!M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37</v>
      </c>
      <c r="N517" s="54">
        <f t="shared" si="123"/>
        <v>74000</v>
      </c>
      <c r="O517" s="54">
        <f>ROUNDUP(装备强化!$F$3*INDEX(装备强化!$C$12:$C$26,MATCH(装备强化附表!O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46</v>
      </c>
      <c r="P517" s="54">
        <f t="shared" si="124"/>
        <v>92000</v>
      </c>
      <c r="Q517" s="54">
        <f>ROUNDUP(装备强化!$F$3*INDEX(装备强化!$C$12:$C$26,MATCH(装备强化附表!Q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83</v>
      </c>
      <c r="R517" s="54">
        <f t="shared" si="125"/>
        <v>166000</v>
      </c>
      <c r="S517" s="54">
        <f>ROUNDUP(装备强化!$F$3*INDEX(装备强化!$C$12:$C$26,MATCH(装备强化附表!S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96</v>
      </c>
      <c r="T517" s="54">
        <f t="shared" si="126"/>
        <v>192000</v>
      </c>
      <c r="U517" s="54">
        <f>ROUNDUP(装备强化!$F$3*INDEX(装备强化!$C$12:$C$26,MATCH(装备强化附表!U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109</v>
      </c>
      <c r="V517" s="54">
        <f t="shared" si="127"/>
        <v>218000</v>
      </c>
      <c r="W517" s="54">
        <f>ROUNDUP(装备强化!$F$3*INDEX(装备强化!$C$12:$C$26,MATCH(装备强化附表!W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122</v>
      </c>
      <c r="X517" s="54">
        <f t="shared" si="128"/>
        <v>244000</v>
      </c>
      <c r="Y517" s="54">
        <f>ROUNDUP(装备强化!$F$3*INDEX(装备强化!$C$12:$C$26,MATCH(装备强化附表!Y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135</v>
      </c>
      <c r="Z517" s="54">
        <f t="shared" si="129"/>
        <v>270000</v>
      </c>
      <c r="AA517" s="54">
        <f>ROUNDUP(装备强化!$F$3*INDEX(装备强化!$C$12:$C$26,MATCH(装备强化附表!AA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237</v>
      </c>
      <c r="AB517" s="54">
        <f t="shared" si="130"/>
        <v>474000</v>
      </c>
      <c r="AC517" s="54">
        <f>ROUNDUP(装备强化!$F$3*INDEX(装备强化!$C$12:$C$26,MATCH(装备强化附表!AC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263</v>
      </c>
      <c r="AD517" s="54">
        <f t="shared" si="131"/>
        <v>526000</v>
      </c>
      <c r="AE517" s="54">
        <f>ROUNDUP(装备强化!$F$3*INDEX(装备强化!$C$12:$C$26,MATCH(装备强化附表!AE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289</v>
      </c>
      <c r="AF517" s="54">
        <f t="shared" si="132"/>
        <v>578000</v>
      </c>
      <c r="AG517" s="54">
        <f>ROUNDUP(装备强化!$F$3*INDEX(装备强化!$C$12:$C$26,MATCH(装备强化附表!AG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315</v>
      </c>
      <c r="AH517" s="54">
        <f t="shared" si="133"/>
        <v>630000</v>
      </c>
      <c r="AI517" s="54">
        <f>ROUNDUP(装备强化!$F$3*INDEX(装备强化!$C$12:$C$26,MATCH(装备强化附表!AI$1,装备强化!$B$12:$B$26,0))*INDEX(装备强化!$G$12:$G$16,MATCH(装备强化附表!$D517,装备强化!$F$12:$F$16,0))*(INDEX(装备强化!$K$12:$K$26,MATCH(装备强化附表!$E517,装备强化!$J$12:$J$26,0))+IF($B517=1,装备强化!$K$28,0))*INDEX(装备强化!$O$12:$O$21,MATCH(装备强化附表!$C517,装备强化!$N$12:$N$21,0)),0)</f>
        <v>342</v>
      </c>
      <c r="AJ517" s="54">
        <f t="shared" si="134"/>
        <v>684000</v>
      </c>
    </row>
    <row r="518" spans="1:36">
      <c r="A518" t="s">
        <v>1261</v>
      </c>
      <c r="B518">
        <v>1</v>
      </c>
      <c r="C518" t="s">
        <v>128</v>
      </c>
      <c r="D518" t="s">
        <v>309</v>
      </c>
      <c r="E518">
        <v>40</v>
      </c>
      <c r="F518" t="s">
        <v>135</v>
      </c>
      <c r="G518" s="54">
        <f>ROUNDUP(装备强化!$F$3*INDEX(装备强化!$C$12:$C$26,MATCH(装备强化附表!G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17</v>
      </c>
      <c r="H518" s="54">
        <f t="shared" si="120"/>
        <v>34000</v>
      </c>
      <c r="I518" s="54">
        <f>ROUNDUP(装备强化!$F$3*INDEX(装备强化!$C$12:$C$26,MATCH(装备强化附表!I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26</v>
      </c>
      <c r="J518" s="54">
        <f t="shared" si="121"/>
        <v>52000</v>
      </c>
      <c r="K518" s="54">
        <f>ROUNDUP(装备强化!$F$3*INDEX(装备强化!$C$12:$C$26,MATCH(装备强化附表!K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38</v>
      </c>
      <c r="L518" s="54">
        <f t="shared" si="122"/>
        <v>76000</v>
      </c>
      <c r="M518" s="54">
        <f>ROUNDUP(装备强化!$F$3*INDEX(装备强化!$C$12:$C$26,MATCH(装备强化附表!M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47</v>
      </c>
      <c r="N518" s="54">
        <f t="shared" si="123"/>
        <v>94000</v>
      </c>
      <c r="O518" s="54">
        <f>ROUNDUP(装备强化!$F$3*INDEX(装备强化!$C$12:$C$26,MATCH(装备强化附表!O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60</v>
      </c>
      <c r="P518" s="54">
        <f t="shared" si="124"/>
        <v>120000</v>
      </c>
      <c r="Q518" s="54">
        <f>ROUNDUP(装备强化!$F$3*INDEX(装备强化!$C$12:$C$26,MATCH(装备强化附表!Q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106</v>
      </c>
      <c r="R518" s="54">
        <f t="shared" si="125"/>
        <v>212000</v>
      </c>
      <c r="S518" s="54">
        <f>ROUNDUP(装备强化!$F$3*INDEX(装备强化!$C$12:$C$26,MATCH(装备强化附表!S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123</v>
      </c>
      <c r="T518" s="54">
        <f t="shared" si="126"/>
        <v>246000</v>
      </c>
      <c r="U518" s="54">
        <f>ROUNDUP(装备强化!$F$3*INDEX(装备强化!$C$12:$C$26,MATCH(装备强化附表!U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140</v>
      </c>
      <c r="V518" s="54">
        <f t="shared" si="127"/>
        <v>280000</v>
      </c>
      <c r="W518" s="54">
        <f>ROUNDUP(装备强化!$F$3*INDEX(装备强化!$C$12:$C$26,MATCH(装备强化附表!W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157</v>
      </c>
      <c r="X518" s="54">
        <f t="shared" si="128"/>
        <v>314000</v>
      </c>
      <c r="Y518" s="54">
        <f>ROUNDUP(装备强化!$F$3*INDEX(装备强化!$C$12:$C$26,MATCH(装备强化附表!Y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173</v>
      </c>
      <c r="Z518" s="54">
        <f t="shared" si="129"/>
        <v>346000</v>
      </c>
      <c r="AA518" s="54">
        <f>ROUNDUP(装备强化!$F$3*INDEX(装备强化!$C$12:$C$26,MATCH(装备强化附表!AA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304</v>
      </c>
      <c r="AB518" s="54">
        <f t="shared" si="130"/>
        <v>608000</v>
      </c>
      <c r="AC518" s="54">
        <f>ROUNDUP(装备强化!$F$3*INDEX(装备强化!$C$12:$C$26,MATCH(装备强化附表!AC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338</v>
      </c>
      <c r="AD518" s="54">
        <f t="shared" si="131"/>
        <v>676000</v>
      </c>
      <c r="AE518" s="54">
        <f>ROUNDUP(装备强化!$F$3*INDEX(装备强化!$C$12:$C$26,MATCH(装备强化附表!AE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372</v>
      </c>
      <c r="AF518" s="54">
        <f t="shared" si="132"/>
        <v>744000</v>
      </c>
      <c r="AG518" s="54">
        <f>ROUNDUP(装备强化!$F$3*INDEX(装备强化!$C$12:$C$26,MATCH(装备强化附表!AG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405</v>
      </c>
      <c r="AH518" s="54">
        <f t="shared" si="133"/>
        <v>810000</v>
      </c>
      <c r="AI518" s="54">
        <f>ROUNDUP(装备强化!$F$3*INDEX(装备强化!$C$12:$C$26,MATCH(装备强化附表!AI$1,装备强化!$B$12:$B$26,0))*INDEX(装备强化!$G$12:$G$16,MATCH(装备强化附表!$D518,装备强化!$F$12:$F$16,0))*(INDEX(装备强化!$K$12:$K$26,MATCH(装备强化附表!$E518,装备强化!$J$12:$J$26,0))+IF($B518=1,装备强化!$K$28,0))*INDEX(装备强化!$O$12:$O$21,MATCH(装备强化附表!$C518,装备强化!$N$12:$N$21,0)),0)</f>
        <v>439</v>
      </c>
      <c r="AJ518" s="54">
        <f t="shared" si="134"/>
        <v>878000</v>
      </c>
    </row>
    <row r="519" spans="1:36">
      <c r="A519" t="s">
        <v>1266</v>
      </c>
      <c r="B519">
        <v>0</v>
      </c>
      <c r="C519" t="s">
        <v>127</v>
      </c>
      <c r="D519" t="s">
        <v>309</v>
      </c>
      <c r="E519">
        <v>40</v>
      </c>
      <c r="F519" t="s">
        <v>139</v>
      </c>
      <c r="G519" s="54">
        <f>ROUNDUP(装备强化!$F$3*INDEX(装备强化!$C$12:$C$26,MATCH(装备强化附表!G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21</v>
      </c>
      <c r="H519" s="54">
        <f t="shared" si="120"/>
        <v>42000</v>
      </c>
      <c r="I519" s="54">
        <f>ROUNDUP(装备强化!$F$3*INDEX(装备强化!$C$12:$C$26,MATCH(装备强化附表!I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32</v>
      </c>
      <c r="J519" s="54">
        <f t="shared" si="121"/>
        <v>64000</v>
      </c>
      <c r="K519" s="54">
        <f>ROUNDUP(装备强化!$F$3*INDEX(装备强化!$C$12:$C$26,MATCH(装备强化附表!K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48</v>
      </c>
      <c r="L519" s="54">
        <f t="shared" si="122"/>
        <v>96000</v>
      </c>
      <c r="M519" s="54">
        <f>ROUNDUP(装备强化!$F$3*INDEX(装备强化!$C$12:$C$26,MATCH(装备强化附表!M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58</v>
      </c>
      <c r="N519" s="54">
        <f t="shared" si="123"/>
        <v>116000</v>
      </c>
      <c r="O519" s="54">
        <f>ROUNDUP(装备强化!$F$3*INDEX(装备强化!$C$12:$C$26,MATCH(装备强化附表!O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74</v>
      </c>
      <c r="P519" s="54">
        <f t="shared" si="124"/>
        <v>148000</v>
      </c>
      <c r="Q519" s="54">
        <f>ROUNDUP(装备强化!$F$3*INDEX(装备强化!$C$12:$C$26,MATCH(装备强化附表!Q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132</v>
      </c>
      <c r="R519" s="54">
        <f t="shared" si="125"/>
        <v>264000</v>
      </c>
      <c r="S519" s="54">
        <f>ROUNDUP(装备强化!$F$3*INDEX(装备强化!$C$12:$C$26,MATCH(装备强化附表!S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153</v>
      </c>
      <c r="T519" s="54">
        <f t="shared" si="126"/>
        <v>306000</v>
      </c>
      <c r="U519" s="54">
        <f>ROUNDUP(装备强化!$F$3*INDEX(装备强化!$C$12:$C$26,MATCH(装备强化附表!U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174</v>
      </c>
      <c r="V519" s="54">
        <f t="shared" si="127"/>
        <v>348000</v>
      </c>
      <c r="W519" s="54">
        <f>ROUNDUP(装备强化!$F$3*INDEX(装备强化!$C$12:$C$26,MATCH(装备强化附表!W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195</v>
      </c>
      <c r="X519" s="54">
        <f t="shared" si="128"/>
        <v>390000</v>
      </c>
      <c r="Y519" s="54">
        <f>ROUNDUP(装备强化!$F$3*INDEX(装备强化!$C$12:$C$26,MATCH(装备强化附表!Y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216</v>
      </c>
      <c r="Z519" s="54">
        <f t="shared" si="129"/>
        <v>432000</v>
      </c>
      <c r="AA519" s="54">
        <f>ROUNDUP(装备强化!$F$3*INDEX(装备强化!$C$12:$C$26,MATCH(装备强化附表!AA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378</v>
      </c>
      <c r="AB519" s="54">
        <f t="shared" si="130"/>
        <v>756000</v>
      </c>
      <c r="AC519" s="54">
        <f>ROUNDUP(装备强化!$F$3*INDEX(装备强化!$C$12:$C$26,MATCH(装备强化附表!AC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420</v>
      </c>
      <c r="AD519" s="54">
        <f t="shared" si="131"/>
        <v>840000</v>
      </c>
      <c r="AE519" s="54">
        <f>ROUNDUP(装备强化!$F$3*INDEX(装备强化!$C$12:$C$26,MATCH(装备强化附表!AE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462</v>
      </c>
      <c r="AF519" s="54">
        <f t="shared" si="132"/>
        <v>924000</v>
      </c>
      <c r="AG519" s="54">
        <f>ROUNDUP(装备强化!$F$3*INDEX(装备强化!$C$12:$C$26,MATCH(装备强化附表!AG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504</v>
      </c>
      <c r="AH519" s="54">
        <f t="shared" si="133"/>
        <v>1008000</v>
      </c>
      <c r="AI519" s="54">
        <f>ROUNDUP(装备强化!$F$3*INDEX(装备强化!$C$12:$C$26,MATCH(装备强化附表!AI$1,装备强化!$B$12:$B$26,0))*INDEX(装备强化!$G$12:$G$16,MATCH(装备强化附表!$D519,装备强化!$F$12:$F$16,0))*(INDEX(装备强化!$K$12:$K$26,MATCH(装备强化附表!$E519,装备强化!$J$12:$J$26,0))+IF($B519=1,装备强化!$K$28,0))*INDEX(装备强化!$O$12:$O$21,MATCH(装备强化附表!$C519,装备强化!$N$12:$N$21,0)),0)</f>
        <v>546</v>
      </c>
      <c r="AJ519" s="54">
        <f t="shared" si="134"/>
        <v>1092000</v>
      </c>
    </row>
    <row r="520" spans="1:36">
      <c r="A520" t="s">
        <v>1271</v>
      </c>
      <c r="B520">
        <v>1</v>
      </c>
      <c r="C520" t="s">
        <v>127</v>
      </c>
      <c r="D520" t="s">
        <v>309</v>
      </c>
      <c r="E520">
        <v>40</v>
      </c>
      <c r="F520" t="s">
        <v>139</v>
      </c>
      <c r="G520" s="54">
        <f>ROUNDUP(装备强化!$F$3*INDEX(装备强化!$C$12:$C$26,MATCH(装备强化附表!G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27</v>
      </c>
      <c r="H520" s="54">
        <f t="shared" si="120"/>
        <v>54000</v>
      </c>
      <c r="I520" s="54">
        <f>ROUNDUP(装备强化!$F$3*INDEX(装备强化!$C$12:$C$26,MATCH(装备强化附表!I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41</v>
      </c>
      <c r="J520" s="54">
        <f t="shared" si="121"/>
        <v>82000</v>
      </c>
      <c r="K520" s="54">
        <f>ROUNDUP(装备强化!$F$3*INDEX(装备强化!$C$12:$C$26,MATCH(装备强化附表!K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61</v>
      </c>
      <c r="L520" s="54">
        <f t="shared" si="122"/>
        <v>122000</v>
      </c>
      <c r="M520" s="54">
        <f>ROUNDUP(装备强化!$F$3*INDEX(装备强化!$C$12:$C$26,MATCH(装备强化附表!M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75</v>
      </c>
      <c r="N520" s="54">
        <f t="shared" si="123"/>
        <v>150000</v>
      </c>
      <c r="O520" s="54">
        <f>ROUNDUP(装备强化!$F$3*INDEX(装备强化!$C$12:$C$26,MATCH(装备强化附表!O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95</v>
      </c>
      <c r="P520" s="54">
        <f t="shared" si="124"/>
        <v>190000</v>
      </c>
      <c r="Q520" s="54">
        <f>ROUNDUP(装备强化!$F$3*INDEX(装备强化!$C$12:$C$26,MATCH(装备强化附表!Q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169</v>
      </c>
      <c r="R520" s="54">
        <f t="shared" si="125"/>
        <v>338000</v>
      </c>
      <c r="S520" s="54">
        <f>ROUNDUP(装备强化!$F$3*INDEX(装备强化!$C$12:$C$26,MATCH(装备强化附表!S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196</v>
      </c>
      <c r="T520" s="54">
        <f t="shared" si="126"/>
        <v>392000</v>
      </c>
      <c r="U520" s="54">
        <f>ROUNDUP(装备强化!$F$3*INDEX(装备强化!$C$12:$C$26,MATCH(装备强化附表!U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223</v>
      </c>
      <c r="V520" s="54">
        <f t="shared" si="127"/>
        <v>446000</v>
      </c>
      <c r="W520" s="54">
        <f>ROUNDUP(装备强化!$F$3*INDEX(装备强化!$C$12:$C$26,MATCH(装备强化附表!W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250</v>
      </c>
      <c r="X520" s="54">
        <f t="shared" si="128"/>
        <v>500000</v>
      </c>
      <c r="Y520" s="54">
        <f>ROUNDUP(装备强化!$F$3*INDEX(装备强化!$C$12:$C$26,MATCH(装备强化附表!Y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277</v>
      </c>
      <c r="Z520" s="54">
        <f t="shared" si="129"/>
        <v>554000</v>
      </c>
      <c r="AA520" s="54">
        <f>ROUNDUP(装备强化!$F$3*INDEX(装备强化!$C$12:$C$26,MATCH(装备强化附表!AA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486</v>
      </c>
      <c r="AB520" s="54">
        <f t="shared" si="130"/>
        <v>972000</v>
      </c>
      <c r="AC520" s="54">
        <f>ROUNDUP(装备强化!$F$3*INDEX(装备强化!$C$12:$C$26,MATCH(装备强化附表!AC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540</v>
      </c>
      <c r="AD520" s="54">
        <f t="shared" si="131"/>
        <v>1080000</v>
      </c>
      <c r="AE520" s="54">
        <f>ROUNDUP(装备强化!$F$3*INDEX(装备强化!$C$12:$C$26,MATCH(装备强化附表!AE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594</v>
      </c>
      <c r="AF520" s="54">
        <f t="shared" si="132"/>
        <v>1188000</v>
      </c>
      <c r="AG520" s="54">
        <f>ROUNDUP(装备强化!$F$3*INDEX(装备强化!$C$12:$C$26,MATCH(装备强化附表!AG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648</v>
      </c>
      <c r="AH520" s="54">
        <f t="shared" si="133"/>
        <v>1296000</v>
      </c>
      <c r="AI520" s="54">
        <f>ROUNDUP(装备强化!$F$3*INDEX(装备强化!$C$12:$C$26,MATCH(装备强化附表!AI$1,装备强化!$B$12:$B$26,0))*INDEX(装备强化!$G$12:$G$16,MATCH(装备强化附表!$D520,装备强化!$F$12:$F$16,0))*(INDEX(装备强化!$K$12:$K$26,MATCH(装备强化附表!$E520,装备强化!$J$12:$J$26,0))+IF($B520=1,装备强化!$K$28,0))*INDEX(装备强化!$O$12:$O$21,MATCH(装备强化附表!$C520,装备强化!$N$12:$N$21,0)),0)</f>
        <v>702</v>
      </c>
      <c r="AJ520" s="54">
        <f t="shared" si="134"/>
        <v>1404000</v>
      </c>
    </row>
    <row r="521" spans="1:36">
      <c r="A521" t="s">
        <v>1276</v>
      </c>
      <c r="B521">
        <v>0</v>
      </c>
      <c r="C521" t="s">
        <v>128</v>
      </c>
      <c r="D521" t="s">
        <v>309</v>
      </c>
      <c r="E521">
        <v>40</v>
      </c>
      <c r="F521" t="s">
        <v>139</v>
      </c>
      <c r="G521" s="54">
        <f>ROUNDUP(装备强化!$F$3*INDEX(装备强化!$C$12:$C$26,MATCH(装备强化附表!G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14</v>
      </c>
      <c r="H521" s="54">
        <f t="shared" si="120"/>
        <v>28000</v>
      </c>
      <c r="I521" s="54">
        <f>ROUNDUP(装备强化!$F$3*INDEX(装备强化!$C$12:$C$26,MATCH(装备强化附表!I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20</v>
      </c>
      <c r="J521" s="54">
        <f t="shared" si="121"/>
        <v>40000</v>
      </c>
      <c r="K521" s="54">
        <f>ROUNDUP(装备强化!$F$3*INDEX(装备强化!$C$12:$C$26,MATCH(装备强化附表!K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30</v>
      </c>
      <c r="L521" s="54">
        <f t="shared" si="122"/>
        <v>60000</v>
      </c>
      <c r="M521" s="54">
        <f>ROUNDUP(装备强化!$F$3*INDEX(装备强化!$C$12:$C$26,MATCH(装备强化附表!M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37</v>
      </c>
      <c r="N521" s="54">
        <f t="shared" si="123"/>
        <v>74000</v>
      </c>
      <c r="O521" s="54">
        <f>ROUNDUP(装备强化!$F$3*INDEX(装备强化!$C$12:$C$26,MATCH(装备强化附表!O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46</v>
      </c>
      <c r="P521" s="54">
        <f t="shared" si="124"/>
        <v>92000</v>
      </c>
      <c r="Q521" s="54">
        <f>ROUNDUP(装备强化!$F$3*INDEX(装备强化!$C$12:$C$26,MATCH(装备强化附表!Q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83</v>
      </c>
      <c r="R521" s="54">
        <f t="shared" si="125"/>
        <v>166000</v>
      </c>
      <c r="S521" s="54">
        <f>ROUNDUP(装备强化!$F$3*INDEX(装备强化!$C$12:$C$26,MATCH(装备强化附表!S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96</v>
      </c>
      <c r="T521" s="54">
        <f t="shared" si="126"/>
        <v>192000</v>
      </c>
      <c r="U521" s="54">
        <f>ROUNDUP(装备强化!$F$3*INDEX(装备强化!$C$12:$C$26,MATCH(装备强化附表!U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109</v>
      </c>
      <c r="V521" s="54">
        <f t="shared" si="127"/>
        <v>218000</v>
      </c>
      <c r="W521" s="54">
        <f>ROUNDUP(装备强化!$F$3*INDEX(装备强化!$C$12:$C$26,MATCH(装备强化附表!W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122</v>
      </c>
      <c r="X521" s="54">
        <f t="shared" si="128"/>
        <v>244000</v>
      </c>
      <c r="Y521" s="54">
        <f>ROUNDUP(装备强化!$F$3*INDEX(装备强化!$C$12:$C$26,MATCH(装备强化附表!Y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135</v>
      </c>
      <c r="Z521" s="54">
        <f t="shared" si="129"/>
        <v>270000</v>
      </c>
      <c r="AA521" s="54">
        <f>ROUNDUP(装备强化!$F$3*INDEX(装备强化!$C$12:$C$26,MATCH(装备强化附表!AA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237</v>
      </c>
      <c r="AB521" s="54">
        <f t="shared" si="130"/>
        <v>474000</v>
      </c>
      <c r="AC521" s="54">
        <f>ROUNDUP(装备强化!$F$3*INDEX(装备强化!$C$12:$C$26,MATCH(装备强化附表!AC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263</v>
      </c>
      <c r="AD521" s="54">
        <f t="shared" si="131"/>
        <v>526000</v>
      </c>
      <c r="AE521" s="54">
        <f>ROUNDUP(装备强化!$F$3*INDEX(装备强化!$C$12:$C$26,MATCH(装备强化附表!AE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289</v>
      </c>
      <c r="AF521" s="54">
        <f t="shared" si="132"/>
        <v>578000</v>
      </c>
      <c r="AG521" s="54">
        <f>ROUNDUP(装备强化!$F$3*INDEX(装备强化!$C$12:$C$26,MATCH(装备强化附表!AG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315</v>
      </c>
      <c r="AH521" s="54">
        <f t="shared" si="133"/>
        <v>630000</v>
      </c>
      <c r="AI521" s="54">
        <f>ROUNDUP(装备强化!$F$3*INDEX(装备强化!$C$12:$C$26,MATCH(装备强化附表!AI$1,装备强化!$B$12:$B$26,0))*INDEX(装备强化!$G$12:$G$16,MATCH(装备强化附表!$D521,装备强化!$F$12:$F$16,0))*(INDEX(装备强化!$K$12:$K$26,MATCH(装备强化附表!$E521,装备强化!$J$12:$J$26,0))+IF($B521=1,装备强化!$K$28,0))*INDEX(装备强化!$O$12:$O$21,MATCH(装备强化附表!$C521,装备强化!$N$12:$N$21,0)),0)</f>
        <v>342</v>
      </c>
      <c r="AJ521" s="54">
        <f t="shared" si="134"/>
        <v>684000</v>
      </c>
    </row>
    <row r="522" spans="1:36">
      <c r="A522" t="s">
        <v>1281</v>
      </c>
      <c r="B522">
        <v>1</v>
      </c>
      <c r="C522" t="s">
        <v>128</v>
      </c>
      <c r="D522" t="s">
        <v>309</v>
      </c>
      <c r="E522">
        <v>40</v>
      </c>
      <c r="F522" t="s">
        <v>139</v>
      </c>
      <c r="G522" s="54">
        <f>ROUNDUP(装备强化!$F$3*INDEX(装备强化!$C$12:$C$26,MATCH(装备强化附表!G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17</v>
      </c>
      <c r="H522" s="54">
        <f t="shared" si="120"/>
        <v>34000</v>
      </c>
      <c r="I522" s="54">
        <f>ROUNDUP(装备强化!$F$3*INDEX(装备强化!$C$12:$C$26,MATCH(装备强化附表!I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26</v>
      </c>
      <c r="J522" s="54">
        <f t="shared" si="121"/>
        <v>52000</v>
      </c>
      <c r="K522" s="54">
        <f>ROUNDUP(装备强化!$F$3*INDEX(装备强化!$C$12:$C$26,MATCH(装备强化附表!K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38</v>
      </c>
      <c r="L522" s="54">
        <f t="shared" si="122"/>
        <v>76000</v>
      </c>
      <c r="M522" s="54">
        <f>ROUNDUP(装备强化!$F$3*INDEX(装备强化!$C$12:$C$26,MATCH(装备强化附表!M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47</v>
      </c>
      <c r="N522" s="54">
        <f t="shared" si="123"/>
        <v>94000</v>
      </c>
      <c r="O522" s="54">
        <f>ROUNDUP(装备强化!$F$3*INDEX(装备强化!$C$12:$C$26,MATCH(装备强化附表!O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60</v>
      </c>
      <c r="P522" s="54">
        <f t="shared" si="124"/>
        <v>120000</v>
      </c>
      <c r="Q522" s="54">
        <f>ROUNDUP(装备强化!$F$3*INDEX(装备强化!$C$12:$C$26,MATCH(装备强化附表!Q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106</v>
      </c>
      <c r="R522" s="54">
        <f t="shared" si="125"/>
        <v>212000</v>
      </c>
      <c r="S522" s="54">
        <f>ROUNDUP(装备强化!$F$3*INDEX(装备强化!$C$12:$C$26,MATCH(装备强化附表!S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123</v>
      </c>
      <c r="T522" s="54">
        <f t="shared" si="126"/>
        <v>246000</v>
      </c>
      <c r="U522" s="54">
        <f>ROUNDUP(装备强化!$F$3*INDEX(装备强化!$C$12:$C$26,MATCH(装备强化附表!U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140</v>
      </c>
      <c r="V522" s="54">
        <f t="shared" si="127"/>
        <v>280000</v>
      </c>
      <c r="W522" s="54">
        <f>ROUNDUP(装备强化!$F$3*INDEX(装备强化!$C$12:$C$26,MATCH(装备强化附表!W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157</v>
      </c>
      <c r="X522" s="54">
        <f t="shared" si="128"/>
        <v>314000</v>
      </c>
      <c r="Y522" s="54">
        <f>ROUNDUP(装备强化!$F$3*INDEX(装备强化!$C$12:$C$26,MATCH(装备强化附表!Y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173</v>
      </c>
      <c r="Z522" s="54">
        <f t="shared" si="129"/>
        <v>346000</v>
      </c>
      <c r="AA522" s="54">
        <f>ROUNDUP(装备强化!$F$3*INDEX(装备强化!$C$12:$C$26,MATCH(装备强化附表!AA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304</v>
      </c>
      <c r="AB522" s="54">
        <f t="shared" si="130"/>
        <v>608000</v>
      </c>
      <c r="AC522" s="54">
        <f>ROUNDUP(装备强化!$F$3*INDEX(装备强化!$C$12:$C$26,MATCH(装备强化附表!AC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338</v>
      </c>
      <c r="AD522" s="54">
        <f t="shared" si="131"/>
        <v>676000</v>
      </c>
      <c r="AE522" s="54">
        <f>ROUNDUP(装备强化!$F$3*INDEX(装备强化!$C$12:$C$26,MATCH(装备强化附表!AE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372</v>
      </c>
      <c r="AF522" s="54">
        <f t="shared" si="132"/>
        <v>744000</v>
      </c>
      <c r="AG522" s="54">
        <f>ROUNDUP(装备强化!$F$3*INDEX(装备强化!$C$12:$C$26,MATCH(装备强化附表!AG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405</v>
      </c>
      <c r="AH522" s="54">
        <f t="shared" si="133"/>
        <v>810000</v>
      </c>
      <c r="AI522" s="54">
        <f>ROUNDUP(装备强化!$F$3*INDEX(装备强化!$C$12:$C$26,MATCH(装备强化附表!AI$1,装备强化!$B$12:$B$26,0))*INDEX(装备强化!$G$12:$G$16,MATCH(装备强化附表!$D522,装备强化!$F$12:$F$16,0))*(INDEX(装备强化!$K$12:$K$26,MATCH(装备强化附表!$E522,装备强化!$J$12:$J$26,0))+IF($B522=1,装备强化!$K$28,0))*INDEX(装备强化!$O$12:$O$21,MATCH(装备强化附表!$C522,装备强化!$N$12:$N$21,0)),0)</f>
        <v>439</v>
      </c>
      <c r="AJ522" s="54">
        <f t="shared" si="134"/>
        <v>878000</v>
      </c>
    </row>
    <row r="523" spans="1:36">
      <c r="A523" t="s">
        <v>1286</v>
      </c>
      <c r="B523">
        <v>0</v>
      </c>
      <c r="C523" t="s">
        <v>127</v>
      </c>
      <c r="D523" t="s">
        <v>309</v>
      </c>
      <c r="E523">
        <v>40</v>
      </c>
      <c r="F523" t="s">
        <v>137</v>
      </c>
      <c r="G523" s="54">
        <f>ROUNDUP(装备强化!$F$3*INDEX(装备强化!$C$12:$C$26,MATCH(装备强化附表!G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21</v>
      </c>
      <c r="H523" s="54">
        <f t="shared" si="120"/>
        <v>42000</v>
      </c>
      <c r="I523" s="54">
        <f>ROUNDUP(装备强化!$F$3*INDEX(装备强化!$C$12:$C$26,MATCH(装备强化附表!I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32</v>
      </c>
      <c r="J523" s="54">
        <f t="shared" si="121"/>
        <v>64000</v>
      </c>
      <c r="K523" s="54">
        <f>ROUNDUP(装备强化!$F$3*INDEX(装备强化!$C$12:$C$26,MATCH(装备强化附表!K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48</v>
      </c>
      <c r="L523" s="54">
        <f t="shared" si="122"/>
        <v>96000</v>
      </c>
      <c r="M523" s="54">
        <f>ROUNDUP(装备强化!$F$3*INDEX(装备强化!$C$12:$C$26,MATCH(装备强化附表!M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58</v>
      </c>
      <c r="N523" s="54">
        <f t="shared" si="123"/>
        <v>116000</v>
      </c>
      <c r="O523" s="54">
        <f>ROUNDUP(装备强化!$F$3*INDEX(装备强化!$C$12:$C$26,MATCH(装备强化附表!O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74</v>
      </c>
      <c r="P523" s="54">
        <f t="shared" si="124"/>
        <v>148000</v>
      </c>
      <c r="Q523" s="54">
        <f>ROUNDUP(装备强化!$F$3*INDEX(装备强化!$C$12:$C$26,MATCH(装备强化附表!Q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132</v>
      </c>
      <c r="R523" s="54">
        <f t="shared" si="125"/>
        <v>264000</v>
      </c>
      <c r="S523" s="54">
        <f>ROUNDUP(装备强化!$F$3*INDEX(装备强化!$C$12:$C$26,MATCH(装备强化附表!S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153</v>
      </c>
      <c r="T523" s="54">
        <f t="shared" si="126"/>
        <v>306000</v>
      </c>
      <c r="U523" s="54">
        <f>ROUNDUP(装备强化!$F$3*INDEX(装备强化!$C$12:$C$26,MATCH(装备强化附表!U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174</v>
      </c>
      <c r="V523" s="54">
        <f t="shared" si="127"/>
        <v>348000</v>
      </c>
      <c r="W523" s="54">
        <f>ROUNDUP(装备强化!$F$3*INDEX(装备强化!$C$12:$C$26,MATCH(装备强化附表!W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195</v>
      </c>
      <c r="X523" s="54">
        <f t="shared" si="128"/>
        <v>390000</v>
      </c>
      <c r="Y523" s="54">
        <f>ROUNDUP(装备强化!$F$3*INDEX(装备强化!$C$12:$C$26,MATCH(装备强化附表!Y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216</v>
      </c>
      <c r="Z523" s="54">
        <f t="shared" si="129"/>
        <v>432000</v>
      </c>
      <c r="AA523" s="54">
        <f>ROUNDUP(装备强化!$F$3*INDEX(装备强化!$C$12:$C$26,MATCH(装备强化附表!AA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378</v>
      </c>
      <c r="AB523" s="54">
        <f t="shared" si="130"/>
        <v>756000</v>
      </c>
      <c r="AC523" s="54">
        <f>ROUNDUP(装备强化!$F$3*INDEX(装备强化!$C$12:$C$26,MATCH(装备强化附表!AC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420</v>
      </c>
      <c r="AD523" s="54">
        <f t="shared" si="131"/>
        <v>840000</v>
      </c>
      <c r="AE523" s="54">
        <f>ROUNDUP(装备强化!$F$3*INDEX(装备强化!$C$12:$C$26,MATCH(装备强化附表!AE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462</v>
      </c>
      <c r="AF523" s="54">
        <f t="shared" si="132"/>
        <v>924000</v>
      </c>
      <c r="AG523" s="54">
        <f>ROUNDUP(装备强化!$F$3*INDEX(装备强化!$C$12:$C$26,MATCH(装备强化附表!AG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504</v>
      </c>
      <c r="AH523" s="54">
        <f t="shared" si="133"/>
        <v>1008000</v>
      </c>
      <c r="AI523" s="54">
        <f>ROUNDUP(装备强化!$F$3*INDEX(装备强化!$C$12:$C$26,MATCH(装备强化附表!AI$1,装备强化!$B$12:$B$26,0))*INDEX(装备强化!$G$12:$G$16,MATCH(装备强化附表!$D523,装备强化!$F$12:$F$16,0))*(INDEX(装备强化!$K$12:$K$26,MATCH(装备强化附表!$E523,装备强化!$J$12:$J$26,0))+IF($B523=1,装备强化!$K$28,0))*INDEX(装备强化!$O$12:$O$21,MATCH(装备强化附表!$C523,装备强化!$N$12:$N$21,0)),0)</f>
        <v>546</v>
      </c>
      <c r="AJ523" s="54">
        <f t="shared" si="134"/>
        <v>1092000</v>
      </c>
    </row>
    <row r="524" spans="1:36">
      <c r="A524" t="s">
        <v>1291</v>
      </c>
      <c r="B524">
        <v>1</v>
      </c>
      <c r="C524" t="s">
        <v>127</v>
      </c>
      <c r="D524" t="s">
        <v>309</v>
      </c>
      <c r="E524">
        <v>40</v>
      </c>
      <c r="F524" t="s">
        <v>137</v>
      </c>
      <c r="G524" s="54">
        <f>ROUNDUP(装备强化!$F$3*INDEX(装备强化!$C$12:$C$26,MATCH(装备强化附表!G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27</v>
      </c>
      <c r="H524" s="54">
        <f t="shared" si="120"/>
        <v>54000</v>
      </c>
      <c r="I524" s="54">
        <f>ROUNDUP(装备强化!$F$3*INDEX(装备强化!$C$12:$C$26,MATCH(装备强化附表!I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41</v>
      </c>
      <c r="J524" s="54">
        <f t="shared" si="121"/>
        <v>82000</v>
      </c>
      <c r="K524" s="54">
        <f>ROUNDUP(装备强化!$F$3*INDEX(装备强化!$C$12:$C$26,MATCH(装备强化附表!K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61</v>
      </c>
      <c r="L524" s="54">
        <f t="shared" si="122"/>
        <v>122000</v>
      </c>
      <c r="M524" s="54">
        <f>ROUNDUP(装备强化!$F$3*INDEX(装备强化!$C$12:$C$26,MATCH(装备强化附表!M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75</v>
      </c>
      <c r="N524" s="54">
        <f t="shared" si="123"/>
        <v>150000</v>
      </c>
      <c r="O524" s="54">
        <f>ROUNDUP(装备强化!$F$3*INDEX(装备强化!$C$12:$C$26,MATCH(装备强化附表!O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95</v>
      </c>
      <c r="P524" s="54">
        <f t="shared" si="124"/>
        <v>190000</v>
      </c>
      <c r="Q524" s="54">
        <f>ROUNDUP(装备强化!$F$3*INDEX(装备强化!$C$12:$C$26,MATCH(装备强化附表!Q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169</v>
      </c>
      <c r="R524" s="54">
        <f t="shared" si="125"/>
        <v>338000</v>
      </c>
      <c r="S524" s="54">
        <f>ROUNDUP(装备强化!$F$3*INDEX(装备强化!$C$12:$C$26,MATCH(装备强化附表!S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196</v>
      </c>
      <c r="T524" s="54">
        <f t="shared" si="126"/>
        <v>392000</v>
      </c>
      <c r="U524" s="54">
        <f>ROUNDUP(装备强化!$F$3*INDEX(装备强化!$C$12:$C$26,MATCH(装备强化附表!U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223</v>
      </c>
      <c r="V524" s="54">
        <f t="shared" si="127"/>
        <v>446000</v>
      </c>
      <c r="W524" s="54">
        <f>ROUNDUP(装备强化!$F$3*INDEX(装备强化!$C$12:$C$26,MATCH(装备强化附表!W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250</v>
      </c>
      <c r="X524" s="54">
        <f t="shared" si="128"/>
        <v>500000</v>
      </c>
      <c r="Y524" s="54">
        <f>ROUNDUP(装备强化!$F$3*INDEX(装备强化!$C$12:$C$26,MATCH(装备强化附表!Y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277</v>
      </c>
      <c r="Z524" s="54">
        <f t="shared" si="129"/>
        <v>554000</v>
      </c>
      <c r="AA524" s="54">
        <f>ROUNDUP(装备强化!$F$3*INDEX(装备强化!$C$12:$C$26,MATCH(装备强化附表!AA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486</v>
      </c>
      <c r="AB524" s="54">
        <f t="shared" si="130"/>
        <v>972000</v>
      </c>
      <c r="AC524" s="54">
        <f>ROUNDUP(装备强化!$F$3*INDEX(装备强化!$C$12:$C$26,MATCH(装备强化附表!AC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540</v>
      </c>
      <c r="AD524" s="54">
        <f t="shared" si="131"/>
        <v>1080000</v>
      </c>
      <c r="AE524" s="54">
        <f>ROUNDUP(装备强化!$F$3*INDEX(装备强化!$C$12:$C$26,MATCH(装备强化附表!AE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594</v>
      </c>
      <c r="AF524" s="54">
        <f t="shared" si="132"/>
        <v>1188000</v>
      </c>
      <c r="AG524" s="54">
        <f>ROUNDUP(装备强化!$F$3*INDEX(装备强化!$C$12:$C$26,MATCH(装备强化附表!AG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648</v>
      </c>
      <c r="AH524" s="54">
        <f t="shared" si="133"/>
        <v>1296000</v>
      </c>
      <c r="AI524" s="54">
        <f>ROUNDUP(装备强化!$F$3*INDEX(装备强化!$C$12:$C$26,MATCH(装备强化附表!AI$1,装备强化!$B$12:$B$26,0))*INDEX(装备强化!$G$12:$G$16,MATCH(装备强化附表!$D524,装备强化!$F$12:$F$16,0))*(INDEX(装备强化!$K$12:$K$26,MATCH(装备强化附表!$E524,装备强化!$J$12:$J$26,0))+IF($B524=1,装备强化!$K$28,0))*INDEX(装备强化!$O$12:$O$21,MATCH(装备强化附表!$C524,装备强化!$N$12:$N$21,0)),0)</f>
        <v>702</v>
      </c>
      <c r="AJ524" s="54">
        <f t="shared" si="134"/>
        <v>1404000</v>
      </c>
    </row>
    <row r="525" spans="1:36">
      <c r="A525" t="s">
        <v>1296</v>
      </c>
      <c r="B525">
        <v>0</v>
      </c>
      <c r="C525" t="s">
        <v>128</v>
      </c>
      <c r="D525" t="s">
        <v>309</v>
      </c>
      <c r="E525">
        <v>40</v>
      </c>
      <c r="F525" t="s">
        <v>137</v>
      </c>
      <c r="G525" s="54">
        <f>ROUNDUP(装备强化!$F$3*INDEX(装备强化!$C$12:$C$26,MATCH(装备强化附表!G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14</v>
      </c>
      <c r="H525" s="54">
        <f t="shared" si="120"/>
        <v>28000</v>
      </c>
      <c r="I525" s="54">
        <f>ROUNDUP(装备强化!$F$3*INDEX(装备强化!$C$12:$C$26,MATCH(装备强化附表!I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20</v>
      </c>
      <c r="J525" s="54">
        <f t="shared" si="121"/>
        <v>40000</v>
      </c>
      <c r="K525" s="54">
        <f>ROUNDUP(装备强化!$F$3*INDEX(装备强化!$C$12:$C$26,MATCH(装备强化附表!K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30</v>
      </c>
      <c r="L525" s="54">
        <f t="shared" si="122"/>
        <v>60000</v>
      </c>
      <c r="M525" s="54">
        <f>ROUNDUP(装备强化!$F$3*INDEX(装备强化!$C$12:$C$26,MATCH(装备强化附表!M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37</v>
      </c>
      <c r="N525" s="54">
        <f t="shared" si="123"/>
        <v>74000</v>
      </c>
      <c r="O525" s="54">
        <f>ROUNDUP(装备强化!$F$3*INDEX(装备强化!$C$12:$C$26,MATCH(装备强化附表!O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46</v>
      </c>
      <c r="P525" s="54">
        <f t="shared" si="124"/>
        <v>92000</v>
      </c>
      <c r="Q525" s="54">
        <f>ROUNDUP(装备强化!$F$3*INDEX(装备强化!$C$12:$C$26,MATCH(装备强化附表!Q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83</v>
      </c>
      <c r="R525" s="54">
        <f t="shared" si="125"/>
        <v>166000</v>
      </c>
      <c r="S525" s="54">
        <f>ROUNDUP(装备强化!$F$3*INDEX(装备强化!$C$12:$C$26,MATCH(装备强化附表!S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96</v>
      </c>
      <c r="T525" s="54">
        <f t="shared" si="126"/>
        <v>192000</v>
      </c>
      <c r="U525" s="54">
        <f>ROUNDUP(装备强化!$F$3*INDEX(装备强化!$C$12:$C$26,MATCH(装备强化附表!U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109</v>
      </c>
      <c r="V525" s="54">
        <f t="shared" si="127"/>
        <v>218000</v>
      </c>
      <c r="W525" s="54">
        <f>ROUNDUP(装备强化!$F$3*INDEX(装备强化!$C$12:$C$26,MATCH(装备强化附表!W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122</v>
      </c>
      <c r="X525" s="54">
        <f t="shared" si="128"/>
        <v>244000</v>
      </c>
      <c r="Y525" s="54">
        <f>ROUNDUP(装备强化!$F$3*INDEX(装备强化!$C$12:$C$26,MATCH(装备强化附表!Y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135</v>
      </c>
      <c r="Z525" s="54">
        <f t="shared" si="129"/>
        <v>270000</v>
      </c>
      <c r="AA525" s="54">
        <f>ROUNDUP(装备强化!$F$3*INDEX(装备强化!$C$12:$C$26,MATCH(装备强化附表!AA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237</v>
      </c>
      <c r="AB525" s="54">
        <f t="shared" si="130"/>
        <v>474000</v>
      </c>
      <c r="AC525" s="54">
        <f>ROUNDUP(装备强化!$F$3*INDEX(装备强化!$C$12:$C$26,MATCH(装备强化附表!AC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263</v>
      </c>
      <c r="AD525" s="54">
        <f t="shared" si="131"/>
        <v>526000</v>
      </c>
      <c r="AE525" s="54">
        <f>ROUNDUP(装备强化!$F$3*INDEX(装备强化!$C$12:$C$26,MATCH(装备强化附表!AE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289</v>
      </c>
      <c r="AF525" s="54">
        <f t="shared" si="132"/>
        <v>578000</v>
      </c>
      <c r="AG525" s="54">
        <f>ROUNDUP(装备强化!$F$3*INDEX(装备强化!$C$12:$C$26,MATCH(装备强化附表!AG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315</v>
      </c>
      <c r="AH525" s="54">
        <f t="shared" si="133"/>
        <v>630000</v>
      </c>
      <c r="AI525" s="54">
        <f>ROUNDUP(装备强化!$F$3*INDEX(装备强化!$C$12:$C$26,MATCH(装备强化附表!AI$1,装备强化!$B$12:$B$26,0))*INDEX(装备强化!$G$12:$G$16,MATCH(装备强化附表!$D525,装备强化!$F$12:$F$16,0))*(INDEX(装备强化!$K$12:$K$26,MATCH(装备强化附表!$E525,装备强化!$J$12:$J$26,0))+IF($B525=1,装备强化!$K$28,0))*INDEX(装备强化!$O$12:$O$21,MATCH(装备强化附表!$C525,装备强化!$N$12:$N$21,0)),0)</f>
        <v>342</v>
      </c>
      <c r="AJ525" s="54">
        <f t="shared" si="134"/>
        <v>684000</v>
      </c>
    </row>
    <row r="526" spans="1:36">
      <c r="A526" t="s">
        <v>1301</v>
      </c>
      <c r="B526">
        <v>1</v>
      </c>
      <c r="C526" t="s">
        <v>128</v>
      </c>
      <c r="D526" t="s">
        <v>309</v>
      </c>
      <c r="E526">
        <v>40</v>
      </c>
      <c r="F526" t="s">
        <v>137</v>
      </c>
      <c r="G526" s="54">
        <f>ROUNDUP(装备强化!$F$3*INDEX(装备强化!$C$12:$C$26,MATCH(装备强化附表!G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17</v>
      </c>
      <c r="H526" s="54">
        <f t="shared" si="120"/>
        <v>34000</v>
      </c>
      <c r="I526" s="54">
        <f>ROUNDUP(装备强化!$F$3*INDEX(装备强化!$C$12:$C$26,MATCH(装备强化附表!I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26</v>
      </c>
      <c r="J526" s="54">
        <f t="shared" si="121"/>
        <v>52000</v>
      </c>
      <c r="K526" s="54">
        <f>ROUNDUP(装备强化!$F$3*INDEX(装备强化!$C$12:$C$26,MATCH(装备强化附表!K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38</v>
      </c>
      <c r="L526" s="54">
        <f t="shared" si="122"/>
        <v>76000</v>
      </c>
      <c r="M526" s="54">
        <f>ROUNDUP(装备强化!$F$3*INDEX(装备强化!$C$12:$C$26,MATCH(装备强化附表!M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47</v>
      </c>
      <c r="N526" s="54">
        <f t="shared" si="123"/>
        <v>94000</v>
      </c>
      <c r="O526" s="54">
        <f>ROUNDUP(装备强化!$F$3*INDEX(装备强化!$C$12:$C$26,MATCH(装备强化附表!O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60</v>
      </c>
      <c r="P526" s="54">
        <f t="shared" si="124"/>
        <v>120000</v>
      </c>
      <c r="Q526" s="54">
        <f>ROUNDUP(装备强化!$F$3*INDEX(装备强化!$C$12:$C$26,MATCH(装备强化附表!Q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106</v>
      </c>
      <c r="R526" s="54">
        <f t="shared" si="125"/>
        <v>212000</v>
      </c>
      <c r="S526" s="54">
        <f>ROUNDUP(装备强化!$F$3*INDEX(装备强化!$C$12:$C$26,MATCH(装备强化附表!S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123</v>
      </c>
      <c r="T526" s="54">
        <f t="shared" si="126"/>
        <v>246000</v>
      </c>
      <c r="U526" s="54">
        <f>ROUNDUP(装备强化!$F$3*INDEX(装备强化!$C$12:$C$26,MATCH(装备强化附表!U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140</v>
      </c>
      <c r="V526" s="54">
        <f t="shared" si="127"/>
        <v>280000</v>
      </c>
      <c r="W526" s="54">
        <f>ROUNDUP(装备强化!$F$3*INDEX(装备强化!$C$12:$C$26,MATCH(装备强化附表!W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157</v>
      </c>
      <c r="X526" s="54">
        <f t="shared" si="128"/>
        <v>314000</v>
      </c>
      <c r="Y526" s="54">
        <f>ROUNDUP(装备强化!$F$3*INDEX(装备强化!$C$12:$C$26,MATCH(装备强化附表!Y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173</v>
      </c>
      <c r="Z526" s="54">
        <f t="shared" si="129"/>
        <v>346000</v>
      </c>
      <c r="AA526" s="54">
        <f>ROUNDUP(装备强化!$F$3*INDEX(装备强化!$C$12:$C$26,MATCH(装备强化附表!AA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304</v>
      </c>
      <c r="AB526" s="54">
        <f t="shared" si="130"/>
        <v>608000</v>
      </c>
      <c r="AC526" s="54">
        <f>ROUNDUP(装备强化!$F$3*INDEX(装备强化!$C$12:$C$26,MATCH(装备强化附表!AC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338</v>
      </c>
      <c r="AD526" s="54">
        <f t="shared" si="131"/>
        <v>676000</v>
      </c>
      <c r="AE526" s="54">
        <f>ROUNDUP(装备强化!$F$3*INDEX(装备强化!$C$12:$C$26,MATCH(装备强化附表!AE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372</v>
      </c>
      <c r="AF526" s="54">
        <f t="shared" si="132"/>
        <v>744000</v>
      </c>
      <c r="AG526" s="54">
        <f>ROUNDUP(装备强化!$F$3*INDEX(装备强化!$C$12:$C$26,MATCH(装备强化附表!AG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405</v>
      </c>
      <c r="AH526" s="54">
        <f t="shared" si="133"/>
        <v>810000</v>
      </c>
      <c r="AI526" s="54">
        <f>ROUNDUP(装备强化!$F$3*INDEX(装备强化!$C$12:$C$26,MATCH(装备强化附表!AI$1,装备强化!$B$12:$B$26,0))*INDEX(装备强化!$G$12:$G$16,MATCH(装备强化附表!$D526,装备强化!$F$12:$F$16,0))*(INDEX(装备强化!$K$12:$K$26,MATCH(装备强化附表!$E526,装备强化!$J$12:$J$26,0))+IF($B526=1,装备强化!$K$28,0))*INDEX(装备强化!$O$12:$O$21,MATCH(装备强化附表!$C526,装备强化!$N$12:$N$21,0)),0)</f>
        <v>439</v>
      </c>
      <c r="AJ526" s="54">
        <f t="shared" si="134"/>
        <v>878000</v>
      </c>
    </row>
    <row r="527" spans="1:36">
      <c r="A527" t="s">
        <v>1306</v>
      </c>
      <c r="B527">
        <v>0</v>
      </c>
      <c r="C527" t="s">
        <v>126</v>
      </c>
      <c r="D527" t="s">
        <v>309</v>
      </c>
      <c r="E527">
        <v>40</v>
      </c>
      <c r="F527" t="s">
        <v>232</v>
      </c>
      <c r="G527" s="54">
        <f>ROUNDUP(装备强化!$F$3*INDEX(装备强化!$C$12:$C$26,MATCH(装备强化附表!G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11</v>
      </c>
      <c r="H527" s="54">
        <f t="shared" si="120"/>
        <v>22000</v>
      </c>
      <c r="I527" s="54">
        <f>ROUNDUP(装备强化!$F$3*INDEX(装备强化!$C$12:$C$26,MATCH(装备强化附表!I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16</v>
      </c>
      <c r="J527" s="54">
        <f t="shared" si="121"/>
        <v>32000</v>
      </c>
      <c r="K527" s="54">
        <f>ROUNDUP(装备强化!$F$3*INDEX(装备强化!$C$12:$C$26,MATCH(装备强化附表!K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24</v>
      </c>
      <c r="L527" s="54">
        <f t="shared" si="122"/>
        <v>48000</v>
      </c>
      <c r="M527" s="54">
        <f>ROUNDUP(装备强化!$F$3*INDEX(装备强化!$C$12:$C$26,MATCH(装备强化附表!M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29</v>
      </c>
      <c r="N527" s="54">
        <f t="shared" si="123"/>
        <v>58000</v>
      </c>
      <c r="O527" s="54">
        <f>ROUNDUP(装备强化!$F$3*INDEX(装备强化!$C$12:$C$26,MATCH(装备强化附表!O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37</v>
      </c>
      <c r="P527" s="54">
        <f t="shared" si="124"/>
        <v>74000</v>
      </c>
      <c r="Q527" s="54">
        <f>ROUNDUP(装备强化!$F$3*INDEX(装备强化!$C$12:$C$26,MATCH(装备强化附表!Q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66</v>
      </c>
      <c r="R527" s="54">
        <f t="shared" si="125"/>
        <v>132000</v>
      </c>
      <c r="S527" s="54">
        <f>ROUNDUP(装备强化!$F$3*INDEX(装备强化!$C$12:$C$26,MATCH(装备强化附表!S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77</v>
      </c>
      <c r="T527" s="54">
        <f t="shared" si="126"/>
        <v>154000</v>
      </c>
      <c r="U527" s="54">
        <f>ROUNDUP(装备强化!$F$3*INDEX(装备强化!$C$12:$C$26,MATCH(装备强化附表!U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87</v>
      </c>
      <c r="V527" s="54">
        <f t="shared" si="127"/>
        <v>174000</v>
      </c>
      <c r="W527" s="54">
        <f>ROUNDUP(装备强化!$F$3*INDEX(装备强化!$C$12:$C$26,MATCH(装备强化附表!W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98</v>
      </c>
      <c r="X527" s="54">
        <f t="shared" si="128"/>
        <v>196000</v>
      </c>
      <c r="Y527" s="54">
        <f>ROUNDUP(装备强化!$F$3*INDEX(装备强化!$C$12:$C$26,MATCH(装备强化附表!Y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108</v>
      </c>
      <c r="Z527" s="54">
        <f t="shared" si="129"/>
        <v>216000</v>
      </c>
      <c r="AA527" s="54">
        <f>ROUNDUP(装备强化!$F$3*INDEX(装备强化!$C$12:$C$26,MATCH(装备强化附表!AA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189</v>
      </c>
      <c r="AB527" s="54">
        <f t="shared" si="130"/>
        <v>378000</v>
      </c>
      <c r="AC527" s="54">
        <f>ROUNDUP(装备强化!$F$3*INDEX(装备强化!$C$12:$C$26,MATCH(装备强化附表!AC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210</v>
      </c>
      <c r="AD527" s="54">
        <f t="shared" si="131"/>
        <v>420000</v>
      </c>
      <c r="AE527" s="54">
        <f>ROUNDUP(装备强化!$F$3*INDEX(装备强化!$C$12:$C$26,MATCH(装备强化附表!AE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231</v>
      </c>
      <c r="AF527" s="54">
        <f t="shared" si="132"/>
        <v>462000</v>
      </c>
      <c r="AG527" s="54">
        <f>ROUNDUP(装备强化!$F$3*INDEX(装备强化!$C$12:$C$26,MATCH(装备强化附表!AG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252</v>
      </c>
      <c r="AH527" s="54">
        <f t="shared" si="133"/>
        <v>504000</v>
      </c>
      <c r="AI527" s="54">
        <f>ROUNDUP(装备强化!$F$3*INDEX(装备强化!$C$12:$C$26,MATCH(装备强化附表!AI$1,装备强化!$B$12:$B$26,0))*INDEX(装备强化!$G$12:$G$16,MATCH(装备强化附表!$D527,装备强化!$F$12:$F$16,0))*(INDEX(装备强化!$K$12:$K$26,MATCH(装备强化附表!$E527,装备强化!$J$12:$J$26,0))+IF($B527=1,装备强化!$K$28,0))*INDEX(装备强化!$O$12:$O$21,MATCH(装备强化附表!$C527,装备强化!$N$12:$N$21,0)),0)</f>
        <v>273</v>
      </c>
      <c r="AJ527" s="54">
        <f t="shared" si="134"/>
        <v>546000</v>
      </c>
    </row>
    <row r="528" spans="1:36">
      <c r="A528" t="s">
        <v>1311</v>
      </c>
      <c r="B528">
        <v>1</v>
      </c>
      <c r="C528" t="s">
        <v>126</v>
      </c>
      <c r="D528" t="s">
        <v>309</v>
      </c>
      <c r="E528">
        <v>40</v>
      </c>
      <c r="F528" t="s">
        <v>232</v>
      </c>
      <c r="G528" s="54">
        <f>ROUNDUP(装备强化!$F$3*INDEX(装备强化!$C$12:$C$26,MATCH(装备强化附表!G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14</v>
      </c>
      <c r="H528" s="54">
        <f t="shared" si="120"/>
        <v>28000</v>
      </c>
      <c r="I528" s="54">
        <f>ROUNDUP(装备强化!$F$3*INDEX(装备强化!$C$12:$C$26,MATCH(装备强化附表!I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21</v>
      </c>
      <c r="J528" s="54">
        <f t="shared" si="121"/>
        <v>42000</v>
      </c>
      <c r="K528" s="54">
        <f>ROUNDUP(装备强化!$F$3*INDEX(装备强化!$C$12:$C$26,MATCH(装备强化附表!K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31</v>
      </c>
      <c r="L528" s="54">
        <f t="shared" si="122"/>
        <v>62000</v>
      </c>
      <c r="M528" s="54">
        <f>ROUNDUP(装备强化!$F$3*INDEX(装备强化!$C$12:$C$26,MATCH(装备强化附表!M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38</v>
      </c>
      <c r="N528" s="54">
        <f t="shared" si="123"/>
        <v>76000</v>
      </c>
      <c r="O528" s="54">
        <f>ROUNDUP(装备强化!$F$3*INDEX(装备强化!$C$12:$C$26,MATCH(装备强化附表!O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48</v>
      </c>
      <c r="P528" s="54">
        <f t="shared" si="124"/>
        <v>96000</v>
      </c>
      <c r="Q528" s="54">
        <f>ROUNDUP(装备强化!$F$3*INDEX(装备强化!$C$12:$C$26,MATCH(装备强化附表!Q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85</v>
      </c>
      <c r="R528" s="54">
        <f t="shared" si="125"/>
        <v>170000</v>
      </c>
      <c r="S528" s="54">
        <f>ROUNDUP(装备强化!$F$3*INDEX(装备强化!$C$12:$C$26,MATCH(装备强化附表!S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98</v>
      </c>
      <c r="T528" s="54">
        <f t="shared" si="126"/>
        <v>196000</v>
      </c>
      <c r="U528" s="54">
        <f>ROUNDUP(装备强化!$F$3*INDEX(装备强化!$C$12:$C$26,MATCH(装备强化附表!U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112</v>
      </c>
      <c r="V528" s="54">
        <f t="shared" si="127"/>
        <v>224000</v>
      </c>
      <c r="W528" s="54">
        <f>ROUNDUP(装备强化!$F$3*INDEX(装备强化!$C$12:$C$26,MATCH(装备强化附表!W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125</v>
      </c>
      <c r="X528" s="54">
        <f t="shared" si="128"/>
        <v>250000</v>
      </c>
      <c r="Y528" s="54">
        <f>ROUNDUP(装备强化!$F$3*INDEX(装备强化!$C$12:$C$26,MATCH(装备强化附表!Y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139</v>
      </c>
      <c r="Z528" s="54">
        <f t="shared" si="129"/>
        <v>278000</v>
      </c>
      <c r="AA528" s="54">
        <f>ROUNDUP(装备强化!$F$3*INDEX(装备强化!$C$12:$C$26,MATCH(装备强化附表!AA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243</v>
      </c>
      <c r="AB528" s="54">
        <f t="shared" si="130"/>
        <v>486000</v>
      </c>
      <c r="AC528" s="54">
        <f>ROUNDUP(装备强化!$F$3*INDEX(装备强化!$C$12:$C$26,MATCH(装备强化附表!AC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270</v>
      </c>
      <c r="AD528" s="54">
        <f t="shared" si="131"/>
        <v>540000</v>
      </c>
      <c r="AE528" s="54">
        <f>ROUNDUP(装备强化!$F$3*INDEX(装备强化!$C$12:$C$26,MATCH(装备强化附表!AE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297</v>
      </c>
      <c r="AF528" s="54">
        <f t="shared" si="132"/>
        <v>594000</v>
      </c>
      <c r="AG528" s="54">
        <f>ROUNDUP(装备强化!$F$3*INDEX(装备强化!$C$12:$C$26,MATCH(装备强化附表!AG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324</v>
      </c>
      <c r="AH528" s="54">
        <f t="shared" si="133"/>
        <v>648000</v>
      </c>
      <c r="AI528" s="54">
        <f>ROUNDUP(装备强化!$F$3*INDEX(装备强化!$C$12:$C$26,MATCH(装备强化附表!AI$1,装备强化!$B$12:$B$26,0))*INDEX(装备强化!$G$12:$G$16,MATCH(装备强化附表!$D528,装备强化!$F$12:$F$16,0))*(INDEX(装备强化!$K$12:$K$26,MATCH(装备强化附表!$E528,装备强化!$J$12:$J$26,0))+IF($B528=1,装备强化!$K$28,0))*INDEX(装备强化!$O$12:$O$21,MATCH(装备强化附表!$C528,装备强化!$N$12:$N$21,0)),0)</f>
        <v>351</v>
      </c>
      <c r="AJ528" s="54">
        <f t="shared" si="134"/>
        <v>702000</v>
      </c>
    </row>
    <row r="529" spans="1:36">
      <c r="A529" t="s">
        <v>1316</v>
      </c>
      <c r="B529">
        <v>0</v>
      </c>
      <c r="C529" t="s">
        <v>129</v>
      </c>
      <c r="D529" t="s">
        <v>309</v>
      </c>
      <c r="E529">
        <v>40</v>
      </c>
      <c r="F529" t="s">
        <v>232</v>
      </c>
      <c r="G529" s="54">
        <f>ROUNDUP(装备强化!$F$3*INDEX(装备强化!$C$12:$C$26,MATCH(装备强化附表!G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11</v>
      </c>
      <c r="H529" s="54">
        <f t="shared" si="120"/>
        <v>22000</v>
      </c>
      <c r="I529" s="54">
        <f>ROUNDUP(装备强化!$F$3*INDEX(装备强化!$C$12:$C$26,MATCH(装备强化附表!I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16</v>
      </c>
      <c r="J529" s="54">
        <f t="shared" si="121"/>
        <v>32000</v>
      </c>
      <c r="K529" s="54">
        <f>ROUNDUP(装备强化!$F$3*INDEX(装备强化!$C$12:$C$26,MATCH(装备强化附表!K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24</v>
      </c>
      <c r="L529" s="54">
        <f t="shared" si="122"/>
        <v>48000</v>
      </c>
      <c r="M529" s="54">
        <f>ROUNDUP(装备强化!$F$3*INDEX(装备强化!$C$12:$C$26,MATCH(装备强化附表!M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29</v>
      </c>
      <c r="N529" s="54">
        <f t="shared" si="123"/>
        <v>58000</v>
      </c>
      <c r="O529" s="54">
        <f>ROUNDUP(装备强化!$F$3*INDEX(装备强化!$C$12:$C$26,MATCH(装备强化附表!O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37</v>
      </c>
      <c r="P529" s="54">
        <f t="shared" si="124"/>
        <v>74000</v>
      </c>
      <c r="Q529" s="54">
        <f>ROUNDUP(装备强化!$F$3*INDEX(装备强化!$C$12:$C$26,MATCH(装备强化附表!Q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66</v>
      </c>
      <c r="R529" s="54">
        <f t="shared" si="125"/>
        <v>132000</v>
      </c>
      <c r="S529" s="54">
        <f>ROUNDUP(装备强化!$F$3*INDEX(装备强化!$C$12:$C$26,MATCH(装备强化附表!S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77</v>
      </c>
      <c r="T529" s="54">
        <f t="shared" si="126"/>
        <v>154000</v>
      </c>
      <c r="U529" s="54">
        <f>ROUNDUP(装备强化!$F$3*INDEX(装备强化!$C$12:$C$26,MATCH(装备强化附表!U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87</v>
      </c>
      <c r="V529" s="54">
        <f t="shared" si="127"/>
        <v>174000</v>
      </c>
      <c r="W529" s="54">
        <f>ROUNDUP(装备强化!$F$3*INDEX(装备强化!$C$12:$C$26,MATCH(装备强化附表!W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98</v>
      </c>
      <c r="X529" s="54">
        <f t="shared" si="128"/>
        <v>196000</v>
      </c>
      <c r="Y529" s="54">
        <f>ROUNDUP(装备强化!$F$3*INDEX(装备强化!$C$12:$C$26,MATCH(装备强化附表!Y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108</v>
      </c>
      <c r="Z529" s="54">
        <f t="shared" si="129"/>
        <v>216000</v>
      </c>
      <c r="AA529" s="54">
        <f>ROUNDUP(装备强化!$F$3*INDEX(装备强化!$C$12:$C$26,MATCH(装备强化附表!AA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189</v>
      </c>
      <c r="AB529" s="54">
        <f t="shared" si="130"/>
        <v>378000</v>
      </c>
      <c r="AC529" s="54">
        <f>ROUNDUP(装备强化!$F$3*INDEX(装备强化!$C$12:$C$26,MATCH(装备强化附表!AC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210</v>
      </c>
      <c r="AD529" s="54">
        <f t="shared" si="131"/>
        <v>420000</v>
      </c>
      <c r="AE529" s="54">
        <f>ROUNDUP(装备强化!$F$3*INDEX(装备强化!$C$12:$C$26,MATCH(装备强化附表!AE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231</v>
      </c>
      <c r="AF529" s="54">
        <f t="shared" si="132"/>
        <v>462000</v>
      </c>
      <c r="AG529" s="54">
        <f>ROUNDUP(装备强化!$F$3*INDEX(装备强化!$C$12:$C$26,MATCH(装备强化附表!AG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252</v>
      </c>
      <c r="AH529" s="54">
        <f t="shared" si="133"/>
        <v>504000</v>
      </c>
      <c r="AI529" s="54">
        <f>ROUNDUP(装备强化!$F$3*INDEX(装备强化!$C$12:$C$26,MATCH(装备强化附表!AI$1,装备强化!$B$12:$B$26,0))*INDEX(装备强化!$G$12:$G$16,MATCH(装备强化附表!$D529,装备强化!$F$12:$F$16,0))*(INDEX(装备强化!$K$12:$K$26,MATCH(装备强化附表!$E529,装备强化!$J$12:$J$26,0))+IF($B529=1,装备强化!$K$28,0))*INDEX(装备强化!$O$12:$O$21,MATCH(装备强化附表!$C529,装备强化!$N$12:$N$21,0)),0)</f>
        <v>273</v>
      </c>
      <c r="AJ529" s="54">
        <f t="shared" si="134"/>
        <v>546000</v>
      </c>
    </row>
    <row r="530" spans="1:36">
      <c r="A530" t="s">
        <v>1321</v>
      </c>
      <c r="B530">
        <v>1</v>
      </c>
      <c r="C530" t="s">
        <v>129</v>
      </c>
      <c r="D530" t="s">
        <v>309</v>
      </c>
      <c r="E530">
        <v>40</v>
      </c>
      <c r="F530" t="s">
        <v>232</v>
      </c>
      <c r="G530" s="54">
        <f>ROUNDUP(装备强化!$F$3*INDEX(装备强化!$C$12:$C$26,MATCH(装备强化附表!G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14</v>
      </c>
      <c r="H530" s="54">
        <f t="shared" si="120"/>
        <v>28000</v>
      </c>
      <c r="I530" s="54">
        <f>ROUNDUP(装备强化!$F$3*INDEX(装备强化!$C$12:$C$26,MATCH(装备强化附表!I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21</v>
      </c>
      <c r="J530" s="54">
        <f t="shared" si="121"/>
        <v>42000</v>
      </c>
      <c r="K530" s="54">
        <f>ROUNDUP(装备强化!$F$3*INDEX(装备强化!$C$12:$C$26,MATCH(装备强化附表!K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31</v>
      </c>
      <c r="L530" s="54">
        <f t="shared" si="122"/>
        <v>62000</v>
      </c>
      <c r="M530" s="54">
        <f>ROUNDUP(装备强化!$F$3*INDEX(装备强化!$C$12:$C$26,MATCH(装备强化附表!M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38</v>
      </c>
      <c r="N530" s="54">
        <f t="shared" si="123"/>
        <v>76000</v>
      </c>
      <c r="O530" s="54">
        <f>ROUNDUP(装备强化!$F$3*INDEX(装备强化!$C$12:$C$26,MATCH(装备强化附表!O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48</v>
      </c>
      <c r="P530" s="54">
        <f t="shared" si="124"/>
        <v>96000</v>
      </c>
      <c r="Q530" s="54">
        <f>ROUNDUP(装备强化!$F$3*INDEX(装备强化!$C$12:$C$26,MATCH(装备强化附表!Q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85</v>
      </c>
      <c r="R530" s="54">
        <f t="shared" si="125"/>
        <v>170000</v>
      </c>
      <c r="S530" s="54">
        <f>ROUNDUP(装备强化!$F$3*INDEX(装备强化!$C$12:$C$26,MATCH(装备强化附表!S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98</v>
      </c>
      <c r="T530" s="54">
        <f t="shared" si="126"/>
        <v>196000</v>
      </c>
      <c r="U530" s="54">
        <f>ROUNDUP(装备强化!$F$3*INDEX(装备强化!$C$12:$C$26,MATCH(装备强化附表!U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112</v>
      </c>
      <c r="V530" s="54">
        <f t="shared" si="127"/>
        <v>224000</v>
      </c>
      <c r="W530" s="54">
        <f>ROUNDUP(装备强化!$F$3*INDEX(装备强化!$C$12:$C$26,MATCH(装备强化附表!W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125</v>
      </c>
      <c r="X530" s="54">
        <f t="shared" si="128"/>
        <v>250000</v>
      </c>
      <c r="Y530" s="54">
        <f>ROUNDUP(装备强化!$F$3*INDEX(装备强化!$C$12:$C$26,MATCH(装备强化附表!Y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139</v>
      </c>
      <c r="Z530" s="54">
        <f t="shared" si="129"/>
        <v>278000</v>
      </c>
      <c r="AA530" s="54">
        <f>ROUNDUP(装备强化!$F$3*INDEX(装备强化!$C$12:$C$26,MATCH(装备强化附表!AA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243</v>
      </c>
      <c r="AB530" s="54">
        <f t="shared" si="130"/>
        <v>486000</v>
      </c>
      <c r="AC530" s="54">
        <f>ROUNDUP(装备强化!$F$3*INDEX(装备强化!$C$12:$C$26,MATCH(装备强化附表!AC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270</v>
      </c>
      <c r="AD530" s="54">
        <f t="shared" si="131"/>
        <v>540000</v>
      </c>
      <c r="AE530" s="54">
        <f>ROUNDUP(装备强化!$F$3*INDEX(装备强化!$C$12:$C$26,MATCH(装备强化附表!AE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297</v>
      </c>
      <c r="AF530" s="54">
        <f t="shared" si="132"/>
        <v>594000</v>
      </c>
      <c r="AG530" s="54">
        <f>ROUNDUP(装备强化!$F$3*INDEX(装备强化!$C$12:$C$26,MATCH(装备强化附表!AG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324</v>
      </c>
      <c r="AH530" s="54">
        <f t="shared" si="133"/>
        <v>648000</v>
      </c>
      <c r="AI530" s="54">
        <f>ROUNDUP(装备强化!$F$3*INDEX(装备强化!$C$12:$C$26,MATCH(装备强化附表!AI$1,装备强化!$B$12:$B$26,0))*INDEX(装备强化!$G$12:$G$16,MATCH(装备强化附表!$D530,装备强化!$F$12:$F$16,0))*(INDEX(装备强化!$K$12:$K$26,MATCH(装备强化附表!$E530,装备强化!$J$12:$J$26,0))+IF($B530=1,装备强化!$K$28,0))*INDEX(装备强化!$O$12:$O$21,MATCH(装备强化附表!$C530,装备强化!$N$12:$N$21,0)),0)</f>
        <v>351</v>
      </c>
      <c r="AJ530" s="54">
        <f t="shared" si="134"/>
        <v>702000</v>
      </c>
    </row>
    <row r="531" spans="1:36">
      <c r="A531" t="s">
        <v>1326</v>
      </c>
      <c r="B531">
        <v>0</v>
      </c>
      <c r="C531" t="s">
        <v>123</v>
      </c>
      <c r="D531" t="s">
        <v>309</v>
      </c>
      <c r="E531">
        <v>45</v>
      </c>
      <c r="F531" t="s">
        <v>232</v>
      </c>
      <c r="G531" s="54">
        <f>ROUNDUP(装备强化!$F$3*INDEX(装备强化!$C$12:$C$26,MATCH(装备强化附表!G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12</v>
      </c>
      <c r="H531" s="54">
        <f t="shared" si="120"/>
        <v>24000</v>
      </c>
      <c r="I531" s="54">
        <f>ROUNDUP(装备强化!$F$3*INDEX(装备强化!$C$12:$C$26,MATCH(装备强化附表!I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18</v>
      </c>
      <c r="J531" s="54">
        <f t="shared" si="121"/>
        <v>36000</v>
      </c>
      <c r="K531" s="54">
        <f>ROUNDUP(装备强化!$F$3*INDEX(装备强化!$C$12:$C$26,MATCH(装备强化附表!K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26</v>
      </c>
      <c r="L531" s="54">
        <f t="shared" si="122"/>
        <v>52000</v>
      </c>
      <c r="M531" s="54">
        <f>ROUNDUP(装备强化!$F$3*INDEX(装备强化!$C$12:$C$26,MATCH(装备强化附表!M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32</v>
      </c>
      <c r="N531" s="54">
        <f t="shared" si="123"/>
        <v>64000</v>
      </c>
      <c r="O531" s="54">
        <f>ROUNDUP(装备强化!$F$3*INDEX(装备强化!$C$12:$C$26,MATCH(装备强化附表!O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41</v>
      </c>
      <c r="P531" s="54">
        <f t="shared" si="124"/>
        <v>82000</v>
      </c>
      <c r="Q531" s="54">
        <f>ROUNDUP(装备强化!$F$3*INDEX(装备强化!$C$12:$C$26,MATCH(装备强化附表!Q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72</v>
      </c>
      <c r="R531" s="54">
        <f t="shared" si="125"/>
        <v>144000</v>
      </c>
      <c r="S531" s="54">
        <f>ROUNDUP(装备强化!$F$3*INDEX(装备强化!$C$12:$C$26,MATCH(装备强化附表!S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84</v>
      </c>
      <c r="T531" s="54">
        <f t="shared" si="126"/>
        <v>168000</v>
      </c>
      <c r="U531" s="54">
        <f>ROUNDUP(装备强化!$F$3*INDEX(装备强化!$C$12:$C$26,MATCH(装备强化附表!U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95</v>
      </c>
      <c r="V531" s="54">
        <f t="shared" si="127"/>
        <v>190000</v>
      </c>
      <c r="W531" s="54">
        <f>ROUNDUP(装备强化!$F$3*INDEX(装备强化!$C$12:$C$26,MATCH(装备强化附表!W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107</v>
      </c>
      <c r="X531" s="54">
        <f t="shared" si="128"/>
        <v>214000</v>
      </c>
      <c r="Y531" s="54">
        <f>ROUNDUP(装备强化!$F$3*INDEX(装备强化!$C$12:$C$26,MATCH(装备强化附表!Y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118</v>
      </c>
      <c r="Z531" s="54">
        <f t="shared" si="129"/>
        <v>236000</v>
      </c>
      <c r="AA531" s="54">
        <f>ROUNDUP(装备强化!$F$3*INDEX(装备强化!$C$12:$C$26,MATCH(装备强化附表!AA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207</v>
      </c>
      <c r="AB531" s="54">
        <f t="shared" si="130"/>
        <v>414000</v>
      </c>
      <c r="AC531" s="54">
        <f>ROUNDUP(装备强化!$F$3*INDEX(装备强化!$C$12:$C$26,MATCH(装备强化附表!AC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230</v>
      </c>
      <c r="AD531" s="54">
        <f t="shared" si="131"/>
        <v>460000</v>
      </c>
      <c r="AE531" s="54">
        <f>ROUNDUP(装备强化!$F$3*INDEX(装备强化!$C$12:$C$26,MATCH(装备强化附表!AE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253</v>
      </c>
      <c r="AF531" s="54">
        <f t="shared" si="132"/>
        <v>506000</v>
      </c>
      <c r="AG531" s="54">
        <f>ROUNDUP(装备强化!$F$3*INDEX(装备强化!$C$12:$C$26,MATCH(装备强化附表!AG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276</v>
      </c>
      <c r="AH531" s="54">
        <f t="shared" si="133"/>
        <v>552000</v>
      </c>
      <c r="AI531" s="54">
        <f>ROUNDUP(装备强化!$F$3*INDEX(装备强化!$C$12:$C$26,MATCH(装备强化附表!AI$1,装备强化!$B$12:$B$26,0))*INDEX(装备强化!$G$12:$G$16,MATCH(装备强化附表!$D531,装备强化!$F$12:$F$16,0))*(INDEX(装备强化!$K$12:$K$26,MATCH(装备强化附表!$E531,装备强化!$J$12:$J$26,0))+IF($B531=1,装备强化!$K$28,0))*INDEX(装备强化!$O$12:$O$21,MATCH(装备强化附表!$C531,装备强化!$N$12:$N$21,0)),0)</f>
        <v>299</v>
      </c>
      <c r="AJ531" s="54">
        <f t="shared" si="134"/>
        <v>598000</v>
      </c>
    </row>
    <row r="532" spans="1:36">
      <c r="A532" t="s">
        <v>1331</v>
      </c>
      <c r="B532">
        <v>0</v>
      </c>
      <c r="C532" t="s">
        <v>124</v>
      </c>
      <c r="D532" t="s">
        <v>309</v>
      </c>
      <c r="E532">
        <v>45</v>
      </c>
      <c r="F532" t="s">
        <v>232</v>
      </c>
      <c r="G532" s="54">
        <f>ROUNDUP(装备强化!$F$3*INDEX(装备强化!$C$12:$C$26,MATCH(装备强化附表!G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15</v>
      </c>
      <c r="H532" s="54">
        <f t="shared" si="120"/>
        <v>30000</v>
      </c>
      <c r="I532" s="54">
        <f>ROUNDUP(装备强化!$F$3*INDEX(装备强化!$C$12:$C$26,MATCH(装备强化附表!I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22</v>
      </c>
      <c r="J532" s="54">
        <f t="shared" si="121"/>
        <v>44000</v>
      </c>
      <c r="K532" s="54">
        <f>ROUNDUP(装备强化!$F$3*INDEX(装备强化!$C$12:$C$26,MATCH(装备强化附表!K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33</v>
      </c>
      <c r="L532" s="54">
        <f t="shared" si="122"/>
        <v>66000</v>
      </c>
      <c r="M532" s="54">
        <f>ROUNDUP(装备强化!$F$3*INDEX(装备强化!$C$12:$C$26,MATCH(装备强化附表!M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40</v>
      </c>
      <c r="N532" s="54">
        <f t="shared" si="123"/>
        <v>80000</v>
      </c>
      <c r="O532" s="54">
        <f>ROUNDUP(装备强化!$F$3*INDEX(装备强化!$C$12:$C$26,MATCH(装备强化附表!O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51</v>
      </c>
      <c r="P532" s="54">
        <f t="shared" si="124"/>
        <v>102000</v>
      </c>
      <c r="Q532" s="54">
        <f>ROUNDUP(装备强化!$F$3*INDEX(装备强化!$C$12:$C$26,MATCH(装备强化附表!Q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90</v>
      </c>
      <c r="R532" s="54">
        <f t="shared" si="125"/>
        <v>180000</v>
      </c>
      <c r="S532" s="54">
        <f>ROUNDUP(装备强化!$F$3*INDEX(装备强化!$C$12:$C$26,MATCH(装备强化附表!S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105</v>
      </c>
      <c r="T532" s="54">
        <f t="shared" si="126"/>
        <v>210000</v>
      </c>
      <c r="U532" s="54">
        <f>ROUNDUP(装备强化!$F$3*INDEX(装备强化!$C$12:$C$26,MATCH(装备强化附表!U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119</v>
      </c>
      <c r="V532" s="54">
        <f t="shared" si="127"/>
        <v>238000</v>
      </c>
      <c r="W532" s="54">
        <f>ROUNDUP(装备强化!$F$3*INDEX(装备强化!$C$12:$C$26,MATCH(装备强化附表!W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133</v>
      </c>
      <c r="X532" s="54">
        <f t="shared" si="128"/>
        <v>266000</v>
      </c>
      <c r="Y532" s="54">
        <f>ROUNDUP(装备强化!$F$3*INDEX(装备强化!$C$12:$C$26,MATCH(装备强化附表!Y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148</v>
      </c>
      <c r="Z532" s="54">
        <f t="shared" si="129"/>
        <v>296000</v>
      </c>
      <c r="AA532" s="54">
        <f>ROUNDUP(装备强化!$F$3*INDEX(装备强化!$C$12:$C$26,MATCH(装备强化附表!AA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259</v>
      </c>
      <c r="AB532" s="54">
        <f t="shared" si="130"/>
        <v>518000</v>
      </c>
      <c r="AC532" s="54">
        <f>ROUNDUP(装备强化!$F$3*INDEX(装备强化!$C$12:$C$26,MATCH(装备强化附表!AC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288</v>
      </c>
      <c r="AD532" s="54">
        <f t="shared" si="131"/>
        <v>576000</v>
      </c>
      <c r="AE532" s="54">
        <f>ROUNDUP(装备强化!$F$3*INDEX(装备强化!$C$12:$C$26,MATCH(装备强化附表!AE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317</v>
      </c>
      <c r="AF532" s="54">
        <f t="shared" si="132"/>
        <v>634000</v>
      </c>
      <c r="AG532" s="54">
        <f>ROUNDUP(装备强化!$F$3*INDEX(装备强化!$C$12:$C$26,MATCH(装备强化附表!AG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345</v>
      </c>
      <c r="AH532" s="54">
        <f t="shared" si="133"/>
        <v>690000</v>
      </c>
      <c r="AI532" s="54">
        <f>ROUNDUP(装备强化!$F$3*INDEX(装备强化!$C$12:$C$26,MATCH(装备强化附表!AI$1,装备强化!$B$12:$B$26,0))*INDEX(装备强化!$G$12:$G$16,MATCH(装备强化附表!$D532,装备强化!$F$12:$F$16,0))*(INDEX(装备强化!$K$12:$K$26,MATCH(装备强化附表!$E532,装备强化!$J$12:$J$26,0))+IF($B532=1,装备强化!$K$28,0))*INDEX(装备强化!$O$12:$O$21,MATCH(装备强化附表!$C532,装备强化!$N$12:$N$21,0)),0)</f>
        <v>374</v>
      </c>
      <c r="AJ532" s="54">
        <f t="shared" si="134"/>
        <v>748000</v>
      </c>
    </row>
    <row r="533" spans="1:36">
      <c r="A533" t="s">
        <v>1336</v>
      </c>
      <c r="B533">
        <v>0</v>
      </c>
      <c r="C533" t="s">
        <v>125</v>
      </c>
      <c r="D533" t="s">
        <v>309</v>
      </c>
      <c r="E533">
        <v>45</v>
      </c>
      <c r="F533" t="s">
        <v>232</v>
      </c>
      <c r="G533" s="54">
        <f>ROUNDUP(装备强化!$F$3*INDEX(装备强化!$C$12:$C$26,MATCH(装备强化附表!G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15</v>
      </c>
      <c r="H533" s="54">
        <f t="shared" si="120"/>
        <v>30000</v>
      </c>
      <c r="I533" s="54">
        <f>ROUNDUP(装备强化!$F$3*INDEX(装备强化!$C$12:$C$26,MATCH(装备强化附表!I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22</v>
      </c>
      <c r="J533" s="54">
        <f t="shared" si="121"/>
        <v>44000</v>
      </c>
      <c r="K533" s="54">
        <f>ROUNDUP(装备强化!$F$3*INDEX(装备强化!$C$12:$C$26,MATCH(装备强化附表!K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33</v>
      </c>
      <c r="L533" s="54">
        <f t="shared" si="122"/>
        <v>66000</v>
      </c>
      <c r="M533" s="54">
        <f>ROUNDUP(装备强化!$F$3*INDEX(装备强化!$C$12:$C$26,MATCH(装备强化附表!M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40</v>
      </c>
      <c r="N533" s="54">
        <f t="shared" si="123"/>
        <v>80000</v>
      </c>
      <c r="O533" s="54">
        <f>ROUNDUP(装备强化!$F$3*INDEX(装备强化!$C$12:$C$26,MATCH(装备强化附表!O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51</v>
      </c>
      <c r="P533" s="54">
        <f t="shared" si="124"/>
        <v>102000</v>
      </c>
      <c r="Q533" s="54">
        <f>ROUNDUP(装备强化!$F$3*INDEX(装备强化!$C$12:$C$26,MATCH(装备强化附表!Q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90</v>
      </c>
      <c r="R533" s="54">
        <f t="shared" si="125"/>
        <v>180000</v>
      </c>
      <c r="S533" s="54">
        <f>ROUNDUP(装备强化!$F$3*INDEX(装备强化!$C$12:$C$26,MATCH(装备强化附表!S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105</v>
      </c>
      <c r="T533" s="54">
        <f t="shared" si="126"/>
        <v>210000</v>
      </c>
      <c r="U533" s="54">
        <f>ROUNDUP(装备强化!$F$3*INDEX(装备强化!$C$12:$C$26,MATCH(装备强化附表!U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119</v>
      </c>
      <c r="V533" s="54">
        <f t="shared" si="127"/>
        <v>238000</v>
      </c>
      <c r="W533" s="54">
        <f>ROUNDUP(装备强化!$F$3*INDEX(装备强化!$C$12:$C$26,MATCH(装备强化附表!W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133</v>
      </c>
      <c r="X533" s="54">
        <f t="shared" si="128"/>
        <v>266000</v>
      </c>
      <c r="Y533" s="54">
        <f>ROUNDUP(装备强化!$F$3*INDEX(装备强化!$C$12:$C$26,MATCH(装备强化附表!Y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148</v>
      </c>
      <c r="Z533" s="54">
        <f t="shared" si="129"/>
        <v>296000</v>
      </c>
      <c r="AA533" s="54">
        <f>ROUNDUP(装备强化!$F$3*INDEX(装备强化!$C$12:$C$26,MATCH(装备强化附表!AA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259</v>
      </c>
      <c r="AB533" s="54">
        <f t="shared" si="130"/>
        <v>518000</v>
      </c>
      <c r="AC533" s="54">
        <f>ROUNDUP(装备强化!$F$3*INDEX(装备强化!$C$12:$C$26,MATCH(装备强化附表!AC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288</v>
      </c>
      <c r="AD533" s="54">
        <f t="shared" si="131"/>
        <v>576000</v>
      </c>
      <c r="AE533" s="54">
        <f>ROUNDUP(装备强化!$F$3*INDEX(装备强化!$C$12:$C$26,MATCH(装备强化附表!AE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317</v>
      </c>
      <c r="AF533" s="54">
        <f t="shared" si="132"/>
        <v>634000</v>
      </c>
      <c r="AG533" s="54">
        <f>ROUNDUP(装备强化!$F$3*INDEX(装备强化!$C$12:$C$26,MATCH(装备强化附表!AG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345</v>
      </c>
      <c r="AH533" s="54">
        <f t="shared" si="133"/>
        <v>690000</v>
      </c>
      <c r="AI533" s="54">
        <f>ROUNDUP(装备强化!$F$3*INDEX(装备强化!$C$12:$C$26,MATCH(装备强化附表!AI$1,装备强化!$B$12:$B$26,0))*INDEX(装备强化!$G$12:$G$16,MATCH(装备强化附表!$D533,装备强化!$F$12:$F$16,0))*(INDEX(装备强化!$K$12:$K$26,MATCH(装备强化附表!$E533,装备强化!$J$12:$J$26,0))+IF($B533=1,装备强化!$K$28,0))*INDEX(装备强化!$O$12:$O$21,MATCH(装备强化附表!$C533,装备强化!$N$12:$N$21,0)),0)</f>
        <v>374</v>
      </c>
      <c r="AJ533" s="54">
        <f t="shared" si="134"/>
        <v>748000</v>
      </c>
    </row>
    <row r="534" spans="1:36">
      <c r="A534" t="s">
        <v>1341</v>
      </c>
      <c r="B534">
        <v>0</v>
      </c>
      <c r="C534" t="s">
        <v>130</v>
      </c>
      <c r="D534" t="s">
        <v>309</v>
      </c>
      <c r="E534">
        <v>45</v>
      </c>
      <c r="F534" t="s">
        <v>232</v>
      </c>
      <c r="G534" s="54">
        <f>ROUNDUP(装备强化!$F$3*INDEX(装备强化!$C$12:$C$26,MATCH(装备强化附表!G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12</v>
      </c>
      <c r="H534" s="54">
        <f t="shared" si="120"/>
        <v>24000</v>
      </c>
      <c r="I534" s="54">
        <f>ROUNDUP(装备强化!$F$3*INDEX(装备强化!$C$12:$C$26,MATCH(装备强化附表!I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18</v>
      </c>
      <c r="J534" s="54">
        <f t="shared" si="121"/>
        <v>36000</v>
      </c>
      <c r="K534" s="54">
        <f>ROUNDUP(装备强化!$F$3*INDEX(装备强化!$C$12:$C$26,MATCH(装备强化附表!K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26</v>
      </c>
      <c r="L534" s="54">
        <f t="shared" si="122"/>
        <v>52000</v>
      </c>
      <c r="M534" s="54">
        <f>ROUNDUP(装备强化!$F$3*INDEX(装备强化!$C$12:$C$26,MATCH(装备强化附表!M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32</v>
      </c>
      <c r="N534" s="54">
        <f t="shared" si="123"/>
        <v>64000</v>
      </c>
      <c r="O534" s="54">
        <f>ROUNDUP(装备强化!$F$3*INDEX(装备强化!$C$12:$C$26,MATCH(装备强化附表!O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41</v>
      </c>
      <c r="P534" s="54">
        <f t="shared" si="124"/>
        <v>82000</v>
      </c>
      <c r="Q534" s="54">
        <f>ROUNDUP(装备强化!$F$3*INDEX(装备强化!$C$12:$C$26,MATCH(装备强化附表!Q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72</v>
      </c>
      <c r="R534" s="54">
        <f t="shared" si="125"/>
        <v>144000</v>
      </c>
      <c r="S534" s="54">
        <f>ROUNDUP(装备强化!$F$3*INDEX(装备强化!$C$12:$C$26,MATCH(装备强化附表!S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84</v>
      </c>
      <c r="T534" s="54">
        <f t="shared" si="126"/>
        <v>168000</v>
      </c>
      <c r="U534" s="54">
        <f>ROUNDUP(装备强化!$F$3*INDEX(装备强化!$C$12:$C$26,MATCH(装备强化附表!U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95</v>
      </c>
      <c r="V534" s="54">
        <f t="shared" si="127"/>
        <v>190000</v>
      </c>
      <c r="W534" s="54">
        <f>ROUNDUP(装备强化!$F$3*INDEX(装备强化!$C$12:$C$26,MATCH(装备强化附表!W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107</v>
      </c>
      <c r="X534" s="54">
        <f t="shared" si="128"/>
        <v>214000</v>
      </c>
      <c r="Y534" s="54">
        <f>ROUNDUP(装备强化!$F$3*INDEX(装备强化!$C$12:$C$26,MATCH(装备强化附表!Y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118</v>
      </c>
      <c r="Z534" s="54">
        <f t="shared" si="129"/>
        <v>236000</v>
      </c>
      <c r="AA534" s="54">
        <f>ROUNDUP(装备强化!$F$3*INDEX(装备强化!$C$12:$C$26,MATCH(装备强化附表!AA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207</v>
      </c>
      <c r="AB534" s="54">
        <f t="shared" si="130"/>
        <v>414000</v>
      </c>
      <c r="AC534" s="54">
        <f>ROUNDUP(装备强化!$F$3*INDEX(装备强化!$C$12:$C$26,MATCH(装备强化附表!AC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230</v>
      </c>
      <c r="AD534" s="54">
        <f t="shared" si="131"/>
        <v>460000</v>
      </c>
      <c r="AE534" s="54">
        <f>ROUNDUP(装备强化!$F$3*INDEX(装备强化!$C$12:$C$26,MATCH(装备强化附表!AE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253</v>
      </c>
      <c r="AF534" s="54">
        <f t="shared" si="132"/>
        <v>506000</v>
      </c>
      <c r="AG534" s="54">
        <f>ROUNDUP(装备强化!$F$3*INDEX(装备强化!$C$12:$C$26,MATCH(装备强化附表!AG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276</v>
      </c>
      <c r="AH534" s="54">
        <f t="shared" si="133"/>
        <v>552000</v>
      </c>
      <c r="AI534" s="54">
        <f>ROUNDUP(装备强化!$F$3*INDEX(装备强化!$C$12:$C$26,MATCH(装备强化附表!AI$1,装备强化!$B$12:$B$26,0))*INDEX(装备强化!$G$12:$G$16,MATCH(装备强化附表!$D534,装备强化!$F$12:$F$16,0))*(INDEX(装备强化!$K$12:$K$26,MATCH(装备强化附表!$E534,装备强化!$J$12:$J$26,0))+IF($B534=1,装备强化!$K$28,0))*INDEX(装备强化!$O$12:$O$21,MATCH(装备强化附表!$C534,装备强化!$N$12:$N$21,0)),0)</f>
        <v>299</v>
      </c>
      <c r="AJ534" s="54">
        <f t="shared" si="134"/>
        <v>598000</v>
      </c>
    </row>
    <row r="535" spans="1:36">
      <c r="A535" t="s">
        <v>1346</v>
      </c>
      <c r="B535">
        <v>0</v>
      </c>
      <c r="C535" t="s">
        <v>131</v>
      </c>
      <c r="D535" t="s">
        <v>309</v>
      </c>
      <c r="E535">
        <v>45</v>
      </c>
      <c r="F535" t="s">
        <v>232</v>
      </c>
      <c r="G535" s="54">
        <f>ROUNDUP(装备强化!$F$3*INDEX(装备强化!$C$12:$C$26,MATCH(装备强化附表!G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12</v>
      </c>
      <c r="H535" s="54">
        <f t="shared" si="120"/>
        <v>24000</v>
      </c>
      <c r="I535" s="54">
        <f>ROUNDUP(装备强化!$F$3*INDEX(装备强化!$C$12:$C$26,MATCH(装备强化附表!I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18</v>
      </c>
      <c r="J535" s="54">
        <f t="shared" si="121"/>
        <v>36000</v>
      </c>
      <c r="K535" s="54">
        <f>ROUNDUP(装备强化!$F$3*INDEX(装备强化!$C$12:$C$26,MATCH(装备强化附表!K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26</v>
      </c>
      <c r="L535" s="54">
        <f t="shared" si="122"/>
        <v>52000</v>
      </c>
      <c r="M535" s="54">
        <f>ROUNDUP(装备强化!$F$3*INDEX(装备强化!$C$12:$C$26,MATCH(装备强化附表!M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32</v>
      </c>
      <c r="N535" s="54">
        <f t="shared" si="123"/>
        <v>64000</v>
      </c>
      <c r="O535" s="54">
        <f>ROUNDUP(装备强化!$F$3*INDEX(装备强化!$C$12:$C$26,MATCH(装备强化附表!O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41</v>
      </c>
      <c r="P535" s="54">
        <f t="shared" si="124"/>
        <v>82000</v>
      </c>
      <c r="Q535" s="54">
        <f>ROUNDUP(装备强化!$F$3*INDEX(装备强化!$C$12:$C$26,MATCH(装备强化附表!Q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72</v>
      </c>
      <c r="R535" s="54">
        <f t="shared" si="125"/>
        <v>144000</v>
      </c>
      <c r="S535" s="54">
        <f>ROUNDUP(装备强化!$F$3*INDEX(装备强化!$C$12:$C$26,MATCH(装备强化附表!S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84</v>
      </c>
      <c r="T535" s="54">
        <f t="shared" si="126"/>
        <v>168000</v>
      </c>
      <c r="U535" s="54">
        <f>ROUNDUP(装备强化!$F$3*INDEX(装备强化!$C$12:$C$26,MATCH(装备强化附表!U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95</v>
      </c>
      <c r="V535" s="54">
        <f t="shared" si="127"/>
        <v>190000</v>
      </c>
      <c r="W535" s="54">
        <f>ROUNDUP(装备强化!$F$3*INDEX(装备强化!$C$12:$C$26,MATCH(装备强化附表!W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107</v>
      </c>
      <c r="X535" s="54">
        <f t="shared" si="128"/>
        <v>214000</v>
      </c>
      <c r="Y535" s="54">
        <f>ROUNDUP(装备强化!$F$3*INDEX(装备强化!$C$12:$C$26,MATCH(装备强化附表!Y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118</v>
      </c>
      <c r="Z535" s="54">
        <f t="shared" si="129"/>
        <v>236000</v>
      </c>
      <c r="AA535" s="54">
        <f>ROUNDUP(装备强化!$F$3*INDEX(装备强化!$C$12:$C$26,MATCH(装备强化附表!AA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207</v>
      </c>
      <c r="AB535" s="54">
        <f t="shared" si="130"/>
        <v>414000</v>
      </c>
      <c r="AC535" s="54">
        <f>ROUNDUP(装备强化!$F$3*INDEX(装备强化!$C$12:$C$26,MATCH(装备强化附表!AC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230</v>
      </c>
      <c r="AD535" s="54">
        <f t="shared" si="131"/>
        <v>460000</v>
      </c>
      <c r="AE535" s="54">
        <f>ROUNDUP(装备强化!$F$3*INDEX(装备强化!$C$12:$C$26,MATCH(装备强化附表!AE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253</v>
      </c>
      <c r="AF535" s="54">
        <f t="shared" si="132"/>
        <v>506000</v>
      </c>
      <c r="AG535" s="54">
        <f>ROUNDUP(装备强化!$F$3*INDEX(装备强化!$C$12:$C$26,MATCH(装备强化附表!AG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276</v>
      </c>
      <c r="AH535" s="54">
        <f t="shared" si="133"/>
        <v>552000</v>
      </c>
      <c r="AI535" s="54">
        <f>ROUNDUP(装备强化!$F$3*INDEX(装备强化!$C$12:$C$26,MATCH(装备强化附表!AI$1,装备强化!$B$12:$B$26,0))*INDEX(装备强化!$G$12:$G$16,MATCH(装备强化附表!$D535,装备强化!$F$12:$F$16,0))*(INDEX(装备强化!$K$12:$K$26,MATCH(装备强化附表!$E535,装备强化!$J$12:$J$26,0))+IF($B535=1,装备强化!$K$28,0))*INDEX(装备强化!$O$12:$O$21,MATCH(装备强化附表!$C535,装备强化!$N$12:$N$21,0)),0)</f>
        <v>299</v>
      </c>
      <c r="AJ535" s="54">
        <f t="shared" si="134"/>
        <v>598000</v>
      </c>
    </row>
    <row r="536" spans="1:36">
      <c r="A536" t="s">
        <v>1351</v>
      </c>
      <c r="B536">
        <v>0</v>
      </c>
      <c r="C536" t="s">
        <v>132</v>
      </c>
      <c r="D536" t="s">
        <v>309</v>
      </c>
      <c r="E536">
        <v>45</v>
      </c>
      <c r="F536" t="s">
        <v>232</v>
      </c>
      <c r="G536" s="54">
        <f>ROUNDUP(装备强化!$F$3*INDEX(装备强化!$C$12:$C$26,MATCH(装备强化附表!G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7</v>
      </c>
      <c r="H536" s="54">
        <f t="shared" si="120"/>
        <v>14000</v>
      </c>
      <c r="I536" s="54">
        <f>ROUNDUP(装备强化!$F$3*INDEX(装备强化!$C$12:$C$26,MATCH(装备强化附表!I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11</v>
      </c>
      <c r="J536" s="54">
        <f t="shared" si="121"/>
        <v>22000</v>
      </c>
      <c r="K536" s="54">
        <f>ROUNDUP(装备强化!$F$3*INDEX(装备强化!$C$12:$C$26,MATCH(装备强化附表!K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16</v>
      </c>
      <c r="L536" s="54">
        <f t="shared" si="122"/>
        <v>32000</v>
      </c>
      <c r="M536" s="54">
        <f>ROUNDUP(装备强化!$F$3*INDEX(装备强化!$C$12:$C$26,MATCH(装备强化附表!M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19</v>
      </c>
      <c r="N536" s="54">
        <f t="shared" si="123"/>
        <v>38000</v>
      </c>
      <c r="O536" s="54">
        <f>ROUNDUP(装备强化!$F$3*INDEX(装备强化!$C$12:$C$26,MATCH(装备强化附表!O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25</v>
      </c>
      <c r="P536" s="54">
        <f t="shared" si="124"/>
        <v>50000</v>
      </c>
      <c r="Q536" s="54">
        <f>ROUNDUP(装备强化!$F$3*INDEX(装备强化!$C$12:$C$26,MATCH(装备强化附表!Q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44</v>
      </c>
      <c r="R536" s="54">
        <f t="shared" si="125"/>
        <v>88000</v>
      </c>
      <c r="S536" s="54">
        <f>ROUNDUP(装备强化!$F$3*INDEX(装备强化!$C$12:$C$26,MATCH(装备强化附表!S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51</v>
      </c>
      <c r="T536" s="54">
        <f t="shared" si="126"/>
        <v>102000</v>
      </c>
      <c r="U536" s="54">
        <f>ROUNDUP(装备强化!$F$3*INDEX(装备强化!$C$12:$C$26,MATCH(装备强化附表!U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57</v>
      </c>
      <c r="V536" s="54">
        <f t="shared" si="127"/>
        <v>114000</v>
      </c>
      <c r="W536" s="54">
        <f>ROUNDUP(装备强化!$F$3*INDEX(装备强化!$C$12:$C$26,MATCH(装备强化附表!W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64</v>
      </c>
      <c r="X536" s="54">
        <f t="shared" si="128"/>
        <v>128000</v>
      </c>
      <c r="Y536" s="54">
        <f>ROUNDUP(装备强化!$F$3*INDEX(装备强化!$C$12:$C$26,MATCH(装备强化附表!Y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71</v>
      </c>
      <c r="Z536" s="54">
        <f t="shared" si="129"/>
        <v>142000</v>
      </c>
      <c r="AA536" s="54">
        <f>ROUNDUP(装备强化!$F$3*INDEX(装备强化!$C$12:$C$26,MATCH(装备强化附表!AA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125</v>
      </c>
      <c r="AB536" s="54">
        <f t="shared" si="130"/>
        <v>250000</v>
      </c>
      <c r="AC536" s="54">
        <f>ROUNDUP(装备强化!$F$3*INDEX(装备强化!$C$12:$C$26,MATCH(装备强化附表!AC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138</v>
      </c>
      <c r="AD536" s="54">
        <f t="shared" si="131"/>
        <v>276000</v>
      </c>
      <c r="AE536" s="54">
        <f>ROUNDUP(装备强化!$F$3*INDEX(装备强化!$C$12:$C$26,MATCH(装备强化附表!AE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152</v>
      </c>
      <c r="AF536" s="54">
        <f t="shared" si="132"/>
        <v>304000</v>
      </c>
      <c r="AG536" s="54">
        <f>ROUNDUP(装备强化!$F$3*INDEX(装备强化!$C$12:$C$26,MATCH(装备强化附表!AG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166</v>
      </c>
      <c r="AH536" s="54">
        <f t="shared" si="133"/>
        <v>332000</v>
      </c>
      <c r="AI536" s="54">
        <f>ROUNDUP(装备强化!$F$3*INDEX(装备强化!$C$12:$C$26,MATCH(装备强化附表!AI$1,装备强化!$B$12:$B$26,0))*INDEX(装备强化!$G$12:$G$16,MATCH(装备强化附表!$D536,装备强化!$F$12:$F$16,0))*(INDEX(装备强化!$K$12:$K$26,MATCH(装备强化附表!$E536,装备强化!$J$12:$J$26,0))+IF($B536=1,装备强化!$K$28,0))*INDEX(装备强化!$O$12:$O$21,MATCH(装备强化附表!$C536,装备强化!$N$12:$N$21,0)),0)</f>
        <v>180</v>
      </c>
      <c r="AJ536" s="54">
        <f t="shared" si="134"/>
        <v>360000</v>
      </c>
    </row>
    <row r="537" spans="1:36">
      <c r="A537" t="s">
        <v>1356</v>
      </c>
      <c r="B537">
        <v>0</v>
      </c>
      <c r="C537" t="s">
        <v>127</v>
      </c>
      <c r="D537" t="s">
        <v>309</v>
      </c>
      <c r="E537">
        <v>45</v>
      </c>
      <c r="F537" t="s">
        <v>135</v>
      </c>
      <c r="G537" s="54">
        <f>ROUNDUP(装备强化!$F$3*INDEX(装备强化!$C$12:$C$26,MATCH(装备强化附表!G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23</v>
      </c>
      <c r="H537" s="54">
        <f t="shared" si="120"/>
        <v>46000</v>
      </c>
      <c r="I537" s="54">
        <f>ROUNDUP(装备强化!$F$3*INDEX(装备强化!$C$12:$C$26,MATCH(装备强化附表!I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35</v>
      </c>
      <c r="J537" s="54">
        <f t="shared" si="121"/>
        <v>70000</v>
      </c>
      <c r="K537" s="54">
        <f>ROUNDUP(装备强化!$F$3*INDEX(装备强化!$C$12:$C$26,MATCH(装备强化附表!K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52</v>
      </c>
      <c r="L537" s="54">
        <f t="shared" si="122"/>
        <v>104000</v>
      </c>
      <c r="M537" s="54">
        <f>ROUNDUP(装备强化!$F$3*INDEX(装备强化!$C$12:$C$26,MATCH(装备强化附表!M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64</v>
      </c>
      <c r="N537" s="54">
        <f t="shared" si="123"/>
        <v>128000</v>
      </c>
      <c r="O537" s="54">
        <f>ROUNDUP(装备强化!$F$3*INDEX(装备强化!$C$12:$C$26,MATCH(装备强化附表!O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81</v>
      </c>
      <c r="P537" s="54">
        <f t="shared" si="124"/>
        <v>162000</v>
      </c>
      <c r="Q537" s="54">
        <f>ROUNDUP(装备强化!$F$3*INDEX(装备强化!$C$12:$C$26,MATCH(装备强化附表!Q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144</v>
      </c>
      <c r="R537" s="54">
        <f t="shared" si="125"/>
        <v>288000</v>
      </c>
      <c r="S537" s="54">
        <f>ROUNDUP(装备强化!$F$3*INDEX(装备强化!$C$12:$C$26,MATCH(装备强化附表!S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167</v>
      </c>
      <c r="T537" s="54">
        <f t="shared" si="126"/>
        <v>334000</v>
      </c>
      <c r="U537" s="54">
        <f>ROUNDUP(装备强化!$F$3*INDEX(装备强化!$C$12:$C$26,MATCH(装备强化附表!U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190</v>
      </c>
      <c r="V537" s="54">
        <f t="shared" si="127"/>
        <v>380000</v>
      </c>
      <c r="W537" s="54">
        <f>ROUNDUP(装备强化!$F$3*INDEX(装备强化!$C$12:$C$26,MATCH(装备强化附表!W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213</v>
      </c>
      <c r="X537" s="54">
        <f t="shared" si="128"/>
        <v>426000</v>
      </c>
      <c r="Y537" s="54">
        <f>ROUNDUP(装备强化!$F$3*INDEX(装备强化!$C$12:$C$26,MATCH(装备强化附表!Y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236</v>
      </c>
      <c r="Z537" s="54">
        <f t="shared" si="129"/>
        <v>472000</v>
      </c>
      <c r="AA537" s="54">
        <f>ROUNDUP(装备强化!$F$3*INDEX(装备强化!$C$12:$C$26,MATCH(装备强化附表!AA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414</v>
      </c>
      <c r="AB537" s="54">
        <f t="shared" si="130"/>
        <v>828000</v>
      </c>
      <c r="AC537" s="54">
        <f>ROUNDUP(装备强化!$F$3*INDEX(装备强化!$C$12:$C$26,MATCH(装备强化附表!AC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460</v>
      </c>
      <c r="AD537" s="54">
        <f t="shared" si="131"/>
        <v>920000</v>
      </c>
      <c r="AE537" s="54">
        <f>ROUNDUP(装备强化!$F$3*INDEX(装备强化!$C$12:$C$26,MATCH(装备强化附表!AE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506</v>
      </c>
      <c r="AF537" s="54">
        <f t="shared" si="132"/>
        <v>1012000</v>
      </c>
      <c r="AG537" s="54">
        <f>ROUNDUP(装备强化!$F$3*INDEX(装备强化!$C$12:$C$26,MATCH(装备强化附表!AG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552</v>
      </c>
      <c r="AH537" s="54">
        <f t="shared" si="133"/>
        <v>1104000</v>
      </c>
      <c r="AI537" s="54">
        <f>ROUNDUP(装备强化!$F$3*INDEX(装备强化!$C$12:$C$26,MATCH(装备强化附表!AI$1,装备强化!$B$12:$B$26,0))*INDEX(装备强化!$G$12:$G$16,MATCH(装备强化附表!$D537,装备强化!$F$12:$F$16,0))*(INDEX(装备强化!$K$12:$K$26,MATCH(装备强化附表!$E537,装备强化!$J$12:$J$26,0))+IF($B537=1,装备强化!$K$28,0))*INDEX(装备强化!$O$12:$O$21,MATCH(装备强化附表!$C537,装备强化!$N$12:$N$21,0)),0)</f>
        <v>598</v>
      </c>
      <c r="AJ537" s="54">
        <f t="shared" si="134"/>
        <v>1196000</v>
      </c>
    </row>
    <row r="538" spans="1:36">
      <c r="A538" t="s">
        <v>1361</v>
      </c>
      <c r="B538">
        <v>1</v>
      </c>
      <c r="C538" t="s">
        <v>127</v>
      </c>
      <c r="D538" t="s">
        <v>309</v>
      </c>
      <c r="E538">
        <v>45</v>
      </c>
      <c r="F538" t="s">
        <v>135</v>
      </c>
      <c r="G538" s="54">
        <f>ROUNDUP(装备强化!$F$3*INDEX(装备强化!$C$12:$C$26,MATCH(装备强化附表!G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29</v>
      </c>
      <c r="H538" s="54">
        <f t="shared" si="120"/>
        <v>58000</v>
      </c>
      <c r="I538" s="54">
        <f>ROUNDUP(装备强化!$F$3*INDEX(装备强化!$C$12:$C$26,MATCH(装备强化附表!I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44</v>
      </c>
      <c r="J538" s="54">
        <f t="shared" si="121"/>
        <v>88000</v>
      </c>
      <c r="K538" s="54">
        <f>ROUNDUP(装备强化!$F$3*INDEX(装备强化!$C$12:$C$26,MATCH(装备强化附表!K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66</v>
      </c>
      <c r="L538" s="54">
        <f t="shared" si="122"/>
        <v>132000</v>
      </c>
      <c r="M538" s="54">
        <f>ROUNDUP(装备强化!$F$3*INDEX(装备强化!$C$12:$C$26,MATCH(装备强化附表!M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80</v>
      </c>
      <c r="N538" s="54">
        <f t="shared" si="123"/>
        <v>160000</v>
      </c>
      <c r="O538" s="54">
        <f>ROUNDUP(装备强化!$F$3*INDEX(装备强化!$C$12:$C$26,MATCH(装备强化附表!O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102</v>
      </c>
      <c r="P538" s="54">
        <f t="shared" si="124"/>
        <v>204000</v>
      </c>
      <c r="Q538" s="54">
        <f>ROUNDUP(装备强化!$F$3*INDEX(装备强化!$C$12:$C$26,MATCH(装备强化附表!Q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182</v>
      </c>
      <c r="R538" s="54">
        <f t="shared" si="125"/>
        <v>364000</v>
      </c>
      <c r="S538" s="54">
        <f>ROUNDUP(装备强化!$F$3*INDEX(装备强化!$C$12:$C$26,MATCH(装备强化附表!S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211</v>
      </c>
      <c r="T538" s="54">
        <f t="shared" si="126"/>
        <v>422000</v>
      </c>
      <c r="U538" s="54">
        <f>ROUNDUP(装备强化!$F$3*INDEX(装备强化!$C$12:$C$26,MATCH(装备强化附表!U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240</v>
      </c>
      <c r="V538" s="54">
        <f t="shared" si="127"/>
        <v>480000</v>
      </c>
      <c r="W538" s="54">
        <f>ROUNDUP(装备强化!$F$3*INDEX(装备强化!$C$12:$C$26,MATCH(装备强化附表!W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269</v>
      </c>
      <c r="X538" s="54">
        <f t="shared" si="128"/>
        <v>538000</v>
      </c>
      <c r="Y538" s="54">
        <f>ROUNDUP(装备强化!$F$3*INDEX(装备强化!$C$12:$C$26,MATCH(装备强化附表!Y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298</v>
      </c>
      <c r="Z538" s="54">
        <f t="shared" si="129"/>
        <v>596000</v>
      </c>
      <c r="AA538" s="54">
        <f>ROUNDUP(装备强化!$F$3*INDEX(装备强化!$C$12:$C$26,MATCH(装备强化附表!AA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522</v>
      </c>
      <c r="AB538" s="54">
        <f t="shared" si="130"/>
        <v>1044000</v>
      </c>
      <c r="AC538" s="54">
        <f>ROUNDUP(装备强化!$F$3*INDEX(装备强化!$C$12:$C$26,MATCH(装备强化附表!AC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580</v>
      </c>
      <c r="AD538" s="54">
        <f t="shared" si="131"/>
        <v>1160000</v>
      </c>
      <c r="AE538" s="54">
        <f>ROUNDUP(装备强化!$F$3*INDEX(装备强化!$C$12:$C$26,MATCH(装备强化附表!AE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638</v>
      </c>
      <c r="AF538" s="54">
        <f t="shared" si="132"/>
        <v>1276000</v>
      </c>
      <c r="AG538" s="54">
        <f>ROUNDUP(装备强化!$F$3*INDEX(装备强化!$C$12:$C$26,MATCH(装备强化附表!AG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696</v>
      </c>
      <c r="AH538" s="54">
        <f t="shared" si="133"/>
        <v>1392000</v>
      </c>
      <c r="AI538" s="54">
        <f>ROUNDUP(装备强化!$F$3*INDEX(装备强化!$C$12:$C$26,MATCH(装备强化附表!AI$1,装备强化!$B$12:$B$26,0))*INDEX(装备强化!$G$12:$G$16,MATCH(装备强化附表!$D538,装备强化!$F$12:$F$16,0))*(INDEX(装备强化!$K$12:$K$26,MATCH(装备强化附表!$E538,装备强化!$J$12:$J$26,0))+IF($B538=1,装备强化!$K$28,0))*INDEX(装备强化!$O$12:$O$21,MATCH(装备强化附表!$C538,装备强化!$N$12:$N$21,0)),0)</f>
        <v>754</v>
      </c>
      <c r="AJ538" s="54">
        <f t="shared" si="134"/>
        <v>1508000</v>
      </c>
    </row>
    <row r="539" spans="1:36">
      <c r="A539" t="s">
        <v>1366</v>
      </c>
      <c r="B539">
        <v>0</v>
      </c>
      <c r="C539" t="s">
        <v>128</v>
      </c>
      <c r="D539" t="s">
        <v>309</v>
      </c>
      <c r="E539">
        <v>45</v>
      </c>
      <c r="F539" t="s">
        <v>135</v>
      </c>
      <c r="G539" s="54">
        <f>ROUNDUP(装备强化!$F$3*INDEX(装备强化!$C$12:$C$26,MATCH(装备强化附表!G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15</v>
      </c>
      <c r="H539" s="54">
        <f t="shared" si="120"/>
        <v>30000</v>
      </c>
      <c r="I539" s="54">
        <f>ROUNDUP(装备强化!$F$3*INDEX(装备强化!$C$12:$C$26,MATCH(装备强化附表!I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22</v>
      </c>
      <c r="J539" s="54">
        <f t="shared" si="121"/>
        <v>44000</v>
      </c>
      <c r="K539" s="54">
        <f>ROUNDUP(装备强化!$F$3*INDEX(装备强化!$C$12:$C$26,MATCH(装备强化附表!K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33</v>
      </c>
      <c r="L539" s="54">
        <f t="shared" si="122"/>
        <v>66000</v>
      </c>
      <c r="M539" s="54">
        <f>ROUNDUP(装备强化!$F$3*INDEX(装备强化!$C$12:$C$26,MATCH(装备强化附表!M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40</v>
      </c>
      <c r="N539" s="54">
        <f t="shared" si="123"/>
        <v>80000</v>
      </c>
      <c r="O539" s="54">
        <f>ROUNDUP(装备强化!$F$3*INDEX(装备强化!$C$12:$C$26,MATCH(装备强化附表!O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51</v>
      </c>
      <c r="P539" s="54">
        <f t="shared" si="124"/>
        <v>102000</v>
      </c>
      <c r="Q539" s="54">
        <f>ROUNDUP(装备强化!$F$3*INDEX(装备强化!$C$12:$C$26,MATCH(装备强化附表!Q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90</v>
      </c>
      <c r="R539" s="54">
        <f t="shared" si="125"/>
        <v>180000</v>
      </c>
      <c r="S539" s="54">
        <f>ROUNDUP(装备强化!$F$3*INDEX(装备强化!$C$12:$C$26,MATCH(装备强化附表!S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105</v>
      </c>
      <c r="T539" s="54">
        <f t="shared" si="126"/>
        <v>210000</v>
      </c>
      <c r="U539" s="54">
        <f>ROUNDUP(装备强化!$F$3*INDEX(装备强化!$C$12:$C$26,MATCH(装备强化附表!U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119</v>
      </c>
      <c r="V539" s="54">
        <f t="shared" si="127"/>
        <v>238000</v>
      </c>
      <c r="W539" s="54">
        <f>ROUNDUP(装备强化!$F$3*INDEX(装备强化!$C$12:$C$26,MATCH(装备强化附表!W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133</v>
      </c>
      <c r="X539" s="54">
        <f t="shared" si="128"/>
        <v>266000</v>
      </c>
      <c r="Y539" s="54">
        <f>ROUNDUP(装备强化!$F$3*INDEX(装备强化!$C$12:$C$26,MATCH(装备强化附表!Y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148</v>
      </c>
      <c r="Z539" s="54">
        <f t="shared" si="129"/>
        <v>296000</v>
      </c>
      <c r="AA539" s="54">
        <f>ROUNDUP(装备强化!$F$3*INDEX(装备强化!$C$12:$C$26,MATCH(装备强化附表!AA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259</v>
      </c>
      <c r="AB539" s="54">
        <f t="shared" si="130"/>
        <v>518000</v>
      </c>
      <c r="AC539" s="54">
        <f>ROUNDUP(装备强化!$F$3*INDEX(装备强化!$C$12:$C$26,MATCH(装备强化附表!AC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288</v>
      </c>
      <c r="AD539" s="54">
        <f t="shared" si="131"/>
        <v>576000</v>
      </c>
      <c r="AE539" s="54">
        <f>ROUNDUP(装备强化!$F$3*INDEX(装备强化!$C$12:$C$26,MATCH(装备强化附表!AE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317</v>
      </c>
      <c r="AF539" s="54">
        <f t="shared" si="132"/>
        <v>634000</v>
      </c>
      <c r="AG539" s="54">
        <f>ROUNDUP(装备强化!$F$3*INDEX(装备强化!$C$12:$C$26,MATCH(装备强化附表!AG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345</v>
      </c>
      <c r="AH539" s="54">
        <f t="shared" si="133"/>
        <v>690000</v>
      </c>
      <c r="AI539" s="54">
        <f>ROUNDUP(装备强化!$F$3*INDEX(装备强化!$C$12:$C$26,MATCH(装备强化附表!AI$1,装备强化!$B$12:$B$26,0))*INDEX(装备强化!$G$12:$G$16,MATCH(装备强化附表!$D539,装备强化!$F$12:$F$16,0))*(INDEX(装备强化!$K$12:$K$26,MATCH(装备强化附表!$E539,装备强化!$J$12:$J$26,0))+IF($B539=1,装备强化!$K$28,0))*INDEX(装备强化!$O$12:$O$21,MATCH(装备强化附表!$C539,装备强化!$N$12:$N$21,0)),0)</f>
        <v>374</v>
      </c>
      <c r="AJ539" s="54">
        <f t="shared" si="134"/>
        <v>748000</v>
      </c>
    </row>
    <row r="540" spans="1:36">
      <c r="A540" t="s">
        <v>1371</v>
      </c>
      <c r="B540">
        <v>1</v>
      </c>
      <c r="C540" t="s">
        <v>128</v>
      </c>
      <c r="D540" t="s">
        <v>309</v>
      </c>
      <c r="E540">
        <v>45</v>
      </c>
      <c r="F540" t="s">
        <v>135</v>
      </c>
      <c r="G540" s="54">
        <f>ROUNDUP(装备强化!$F$3*INDEX(装备强化!$C$12:$C$26,MATCH(装备强化附表!G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19</v>
      </c>
      <c r="H540" s="54">
        <f t="shared" si="120"/>
        <v>38000</v>
      </c>
      <c r="I540" s="54">
        <f>ROUNDUP(装备强化!$F$3*INDEX(装备强化!$C$12:$C$26,MATCH(装备强化附表!I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28</v>
      </c>
      <c r="J540" s="54">
        <f t="shared" si="121"/>
        <v>56000</v>
      </c>
      <c r="K540" s="54">
        <f>ROUNDUP(装备强化!$F$3*INDEX(装备强化!$C$12:$C$26,MATCH(装备强化附表!K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41</v>
      </c>
      <c r="L540" s="54">
        <f t="shared" si="122"/>
        <v>82000</v>
      </c>
      <c r="M540" s="54">
        <f>ROUNDUP(装备强化!$F$3*INDEX(装备强化!$C$12:$C$26,MATCH(装备强化附表!M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50</v>
      </c>
      <c r="N540" s="54">
        <f t="shared" si="123"/>
        <v>100000</v>
      </c>
      <c r="O540" s="54">
        <f>ROUNDUP(装备强化!$F$3*INDEX(装备强化!$C$12:$C$26,MATCH(装备强化附表!O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64</v>
      </c>
      <c r="P540" s="54">
        <f t="shared" si="124"/>
        <v>128000</v>
      </c>
      <c r="Q540" s="54">
        <f>ROUNDUP(装备强化!$F$3*INDEX(装备强化!$C$12:$C$26,MATCH(装备强化附表!Q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114</v>
      </c>
      <c r="R540" s="54">
        <f t="shared" si="125"/>
        <v>228000</v>
      </c>
      <c r="S540" s="54">
        <f>ROUNDUP(装备强化!$F$3*INDEX(装备强化!$C$12:$C$26,MATCH(装备强化附表!S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132</v>
      </c>
      <c r="T540" s="54">
        <f t="shared" si="126"/>
        <v>264000</v>
      </c>
      <c r="U540" s="54">
        <f>ROUNDUP(装备强化!$F$3*INDEX(装备强化!$C$12:$C$26,MATCH(装备强化附表!U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150</v>
      </c>
      <c r="V540" s="54">
        <f t="shared" si="127"/>
        <v>300000</v>
      </c>
      <c r="W540" s="54">
        <f>ROUNDUP(装备强化!$F$3*INDEX(装备强化!$C$12:$C$26,MATCH(装备强化附表!W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168</v>
      </c>
      <c r="X540" s="54">
        <f t="shared" si="128"/>
        <v>336000</v>
      </c>
      <c r="Y540" s="54">
        <f>ROUNDUP(装备强化!$F$3*INDEX(装备强化!$C$12:$C$26,MATCH(装备强化附表!Y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186</v>
      </c>
      <c r="Z540" s="54">
        <f t="shared" si="129"/>
        <v>372000</v>
      </c>
      <c r="AA540" s="54">
        <f>ROUNDUP(装备强化!$F$3*INDEX(装备强化!$C$12:$C$26,MATCH(装备强化附表!AA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327</v>
      </c>
      <c r="AB540" s="54">
        <f t="shared" si="130"/>
        <v>654000</v>
      </c>
      <c r="AC540" s="54">
        <f>ROUNDUP(装备强化!$F$3*INDEX(装备强化!$C$12:$C$26,MATCH(装备强化附表!AC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363</v>
      </c>
      <c r="AD540" s="54">
        <f t="shared" si="131"/>
        <v>726000</v>
      </c>
      <c r="AE540" s="54">
        <f>ROUNDUP(装备强化!$F$3*INDEX(装备强化!$C$12:$C$26,MATCH(装备强化附表!AE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399</v>
      </c>
      <c r="AF540" s="54">
        <f t="shared" si="132"/>
        <v>798000</v>
      </c>
      <c r="AG540" s="54">
        <f>ROUNDUP(装备强化!$F$3*INDEX(装备强化!$C$12:$C$26,MATCH(装备强化附表!AG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435</v>
      </c>
      <c r="AH540" s="54">
        <f t="shared" si="133"/>
        <v>870000</v>
      </c>
      <c r="AI540" s="54">
        <f>ROUNDUP(装备强化!$F$3*INDEX(装备强化!$C$12:$C$26,MATCH(装备强化附表!AI$1,装备强化!$B$12:$B$26,0))*INDEX(装备强化!$G$12:$G$16,MATCH(装备强化附表!$D540,装备强化!$F$12:$F$16,0))*(INDEX(装备强化!$K$12:$K$26,MATCH(装备强化附表!$E540,装备强化!$J$12:$J$26,0))+IF($B540=1,装备强化!$K$28,0))*INDEX(装备强化!$O$12:$O$21,MATCH(装备强化附表!$C540,装备强化!$N$12:$N$21,0)),0)</f>
        <v>472</v>
      </c>
      <c r="AJ540" s="54">
        <f t="shared" si="134"/>
        <v>944000</v>
      </c>
    </row>
    <row r="541" spans="1:36">
      <c r="A541" t="s">
        <v>1376</v>
      </c>
      <c r="B541">
        <v>0</v>
      </c>
      <c r="C541" t="s">
        <v>127</v>
      </c>
      <c r="D541" t="s">
        <v>309</v>
      </c>
      <c r="E541">
        <v>45</v>
      </c>
      <c r="F541" t="s">
        <v>139</v>
      </c>
      <c r="G541" s="54">
        <f>ROUNDUP(装备强化!$F$3*INDEX(装备强化!$C$12:$C$26,MATCH(装备强化附表!G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23</v>
      </c>
      <c r="H541" s="54">
        <f t="shared" si="120"/>
        <v>46000</v>
      </c>
      <c r="I541" s="54">
        <f>ROUNDUP(装备强化!$F$3*INDEX(装备强化!$C$12:$C$26,MATCH(装备强化附表!I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35</v>
      </c>
      <c r="J541" s="54">
        <f t="shared" si="121"/>
        <v>70000</v>
      </c>
      <c r="K541" s="54">
        <f>ROUNDUP(装备强化!$F$3*INDEX(装备强化!$C$12:$C$26,MATCH(装备强化附表!K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52</v>
      </c>
      <c r="L541" s="54">
        <f t="shared" si="122"/>
        <v>104000</v>
      </c>
      <c r="M541" s="54">
        <f>ROUNDUP(装备强化!$F$3*INDEX(装备强化!$C$12:$C$26,MATCH(装备强化附表!M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64</v>
      </c>
      <c r="N541" s="54">
        <f t="shared" si="123"/>
        <v>128000</v>
      </c>
      <c r="O541" s="54">
        <f>ROUNDUP(装备强化!$F$3*INDEX(装备强化!$C$12:$C$26,MATCH(装备强化附表!O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81</v>
      </c>
      <c r="P541" s="54">
        <f t="shared" si="124"/>
        <v>162000</v>
      </c>
      <c r="Q541" s="54">
        <f>ROUNDUP(装备强化!$F$3*INDEX(装备强化!$C$12:$C$26,MATCH(装备强化附表!Q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144</v>
      </c>
      <c r="R541" s="54">
        <f t="shared" si="125"/>
        <v>288000</v>
      </c>
      <c r="S541" s="54">
        <f>ROUNDUP(装备强化!$F$3*INDEX(装备强化!$C$12:$C$26,MATCH(装备强化附表!S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167</v>
      </c>
      <c r="T541" s="54">
        <f t="shared" si="126"/>
        <v>334000</v>
      </c>
      <c r="U541" s="54">
        <f>ROUNDUP(装备强化!$F$3*INDEX(装备强化!$C$12:$C$26,MATCH(装备强化附表!U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190</v>
      </c>
      <c r="V541" s="54">
        <f t="shared" si="127"/>
        <v>380000</v>
      </c>
      <c r="W541" s="54">
        <f>ROUNDUP(装备强化!$F$3*INDEX(装备强化!$C$12:$C$26,MATCH(装备强化附表!W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213</v>
      </c>
      <c r="X541" s="54">
        <f t="shared" si="128"/>
        <v>426000</v>
      </c>
      <c r="Y541" s="54">
        <f>ROUNDUP(装备强化!$F$3*INDEX(装备强化!$C$12:$C$26,MATCH(装备强化附表!Y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236</v>
      </c>
      <c r="Z541" s="54">
        <f t="shared" si="129"/>
        <v>472000</v>
      </c>
      <c r="AA541" s="54">
        <f>ROUNDUP(装备强化!$F$3*INDEX(装备强化!$C$12:$C$26,MATCH(装备强化附表!AA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414</v>
      </c>
      <c r="AB541" s="54">
        <f t="shared" si="130"/>
        <v>828000</v>
      </c>
      <c r="AC541" s="54">
        <f>ROUNDUP(装备强化!$F$3*INDEX(装备强化!$C$12:$C$26,MATCH(装备强化附表!AC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460</v>
      </c>
      <c r="AD541" s="54">
        <f t="shared" si="131"/>
        <v>920000</v>
      </c>
      <c r="AE541" s="54">
        <f>ROUNDUP(装备强化!$F$3*INDEX(装备强化!$C$12:$C$26,MATCH(装备强化附表!AE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506</v>
      </c>
      <c r="AF541" s="54">
        <f t="shared" si="132"/>
        <v>1012000</v>
      </c>
      <c r="AG541" s="54">
        <f>ROUNDUP(装备强化!$F$3*INDEX(装备强化!$C$12:$C$26,MATCH(装备强化附表!AG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552</v>
      </c>
      <c r="AH541" s="54">
        <f t="shared" si="133"/>
        <v>1104000</v>
      </c>
      <c r="AI541" s="54">
        <f>ROUNDUP(装备强化!$F$3*INDEX(装备强化!$C$12:$C$26,MATCH(装备强化附表!AI$1,装备强化!$B$12:$B$26,0))*INDEX(装备强化!$G$12:$G$16,MATCH(装备强化附表!$D541,装备强化!$F$12:$F$16,0))*(INDEX(装备强化!$K$12:$K$26,MATCH(装备强化附表!$E541,装备强化!$J$12:$J$26,0))+IF($B541=1,装备强化!$K$28,0))*INDEX(装备强化!$O$12:$O$21,MATCH(装备强化附表!$C541,装备强化!$N$12:$N$21,0)),0)</f>
        <v>598</v>
      </c>
      <c r="AJ541" s="54">
        <f t="shared" si="134"/>
        <v>1196000</v>
      </c>
    </row>
    <row r="542" spans="1:36">
      <c r="A542" t="s">
        <v>1381</v>
      </c>
      <c r="B542">
        <v>1</v>
      </c>
      <c r="C542" t="s">
        <v>127</v>
      </c>
      <c r="D542" t="s">
        <v>309</v>
      </c>
      <c r="E542">
        <v>45</v>
      </c>
      <c r="F542" t="s">
        <v>139</v>
      </c>
      <c r="G542" s="54">
        <f>ROUNDUP(装备强化!$F$3*INDEX(装备强化!$C$12:$C$26,MATCH(装备强化附表!G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29</v>
      </c>
      <c r="H542" s="54">
        <f t="shared" si="120"/>
        <v>58000</v>
      </c>
      <c r="I542" s="54">
        <f>ROUNDUP(装备强化!$F$3*INDEX(装备强化!$C$12:$C$26,MATCH(装备强化附表!I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44</v>
      </c>
      <c r="J542" s="54">
        <f t="shared" si="121"/>
        <v>88000</v>
      </c>
      <c r="K542" s="54">
        <f>ROUNDUP(装备强化!$F$3*INDEX(装备强化!$C$12:$C$26,MATCH(装备强化附表!K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66</v>
      </c>
      <c r="L542" s="54">
        <f t="shared" si="122"/>
        <v>132000</v>
      </c>
      <c r="M542" s="54">
        <f>ROUNDUP(装备强化!$F$3*INDEX(装备强化!$C$12:$C$26,MATCH(装备强化附表!M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80</v>
      </c>
      <c r="N542" s="54">
        <f t="shared" si="123"/>
        <v>160000</v>
      </c>
      <c r="O542" s="54">
        <f>ROUNDUP(装备强化!$F$3*INDEX(装备强化!$C$12:$C$26,MATCH(装备强化附表!O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102</v>
      </c>
      <c r="P542" s="54">
        <f t="shared" si="124"/>
        <v>204000</v>
      </c>
      <c r="Q542" s="54">
        <f>ROUNDUP(装备强化!$F$3*INDEX(装备强化!$C$12:$C$26,MATCH(装备强化附表!Q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182</v>
      </c>
      <c r="R542" s="54">
        <f t="shared" si="125"/>
        <v>364000</v>
      </c>
      <c r="S542" s="54">
        <f>ROUNDUP(装备强化!$F$3*INDEX(装备强化!$C$12:$C$26,MATCH(装备强化附表!S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211</v>
      </c>
      <c r="T542" s="54">
        <f t="shared" si="126"/>
        <v>422000</v>
      </c>
      <c r="U542" s="54">
        <f>ROUNDUP(装备强化!$F$3*INDEX(装备强化!$C$12:$C$26,MATCH(装备强化附表!U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240</v>
      </c>
      <c r="V542" s="54">
        <f t="shared" si="127"/>
        <v>480000</v>
      </c>
      <c r="W542" s="54">
        <f>ROUNDUP(装备强化!$F$3*INDEX(装备强化!$C$12:$C$26,MATCH(装备强化附表!W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269</v>
      </c>
      <c r="X542" s="54">
        <f t="shared" si="128"/>
        <v>538000</v>
      </c>
      <c r="Y542" s="54">
        <f>ROUNDUP(装备强化!$F$3*INDEX(装备强化!$C$12:$C$26,MATCH(装备强化附表!Y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298</v>
      </c>
      <c r="Z542" s="54">
        <f t="shared" si="129"/>
        <v>596000</v>
      </c>
      <c r="AA542" s="54">
        <f>ROUNDUP(装备强化!$F$3*INDEX(装备强化!$C$12:$C$26,MATCH(装备强化附表!AA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522</v>
      </c>
      <c r="AB542" s="54">
        <f t="shared" si="130"/>
        <v>1044000</v>
      </c>
      <c r="AC542" s="54">
        <f>ROUNDUP(装备强化!$F$3*INDEX(装备强化!$C$12:$C$26,MATCH(装备强化附表!AC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580</v>
      </c>
      <c r="AD542" s="54">
        <f t="shared" si="131"/>
        <v>1160000</v>
      </c>
      <c r="AE542" s="54">
        <f>ROUNDUP(装备强化!$F$3*INDEX(装备强化!$C$12:$C$26,MATCH(装备强化附表!AE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638</v>
      </c>
      <c r="AF542" s="54">
        <f t="shared" si="132"/>
        <v>1276000</v>
      </c>
      <c r="AG542" s="54">
        <f>ROUNDUP(装备强化!$F$3*INDEX(装备强化!$C$12:$C$26,MATCH(装备强化附表!AG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696</v>
      </c>
      <c r="AH542" s="54">
        <f t="shared" si="133"/>
        <v>1392000</v>
      </c>
      <c r="AI542" s="54">
        <f>ROUNDUP(装备强化!$F$3*INDEX(装备强化!$C$12:$C$26,MATCH(装备强化附表!AI$1,装备强化!$B$12:$B$26,0))*INDEX(装备强化!$G$12:$G$16,MATCH(装备强化附表!$D542,装备强化!$F$12:$F$16,0))*(INDEX(装备强化!$K$12:$K$26,MATCH(装备强化附表!$E542,装备强化!$J$12:$J$26,0))+IF($B542=1,装备强化!$K$28,0))*INDEX(装备强化!$O$12:$O$21,MATCH(装备强化附表!$C542,装备强化!$N$12:$N$21,0)),0)</f>
        <v>754</v>
      </c>
      <c r="AJ542" s="54">
        <f t="shared" si="134"/>
        <v>1508000</v>
      </c>
    </row>
    <row r="543" spans="1:36">
      <c r="A543" t="s">
        <v>1386</v>
      </c>
      <c r="B543">
        <v>0</v>
      </c>
      <c r="C543" t="s">
        <v>128</v>
      </c>
      <c r="D543" t="s">
        <v>309</v>
      </c>
      <c r="E543">
        <v>45</v>
      </c>
      <c r="F543" t="s">
        <v>139</v>
      </c>
      <c r="G543" s="54">
        <f>ROUNDUP(装备强化!$F$3*INDEX(装备强化!$C$12:$C$26,MATCH(装备强化附表!G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15</v>
      </c>
      <c r="H543" s="54">
        <f t="shared" si="120"/>
        <v>30000</v>
      </c>
      <c r="I543" s="54">
        <f>ROUNDUP(装备强化!$F$3*INDEX(装备强化!$C$12:$C$26,MATCH(装备强化附表!I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22</v>
      </c>
      <c r="J543" s="54">
        <f t="shared" si="121"/>
        <v>44000</v>
      </c>
      <c r="K543" s="54">
        <f>ROUNDUP(装备强化!$F$3*INDEX(装备强化!$C$12:$C$26,MATCH(装备强化附表!K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33</v>
      </c>
      <c r="L543" s="54">
        <f t="shared" si="122"/>
        <v>66000</v>
      </c>
      <c r="M543" s="54">
        <f>ROUNDUP(装备强化!$F$3*INDEX(装备强化!$C$12:$C$26,MATCH(装备强化附表!M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40</v>
      </c>
      <c r="N543" s="54">
        <f t="shared" si="123"/>
        <v>80000</v>
      </c>
      <c r="O543" s="54">
        <f>ROUNDUP(装备强化!$F$3*INDEX(装备强化!$C$12:$C$26,MATCH(装备强化附表!O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51</v>
      </c>
      <c r="P543" s="54">
        <f t="shared" si="124"/>
        <v>102000</v>
      </c>
      <c r="Q543" s="54">
        <f>ROUNDUP(装备强化!$F$3*INDEX(装备强化!$C$12:$C$26,MATCH(装备强化附表!Q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90</v>
      </c>
      <c r="R543" s="54">
        <f t="shared" si="125"/>
        <v>180000</v>
      </c>
      <c r="S543" s="54">
        <f>ROUNDUP(装备强化!$F$3*INDEX(装备强化!$C$12:$C$26,MATCH(装备强化附表!S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105</v>
      </c>
      <c r="T543" s="54">
        <f t="shared" si="126"/>
        <v>210000</v>
      </c>
      <c r="U543" s="54">
        <f>ROUNDUP(装备强化!$F$3*INDEX(装备强化!$C$12:$C$26,MATCH(装备强化附表!U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119</v>
      </c>
      <c r="V543" s="54">
        <f t="shared" si="127"/>
        <v>238000</v>
      </c>
      <c r="W543" s="54">
        <f>ROUNDUP(装备强化!$F$3*INDEX(装备强化!$C$12:$C$26,MATCH(装备强化附表!W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133</v>
      </c>
      <c r="X543" s="54">
        <f t="shared" si="128"/>
        <v>266000</v>
      </c>
      <c r="Y543" s="54">
        <f>ROUNDUP(装备强化!$F$3*INDEX(装备强化!$C$12:$C$26,MATCH(装备强化附表!Y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148</v>
      </c>
      <c r="Z543" s="54">
        <f t="shared" si="129"/>
        <v>296000</v>
      </c>
      <c r="AA543" s="54">
        <f>ROUNDUP(装备强化!$F$3*INDEX(装备强化!$C$12:$C$26,MATCH(装备强化附表!AA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259</v>
      </c>
      <c r="AB543" s="54">
        <f t="shared" si="130"/>
        <v>518000</v>
      </c>
      <c r="AC543" s="54">
        <f>ROUNDUP(装备强化!$F$3*INDEX(装备强化!$C$12:$C$26,MATCH(装备强化附表!AC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288</v>
      </c>
      <c r="AD543" s="54">
        <f t="shared" si="131"/>
        <v>576000</v>
      </c>
      <c r="AE543" s="54">
        <f>ROUNDUP(装备强化!$F$3*INDEX(装备强化!$C$12:$C$26,MATCH(装备强化附表!AE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317</v>
      </c>
      <c r="AF543" s="54">
        <f t="shared" si="132"/>
        <v>634000</v>
      </c>
      <c r="AG543" s="54">
        <f>ROUNDUP(装备强化!$F$3*INDEX(装备强化!$C$12:$C$26,MATCH(装备强化附表!AG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345</v>
      </c>
      <c r="AH543" s="54">
        <f t="shared" si="133"/>
        <v>690000</v>
      </c>
      <c r="AI543" s="54">
        <f>ROUNDUP(装备强化!$F$3*INDEX(装备强化!$C$12:$C$26,MATCH(装备强化附表!AI$1,装备强化!$B$12:$B$26,0))*INDEX(装备强化!$G$12:$G$16,MATCH(装备强化附表!$D543,装备强化!$F$12:$F$16,0))*(INDEX(装备强化!$K$12:$K$26,MATCH(装备强化附表!$E543,装备强化!$J$12:$J$26,0))+IF($B543=1,装备强化!$K$28,0))*INDEX(装备强化!$O$12:$O$21,MATCH(装备强化附表!$C543,装备强化!$N$12:$N$21,0)),0)</f>
        <v>374</v>
      </c>
      <c r="AJ543" s="54">
        <f t="shared" si="134"/>
        <v>748000</v>
      </c>
    </row>
    <row r="544" spans="1:36">
      <c r="A544" t="s">
        <v>1391</v>
      </c>
      <c r="B544">
        <v>1</v>
      </c>
      <c r="C544" t="s">
        <v>128</v>
      </c>
      <c r="D544" t="s">
        <v>309</v>
      </c>
      <c r="E544">
        <v>45</v>
      </c>
      <c r="F544" t="s">
        <v>139</v>
      </c>
      <c r="G544" s="54">
        <f>ROUNDUP(装备强化!$F$3*INDEX(装备强化!$C$12:$C$26,MATCH(装备强化附表!G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19</v>
      </c>
      <c r="H544" s="54">
        <f t="shared" si="120"/>
        <v>38000</v>
      </c>
      <c r="I544" s="54">
        <f>ROUNDUP(装备强化!$F$3*INDEX(装备强化!$C$12:$C$26,MATCH(装备强化附表!I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28</v>
      </c>
      <c r="J544" s="54">
        <f t="shared" si="121"/>
        <v>56000</v>
      </c>
      <c r="K544" s="54">
        <f>ROUNDUP(装备强化!$F$3*INDEX(装备强化!$C$12:$C$26,MATCH(装备强化附表!K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41</v>
      </c>
      <c r="L544" s="54">
        <f t="shared" si="122"/>
        <v>82000</v>
      </c>
      <c r="M544" s="54">
        <f>ROUNDUP(装备强化!$F$3*INDEX(装备强化!$C$12:$C$26,MATCH(装备强化附表!M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50</v>
      </c>
      <c r="N544" s="54">
        <f t="shared" si="123"/>
        <v>100000</v>
      </c>
      <c r="O544" s="54">
        <f>ROUNDUP(装备强化!$F$3*INDEX(装备强化!$C$12:$C$26,MATCH(装备强化附表!O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64</v>
      </c>
      <c r="P544" s="54">
        <f t="shared" si="124"/>
        <v>128000</v>
      </c>
      <c r="Q544" s="54">
        <f>ROUNDUP(装备强化!$F$3*INDEX(装备强化!$C$12:$C$26,MATCH(装备强化附表!Q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114</v>
      </c>
      <c r="R544" s="54">
        <f t="shared" si="125"/>
        <v>228000</v>
      </c>
      <c r="S544" s="54">
        <f>ROUNDUP(装备强化!$F$3*INDEX(装备强化!$C$12:$C$26,MATCH(装备强化附表!S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132</v>
      </c>
      <c r="T544" s="54">
        <f t="shared" si="126"/>
        <v>264000</v>
      </c>
      <c r="U544" s="54">
        <f>ROUNDUP(装备强化!$F$3*INDEX(装备强化!$C$12:$C$26,MATCH(装备强化附表!U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150</v>
      </c>
      <c r="V544" s="54">
        <f t="shared" si="127"/>
        <v>300000</v>
      </c>
      <c r="W544" s="54">
        <f>ROUNDUP(装备强化!$F$3*INDEX(装备强化!$C$12:$C$26,MATCH(装备强化附表!W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168</v>
      </c>
      <c r="X544" s="54">
        <f t="shared" si="128"/>
        <v>336000</v>
      </c>
      <c r="Y544" s="54">
        <f>ROUNDUP(装备强化!$F$3*INDEX(装备强化!$C$12:$C$26,MATCH(装备强化附表!Y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186</v>
      </c>
      <c r="Z544" s="54">
        <f t="shared" si="129"/>
        <v>372000</v>
      </c>
      <c r="AA544" s="54">
        <f>ROUNDUP(装备强化!$F$3*INDEX(装备强化!$C$12:$C$26,MATCH(装备强化附表!AA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327</v>
      </c>
      <c r="AB544" s="54">
        <f t="shared" si="130"/>
        <v>654000</v>
      </c>
      <c r="AC544" s="54">
        <f>ROUNDUP(装备强化!$F$3*INDEX(装备强化!$C$12:$C$26,MATCH(装备强化附表!AC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363</v>
      </c>
      <c r="AD544" s="54">
        <f t="shared" si="131"/>
        <v>726000</v>
      </c>
      <c r="AE544" s="54">
        <f>ROUNDUP(装备强化!$F$3*INDEX(装备强化!$C$12:$C$26,MATCH(装备强化附表!AE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399</v>
      </c>
      <c r="AF544" s="54">
        <f t="shared" si="132"/>
        <v>798000</v>
      </c>
      <c r="AG544" s="54">
        <f>ROUNDUP(装备强化!$F$3*INDEX(装备强化!$C$12:$C$26,MATCH(装备强化附表!AG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435</v>
      </c>
      <c r="AH544" s="54">
        <f t="shared" si="133"/>
        <v>870000</v>
      </c>
      <c r="AI544" s="54">
        <f>ROUNDUP(装备强化!$F$3*INDEX(装备强化!$C$12:$C$26,MATCH(装备强化附表!AI$1,装备强化!$B$12:$B$26,0))*INDEX(装备强化!$G$12:$G$16,MATCH(装备强化附表!$D544,装备强化!$F$12:$F$16,0))*(INDEX(装备强化!$K$12:$K$26,MATCH(装备强化附表!$E544,装备强化!$J$12:$J$26,0))+IF($B544=1,装备强化!$K$28,0))*INDEX(装备强化!$O$12:$O$21,MATCH(装备强化附表!$C544,装备强化!$N$12:$N$21,0)),0)</f>
        <v>472</v>
      </c>
      <c r="AJ544" s="54">
        <f t="shared" si="134"/>
        <v>944000</v>
      </c>
    </row>
    <row r="545" spans="1:36">
      <c r="A545" t="s">
        <v>1396</v>
      </c>
      <c r="B545">
        <v>0</v>
      </c>
      <c r="C545" t="s">
        <v>127</v>
      </c>
      <c r="D545" t="s">
        <v>309</v>
      </c>
      <c r="E545">
        <v>45</v>
      </c>
      <c r="F545" t="s">
        <v>137</v>
      </c>
      <c r="G545" s="54">
        <f>ROUNDUP(装备强化!$F$3*INDEX(装备强化!$C$12:$C$26,MATCH(装备强化附表!G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23</v>
      </c>
      <c r="H545" s="54">
        <f t="shared" si="120"/>
        <v>46000</v>
      </c>
      <c r="I545" s="54">
        <f>ROUNDUP(装备强化!$F$3*INDEX(装备强化!$C$12:$C$26,MATCH(装备强化附表!I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35</v>
      </c>
      <c r="J545" s="54">
        <f t="shared" si="121"/>
        <v>70000</v>
      </c>
      <c r="K545" s="54">
        <f>ROUNDUP(装备强化!$F$3*INDEX(装备强化!$C$12:$C$26,MATCH(装备强化附表!K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52</v>
      </c>
      <c r="L545" s="54">
        <f t="shared" si="122"/>
        <v>104000</v>
      </c>
      <c r="M545" s="54">
        <f>ROUNDUP(装备强化!$F$3*INDEX(装备强化!$C$12:$C$26,MATCH(装备强化附表!M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64</v>
      </c>
      <c r="N545" s="54">
        <f t="shared" si="123"/>
        <v>128000</v>
      </c>
      <c r="O545" s="54">
        <f>ROUNDUP(装备强化!$F$3*INDEX(装备强化!$C$12:$C$26,MATCH(装备强化附表!O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81</v>
      </c>
      <c r="P545" s="54">
        <f t="shared" si="124"/>
        <v>162000</v>
      </c>
      <c r="Q545" s="54">
        <f>ROUNDUP(装备强化!$F$3*INDEX(装备强化!$C$12:$C$26,MATCH(装备强化附表!Q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144</v>
      </c>
      <c r="R545" s="54">
        <f t="shared" si="125"/>
        <v>288000</v>
      </c>
      <c r="S545" s="54">
        <f>ROUNDUP(装备强化!$F$3*INDEX(装备强化!$C$12:$C$26,MATCH(装备强化附表!S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167</v>
      </c>
      <c r="T545" s="54">
        <f t="shared" si="126"/>
        <v>334000</v>
      </c>
      <c r="U545" s="54">
        <f>ROUNDUP(装备强化!$F$3*INDEX(装备强化!$C$12:$C$26,MATCH(装备强化附表!U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190</v>
      </c>
      <c r="V545" s="54">
        <f t="shared" si="127"/>
        <v>380000</v>
      </c>
      <c r="W545" s="54">
        <f>ROUNDUP(装备强化!$F$3*INDEX(装备强化!$C$12:$C$26,MATCH(装备强化附表!W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213</v>
      </c>
      <c r="X545" s="54">
        <f t="shared" si="128"/>
        <v>426000</v>
      </c>
      <c r="Y545" s="54">
        <f>ROUNDUP(装备强化!$F$3*INDEX(装备强化!$C$12:$C$26,MATCH(装备强化附表!Y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236</v>
      </c>
      <c r="Z545" s="54">
        <f t="shared" si="129"/>
        <v>472000</v>
      </c>
      <c r="AA545" s="54">
        <f>ROUNDUP(装备强化!$F$3*INDEX(装备强化!$C$12:$C$26,MATCH(装备强化附表!AA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414</v>
      </c>
      <c r="AB545" s="54">
        <f t="shared" si="130"/>
        <v>828000</v>
      </c>
      <c r="AC545" s="54">
        <f>ROUNDUP(装备强化!$F$3*INDEX(装备强化!$C$12:$C$26,MATCH(装备强化附表!AC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460</v>
      </c>
      <c r="AD545" s="54">
        <f t="shared" si="131"/>
        <v>920000</v>
      </c>
      <c r="AE545" s="54">
        <f>ROUNDUP(装备强化!$F$3*INDEX(装备强化!$C$12:$C$26,MATCH(装备强化附表!AE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506</v>
      </c>
      <c r="AF545" s="54">
        <f t="shared" si="132"/>
        <v>1012000</v>
      </c>
      <c r="AG545" s="54">
        <f>ROUNDUP(装备强化!$F$3*INDEX(装备强化!$C$12:$C$26,MATCH(装备强化附表!AG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552</v>
      </c>
      <c r="AH545" s="54">
        <f t="shared" si="133"/>
        <v>1104000</v>
      </c>
      <c r="AI545" s="54">
        <f>ROUNDUP(装备强化!$F$3*INDEX(装备强化!$C$12:$C$26,MATCH(装备强化附表!AI$1,装备强化!$B$12:$B$26,0))*INDEX(装备强化!$G$12:$G$16,MATCH(装备强化附表!$D545,装备强化!$F$12:$F$16,0))*(INDEX(装备强化!$K$12:$K$26,MATCH(装备强化附表!$E545,装备强化!$J$12:$J$26,0))+IF($B545=1,装备强化!$K$28,0))*INDEX(装备强化!$O$12:$O$21,MATCH(装备强化附表!$C545,装备强化!$N$12:$N$21,0)),0)</f>
        <v>598</v>
      </c>
      <c r="AJ545" s="54">
        <f t="shared" si="134"/>
        <v>1196000</v>
      </c>
    </row>
    <row r="546" spans="1:36">
      <c r="A546" t="s">
        <v>1401</v>
      </c>
      <c r="B546">
        <v>1</v>
      </c>
      <c r="C546" t="s">
        <v>127</v>
      </c>
      <c r="D546" t="s">
        <v>309</v>
      </c>
      <c r="E546">
        <v>45</v>
      </c>
      <c r="F546" t="s">
        <v>137</v>
      </c>
      <c r="G546" s="54">
        <f>ROUNDUP(装备强化!$F$3*INDEX(装备强化!$C$12:$C$26,MATCH(装备强化附表!G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29</v>
      </c>
      <c r="H546" s="54">
        <f t="shared" si="120"/>
        <v>58000</v>
      </c>
      <c r="I546" s="54">
        <f>ROUNDUP(装备强化!$F$3*INDEX(装备强化!$C$12:$C$26,MATCH(装备强化附表!I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44</v>
      </c>
      <c r="J546" s="54">
        <f t="shared" si="121"/>
        <v>88000</v>
      </c>
      <c r="K546" s="54">
        <f>ROUNDUP(装备强化!$F$3*INDEX(装备强化!$C$12:$C$26,MATCH(装备强化附表!K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66</v>
      </c>
      <c r="L546" s="54">
        <f t="shared" si="122"/>
        <v>132000</v>
      </c>
      <c r="M546" s="54">
        <f>ROUNDUP(装备强化!$F$3*INDEX(装备强化!$C$12:$C$26,MATCH(装备强化附表!M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80</v>
      </c>
      <c r="N546" s="54">
        <f t="shared" si="123"/>
        <v>160000</v>
      </c>
      <c r="O546" s="54">
        <f>ROUNDUP(装备强化!$F$3*INDEX(装备强化!$C$12:$C$26,MATCH(装备强化附表!O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102</v>
      </c>
      <c r="P546" s="54">
        <f t="shared" si="124"/>
        <v>204000</v>
      </c>
      <c r="Q546" s="54">
        <f>ROUNDUP(装备强化!$F$3*INDEX(装备强化!$C$12:$C$26,MATCH(装备强化附表!Q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182</v>
      </c>
      <c r="R546" s="54">
        <f t="shared" si="125"/>
        <v>364000</v>
      </c>
      <c r="S546" s="54">
        <f>ROUNDUP(装备强化!$F$3*INDEX(装备强化!$C$12:$C$26,MATCH(装备强化附表!S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211</v>
      </c>
      <c r="T546" s="54">
        <f t="shared" si="126"/>
        <v>422000</v>
      </c>
      <c r="U546" s="54">
        <f>ROUNDUP(装备强化!$F$3*INDEX(装备强化!$C$12:$C$26,MATCH(装备强化附表!U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240</v>
      </c>
      <c r="V546" s="54">
        <f t="shared" si="127"/>
        <v>480000</v>
      </c>
      <c r="W546" s="54">
        <f>ROUNDUP(装备强化!$F$3*INDEX(装备强化!$C$12:$C$26,MATCH(装备强化附表!W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269</v>
      </c>
      <c r="X546" s="54">
        <f t="shared" si="128"/>
        <v>538000</v>
      </c>
      <c r="Y546" s="54">
        <f>ROUNDUP(装备强化!$F$3*INDEX(装备强化!$C$12:$C$26,MATCH(装备强化附表!Y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298</v>
      </c>
      <c r="Z546" s="54">
        <f t="shared" si="129"/>
        <v>596000</v>
      </c>
      <c r="AA546" s="54">
        <f>ROUNDUP(装备强化!$F$3*INDEX(装备强化!$C$12:$C$26,MATCH(装备强化附表!AA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522</v>
      </c>
      <c r="AB546" s="54">
        <f t="shared" si="130"/>
        <v>1044000</v>
      </c>
      <c r="AC546" s="54">
        <f>ROUNDUP(装备强化!$F$3*INDEX(装备强化!$C$12:$C$26,MATCH(装备强化附表!AC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580</v>
      </c>
      <c r="AD546" s="54">
        <f t="shared" si="131"/>
        <v>1160000</v>
      </c>
      <c r="AE546" s="54">
        <f>ROUNDUP(装备强化!$F$3*INDEX(装备强化!$C$12:$C$26,MATCH(装备强化附表!AE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638</v>
      </c>
      <c r="AF546" s="54">
        <f t="shared" si="132"/>
        <v>1276000</v>
      </c>
      <c r="AG546" s="54">
        <f>ROUNDUP(装备强化!$F$3*INDEX(装备强化!$C$12:$C$26,MATCH(装备强化附表!AG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696</v>
      </c>
      <c r="AH546" s="54">
        <f t="shared" si="133"/>
        <v>1392000</v>
      </c>
      <c r="AI546" s="54">
        <f>ROUNDUP(装备强化!$F$3*INDEX(装备强化!$C$12:$C$26,MATCH(装备强化附表!AI$1,装备强化!$B$12:$B$26,0))*INDEX(装备强化!$G$12:$G$16,MATCH(装备强化附表!$D546,装备强化!$F$12:$F$16,0))*(INDEX(装备强化!$K$12:$K$26,MATCH(装备强化附表!$E546,装备强化!$J$12:$J$26,0))+IF($B546=1,装备强化!$K$28,0))*INDEX(装备强化!$O$12:$O$21,MATCH(装备强化附表!$C546,装备强化!$N$12:$N$21,0)),0)</f>
        <v>754</v>
      </c>
      <c r="AJ546" s="54">
        <f t="shared" si="134"/>
        <v>1508000</v>
      </c>
    </row>
    <row r="547" spans="1:36">
      <c r="A547" t="s">
        <v>1406</v>
      </c>
      <c r="B547">
        <v>0</v>
      </c>
      <c r="C547" t="s">
        <v>128</v>
      </c>
      <c r="D547" t="s">
        <v>309</v>
      </c>
      <c r="E547">
        <v>45</v>
      </c>
      <c r="F547" t="s">
        <v>137</v>
      </c>
      <c r="G547" s="54">
        <f>ROUNDUP(装备强化!$F$3*INDEX(装备强化!$C$12:$C$26,MATCH(装备强化附表!G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15</v>
      </c>
      <c r="H547" s="54">
        <f t="shared" si="120"/>
        <v>30000</v>
      </c>
      <c r="I547" s="54">
        <f>ROUNDUP(装备强化!$F$3*INDEX(装备强化!$C$12:$C$26,MATCH(装备强化附表!I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22</v>
      </c>
      <c r="J547" s="54">
        <f t="shared" si="121"/>
        <v>44000</v>
      </c>
      <c r="K547" s="54">
        <f>ROUNDUP(装备强化!$F$3*INDEX(装备强化!$C$12:$C$26,MATCH(装备强化附表!K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33</v>
      </c>
      <c r="L547" s="54">
        <f t="shared" si="122"/>
        <v>66000</v>
      </c>
      <c r="M547" s="54">
        <f>ROUNDUP(装备强化!$F$3*INDEX(装备强化!$C$12:$C$26,MATCH(装备强化附表!M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40</v>
      </c>
      <c r="N547" s="54">
        <f t="shared" si="123"/>
        <v>80000</v>
      </c>
      <c r="O547" s="54">
        <f>ROUNDUP(装备强化!$F$3*INDEX(装备强化!$C$12:$C$26,MATCH(装备强化附表!O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51</v>
      </c>
      <c r="P547" s="54">
        <f t="shared" si="124"/>
        <v>102000</v>
      </c>
      <c r="Q547" s="54">
        <f>ROUNDUP(装备强化!$F$3*INDEX(装备强化!$C$12:$C$26,MATCH(装备强化附表!Q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90</v>
      </c>
      <c r="R547" s="54">
        <f t="shared" si="125"/>
        <v>180000</v>
      </c>
      <c r="S547" s="54">
        <f>ROUNDUP(装备强化!$F$3*INDEX(装备强化!$C$12:$C$26,MATCH(装备强化附表!S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105</v>
      </c>
      <c r="T547" s="54">
        <f t="shared" si="126"/>
        <v>210000</v>
      </c>
      <c r="U547" s="54">
        <f>ROUNDUP(装备强化!$F$3*INDEX(装备强化!$C$12:$C$26,MATCH(装备强化附表!U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119</v>
      </c>
      <c r="V547" s="54">
        <f t="shared" si="127"/>
        <v>238000</v>
      </c>
      <c r="W547" s="54">
        <f>ROUNDUP(装备强化!$F$3*INDEX(装备强化!$C$12:$C$26,MATCH(装备强化附表!W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133</v>
      </c>
      <c r="X547" s="54">
        <f t="shared" si="128"/>
        <v>266000</v>
      </c>
      <c r="Y547" s="54">
        <f>ROUNDUP(装备强化!$F$3*INDEX(装备强化!$C$12:$C$26,MATCH(装备强化附表!Y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148</v>
      </c>
      <c r="Z547" s="54">
        <f t="shared" si="129"/>
        <v>296000</v>
      </c>
      <c r="AA547" s="54">
        <f>ROUNDUP(装备强化!$F$3*INDEX(装备强化!$C$12:$C$26,MATCH(装备强化附表!AA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259</v>
      </c>
      <c r="AB547" s="54">
        <f t="shared" si="130"/>
        <v>518000</v>
      </c>
      <c r="AC547" s="54">
        <f>ROUNDUP(装备强化!$F$3*INDEX(装备强化!$C$12:$C$26,MATCH(装备强化附表!AC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288</v>
      </c>
      <c r="AD547" s="54">
        <f t="shared" si="131"/>
        <v>576000</v>
      </c>
      <c r="AE547" s="54">
        <f>ROUNDUP(装备强化!$F$3*INDEX(装备强化!$C$12:$C$26,MATCH(装备强化附表!AE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317</v>
      </c>
      <c r="AF547" s="54">
        <f t="shared" si="132"/>
        <v>634000</v>
      </c>
      <c r="AG547" s="54">
        <f>ROUNDUP(装备强化!$F$3*INDEX(装备强化!$C$12:$C$26,MATCH(装备强化附表!AG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345</v>
      </c>
      <c r="AH547" s="54">
        <f t="shared" si="133"/>
        <v>690000</v>
      </c>
      <c r="AI547" s="54">
        <f>ROUNDUP(装备强化!$F$3*INDEX(装备强化!$C$12:$C$26,MATCH(装备强化附表!AI$1,装备强化!$B$12:$B$26,0))*INDEX(装备强化!$G$12:$G$16,MATCH(装备强化附表!$D547,装备强化!$F$12:$F$16,0))*(INDEX(装备强化!$K$12:$K$26,MATCH(装备强化附表!$E547,装备强化!$J$12:$J$26,0))+IF($B547=1,装备强化!$K$28,0))*INDEX(装备强化!$O$12:$O$21,MATCH(装备强化附表!$C547,装备强化!$N$12:$N$21,0)),0)</f>
        <v>374</v>
      </c>
      <c r="AJ547" s="54">
        <f t="shared" si="134"/>
        <v>748000</v>
      </c>
    </row>
    <row r="548" spans="1:36">
      <c r="A548" t="s">
        <v>1411</v>
      </c>
      <c r="B548">
        <v>1</v>
      </c>
      <c r="C548" t="s">
        <v>128</v>
      </c>
      <c r="D548" t="s">
        <v>309</v>
      </c>
      <c r="E548">
        <v>45</v>
      </c>
      <c r="F548" t="s">
        <v>137</v>
      </c>
      <c r="G548" s="54">
        <f>ROUNDUP(装备强化!$F$3*INDEX(装备强化!$C$12:$C$26,MATCH(装备强化附表!G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19</v>
      </c>
      <c r="H548" s="54">
        <f t="shared" si="120"/>
        <v>38000</v>
      </c>
      <c r="I548" s="54">
        <f>ROUNDUP(装备强化!$F$3*INDEX(装备强化!$C$12:$C$26,MATCH(装备强化附表!I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28</v>
      </c>
      <c r="J548" s="54">
        <f t="shared" si="121"/>
        <v>56000</v>
      </c>
      <c r="K548" s="54">
        <f>ROUNDUP(装备强化!$F$3*INDEX(装备强化!$C$12:$C$26,MATCH(装备强化附表!K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41</v>
      </c>
      <c r="L548" s="54">
        <f t="shared" si="122"/>
        <v>82000</v>
      </c>
      <c r="M548" s="54">
        <f>ROUNDUP(装备强化!$F$3*INDEX(装备强化!$C$12:$C$26,MATCH(装备强化附表!M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50</v>
      </c>
      <c r="N548" s="54">
        <f t="shared" si="123"/>
        <v>100000</v>
      </c>
      <c r="O548" s="54">
        <f>ROUNDUP(装备强化!$F$3*INDEX(装备强化!$C$12:$C$26,MATCH(装备强化附表!O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64</v>
      </c>
      <c r="P548" s="54">
        <f t="shared" si="124"/>
        <v>128000</v>
      </c>
      <c r="Q548" s="54">
        <f>ROUNDUP(装备强化!$F$3*INDEX(装备强化!$C$12:$C$26,MATCH(装备强化附表!Q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114</v>
      </c>
      <c r="R548" s="54">
        <f t="shared" si="125"/>
        <v>228000</v>
      </c>
      <c r="S548" s="54">
        <f>ROUNDUP(装备强化!$F$3*INDEX(装备强化!$C$12:$C$26,MATCH(装备强化附表!S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132</v>
      </c>
      <c r="T548" s="54">
        <f t="shared" si="126"/>
        <v>264000</v>
      </c>
      <c r="U548" s="54">
        <f>ROUNDUP(装备强化!$F$3*INDEX(装备强化!$C$12:$C$26,MATCH(装备强化附表!U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150</v>
      </c>
      <c r="V548" s="54">
        <f t="shared" si="127"/>
        <v>300000</v>
      </c>
      <c r="W548" s="54">
        <f>ROUNDUP(装备强化!$F$3*INDEX(装备强化!$C$12:$C$26,MATCH(装备强化附表!W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168</v>
      </c>
      <c r="X548" s="54">
        <f t="shared" si="128"/>
        <v>336000</v>
      </c>
      <c r="Y548" s="54">
        <f>ROUNDUP(装备强化!$F$3*INDEX(装备强化!$C$12:$C$26,MATCH(装备强化附表!Y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186</v>
      </c>
      <c r="Z548" s="54">
        <f t="shared" si="129"/>
        <v>372000</v>
      </c>
      <c r="AA548" s="54">
        <f>ROUNDUP(装备强化!$F$3*INDEX(装备强化!$C$12:$C$26,MATCH(装备强化附表!AA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327</v>
      </c>
      <c r="AB548" s="54">
        <f t="shared" si="130"/>
        <v>654000</v>
      </c>
      <c r="AC548" s="54">
        <f>ROUNDUP(装备强化!$F$3*INDEX(装备强化!$C$12:$C$26,MATCH(装备强化附表!AC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363</v>
      </c>
      <c r="AD548" s="54">
        <f t="shared" si="131"/>
        <v>726000</v>
      </c>
      <c r="AE548" s="54">
        <f>ROUNDUP(装备强化!$F$3*INDEX(装备强化!$C$12:$C$26,MATCH(装备强化附表!AE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399</v>
      </c>
      <c r="AF548" s="54">
        <f t="shared" si="132"/>
        <v>798000</v>
      </c>
      <c r="AG548" s="54">
        <f>ROUNDUP(装备强化!$F$3*INDEX(装备强化!$C$12:$C$26,MATCH(装备强化附表!AG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435</v>
      </c>
      <c r="AH548" s="54">
        <f t="shared" si="133"/>
        <v>870000</v>
      </c>
      <c r="AI548" s="54">
        <f>ROUNDUP(装备强化!$F$3*INDEX(装备强化!$C$12:$C$26,MATCH(装备强化附表!AI$1,装备强化!$B$12:$B$26,0))*INDEX(装备强化!$G$12:$G$16,MATCH(装备强化附表!$D548,装备强化!$F$12:$F$16,0))*(INDEX(装备强化!$K$12:$K$26,MATCH(装备强化附表!$E548,装备强化!$J$12:$J$26,0))+IF($B548=1,装备强化!$K$28,0))*INDEX(装备强化!$O$12:$O$21,MATCH(装备强化附表!$C548,装备强化!$N$12:$N$21,0)),0)</f>
        <v>472</v>
      </c>
      <c r="AJ548" s="54">
        <f t="shared" si="134"/>
        <v>944000</v>
      </c>
    </row>
    <row r="549" spans="1:36">
      <c r="A549" t="s">
        <v>1416</v>
      </c>
      <c r="B549">
        <v>0</v>
      </c>
      <c r="C549" t="s">
        <v>126</v>
      </c>
      <c r="D549" t="s">
        <v>309</v>
      </c>
      <c r="E549">
        <v>45</v>
      </c>
      <c r="F549" t="s">
        <v>232</v>
      </c>
      <c r="G549" s="54">
        <f>ROUNDUP(装备强化!$F$3*INDEX(装备强化!$C$12:$C$26,MATCH(装备强化附表!G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12</v>
      </c>
      <c r="H549" s="54">
        <f t="shared" si="120"/>
        <v>24000</v>
      </c>
      <c r="I549" s="54">
        <f>ROUNDUP(装备强化!$F$3*INDEX(装备强化!$C$12:$C$26,MATCH(装备强化附表!I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18</v>
      </c>
      <c r="J549" s="54">
        <f t="shared" si="121"/>
        <v>36000</v>
      </c>
      <c r="K549" s="54">
        <f>ROUNDUP(装备强化!$F$3*INDEX(装备强化!$C$12:$C$26,MATCH(装备强化附表!K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26</v>
      </c>
      <c r="L549" s="54">
        <f t="shared" si="122"/>
        <v>52000</v>
      </c>
      <c r="M549" s="54">
        <f>ROUNDUP(装备强化!$F$3*INDEX(装备强化!$C$12:$C$26,MATCH(装备强化附表!M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32</v>
      </c>
      <c r="N549" s="54">
        <f t="shared" si="123"/>
        <v>64000</v>
      </c>
      <c r="O549" s="54">
        <f>ROUNDUP(装备强化!$F$3*INDEX(装备强化!$C$12:$C$26,MATCH(装备强化附表!O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41</v>
      </c>
      <c r="P549" s="54">
        <f t="shared" si="124"/>
        <v>82000</v>
      </c>
      <c r="Q549" s="54">
        <f>ROUNDUP(装备强化!$F$3*INDEX(装备强化!$C$12:$C$26,MATCH(装备强化附表!Q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72</v>
      </c>
      <c r="R549" s="54">
        <f t="shared" si="125"/>
        <v>144000</v>
      </c>
      <c r="S549" s="54">
        <f>ROUNDUP(装备强化!$F$3*INDEX(装备强化!$C$12:$C$26,MATCH(装备强化附表!S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84</v>
      </c>
      <c r="T549" s="54">
        <f t="shared" si="126"/>
        <v>168000</v>
      </c>
      <c r="U549" s="54">
        <f>ROUNDUP(装备强化!$F$3*INDEX(装备强化!$C$12:$C$26,MATCH(装备强化附表!U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95</v>
      </c>
      <c r="V549" s="54">
        <f t="shared" si="127"/>
        <v>190000</v>
      </c>
      <c r="W549" s="54">
        <f>ROUNDUP(装备强化!$F$3*INDEX(装备强化!$C$12:$C$26,MATCH(装备强化附表!W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107</v>
      </c>
      <c r="X549" s="54">
        <f t="shared" si="128"/>
        <v>214000</v>
      </c>
      <c r="Y549" s="54">
        <f>ROUNDUP(装备强化!$F$3*INDEX(装备强化!$C$12:$C$26,MATCH(装备强化附表!Y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118</v>
      </c>
      <c r="Z549" s="54">
        <f t="shared" si="129"/>
        <v>236000</v>
      </c>
      <c r="AA549" s="54">
        <f>ROUNDUP(装备强化!$F$3*INDEX(装备强化!$C$12:$C$26,MATCH(装备强化附表!AA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207</v>
      </c>
      <c r="AB549" s="54">
        <f t="shared" si="130"/>
        <v>414000</v>
      </c>
      <c r="AC549" s="54">
        <f>ROUNDUP(装备强化!$F$3*INDEX(装备强化!$C$12:$C$26,MATCH(装备强化附表!AC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230</v>
      </c>
      <c r="AD549" s="54">
        <f t="shared" si="131"/>
        <v>460000</v>
      </c>
      <c r="AE549" s="54">
        <f>ROUNDUP(装备强化!$F$3*INDEX(装备强化!$C$12:$C$26,MATCH(装备强化附表!AE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253</v>
      </c>
      <c r="AF549" s="54">
        <f t="shared" si="132"/>
        <v>506000</v>
      </c>
      <c r="AG549" s="54">
        <f>ROUNDUP(装备强化!$F$3*INDEX(装备强化!$C$12:$C$26,MATCH(装备强化附表!AG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276</v>
      </c>
      <c r="AH549" s="54">
        <f t="shared" si="133"/>
        <v>552000</v>
      </c>
      <c r="AI549" s="54">
        <f>ROUNDUP(装备强化!$F$3*INDEX(装备强化!$C$12:$C$26,MATCH(装备强化附表!AI$1,装备强化!$B$12:$B$26,0))*INDEX(装备强化!$G$12:$G$16,MATCH(装备强化附表!$D549,装备强化!$F$12:$F$16,0))*(INDEX(装备强化!$K$12:$K$26,MATCH(装备强化附表!$E549,装备强化!$J$12:$J$26,0))+IF($B549=1,装备强化!$K$28,0))*INDEX(装备强化!$O$12:$O$21,MATCH(装备强化附表!$C549,装备强化!$N$12:$N$21,0)),0)</f>
        <v>299</v>
      </c>
      <c r="AJ549" s="54">
        <f t="shared" si="134"/>
        <v>598000</v>
      </c>
    </row>
    <row r="550" spans="1:36">
      <c r="A550" t="s">
        <v>1421</v>
      </c>
      <c r="B550">
        <v>1</v>
      </c>
      <c r="C550" t="s">
        <v>126</v>
      </c>
      <c r="D550" t="s">
        <v>309</v>
      </c>
      <c r="E550">
        <v>45</v>
      </c>
      <c r="F550" t="s">
        <v>232</v>
      </c>
      <c r="G550" s="54">
        <f>ROUNDUP(装备强化!$F$3*INDEX(装备强化!$C$12:$C$26,MATCH(装备强化附表!G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15</v>
      </c>
      <c r="H550" s="54">
        <f t="shared" si="120"/>
        <v>30000</v>
      </c>
      <c r="I550" s="54">
        <f>ROUNDUP(装备强化!$F$3*INDEX(装备强化!$C$12:$C$26,MATCH(装备强化附表!I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22</v>
      </c>
      <c r="J550" s="54">
        <f t="shared" si="121"/>
        <v>44000</v>
      </c>
      <c r="K550" s="54">
        <f>ROUNDUP(装备强化!$F$3*INDEX(装备强化!$C$12:$C$26,MATCH(装备强化附表!K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33</v>
      </c>
      <c r="L550" s="54">
        <f t="shared" si="122"/>
        <v>66000</v>
      </c>
      <c r="M550" s="54">
        <f>ROUNDUP(装备强化!$F$3*INDEX(装备强化!$C$12:$C$26,MATCH(装备强化附表!M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40</v>
      </c>
      <c r="N550" s="54">
        <f t="shared" si="123"/>
        <v>80000</v>
      </c>
      <c r="O550" s="54">
        <f>ROUNDUP(装备强化!$F$3*INDEX(装备强化!$C$12:$C$26,MATCH(装备强化附表!O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51</v>
      </c>
      <c r="P550" s="54">
        <f t="shared" si="124"/>
        <v>102000</v>
      </c>
      <c r="Q550" s="54">
        <f>ROUNDUP(装备强化!$F$3*INDEX(装备强化!$C$12:$C$26,MATCH(装备强化附表!Q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91</v>
      </c>
      <c r="R550" s="54">
        <f t="shared" si="125"/>
        <v>182000</v>
      </c>
      <c r="S550" s="54">
        <f>ROUNDUP(装备强化!$F$3*INDEX(装备强化!$C$12:$C$26,MATCH(装备强化附表!S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106</v>
      </c>
      <c r="T550" s="54">
        <f t="shared" si="126"/>
        <v>212000</v>
      </c>
      <c r="U550" s="54">
        <f>ROUNDUP(装备强化!$F$3*INDEX(装备强化!$C$12:$C$26,MATCH(装备强化附表!U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120</v>
      </c>
      <c r="V550" s="54">
        <f t="shared" si="127"/>
        <v>240000</v>
      </c>
      <c r="W550" s="54">
        <f>ROUNDUP(装备强化!$F$3*INDEX(装备强化!$C$12:$C$26,MATCH(装备强化附表!W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135</v>
      </c>
      <c r="X550" s="54">
        <f t="shared" si="128"/>
        <v>270000</v>
      </c>
      <c r="Y550" s="54">
        <f>ROUNDUP(装备强化!$F$3*INDEX(装备强化!$C$12:$C$26,MATCH(装备强化附表!Y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149</v>
      </c>
      <c r="Z550" s="54">
        <f t="shared" si="129"/>
        <v>298000</v>
      </c>
      <c r="AA550" s="54">
        <f>ROUNDUP(装备强化!$F$3*INDEX(装备强化!$C$12:$C$26,MATCH(装备强化附表!AA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261</v>
      </c>
      <c r="AB550" s="54">
        <f t="shared" si="130"/>
        <v>522000</v>
      </c>
      <c r="AC550" s="54">
        <f>ROUNDUP(装备强化!$F$3*INDEX(装备强化!$C$12:$C$26,MATCH(装备强化附表!AC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290</v>
      </c>
      <c r="AD550" s="54">
        <f t="shared" si="131"/>
        <v>580000</v>
      </c>
      <c r="AE550" s="54">
        <f>ROUNDUP(装备强化!$F$3*INDEX(装备强化!$C$12:$C$26,MATCH(装备强化附表!AE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319</v>
      </c>
      <c r="AF550" s="54">
        <f t="shared" si="132"/>
        <v>638000</v>
      </c>
      <c r="AG550" s="54">
        <f>ROUNDUP(装备强化!$F$3*INDEX(装备强化!$C$12:$C$26,MATCH(装备强化附表!AG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348</v>
      </c>
      <c r="AH550" s="54">
        <f t="shared" si="133"/>
        <v>696000</v>
      </c>
      <c r="AI550" s="54">
        <f>ROUNDUP(装备强化!$F$3*INDEX(装备强化!$C$12:$C$26,MATCH(装备强化附表!AI$1,装备强化!$B$12:$B$26,0))*INDEX(装备强化!$G$12:$G$16,MATCH(装备强化附表!$D550,装备强化!$F$12:$F$16,0))*(INDEX(装备强化!$K$12:$K$26,MATCH(装备强化附表!$E550,装备强化!$J$12:$J$26,0))+IF($B550=1,装备强化!$K$28,0))*INDEX(装备强化!$O$12:$O$21,MATCH(装备强化附表!$C550,装备强化!$N$12:$N$21,0)),0)</f>
        <v>377</v>
      </c>
      <c r="AJ550" s="54">
        <f t="shared" si="134"/>
        <v>754000</v>
      </c>
    </row>
    <row r="551" spans="1:36">
      <c r="A551" t="s">
        <v>1426</v>
      </c>
      <c r="B551">
        <v>0</v>
      </c>
      <c r="C551" t="s">
        <v>129</v>
      </c>
      <c r="D551" t="s">
        <v>309</v>
      </c>
      <c r="E551">
        <v>45</v>
      </c>
      <c r="F551" t="s">
        <v>232</v>
      </c>
      <c r="G551" s="54">
        <f>ROUNDUP(装备强化!$F$3*INDEX(装备强化!$C$12:$C$26,MATCH(装备强化附表!G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12</v>
      </c>
      <c r="H551" s="54">
        <f t="shared" si="120"/>
        <v>24000</v>
      </c>
      <c r="I551" s="54">
        <f>ROUNDUP(装备强化!$F$3*INDEX(装备强化!$C$12:$C$26,MATCH(装备强化附表!I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18</v>
      </c>
      <c r="J551" s="54">
        <f t="shared" si="121"/>
        <v>36000</v>
      </c>
      <c r="K551" s="54">
        <f>ROUNDUP(装备强化!$F$3*INDEX(装备强化!$C$12:$C$26,MATCH(装备强化附表!K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26</v>
      </c>
      <c r="L551" s="54">
        <f t="shared" si="122"/>
        <v>52000</v>
      </c>
      <c r="M551" s="54">
        <f>ROUNDUP(装备强化!$F$3*INDEX(装备强化!$C$12:$C$26,MATCH(装备强化附表!M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32</v>
      </c>
      <c r="N551" s="54">
        <f t="shared" si="123"/>
        <v>64000</v>
      </c>
      <c r="O551" s="54">
        <f>ROUNDUP(装备强化!$F$3*INDEX(装备强化!$C$12:$C$26,MATCH(装备强化附表!O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41</v>
      </c>
      <c r="P551" s="54">
        <f t="shared" si="124"/>
        <v>82000</v>
      </c>
      <c r="Q551" s="54">
        <f>ROUNDUP(装备强化!$F$3*INDEX(装备强化!$C$12:$C$26,MATCH(装备强化附表!Q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72</v>
      </c>
      <c r="R551" s="54">
        <f t="shared" si="125"/>
        <v>144000</v>
      </c>
      <c r="S551" s="54">
        <f>ROUNDUP(装备强化!$F$3*INDEX(装备强化!$C$12:$C$26,MATCH(装备强化附表!S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84</v>
      </c>
      <c r="T551" s="54">
        <f t="shared" si="126"/>
        <v>168000</v>
      </c>
      <c r="U551" s="54">
        <f>ROUNDUP(装备强化!$F$3*INDEX(装备强化!$C$12:$C$26,MATCH(装备强化附表!U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95</v>
      </c>
      <c r="V551" s="54">
        <f t="shared" si="127"/>
        <v>190000</v>
      </c>
      <c r="W551" s="54">
        <f>ROUNDUP(装备强化!$F$3*INDEX(装备强化!$C$12:$C$26,MATCH(装备强化附表!W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107</v>
      </c>
      <c r="X551" s="54">
        <f t="shared" si="128"/>
        <v>214000</v>
      </c>
      <c r="Y551" s="54">
        <f>ROUNDUP(装备强化!$F$3*INDEX(装备强化!$C$12:$C$26,MATCH(装备强化附表!Y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118</v>
      </c>
      <c r="Z551" s="54">
        <f t="shared" si="129"/>
        <v>236000</v>
      </c>
      <c r="AA551" s="54">
        <f>ROUNDUP(装备强化!$F$3*INDEX(装备强化!$C$12:$C$26,MATCH(装备强化附表!AA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207</v>
      </c>
      <c r="AB551" s="54">
        <f t="shared" si="130"/>
        <v>414000</v>
      </c>
      <c r="AC551" s="54">
        <f>ROUNDUP(装备强化!$F$3*INDEX(装备强化!$C$12:$C$26,MATCH(装备强化附表!AC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230</v>
      </c>
      <c r="AD551" s="54">
        <f t="shared" si="131"/>
        <v>460000</v>
      </c>
      <c r="AE551" s="54">
        <f>ROUNDUP(装备强化!$F$3*INDEX(装备强化!$C$12:$C$26,MATCH(装备强化附表!AE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253</v>
      </c>
      <c r="AF551" s="54">
        <f t="shared" si="132"/>
        <v>506000</v>
      </c>
      <c r="AG551" s="54">
        <f>ROUNDUP(装备强化!$F$3*INDEX(装备强化!$C$12:$C$26,MATCH(装备强化附表!AG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276</v>
      </c>
      <c r="AH551" s="54">
        <f t="shared" si="133"/>
        <v>552000</v>
      </c>
      <c r="AI551" s="54">
        <f>ROUNDUP(装备强化!$F$3*INDEX(装备强化!$C$12:$C$26,MATCH(装备强化附表!AI$1,装备强化!$B$12:$B$26,0))*INDEX(装备强化!$G$12:$G$16,MATCH(装备强化附表!$D551,装备强化!$F$12:$F$16,0))*(INDEX(装备强化!$K$12:$K$26,MATCH(装备强化附表!$E551,装备强化!$J$12:$J$26,0))+IF($B551=1,装备强化!$K$28,0))*INDEX(装备强化!$O$12:$O$21,MATCH(装备强化附表!$C551,装备强化!$N$12:$N$21,0)),0)</f>
        <v>299</v>
      </c>
      <c r="AJ551" s="54">
        <f t="shared" si="134"/>
        <v>598000</v>
      </c>
    </row>
    <row r="552" spans="1:36">
      <c r="A552" t="s">
        <v>1431</v>
      </c>
      <c r="B552">
        <v>1</v>
      </c>
      <c r="C552" t="s">
        <v>129</v>
      </c>
      <c r="D552" t="s">
        <v>309</v>
      </c>
      <c r="E552">
        <v>45</v>
      </c>
      <c r="F552" t="s">
        <v>232</v>
      </c>
      <c r="G552" s="54">
        <f>ROUNDUP(装备强化!$F$3*INDEX(装备强化!$C$12:$C$26,MATCH(装备强化附表!G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15</v>
      </c>
      <c r="H552" s="54">
        <f t="shared" si="120"/>
        <v>30000</v>
      </c>
      <c r="I552" s="54">
        <f>ROUNDUP(装备强化!$F$3*INDEX(装备强化!$C$12:$C$26,MATCH(装备强化附表!I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22</v>
      </c>
      <c r="J552" s="54">
        <f t="shared" si="121"/>
        <v>44000</v>
      </c>
      <c r="K552" s="54">
        <f>ROUNDUP(装备强化!$F$3*INDEX(装备强化!$C$12:$C$26,MATCH(装备强化附表!K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33</v>
      </c>
      <c r="L552" s="54">
        <f t="shared" si="122"/>
        <v>66000</v>
      </c>
      <c r="M552" s="54">
        <f>ROUNDUP(装备强化!$F$3*INDEX(装备强化!$C$12:$C$26,MATCH(装备强化附表!M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40</v>
      </c>
      <c r="N552" s="54">
        <f t="shared" si="123"/>
        <v>80000</v>
      </c>
      <c r="O552" s="54">
        <f>ROUNDUP(装备强化!$F$3*INDEX(装备强化!$C$12:$C$26,MATCH(装备强化附表!O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51</v>
      </c>
      <c r="P552" s="54">
        <f t="shared" si="124"/>
        <v>102000</v>
      </c>
      <c r="Q552" s="54">
        <f>ROUNDUP(装备强化!$F$3*INDEX(装备强化!$C$12:$C$26,MATCH(装备强化附表!Q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91</v>
      </c>
      <c r="R552" s="54">
        <f t="shared" si="125"/>
        <v>182000</v>
      </c>
      <c r="S552" s="54">
        <f>ROUNDUP(装备强化!$F$3*INDEX(装备强化!$C$12:$C$26,MATCH(装备强化附表!S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106</v>
      </c>
      <c r="T552" s="54">
        <f t="shared" si="126"/>
        <v>212000</v>
      </c>
      <c r="U552" s="54">
        <f>ROUNDUP(装备强化!$F$3*INDEX(装备强化!$C$12:$C$26,MATCH(装备强化附表!U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120</v>
      </c>
      <c r="V552" s="54">
        <f t="shared" si="127"/>
        <v>240000</v>
      </c>
      <c r="W552" s="54">
        <f>ROUNDUP(装备强化!$F$3*INDEX(装备强化!$C$12:$C$26,MATCH(装备强化附表!W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135</v>
      </c>
      <c r="X552" s="54">
        <f t="shared" si="128"/>
        <v>270000</v>
      </c>
      <c r="Y552" s="54">
        <f>ROUNDUP(装备强化!$F$3*INDEX(装备强化!$C$12:$C$26,MATCH(装备强化附表!Y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149</v>
      </c>
      <c r="Z552" s="54">
        <f t="shared" si="129"/>
        <v>298000</v>
      </c>
      <c r="AA552" s="54">
        <f>ROUNDUP(装备强化!$F$3*INDEX(装备强化!$C$12:$C$26,MATCH(装备强化附表!AA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261</v>
      </c>
      <c r="AB552" s="54">
        <f t="shared" si="130"/>
        <v>522000</v>
      </c>
      <c r="AC552" s="54">
        <f>ROUNDUP(装备强化!$F$3*INDEX(装备强化!$C$12:$C$26,MATCH(装备强化附表!AC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290</v>
      </c>
      <c r="AD552" s="54">
        <f t="shared" si="131"/>
        <v>580000</v>
      </c>
      <c r="AE552" s="54">
        <f>ROUNDUP(装备强化!$F$3*INDEX(装备强化!$C$12:$C$26,MATCH(装备强化附表!AE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319</v>
      </c>
      <c r="AF552" s="54">
        <f t="shared" si="132"/>
        <v>638000</v>
      </c>
      <c r="AG552" s="54">
        <f>ROUNDUP(装备强化!$F$3*INDEX(装备强化!$C$12:$C$26,MATCH(装备强化附表!AG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348</v>
      </c>
      <c r="AH552" s="54">
        <f t="shared" si="133"/>
        <v>696000</v>
      </c>
      <c r="AI552" s="54">
        <f>ROUNDUP(装备强化!$F$3*INDEX(装备强化!$C$12:$C$26,MATCH(装备强化附表!AI$1,装备强化!$B$12:$B$26,0))*INDEX(装备强化!$G$12:$G$16,MATCH(装备强化附表!$D552,装备强化!$F$12:$F$16,0))*(INDEX(装备强化!$K$12:$K$26,MATCH(装备强化附表!$E552,装备强化!$J$12:$J$26,0))+IF($B552=1,装备强化!$K$28,0))*INDEX(装备强化!$O$12:$O$21,MATCH(装备强化附表!$C552,装备强化!$N$12:$N$21,0)),0)</f>
        <v>377</v>
      </c>
      <c r="AJ552" s="54">
        <f t="shared" si="134"/>
        <v>754000</v>
      </c>
    </row>
    <row r="553" spans="1:36">
      <c r="A553" t="s">
        <v>1436</v>
      </c>
      <c r="B553">
        <v>0</v>
      </c>
      <c r="C553" t="s">
        <v>123</v>
      </c>
      <c r="D553" t="s">
        <v>309</v>
      </c>
      <c r="E553">
        <v>50</v>
      </c>
      <c r="F553" t="s">
        <v>232</v>
      </c>
      <c r="G553" s="54">
        <f>ROUNDUP(装备强化!$F$3*INDEX(装备强化!$C$12:$C$26,MATCH(装备强化附表!G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13</v>
      </c>
      <c r="H553" s="54">
        <f t="shared" si="120"/>
        <v>26000</v>
      </c>
      <c r="I553" s="54">
        <f>ROUNDUP(装备强化!$F$3*INDEX(装备强化!$C$12:$C$26,MATCH(装备强化附表!I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19</v>
      </c>
      <c r="J553" s="54">
        <f t="shared" si="121"/>
        <v>38000</v>
      </c>
      <c r="K553" s="54">
        <f>ROUNDUP(装备强化!$F$3*INDEX(装备强化!$C$12:$C$26,MATCH(装备强化附表!K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29</v>
      </c>
      <c r="L553" s="54">
        <f t="shared" si="122"/>
        <v>58000</v>
      </c>
      <c r="M553" s="54">
        <f>ROUNDUP(装备强化!$F$3*INDEX(装备强化!$C$12:$C$26,MATCH(装备强化附表!M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35</v>
      </c>
      <c r="N553" s="54">
        <f t="shared" si="123"/>
        <v>70000</v>
      </c>
      <c r="O553" s="54">
        <f>ROUNDUP(装备强化!$F$3*INDEX(装备强化!$C$12:$C$26,MATCH(装备强化附表!O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44</v>
      </c>
      <c r="P553" s="54">
        <f t="shared" si="124"/>
        <v>88000</v>
      </c>
      <c r="Q553" s="54">
        <f>ROUNDUP(装备强化!$F$3*INDEX(装备强化!$C$12:$C$26,MATCH(装备强化附表!Q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79</v>
      </c>
      <c r="R553" s="54">
        <f t="shared" si="125"/>
        <v>158000</v>
      </c>
      <c r="S553" s="54">
        <f>ROUNDUP(装备强化!$F$3*INDEX(装备强化!$C$12:$C$26,MATCH(装备强化附表!S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91</v>
      </c>
      <c r="T553" s="54">
        <f t="shared" si="126"/>
        <v>182000</v>
      </c>
      <c r="U553" s="54">
        <f>ROUNDUP(装备强化!$F$3*INDEX(装备强化!$C$12:$C$26,MATCH(装备强化附表!U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104</v>
      </c>
      <c r="V553" s="54">
        <f t="shared" si="127"/>
        <v>208000</v>
      </c>
      <c r="W553" s="54">
        <f>ROUNDUP(装备强化!$F$3*INDEX(装备强化!$C$12:$C$26,MATCH(装备强化附表!W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116</v>
      </c>
      <c r="X553" s="54">
        <f t="shared" si="128"/>
        <v>232000</v>
      </c>
      <c r="Y553" s="54">
        <f>ROUNDUP(装备强化!$F$3*INDEX(装备强化!$C$12:$C$26,MATCH(装备强化附表!Y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129</v>
      </c>
      <c r="Z553" s="54">
        <f t="shared" si="129"/>
        <v>258000</v>
      </c>
      <c r="AA553" s="54">
        <f>ROUNDUP(装备强化!$F$3*INDEX(装备强化!$C$12:$C$26,MATCH(装备强化附表!AA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225</v>
      </c>
      <c r="AB553" s="54">
        <f t="shared" si="130"/>
        <v>450000</v>
      </c>
      <c r="AC553" s="54">
        <f>ROUNDUP(装备强化!$F$3*INDEX(装备强化!$C$12:$C$26,MATCH(装备强化附表!AC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250</v>
      </c>
      <c r="AD553" s="54">
        <f t="shared" si="131"/>
        <v>500000</v>
      </c>
      <c r="AE553" s="54">
        <f>ROUNDUP(装备强化!$F$3*INDEX(装备强化!$C$12:$C$26,MATCH(装备强化附表!AE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275</v>
      </c>
      <c r="AF553" s="54">
        <f t="shared" si="132"/>
        <v>550000</v>
      </c>
      <c r="AG553" s="54">
        <f>ROUNDUP(装备强化!$F$3*INDEX(装备强化!$C$12:$C$26,MATCH(装备强化附表!AG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300</v>
      </c>
      <c r="AH553" s="54">
        <f t="shared" si="133"/>
        <v>600000</v>
      </c>
      <c r="AI553" s="54">
        <f>ROUNDUP(装备强化!$F$3*INDEX(装备强化!$C$12:$C$26,MATCH(装备强化附表!AI$1,装备强化!$B$12:$B$26,0))*INDEX(装备强化!$G$12:$G$16,MATCH(装备强化附表!$D553,装备强化!$F$12:$F$16,0))*(INDEX(装备强化!$K$12:$K$26,MATCH(装备强化附表!$E553,装备强化!$J$12:$J$26,0))+IF($B553=1,装备强化!$K$28,0))*INDEX(装备强化!$O$12:$O$21,MATCH(装备强化附表!$C553,装备强化!$N$12:$N$21,0)),0)</f>
        <v>325</v>
      </c>
      <c r="AJ553" s="54">
        <f t="shared" si="134"/>
        <v>650000</v>
      </c>
    </row>
    <row r="554" spans="1:36">
      <c r="A554" t="s">
        <v>1441</v>
      </c>
      <c r="B554">
        <v>0</v>
      </c>
      <c r="C554" t="s">
        <v>124</v>
      </c>
      <c r="D554" t="s">
        <v>309</v>
      </c>
      <c r="E554">
        <v>50</v>
      </c>
      <c r="F554" t="s">
        <v>232</v>
      </c>
      <c r="G554" s="54">
        <f>ROUNDUP(装备强化!$F$3*INDEX(装备强化!$C$12:$C$26,MATCH(装备强化附表!G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16</v>
      </c>
      <c r="H554" s="54">
        <f t="shared" si="120"/>
        <v>32000</v>
      </c>
      <c r="I554" s="54">
        <f>ROUNDUP(装备强化!$F$3*INDEX(装备强化!$C$12:$C$26,MATCH(装备强化附表!I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24</v>
      </c>
      <c r="J554" s="54">
        <f t="shared" si="121"/>
        <v>48000</v>
      </c>
      <c r="K554" s="54">
        <f>ROUNDUP(装备强化!$F$3*INDEX(装备强化!$C$12:$C$26,MATCH(装备强化附表!K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36</v>
      </c>
      <c r="L554" s="54">
        <f t="shared" si="122"/>
        <v>72000</v>
      </c>
      <c r="M554" s="54">
        <f>ROUNDUP(装备强化!$F$3*INDEX(装备强化!$C$12:$C$26,MATCH(装备强化附表!M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43</v>
      </c>
      <c r="N554" s="54">
        <f t="shared" si="123"/>
        <v>86000</v>
      </c>
      <c r="O554" s="54">
        <f>ROUNDUP(装备强化!$F$3*INDEX(装备强化!$C$12:$C$26,MATCH(装备强化附表!O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55</v>
      </c>
      <c r="P554" s="54">
        <f t="shared" si="124"/>
        <v>110000</v>
      </c>
      <c r="Q554" s="54">
        <f>ROUNDUP(装备强化!$F$3*INDEX(装备强化!$C$12:$C$26,MATCH(装备强化附表!Q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98</v>
      </c>
      <c r="R554" s="54">
        <f t="shared" si="125"/>
        <v>196000</v>
      </c>
      <c r="S554" s="54">
        <f>ROUNDUP(装备强化!$F$3*INDEX(装备强化!$C$12:$C$26,MATCH(装备强化附表!S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114</v>
      </c>
      <c r="T554" s="54">
        <f t="shared" si="126"/>
        <v>228000</v>
      </c>
      <c r="U554" s="54">
        <f>ROUNDUP(装备强化!$F$3*INDEX(装备强化!$C$12:$C$26,MATCH(装备强化附表!U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129</v>
      </c>
      <c r="V554" s="54">
        <f t="shared" si="127"/>
        <v>258000</v>
      </c>
      <c r="W554" s="54">
        <f>ROUNDUP(装备强化!$F$3*INDEX(装备强化!$C$12:$C$26,MATCH(装备强化附表!W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145</v>
      </c>
      <c r="X554" s="54">
        <f t="shared" si="128"/>
        <v>290000</v>
      </c>
      <c r="Y554" s="54">
        <f>ROUNDUP(装备强化!$F$3*INDEX(装备强化!$C$12:$C$26,MATCH(装备强化附表!Y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161</v>
      </c>
      <c r="Z554" s="54">
        <f t="shared" si="129"/>
        <v>322000</v>
      </c>
      <c r="AA554" s="54">
        <f>ROUNDUP(装备强化!$F$3*INDEX(装备强化!$C$12:$C$26,MATCH(装备强化附表!AA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282</v>
      </c>
      <c r="AB554" s="54">
        <f t="shared" si="130"/>
        <v>564000</v>
      </c>
      <c r="AC554" s="54">
        <f>ROUNDUP(装备强化!$F$3*INDEX(装备强化!$C$12:$C$26,MATCH(装备强化附表!AC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313</v>
      </c>
      <c r="AD554" s="54">
        <f t="shared" si="131"/>
        <v>626000</v>
      </c>
      <c r="AE554" s="54">
        <f>ROUNDUP(装备强化!$F$3*INDEX(装备强化!$C$12:$C$26,MATCH(装备强化附表!AE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344</v>
      </c>
      <c r="AF554" s="54">
        <f t="shared" si="132"/>
        <v>688000</v>
      </c>
      <c r="AG554" s="54">
        <f>ROUNDUP(装备强化!$F$3*INDEX(装备强化!$C$12:$C$26,MATCH(装备强化附表!AG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375</v>
      </c>
      <c r="AH554" s="54">
        <f t="shared" si="133"/>
        <v>750000</v>
      </c>
      <c r="AI554" s="54">
        <f>ROUNDUP(装备强化!$F$3*INDEX(装备强化!$C$12:$C$26,MATCH(装备强化附表!AI$1,装备强化!$B$12:$B$26,0))*INDEX(装备强化!$G$12:$G$16,MATCH(装备强化附表!$D554,装备强化!$F$12:$F$16,0))*(INDEX(装备强化!$K$12:$K$26,MATCH(装备强化附表!$E554,装备强化!$J$12:$J$26,0))+IF($B554=1,装备强化!$K$28,0))*INDEX(装备强化!$O$12:$O$21,MATCH(装备强化附表!$C554,装备强化!$N$12:$N$21,0)),0)</f>
        <v>407</v>
      </c>
      <c r="AJ554" s="54">
        <f t="shared" si="134"/>
        <v>814000</v>
      </c>
    </row>
    <row r="555" spans="1:36">
      <c r="A555" t="s">
        <v>1446</v>
      </c>
      <c r="B555">
        <v>0</v>
      </c>
      <c r="C555" t="s">
        <v>125</v>
      </c>
      <c r="D555" t="s">
        <v>309</v>
      </c>
      <c r="E555">
        <v>50</v>
      </c>
      <c r="F555" t="s">
        <v>232</v>
      </c>
      <c r="G555" s="54">
        <f>ROUNDUP(装备强化!$F$3*INDEX(装备强化!$C$12:$C$26,MATCH(装备强化附表!G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16</v>
      </c>
      <c r="H555" s="54">
        <f t="shared" si="120"/>
        <v>32000</v>
      </c>
      <c r="I555" s="54">
        <f>ROUNDUP(装备强化!$F$3*INDEX(装备强化!$C$12:$C$26,MATCH(装备强化附表!I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24</v>
      </c>
      <c r="J555" s="54">
        <f t="shared" si="121"/>
        <v>48000</v>
      </c>
      <c r="K555" s="54">
        <f>ROUNDUP(装备强化!$F$3*INDEX(装备强化!$C$12:$C$26,MATCH(装备强化附表!K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36</v>
      </c>
      <c r="L555" s="54">
        <f t="shared" si="122"/>
        <v>72000</v>
      </c>
      <c r="M555" s="54">
        <f>ROUNDUP(装备强化!$F$3*INDEX(装备强化!$C$12:$C$26,MATCH(装备强化附表!M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43</v>
      </c>
      <c r="N555" s="54">
        <f t="shared" si="123"/>
        <v>86000</v>
      </c>
      <c r="O555" s="54">
        <f>ROUNDUP(装备强化!$F$3*INDEX(装备强化!$C$12:$C$26,MATCH(装备强化附表!O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55</v>
      </c>
      <c r="P555" s="54">
        <f t="shared" si="124"/>
        <v>110000</v>
      </c>
      <c r="Q555" s="54">
        <f>ROUNDUP(装备强化!$F$3*INDEX(装备强化!$C$12:$C$26,MATCH(装备强化附表!Q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98</v>
      </c>
      <c r="R555" s="54">
        <f t="shared" si="125"/>
        <v>196000</v>
      </c>
      <c r="S555" s="54">
        <f>ROUNDUP(装备强化!$F$3*INDEX(装备强化!$C$12:$C$26,MATCH(装备强化附表!S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114</v>
      </c>
      <c r="T555" s="54">
        <f t="shared" si="126"/>
        <v>228000</v>
      </c>
      <c r="U555" s="54">
        <f>ROUNDUP(装备强化!$F$3*INDEX(装备强化!$C$12:$C$26,MATCH(装备强化附表!U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129</v>
      </c>
      <c r="V555" s="54">
        <f t="shared" si="127"/>
        <v>258000</v>
      </c>
      <c r="W555" s="54">
        <f>ROUNDUP(装备强化!$F$3*INDEX(装备强化!$C$12:$C$26,MATCH(装备强化附表!W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145</v>
      </c>
      <c r="X555" s="54">
        <f t="shared" si="128"/>
        <v>290000</v>
      </c>
      <c r="Y555" s="54">
        <f>ROUNDUP(装备强化!$F$3*INDEX(装备强化!$C$12:$C$26,MATCH(装备强化附表!Y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161</v>
      </c>
      <c r="Z555" s="54">
        <f t="shared" si="129"/>
        <v>322000</v>
      </c>
      <c r="AA555" s="54">
        <f>ROUNDUP(装备强化!$F$3*INDEX(装备强化!$C$12:$C$26,MATCH(装备强化附表!AA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282</v>
      </c>
      <c r="AB555" s="54">
        <f t="shared" si="130"/>
        <v>564000</v>
      </c>
      <c r="AC555" s="54">
        <f>ROUNDUP(装备强化!$F$3*INDEX(装备强化!$C$12:$C$26,MATCH(装备强化附表!AC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313</v>
      </c>
      <c r="AD555" s="54">
        <f t="shared" si="131"/>
        <v>626000</v>
      </c>
      <c r="AE555" s="54">
        <f>ROUNDUP(装备强化!$F$3*INDEX(装备强化!$C$12:$C$26,MATCH(装备强化附表!AE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344</v>
      </c>
      <c r="AF555" s="54">
        <f t="shared" si="132"/>
        <v>688000</v>
      </c>
      <c r="AG555" s="54">
        <f>ROUNDUP(装备强化!$F$3*INDEX(装备强化!$C$12:$C$26,MATCH(装备强化附表!AG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375</v>
      </c>
      <c r="AH555" s="54">
        <f t="shared" si="133"/>
        <v>750000</v>
      </c>
      <c r="AI555" s="54">
        <f>ROUNDUP(装备强化!$F$3*INDEX(装备强化!$C$12:$C$26,MATCH(装备强化附表!AI$1,装备强化!$B$12:$B$26,0))*INDEX(装备强化!$G$12:$G$16,MATCH(装备强化附表!$D555,装备强化!$F$12:$F$16,0))*(INDEX(装备强化!$K$12:$K$26,MATCH(装备强化附表!$E555,装备强化!$J$12:$J$26,0))+IF($B555=1,装备强化!$K$28,0))*INDEX(装备强化!$O$12:$O$21,MATCH(装备强化附表!$C555,装备强化!$N$12:$N$21,0)),0)</f>
        <v>407</v>
      </c>
      <c r="AJ555" s="54">
        <f t="shared" si="134"/>
        <v>814000</v>
      </c>
    </row>
    <row r="556" spans="1:36">
      <c r="A556" t="s">
        <v>1451</v>
      </c>
      <c r="B556">
        <v>0</v>
      </c>
      <c r="C556" t="s">
        <v>130</v>
      </c>
      <c r="D556" t="s">
        <v>309</v>
      </c>
      <c r="E556">
        <v>50</v>
      </c>
      <c r="F556" t="s">
        <v>232</v>
      </c>
      <c r="G556" s="54">
        <f>ROUNDUP(装备强化!$F$3*INDEX(装备强化!$C$12:$C$26,MATCH(装备强化附表!G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13</v>
      </c>
      <c r="H556" s="54">
        <f t="shared" si="120"/>
        <v>26000</v>
      </c>
      <c r="I556" s="54">
        <f>ROUNDUP(装备强化!$F$3*INDEX(装备强化!$C$12:$C$26,MATCH(装备强化附表!I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19</v>
      </c>
      <c r="J556" s="54">
        <f t="shared" si="121"/>
        <v>38000</v>
      </c>
      <c r="K556" s="54">
        <f>ROUNDUP(装备强化!$F$3*INDEX(装备强化!$C$12:$C$26,MATCH(装备强化附表!K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29</v>
      </c>
      <c r="L556" s="54">
        <f t="shared" si="122"/>
        <v>58000</v>
      </c>
      <c r="M556" s="54">
        <f>ROUNDUP(装备强化!$F$3*INDEX(装备强化!$C$12:$C$26,MATCH(装备强化附表!M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35</v>
      </c>
      <c r="N556" s="54">
        <f t="shared" si="123"/>
        <v>70000</v>
      </c>
      <c r="O556" s="54">
        <f>ROUNDUP(装备强化!$F$3*INDEX(装备强化!$C$12:$C$26,MATCH(装备强化附表!O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44</v>
      </c>
      <c r="P556" s="54">
        <f t="shared" si="124"/>
        <v>88000</v>
      </c>
      <c r="Q556" s="54">
        <f>ROUNDUP(装备强化!$F$3*INDEX(装备强化!$C$12:$C$26,MATCH(装备强化附表!Q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79</v>
      </c>
      <c r="R556" s="54">
        <f t="shared" si="125"/>
        <v>158000</v>
      </c>
      <c r="S556" s="54">
        <f>ROUNDUP(装备强化!$F$3*INDEX(装备强化!$C$12:$C$26,MATCH(装备强化附表!S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91</v>
      </c>
      <c r="T556" s="54">
        <f t="shared" si="126"/>
        <v>182000</v>
      </c>
      <c r="U556" s="54">
        <f>ROUNDUP(装备强化!$F$3*INDEX(装备强化!$C$12:$C$26,MATCH(装备强化附表!U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104</v>
      </c>
      <c r="V556" s="54">
        <f t="shared" si="127"/>
        <v>208000</v>
      </c>
      <c r="W556" s="54">
        <f>ROUNDUP(装备强化!$F$3*INDEX(装备强化!$C$12:$C$26,MATCH(装备强化附表!W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116</v>
      </c>
      <c r="X556" s="54">
        <f t="shared" si="128"/>
        <v>232000</v>
      </c>
      <c r="Y556" s="54">
        <f>ROUNDUP(装备强化!$F$3*INDEX(装备强化!$C$12:$C$26,MATCH(装备强化附表!Y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129</v>
      </c>
      <c r="Z556" s="54">
        <f t="shared" si="129"/>
        <v>258000</v>
      </c>
      <c r="AA556" s="54">
        <f>ROUNDUP(装备强化!$F$3*INDEX(装备强化!$C$12:$C$26,MATCH(装备强化附表!AA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225</v>
      </c>
      <c r="AB556" s="54">
        <f t="shared" si="130"/>
        <v>450000</v>
      </c>
      <c r="AC556" s="54">
        <f>ROUNDUP(装备强化!$F$3*INDEX(装备强化!$C$12:$C$26,MATCH(装备强化附表!AC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250</v>
      </c>
      <c r="AD556" s="54">
        <f t="shared" si="131"/>
        <v>500000</v>
      </c>
      <c r="AE556" s="54">
        <f>ROUNDUP(装备强化!$F$3*INDEX(装备强化!$C$12:$C$26,MATCH(装备强化附表!AE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275</v>
      </c>
      <c r="AF556" s="54">
        <f t="shared" si="132"/>
        <v>550000</v>
      </c>
      <c r="AG556" s="54">
        <f>ROUNDUP(装备强化!$F$3*INDEX(装备强化!$C$12:$C$26,MATCH(装备强化附表!AG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300</v>
      </c>
      <c r="AH556" s="54">
        <f t="shared" si="133"/>
        <v>600000</v>
      </c>
      <c r="AI556" s="54">
        <f>ROUNDUP(装备强化!$F$3*INDEX(装备强化!$C$12:$C$26,MATCH(装备强化附表!AI$1,装备强化!$B$12:$B$26,0))*INDEX(装备强化!$G$12:$G$16,MATCH(装备强化附表!$D556,装备强化!$F$12:$F$16,0))*(INDEX(装备强化!$K$12:$K$26,MATCH(装备强化附表!$E556,装备强化!$J$12:$J$26,0))+IF($B556=1,装备强化!$K$28,0))*INDEX(装备强化!$O$12:$O$21,MATCH(装备强化附表!$C556,装备强化!$N$12:$N$21,0)),0)</f>
        <v>325</v>
      </c>
      <c r="AJ556" s="54">
        <f t="shared" si="134"/>
        <v>650000</v>
      </c>
    </row>
    <row r="557" spans="1:36">
      <c r="A557" t="s">
        <v>1456</v>
      </c>
      <c r="B557">
        <v>0</v>
      </c>
      <c r="C557" t="s">
        <v>131</v>
      </c>
      <c r="D557" t="s">
        <v>309</v>
      </c>
      <c r="E557">
        <v>50</v>
      </c>
      <c r="F557" t="s">
        <v>232</v>
      </c>
      <c r="G557" s="54">
        <f>ROUNDUP(装备强化!$F$3*INDEX(装备强化!$C$12:$C$26,MATCH(装备强化附表!G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13</v>
      </c>
      <c r="H557" s="54">
        <f t="shared" si="120"/>
        <v>26000</v>
      </c>
      <c r="I557" s="54">
        <f>ROUNDUP(装备强化!$F$3*INDEX(装备强化!$C$12:$C$26,MATCH(装备强化附表!I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19</v>
      </c>
      <c r="J557" s="54">
        <f t="shared" si="121"/>
        <v>38000</v>
      </c>
      <c r="K557" s="54">
        <f>ROUNDUP(装备强化!$F$3*INDEX(装备强化!$C$12:$C$26,MATCH(装备强化附表!K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29</v>
      </c>
      <c r="L557" s="54">
        <f t="shared" si="122"/>
        <v>58000</v>
      </c>
      <c r="M557" s="54">
        <f>ROUNDUP(装备强化!$F$3*INDEX(装备强化!$C$12:$C$26,MATCH(装备强化附表!M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35</v>
      </c>
      <c r="N557" s="54">
        <f t="shared" si="123"/>
        <v>70000</v>
      </c>
      <c r="O557" s="54">
        <f>ROUNDUP(装备强化!$F$3*INDEX(装备强化!$C$12:$C$26,MATCH(装备强化附表!O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44</v>
      </c>
      <c r="P557" s="54">
        <f t="shared" si="124"/>
        <v>88000</v>
      </c>
      <c r="Q557" s="54">
        <f>ROUNDUP(装备强化!$F$3*INDEX(装备强化!$C$12:$C$26,MATCH(装备强化附表!Q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79</v>
      </c>
      <c r="R557" s="54">
        <f t="shared" si="125"/>
        <v>158000</v>
      </c>
      <c r="S557" s="54">
        <f>ROUNDUP(装备强化!$F$3*INDEX(装备强化!$C$12:$C$26,MATCH(装备强化附表!S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91</v>
      </c>
      <c r="T557" s="54">
        <f t="shared" si="126"/>
        <v>182000</v>
      </c>
      <c r="U557" s="54">
        <f>ROUNDUP(装备强化!$F$3*INDEX(装备强化!$C$12:$C$26,MATCH(装备强化附表!U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104</v>
      </c>
      <c r="V557" s="54">
        <f t="shared" si="127"/>
        <v>208000</v>
      </c>
      <c r="W557" s="54">
        <f>ROUNDUP(装备强化!$F$3*INDEX(装备强化!$C$12:$C$26,MATCH(装备强化附表!W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116</v>
      </c>
      <c r="X557" s="54">
        <f t="shared" si="128"/>
        <v>232000</v>
      </c>
      <c r="Y557" s="54">
        <f>ROUNDUP(装备强化!$F$3*INDEX(装备强化!$C$12:$C$26,MATCH(装备强化附表!Y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129</v>
      </c>
      <c r="Z557" s="54">
        <f t="shared" si="129"/>
        <v>258000</v>
      </c>
      <c r="AA557" s="54">
        <f>ROUNDUP(装备强化!$F$3*INDEX(装备强化!$C$12:$C$26,MATCH(装备强化附表!AA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225</v>
      </c>
      <c r="AB557" s="54">
        <f t="shared" si="130"/>
        <v>450000</v>
      </c>
      <c r="AC557" s="54">
        <f>ROUNDUP(装备强化!$F$3*INDEX(装备强化!$C$12:$C$26,MATCH(装备强化附表!AC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250</v>
      </c>
      <c r="AD557" s="54">
        <f t="shared" si="131"/>
        <v>500000</v>
      </c>
      <c r="AE557" s="54">
        <f>ROUNDUP(装备强化!$F$3*INDEX(装备强化!$C$12:$C$26,MATCH(装备强化附表!AE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275</v>
      </c>
      <c r="AF557" s="54">
        <f t="shared" si="132"/>
        <v>550000</v>
      </c>
      <c r="AG557" s="54">
        <f>ROUNDUP(装备强化!$F$3*INDEX(装备强化!$C$12:$C$26,MATCH(装备强化附表!AG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300</v>
      </c>
      <c r="AH557" s="54">
        <f t="shared" si="133"/>
        <v>600000</v>
      </c>
      <c r="AI557" s="54">
        <f>ROUNDUP(装备强化!$F$3*INDEX(装备强化!$C$12:$C$26,MATCH(装备强化附表!AI$1,装备强化!$B$12:$B$26,0))*INDEX(装备强化!$G$12:$G$16,MATCH(装备强化附表!$D557,装备强化!$F$12:$F$16,0))*(INDEX(装备强化!$K$12:$K$26,MATCH(装备强化附表!$E557,装备强化!$J$12:$J$26,0))+IF($B557=1,装备强化!$K$28,0))*INDEX(装备强化!$O$12:$O$21,MATCH(装备强化附表!$C557,装备强化!$N$12:$N$21,0)),0)</f>
        <v>325</v>
      </c>
      <c r="AJ557" s="54">
        <f t="shared" si="134"/>
        <v>650000</v>
      </c>
    </row>
    <row r="558" spans="1:36">
      <c r="A558" t="s">
        <v>1461</v>
      </c>
      <c r="B558">
        <v>0</v>
      </c>
      <c r="C558" t="s">
        <v>132</v>
      </c>
      <c r="D558" t="s">
        <v>309</v>
      </c>
      <c r="E558">
        <v>50</v>
      </c>
      <c r="F558" t="s">
        <v>232</v>
      </c>
      <c r="G558" s="54">
        <f>ROUNDUP(装备强化!$F$3*INDEX(装备强化!$C$12:$C$26,MATCH(装备强化附表!G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8</v>
      </c>
      <c r="H558" s="54">
        <f t="shared" si="120"/>
        <v>16000</v>
      </c>
      <c r="I558" s="54">
        <f>ROUNDUP(装备强化!$F$3*INDEX(装备强化!$C$12:$C$26,MATCH(装备强化附表!I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12</v>
      </c>
      <c r="J558" s="54">
        <f t="shared" si="121"/>
        <v>24000</v>
      </c>
      <c r="K558" s="54">
        <f>ROUNDUP(装备强化!$F$3*INDEX(装备强化!$C$12:$C$26,MATCH(装备强化附表!K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17</v>
      </c>
      <c r="L558" s="54">
        <f t="shared" si="122"/>
        <v>34000</v>
      </c>
      <c r="M558" s="54">
        <f>ROUNDUP(装备强化!$F$3*INDEX(装备强化!$C$12:$C$26,MATCH(装备强化附表!M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21</v>
      </c>
      <c r="N558" s="54">
        <f t="shared" si="123"/>
        <v>42000</v>
      </c>
      <c r="O558" s="54">
        <f>ROUNDUP(装备强化!$F$3*INDEX(装备强化!$C$12:$C$26,MATCH(装备强化附表!O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27</v>
      </c>
      <c r="P558" s="54">
        <f t="shared" si="124"/>
        <v>54000</v>
      </c>
      <c r="Q558" s="54">
        <f>ROUNDUP(装备强化!$F$3*INDEX(装备强化!$C$12:$C$26,MATCH(装备强化附表!Q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47</v>
      </c>
      <c r="R558" s="54">
        <f t="shared" si="125"/>
        <v>94000</v>
      </c>
      <c r="S558" s="54">
        <f>ROUNDUP(装备强化!$F$3*INDEX(装备强化!$C$12:$C$26,MATCH(装备强化附表!S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55</v>
      </c>
      <c r="T558" s="54">
        <f t="shared" si="126"/>
        <v>110000</v>
      </c>
      <c r="U558" s="54">
        <f>ROUNDUP(装备强化!$F$3*INDEX(装备强化!$C$12:$C$26,MATCH(装备强化附表!U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62</v>
      </c>
      <c r="V558" s="54">
        <f t="shared" si="127"/>
        <v>124000</v>
      </c>
      <c r="W558" s="54">
        <f>ROUNDUP(装备强化!$F$3*INDEX(装备强化!$C$12:$C$26,MATCH(装备强化附表!W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70</v>
      </c>
      <c r="X558" s="54">
        <f t="shared" si="128"/>
        <v>140000</v>
      </c>
      <c r="Y558" s="54">
        <f>ROUNDUP(装备强化!$F$3*INDEX(装备强化!$C$12:$C$26,MATCH(装备强化附表!Y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77</v>
      </c>
      <c r="Z558" s="54">
        <f t="shared" si="129"/>
        <v>154000</v>
      </c>
      <c r="AA558" s="54">
        <f>ROUNDUP(装备强化!$F$3*INDEX(装备强化!$C$12:$C$26,MATCH(装备强化附表!AA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135</v>
      </c>
      <c r="AB558" s="54">
        <f t="shared" si="130"/>
        <v>270000</v>
      </c>
      <c r="AC558" s="54">
        <f>ROUNDUP(装备强化!$F$3*INDEX(装备强化!$C$12:$C$26,MATCH(装备强化附表!AC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150</v>
      </c>
      <c r="AD558" s="54">
        <f t="shared" si="131"/>
        <v>300000</v>
      </c>
      <c r="AE558" s="54">
        <f>ROUNDUP(装备强化!$F$3*INDEX(装备强化!$C$12:$C$26,MATCH(装备强化附表!AE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165</v>
      </c>
      <c r="AF558" s="54">
        <f t="shared" si="132"/>
        <v>330000</v>
      </c>
      <c r="AG558" s="54">
        <f>ROUNDUP(装备强化!$F$3*INDEX(装备强化!$C$12:$C$26,MATCH(装备强化附表!AG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180</v>
      </c>
      <c r="AH558" s="54">
        <f t="shared" si="133"/>
        <v>360000</v>
      </c>
      <c r="AI558" s="54">
        <f>ROUNDUP(装备强化!$F$3*INDEX(装备强化!$C$12:$C$26,MATCH(装备强化附表!AI$1,装备强化!$B$12:$B$26,0))*INDEX(装备强化!$G$12:$G$16,MATCH(装备强化附表!$D558,装备强化!$F$12:$F$16,0))*(INDEX(装备强化!$K$12:$K$26,MATCH(装备强化附表!$E558,装备强化!$J$12:$J$26,0))+IF($B558=1,装备强化!$K$28,0))*INDEX(装备强化!$O$12:$O$21,MATCH(装备强化附表!$C558,装备强化!$N$12:$N$21,0)),0)</f>
        <v>195</v>
      </c>
      <c r="AJ558" s="54">
        <f t="shared" si="134"/>
        <v>390000</v>
      </c>
    </row>
    <row r="559" spans="1:36">
      <c r="A559" t="s">
        <v>1466</v>
      </c>
      <c r="B559">
        <v>0</v>
      </c>
      <c r="C559" t="s">
        <v>127</v>
      </c>
      <c r="D559" t="s">
        <v>309</v>
      </c>
      <c r="E559">
        <v>50</v>
      </c>
      <c r="F559" t="s">
        <v>135</v>
      </c>
      <c r="G559" s="54">
        <f>ROUNDUP(装备强化!$F$3*INDEX(装备强化!$C$12:$C$26,MATCH(装备强化附表!G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25</v>
      </c>
      <c r="H559" s="54">
        <f t="shared" si="120"/>
        <v>50000</v>
      </c>
      <c r="I559" s="54">
        <f>ROUNDUP(装备强化!$F$3*INDEX(装备强化!$C$12:$C$26,MATCH(装备强化附表!I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38</v>
      </c>
      <c r="J559" s="54">
        <f t="shared" si="121"/>
        <v>76000</v>
      </c>
      <c r="K559" s="54">
        <f>ROUNDUP(装备强化!$F$3*INDEX(装备强化!$C$12:$C$26,MATCH(装备强化附表!K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57</v>
      </c>
      <c r="L559" s="54">
        <f t="shared" si="122"/>
        <v>114000</v>
      </c>
      <c r="M559" s="54">
        <f>ROUNDUP(装备强化!$F$3*INDEX(装备强化!$C$12:$C$26,MATCH(装备强化附表!M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69</v>
      </c>
      <c r="N559" s="54">
        <f t="shared" si="123"/>
        <v>138000</v>
      </c>
      <c r="O559" s="54">
        <f>ROUNDUP(装备强化!$F$3*INDEX(装备强化!$C$12:$C$26,MATCH(装备强化附表!O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88</v>
      </c>
      <c r="P559" s="54">
        <f t="shared" si="124"/>
        <v>176000</v>
      </c>
      <c r="Q559" s="54">
        <f>ROUNDUP(装备强化!$F$3*INDEX(装备强化!$C$12:$C$26,MATCH(装备强化附表!Q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157</v>
      </c>
      <c r="R559" s="54">
        <f t="shared" si="125"/>
        <v>314000</v>
      </c>
      <c r="S559" s="54">
        <f>ROUNDUP(装备强化!$F$3*INDEX(装备强化!$C$12:$C$26,MATCH(装备强化附表!S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182</v>
      </c>
      <c r="T559" s="54">
        <f t="shared" si="126"/>
        <v>364000</v>
      </c>
      <c r="U559" s="54">
        <f>ROUNDUP(装备强化!$F$3*INDEX(装备强化!$C$12:$C$26,MATCH(装备强化附表!U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207</v>
      </c>
      <c r="V559" s="54">
        <f t="shared" si="127"/>
        <v>414000</v>
      </c>
      <c r="W559" s="54">
        <f>ROUNDUP(装备强化!$F$3*INDEX(装备强化!$C$12:$C$26,MATCH(装备强化附表!W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232</v>
      </c>
      <c r="X559" s="54">
        <f t="shared" si="128"/>
        <v>464000</v>
      </c>
      <c r="Y559" s="54">
        <f>ROUNDUP(装备强化!$F$3*INDEX(装备强化!$C$12:$C$26,MATCH(装备强化附表!Y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257</v>
      </c>
      <c r="Z559" s="54">
        <f t="shared" si="129"/>
        <v>514000</v>
      </c>
      <c r="AA559" s="54">
        <f>ROUNDUP(装备强化!$F$3*INDEX(装备强化!$C$12:$C$26,MATCH(装备强化附表!AA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450</v>
      </c>
      <c r="AB559" s="54">
        <f t="shared" si="130"/>
        <v>900000</v>
      </c>
      <c r="AC559" s="54">
        <f>ROUNDUP(装备强化!$F$3*INDEX(装备强化!$C$12:$C$26,MATCH(装备强化附表!AC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500</v>
      </c>
      <c r="AD559" s="54">
        <f t="shared" si="131"/>
        <v>1000000</v>
      </c>
      <c r="AE559" s="54">
        <f>ROUNDUP(装备强化!$F$3*INDEX(装备强化!$C$12:$C$26,MATCH(装备强化附表!AE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550</v>
      </c>
      <c r="AF559" s="54">
        <f t="shared" si="132"/>
        <v>1100000</v>
      </c>
      <c r="AG559" s="54">
        <f>ROUNDUP(装备强化!$F$3*INDEX(装备强化!$C$12:$C$26,MATCH(装备强化附表!AG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600</v>
      </c>
      <c r="AH559" s="54">
        <f t="shared" si="133"/>
        <v>1200000</v>
      </c>
      <c r="AI559" s="54">
        <f>ROUNDUP(装备强化!$F$3*INDEX(装备强化!$C$12:$C$26,MATCH(装备强化附表!AI$1,装备强化!$B$12:$B$26,0))*INDEX(装备强化!$G$12:$G$16,MATCH(装备强化附表!$D559,装备强化!$F$12:$F$16,0))*(INDEX(装备强化!$K$12:$K$26,MATCH(装备强化附表!$E559,装备强化!$J$12:$J$26,0))+IF($B559=1,装备强化!$K$28,0))*INDEX(装备强化!$O$12:$O$21,MATCH(装备强化附表!$C559,装备强化!$N$12:$N$21,0)),0)</f>
        <v>650</v>
      </c>
      <c r="AJ559" s="54">
        <f t="shared" si="134"/>
        <v>1300000</v>
      </c>
    </row>
    <row r="560" spans="1:36">
      <c r="A560" t="s">
        <v>1471</v>
      </c>
      <c r="B560">
        <v>1</v>
      </c>
      <c r="C560" t="s">
        <v>127</v>
      </c>
      <c r="D560" t="s">
        <v>309</v>
      </c>
      <c r="E560">
        <v>50</v>
      </c>
      <c r="F560" t="s">
        <v>135</v>
      </c>
      <c r="G560" s="54">
        <f>ROUNDUP(装备强化!$F$3*INDEX(装备强化!$C$12:$C$26,MATCH(装备强化附表!G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31</v>
      </c>
      <c r="H560" s="54">
        <f t="shared" si="120"/>
        <v>62000</v>
      </c>
      <c r="I560" s="54">
        <f>ROUNDUP(装备强化!$F$3*INDEX(装备强化!$C$12:$C$26,MATCH(装备强化附表!I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47</v>
      </c>
      <c r="J560" s="54">
        <f t="shared" si="121"/>
        <v>94000</v>
      </c>
      <c r="K560" s="54">
        <f>ROUNDUP(装备强化!$F$3*INDEX(装备强化!$C$12:$C$26,MATCH(装备强化附表!K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70</v>
      </c>
      <c r="L560" s="54">
        <f t="shared" si="122"/>
        <v>140000</v>
      </c>
      <c r="M560" s="54">
        <f>ROUNDUP(装备强化!$F$3*INDEX(装备强化!$C$12:$C$26,MATCH(装备强化附表!M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86</v>
      </c>
      <c r="N560" s="54">
        <f t="shared" si="123"/>
        <v>172000</v>
      </c>
      <c r="O560" s="54">
        <f>ROUNDUP(装备强化!$F$3*INDEX(装备强化!$C$12:$C$26,MATCH(装备强化附表!O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109</v>
      </c>
      <c r="P560" s="54">
        <f t="shared" si="124"/>
        <v>218000</v>
      </c>
      <c r="Q560" s="54">
        <f>ROUNDUP(装备强化!$F$3*INDEX(装备强化!$C$12:$C$26,MATCH(装备强化附表!Q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194</v>
      </c>
      <c r="R560" s="54">
        <f t="shared" si="125"/>
        <v>388000</v>
      </c>
      <c r="S560" s="54">
        <f>ROUNDUP(装备强化!$F$3*INDEX(装备强化!$C$12:$C$26,MATCH(装备强化附表!S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225</v>
      </c>
      <c r="T560" s="54">
        <f t="shared" si="126"/>
        <v>450000</v>
      </c>
      <c r="U560" s="54">
        <f>ROUNDUP(装备强化!$F$3*INDEX(装备强化!$C$12:$C$26,MATCH(装备强化附表!U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256</v>
      </c>
      <c r="V560" s="54">
        <f t="shared" si="127"/>
        <v>512000</v>
      </c>
      <c r="W560" s="54">
        <f>ROUNDUP(装备强化!$F$3*INDEX(装备强化!$C$12:$C$26,MATCH(装备强化附表!W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287</v>
      </c>
      <c r="X560" s="54">
        <f t="shared" si="128"/>
        <v>574000</v>
      </c>
      <c r="Y560" s="54">
        <f>ROUNDUP(装备强化!$F$3*INDEX(装备强化!$C$12:$C$26,MATCH(装备强化附表!Y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318</v>
      </c>
      <c r="Z560" s="54">
        <f t="shared" si="129"/>
        <v>636000</v>
      </c>
      <c r="AA560" s="54">
        <f>ROUNDUP(装备强化!$F$3*INDEX(装备强化!$C$12:$C$26,MATCH(装备强化附表!AA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558</v>
      </c>
      <c r="AB560" s="54">
        <f t="shared" si="130"/>
        <v>1116000</v>
      </c>
      <c r="AC560" s="54">
        <f>ROUNDUP(装备强化!$F$3*INDEX(装备强化!$C$12:$C$26,MATCH(装备强化附表!AC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620</v>
      </c>
      <c r="AD560" s="54">
        <f t="shared" si="131"/>
        <v>1240000</v>
      </c>
      <c r="AE560" s="54">
        <f>ROUNDUP(装备强化!$F$3*INDEX(装备强化!$C$12:$C$26,MATCH(装备强化附表!AE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682</v>
      </c>
      <c r="AF560" s="54">
        <f t="shared" si="132"/>
        <v>1364000</v>
      </c>
      <c r="AG560" s="54">
        <f>ROUNDUP(装备强化!$F$3*INDEX(装备强化!$C$12:$C$26,MATCH(装备强化附表!AG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744</v>
      </c>
      <c r="AH560" s="54">
        <f t="shared" si="133"/>
        <v>1488000</v>
      </c>
      <c r="AI560" s="54">
        <f>ROUNDUP(装备强化!$F$3*INDEX(装备强化!$C$12:$C$26,MATCH(装备强化附表!AI$1,装备强化!$B$12:$B$26,0))*INDEX(装备强化!$G$12:$G$16,MATCH(装备强化附表!$D560,装备强化!$F$12:$F$16,0))*(INDEX(装备强化!$K$12:$K$26,MATCH(装备强化附表!$E560,装备强化!$J$12:$J$26,0))+IF($B560=1,装备强化!$K$28,0))*INDEX(装备强化!$O$12:$O$21,MATCH(装备强化附表!$C560,装备强化!$N$12:$N$21,0)),0)</f>
        <v>806</v>
      </c>
      <c r="AJ560" s="54">
        <f t="shared" si="134"/>
        <v>1612000</v>
      </c>
    </row>
    <row r="561" spans="1:36">
      <c r="A561" t="s">
        <v>1476</v>
      </c>
      <c r="B561">
        <v>0</v>
      </c>
      <c r="C561" t="s">
        <v>128</v>
      </c>
      <c r="D561" t="s">
        <v>309</v>
      </c>
      <c r="E561">
        <v>50</v>
      </c>
      <c r="F561" t="s">
        <v>135</v>
      </c>
      <c r="G561" s="54">
        <f>ROUNDUP(装备强化!$F$3*INDEX(装备强化!$C$12:$C$26,MATCH(装备强化附表!G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16</v>
      </c>
      <c r="H561" s="54">
        <f t="shared" si="120"/>
        <v>32000</v>
      </c>
      <c r="I561" s="54">
        <f>ROUNDUP(装备强化!$F$3*INDEX(装备强化!$C$12:$C$26,MATCH(装备强化附表!I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24</v>
      </c>
      <c r="J561" s="54">
        <f t="shared" si="121"/>
        <v>48000</v>
      </c>
      <c r="K561" s="54">
        <f>ROUNDUP(装备强化!$F$3*INDEX(装备强化!$C$12:$C$26,MATCH(装备强化附表!K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36</v>
      </c>
      <c r="L561" s="54">
        <f t="shared" si="122"/>
        <v>72000</v>
      </c>
      <c r="M561" s="54">
        <f>ROUNDUP(装备强化!$F$3*INDEX(装备强化!$C$12:$C$26,MATCH(装备强化附表!M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43</v>
      </c>
      <c r="N561" s="54">
        <f t="shared" si="123"/>
        <v>86000</v>
      </c>
      <c r="O561" s="54">
        <f>ROUNDUP(装备强化!$F$3*INDEX(装备强化!$C$12:$C$26,MATCH(装备强化附表!O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55</v>
      </c>
      <c r="P561" s="54">
        <f t="shared" si="124"/>
        <v>110000</v>
      </c>
      <c r="Q561" s="54">
        <f>ROUNDUP(装备强化!$F$3*INDEX(装备强化!$C$12:$C$26,MATCH(装备强化附表!Q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98</v>
      </c>
      <c r="R561" s="54">
        <f t="shared" si="125"/>
        <v>196000</v>
      </c>
      <c r="S561" s="54">
        <f>ROUNDUP(装备强化!$F$3*INDEX(装备强化!$C$12:$C$26,MATCH(装备强化附表!S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114</v>
      </c>
      <c r="T561" s="54">
        <f t="shared" si="126"/>
        <v>228000</v>
      </c>
      <c r="U561" s="54">
        <f>ROUNDUP(装备强化!$F$3*INDEX(装备强化!$C$12:$C$26,MATCH(装备强化附表!U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129</v>
      </c>
      <c r="V561" s="54">
        <f t="shared" si="127"/>
        <v>258000</v>
      </c>
      <c r="W561" s="54">
        <f>ROUNDUP(装备强化!$F$3*INDEX(装备强化!$C$12:$C$26,MATCH(装备强化附表!W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145</v>
      </c>
      <c r="X561" s="54">
        <f t="shared" si="128"/>
        <v>290000</v>
      </c>
      <c r="Y561" s="54">
        <f>ROUNDUP(装备强化!$F$3*INDEX(装备强化!$C$12:$C$26,MATCH(装备强化附表!Y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161</v>
      </c>
      <c r="Z561" s="54">
        <f t="shared" si="129"/>
        <v>322000</v>
      </c>
      <c r="AA561" s="54">
        <f>ROUNDUP(装备强化!$F$3*INDEX(装备强化!$C$12:$C$26,MATCH(装备强化附表!AA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282</v>
      </c>
      <c r="AB561" s="54">
        <f t="shared" si="130"/>
        <v>564000</v>
      </c>
      <c r="AC561" s="54">
        <f>ROUNDUP(装备强化!$F$3*INDEX(装备强化!$C$12:$C$26,MATCH(装备强化附表!AC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313</v>
      </c>
      <c r="AD561" s="54">
        <f t="shared" si="131"/>
        <v>626000</v>
      </c>
      <c r="AE561" s="54">
        <f>ROUNDUP(装备强化!$F$3*INDEX(装备强化!$C$12:$C$26,MATCH(装备强化附表!AE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344</v>
      </c>
      <c r="AF561" s="54">
        <f t="shared" si="132"/>
        <v>688000</v>
      </c>
      <c r="AG561" s="54">
        <f>ROUNDUP(装备强化!$F$3*INDEX(装备强化!$C$12:$C$26,MATCH(装备强化附表!AG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375</v>
      </c>
      <c r="AH561" s="54">
        <f t="shared" si="133"/>
        <v>750000</v>
      </c>
      <c r="AI561" s="54">
        <f>ROUNDUP(装备强化!$F$3*INDEX(装备强化!$C$12:$C$26,MATCH(装备强化附表!AI$1,装备强化!$B$12:$B$26,0))*INDEX(装备强化!$G$12:$G$16,MATCH(装备强化附表!$D561,装备强化!$F$12:$F$16,0))*(INDEX(装备强化!$K$12:$K$26,MATCH(装备强化附表!$E561,装备强化!$J$12:$J$26,0))+IF($B561=1,装备强化!$K$28,0))*INDEX(装备强化!$O$12:$O$21,MATCH(装备强化附表!$C561,装备强化!$N$12:$N$21,0)),0)</f>
        <v>407</v>
      </c>
      <c r="AJ561" s="54">
        <f t="shared" si="134"/>
        <v>814000</v>
      </c>
    </row>
    <row r="562" spans="1:36">
      <c r="A562" t="s">
        <v>1481</v>
      </c>
      <c r="B562">
        <v>1</v>
      </c>
      <c r="C562" t="s">
        <v>128</v>
      </c>
      <c r="D562" t="s">
        <v>309</v>
      </c>
      <c r="E562">
        <v>50</v>
      </c>
      <c r="F562" t="s">
        <v>135</v>
      </c>
      <c r="G562" s="54">
        <f>ROUNDUP(装备强化!$F$3*INDEX(装备强化!$C$12:$C$26,MATCH(装备强化附表!G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20</v>
      </c>
      <c r="H562" s="54">
        <f t="shared" si="120"/>
        <v>40000</v>
      </c>
      <c r="I562" s="54">
        <f>ROUNDUP(装备强化!$F$3*INDEX(装备强化!$C$12:$C$26,MATCH(装备强化附表!I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30</v>
      </c>
      <c r="J562" s="54">
        <f t="shared" si="121"/>
        <v>60000</v>
      </c>
      <c r="K562" s="54">
        <f>ROUNDUP(装备强化!$F$3*INDEX(装备强化!$C$12:$C$26,MATCH(装备强化附表!K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44</v>
      </c>
      <c r="L562" s="54">
        <f t="shared" si="122"/>
        <v>88000</v>
      </c>
      <c r="M562" s="54">
        <f>ROUNDUP(装备强化!$F$3*INDEX(装备强化!$C$12:$C$26,MATCH(装备强化附表!M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54</v>
      </c>
      <c r="N562" s="54">
        <f t="shared" si="123"/>
        <v>108000</v>
      </c>
      <c r="O562" s="54">
        <f>ROUNDUP(装备强化!$F$3*INDEX(装备强化!$C$12:$C$26,MATCH(装备强化附表!O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68</v>
      </c>
      <c r="P562" s="54">
        <f t="shared" si="124"/>
        <v>136000</v>
      </c>
      <c r="Q562" s="54">
        <f>ROUNDUP(装备强化!$F$3*INDEX(装备强化!$C$12:$C$26,MATCH(装备强化附表!Q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122</v>
      </c>
      <c r="R562" s="54">
        <f t="shared" si="125"/>
        <v>244000</v>
      </c>
      <c r="S562" s="54">
        <f>ROUNDUP(装备强化!$F$3*INDEX(装备强化!$C$12:$C$26,MATCH(装备强化附表!S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141</v>
      </c>
      <c r="T562" s="54">
        <f t="shared" si="126"/>
        <v>282000</v>
      </c>
      <c r="U562" s="54">
        <f>ROUNDUP(装备强化!$F$3*INDEX(装备强化!$C$12:$C$26,MATCH(装备强化附表!U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160</v>
      </c>
      <c r="V562" s="54">
        <f t="shared" si="127"/>
        <v>320000</v>
      </c>
      <c r="W562" s="54">
        <f>ROUNDUP(装备强化!$F$3*INDEX(装备强化!$C$12:$C$26,MATCH(装备强化附表!W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180</v>
      </c>
      <c r="X562" s="54">
        <f t="shared" si="128"/>
        <v>360000</v>
      </c>
      <c r="Y562" s="54">
        <f>ROUNDUP(装备强化!$F$3*INDEX(装备强化!$C$12:$C$26,MATCH(装备强化附表!Y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199</v>
      </c>
      <c r="Z562" s="54">
        <f t="shared" si="129"/>
        <v>398000</v>
      </c>
      <c r="AA562" s="54">
        <f>ROUNDUP(装备强化!$F$3*INDEX(装备强化!$C$12:$C$26,MATCH(装备强化附表!AA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349</v>
      </c>
      <c r="AB562" s="54">
        <f t="shared" si="130"/>
        <v>698000</v>
      </c>
      <c r="AC562" s="54">
        <f>ROUNDUP(装备强化!$F$3*INDEX(装备强化!$C$12:$C$26,MATCH(装备强化附表!AC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388</v>
      </c>
      <c r="AD562" s="54">
        <f t="shared" si="131"/>
        <v>776000</v>
      </c>
      <c r="AE562" s="54">
        <f>ROUNDUP(装备强化!$F$3*INDEX(装备强化!$C$12:$C$26,MATCH(装备强化附表!AE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427</v>
      </c>
      <c r="AF562" s="54">
        <f t="shared" si="132"/>
        <v>854000</v>
      </c>
      <c r="AG562" s="54">
        <f>ROUNDUP(装备强化!$F$3*INDEX(装备强化!$C$12:$C$26,MATCH(装备强化附表!AG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465</v>
      </c>
      <c r="AH562" s="54">
        <f t="shared" si="133"/>
        <v>930000</v>
      </c>
      <c r="AI562" s="54">
        <f>ROUNDUP(装备强化!$F$3*INDEX(装备强化!$C$12:$C$26,MATCH(装备强化附表!AI$1,装备强化!$B$12:$B$26,0))*INDEX(装备强化!$G$12:$G$16,MATCH(装备强化附表!$D562,装备强化!$F$12:$F$16,0))*(INDEX(装备强化!$K$12:$K$26,MATCH(装备强化附表!$E562,装备强化!$J$12:$J$26,0))+IF($B562=1,装备强化!$K$28,0))*INDEX(装备强化!$O$12:$O$21,MATCH(装备强化附表!$C562,装备强化!$N$12:$N$21,0)),0)</f>
        <v>504</v>
      </c>
      <c r="AJ562" s="54">
        <f t="shared" si="134"/>
        <v>1008000</v>
      </c>
    </row>
    <row r="563" spans="1:36">
      <c r="A563" t="s">
        <v>1486</v>
      </c>
      <c r="B563">
        <v>0</v>
      </c>
      <c r="C563" t="s">
        <v>127</v>
      </c>
      <c r="D563" t="s">
        <v>309</v>
      </c>
      <c r="E563">
        <v>50</v>
      </c>
      <c r="F563" t="s">
        <v>139</v>
      </c>
      <c r="G563" s="54">
        <f>ROUNDUP(装备强化!$F$3*INDEX(装备强化!$C$12:$C$26,MATCH(装备强化附表!G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25</v>
      </c>
      <c r="H563" s="54">
        <f t="shared" si="120"/>
        <v>50000</v>
      </c>
      <c r="I563" s="54">
        <f>ROUNDUP(装备强化!$F$3*INDEX(装备强化!$C$12:$C$26,MATCH(装备强化附表!I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38</v>
      </c>
      <c r="J563" s="54">
        <f t="shared" si="121"/>
        <v>76000</v>
      </c>
      <c r="K563" s="54">
        <f>ROUNDUP(装备强化!$F$3*INDEX(装备强化!$C$12:$C$26,MATCH(装备强化附表!K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57</v>
      </c>
      <c r="L563" s="54">
        <f t="shared" si="122"/>
        <v>114000</v>
      </c>
      <c r="M563" s="54">
        <f>ROUNDUP(装备强化!$F$3*INDEX(装备强化!$C$12:$C$26,MATCH(装备强化附表!M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69</v>
      </c>
      <c r="N563" s="54">
        <f t="shared" si="123"/>
        <v>138000</v>
      </c>
      <c r="O563" s="54">
        <f>ROUNDUP(装备强化!$F$3*INDEX(装备强化!$C$12:$C$26,MATCH(装备强化附表!O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88</v>
      </c>
      <c r="P563" s="54">
        <f t="shared" si="124"/>
        <v>176000</v>
      </c>
      <c r="Q563" s="54">
        <f>ROUNDUP(装备强化!$F$3*INDEX(装备强化!$C$12:$C$26,MATCH(装备强化附表!Q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157</v>
      </c>
      <c r="R563" s="54">
        <f t="shared" si="125"/>
        <v>314000</v>
      </c>
      <c r="S563" s="54">
        <f>ROUNDUP(装备强化!$F$3*INDEX(装备强化!$C$12:$C$26,MATCH(装备强化附表!S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182</v>
      </c>
      <c r="T563" s="54">
        <f t="shared" si="126"/>
        <v>364000</v>
      </c>
      <c r="U563" s="54">
        <f>ROUNDUP(装备强化!$F$3*INDEX(装备强化!$C$12:$C$26,MATCH(装备强化附表!U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207</v>
      </c>
      <c r="V563" s="54">
        <f t="shared" si="127"/>
        <v>414000</v>
      </c>
      <c r="W563" s="54">
        <f>ROUNDUP(装备强化!$F$3*INDEX(装备强化!$C$12:$C$26,MATCH(装备强化附表!W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232</v>
      </c>
      <c r="X563" s="54">
        <f t="shared" si="128"/>
        <v>464000</v>
      </c>
      <c r="Y563" s="54">
        <f>ROUNDUP(装备强化!$F$3*INDEX(装备强化!$C$12:$C$26,MATCH(装备强化附表!Y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257</v>
      </c>
      <c r="Z563" s="54">
        <f t="shared" si="129"/>
        <v>514000</v>
      </c>
      <c r="AA563" s="54">
        <f>ROUNDUP(装备强化!$F$3*INDEX(装备强化!$C$12:$C$26,MATCH(装备强化附表!AA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450</v>
      </c>
      <c r="AB563" s="54">
        <f t="shared" si="130"/>
        <v>900000</v>
      </c>
      <c r="AC563" s="54">
        <f>ROUNDUP(装备强化!$F$3*INDEX(装备强化!$C$12:$C$26,MATCH(装备强化附表!AC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500</v>
      </c>
      <c r="AD563" s="54">
        <f t="shared" si="131"/>
        <v>1000000</v>
      </c>
      <c r="AE563" s="54">
        <f>ROUNDUP(装备强化!$F$3*INDEX(装备强化!$C$12:$C$26,MATCH(装备强化附表!AE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550</v>
      </c>
      <c r="AF563" s="54">
        <f t="shared" si="132"/>
        <v>1100000</v>
      </c>
      <c r="AG563" s="54">
        <f>ROUNDUP(装备强化!$F$3*INDEX(装备强化!$C$12:$C$26,MATCH(装备强化附表!AG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600</v>
      </c>
      <c r="AH563" s="54">
        <f t="shared" si="133"/>
        <v>1200000</v>
      </c>
      <c r="AI563" s="54">
        <f>ROUNDUP(装备强化!$F$3*INDEX(装备强化!$C$12:$C$26,MATCH(装备强化附表!AI$1,装备强化!$B$12:$B$26,0))*INDEX(装备强化!$G$12:$G$16,MATCH(装备强化附表!$D563,装备强化!$F$12:$F$16,0))*(INDEX(装备强化!$K$12:$K$26,MATCH(装备强化附表!$E563,装备强化!$J$12:$J$26,0))+IF($B563=1,装备强化!$K$28,0))*INDEX(装备强化!$O$12:$O$21,MATCH(装备强化附表!$C563,装备强化!$N$12:$N$21,0)),0)</f>
        <v>650</v>
      </c>
      <c r="AJ563" s="54">
        <f t="shared" si="134"/>
        <v>1300000</v>
      </c>
    </row>
    <row r="564" spans="1:36">
      <c r="A564" t="s">
        <v>1491</v>
      </c>
      <c r="B564">
        <v>1</v>
      </c>
      <c r="C564" t="s">
        <v>127</v>
      </c>
      <c r="D564" t="s">
        <v>309</v>
      </c>
      <c r="E564">
        <v>50</v>
      </c>
      <c r="F564" t="s">
        <v>139</v>
      </c>
      <c r="G564" s="54">
        <f>ROUNDUP(装备强化!$F$3*INDEX(装备强化!$C$12:$C$26,MATCH(装备强化附表!G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31</v>
      </c>
      <c r="H564" s="54">
        <f t="shared" si="120"/>
        <v>62000</v>
      </c>
      <c r="I564" s="54">
        <f>ROUNDUP(装备强化!$F$3*INDEX(装备强化!$C$12:$C$26,MATCH(装备强化附表!I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47</v>
      </c>
      <c r="J564" s="54">
        <f t="shared" si="121"/>
        <v>94000</v>
      </c>
      <c r="K564" s="54">
        <f>ROUNDUP(装备强化!$F$3*INDEX(装备强化!$C$12:$C$26,MATCH(装备强化附表!K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70</v>
      </c>
      <c r="L564" s="54">
        <f t="shared" si="122"/>
        <v>140000</v>
      </c>
      <c r="M564" s="54">
        <f>ROUNDUP(装备强化!$F$3*INDEX(装备强化!$C$12:$C$26,MATCH(装备强化附表!M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86</v>
      </c>
      <c r="N564" s="54">
        <f t="shared" si="123"/>
        <v>172000</v>
      </c>
      <c r="O564" s="54">
        <f>ROUNDUP(装备强化!$F$3*INDEX(装备强化!$C$12:$C$26,MATCH(装备强化附表!O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109</v>
      </c>
      <c r="P564" s="54">
        <f t="shared" si="124"/>
        <v>218000</v>
      </c>
      <c r="Q564" s="54">
        <f>ROUNDUP(装备强化!$F$3*INDEX(装备强化!$C$12:$C$26,MATCH(装备强化附表!Q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194</v>
      </c>
      <c r="R564" s="54">
        <f t="shared" si="125"/>
        <v>388000</v>
      </c>
      <c r="S564" s="54">
        <f>ROUNDUP(装备强化!$F$3*INDEX(装备强化!$C$12:$C$26,MATCH(装备强化附表!S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225</v>
      </c>
      <c r="T564" s="54">
        <f t="shared" si="126"/>
        <v>450000</v>
      </c>
      <c r="U564" s="54">
        <f>ROUNDUP(装备强化!$F$3*INDEX(装备强化!$C$12:$C$26,MATCH(装备强化附表!U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256</v>
      </c>
      <c r="V564" s="54">
        <f t="shared" si="127"/>
        <v>512000</v>
      </c>
      <c r="W564" s="54">
        <f>ROUNDUP(装备强化!$F$3*INDEX(装备强化!$C$12:$C$26,MATCH(装备强化附表!W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287</v>
      </c>
      <c r="X564" s="54">
        <f t="shared" si="128"/>
        <v>574000</v>
      </c>
      <c r="Y564" s="54">
        <f>ROUNDUP(装备强化!$F$3*INDEX(装备强化!$C$12:$C$26,MATCH(装备强化附表!Y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318</v>
      </c>
      <c r="Z564" s="54">
        <f t="shared" si="129"/>
        <v>636000</v>
      </c>
      <c r="AA564" s="54">
        <f>ROUNDUP(装备强化!$F$3*INDEX(装备强化!$C$12:$C$26,MATCH(装备强化附表!AA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558</v>
      </c>
      <c r="AB564" s="54">
        <f t="shared" si="130"/>
        <v>1116000</v>
      </c>
      <c r="AC564" s="54">
        <f>ROUNDUP(装备强化!$F$3*INDEX(装备强化!$C$12:$C$26,MATCH(装备强化附表!AC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620</v>
      </c>
      <c r="AD564" s="54">
        <f t="shared" si="131"/>
        <v>1240000</v>
      </c>
      <c r="AE564" s="54">
        <f>ROUNDUP(装备强化!$F$3*INDEX(装备强化!$C$12:$C$26,MATCH(装备强化附表!AE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682</v>
      </c>
      <c r="AF564" s="54">
        <f t="shared" si="132"/>
        <v>1364000</v>
      </c>
      <c r="AG564" s="54">
        <f>ROUNDUP(装备强化!$F$3*INDEX(装备强化!$C$12:$C$26,MATCH(装备强化附表!AG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744</v>
      </c>
      <c r="AH564" s="54">
        <f t="shared" si="133"/>
        <v>1488000</v>
      </c>
      <c r="AI564" s="54">
        <f>ROUNDUP(装备强化!$F$3*INDEX(装备强化!$C$12:$C$26,MATCH(装备强化附表!AI$1,装备强化!$B$12:$B$26,0))*INDEX(装备强化!$G$12:$G$16,MATCH(装备强化附表!$D564,装备强化!$F$12:$F$16,0))*(INDEX(装备强化!$K$12:$K$26,MATCH(装备强化附表!$E564,装备强化!$J$12:$J$26,0))+IF($B564=1,装备强化!$K$28,0))*INDEX(装备强化!$O$12:$O$21,MATCH(装备强化附表!$C564,装备强化!$N$12:$N$21,0)),0)</f>
        <v>806</v>
      </c>
      <c r="AJ564" s="54">
        <f t="shared" si="134"/>
        <v>1612000</v>
      </c>
    </row>
    <row r="565" spans="1:36">
      <c r="A565" t="s">
        <v>1496</v>
      </c>
      <c r="B565">
        <v>0</v>
      </c>
      <c r="C565" t="s">
        <v>128</v>
      </c>
      <c r="D565" t="s">
        <v>309</v>
      </c>
      <c r="E565">
        <v>50</v>
      </c>
      <c r="F565" t="s">
        <v>139</v>
      </c>
      <c r="G565" s="54">
        <f>ROUNDUP(装备强化!$F$3*INDEX(装备强化!$C$12:$C$26,MATCH(装备强化附表!G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16</v>
      </c>
      <c r="H565" s="54">
        <f t="shared" si="120"/>
        <v>32000</v>
      </c>
      <c r="I565" s="54">
        <f>ROUNDUP(装备强化!$F$3*INDEX(装备强化!$C$12:$C$26,MATCH(装备强化附表!I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24</v>
      </c>
      <c r="J565" s="54">
        <f t="shared" si="121"/>
        <v>48000</v>
      </c>
      <c r="K565" s="54">
        <f>ROUNDUP(装备强化!$F$3*INDEX(装备强化!$C$12:$C$26,MATCH(装备强化附表!K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36</v>
      </c>
      <c r="L565" s="54">
        <f t="shared" si="122"/>
        <v>72000</v>
      </c>
      <c r="M565" s="54">
        <f>ROUNDUP(装备强化!$F$3*INDEX(装备强化!$C$12:$C$26,MATCH(装备强化附表!M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43</v>
      </c>
      <c r="N565" s="54">
        <f t="shared" si="123"/>
        <v>86000</v>
      </c>
      <c r="O565" s="54">
        <f>ROUNDUP(装备强化!$F$3*INDEX(装备强化!$C$12:$C$26,MATCH(装备强化附表!O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55</v>
      </c>
      <c r="P565" s="54">
        <f t="shared" si="124"/>
        <v>110000</v>
      </c>
      <c r="Q565" s="54">
        <f>ROUNDUP(装备强化!$F$3*INDEX(装备强化!$C$12:$C$26,MATCH(装备强化附表!Q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98</v>
      </c>
      <c r="R565" s="54">
        <f t="shared" si="125"/>
        <v>196000</v>
      </c>
      <c r="S565" s="54">
        <f>ROUNDUP(装备强化!$F$3*INDEX(装备强化!$C$12:$C$26,MATCH(装备强化附表!S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114</v>
      </c>
      <c r="T565" s="54">
        <f t="shared" si="126"/>
        <v>228000</v>
      </c>
      <c r="U565" s="54">
        <f>ROUNDUP(装备强化!$F$3*INDEX(装备强化!$C$12:$C$26,MATCH(装备强化附表!U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129</v>
      </c>
      <c r="V565" s="54">
        <f t="shared" si="127"/>
        <v>258000</v>
      </c>
      <c r="W565" s="54">
        <f>ROUNDUP(装备强化!$F$3*INDEX(装备强化!$C$12:$C$26,MATCH(装备强化附表!W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145</v>
      </c>
      <c r="X565" s="54">
        <f t="shared" si="128"/>
        <v>290000</v>
      </c>
      <c r="Y565" s="54">
        <f>ROUNDUP(装备强化!$F$3*INDEX(装备强化!$C$12:$C$26,MATCH(装备强化附表!Y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161</v>
      </c>
      <c r="Z565" s="54">
        <f t="shared" si="129"/>
        <v>322000</v>
      </c>
      <c r="AA565" s="54">
        <f>ROUNDUP(装备强化!$F$3*INDEX(装备强化!$C$12:$C$26,MATCH(装备强化附表!AA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282</v>
      </c>
      <c r="AB565" s="54">
        <f t="shared" si="130"/>
        <v>564000</v>
      </c>
      <c r="AC565" s="54">
        <f>ROUNDUP(装备强化!$F$3*INDEX(装备强化!$C$12:$C$26,MATCH(装备强化附表!AC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313</v>
      </c>
      <c r="AD565" s="54">
        <f t="shared" si="131"/>
        <v>626000</v>
      </c>
      <c r="AE565" s="54">
        <f>ROUNDUP(装备强化!$F$3*INDEX(装备强化!$C$12:$C$26,MATCH(装备强化附表!AE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344</v>
      </c>
      <c r="AF565" s="54">
        <f t="shared" si="132"/>
        <v>688000</v>
      </c>
      <c r="AG565" s="54">
        <f>ROUNDUP(装备强化!$F$3*INDEX(装备强化!$C$12:$C$26,MATCH(装备强化附表!AG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375</v>
      </c>
      <c r="AH565" s="54">
        <f t="shared" si="133"/>
        <v>750000</v>
      </c>
      <c r="AI565" s="54">
        <f>ROUNDUP(装备强化!$F$3*INDEX(装备强化!$C$12:$C$26,MATCH(装备强化附表!AI$1,装备强化!$B$12:$B$26,0))*INDEX(装备强化!$G$12:$G$16,MATCH(装备强化附表!$D565,装备强化!$F$12:$F$16,0))*(INDEX(装备强化!$K$12:$K$26,MATCH(装备强化附表!$E565,装备强化!$J$12:$J$26,0))+IF($B565=1,装备强化!$K$28,0))*INDEX(装备强化!$O$12:$O$21,MATCH(装备强化附表!$C565,装备强化!$N$12:$N$21,0)),0)</f>
        <v>407</v>
      </c>
      <c r="AJ565" s="54">
        <f t="shared" si="134"/>
        <v>814000</v>
      </c>
    </row>
    <row r="566" spans="1:36">
      <c r="A566" t="s">
        <v>1501</v>
      </c>
      <c r="B566">
        <v>1</v>
      </c>
      <c r="C566" t="s">
        <v>128</v>
      </c>
      <c r="D566" t="s">
        <v>309</v>
      </c>
      <c r="E566">
        <v>50</v>
      </c>
      <c r="F566" t="s">
        <v>139</v>
      </c>
      <c r="G566" s="54">
        <f>ROUNDUP(装备强化!$F$3*INDEX(装备强化!$C$12:$C$26,MATCH(装备强化附表!G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20</v>
      </c>
      <c r="H566" s="54">
        <f t="shared" si="120"/>
        <v>40000</v>
      </c>
      <c r="I566" s="54">
        <f>ROUNDUP(装备强化!$F$3*INDEX(装备强化!$C$12:$C$26,MATCH(装备强化附表!I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30</v>
      </c>
      <c r="J566" s="54">
        <f t="shared" si="121"/>
        <v>60000</v>
      </c>
      <c r="K566" s="54">
        <f>ROUNDUP(装备强化!$F$3*INDEX(装备强化!$C$12:$C$26,MATCH(装备强化附表!K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44</v>
      </c>
      <c r="L566" s="54">
        <f t="shared" si="122"/>
        <v>88000</v>
      </c>
      <c r="M566" s="54">
        <f>ROUNDUP(装备强化!$F$3*INDEX(装备强化!$C$12:$C$26,MATCH(装备强化附表!M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54</v>
      </c>
      <c r="N566" s="54">
        <f t="shared" si="123"/>
        <v>108000</v>
      </c>
      <c r="O566" s="54">
        <f>ROUNDUP(装备强化!$F$3*INDEX(装备强化!$C$12:$C$26,MATCH(装备强化附表!O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68</v>
      </c>
      <c r="P566" s="54">
        <f t="shared" si="124"/>
        <v>136000</v>
      </c>
      <c r="Q566" s="54">
        <f>ROUNDUP(装备强化!$F$3*INDEX(装备强化!$C$12:$C$26,MATCH(装备强化附表!Q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122</v>
      </c>
      <c r="R566" s="54">
        <f t="shared" si="125"/>
        <v>244000</v>
      </c>
      <c r="S566" s="54">
        <f>ROUNDUP(装备强化!$F$3*INDEX(装备强化!$C$12:$C$26,MATCH(装备强化附表!S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141</v>
      </c>
      <c r="T566" s="54">
        <f t="shared" si="126"/>
        <v>282000</v>
      </c>
      <c r="U566" s="54">
        <f>ROUNDUP(装备强化!$F$3*INDEX(装备强化!$C$12:$C$26,MATCH(装备强化附表!U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160</v>
      </c>
      <c r="V566" s="54">
        <f t="shared" si="127"/>
        <v>320000</v>
      </c>
      <c r="W566" s="54">
        <f>ROUNDUP(装备强化!$F$3*INDEX(装备强化!$C$12:$C$26,MATCH(装备强化附表!W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180</v>
      </c>
      <c r="X566" s="54">
        <f t="shared" si="128"/>
        <v>360000</v>
      </c>
      <c r="Y566" s="54">
        <f>ROUNDUP(装备强化!$F$3*INDEX(装备强化!$C$12:$C$26,MATCH(装备强化附表!Y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199</v>
      </c>
      <c r="Z566" s="54">
        <f t="shared" si="129"/>
        <v>398000</v>
      </c>
      <c r="AA566" s="54">
        <f>ROUNDUP(装备强化!$F$3*INDEX(装备强化!$C$12:$C$26,MATCH(装备强化附表!AA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349</v>
      </c>
      <c r="AB566" s="54">
        <f t="shared" si="130"/>
        <v>698000</v>
      </c>
      <c r="AC566" s="54">
        <f>ROUNDUP(装备强化!$F$3*INDEX(装备强化!$C$12:$C$26,MATCH(装备强化附表!AC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388</v>
      </c>
      <c r="AD566" s="54">
        <f t="shared" si="131"/>
        <v>776000</v>
      </c>
      <c r="AE566" s="54">
        <f>ROUNDUP(装备强化!$F$3*INDEX(装备强化!$C$12:$C$26,MATCH(装备强化附表!AE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427</v>
      </c>
      <c r="AF566" s="54">
        <f t="shared" si="132"/>
        <v>854000</v>
      </c>
      <c r="AG566" s="54">
        <f>ROUNDUP(装备强化!$F$3*INDEX(装备强化!$C$12:$C$26,MATCH(装备强化附表!AG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465</v>
      </c>
      <c r="AH566" s="54">
        <f t="shared" si="133"/>
        <v>930000</v>
      </c>
      <c r="AI566" s="54">
        <f>ROUNDUP(装备强化!$F$3*INDEX(装备强化!$C$12:$C$26,MATCH(装备强化附表!AI$1,装备强化!$B$12:$B$26,0))*INDEX(装备强化!$G$12:$G$16,MATCH(装备强化附表!$D566,装备强化!$F$12:$F$16,0))*(INDEX(装备强化!$K$12:$K$26,MATCH(装备强化附表!$E566,装备强化!$J$12:$J$26,0))+IF($B566=1,装备强化!$K$28,0))*INDEX(装备强化!$O$12:$O$21,MATCH(装备强化附表!$C566,装备强化!$N$12:$N$21,0)),0)</f>
        <v>504</v>
      </c>
      <c r="AJ566" s="54">
        <f t="shared" si="134"/>
        <v>1008000</v>
      </c>
    </row>
    <row r="567" spans="1:36">
      <c r="A567" t="s">
        <v>1506</v>
      </c>
      <c r="B567">
        <v>0</v>
      </c>
      <c r="C567" t="s">
        <v>127</v>
      </c>
      <c r="D567" t="s">
        <v>309</v>
      </c>
      <c r="E567">
        <v>50</v>
      </c>
      <c r="F567" t="s">
        <v>137</v>
      </c>
      <c r="G567" s="54">
        <f>ROUNDUP(装备强化!$F$3*INDEX(装备强化!$C$12:$C$26,MATCH(装备强化附表!G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25</v>
      </c>
      <c r="H567" s="54">
        <f t="shared" si="120"/>
        <v>50000</v>
      </c>
      <c r="I567" s="54">
        <f>ROUNDUP(装备强化!$F$3*INDEX(装备强化!$C$12:$C$26,MATCH(装备强化附表!I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38</v>
      </c>
      <c r="J567" s="54">
        <f t="shared" si="121"/>
        <v>76000</v>
      </c>
      <c r="K567" s="54">
        <f>ROUNDUP(装备强化!$F$3*INDEX(装备强化!$C$12:$C$26,MATCH(装备强化附表!K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57</v>
      </c>
      <c r="L567" s="54">
        <f t="shared" si="122"/>
        <v>114000</v>
      </c>
      <c r="M567" s="54">
        <f>ROUNDUP(装备强化!$F$3*INDEX(装备强化!$C$12:$C$26,MATCH(装备强化附表!M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69</v>
      </c>
      <c r="N567" s="54">
        <f t="shared" si="123"/>
        <v>138000</v>
      </c>
      <c r="O567" s="54">
        <f>ROUNDUP(装备强化!$F$3*INDEX(装备强化!$C$12:$C$26,MATCH(装备强化附表!O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88</v>
      </c>
      <c r="P567" s="54">
        <f t="shared" si="124"/>
        <v>176000</v>
      </c>
      <c r="Q567" s="54">
        <f>ROUNDUP(装备强化!$F$3*INDEX(装备强化!$C$12:$C$26,MATCH(装备强化附表!Q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157</v>
      </c>
      <c r="R567" s="54">
        <f t="shared" si="125"/>
        <v>314000</v>
      </c>
      <c r="S567" s="54">
        <f>ROUNDUP(装备强化!$F$3*INDEX(装备强化!$C$12:$C$26,MATCH(装备强化附表!S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182</v>
      </c>
      <c r="T567" s="54">
        <f t="shared" si="126"/>
        <v>364000</v>
      </c>
      <c r="U567" s="54">
        <f>ROUNDUP(装备强化!$F$3*INDEX(装备强化!$C$12:$C$26,MATCH(装备强化附表!U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207</v>
      </c>
      <c r="V567" s="54">
        <f t="shared" si="127"/>
        <v>414000</v>
      </c>
      <c r="W567" s="54">
        <f>ROUNDUP(装备强化!$F$3*INDEX(装备强化!$C$12:$C$26,MATCH(装备强化附表!W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232</v>
      </c>
      <c r="X567" s="54">
        <f t="shared" si="128"/>
        <v>464000</v>
      </c>
      <c r="Y567" s="54">
        <f>ROUNDUP(装备强化!$F$3*INDEX(装备强化!$C$12:$C$26,MATCH(装备强化附表!Y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257</v>
      </c>
      <c r="Z567" s="54">
        <f t="shared" si="129"/>
        <v>514000</v>
      </c>
      <c r="AA567" s="54">
        <f>ROUNDUP(装备强化!$F$3*INDEX(装备强化!$C$12:$C$26,MATCH(装备强化附表!AA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450</v>
      </c>
      <c r="AB567" s="54">
        <f t="shared" si="130"/>
        <v>900000</v>
      </c>
      <c r="AC567" s="54">
        <f>ROUNDUP(装备强化!$F$3*INDEX(装备强化!$C$12:$C$26,MATCH(装备强化附表!AC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500</v>
      </c>
      <c r="AD567" s="54">
        <f t="shared" si="131"/>
        <v>1000000</v>
      </c>
      <c r="AE567" s="54">
        <f>ROUNDUP(装备强化!$F$3*INDEX(装备强化!$C$12:$C$26,MATCH(装备强化附表!AE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550</v>
      </c>
      <c r="AF567" s="54">
        <f t="shared" si="132"/>
        <v>1100000</v>
      </c>
      <c r="AG567" s="54">
        <f>ROUNDUP(装备强化!$F$3*INDEX(装备强化!$C$12:$C$26,MATCH(装备强化附表!AG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600</v>
      </c>
      <c r="AH567" s="54">
        <f t="shared" si="133"/>
        <v>1200000</v>
      </c>
      <c r="AI567" s="54">
        <f>ROUNDUP(装备强化!$F$3*INDEX(装备强化!$C$12:$C$26,MATCH(装备强化附表!AI$1,装备强化!$B$12:$B$26,0))*INDEX(装备强化!$G$12:$G$16,MATCH(装备强化附表!$D567,装备强化!$F$12:$F$16,0))*(INDEX(装备强化!$K$12:$K$26,MATCH(装备强化附表!$E567,装备强化!$J$12:$J$26,0))+IF($B567=1,装备强化!$K$28,0))*INDEX(装备强化!$O$12:$O$21,MATCH(装备强化附表!$C567,装备强化!$N$12:$N$21,0)),0)</f>
        <v>650</v>
      </c>
      <c r="AJ567" s="54">
        <f t="shared" si="134"/>
        <v>1300000</v>
      </c>
    </row>
    <row r="568" spans="1:36">
      <c r="A568" t="s">
        <v>1511</v>
      </c>
      <c r="B568">
        <v>1</v>
      </c>
      <c r="C568" t="s">
        <v>127</v>
      </c>
      <c r="D568" t="s">
        <v>309</v>
      </c>
      <c r="E568">
        <v>50</v>
      </c>
      <c r="F568" t="s">
        <v>137</v>
      </c>
      <c r="G568" s="54">
        <f>ROUNDUP(装备强化!$F$3*INDEX(装备强化!$C$12:$C$26,MATCH(装备强化附表!G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31</v>
      </c>
      <c r="H568" s="54">
        <f t="shared" si="120"/>
        <v>62000</v>
      </c>
      <c r="I568" s="54">
        <f>ROUNDUP(装备强化!$F$3*INDEX(装备强化!$C$12:$C$26,MATCH(装备强化附表!I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47</v>
      </c>
      <c r="J568" s="54">
        <f t="shared" si="121"/>
        <v>94000</v>
      </c>
      <c r="K568" s="54">
        <f>ROUNDUP(装备强化!$F$3*INDEX(装备强化!$C$12:$C$26,MATCH(装备强化附表!K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70</v>
      </c>
      <c r="L568" s="54">
        <f t="shared" si="122"/>
        <v>140000</v>
      </c>
      <c r="M568" s="54">
        <f>ROUNDUP(装备强化!$F$3*INDEX(装备强化!$C$12:$C$26,MATCH(装备强化附表!M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86</v>
      </c>
      <c r="N568" s="54">
        <f t="shared" si="123"/>
        <v>172000</v>
      </c>
      <c r="O568" s="54">
        <f>ROUNDUP(装备强化!$F$3*INDEX(装备强化!$C$12:$C$26,MATCH(装备强化附表!O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109</v>
      </c>
      <c r="P568" s="54">
        <f t="shared" si="124"/>
        <v>218000</v>
      </c>
      <c r="Q568" s="54">
        <f>ROUNDUP(装备强化!$F$3*INDEX(装备强化!$C$12:$C$26,MATCH(装备强化附表!Q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194</v>
      </c>
      <c r="R568" s="54">
        <f t="shared" si="125"/>
        <v>388000</v>
      </c>
      <c r="S568" s="54">
        <f>ROUNDUP(装备强化!$F$3*INDEX(装备强化!$C$12:$C$26,MATCH(装备强化附表!S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225</v>
      </c>
      <c r="T568" s="54">
        <f t="shared" si="126"/>
        <v>450000</v>
      </c>
      <c r="U568" s="54">
        <f>ROUNDUP(装备强化!$F$3*INDEX(装备强化!$C$12:$C$26,MATCH(装备强化附表!U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256</v>
      </c>
      <c r="V568" s="54">
        <f t="shared" si="127"/>
        <v>512000</v>
      </c>
      <c r="W568" s="54">
        <f>ROUNDUP(装备强化!$F$3*INDEX(装备强化!$C$12:$C$26,MATCH(装备强化附表!W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287</v>
      </c>
      <c r="X568" s="54">
        <f t="shared" si="128"/>
        <v>574000</v>
      </c>
      <c r="Y568" s="54">
        <f>ROUNDUP(装备强化!$F$3*INDEX(装备强化!$C$12:$C$26,MATCH(装备强化附表!Y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318</v>
      </c>
      <c r="Z568" s="54">
        <f t="shared" si="129"/>
        <v>636000</v>
      </c>
      <c r="AA568" s="54">
        <f>ROUNDUP(装备强化!$F$3*INDEX(装备强化!$C$12:$C$26,MATCH(装备强化附表!AA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558</v>
      </c>
      <c r="AB568" s="54">
        <f t="shared" si="130"/>
        <v>1116000</v>
      </c>
      <c r="AC568" s="54">
        <f>ROUNDUP(装备强化!$F$3*INDEX(装备强化!$C$12:$C$26,MATCH(装备强化附表!AC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620</v>
      </c>
      <c r="AD568" s="54">
        <f t="shared" si="131"/>
        <v>1240000</v>
      </c>
      <c r="AE568" s="54">
        <f>ROUNDUP(装备强化!$F$3*INDEX(装备强化!$C$12:$C$26,MATCH(装备强化附表!AE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682</v>
      </c>
      <c r="AF568" s="54">
        <f t="shared" si="132"/>
        <v>1364000</v>
      </c>
      <c r="AG568" s="54">
        <f>ROUNDUP(装备强化!$F$3*INDEX(装备强化!$C$12:$C$26,MATCH(装备强化附表!AG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744</v>
      </c>
      <c r="AH568" s="54">
        <f t="shared" si="133"/>
        <v>1488000</v>
      </c>
      <c r="AI568" s="54">
        <f>ROUNDUP(装备强化!$F$3*INDEX(装备强化!$C$12:$C$26,MATCH(装备强化附表!AI$1,装备强化!$B$12:$B$26,0))*INDEX(装备强化!$G$12:$G$16,MATCH(装备强化附表!$D568,装备强化!$F$12:$F$16,0))*(INDEX(装备强化!$K$12:$K$26,MATCH(装备强化附表!$E568,装备强化!$J$12:$J$26,0))+IF($B568=1,装备强化!$K$28,0))*INDEX(装备强化!$O$12:$O$21,MATCH(装备强化附表!$C568,装备强化!$N$12:$N$21,0)),0)</f>
        <v>806</v>
      </c>
      <c r="AJ568" s="54">
        <f t="shared" si="134"/>
        <v>1612000</v>
      </c>
    </row>
    <row r="569" spans="1:36">
      <c r="A569" t="s">
        <v>1516</v>
      </c>
      <c r="B569">
        <v>0</v>
      </c>
      <c r="C569" t="s">
        <v>128</v>
      </c>
      <c r="D569" t="s">
        <v>309</v>
      </c>
      <c r="E569">
        <v>50</v>
      </c>
      <c r="F569" t="s">
        <v>137</v>
      </c>
      <c r="G569" s="54">
        <f>ROUNDUP(装备强化!$F$3*INDEX(装备强化!$C$12:$C$26,MATCH(装备强化附表!G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16</v>
      </c>
      <c r="H569" s="54">
        <f t="shared" si="120"/>
        <v>32000</v>
      </c>
      <c r="I569" s="54">
        <f>ROUNDUP(装备强化!$F$3*INDEX(装备强化!$C$12:$C$26,MATCH(装备强化附表!I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24</v>
      </c>
      <c r="J569" s="54">
        <f t="shared" si="121"/>
        <v>48000</v>
      </c>
      <c r="K569" s="54">
        <f>ROUNDUP(装备强化!$F$3*INDEX(装备强化!$C$12:$C$26,MATCH(装备强化附表!K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36</v>
      </c>
      <c r="L569" s="54">
        <f t="shared" si="122"/>
        <v>72000</v>
      </c>
      <c r="M569" s="54">
        <f>ROUNDUP(装备强化!$F$3*INDEX(装备强化!$C$12:$C$26,MATCH(装备强化附表!M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43</v>
      </c>
      <c r="N569" s="54">
        <f t="shared" si="123"/>
        <v>86000</v>
      </c>
      <c r="O569" s="54">
        <f>ROUNDUP(装备强化!$F$3*INDEX(装备强化!$C$12:$C$26,MATCH(装备强化附表!O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55</v>
      </c>
      <c r="P569" s="54">
        <f t="shared" si="124"/>
        <v>110000</v>
      </c>
      <c r="Q569" s="54">
        <f>ROUNDUP(装备强化!$F$3*INDEX(装备强化!$C$12:$C$26,MATCH(装备强化附表!Q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98</v>
      </c>
      <c r="R569" s="54">
        <f t="shared" si="125"/>
        <v>196000</v>
      </c>
      <c r="S569" s="54">
        <f>ROUNDUP(装备强化!$F$3*INDEX(装备强化!$C$12:$C$26,MATCH(装备强化附表!S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114</v>
      </c>
      <c r="T569" s="54">
        <f t="shared" si="126"/>
        <v>228000</v>
      </c>
      <c r="U569" s="54">
        <f>ROUNDUP(装备强化!$F$3*INDEX(装备强化!$C$12:$C$26,MATCH(装备强化附表!U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129</v>
      </c>
      <c r="V569" s="54">
        <f t="shared" si="127"/>
        <v>258000</v>
      </c>
      <c r="W569" s="54">
        <f>ROUNDUP(装备强化!$F$3*INDEX(装备强化!$C$12:$C$26,MATCH(装备强化附表!W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145</v>
      </c>
      <c r="X569" s="54">
        <f t="shared" si="128"/>
        <v>290000</v>
      </c>
      <c r="Y569" s="54">
        <f>ROUNDUP(装备强化!$F$3*INDEX(装备强化!$C$12:$C$26,MATCH(装备强化附表!Y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161</v>
      </c>
      <c r="Z569" s="54">
        <f t="shared" si="129"/>
        <v>322000</v>
      </c>
      <c r="AA569" s="54">
        <f>ROUNDUP(装备强化!$F$3*INDEX(装备强化!$C$12:$C$26,MATCH(装备强化附表!AA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282</v>
      </c>
      <c r="AB569" s="54">
        <f t="shared" si="130"/>
        <v>564000</v>
      </c>
      <c r="AC569" s="54">
        <f>ROUNDUP(装备强化!$F$3*INDEX(装备强化!$C$12:$C$26,MATCH(装备强化附表!AC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313</v>
      </c>
      <c r="AD569" s="54">
        <f t="shared" si="131"/>
        <v>626000</v>
      </c>
      <c r="AE569" s="54">
        <f>ROUNDUP(装备强化!$F$3*INDEX(装备强化!$C$12:$C$26,MATCH(装备强化附表!AE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344</v>
      </c>
      <c r="AF569" s="54">
        <f t="shared" si="132"/>
        <v>688000</v>
      </c>
      <c r="AG569" s="54">
        <f>ROUNDUP(装备强化!$F$3*INDEX(装备强化!$C$12:$C$26,MATCH(装备强化附表!AG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375</v>
      </c>
      <c r="AH569" s="54">
        <f t="shared" si="133"/>
        <v>750000</v>
      </c>
      <c r="AI569" s="54">
        <f>ROUNDUP(装备强化!$F$3*INDEX(装备强化!$C$12:$C$26,MATCH(装备强化附表!AI$1,装备强化!$B$12:$B$26,0))*INDEX(装备强化!$G$12:$G$16,MATCH(装备强化附表!$D569,装备强化!$F$12:$F$16,0))*(INDEX(装备强化!$K$12:$K$26,MATCH(装备强化附表!$E569,装备强化!$J$12:$J$26,0))+IF($B569=1,装备强化!$K$28,0))*INDEX(装备强化!$O$12:$O$21,MATCH(装备强化附表!$C569,装备强化!$N$12:$N$21,0)),0)</f>
        <v>407</v>
      </c>
      <c r="AJ569" s="54">
        <f t="shared" si="134"/>
        <v>814000</v>
      </c>
    </row>
    <row r="570" spans="1:36">
      <c r="A570" t="s">
        <v>1521</v>
      </c>
      <c r="B570">
        <v>1</v>
      </c>
      <c r="C570" t="s">
        <v>128</v>
      </c>
      <c r="D570" t="s">
        <v>309</v>
      </c>
      <c r="E570">
        <v>50</v>
      </c>
      <c r="F570" t="s">
        <v>137</v>
      </c>
      <c r="G570" s="54">
        <f>ROUNDUP(装备强化!$F$3*INDEX(装备强化!$C$12:$C$26,MATCH(装备强化附表!G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20</v>
      </c>
      <c r="H570" s="54">
        <f t="shared" si="120"/>
        <v>40000</v>
      </c>
      <c r="I570" s="54">
        <f>ROUNDUP(装备强化!$F$3*INDEX(装备强化!$C$12:$C$26,MATCH(装备强化附表!I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30</v>
      </c>
      <c r="J570" s="54">
        <f t="shared" si="121"/>
        <v>60000</v>
      </c>
      <c r="K570" s="54">
        <f>ROUNDUP(装备强化!$F$3*INDEX(装备强化!$C$12:$C$26,MATCH(装备强化附表!K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44</v>
      </c>
      <c r="L570" s="54">
        <f t="shared" si="122"/>
        <v>88000</v>
      </c>
      <c r="M570" s="54">
        <f>ROUNDUP(装备强化!$F$3*INDEX(装备强化!$C$12:$C$26,MATCH(装备强化附表!M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54</v>
      </c>
      <c r="N570" s="54">
        <f t="shared" si="123"/>
        <v>108000</v>
      </c>
      <c r="O570" s="54">
        <f>ROUNDUP(装备强化!$F$3*INDEX(装备强化!$C$12:$C$26,MATCH(装备强化附表!O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68</v>
      </c>
      <c r="P570" s="54">
        <f t="shared" si="124"/>
        <v>136000</v>
      </c>
      <c r="Q570" s="54">
        <f>ROUNDUP(装备强化!$F$3*INDEX(装备强化!$C$12:$C$26,MATCH(装备强化附表!Q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122</v>
      </c>
      <c r="R570" s="54">
        <f t="shared" si="125"/>
        <v>244000</v>
      </c>
      <c r="S570" s="54">
        <f>ROUNDUP(装备强化!$F$3*INDEX(装备强化!$C$12:$C$26,MATCH(装备强化附表!S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141</v>
      </c>
      <c r="T570" s="54">
        <f t="shared" si="126"/>
        <v>282000</v>
      </c>
      <c r="U570" s="54">
        <f>ROUNDUP(装备强化!$F$3*INDEX(装备强化!$C$12:$C$26,MATCH(装备强化附表!U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160</v>
      </c>
      <c r="V570" s="54">
        <f t="shared" si="127"/>
        <v>320000</v>
      </c>
      <c r="W570" s="54">
        <f>ROUNDUP(装备强化!$F$3*INDEX(装备强化!$C$12:$C$26,MATCH(装备强化附表!W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180</v>
      </c>
      <c r="X570" s="54">
        <f t="shared" si="128"/>
        <v>360000</v>
      </c>
      <c r="Y570" s="54">
        <f>ROUNDUP(装备强化!$F$3*INDEX(装备强化!$C$12:$C$26,MATCH(装备强化附表!Y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199</v>
      </c>
      <c r="Z570" s="54">
        <f t="shared" si="129"/>
        <v>398000</v>
      </c>
      <c r="AA570" s="54">
        <f>ROUNDUP(装备强化!$F$3*INDEX(装备强化!$C$12:$C$26,MATCH(装备强化附表!AA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349</v>
      </c>
      <c r="AB570" s="54">
        <f t="shared" si="130"/>
        <v>698000</v>
      </c>
      <c r="AC570" s="54">
        <f>ROUNDUP(装备强化!$F$3*INDEX(装备强化!$C$12:$C$26,MATCH(装备强化附表!AC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388</v>
      </c>
      <c r="AD570" s="54">
        <f t="shared" si="131"/>
        <v>776000</v>
      </c>
      <c r="AE570" s="54">
        <f>ROUNDUP(装备强化!$F$3*INDEX(装备强化!$C$12:$C$26,MATCH(装备强化附表!AE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427</v>
      </c>
      <c r="AF570" s="54">
        <f t="shared" si="132"/>
        <v>854000</v>
      </c>
      <c r="AG570" s="54">
        <f>ROUNDUP(装备强化!$F$3*INDEX(装备强化!$C$12:$C$26,MATCH(装备强化附表!AG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465</v>
      </c>
      <c r="AH570" s="54">
        <f t="shared" si="133"/>
        <v>930000</v>
      </c>
      <c r="AI570" s="54">
        <f>ROUNDUP(装备强化!$F$3*INDEX(装备强化!$C$12:$C$26,MATCH(装备强化附表!AI$1,装备强化!$B$12:$B$26,0))*INDEX(装备强化!$G$12:$G$16,MATCH(装备强化附表!$D570,装备强化!$F$12:$F$16,0))*(INDEX(装备强化!$K$12:$K$26,MATCH(装备强化附表!$E570,装备强化!$J$12:$J$26,0))+IF($B570=1,装备强化!$K$28,0))*INDEX(装备强化!$O$12:$O$21,MATCH(装备强化附表!$C570,装备强化!$N$12:$N$21,0)),0)</f>
        <v>504</v>
      </c>
      <c r="AJ570" s="54">
        <f t="shared" si="134"/>
        <v>1008000</v>
      </c>
    </row>
    <row r="571" spans="1:36">
      <c r="A571" t="s">
        <v>1526</v>
      </c>
      <c r="B571">
        <v>0</v>
      </c>
      <c r="C571" t="s">
        <v>126</v>
      </c>
      <c r="D571" t="s">
        <v>309</v>
      </c>
      <c r="E571">
        <v>50</v>
      </c>
      <c r="F571" t="s">
        <v>232</v>
      </c>
      <c r="G571" s="54">
        <f>ROUNDUP(装备强化!$F$3*INDEX(装备强化!$C$12:$C$26,MATCH(装备强化附表!G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13</v>
      </c>
      <c r="H571" s="54">
        <f t="shared" si="120"/>
        <v>26000</v>
      </c>
      <c r="I571" s="54">
        <f>ROUNDUP(装备强化!$F$3*INDEX(装备强化!$C$12:$C$26,MATCH(装备强化附表!I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19</v>
      </c>
      <c r="J571" s="54">
        <f t="shared" si="121"/>
        <v>38000</v>
      </c>
      <c r="K571" s="54">
        <f>ROUNDUP(装备强化!$F$3*INDEX(装备强化!$C$12:$C$26,MATCH(装备强化附表!K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29</v>
      </c>
      <c r="L571" s="54">
        <f t="shared" si="122"/>
        <v>58000</v>
      </c>
      <c r="M571" s="54">
        <f>ROUNDUP(装备强化!$F$3*INDEX(装备强化!$C$12:$C$26,MATCH(装备强化附表!M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35</v>
      </c>
      <c r="N571" s="54">
        <f t="shared" si="123"/>
        <v>70000</v>
      </c>
      <c r="O571" s="54">
        <f>ROUNDUP(装备强化!$F$3*INDEX(装备强化!$C$12:$C$26,MATCH(装备强化附表!O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44</v>
      </c>
      <c r="P571" s="54">
        <f t="shared" si="124"/>
        <v>88000</v>
      </c>
      <c r="Q571" s="54">
        <f>ROUNDUP(装备强化!$F$3*INDEX(装备强化!$C$12:$C$26,MATCH(装备强化附表!Q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79</v>
      </c>
      <c r="R571" s="54">
        <f t="shared" si="125"/>
        <v>158000</v>
      </c>
      <c r="S571" s="54">
        <f>ROUNDUP(装备强化!$F$3*INDEX(装备强化!$C$12:$C$26,MATCH(装备强化附表!S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91</v>
      </c>
      <c r="T571" s="54">
        <f t="shared" si="126"/>
        <v>182000</v>
      </c>
      <c r="U571" s="54">
        <f>ROUNDUP(装备强化!$F$3*INDEX(装备强化!$C$12:$C$26,MATCH(装备强化附表!U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104</v>
      </c>
      <c r="V571" s="54">
        <f t="shared" si="127"/>
        <v>208000</v>
      </c>
      <c r="W571" s="54">
        <f>ROUNDUP(装备强化!$F$3*INDEX(装备强化!$C$12:$C$26,MATCH(装备强化附表!W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116</v>
      </c>
      <c r="X571" s="54">
        <f t="shared" si="128"/>
        <v>232000</v>
      </c>
      <c r="Y571" s="54">
        <f>ROUNDUP(装备强化!$F$3*INDEX(装备强化!$C$12:$C$26,MATCH(装备强化附表!Y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129</v>
      </c>
      <c r="Z571" s="54">
        <f t="shared" si="129"/>
        <v>258000</v>
      </c>
      <c r="AA571" s="54">
        <f>ROUNDUP(装备强化!$F$3*INDEX(装备强化!$C$12:$C$26,MATCH(装备强化附表!AA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225</v>
      </c>
      <c r="AB571" s="54">
        <f t="shared" si="130"/>
        <v>450000</v>
      </c>
      <c r="AC571" s="54">
        <f>ROUNDUP(装备强化!$F$3*INDEX(装备强化!$C$12:$C$26,MATCH(装备强化附表!AC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250</v>
      </c>
      <c r="AD571" s="54">
        <f t="shared" si="131"/>
        <v>500000</v>
      </c>
      <c r="AE571" s="54">
        <f>ROUNDUP(装备强化!$F$3*INDEX(装备强化!$C$12:$C$26,MATCH(装备强化附表!AE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275</v>
      </c>
      <c r="AF571" s="54">
        <f t="shared" si="132"/>
        <v>550000</v>
      </c>
      <c r="AG571" s="54">
        <f>ROUNDUP(装备强化!$F$3*INDEX(装备强化!$C$12:$C$26,MATCH(装备强化附表!AG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300</v>
      </c>
      <c r="AH571" s="54">
        <f t="shared" si="133"/>
        <v>600000</v>
      </c>
      <c r="AI571" s="54">
        <f>ROUNDUP(装备强化!$F$3*INDEX(装备强化!$C$12:$C$26,MATCH(装备强化附表!AI$1,装备强化!$B$12:$B$26,0))*INDEX(装备强化!$G$12:$G$16,MATCH(装备强化附表!$D571,装备强化!$F$12:$F$16,0))*(INDEX(装备强化!$K$12:$K$26,MATCH(装备强化附表!$E571,装备强化!$J$12:$J$26,0))+IF($B571=1,装备强化!$K$28,0))*INDEX(装备强化!$O$12:$O$21,MATCH(装备强化附表!$C571,装备强化!$N$12:$N$21,0)),0)</f>
        <v>325</v>
      </c>
      <c r="AJ571" s="54">
        <f t="shared" si="134"/>
        <v>650000</v>
      </c>
    </row>
    <row r="572" spans="1:36">
      <c r="A572" t="s">
        <v>1531</v>
      </c>
      <c r="B572">
        <v>1</v>
      </c>
      <c r="C572" t="s">
        <v>126</v>
      </c>
      <c r="D572" t="s">
        <v>309</v>
      </c>
      <c r="E572">
        <v>50</v>
      </c>
      <c r="F572" t="s">
        <v>232</v>
      </c>
      <c r="G572" s="54">
        <f>ROUNDUP(装备强化!$F$3*INDEX(装备强化!$C$12:$C$26,MATCH(装备强化附表!G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16</v>
      </c>
      <c r="H572" s="54">
        <f t="shared" si="120"/>
        <v>32000</v>
      </c>
      <c r="I572" s="54">
        <f>ROUNDUP(装备强化!$F$3*INDEX(装备强化!$C$12:$C$26,MATCH(装备强化附表!I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24</v>
      </c>
      <c r="J572" s="54">
        <f t="shared" si="121"/>
        <v>48000</v>
      </c>
      <c r="K572" s="54">
        <f>ROUNDUP(装备强化!$F$3*INDEX(装备强化!$C$12:$C$26,MATCH(装备强化附表!K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35</v>
      </c>
      <c r="L572" s="54">
        <f t="shared" si="122"/>
        <v>70000</v>
      </c>
      <c r="M572" s="54">
        <f>ROUNDUP(装备强化!$F$3*INDEX(装备强化!$C$12:$C$26,MATCH(装备强化附表!M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43</v>
      </c>
      <c r="N572" s="54">
        <f t="shared" si="123"/>
        <v>86000</v>
      </c>
      <c r="O572" s="54">
        <f>ROUNDUP(装备强化!$F$3*INDEX(装备强化!$C$12:$C$26,MATCH(装备强化附表!O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55</v>
      </c>
      <c r="P572" s="54">
        <f t="shared" si="124"/>
        <v>110000</v>
      </c>
      <c r="Q572" s="54">
        <f>ROUNDUP(装备强化!$F$3*INDEX(装备强化!$C$12:$C$26,MATCH(装备强化附表!Q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97</v>
      </c>
      <c r="R572" s="54">
        <f t="shared" si="125"/>
        <v>194000</v>
      </c>
      <c r="S572" s="54">
        <f>ROUNDUP(装备强化!$F$3*INDEX(装备强化!$C$12:$C$26,MATCH(装备强化附表!S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113</v>
      </c>
      <c r="T572" s="54">
        <f t="shared" si="126"/>
        <v>226000</v>
      </c>
      <c r="U572" s="54">
        <f>ROUNDUP(装备强化!$F$3*INDEX(装备强化!$C$12:$C$26,MATCH(装备强化附表!U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128</v>
      </c>
      <c r="V572" s="54">
        <f t="shared" si="127"/>
        <v>256000</v>
      </c>
      <c r="W572" s="54">
        <f>ROUNDUP(装备强化!$F$3*INDEX(装备强化!$C$12:$C$26,MATCH(装备强化附表!W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144</v>
      </c>
      <c r="X572" s="54">
        <f t="shared" si="128"/>
        <v>288000</v>
      </c>
      <c r="Y572" s="54">
        <f>ROUNDUP(装备强化!$F$3*INDEX(装备强化!$C$12:$C$26,MATCH(装备强化附表!Y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159</v>
      </c>
      <c r="Z572" s="54">
        <f t="shared" si="129"/>
        <v>318000</v>
      </c>
      <c r="AA572" s="54">
        <f>ROUNDUP(装备强化!$F$3*INDEX(装备强化!$C$12:$C$26,MATCH(装备强化附表!AA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279</v>
      </c>
      <c r="AB572" s="54">
        <f t="shared" si="130"/>
        <v>558000</v>
      </c>
      <c r="AC572" s="54">
        <f>ROUNDUP(装备强化!$F$3*INDEX(装备强化!$C$12:$C$26,MATCH(装备强化附表!AC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310</v>
      </c>
      <c r="AD572" s="54">
        <f t="shared" si="131"/>
        <v>620000</v>
      </c>
      <c r="AE572" s="54">
        <f>ROUNDUP(装备强化!$F$3*INDEX(装备强化!$C$12:$C$26,MATCH(装备强化附表!AE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341</v>
      </c>
      <c r="AF572" s="54">
        <f t="shared" si="132"/>
        <v>682000</v>
      </c>
      <c r="AG572" s="54">
        <f>ROUNDUP(装备强化!$F$3*INDEX(装备强化!$C$12:$C$26,MATCH(装备强化附表!AG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372</v>
      </c>
      <c r="AH572" s="54">
        <f t="shared" si="133"/>
        <v>744000</v>
      </c>
      <c r="AI572" s="54">
        <f>ROUNDUP(装备强化!$F$3*INDEX(装备强化!$C$12:$C$26,MATCH(装备强化附表!AI$1,装备强化!$B$12:$B$26,0))*INDEX(装备强化!$G$12:$G$16,MATCH(装备强化附表!$D572,装备强化!$F$12:$F$16,0))*(INDEX(装备强化!$K$12:$K$26,MATCH(装备强化附表!$E572,装备强化!$J$12:$J$26,0))+IF($B572=1,装备强化!$K$28,0))*INDEX(装备强化!$O$12:$O$21,MATCH(装备强化附表!$C572,装备强化!$N$12:$N$21,0)),0)</f>
        <v>403</v>
      </c>
      <c r="AJ572" s="54">
        <f t="shared" si="134"/>
        <v>806000</v>
      </c>
    </row>
    <row r="573" spans="1:36">
      <c r="A573" t="s">
        <v>1536</v>
      </c>
      <c r="B573">
        <v>0</v>
      </c>
      <c r="C573" t="s">
        <v>129</v>
      </c>
      <c r="D573" t="s">
        <v>309</v>
      </c>
      <c r="E573">
        <v>50</v>
      </c>
      <c r="F573" t="s">
        <v>232</v>
      </c>
      <c r="G573" s="54">
        <f>ROUNDUP(装备强化!$F$3*INDEX(装备强化!$C$12:$C$26,MATCH(装备强化附表!G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13</v>
      </c>
      <c r="H573" s="54">
        <f t="shared" si="120"/>
        <v>26000</v>
      </c>
      <c r="I573" s="54">
        <f>ROUNDUP(装备强化!$F$3*INDEX(装备强化!$C$12:$C$26,MATCH(装备强化附表!I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19</v>
      </c>
      <c r="J573" s="54">
        <f t="shared" si="121"/>
        <v>38000</v>
      </c>
      <c r="K573" s="54">
        <f>ROUNDUP(装备强化!$F$3*INDEX(装备强化!$C$12:$C$26,MATCH(装备强化附表!K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29</v>
      </c>
      <c r="L573" s="54">
        <f t="shared" si="122"/>
        <v>58000</v>
      </c>
      <c r="M573" s="54">
        <f>ROUNDUP(装备强化!$F$3*INDEX(装备强化!$C$12:$C$26,MATCH(装备强化附表!M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35</v>
      </c>
      <c r="N573" s="54">
        <f t="shared" si="123"/>
        <v>70000</v>
      </c>
      <c r="O573" s="54">
        <f>ROUNDUP(装备强化!$F$3*INDEX(装备强化!$C$12:$C$26,MATCH(装备强化附表!O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44</v>
      </c>
      <c r="P573" s="54">
        <f t="shared" si="124"/>
        <v>88000</v>
      </c>
      <c r="Q573" s="54">
        <f>ROUNDUP(装备强化!$F$3*INDEX(装备强化!$C$12:$C$26,MATCH(装备强化附表!Q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79</v>
      </c>
      <c r="R573" s="54">
        <f t="shared" si="125"/>
        <v>158000</v>
      </c>
      <c r="S573" s="54">
        <f>ROUNDUP(装备强化!$F$3*INDEX(装备强化!$C$12:$C$26,MATCH(装备强化附表!S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91</v>
      </c>
      <c r="T573" s="54">
        <f t="shared" si="126"/>
        <v>182000</v>
      </c>
      <c r="U573" s="54">
        <f>ROUNDUP(装备强化!$F$3*INDEX(装备强化!$C$12:$C$26,MATCH(装备强化附表!U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104</v>
      </c>
      <c r="V573" s="54">
        <f t="shared" si="127"/>
        <v>208000</v>
      </c>
      <c r="W573" s="54">
        <f>ROUNDUP(装备强化!$F$3*INDEX(装备强化!$C$12:$C$26,MATCH(装备强化附表!W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116</v>
      </c>
      <c r="X573" s="54">
        <f t="shared" si="128"/>
        <v>232000</v>
      </c>
      <c r="Y573" s="54">
        <f>ROUNDUP(装备强化!$F$3*INDEX(装备强化!$C$12:$C$26,MATCH(装备强化附表!Y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129</v>
      </c>
      <c r="Z573" s="54">
        <f t="shared" si="129"/>
        <v>258000</v>
      </c>
      <c r="AA573" s="54">
        <f>ROUNDUP(装备强化!$F$3*INDEX(装备强化!$C$12:$C$26,MATCH(装备强化附表!AA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225</v>
      </c>
      <c r="AB573" s="54">
        <f t="shared" si="130"/>
        <v>450000</v>
      </c>
      <c r="AC573" s="54">
        <f>ROUNDUP(装备强化!$F$3*INDEX(装备强化!$C$12:$C$26,MATCH(装备强化附表!AC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250</v>
      </c>
      <c r="AD573" s="54">
        <f t="shared" si="131"/>
        <v>500000</v>
      </c>
      <c r="AE573" s="54">
        <f>ROUNDUP(装备强化!$F$3*INDEX(装备强化!$C$12:$C$26,MATCH(装备强化附表!AE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275</v>
      </c>
      <c r="AF573" s="54">
        <f t="shared" si="132"/>
        <v>550000</v>
      </c>
      <c r="AG573" s="54">
        <f>ROUNDUP(装备强化!$F$3*INDEX(装备强化!$C$12:$C$26,MATCH(装备强化附表!AG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300</v>
      </c>
      <c r="AH573" s="54">
        <f t="shared" si="133"/>
        <v>600000</v>
      </c>
      <c r="AI573" s="54">
        <f>ROUNDUP(装备强化!$F$3*INDEX(装备强化!$C$12:$C$26,MATCH(装备强化附表!AI$1,装备强化!$B$12:$B$26,0))*INDEX(装备强化!$G$12:$G$16,MATCH(装备强化附表!$D573,装备强化!$F$12:$F$16,0))*(INDEX(装备强化!$K$12:$K$26,MATCH(装备强化附表!$E573,装备强化!$J$12:$J$26,0))+IF($B573=1,装备强化!$K$28,0))*INDEX(装备强化!$O$12:$O$21,MATCH(装备强化附表!$C573,装备强化!$N$12:$N$21,0)),0)</f>
        <v>325</v>
      </c>
      <c r="AJ573" s="54">
        <f t="shared" si="134"/>
        <v>650000</v>
      </c>
    </row>
    <row r="574" spans="1:36">
      <c r="A574" t="s">
        <v>1541</v>
      </c>
      <c r="B574">
        <v>1</v>
      </c>
      <c r="C574" t="s">
        <v>129</v>
      </c>
      <c r="D574" t="s">
        <v>309</v>
      </c>
      <c r="E574">
        <v>50</v>
      </c>
      <c r="F574" t="s">
        <v>232</v>
      </c>
      <c r="G574" s="54">
        <f>ROUNDUP(装备强化!$F$3*INDEX(装备强化!$C$12:$C$26,MATCH(装备强化附表!G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16</v>
      </c>
      <c r="H574" s="54">
        <f t="shared" si="120"/>
        <v>32000</v>
      </c>
      <c r="I574" s="54">
        <f>ROUNDUP(装备强化!$F$3*INDEX(装备强化!$C$12:$C$26,MATCH(装备强化附表!I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24</v>
      </c>
      <c r="J574" s="54">
        <f t="shared" si="121"/>
        <v>48000</v>
      </c>
      <c r="K574" s="54">
        <f>ROUNDUP(装备强化!$F$3*INDEX(装备强化!$C$12:$C$26,MATCH(装备强化附表!K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35</v>
      </c>
      <c r="L574" s="54">
        <f t="shared" si="122"/>
        <v>70000</v>
      </c>
      <c r="M574" s="54">
        <f>ROUNDUP(装备强化!$F$3*INDEX(装备强化!$C$12:$C$26,MATCH(装备强化附表!M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43</v>
      </c>
      <c r="N574" s="54">
        <f t="shared" si="123"/>
        <v>86000</v>
      </c>
      <c r="O574" s="54">
        <f>ROUNDUP(装备强化!$F$3*INDEX(装备强化!$C$12:$C$26,MATCH(装备强化附表!O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55</v>
      </c>
      <c r="P574" s="54">
        <f t="shared" si="124"/>
        <v>110000</v>
      </c>
      <c r="Q574" s="54">
        <f>ROUNDUP(装备强化!$F$3*INDEX(装备强化!$C$12:$C$26,MATCH(装备强化附表!Q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97</v>
      </c>
      <c r="R574" s="54">
        <f t="shared" si="125"/>
        <v>194000</v>
      </c>
      <c r="S574" s="54">
        <f>ROUNDUP(装备强化!$F$3*INDEX(装备强化!$C$12:$C$26,MATCH(装备强化附表!S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113</v>
      </c>
      <c r="T574" s="54">
        <f t="shared" si="126"/>
        <v>226000</v>
      </c>
      <c r="U574" s="54">
        <f>ROUNDUP(装备强化!$F$3*INDEX(装备强化!$C$12:$C$26,MATCH(装备强化附表!U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128</v>
      </c>
      <c r="V574" s="54">
        <f t="shared" si="127"/>
        <v>256000</v>
      </c>
      <c r="W574" s="54">
        <f>ROUNDUP(装备强化!$F$3*INDEX(装备强化!$C$12:$C$26,MATCH(装备强化附表!W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144</v>
      </c>
      <c r="X574" s="54">
        <f t="shared" si="128"/>
        <v>288000</v>
      </c>
      <c r="Y574" s="54">
        <f>ROUNDUP(装备强化!$F$3*INDEX(装备强化!$C$12:$C$26,MATCH(装备强化附表!Y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159</v>
      </c>
      <c r="Z574" s="54">
        <f t="shared" si="129"/>
        <v>318000</v>
      </c>
      <c r="AA574" s="54">
        <f>ROUNDUP(装备强化!$F$3*INDEX(装备强化!$C$12:$C$26,MATCH(装备强化附表!AA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279</v>
      </c>
      <c r="AB574" s="54">
        <f t="shared" si="130"/>
        <v>558000</v>
      </c>
      <c r="AC574" s="54">
        <f>ROUNDUP(装备强化!$F$3*INDEX(装备强化!$C$12:$C$26,MATCH(装备强化附表!AC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310</v>
      </c>
      <c r="AD574" s="54">
        <f t="shared" si="131"/>
        <v>620000</v>
      </c>
      <c r="AE574" s="54">
        <f>ROUNDUP(装备强化!$F$3*INDEX(装备强化!$C$12:$C$26,MATCH(装备强化附表!AE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341</v>
      </c>
      <c r="AF574" s="54">
        <f t="shared" si="132"/>
        <v>682000</v>
      </c>
      <c r="AG574" s="54">
        <f>ROUNDUP(装备强化!$F$3*INDEX(装备强化!$C$12:$C$26,MATCH(装备强化附表!AG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372</v>
      </c>
      <c r="AH574" s="54">
        <f t="shared" si="133"/>
        <v>744000</v>
      </c>
      <c r="AI574" s="54">
        <f>ROUNDUP(装备强化!$F$3*INDEX(装备强化!$C$12:$C$26,MATCH(装备强化附表!AI$1,装备强化!$B$12:$B$26,0))*INDEX(装备强化!$G$12:$G$16,MATCH(装备强化附表!$D574,装备强化!$F$12:$F$16,0))*(INDEX(装备强化!$K$12:$K$26,MATCH(装备强化附表!$E574,装备强化!$J$12:$J$26,0))+IF($B574=1,装备强化!$K$28,0))*INDEX(装备强化!$O$12:$O$21,MATCH(装备强化附表!$C574,装备强化!$N$12:$N$21,0)),0)</f>
        <v>403</v>
      </c>
      <c r="AJ574" s="54">
        <f t="shared" si="134"/>
        <v>806000</v>
      </c>
    </row>
    <row r="575" spans="1:36">
      <c r="A575" t="s">
        <v>1546</v>
      </c>
      <c r="B575">
        <v>0</v>
      </c>
      <c r="C575" t="s">
        <v>123</v>
      </c>
      <c r="D575" t="s">
        <v>309</v>
      </c>
      <c r="E575">
        <v>55</v>
      </c>
      <c r="F575" t="s">
        <v>232</v>
      </c>
      <c r="G575" s="54">
        <f>ROUNDUP(装备强化!$F$3*INDEX(装备强化!$C$12:$C$26,MATCH(装备强化附表!G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14</v>
      </c>
      <c r="H575" s="54">
        <f t="shared" si="120"/>
        <v>28000</v>
      </c>
      <c r="I575" s="54">
        <f>ROUNDUP(装备强化!$F$3*INDEX(装备强化!$C$12:$C$26,MATCH(装备强化附表!I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21</v>
      </c>
      <c r="J575" s="54">
        <f t="shared" si="121"/>
        <v>42000</v>
      </c>
      <c r="K575" s="54">
        <f>ROUNDUP(装备强化!$F$3*INDEX(装备强化!$C$12:$C$26,MATCH(装备强化附表!K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31</v>
      </c>
      <c r="L575" s="54">
        <f t="shared" si="122"/>
        <v>62000</v>
      </c>
      <c r="M575" s="54">
        <f>ROUNDUP(装备强化!$F$3*INDEX(装备强化!$C$12:$C$26,MATCH(装备强化附表!M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38</v>
      </c>
      <c r="N575" s="54">
        <f t="shared" si="123"/>
        <v>76000</v>
      </c>
      <c r="O575" s="54">
        <f>ROUNDUP(装备强化!$F$3*INDEX(装备强化!$C$12:$C$26,MATCH(装备强化附表!O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48</v>
      </c>
      <c r="P575" s="54">
        <f t="shared" si="124"/>
        <v>96000</v>
      </c>
      <c r="Q575" s="54">
        <f>ROUNDUP(装备强化!$F$3*INDEX(装备强化!$C$12:$C$26,MATCH(装备强化附表!Q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85</v>
      </c>
      <c r="R575" s="54">
        <f t="shared" si="125"/>
        <v>170000</v>
      </c>
      <c r="S575" s="54">
        <f>ROUNDUP(装备强化!$F$3*INDEX(装备强化!$C$12:$C$26,MATCH(装备强化附表!S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98</v>
      </c>
      <c r="T575" s="54">
        <f t="shared" si="126"/>
        <v>196000</v>
      </c>
      <c r="U575" s="54">
        <f>ROUNDUP(装备强化!$F$3*INDEX(装备强化!$C$12:$C$26,MATCH(装备强化附表!U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112</v>
      </c>
      <c r="V575" s="54">
        <f t="shared" si="127"/>
        <v>224000</v>
      </c>
      <c r="W575" s="54">
        <f>ROUNDUP(装备强化!$F$3*INDEX(装备强化!$C$12:$C$26,MATCH(装备强化附表!W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125</v>
      </c>
      <c r="X575" s="54">
        <f t="shared" si="128"/>
        <v>250000</v>
      </c>
      <c r="Y575" s="54">
        <f>ROUNDUP(装备强化!$F$3*INDEX(装备强化!$C$12:$C$26,MATCH(装备强化附表!Y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139</v>
      </c>
      <c r="Z575" s="54">
        <f t="shared" si="129"/>
        <v>278000</v>
      </c>
      <c r="AA575" s="54">
        <f>ROUNDUP(装备强化!$F$3*INDEX(装备强化!$C$12:$C$26,MATCH(装备强化附表!AA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243</v>
      </c>
      <c r="AB575" s="54">
        <f t="shared" si="130"/>
        <v>486000</v>
      </c>
      <c r="AC575" s="54">
        <f>ROUNDUP(装备强化!$F$3*INDEX(装备强化!$C$12:$C$26,MATCH(装备强化附表!AC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270</v>
      </c>
      <c r="AD575" s="54">
        <f t="shared" si="131"/>
        <v>540000</v>
      </c>
      <c r="AE575" s="54">
        <f>ROUNDUP(装备强化!$F$3*INDEX(装备强化!$C$12:$C$26,MATCH(装备强化附表!AE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297</v>
      </c>
      <c r="AF575" s="54">
        <f t="shared" si="132"/>
        <v>594000</v>
      </c>
      <c r="AG575" s="54">
        <f>ROUNDUP(装备强化!$F$3*INDEX(装备强化!$C$12:$C$26,MATCH(装备强化附表!AG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324</v>
      </c>
      <c r="AH575" s="54">
        <f t="shared" si="133"/>
        <v>648000</v>
      </c>
      <c r="AI575" s="54">
        <f>ROUNDUP(装备强化!$F$3*INDEX(装备强化!$C$12:$C$26,MATCH(装备强化附表!AI$1,装备强化!$B$12:$B$26,0))*INDEX(装备强化!$G$12:$G$16,MATCH(装备强化附表!$D575,装备强化!$F$12:$F$16,0))*(INDEX(装备强化!$K$12:$K$26,MATCH(装备强化附表!$E575,装备强化!$J$12:$J$26,0))+IF($B575=1,装备强化!$K$28,0))*INDEX(装备强化!$O$12:$O$21,MATCH(装备强化附表!$C575,装备强化!$N$12:$N$21,0)),0)</f>
        <v>351</v>
      </c>
      <c r="AJ575" s="54">
        <f t="shared" si="134"/>
        <v>702000</v>
      </c>
    </row>
    <row r="576" spans="1:36">
      <c r="A576" t="s">
        <v>1551</v>
      </c>
      <c r="B576">
        <v>0</v>
      </c>
      <c r="C576" t="s">
        <v>124</v>
      </c>
      <c r="D576" t="s">
        <v>309</v>
      </c>
      <c r="E576">
        <v>55</v>
      </c>
      <c r="F576" t="s">
        <v>232</v>
      </c>
      <c r="G576" s="54">
        <f>ROUNDUP(装备强化!$F$3*INDEX(装备强化!$C$12:$C$26,MATCH(装备强化附表!G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17</v>
      </c>
      <c r="H576" s="54">
        <f t="shared" si="120"/>
        <v>34000</v>
      </c>
      <c r="I576" s="54">
        <f>ROUNDUP(装备强化!$F$3*INDEX(装备强化!$C$12:$C$26,MATCH(装备强化附表!I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26</v>
      </c>
      <c r="J576" s="54">
        <f t="shared" si="121"/>
        <v>52000</v>
      </c>
      <c r="K576" s="54">
        <f>ROUNDUP(装备强化!$F$3*INDEX(装备强化!$C$12:$C$26,MATCH(装备强化附表!K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38</v>
      </c>
      <c r="L576" s="54">
        <f t="shared" si="122"/>
        <v>76000</v>
      </c>
      <c r="M576" s="54">
        <f>ROUNDUP(装备强化!$F$3*INDEX(装备强化!$C$12:$C$26,MATCH(装备强化附表!M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47</v>
      </c>
      <c r="N576" s="54">
        <f t="shared" si="123"/>
        <v>94000</v>
      </c>
      <c r="O576" s="54">
        <f>ROUNDUP(装备强化!$F$3*INDEX(装备强化!$C$12:$C$26,MATCH(装备强化附表!O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60</v>
      </c>
      <c r="P576" s="54">
        <f t="shared" si="124"/>
        <v>120000</v>
      </c>
      <c r="Q576" s="54">
        <f>ROUNDUP(装备强化!$F$3*INDEX(装备强化!$C$12:$C$26,MATCH(装备强化附表!Q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106</v>
      </c>
      <c r="R576" s="54">
        <f t="shared" si="125"/>
        <v>212000</v>
      </c>
      <c r="S576" s="54">
        <f>ROUNDUP(装备强化!$F$3*INDEX(装备强化!$C$12:$C$26,MATCH(装备强化附表!S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123</v>
      </c>
      <c r="T576" s="54">
        <f t="shared" si="126"/>
        <v>246000</v>
      </c>
      <c r="U576" s="54">
        <f>ROUNDUP(装备强化!$F$3*INDEX(装备强化!$C$12:$C$26,MATCH(装备强化附表!U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140</v>
      </c>
      <c r="V576" s="54">
        <f t="shared" si="127"/>
        <v>280000</v>
      </c>
      <c r="W576" s="54">
        <f>ROUNDUP(装备强化!$F$3*INDEX(装备强化!$C$12:$C$26,MATCH(装备强化附表!W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157</v>
      </c>
      <c r="X576" s="54">
        <f t="shared" si="128"/>
        <v>314000</v>
      </c>
      <c r="Y576" s="54">
        <f>ROUNDUP(装备强化!$F$3*INDEX(装备强化!$C$12:$C$26,MATCH(装备强化附表!Y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173</v>
      </c>
      <c r="Z576" s="54">
        <f t="shared" si="129"/>
        <v>346000</v>
      </c>
      <c r="AA576" s="54">
        <f>ROUNDUP(装备强化!$F$3*INDEX(装备强化!$C$12:$C$26,MATCH(装备强化附表!AA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304</v>
      </c>
      <c r="AB576" s="54">
        <f t="shared" si="130"/>
        <v>608000</v>
      </c>
      <c r="AC576" s="54">
        <f>ROUNDUP(装备强化!$F$3*INDEX(装备强化!$C$12:$C$26,MATCH(装备强化附表!AC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338</v>
      </c>
      <c r="AD576" s="54">
        <f t="shared" si="131"/>
        <v>676000</v>
      </c>
      <c r="AE576" s="54">
        <f>ROUNDUP(装备强化!$F$3*INDEX(装备强化!$C$12:$C$26,MATCH(装备强化附表!AE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372</v>
      </c>
      <c r="AF576" s="54">
        <f t="shared" si="132"/>
        <v>744000</v>
      </c>
      <c r="AG576" s="54">
        <f>ROUNDUP(装备强化!$F$3*INDEX(装备强化!$C$12:$C$26,MATCH(装备强化附表!AG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405</v>
      </c>
      <c r="AH576" s="54">
        <f t="shared" si="133"/>
        <v>810000</v>
      </c>
      <c r="AI576" s="54">
        <f>ROUNDUP(装备强化!$F$3*INDEX(装备强化!$C$12:$C$26,MATCH(装备强化附表!AI$1,装备强化!$B$12:$B$26,0))*INDEX(装备强化!$G$12:$G$16,MATCH(装备强化附表!$D576,装备强化!$F$12:$F$16,0))*(INDEX(装备强化!$K$12:$K$26,MATCH(装备强化附表!$E576,装备强化!$J$12:$J$26,0))+IF($B576=1,装备强化!$K$28,0))*INDEX(装备强化!$O$12:$O$21,MATCH(装备强化附表!$C576,装备强化!$N$12:$N$21,0)),0)</f>
        <v>439</v>
      </c>
      <c r="AJ576" s="54">
        <f t="shared" si="134"/>
        <v>878000</v>
      </c>
    </row>
    <row r="577" spans="1:36">
      <c r="A577" t="s">
        <v>1556</v>
      </c>
      <c r="B577">
        <v>0</v>
      </c>
      <c r="C577" t="s">
        <v>125</v>
      </c>
      <c r="D577" t="s">
        <v>309</v>
      </c>
      <c r="E577">
        <v>55</v>
      </c>
      <c r="F577" t="s">
        <v>232</v>
      </c>
      <c r="G577" s="54">
        <f>ROUNDUP(装备强化!$F$3*INDEX(装备强化!$C$12:$C$26,MATCH(装备强化附表!G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17</v>
      </c>
      <c r="H577" s="54">
        <f t="shared" si="120"/>
        <v>34000</v>
      </c>
      <c r="I577" s="54">
        <f>ROUNDUP(装备强化!$F$3*INDEX(装备强化!$C$12:$C$26,MATCH(装备强化附表!I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26</v>
      </c>
      <c r="J577" s="54">
        <f t="shared" si="121"/>
        <v>52000</v>
      </c>
      <c r="K577" s="54">
        <f>ROUNDUP(装备强化!$F$3*INDEX(装备强化!$C$12:$C$26,MATCH(装备强化附表!K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38</v>
      </c>
      <c r="L577" s="54">
        <f t="shared" si="122"/>
        <v>76000</v>
      </c>
      <c r="M577" s="54">
        <f>ROUNDUP(装备强化!$F$3*INDEX(装备强化!$C$12:$C$26,MATCH(装备强化附表!M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47</v>
      </c>
      <c r="N577" s="54">
        <f t="shared" si="123"/>
        <v>94000</v>
      </c>
      <c r="O577" s="54">
        <f>ROUNDUP(装备强化!$F$3*INDEX(装备强化!$C$12:$C$26,MATCH(装备强化附表!O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60</v>
      </c>
      <c r="P577" s="54">
        <f t="shared" si="124"/>
        <v>120000</v>
      </c>
      <c r="Q577" s="54">
        <f>ROUNDUP(装备强化!$F$3*INDEX(装备强化!$C$12:$C$26,MATCH(装备强化附表!Q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106</v>
      </c>
      <c r="R577" s="54">
        <f t="shared" si="125"/>
        <v>212000</v>
      </c>
      <c r="S577" s="54">
        <f>ROUNDUP(装备强化!$F$3*INDEX(装备强化!$C$12:$C$26,MATCH(装备强化附表!S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123</v>
      </c>
      <c r="T577" s="54">
        <f t="shared" si="126"/>
        <v>246000</v>
      </c>
      <c r="U577" s="54">
        <f>ROUNDUP(装备强化!$F$3*INDEX(装备强化!$C$12:$C$26,MATCH(装备强化附表!U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140</v>
      </c>
      <c r="V577" s="54">
        <f t="shared" si="127"/>
        <v>280000</v>
      </c>
      <c r="W577" s="54">
        <f>ROUNDUP(装备强化!$F$3*INDEX(装备强化!$C$12:$C$26,MATCH(装备强化附表!W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157</v>
      </c>
      <c r="X577" s="54">
        <f t="shared" si="128"/>
        <v>314000</v>
      </c>
      <c r="Y577" s="54">
        <f>ROUNDUP(装备强化!$F$3*INDEX(装备强化!$C$12:$C$26,MATCH(装备强化附表!Y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173</v>
      </c>
      <c r="Z577" s="54">
        <f t="shared" si="129"/>
        <v>346000</v>
      </c>
      <c r="AA577" s="54">
        <f>ROUNDUP(装备强化!$F$3*INDEX(装备强化!$C$12:$C$26,MATCH(装备强化附表!AA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304</v>
      </c>
      <c r="AB577" s="54">
        <f t="shared" si="130"/>
        <v>608000</v>
      </c>
      <c r="AC577" s="54">
        <f>ROUNDUP(装备强化!$F$3*INDEX(装备强化!$C$12:$C$26,MATCH(装备强化附表!AC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338</v>
      </c>
      <c r="AD577" s="54">
        <f t="shared" si="131"/>
        <v>676000</v>
      </c>
      <c r="AE577" s="54">
        <f>ROUNDUP(装备强化!$F$3*INDEX(装备强化!$C$12:$C$26,MATCH(装备强化附表!AE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372</v>
      </c>
      <c r="AF577" s="54">
        <f t="shared" si="132"/>
        <v>744000</v>
      </c>
      <c r="AG577" s="54">
        <f>ROUNDUP(装备强化!$F$3*INDEX(装备强化!$C$12:$C$26,MATCH(装备强化附表!AG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405</v>
      </c>
      <c r="AH577" s="54">
        <f t="shared" si="133"/>
        <v>810000</v>
      </c>
      <c r="AI577" s="54">
        <f>ROUNDUP(装备强化!$F$3*INDEX(装备强化!$C$12:$C$26,MATCH(装备强化附表!AI$1,装备强化!$B$12:$B$26,0))*INDEX(装备强化!$G$12:$G$16,MATCH(装备强化附表!$D577,装备强化!$F$12:$F$16,0))*(INDEX(装备强化!$K$12:$K$26,MATCH(装备强化附表!$E577,装备强化!$J$12:$J$26,0))+IF($B577=1,装备强化!$K$28,0))*INDEX(装备强化!$O$12:$O$21,MATCH(装备强化附表!$C577,装备强化!$N$12:$N$21,0)),0)</f>
        <v>439</v>
      </c>
      <c r="AJ577" s="54">
        <f t="shared" si="134"/>
        <v>878000</v>
      </c>
    </row>
    <row r="578" spans="1:36">
      <c r="A578" t="s">
        <v>1561</v>
      </c>
      <c r="B578">
        <v>0</v>
      </c>
      <c r="C578" t="s">
        <v>130</v>
      </c>
      <c r="D578" t="s">
        <v>309</v>
      </c>
      <c r="E578">
        <v>55</v>
      </c>
      <c r="F578" t="s">
        <v>232</v>
      </c>
      <c r="G578" s="54">
        <f>ROUNDUP(装备强化!$F$3*INDEX(装备强化!$C$12:$C$26,MATCH(装备强化附表!G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14</v>
      </c>
      <c r="H578" s="54">
        <f t="shared" si="120"/>
        <v>28000</v>
      </c>
      <c r="I578" s="54">
        <f>ROUNDUP(装备强化!$F$3*INDEX(装备强化!$C$12:$C$26,MATCH(装备强化附表!I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21</v>
      </c>
      <c r="J578" s="54">
        <f t="shared" si="121"/>
        <v>42000</v>
      </c>
      <c r="K578" s="54">
        <f>ROUNDUP(装备强化!$F$3*INDEX(装备强化!$C$12:$C$26,MATCH(装备强化附表!K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31</v>
      </c>
      <c r="L578" s="54">
        <f t="shared" si="122"/>
        <v>62000</v>
      </c>
      <c r="M578" s="54">
        <f>ROUNDUP(装备强化!$F$3*INDEX(装备强化!$C$12:$C$26,MATCH(装备强化附表!M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38</v>
      </c>
      <c r="N578" s="54">
        <f t="shared" si="123"/>
        <v>76000</v>
      </c>
      <c r="O578" s="54">
        <f>ROUNDUP(装备强化!$F$3*INDEX(装备强化!$C$12:$C$26,MATCH(装备强化附表!O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48</v>
      </c>
      <c r="P578" s="54">
        <f t="shared" si="124"/>
        <v>96000</v>
      </c>
      <c r="Q578" s="54">
        <f>ROUNDUP(装备强化!$F$3*INDEX(装备强化!$C$12:$C$26,MATCH(装备强化附表!Q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85</v>
      </c>
      <c r="R578" s="54">
        <f t="shared" si="125"/>
        <v>170000</v>
      </c>
      <c r="S578" s="54">
        <f>ROUNDUP(装备强化!$F$3*INDEX(装备强化!$C$12:$C$26,MATCH(装备强化附表!S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98</v>
      </c>
      <c r="T578" s="54">
        <f t="shared" si="126"/>
        <v>196000</v>
      </c>
      <c r="U578" s="54">
        <f>ROUNDUP(装备强化!$F$3*INDEX(装备强化!$C$12:$C$26,MATCH(装备强化附表!U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112</v>
      </c>
      <c r="V578" s="54">
        <f t="shared" si="127"/>
        <v>224000</v>
      </c>
      <c r="W578" s="54">
        <f>ROUNDUP(装备强化!$F$3*INDEX(装备强化!$C$12:$C$26,MATCH(装备强化附表!W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125</v>
      </c>
      <c r="X578" s="54">
        <f t="shared" si="128"/>
        <v>250000</v>
      </c>
      <c r="Y578" s="54">
        <f>ROUNDUP(装备强化!$F$3*INDEX(装备强化!$C$12:$C$26,MATCH(装备强化附表!Y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139</v>
      </c>
      <c r="Z578" s="54">
        <f t="shared" si="129"/>
        <v>278000</v>
      </c>
      <c r="AA578" s="54">
        <f>ROUNDUP(装备强化!$F$3*INDEX(装备强化!$C$12:$C$26,MATCH(装备强化附表!AA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243</v>
      </c>
      <c r="AB578" s="54">
        <f t="shared" si="130"/>
        <v>486000</v>
      </c>
      <c r="AC578" s="54">
        <f>ROUNDUP(装备强化!$F$3*INDEX(装备强化!$C$12:$C$26,MATCH(装备强化附表!AC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270</v>
      </c>
      <c r="AD578" s="54">
        <f t="shared" si="131"/>
        <v>540000</v>
      </c>
      <c r="AE578" s="54">
        <f>ROUNDUP(装备强化!$F$3*INDEX(装备强化!$C$12:$C$26,MATCH(装备强化附表!AE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297</v>
      </c>
      <c r="AF578" s="54">
        <f t="shared" si="132"/>
        <v>594000</v>
      </c>
      <c r="AG578" s="54">
        <f>ROUNDUP(装备强化!$F$3*INDEX(装备强化!$C$12:$C$26,MATCH(装备强化附表!AG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324</v>
      </c>
      <c r="AH578" s="54">
        <f t="shared" si="133"/>
        <v>648000</v>
      </c>
      <c r="AI578" s="54">
        <f>ROUNDUP(装备强化!$F$3*INDEX(装备强化!$C$12:$C$26,MATCH(装备强化附表!AI$1,装备强化!$B$12:$B$26,0))*INDEX(装备强化!$G$12:$G$16,MATCH(装备强化附表!$D578,装备强化!$F$12:$F$16,0))*(INDEX(装备强化!$K$12:$K$26,MATCH(装备强化附表!$E578,装备强化!$J$12:$J$26,0))+IF($B578=1,装备强化!$K$28,0))*INDEX(装备强化!$O$12:$O$21,MATCH(装备强化附表!$C578,装备强化!$N$12:$N$21,0)),0)</f>
        <v>351</v>
      </c>
      <c r="AJ578" s="54">
        <f t="shared" si="134"/>
        <v>702000</v>
      </c>
    </row>
    <row r="579" spans="1:36">
      <c r="A579" t="s">
        <v>1566</v>
      </c>
      <c r="B579">
        <v>0</v>
      </c>
      <c r="C579" t="s">
        <v>131</v>
      </c>
      <c r="D579" t="s">
        <v>309</v>
      </c>
      <c r="E579">
        <v>55</v>
      </c>
      <c r="F579" t="s">
        <v>232</v>
      </c>
      <c r="G579" s="54">
        <f>ROUNDUP(装备强化!$F$3*INDEX(装备强化!$C$12:$C$26,MATCH(装备强化附表!G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14</v>
      </c>
      <c r="H579" s="54">
        <f t="shared" si="120"/>
        <v>28000</v>
      </c>
      <c r="I579" s="54">
        <f>ROUNDUP(装备强化!$F$3*INDEX(装备强化!$C$12:$C$26,MATCH(装备强化附表!I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21</v>
      </c>
      <c r="J579" s="54">
        <f t="shared" si="121"/>
        <v>42000</v>
      </c>
      <c r="K579" s="54">
        <f>ROUNDUP(装备强化!$F$3*INDEX(装备强化!$C$12:$C$26,MATCH(装备强化附表!K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31</v>
      </c>
      <c r="L579" s="54">
        <f t="shared" si="122"/>
        <v>62000</v>
      </c>
      <c r="M579" s="54">
        <f>ROUNDUP(装备强化!$F$3*INDEX(装备强化!$C$12:$C$26,MATCH(装备强化附表!M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38</v>
      </c>
      <c r="N579" s="54">
        <f t="shared" si="123"/>
        <v>76000</v>
      </c>
      <c r="O579" s="54">
        <f>ROUNDUP(装备强化!$F$3*INDEX(装备强化!$C$12:$C$26,MATCH(装备强化附表!O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48</v>
      </c>
      <c r="P579" s="54">
        <f t="shared" si="124"/>
        <v>96000</v>
      </c>
      <c r="Q579" s="54">
        <f>ROUNDUP(装备强化!$F$3*INDEX(装备强化!$C$12:$C$26,MATCH(装备强化附表!Q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85</v>
      </c>
      <c r="R579" s="54">
        <f t="shared" si="125"/>
        <v>170000</v>
      </c>
      <c r="S579" s="54">
        <f>ROUNDUP(装备强化!$F$3*INDEX(装备强化!$C$12:$C$26,MATCH(装备强化附表!S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98</v>
      </c>
      <c r="T579" s="54">
        <f t="shared" si="126"/>
        <v>196000</v>
      </c>
      <c r="U579" s="54">
        <f>ROUNDUP(装备强化!$F$3*INDEX(装备强化!$C$12:$C$26,MATCH(装备强化附表!U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112</v>
      </c>
      <c r="V579" s="54">
        <f t="shared" si="127"/>
        <v>224000</v>
      </c>
      <c r="W579" s="54">
        <f>ROUNDUP(装备强化!$F$3*INDEX(装备强化!$C$12:$C$26,MATCH(装备强化附表!W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125</v>
      </c>
      <c r="X579" s="54">
        <f t="shared" si="128"/>
        <v>250000</v>
      </c>
      <c r="Y579" s="54">
        <f>ROUNDUP(装备强化!$F$3*INDEX(装备强化!$C$12:$C$26,MATCH(装备强化附表!Y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139</v>
      </c>
      <c r="Z579" s="54">
        <f t="shared" si="129"/>
        <v>278000</v>
      </c>
      <c r="AA579" s="54">
        <f>ROUNDUP(装备强化!$F$3*INDEX(装备强化!$C$12:$C$26,MATCH(装备强化附表!AA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243</v>
      </c>
      <c r="AB579" s="54">
        <f t="shared" si="130"/>
        <v>486000</v>
      </c>
      <c r="AC579" s="54">
        <f>ROUNDUP(装备强化!$F$3*INDEX(装备强化!$C$12:$C$26,MATCH(装备强化附表!AC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270</v>
      </c>
      <c r="AD579" s="54">
        <f t="shared" si="131"/>
        <v>540000</v>
      </c>
      <c r="AE579" s="54">
        <f>ROUNDUP(装备强化!$F$3*INDEX(装备强化!$C$12:$C$26,MATCH(装备强化附表!AE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297</v>
      </c>
      <c r="AF579" s="54">
        <f t="shared" si="132"/>
        <v>594000</v>
      </c>
      <c r="AG579" s="54">
        <f>ROUNDUP(装备强化!$F$3*INDEX(装备强化!$C$12:$C$26,MATCH(装备强化附表!AG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324</v>
      </c>
      <c r="AH579" s="54">
        <f t="shared" si="133"/>
        <v>648000</v>
      </c>
      <c r="AI579" s="54">
        <f>ROUNDUP(装备强化!$F$3*INDEX(装备强化!$C$12:$C$26,MATCH(装备强化附表!AI$1,装备强化!$B$12:$B$26,0))*INDEX(装备强化!$G$12:$G$16,MATCH(装备强化附表!$D579,装备强化!$F$12:$F$16,0))*(INDEX(装备强化!$K$12:$K$26,MATCH(装备强化附表!$E579,装备强化!$J$12:$J$26,0))+IF($B579=1,装备强化!$K$28,0))*INDEX(装备强化!$O$12:$O$21,MATCH(装备强化附表!$C579,装备强化!$N$12:$N$21,0)),0)</f>
        <v>351</v>
      </c>
      <c r="AJ579" s="54">
        <f t="shared" si="134"/>
        <v>702000</v>
      </c>
    </row>
    <row r="580" spans="1:36">
      <c r="A580" t="s">
        <v>1571</v>
      </c>
      <c r="B580">
        <v>0</v>
      </c>
      <c r="C580" t="s">
        <v>132</v>
      </c>
      <c r="D580" t="s">
        <v>309</v>
      </c>
      <c r="E580">
        <v>55</v>
      </c>
      <c r="F580" t="s">
        <v>232</v>
      </c>
      <c r="G580" s="54">
        <f>ROUNDUP(装备强化!$F$3*INDEX(装备强化!$C$12:$C$26,MATCH(装备强化附表!G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9</v>
      </c>
      <c r="H580" s="54">
        <f t="shared" ref="H580:H643" si="135">G580*2000</f>
        <v>18000</v>
      </c>
      <c r="I580" s="54">
        <f>ROUNDUP(装备强化!$F$3*INDEX(装备强化!$C$12:$C$26,MATCH(装备强化附表!I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13</v>
      </c>
      <c r="J580" s="54">
        <f t="shared" ref="J580:J643" si="136">I580*2000</f>
        <v>26000</v>
      </c>
      <c r="K580" s="54">
        <f>ROUNDUP(装备强化!$F$3*INDEX(装备强化!$C$12:$C$26,MATCH(装备强化附表!K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19</v>
      </c>
      <c r="L580" s="54">
        <f t="shared" ref="L580:L643" si="137">K580*2000</f>
        <v>38000</v>
      </c>
      <c r="M580" s="54">
        <f>ROUNDUP(装备强化!$F$3*INDEX(装备强化!$C$12:$C$26,MATCH(装备强化附表!M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23</v>
      </c>
      <c r="N580" s="54">
        <f t="shared" ref="N580:N643" si="138">M580*2000</f>
        <v>46000</v>
      </c>
      <c r="O580" s="54">
        <f>ROUNDUP(装备强化!$F$3*INDEX(装备强化!$C$12:$C$26,MATCH(装备强化附表!O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29</v>
      </c>
      <c r="P580" s="54">
        <f t="shared" ref="P580:P643" si="139">O580*2000</f>
        <v>58000</v>
      </c>
      <c r="Q580" s="54">
        <f>ROUNDUP(装备强化!$F$3*INDEX(装备强化!$C$12:$C$26,MATCH(装备强化附表!Q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51</v>
      </c>
      <c r="R580" s="54">
        <f t="shared" ref="R580:R643" si="140">Q580*2000</f>
        <v>102000</v>
      </c>
      <c r="S580" s="54">
        <f>ROUNDUP(装备强化!$F$3*INDEX(装备强化!$C$12:$C$26,MATCH(装备强化附表!S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59</v>
      </c>
      <c r="T580" s="54">
        <f t="shared" ref="T580:T643" si="141">S580*2000</f>
        <v>118000</v>
      </c>
      <c r="U580" s="54">
        <f>ROUNDUP(装备强化!$F$3*INDEX(装备强化!$C$12:$C$26,MATCH(装备强化附表!U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67</v>
      </c>
      <c r="V580" s="54">
        <f t="shared" ref="V580:V643" si="142">U580*2000</f>
        <v>134000</v>
      </c>
      <c r="W580" s="54">
        <f>ROUNDUP(装备强化!$F$3*INDEX(装备强化!$C$12:$C$26,MATCH(装备强化附表!W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75</v>
      </c>
      <c r="X580" s="54">
        <f t="shared" ref="X580:X643" si="143">W580*2000</f>
        <v>150000</v>
      </c>
      <c r="Y580" s="54">
        <f>ROUNDUP(装备强化!$F$3*INDEX(装备强化!$C$12:$C$26,MATCH(装备强化附表!Y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84</v>
      </c>
      <c r="Z580" s="54">
        <f t="shared" ref="Z580:Z643" si="144">Y580*2000</f>
        <v>168000</v>
      </c>
      <c r="AA580" s="54">
        <f>ROUNDUP(装备强化!$F$3*INDEX(装备强化!$C$12:$C$26,MATCH(装备强化附表!AA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146</v>
      </c>
      <c r="AB580" s="54">
        <f t="shared" ref="AB580:AB643" si="145">AA580*2000</f>
        <v>292000</v>
      </c>
      <c r="AC580" s="54">
        <f>ROUNDUP(装备强化!$F$3*INDEX(装备强化!$C$12:$C$26,MATCH(装备强化附表!AC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162</v>
      </c>
      <c r="AD580" s="54">
        <f t="shared" ref="AD580:AD643" si="146">AC580*2000</f>
        <v>324000</v>
      </c>
      <c r="AE580" s="54">
        <f>ROUNDUP(装备强化!$F$3*INDEX(装备强化!$C$12:$C$26,MATCH(装备强化附表!AE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179</v>
      </c>
      <c r="AF580" s="54">
        <f t="shared" ref="AF580:AF643" si="147">AE580*2000</f>
        <v>358000</v>
      </c>
      <c r="AG580" s="54">
        <f>ROUNDUP(装备强化!$F$3*INDEX(装备强化!$C$12:$C$26,MATCH(装备强化附表!AG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195</v>
      </c>
      <c r="AH580" s="54">
        <f t="shared" ref="AH580:AH643" si="148">AG580*2000</f>
        <v>390000</v>
      </c>
      <c r="AI580" s="54">
        <f>ROUNDUP(装备强化!$F$3*INDEX(装备强化!$C$12:$C$26,MATCH(装备强化附表!AI$1,装备强化!$B$12:$B$26,0))*INDEX(装备强化!$G$12:$G$16,MATCH(装备强化附表!$D580,装备强化!$F$12:$F$16,0))*(INDEX(装备强化!$K$12:$K$26,MATCH(装备强化附表!$E580,装备强化!$J$12:$J$26,0))+IF($B580=1,装备强化!$K$28,0))*INDEX(装备强化!$O$12:$O$21,MATCH(装备强化附表!$C580,装备强化!$N$12:$N$21,0)),0)</f>
        <v>211</v>
      </c>
      <c r="AJ580" s="54">
        <f t="shared" ref="AJ580:AJ643" si="149">AI580*2000</f>
        <v>422000</v>
      </c>
    </row>
    <row r="581" spans="1:36">
      <c r="A581" t="s">
        <v>1576</v>
      </c>
      <c r="B581">
        <v>0</v>
      </c>
      <c r="C581" t="s">
        <v>127</v>
      </c>
      <c r="D581" t="s">
        <v>309</v>
      </c>
      <c r="E581">
        <v>55</v>
      </c>
      <c r="F581" t="s">
        <v>135</v>
      </c>
      <c r="G581" s="54">
        <f>ROUNDUP(装备强化!$F$3*INDEX(装备强化!$C$12:$C$26,MATCH(装备强化附表!G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27</v>
      </c>
      <c r="H581" s="54">
        <f t="shared" si="135"/>
        <v>54000</v>
      </c>
      <c r="I581" s="54">
        <f>ROUNDUP(装备强化!$F$3*INDEX(装备强化!$C$12:$C$26,MATCH(装备强化附表!I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41</v>
      </c>
      <c r="J581" s="54">
        <f t="shared" si="136"/>
        <v>82000</v>
      </c>
      <c r="K581" s="54">
        <f>ROUNDUP(装备强化!$F$3*INDEX(装备强化!$C$12:$C$26,MATCH(装备强化附表!K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61</v>
      </c>
      <c r="L581" s="54">
        <f t="shared" si="137"/>
        <v>122000</v>
      </c>
      <c r="M581" s="54">
        <f>ROUNDUP(装备强化!$F$3*INDEX(装备强化!$C$12:$C$26,MATCH(装备强化附表!M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75</v>
      </c>
      <c r="N581" s="54">
        <f t="shared" si="138"/>
        <v>150000</v>
      </c>
      <c r="O581" s="54">
        <f>ROUNDUP(装备强化!$F$3*INDEX(装备强化!$C$12:$C$26,MATCH(装备强化附表!O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95</v>
      </c>
      <c r="P581" s="54">
        <f t="shared" si="139"/>
        <v>190000</v>
      </c>
      <c r="Q581" s="54">
        <f>ROUNDUP(装备强化!$F$3*INDEX(装备强化!$C$12:$C$26,MATCH(装备强化附表!Q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169</v>
      </c>
      <c r="R581" s="54">
        <f t="shared" si="140"/>
        <v>338000</v>
      </c>
      <c r="S581" s="54">
        <f>ROUNDUP(装备强化!$F$3*INDEX(装备强化!$C$12:$C$26,MATCH(装备强化附表!S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196</v>
      </c>
      <c r="T581" s="54">
        <f t="shared" si="141"/>
        <v>392000</v>
      </c>
      <c r="U581" s="54">
        <f>ROUNDUP(装备强化!$F$3*INDEX(装备强化!$C$12:$C$26,MATCH(装备强化附表!U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223</v>
      </c>
      <c r="V581" s="54">
        <f t="shared" si="142"/>
        <v>446000</v>
      </c>
      <c r="W581" s="54">
        <f>ROUNDUP(装备强化!$F$3*INDEX(装备强化!$C$12:$C$26,MATCH(装备强化附表!W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250</v>
      </c>
      <c r="X581" s="54">
        <f t="shared" si="143"/>
        <v>500000</v>
      </c>
      <c r="Y581" s="54">
        <f>ROUNDUP(装备强化!$F$3*INDEX(装备强化!$C$12:$C$26,MATCH(装备强化附表!Y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277</v>
      </c>
      <c r="Z581" s="54">
        <f t="shared" si="144"/>
        <v>554000</v>
      </c>
      <c r="AA581" s="54">
        <f>ROUNDUP(装备强化!$F$3*INDEX(装备强化!$C$12:$C$26,MATCH(装备强化附表!AA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486</v>
      </c>
      <c r="AB581" s="54">
        <f t="shared" si="145"/>
        <v>972000</v>
      </c>
      <c r="AC581" s="54">
        <f>ROUNDUP(装备强化!$F$3*INDEX(装备强化!$C$12:$C$26,MATCH(装备强化附表!AC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540</v>
      </c>
      <c r="AD581" s="54">
        <f t="shared" si="146"/>
        <v>1080000</v>
      </c>
      <c r="AE581" s="54">
        <f>ROUNDUP(装备强化!$F$3*INDEX(装备强化!$C$12:$C$26,MATCH(装备强化附表!AE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594</v>
      </c>
      <c r="AF581" s="54">
        <f t="shared" si="147"/>
        <v>1188000</v>
      </c>
      <c r="AG581" s="54">
        <f>ROUNDUP(装备强化!$F$3*INDEX(装备强化!$C$12:$C$26,MATCH(装备强化附表!AG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648</v>
      </c>
      <c r="AH581" s="54">
        <f t="shared" si="148"/>
        <v>1296000</v>
      </c>
      <c r="AI581" s="54">
        <f>ROUNDUP(装备强化!$F$3*INDEX(装备强化!$C$12:$C$26,MATCH(装备强化附表!AI$1,装备强化!$B$12:$B$26,0))*INDEX(装备强化!$G$12:$G$16,MATCH(装备强化附表!$D581,装备强化!$F$12:$F$16,0))*(INDEX(装备强化!$K$12:$K$26,MATCH(装备强化附表!$E581,装备强化!$J$12:$J$26,0))+IF($B581=1,装备强化!$K$28,0))*INDEX(装备强化!$O$12:$O$21,MATCH(装备强化附表!$C581,装备强化!$N$12:$N$21,0)),0)</f>
        <v>702</v>
      </c>
      <c r="AJ581" s="54">
        <f t="shared" si="149"/>
        <v>1404000</v>
      </c>
    </row>
    <row r="582" spans="1:36">
      <c r="A582" t="s">
        <v>1581</v>
      </c>
      <c r="B582">
        <v>1</v>
      </c>
      <c r="C582" t="s">
        <v>127</v>
      </c>
      <c r="D582" t="s">
        <v>309</v>
      </c>
      <c r="E582">
        <v>55</v>
      </c>
      <c r="F582" t="s">
        <v>135</v>
      </c>
      <c r="G582" s="54">
        <f>ROUNDUP(装备强化!$F$3*INDEX(装备强化!$C$12:$C$26,MATCH(装备强化附表!G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33</v>
      </c>
      <c r="H582" s="54">
        <f t="shared" si="135"/>
        <v>66000</v>
      </c>
      <c r="I582" s="54">
        <f>ROUNDUP(装备强化!$F$3*INDEX(装备强化!$C$12:$C$26,MATCH(装备强化附表!I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50</v>
      </c>
      <c r="J582" s="54">
        <f t="shared" si="136"/>
        <v>100000</v>
      </c>
      <c r="K582" s="54">
        <f>ROUNDUP(装备强化!$F$3*INDEX(装备强化!$C$12:$C$26,MATCH(装备强化附表!K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75</v>
      </c>
      <c r="L582" s="54">
        <f t="shared" si="137"/>
        <v>150000</v>
      </c>
      <c r="M582" s="54">
        <f>ROUNDUP(装备强化!$F$3*INDEX(装备强化!$C$12:$C$26,MATCH(装备强化附表!M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91</v>
      </c>
      <c r="N582" s="54">
        <f t="shared" si="138"/>
        <v>182000</v>
      </c>
      <c r="O582" s="54">
        <f>ROUNDUP(装备强化!$F$3*INDEX(装备强化!$C$12:$C$26,MATCH(装备强化附表!O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116</v>
      </c>
      <c r="P582" s="54">
        <f t="shared" si="139"/>
        <v>232000</v>
      </c>
      <c r="Q582" s="54">
        <f>ROUNDUP(装备强化!$F$3*INDEX(装备强化!$C$12:$C$26,MATCH(装备强化附表!Q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207</v>
      </c>
      <c r="R582" s="54">
        <f t="shared" si="140"/>
        <v>414000</v>
      </c>
      <c r="S582" s="54">
        <f>ROUNDUP(装备强化!$F$3*INDEX(装备强化!$C$12:$C$26,MATCH(装备强化附表!S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240</v>
      </c>
      <c r="T582" s="54">
        <f t="shared" si="141"/>
        <v>480000</v>
      </c>
      <c r="U582" s="54">
        <f>ROUNDUP(装备强化!$F$3*INDEX(装备强化!$C$12:$C$26,MATCH(装备强化附表!U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273</v>
      </c>
      <c r="V582" s="54">
        <f t="shared" si="142"/>
        <v>546000</v>
      </c>
      <c r="W582" s="54">
        <f>ROUNDUP(装备强化!$F$3*INDEX(装备强化!$C$12:$C$26,MATCH(装备强化附表!W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306</v>
      </c>
      <c r="X582" s="54">
        <f t="shared" si="143"/>
        <v>612000</v>
      </c>
      <c r="Y582" s="54">
        <f>ROUNDUP(装备强化!$F$3*INDEX(装备强化!$C$12:$C$26,MATCH(装备强化附表!Y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339</v>
      </c>
      <c r="Z582" s="54">
        <f t="shared" si="144"/>
        <v>678000</v>
      </c>
      <c r="AA582" s="54">
        <f>ROUNDUP(装备强化!$F$3*INDEX(装备强化!$C$12:$C$26,MATCH(装备强化附表!AA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594</v>
      </c>
      <c r="AB582" s="54">
        <f t="shared" si="145"/>
        <v>1188000</v>
      </c>
      <c r="AC582" s="54">
        <f>ROUNDUP(装备强化!$F$3*INDEX(装备强化!$C$12:$C$26,MATCH(装备强化附表!AC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660</v>
      </c>
      <c r="AD582" s="54">
        <f t="shared" si="146"/>
        <v>1320000</v>
      </c>
      <c r="AE582" s="54">
        <f>ROUNDUP(装备强化!$F$3*INDEX(装备强化!$C$12:$C$26,MATCH(装备强化附表!AE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726</v>
      </c>
      <c r="AF582" s="54">
        <f t="shared" si="147"/>
        <v>1452000</v>
      </c>
      <c r="AG582" s="54">
        <f>ROUNDUP(装备强化!$F$3*INDEX(装备强化!$C$12:$C$26,MATCH(装备强化附表!AG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792</v>
      </c>
      <c r="AH582" s="54">
        <f t="shared" si="148"/>
        <v>1584000</v>
      </c>
      <c r="AI582" s="54">
        <f>ROUNDUP(装备强化!$F$3*INDEX(装备强化!$C$12:$C$26,MATCH(装备强化附表!AI$1,装备强化!$B$12:$B$26,0))*INDEX(装备强化!$G$12:$G$16,MATCH(装备强化附表!$D582,装备强化!$F$12:$F$16,0))*(INDEX(装备强化!$K$12:$K$26,MATCH(装备强化附表!$E582,装备强化!$J$12:$J$26,0))+IF($B582=1,装备强化!$K$28,0))*INDEX(装备强化!$O$12:$O$21,MATCH(装备强化附表!$C582,装备强化!$N$12:$N$21,0)),0)</f>
        <v>858</v>
      </c>
      <c r="AJ582" s="54">
        <f t="shared" si="149"/>
        <v>1716000</v>
      </c>
    </row>
    <row r="583" spans="1:36">
      <c r="A583" t="s">
        <v>1586</v>
      </c>
      <c r="B583">
        <v>0</v>
      </c>
      <c r="C583" t="s">
        <v>128</v>
      </c>
      <c r="D583" t="s">
        <v>309</v>
      </c>
      <c r="E583">
        <v>55</v>
      </c>
      <c r="F583" t="s">
        <v>135</v>
      </c>
      <c r="G583" s="54">
        <f>ROUNDUP(装备强化!$F$3*INDEX(装备强化!$C$12:$C$26,MATCH(装备强化附表!G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17</v>
      </c>
      <c r="H583" s="54">
        <f t="shared" si="135"/>
        <v>34000</v>
      </c>
      <c r="I583" s="54">
        <f>ROUNDUP(装备强化!$F$3*INDEX(装备强化!$C$12:$C$26,MATCH(装备强化附表!I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26</v>
      </c>
      <c r="J583" s="54">
        <f t="shared" si="136"/>
        <v>52000</v>
      </c>
      <c r="K583" s="54">
        <f>ROUNDUP(装备强化!$F$3*INDEX(装备强化!$C$12:$C$26,MATCH(装备强化附表!K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38</v>
      </c>
      <c r="L583" s="54">
        <f t="shared" si="137"/>
        <v>76000</v>
      </c>
      <c r="M583" s="54">
        <f>ROUNDUP(装备强化!$F$3*INDEX(装备强化!$C$12:$C$26,MATCH(装备强化附表!M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47</v>
      </c>
      <c r="N583" s="54">
        <f t="shared" si="138"/>
        <v>94000</v>
      </c>
      <c r="O583" s="54">
        <f>ROUNDUP(装备强化!$F$3*INDEX(装备强化!$C$12:$C$26,MATCH(装备强化附表!O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60</v>
      </c>
      <c r="P583" s="54">
        <f t="shared" si="139"/>
        <v>120000</v>
      </c>
      <c r="Q583" s="54">
        <f>ROUNDUP(装备强化!$F$3*INDEX(装备强化!$C$12:$C$26,MATCH(装备强化附表!Q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106</v>
      </c>
      <c r="R583" s="54">
        <f t="shared" si="140"/>
        <v>212000</v>
      </c>
      <c r="S583" s="54">
        <f>ROUNDUP(装备强化!$F$3*INDEX(装备强化!$C$12:$C$26,MATCH(装备强化附表!S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123</v>
      </c>
      <c r="T583" s="54">
        <f t="shared" si="141"/>
        <v>246000</v>
      </c>
      <c r="U583" s="54">
        <f>ROUNDUP(装备强化!$F$3*INDEX(装备强化!$C$12:$C$26,MATCH(装备强化附表!U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140</v>
      </c>
      <c r="V583" s="54">
        <f t="shared" si="142"/>
        <v>280000</v>
      </c>
      <c r="W583" s="54">
        <f>ROUNDUP(装备强化!$F$3*INDEX(装备强化!$C$12:$C$26,MATCH(装备强化附表!W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157</v>
      </c>
      <c r="X583" s="54">
        <f t="shared" si="143"/>
        <v>314000</v>
      </c>
      <c r="Y583" s="54">
        <f>ROUNDUP(装备强化!$F$3*INDEX(装备强化!$C$12:$C$26,MATCH(装备强化附表!Y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173</v>
      </c>
      <c r="Z583" s="54">
        <f t="shared" si="144"/>
        <v>346000</v>
      </c>
      <c r="AA583" s="54">
        <f>ROUNDUP(装备强化!$F$3*INDEX(装备强化!$C$12:$C$26,MATCH(装备强化附表!AA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304</v>
      </c>
      <c r="AB583" s="54">
        <f t="shared" si="145"/>
        <v>608000</v>
      </c>
      <c r="AC583" s="54">
        <f>ROUNDUP(装备强化!$F$3*INDEX(装备强化!$C$12:$C$26,MATCH(装备强化附表!AC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338</v>
      </c>
      <c r="AD583" s="54">
        <f t="shared" si="146"/>
        <v>676000</v>
      </c>
      <c r="AE583" s="54">
        <f>ROUNDUP(装备强化!$F$3*INDEX(装备强化!$C$12:$C$26,MATCH(装备强化附表!AE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372</v>
      </c>
      <c r="AF583" s="54">
        <f t="shared" si="147"/>
        <v>744000</v>
      </c>
      <c r="AG583" s="54">
        <f>ROUNDUP(装备强化!$F$3*INDEX(装备强化!$C$12:$C$26,MATCH(装备强化附表!AG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405</v>
      </c>
      <c r="AH583" s="54">
        <f t="shared" si="148"/>
        <v>810000</v>
      </c>
      <c r="AI583" s="54">
        <f>ROUNDUP(装备强化!$F$3*INDEX(装备强化!$C$12:$C$26,MATCH(装备强化附表!AI$1,装备强化!$B$12:$B$26,0))*INDEX(装备强化!$G$12:$G$16,MATCH(装备强化附表!$D583,装备强化!$F$12:$F$16,0))*(INDEX(装备强化!$K$12:$K$26,MATCH(装备强化附表!$E583,装备强化!$J$12:$J$26,0))+IF($B583=1,装备强化!$K$28,0))*INDEX(装备强化!$O$12:$O$21,MATCH(装备强化附表!$C583,装备强化!$N$12:$N$21,0)),0)</f>
        <v>439</v>
      </c>
      <c r="AJ583" s="54">
        <f t="shared" si="149"/>
        <v>878000</v>
      </c>
    </row>
    <row r="584" spans="1:36">
      <c r="A584" t="s">
        <v>1591</v>
      </c>
      <c r="B584">
        <v>1</v>
      </c>
      <c r="C584" t="s">
        <v>128</v>
      </c>
      <c r="D584" t="s">
        <v>309</v>
      </c>
      <c r="E584">
        <v>55</v>
      </c>
      <c r="F584" t="s">
        <v>135</v>
      </c>
      <c r="G584" s="54">
        <f>ROUNDUP(装备强化!$F$3*INDEX(装备强化!$C$12:$C$26,MATCH(装备强化附表!G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21</v>
      </c>
      <c r="H584" s="54">
        <f t="shared" si="135"/>
        <v>42000</v>
      </c>
      <c r="I584" s="54">
        <f>ROUNDUP(装备强化!$F$3*INDEX(装备强化!$C$12:$C$26,MATCH(装备强化附表!I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31</v>
      </c>
      <c r="J584" s="54">
        <f t="shared" si="136"/>
        <v>62000</v>
      </c>
      <c r="K584" s="54">
        <f>ROUNDUP(装备强化!$F$3*INDEX(装备强化!$C$12:$C$26,MATCH(装备强化附表!K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47</v>
      </c>
      <c r="L584" s="54">
        <f t="shared" si="137"/>
        <v>94000</v>
      </c>
      <c r="M584" s="54">
        <f>ROUNDUP(装备强化!$F$3*INDEX(装备强化!$C$12:$C$26,MATCH(装备强化附表!M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57</v>
      </c>
      <c r="N584" s="54">
        <f t="shared" si="138"/>
        <v>114000</v>
      </c>
      <c r="O584" s="54">
        <f>ROUNDUP(装备强化!$F$3*INDEX(装备强化!$C$12:$C$26,MATCH(装备强化附表!O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73</v>
      </c>
      <c r="P584" s="54">
        <f t="shared" si="139"/>
        <v>146000</v>
      </c>
      <c r="Q584" s="54">
        <f>ROUNDUP(装备强化!$F$3*INDEX(装备强化!$C$12:$C$26,MATCH(装备强化附表!Q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129</v>
      </c>
      <c r="R584" s="54">
        <f t="shared" si="140"/>
        <v>258000</v>
      </c>
      <c r="S584" s="54">
        <f>ROUNDUP(装备强化!$F$3*INDEX(装备强化!$C$12:$C$26,MATCH(装备强化附表!S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150</v>
      </c>
      <c r="T584" s="54">
        <f t="shared" si="141"/>
        <v>300000</v>
      </c>
      <c r="U584" s="54">
        <f>ROUNDUP(装备强化!$F$3*INDEX(装备强化!$C$12:$C$26,MATCH(装备强化附表!U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171</v>
      </c>
      <c r="V584" s="54">
        <f t="shared" si="142"/>
        <v>342000</v>
      </c>
      <c r="W584" s="54">
        <f>ROUNDUP(装备强化!$F$3*INDEX(装备强化!$C$12:$C$26,MATCH(装备强化附表!W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191</v>
      </c>
      <c r="X584" s="54">
        <f t="shared" si="143"/>
        <v>382000</v>
      </c>
      <c r="Y584" s="54">
        <f>ROUNDUP(装备强化!$F$3*INDEX(装备强化!$C$12:$C$26,MATCH(装备强化附表!Y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212</v>
      </c>
      <c r="Z584" s="54">
        <f t="shared" si="144"/>
        <v>424000</v>
      </c>
      <c r="AA584" s="54">
        <f>ROUNDUP(装备强化!$F$3*INDEX(装备强化!$C$12:$C$26,MATCH(装备强化附表!AA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372</v>
      </c>
      <c r="AB584" s="54">
        <f t="shared" si="145"/>
        <v>744000</v>
      </c>
      <c r="AC584" s="54">
        <f>ROUNDUP(装备强化!$F$3*INDEX(装备强化!$C$12:$C$26,MATCH(装备强化附表!AC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413</v>
      </c>
      <c r="AD584" s="54">
        <f t="shared" si="146"/>
        <v>826000</v>
      </c>
      <c r="AE584" s="54">
        <f>ROUNDUP(装备强化!$F$3*INDEX(装备强化!$C$12:$C$26,MATCH(装备强化附表!AE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454</v>
      </c>
      <c r="AF584" s="54">
        <f t="shared" si="147"/>
        <v>908000</v>
      </c>
      <c r="AG584" s="54">
        <f>ROUNDUP(装备强化!$F$3*INDEX(装备强化!$C$12:$C$26,MATCH(装备强化附表!AG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495</v>
      </c>
      <c r="AH584" s="54">
        <f t="shared" si="148"/>
        <v>990000</v>
      </c>
      <c r="AI584" s="54">
        <f>ROUNDUP(装备强化!$F$3*INDEX(装备强化!$C$12:$C$26,MATCH(装备强化附表!AI$1,装备强化!$B$12:$B$26,0))*INDEX(装备强化!$G$12:$G$16,MATCH(装备强化附表!$D584,装备强化!$F$12:$F$16,0))*(INDEX(装备强化!$K$12:$K$26,MATCH(装备强化附表!$E584,装备强化!$J$12:$J$26,0))+IF($B584=1,装备强化!$K$28,0))*INDEX(装备强化!$O$12:$O$21,MATCH(装备强化附表!$C584,装备强化!$N$12:$N$21,0)),0)</f>
        <v>537</v>
      </c>
      <c r="AJ584" s="54">
        <f t="shared" si="149"/>
        <v>1074000</v>
      </c>
    </row>
    <row r="585" spans="1:36">
      <c r="A585" t="s">
        <v>1596</v>
      </c>
      <c r="B585">
        <v>0</v>
      </c>
      <c r="C585" t="s">
        <v>127</v>
      </c>
      <c r="D585" t="s">
        <v>309</v>
      </c>
      <c r="E585">
        <v>55</v>
      </c>
      <c r="F585" t="s">
        <v>139</v>
      </c>
      <c r="G585" s="54">
        <f>ROUNDUP(装备强化!$F$3*INDEX(装备强化!$C$12:$C$26,MATCH(装备强化附表!G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27</v>
      </c>
      <c r="H585" s="54">
        <f t="shared" si="135"/>
        <v>54000</v>
      </c>
      <c r="I585" s="54">
        <f>ROUNDUP(装备强化!$F$3*INDEX(装备强化!$C$12:$C$26,MATCH(装备强化附表!I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41</v>
      </c>
      <c r="J585" s="54">
        <f t="shared" si="136"/>
        <v>82000</v>
      </c>
      <c r="K585" s="54">
        <f>ROUNDUP(装备强化!$F$3*INDEX(装备强化!$C$12:$C$26,MATCH(装备强化附表!K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61</v>
      </c>
      <c r="L585" s="54">
        <f t="shared" si="137"/>
        <v>122000</v>
      </c>
      <c r="M585" s="54">
        <f>ROUNDUP(装备强化!$F$3*INDEX(装备强化!$C$12:$C$26,MATCH(装备强化附表!M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75</v>
      </c>
      <c r="N585" s="54">
        <f t="shared" si="138"/>
        <v>150000</v>
      </c>
      <c r="O585" s="54">
        <f>ROUNDUP(装备强化!$F$3*INDEX(装备强化!$C$12:$C$26,MATCH(装备强化附表!O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95</v>
      </c>
      <c r="P585" s="54">
        <f t="shared" si="139"/>
        <v>190000</v>
      </c>
      <c r="Q585" s="54">
        <f>ROUNDUP(装备强化!$F$3*INDEX(装备强化!$C$12:$C$26,MATCH(装备强化附表!Q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169</v>
      </c>
      <c r="R585" s="54">
        <f t="shared" si="140"/>
        <v>338000</v>
      </c>
      <c r="S585" s="54">
        <f>ROUNDUP(装备强化!$F$3*INDEX(装备强化!$C$12:$C$26,MATCH(装备强化附表!S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196</v>
      </c>
      <c r="T585" s="54">
        <f t="shared" si="141"/>
        <v>392000</v>
      </c>
      <c r="U585" s="54">
        <f>ROUNDUP(装备强化!$F$3*INDEX(装备强化!$C$12:$C$26,MATCH(装备强化附表!U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223</v>
      </c>
      <c r="V585" s="54">
        <f t="shared" si="142"/>
        <v>446000</v>
      </c>
      <c r="W585" s="54">
        <f>ROUNDUP(装备强化!$F$3*INDEX(装备强化!$C$12:$C$26,MATCH(装备强化附表!W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250</v>
      </c>
      <c r="X585" s="54">
        <f t="shared" si="143"/>
        <v>500000</v>
      </c>
      <c r="Y585" s="54">
        <f>ROUNDUP(装备强化!$F$3*INDEX(装备强化!$C$12:$C$26,MATCH(装备强化附表!Y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277</v>
      </c>
      <c r="Z585" s="54">
        <f t="shared" si="144"/>
        <v>554000</v>
      </c>
      <c r="AA585" s="54">
        <f>ROUNDUP(装备强化!$F$3*INDEX(装备强化!$C$12:$C$26,MATCH(装备强化附表!AA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486</v>
      </c>
      <c r="AB585" s="54">
        <f t="shared" si="145"/>
        <v>972000</v>
      </c>
      <c r="AC585" s="54">
        <f>ROUNDUP(装备强化!$F$3*INDEX(装备强化!$C$12:$C$26,MATCH(装备强化附表!AC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540</v>
      </c>
      <c r="AD585" s="54">
        <f t="shared" si="146"/>
        <v>1080000</v>
      </c>
      <c r="AE585" s="54">
        <f>ROUNDUP(装备强化!$F$3*INDEX(装备强化!$C$12:$C$26,MATCH(装备强化附表!AE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594</v>
      </c>
      <c r="AF585" s="54">
        <f t="shared" si="147"/>
        <v>1188000</v>
      </c>
      <c r="AG585" s="54">
        <f>ROUNDUP(装备强化!$F$3*INDEX(装备强化!$C$12:$C$26,MATCH(装备强化附表!AG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648</v>
      </c>
      <c r="AH585" s="54">
        <f t="shared" si="148"/>
        <v>1296000</v>
      </c>
      <c r="AI585" s="54">
        <f>ROUNDUP(装备强化!$F$3*INDEX(装备强化!$C$12:$C$26,MATCH(装备强化附表!AI$1,装备强化!$B$12:$B$26,0))*INDEX(装备强化!$G$12:$G$16,MATCH(装备强化附表!$D585,装备强化!$F$12:$F$16,0))*(INDEX(装备强化!$K$12:$K$26,MATCH(装备强化附表!$E585,装备强化!$J$12:$J$26,0))+IF($B585=1,装备强化!$K$28,0))*INDEX(装备强化!$O$12:$O$21,MATCH(装备强化附表!$C585,装备强化!$N$12:$N$21,0)),0)</f>
        <v>702</v>
      </c>
      <c r="AJ585" s="54">
        <f t="shared" si="149"/>
        <v>1404000</v>
      </c>
    </row>
    <row r="586" spans="1:36">
      <c r="A586" t="s">
        <v>1601</v>
      </c>
      <c r="B586">
        <v>1</v>
      </c>
      <c r="C586" t="s">
        <v>127</v>
      </c>
      <c r="D586" t="s">
        <v>309</v>
      </c>
      <c r="E586">
        <v>55</v>
      </c>
      <c r="F586" t="s">
        <v>139</v>
      </c>
      <c r="G586" s="54">
        <f>ROUNDUP(装备强化!$F$3*INDEX(装备强化!$C$12:$C$26,MATCH(装备强化附表!G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33</v>
      </c>
      <c r="H586" s="54">
        <f t="shared" si="135"/>
        <v>66000</v>
      </c>
      <c r="I586" s="54">
        <f>ROUNDUP(装备强化!$F$3*INDEX(装备强化!$C$12:$C$26,MATCH(装备强化附表!I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50</v>
      </c>
      <c r="J586" s="54">
        <f t="shared" si="136"/>
        <v>100000</v>
      </c>
      <c r="K586" s="54">
        <f>ROUNDUP(装备强化!$F$3*INDEX(装备强化!$C$12:$C$26,MATCH(装备强化附表!K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75</v>
      </c>
      <c r="L586" s="54">
        <f t="shared" si="137"/>
        <v>150000</v>
      </c>
      <c r="M586" s="54">
        <f>ROUNDUP(装备强化!$F$3*INDEX(装备强化!$C$12:$C$26,MATCH(装备强化附表!M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91</v>
      </c>
      <c r="N586" s="54">
        <f t="shared" si="138"/>
        <v>182000</v>
      </c>
      <c r="O586" s="54">
        <f>ROUNDUP(装备强化!$F$3*INDEX(装备强化!$C$12:$C$26,MATCH(装备强化附表!O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116</v>
      </c>
      <c r="P586" s="54">
        <f t="shared" si="139"/>
        <v>232000</v>
      </c>
      <c r="Q586" s="54">
        <f>ROUNDUP(装备强化!$F$3*INDEX(装备强化!$C$12:$C$26,MATCH(装备强化附表!Q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207</v>
      </c>
      <c r="R586" s="54">
        <f t="shared" si="140"/>
        <v>414000</v>
      </c>
      <c r="S586" s="54">
        <f>ROUNDUP(装备强化!$F$3*INDEX(装备强化!$C$12:$C$26,MATCH(装备强化附表!S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240</v>
      </c>
      <c r="T586" s="54">
        <f t="shared" si="141"/>
        <v>480000</v>
      </c>
      <c r="U586" s="54">
        <f>ROUNDUP(装备强化!$F$3*INDEX(装备强化!$C$12:$C$26,MATCH(装备强化附表!U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273</v>
      </c>
      <c r="V586" s="54">
        <f t="shared" si="142"/>
        <v>546000</v>
      </c>
      <c r="W586" s="54">
        <f>ROUNDUP(装备强化!$F$3*INDEX(装备强化!$C$12:$C$26,MATCH(装备强化附表!W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306</v>
      </c>
      <c r="X586" s="54">
        <f t="shared" si="143"/>
        <v>612000</v>
      </c>
      <c r="Y586" s="54">
        <f>ROUNDUP(装备强化!$F$3*INDEX(装备强化!$C$12:$C$26,MATCH(装备强化附表!Y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339</v>
      </c>
      <c r="Z586" s="54">
        <f t="shared" si="144"/>
        <v>678000</v>
      </c>
      <c r="AA586" s="54">
        <f>ROUNDUP(装备强化!$F$3*INDEX(装备强化!$C$12:$C$26,MATCH(装备强化附表!AA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594</v>
      </c>
      <c r="AB586" s="54">
        <f t="shared" si="145"/>
        <v>1188000</v>
      </c>
      <c r="AC586" s="54">
        <f>ROUNDUP(装备强化!$F$3*INDEX(装备强化!$C$12:$C$26,MATCH(装备强化附表!AC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660</v>
      </c>
      <c r="AD586" s="54">
        <f t="shared" si="146"/>
        <v>1320000</v>
      </c>
      <c r="AE586" s="54">
        <f>ROUNDUP(装备强化!$F$3*INDEX(装备强化!$C$12:$C$26,MATCH(装备强化附表!AE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726</v>
      </c>
      <c r="AF586" s="54">
        <f t="shared" si="147"/>
        <v>1452000</v>
      </c>
      <c r="AG586" s="54">
        <f>ROUNDUP(装备强化!$F$3*INDEX(装备强化!$C$12:$C$26,MATCH(装备强化附表!AG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792</v>
      </c>
      <c r="AH586" s="54">
        <f t="shared" si="148"/>
        <v>1584000</v>
      </c>
      <c r="AI586" s="54">
        <f>ROUNDUP(装备强化!$F$3*INDEX(装备强化!$C$12:$C$26,MATCH(装备强化附表!AI$1,装备强化!$B$12:$B$26,0))*INDEX(装备强化!$G$12:$G$16,MATCH(装备强化附表!$D586,装备强化!$F$12:$F$16,0))*(INDEX(装备强化!$K$12:$K$26,MATCH(装备强化附表!$E586,装备强化!$J$12:$J$26,0))+IF($B586=1,装备强化!$K$28,0))*INDEX(装备强化!$O$12:$O$21,MATCH(装备强化附表!$C586,装备强化!$N$12:$N$21,0)),0)</f>
        <v>858</v>
      </c>
      <c r="AJ586" s="54">
        <f t="shared" si="149"/>
        <v>1716000</v>
      </c>
    </row>
    <row r="587" spans="1:36">
      <c r="A587" t="s">
        <v>1606</v>
      </c>
      <c r="B587">
        <v>0</v>
      </c>
      <c r="C587" t="s">
        <v>128</v>
      </c>
      <c r="D587" t="s">
        <v>309</v>
      </c>
      <c r="E587">
        <v>55</v>
      </c>
      <c r="F587" t="s">
        <v>139</v>
      </c>
      <c r="G587" s="54">
        <f>ROUNDUP(装备强化!$F$3*INDEX(装备强化!$C$12:$C$26,MATCH(装备强化附表!G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17</v>
      </c>
      <c r="H587" s="54">
        <f t="shared" si="135"/>
        <v>34000</v>
      </c>
      <c r="I587" s="54">
        <f>ROUNDUP(装备强化!$F$3*INDEX(装备强化!$C$12:$C$26,MATCH(装备强化附表!I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26</v>
      </c>
      <c r="J587" s="54">
        <f t="shared" si="136"/>
        <v>52000</v>
      </c>
      <c r="K587" s="54">
        <f>ROUNDUP(装备强化!$F$3*INDEX(装备强化!$C$12:$C$26,MATCH(装备强化附表!K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38</v>
      </c>
      <c r="L587" s="54">
        <f t="shared" si="137"/>
        <v>76000</v>
      </c>
      <c r="M587" s="54">
        <f>ROUNDUP(装备强化!$F$3*INDEX(装备强化!$C$12:$C$26,MATCH(装备强化附表!M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47</v>
      </c>
      <c r="N587" s="54">
        <f t="shared" si="138"/>
        <v>94000</v>
      </c>
      <c r="O587" s="54">
        <f>ROUNDUP(装备强化!$F$3*INDEX(装备强化!$C$12:$C$26,MATCH(装备强化附表!O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60</v>
      </c>
      <c r="P587" s="54">
        <f t="shared" si="139"/>
        <v>120000</v>
      </c>
      <c r="Q587" s="54">
        <f>ROUNDUP(装备强化!$F$3*INDEX(装备强化!$C$12:$C$26,MATCH(装备强化附表!Q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106</v>
      </c>
      <c r="R587" s="54">
        <f t="shared" si="140"/>
        <v>212000</v>
      </c>
      <c r="S587" s="54">
        <f>ROUNDUP(装备强化!$F$3*INDEX(装备强化!$C$12:$C$26,MATCH(装备强化附表!S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123</v>
      </c>
      <c r="T587" s="54">
        <f t="shared" si="141"/>
        <v>246000</v>
      </c>
      <c r="U587" s="54">
        <f>ROUNDUP(装备强化!$F$3*INDEX(装备强化!$C$12:$C$26,MATCH(装备强化附表!U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140</v>
      </c>
      <c r="V587" s="54">
        <f t="shared" si="142"/>
        <v>280000</v>
      </c>
      <c r="W587" s="54">
        <f>ROUNDUP(装备强化!$F$3*INDEX(装备强化!$C$12:$C$26,MATCH(装备强化附表!W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157</v>
      </c>
      <c r="X587" s="54">
        <f t="shared" si="143"/>
        <v>314000</v>
      </c>
      <c r="Y587" s="54">
        <f>ROUNDUP(装备强化!$F$3*INDEX(装备强化!$C$12:$C$26,MATCH(装备强化附表!Y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173</v>
      </c>
      <c r="Z587" s="54">
        <f t="shared" si="144"/>
        <v>346000</v>
      </c>
      <c r="AA587" s="54">
        <f>ROUNDUP(装备强化!$F$3*INDEX(装备强化!$C$12:$C$26,MATCH(装备强化附表!AA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304</v>
      </c>
      <c r="AB587" s="54">
        <f t="shared" si="145"/>
        <v>608000</v>
      </c>
      <c r="AC587" s="54">
        <f>ROUNDUP(装备强化!$F$3*INDEX(装备强化!$C$12:$C$26,MATCH(装备强化附表!AC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338</v>
      </c>
      <c r="AD587" s="54">
        <f t="shared" si="146"/>
        <v>676000</v>
      </c>
      <c r="AE587" s="54">
        <f>ROUNDUP(装备强化!$F$3*INDEX(装备强化!$C$12:$C$26,MATCH(装备强化附表!AE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372</v>
      </c>
      <c r="AF587" s="54">
        <f t="shared" si="147"/>
        <v>744000</v>
      </c>
      <c r="AG587" s="54">
        <f>ROUNDUP(装备强化!$F$3*INDEX(装备强化!$C$12:$C$26,MATCH(装备强化附表!AG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405</v>
      </c>
      <c r="AH587" s="54">
        <f t="shared" si="148"/>
        <v>810000</v>
      </c>
      <c r="AI587" s="54">
        <f>ROUNDUP(装备强化!$F$3*INDEX(装备强化!$C$12:$C$26,MATCH(装备强化附表!AI$1,装备强化!$B$12:$B$26,0))*INDEX(装备强化!$G$12:$G$16,MATCH(装备强化附表!$D587,装备强化!$F$12:$F$16,0))*(INDEX(装备强化!$K$12:$K$26,MATCH(装备强化附表!$E587,装备强化!$J$12:$J$26,0))+IF($B587=1,装备强化!$K$28,0))*INDEX(装备强化!$O$12:$O$21,MATCH(装备强化附表!$C587,装备强化!$N$12:$N$21,0)),0)</f>
        <v>439</v>
      </c>
      <c r="AJ587" s="54">
        <f t="shared" si="149"/>
        <v>878000</v>
      </c>
    </row>
    <row r="588" spans="1:36">
      <c r="A588" t="s">
        <v>1611</v>
      </c>
      <c r="B588">
        <v>1</v>
      </c>
      <c r="C588" t="s">
        <v>128</v>
      </c>
      <c r="D588" t="s">
        <v>309</v>
      </c>
      <c r="E588">
        <v>55</v>
      </c>
      <c r="F588" t="s">
        <v>139</v>
      </c>
      <c r="G588" s="54">
        <f>ROUNDUP(装备强化!$F$3*INDEX(装备强化!$C$12:$C$26,MATCH(装备强化附表!G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21</v>
      </c>
      <c r="H588" s="54">
        <f t="shared" si="135"/>
        <v>42000</v>
      </c>
      <c r="I588" s="54">
        <f>ROUNDUP(装备强化!$F$3*INDEX(装备强化!$C$12:$C$26,MATCH(装备强化附表!I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31</v>
      </c>
      <c r="J588" s="54">
        <f t="shared" si="136"/>
        <v>62000</v>
      </c>
      <c r="K588" s="54">
        <f>ROUNDUP(装备强化!$F$3*INDEX(装备强化!$C$12:$C$26,MATCH(装备强化附表!K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47</v>
      </c>
      <c r="L588" s="54">
        <f t="shared" si="137"/>
        <v>94000</v>
      </c>
      <c r="M588" s="54">
        <f>ROUNDUP(装备强化!$F$3*INDEX(装备强化!$C$12:$C$26,MATCH(装备强化附表!M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57</v>
      </c>
      <c r="N588" s="54">
        <f t="shared" si="138"/>
        <v>114000</v>
      </c>
      <c r="O588" s="54">
        <f>ROUNDUP(装备强化!$F$3*INDEX(装备强化!$C$12:$C$26,MATCH(装备强化附表!O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73</v>
      </c>
      <c r="P588" s="54">
        <f t="shared" si="139"/>
        <v>146000</v>
      </c>
      <c r="Q588" s="54">
        <f>ROUNDUP(装备强化!$F$3*INDEX(装备强化!$C$12:$C$26,MATCH(装备强化附表!Q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129</v>
      </c>
      <c r="R588" s="54">
        <f t="shared" si="140"/>
        <v>258000</v>
      </c>
      <c r="S588" s="54">
        <f>ROUNDUP(装备强化!$F$3*INDEX(装备强化!$C$12:$C$26,MATCH(装备强化附表!S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150</v>
      </c>
      <c r="T588" s="54">
        <f t="shared" si="141"/>
        <v>300000</v>
      </c>
      <c r="U588" s="54">
        <f>ROUNDUP(装备强化!$F$3*INDEX(装备强化!$C$12:$C$26,MATCH(装备强化附表!U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171</v>
      </c>
      <c r="V588" s="54">
        <f t="shared" si="142"/>
        <v>342000</v>
      </c>
      <c r="W588" s="54">
        <f>ROUNDUP(装备强化!$F$3*INDEX(装备强化!$C$12:$C$26,MATCH(装备强化附表!W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191</v>
      </c>
      <c r="X588" s="54">
        <f t="shared" si="143"/>
        <v>382000</v>
      </c>
      <c r="Y588" s="54">
        <f>ROUNDUP(装备强化!$F$3*INDEX(装备强化!$C$12:$C$26,MATCH(装备强化附表!Y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212</v>
      </c>
      <c r="Z588" s="54">
        <f t="shared" si="144"/>
        <v>424000</v>
      </c>
      <c r="AA588" s="54">
        <f>ROUNDUP(装备强化!$F$3*INDEX(装备强化!$C$12:$C$26,MATCH(装备强化附表!AA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372</v>
      </c>
      <c r="AB588" s="54">
        <f t="shared" si="145"/>
        <v>744000</v>
      </c>
      <c r="AC588" s="54">
        <f>ROUNDUP(装备强化!$F$3*INDEX(装备强化!$C$12:$C$26,MATCH(装备强化附表!AC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413</v>
      </c>
      <c r="AD588" s="54">
        <f t="shared" si="146"/>
        <v>826000</v>
      </c>
      <c r="AE588" s="54">
        <f>ROUNDUP(装备强化!$F$3*INDEX(装备强化!$C$12:$C$26,MATCH(装备强化附表!AE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454</v>
      </c>
      <c r="AF588" s="54">
        <f t="shared" si="147"/>
        <v>908000</v>
      </c>
      <c r="AG588" s="54">
        <f>ROUNDUP(装备强化!$F$3*INDEX(装备强化!$C$12:$C$26,MATCH(装备强化附表!AG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495</v>
      </c>
      <c r="AH588" s="54">
        <f t="shared" si="148"/>
        <v>990000</v>
      </c>
      <c r="AI588" s="54">
        <f>ROUNDUP(装备强化!$F$3*INDEX(装备强化!$C$12:$C$26,MATCH(装备强化附表!AI$1,装备强化!$B$12:$B$26,0))*INDEX(装备强化!$G$12:$G$16,MATCH(装备强化附表!$D588,装备强化!$F$12:$F$16,0))*(INDEX(装备强化!$K$12:$K$26,MATCH(装备强化附表!$E588,装备强化!$J$12:$J$26,0))+IF($B588=1,装备强化!$K$28,0))*INDEX(装备强化!$O$12:$O$21,MATCH(装备强化附表!$C588,装备强化!$N$12:$N$21,0)),0)</f>
        <v>537</v>
      </c>
      <c r="AJ588" s="54">
        <f t="shared" si="149"/>
        <v>1074000</v>
      </c>
    </row>
    <row r="589" spans="1:36">
      <c r="A589" t="s">
        <v>1616</v>
      </c>
      <c r="B589">
        <v>0</v>
      </c>
      <c r="C589" t="s">
        <v>127</v>
      </c>
      <c r="D589" t="s">
        <v>309</v>
      </c>
      <c r="E589">
        <v>55</v>
      </c>
      <c r="F589" t="s">
        <v>137</v>
      </c>
      <c r="G589" s="54">
        <f>ROUNDUP(装备强化!$F$3*INDEX(装备强化!$C$12:$C$26,MATCH(装备强化附表!G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27</v>
      </c>
      <c r="H589" s="54">
        <f t="shared" si="135"/>
        <v>54000</v>
      </c>
      <c r="I589" s="54">
        <f>ROUNDUP(装备强化!$F$3*INDEX(装备强化!$C$12:$C$26,MATCH(装备强化附表!I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41</v>
      </c>
      <c r="J589" s="54">
        <f t="shared" si="136"/>
        <v>82000</v>
      </c>
      <c r="K589" s="54">
        <f>ROUNDUP(装备强化!$F$3*INDEX(装备强化!$C$12:$C$26,MATCH(装备强化附表!K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61</v>
      </c>
      <c r="L589" s="54">
        <f t="shared" si="137"/>
        <v>122000</v>
      </c>
      <c r="M589" s="54">
        <f>ROUNDUP(装备强化!$F$3*INDEX(装备强化!$C$12:$C$26,MATCH(装备强化附表!M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75</v>
      </c>
      <c r="N589" s="54">
        <f t="shared" si="138"/>
        <v>150000</v>
      </c>
      <c r="O589" s="54">
        <f>ROUNDUP(装备强化!$F$3*INDEX(装备强化!$C$12:$C$26,MATCH(装备强化附表!O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95</v>
      </c>
      <c r="P589" s="54">
        <f t="shared" si="139"/>
        <v>190000</v>
      </c>
      <c r="Q589" s="54">
        <f>ROUNDUP(装备强化!$F$3*INDEX(装备强化!$C$12:$C$26,MATCH(装备强化附表!Q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169</v>
      </c>
      <c r="R589" s="54">
        <f t="shared" si="140"/>
        <v>338000</v>
      </c>
      <c r="S589" s="54">
        <f>ROUNDUP(装备强化!$F$3*INDEX(装备强化!$C$12:$C$26,MATCH(装备强化附表!S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196</v>
      </c>
      <c r="T589" s="54">
        <f t="shared" si="141"/>
        <v>392000</v>
      </c>
      <c r="U589" s="54">
        <f>ROUNDUP(装备强化!$F$3*INDEX(装备强化!$C$12:$C$26,MATCH(装备强化附表!U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223</v>
      </c>
      <c r="V589" s="54">
        <f t="shared" si="142"/>
        <v>446000</v>
      </c>
      <c r="W589" s="54">
        <f>ROUNDUP(装备强化!$F$3*INDEX(装备强化!$C$12:$C$26,MATCH(装备强化附表!W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250</v>
      </c>
      <c r="X589" s="54">
        <f t="shared" si="143"/>
        <v>500000</v>
      </c>
      <c r="Y589" s="54">
        <f>ROUNDUP(装备强化!$F$3*INDEX(装备强化!$C$12:$C$26,MATCH(装备强化附表!Y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277</v>
      </c>
      <c r="Z589" s="54">
        <f t="shared" si="144"/>
        <v>554000</v>
      </c>
      <c r="AA589" s="54">
        <f>ROUNDUP(装备强化!$F$3*INDEX(装备强化!$C$12:$C$26,MATCH(装备强化附表!AA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486</v>
      </c>
      <c r="AB589" s="54">
        <f t="shared" si="145"/>
        <v>972000</v>
      </c>
      <c r="AC589" s="54">
        <f>ROUNDUP(装备强化!$F$3*INDEX(装备强化!$C$12:$C$26,MATCH(装备强化附表!AC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540</v>
      </c>
      <c r="AD589" s="54">
        <f t="shared" si="146"/>
        <v>1080000</v>
      </c>
      <c r="AE589" s="54">
        <f>ROUNDUP(装备强化!$F$3*INDEX(装备强化!$C$12:$C$26,MATCH(装备强化附表!AE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594</v>
      </c>
      <c r="AF589" s="54">
        <f t="shared" si="147"/>
        <v>1188000</v>
      </c>
      <c r="AG589" s="54">
        <f>ROUNDUP(装备强化!$F$3*INDEX(装备强化!$C$12:$C$26,MATCH(装备强化附表!AG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648</v>
      </c>
      <c r="AH589" s="54">
        <f t="shared" si="148"/>
        <v>1296000</v>
      </c>
      <c r="AI589" s="54">
        <f>ROUNDUP(装备强化!$F$3*INDEX(装备强化!$C$12:$C$26,MATCH(装备强化附表!AI$1,装备强化!$B$12:$B$26,0))*INDEX(装备强化!$G$12:$G$16,MATCH(装备强化附表!$D589,装备强化!$F$12:$F$16,0))*(INDEX(装备强化!$K$12:$K$26,MATCH(装备强化附表!$E589,装备强化!$J$12:$J$26,0))+IF($B589=1,装备强化!$K$28,0))*INDEX(装备强化!$O$12:$O$21,MATCH(装备强化附表!$C589,装备强化!$N$12:$N$21,0)),0)</f>
        <v>702</v>
      </c>
      <c r="AJ589" s="54">
        <f t="shared" si="149"/>
        <v>1404000</v>
      </c>
    </row>
    <row r="590" spans="1:36">
      <c r="A590" t="s">
        <v>1621</v>
      </c>
      <c r="B590">
        <v>1</v>
      </c>
      <c r="C590" t="s">
        <v>127</v>
      </c>
      <c r="D590" t="s">
        <v>309</v>
      </c>
      <c r="E590">
        <v>55</v>
      </c>
      <c r="F590" t="s">
        <v>137</v>
      </c>
      <c r="G590" s="54">
        <f>ROUNDUP(装备强化!$F$3*INDEX(装备强化!$C$12:$C$26,MATCH(装备强化附表!G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33</v>
      </c>
      <c r="H590" s="54">
        <f t="shared" si="135"/>
        <v>66000</v>
      </c>
      <c r="I590" s="54">
        <f>ROUNDUP(装备强化!$F$3*INDEX(装备强化!$C$12:$C$26,MATCH(装备强化附表!I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50</v>
      </c>
      <c r="J590" s="54">
        <f t="shared" si="136"/>
        <v>100000</v>
      </c>
      <c r="K590" s="54">
        <f>ROUNDUP(装备强化!$F$3*INDEX(装备强化!$C$12:$C$26,MATCH(装备强化附表!K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75</v>
      </c>
      <c r="L590" s="54">
        <f t="shared" si="137"/>
        <v>150000</v>
      </c>
      <c r="M590" s="54">
        <f>ROUNDUP(装备强化!$F$3*INDEX(装备强化!$C$12:$C$26,MATCH(装备强化附表!M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91</v>
      </c>
      <c r="N590" s="54">
        <f t="shared" si="138"/>
        <v>182000</v>
      </c>
      <c r="O590" s="54">
        <f>ROUNDUP(装备强化!$F$3*INDEX(装备强化!$C$12:$C$26,MATCH(装备强化附表!O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116</v>
      </c>
      <c r="P590" s="54">
        <f t="shared" si="139"/>
        <v>232000</v>
      </c>
      <c r="Q590" s="54">
        <f>ROUNDUP(装备强化!$F$3*INDEX(装备强化!$C$12:$C$26,MATCH(装备强化附表!Q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207</v>
      </c>
      <c r="R590" s="54">
        <f t="shared" si="140"/>
        <v>414000</v>
      </c>
      <c r="S590" s="54">
        <f>ROUNDUP(装备强化!$F$3*INDEX(装备强化!$C$12:$C$26,MATCH(装备强化附表!S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240</v>
      </c>
      <c r="T590" s="54">
        <f t="shared" si="141"/>
        <v>480000</v>
      </c>
      <c r="U590" s="54">
        <f>ROUNDUP(装备强化!$F$3*INDEX(装备强化!$C$12:$C$26,MATCH(装备强化附表!U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273</v>
      </c>
      <c r="V590" s="54">
        <f t="shared" si="142"/>
        <v>546000</v>
      </c>
      <c r="W590" s="54">
        <f>ROUNDUP(装备强化!$F$3*INDEX(装备强化!$C$12:$C$26,MATCH(装备强化附表!W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306</v>
      </c>
      <c r="X590" s="54">
        <f t="shared" si="143"/>
        <v>612000</v>
      </c>
      <c r="Y590" s="54">
        <f>ROUNDUP(装备强化!$F$3*INDEX(装备强化!$C$12:$C$26,MATCH(装备强化附表!Y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339</v>
      </c>
      <c r="Z590" s="54">
        <f t="shared" si="144"/>
        <v>678000</v>
      </c>
      <c r="AA590" s="54">
        <f>ROUNDUP(装备强化!$F$3*INDEX(装备强化!$C$12:$C$26,MATCH(装备强化附表!AA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594</v>
      </c>
      <c r="AB590" s="54">
        <f t="shared" si="145"/>
        <v>1188000</v>
      </c>
      <c r="AC590" s="54">
        <f>ROUNDUP(装备强化!$F$3*INDEX(装备强化!$C$12:$C$26,MATCH(装备强化附表!AC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660</v>
      </c>
      <c r="AD590" s="54">
        <f t="shared" si="146"/>
        <v>1320000</v>
      </c>
      <c r="AE590" s="54">
        <f>ROUNDUP(装备强化!$F$3*INDEX(装备强化!$C$12:$C$26,MATCH(装备强化附表!AE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726</v>
      </c>
      <c r="AF590" s="54">
        <f t="shared" si="147"/>
        <v>1452000</v>
      </c>
      <c r="AG590" s="54">
        <f>ROUNDUP(装备强化!$F$3*INDEX(装备强化!$C$12:$C$26,MATCH(装备强化附表!AG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792</v>
      </c>
      <c r="AH590" s="54">
        <f t="shared" si="148"/>
        <v>1584000</v>
      </c>
      <c r="AI590" s="54">
        <f>ROUNDUP(装备强化!$F$3*INDEX(装备强化!$C$12:$C$26,MATCH(装备强化附表!AI$1,装备强化!$B$12:$B$26,0))*INDEX(装备强化!$G$12:$G$16,MATCH(装备强化附表!$D590,装备强化!$F$12:$F$16,0))*(INDEX(装备强化!$K$12:$K$26,MATCH(装备强化附表!$E590,装备强化!$J$12:$J$26,0))+IF($B590=1,装备强化!$K$28,0))*INDEX(装备强化!$O$12:$O$21,MATCH(装备强化附表!$C590,装备强化!$N$12:$N$21,0)),0)</f>
        <v>858</v>
      </c>
      <c r="AJ590" s="54">
        <f t="shared" si="149"/>
        <v>1716000</v>
      </c>
    </row>
    <row r="591" spans="1:36">
      <c r="A591" t="s">
        <v>1626</v>
      </c>
      <c r="B591">
        <v>0</v>
      </c>
      <c r="C591" t="s">
        <v>128</v>
      </c>
      <c r="D591" t="s">
        <v>309</v>
      </c>
      <c r="E591">
        <v>55</v>
      </c>
      <c r="F591" t="s">
        <v>137</v>
      </c>
      <c r="G591" s="54">
        <f>ROUNDUP(装备强化!$F$3*INDEX(装备强化!$C$12:$C$26,MATCH(装备强化附表!G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17</v>
      </c>
      <c r="H591" s="54">
        <f t="shared" si="135"/>
        <v>34000</v>
      </c>
      <c r="I591" s="54">
        <f>ROUNDUP(装备强化!$F$3*INDEX(装备强化!$C$12:$C$26,MATCH(装备强化附表!I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26</v>
      </c>
      <c r="J591" s="54">
        <f t="shared" si="136"/>
        <v>52000</v>
      </c>
      <c r="K591" s="54">
        <f>ROUNDUP(装备强化!$F$3*INDEX(装备强化!$C$12:$C$26,MATCH(装备强化附表!K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38</v>
      </c>
      <c r="L591" s="54">
        <f t="shared" si="137"/>
        <v>76000</v>
      </c>
      <c r="M591" s="54">
        <f>ROUNDUP(装备强化!$F$3*INDEX(装备强化!$C$12:$C$26,MATCH(装备强化附表!M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47</v>
      </c>
      <c r="N591" s="54">
        <f t="shared" si="138"/>
        <v>94000</v>
      </c>
      <c r="O591" s="54">
        <f>ROUNDUP(装备强化!$F$3*INDEX(装备强化!$C$12:$C$26,MATCH(装备强化附表!O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60</v>
      </c>
      <c r="P591" s="54">
        <f t="shared" si="139"/>
        <v>120000</v>
      </c>
      <c r="Q591" s="54">
        <f>ROUNDUP(装备强化!$F$3*INDEX(装备强化!$C$12:$C$26,MATCH(装备强化附表!Q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106</v>
      </c>
      <c r="R591" s="54">
        <f t="shared" si="140"/>
        <v>212000</v>
      </c>
      <c r="S591" s="54">
        <f>ROUNDUP(装备强化!$F$3*INDEX(装备强化!$C$12:$C$26,MATCH(装备强化附表!S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123</v>
      </c>
      <c r="T591" s="54">
        <f t="shared" si="141"/>
        <v>246000</v>
      </c>
      <c r="U591" s="54">
        <f>ROUNDUP(装备强化!$F$3*INDEX(装备强化!$C$12:$C$26,MATCH(装备强化附表!U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140</v>
      </c>
      <c r="V591" s="54">
        <f t="shared" si="142"/>
        <v>280000</v>
      </c>
      <c r="W591" s="54">
        <f>ROUNDUP(装备强化!$F$3*INDEX(装备强化!$C$12:$C$26,MATCH(装备强化附表!W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157</v>
      </c>
      <c r="X591" s="54">
        <f t="shared" si="143"/>
        <v>314000</v>
      </c>
      <c r="Y591" s="54">
        <f>ROUNDUP(装备强化!$F$3*INDEX(装备强化!$C$12:$C$26,MATCH(装备强化附表!Y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173</v>
      </c>
      <c r="Z591" s="54">
        <f t="shared" si="144"/>
        <v>346000</v>
      </c>
      <c r="AA591" s="54">
        <f>ROUNDUP(装备强化!$F$3*INDEX(装备强化!$C$12:$C$26,MATCH(装备强化附表!AA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304</v>
      </c>
      <c r="AB591" s="54">
        <f t="shared" si="145"/>
        <v>608000</v>
      </c>
      <c r="AC591" s="54">
        <f>ROUNDUP(装备强化!$F$3*INDEX(装备强化!$C$12:$C$26,MATCH(装备强化附表!AC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338</v>
      </c>
      <c r="AD591" s="54">
        <f t="shared" si="146"/>
        <v>676000</v>
      </c>
      <c r="AE591" s="54">
        <f>ROUNDUP(装备强化!$F$3*INDEX(装备强化!$C$12:$C$26,MATCH(装备强化附表!AE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372</v>
      </c>
      <c r="AF591" s="54">
        <f t="shared" si="147"/>
        <v>744000</v>
      </c>
      <c r="AG591" s="54">
        <f>ROUNDUP(装备强化!$F$3*INDEX(装备强化!$C$12:$C$26,MATCH(装备强化附表!AG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405</v>
      </c>
      <c r="AH591" s="54">
        <f t="shared" si="148"/>
        <v>810000</v>
      </c>
      <c r="AI591" s="54">
        <f>ROUNDUP(装备强化!$F$3*INDEX(装备强化!$C$12:$C$26,MATCH(装备强化附表!AI$1,装备强化!$B$12:$B$26,0))*INDEX(装备强化!$G$12:$G$16,MATCH(装备强化附表!$D591,装备强化!$F$12:$F$16,0))*(INDEX(装备强化!$K$12:$K$26,MATCH(装备强化附表!$E591,装备强化!$J$12:$J$26,0))+IF($B591=1,装备强化!$K$28,0))*INDEX(装备强化!$O$12:$O$21,MATCH(装备强化附表!$C591,装备强化!$N$12:$N$21,0)),0)</f>
        <v>439</v>
      </c>
      <c r="AJ591" s="54">
        <f t="shared" si="149"/>
        <v>878000</v>
      </c>
    </row>
    <row r="592" spans="1:36">
      <c r="A592" t="s">
        <v>1631</v>
      </c>
      <c r="B592">
        <v>1</v>
      </c>
      <c r="C592" t="s">
        <v>128</v>
      </c>
      <c r="D592" t="s">
        <v>309</v>
      </c>
      <c r="E592">
        <v>55</v>
      </c>
      <c r="F592" t="s">
        <v>137</v>
      </c>
      <c r="G592" s="54">
        <f>ROUNDUP(装备强化!$F$3*INDEX(装备强化!$C$12:$C$26,MATCH(装备强化附表!G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21</v>
      </c>
      <c r="H592" s="54">
        <f t="shared" si="135"/>
        <v>42000</v>
      </c>
      <c r="I592" s="54">
        <f>ROUNDUP(装备强化!$F$3*INDEX(装备强化!$C$12:$C$26,MATCH(装备强化附表!I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31</v>
      </c>
      <c r="J592" s="54">
        <f t="shared" si="136"/>
        <v>62000</v>
      </c>
      <c r="K592" s="54">
        <f>ROUNDUP(装备强化!$F$3*INDEX(装备强化!$C$12:$C$26,MATCH(装备强化附表!K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47</v>
      </c>
      <c r="L592" s="54">
        <f t="shared" si="137"/>
        <v>94000</v>
      </c>
      <c r="M592" s="54">
        <f>ROUNDUP(装备强化!$F$3*INDEX(装备强化!$C$12:$C$26,MATCH(装备强化附表!M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57</v>
      </c>
      <c r="N592" s="54">
        <f t="shared" si="138"/>
        <v>114000</v>
      </c>
      <c r="O592" s="54">
        <f>ROUNDUP(装备强化!$F$3*INDEX(装备强化!$C$12:$C$26,MATCH(装备强化附表!O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73</v>
      </c>
      <c r="P592" s="54">
        <f t="shared" si="139"/>
        <v>146000</v>
      </c>
      <c r="Q592" s="54">
        <f>ROUNDUP(装备强化!$F$3*INDEX(装备强化!$C$12:$C$26,MATCH(装备强化附表!Q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129</v>
      </c>
      <c r="R592" s="54">
        <f t="shared" si="140"/>
        <v>258000</v>
      </c>
      <c r="S592" s="54">
        <f>ROUNDUP(装备强化!$F$3*INDEX(装备强化!$C$12:$C$26,MATCH(装备强化附表!S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150</v>
      </c>
      <c r="T592" s="54">
        <f t="shared" si="141"/>
        <v>300000</v>
      </c>
      <c r="U592" s="54">
        <f>ROUNDUP(装备强化!$F$3*INDEX(装备强化!$C$12:$C$26,MATCH(装备强化附表!U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171</v>
      </c>
      <c r="V592" s="54">
        <f t="shared" si="142"/>
        <v>342000</v>
      </c>
      <c r="W592" s="54">
        <f>ROUNDUP(装备强化!$F$3*INDEX(装备强化!$C$12:$C$26,MATCH(装备强化附表!W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191</v>
      </c>
      <c r="X592" s="54">
        <f t="shared" si="143"/>
        <v>382000</v>
      </c>
      <c r="Y592" s="54">
        <f>ROUNDUP(装备强化!$F$3*INDEX(装备强化!$C$12:$C$26,MATCH(装备强化附表!Y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212</v>
      </c>
      <c r="Z592" s="54">
        <f t="shared" si="144"/>
        <v>424000</v>
      </c>
      <c r="AA592" s="54">
        <f>ROUNDUP(装备强化!$F$3*INDEX(装备强化!$C$12:$C$26,MATCH(装备强化附表!AA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372</v>
      </c>
      <c r="AB592" s="54">
        <f t="shared" si="145"/>
        <v>744000</v>
      </c>
      <c r="AC592" s="54">
        <f>ROUNDUP(装备强化!$F$3*INDEX(装备强化!$C$12:$C$26,MATCH(装备强化附表!AC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413</v>
      </c>
      <c r="AD592" s="54">
        <f t="shared" si="146"/>
        <v>826000</v>
      </c>
      <c r="AE592" s="54">
        <f>ROUNDUP(装备强化!$F$3*INDEX(装备强化!$C$12:$C$26,MATCH(装备强化附表!AE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454</v>
      </c>
      <c r="AF592" s="54">
        <f t="shared" si="147"/>
        <v>908000</v>
      </c>
      <c r="AG592" s="54">
        <f>ROUNDUP(装备强化!$F$3*INDEX(装备强化!$C$12:$C$26,MATCH(装备强化附表!AG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495</v>
      </c>
      <c r="AH592" s="54">
        <f t="shared" si="148"/>
        <v>990000</v>
      </c>
      <c r="AI592" s="54">
        <f>ROUNDUP(装备强化!$F$3*INDEX(装备强化!$C$12:$C$26,MATCH(装备强化附表!AI$1,装备强化!$B$12:$B$26,0))*INDEX(装备强化!$G$12:$G$16,MATCH(装备强化附表!$D592,装备强化!$F$12:$F$16,0))*(INDEX(装备强化!$K$12:$K$26,MATCH(装备强化附表!$E592,装备强化!$J$12:$J$26,0))+IF($B592=1,装备强化!$K$28,0))*INDEX(装备强化!$O$12:$O$21,MATCH(装备强化附表!$C592,装备强化!$N$12:$N$21,0)),0)</f>
        <v>537</v>
      </c>
      <c r="AJ592" s="54">
        <f t="shared" si="149"/>
        <v>1074000</v>
      </c>
    </row>
    <row r="593" spans="1:36">
      <c r="A593" t="s">
        <v>1636</v>
      </c>
      <c r="B593">
        <v>0</v>
      </c>
      <c r="C593" t="s">
        <v>126</v>
      </c>
      <c r="D593" t="s">
        <v>309</v>
      </c>
      <c r="E593">
        <v>55</v>
      </c>
      <c r="F593" t="s">
        <v>232</v>
      </c>
      <c r="G593" s="54">
        <f>ROUNDUP(装备强化!$F$3*INDEX(装备强化!$C$12:$C$26,MATCH(装备强化附表!G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14</v>
      </c>
      <c r="H593" s="54">
        <f t="shared" si="135"/>
        <v>28000</v>
      </c>
      <c r="I593" s="54">
        <f>ROUNDUP(装备强化!$F$3*INDEX(装备强化!$C$12:$C$26,MATCH(装备强化附表!I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21</v>
      </c>
      <c r="J593" s="54">
        <f t="shared" si="136"/>
        <v>42000</v>
      </c>
      <c r="K593" s="54">
        <f>ROUNDUP(装备强化!$F$3*INDEX(装备强化!$C$12:$C$26,MATCH(装备强化附表!K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31</v>
      </c>
      <c r="L593" s="54">
        <f t="shared" si="137"/>
        <v>62000</v>
      </c>
      <c r="M593" s="54">
        <f>ROUNDUP(装备强化!$F$3*INDEX(装备强化!$C$12:$C$26,MATCH(装备强化附表!M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38</v>
      </c>
      <c r="N593" s="54">
        <f t="shared" si="138"/>
        <v>76000</v>
      </c>
      <c r="O593" s="54">
        <f>ROUNDUP(装备强化!$F$3*INDEX(装备强化!$C$12:$C$26,MATCH(装备强化附表!O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48</v>
      </c>
      <c r="P593" s="54">
        <f t="shared" si="139"/>
        <v>96000</v>
      </c>
      <c r="Q593" s="54">
        <f>ROUNDUP(装备强化!$F$3*INDEX(装备强化!$C$12:$C$26,MATCH(装备强化附表!Q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85</v>
      </c>
      <c r="R593" s="54">
        <f t="shared" si="140"/>
        <v>170000</v>
      </c>
      <c r="S593" s="54">
        <f>ROUNDUP(装备强化!$F$3*INDEX(装备强化!$C$12:$C$26,MATCH(装备强化附表!S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98</v>
      </c>
      <c r="T593" s="54">
        <f t="shared" si="141"/>
        <v>196000</v>
      </c>
      <c r="U593" s="54">
        <f>ROUNDUP(装备强化!$F$3*INDEX(装备强化!$C$12:$C$26,MATCH(装备强化附表!U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112</v>
      </c>
      <c r="V593" s="54">
        <f t="shared" si="142"/>
        <v>224000</v>
      </c>
      <c r="W593" s="54">
        <f>ROUNDUP(装备强化!$F$3*INDEX(装备强化!$C$12:$C$26,MATCH(装备强化附表!W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125</v>
      </c>
      <c r="X593" s="54">
        <f t="shared" si="143"/>
        <v>250000</v>
      </c>
      <c r="Y593" s="54">
        <f>ROUNDUP(装备强化!$F$3*INDEX(装备强化!$C$12:$C$26,MATCH(装备强化附表!Y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139</v>
      </c>
      <c r="Z593" s="54">
        <f t="shared" si="144"/>
        <v>278000</v>
      </c>
      <c r="AA593" s="54">
        <f>ROUNDUP(装备强化!$F$3*INDEX(装备强化!$C$12:$C$26,MATCH(装备强化附表!AA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243</v>
      </c>
      <c r="AB593" s="54">
        <f t="shared" si="145"/>
        <v>486000</v>
      </c>
      <c r="AC593" s="54">
        <f>ROUNDUP(装备强化!$F$3*INDEX(装备强化!$C$12:$C$26,MATCH(装备强化附表!AC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270</v>
      </c>
      <c r="AD593" s="54">
        <f t="shared" si="146"/>
        <v>540000</v>
      </c>
      <c r="AE593" s="54">
        <f>ROUNDUP(装备强化!$F$3*INDEX(装备强化!$C$12:$C$26,MATCH(装备强化附表!AE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297</v>
      </c>
      <c r="AF593" s="54">
        <f t="shared" si="147"/>
        <v>594000</v>
      </c>
      <c r="AG593" s="54">
        <f>ROUNDUP(装备强化!$F$3*INDEX(装备强化!$C$12:$C$26,MATCH(装备强化附表!AG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324</v>
      </c>
      <c r="AH593" s="54">
        <f t="shared" si="148"/>
        <v>648000</v>
      </c>
      <c r="AI593" s="54">
        <f>ROUNDUP(装备强化!$F$3*INDEX(装备强化!$C$12:$C$26,MATCH(装备强化附表!AI$1,装备强化!$B$12:$B$26,0))*INDEX(装备强化!$G$12:$G$16,MATCH(装备强化附表!$D593,装备强化!$F$12:$F$16,0))*(INDEX(装备强化!$K$12:$K$26,MATCH(装备强化附表!$E593,装备强化!$J$12:$J$26,0))+IF($B593=1,装备强化!$K$28,0))*INDEX(装备强化!$O$12:$O$21,MATCH(装备强化附表!$C593,装备强化!$N$12:$N$21,0)),0)</f>
        <v>351</v>
      </c>
      <c r="AJ593" s="54">
        <f t="shared" si="149"/>
        <v>702000</v>
      </c>
    </row>
    <row r="594" spans="1:36">
      <c r="A594" t="s">
        <v>1641</v>
      </c>
      <c r="B594">
        <v>1</v>
      </c>
      <c r="C594" t="s">
        <v>126</v>
      </c>
      <c r="D594" t="s">
        <v>309</v>
      </c>
      <c r="E594">
        <v>55</v>
      </c>
      <c r="F594" t="s">
        <v>232</v>
      </c>
      <c r="G594" s="54">
        <f>ROUNDUP(装备强化!$F$3*INDEX(装备强化!$C$12:$C$26,MATCH(装备强化附表!G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17</v>
      </c>
      <c r="H594" s="54">
        <f t="shared" si="135"/>
        <v>34000</v>
      </c>
      <c r="I594" s="54">
        <f>ROUNDUP(装备强化!$F$3*INDEX(装备强化!$C$12:$C$26,MATCH(装备强化附表!I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25</v>
      </c>
      <c r="J594" s="54">
        <f t="shared" si="136"/>
        <v>50000</v>
      </c>
      <c r="K594" s="54">
        <f>ROUNDUP(装备强化!$F$3*INDEX(装备强化!$C$12:$C$26,MATCH(装备强化附表!K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38</v>
      </c>
      <c r="L594" s="54">
        <f t="shared" si="137"/>
        <v>76000</v>
      </c>
      <c r="M594" s="54">
        <f>ROUNDUP(装备强化!$F$3*INDEX(装备强化!$C$12:$C$26,MATCH(装备强化附表!M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46</v>
      </c>
      <c r="N594" s="54">
        <f t="shared" si="138"/>
        <v>92000</v>
      </c>
      <c r="O594" s="54">
        <f>ROUNDUP(装备强化!$F$3*INDEX(装备强化!$C$12:$C$26,MATCH(装备强化附表!O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58</v>
      </c>
      <c r="P594" s="54">
        <f t="shared" si="139"/>
        <v>116000</v>
      </c>
      <c r="Q594" s="54">
        <f>ROUNDUP(装备强化!$F$3*INDEX(装备强化!$C$12:$C$26,MATCH(装备强化附表!Q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104</v>
      </c>
      <c r="R594" s="54">
        <f t="shared" si="140"/>
        <v>208000</v>
      </c>
      <c r="S594" s="54">
        <f>ROUNDUP(装备强化!$F$3*INDEX(装备强化!$C$12:$C$26,MATCH(装备强化附表!S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120</v>
      </c>
      <c r="T594" s="54">
        <f t="shared" si="141"/>
        <v>240000</v>
      </c>
      <c r="U594" s="54">
        <f>ROUNDUP(装备强化!$F$3*INDEX(装备强化!$C$12:$C$26,MATCH(装备强化附表!U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137</v>
      </c>
      <c r="V594" s="54">
        <f t="shared" si="142"/>
        <v>274000</v>
      </c>
      <c r="W594" s="54">
        <f>ROUNDUP(装备强化!$F$3*INDEX(装备强化!$C$12:$C$26,MATCH(装备强化附表!W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153</v>
      </c>
      <c r="X594" s="54">
        <f t="shared" si="143"/>
        <v>306000</v>
      </c>
      <c r="Y594" s="54">
        <f>ROUNDUP(装备强化!$F$3*INDEX(装备强化!$C$12:$C$26,MATCH(装备强化附表!Y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170</v>
      </c>
      <c r="Z594" s="54">
        <f t="shared" si="144"/>
        <v>340000</v>
      </c>
      <c r="AA594" s="54">
        <f>ROUNDUP(装备强化!$F$3*INDEX(装备强化!$C$12:$C$26,MATCH(装备强化附表!AA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297</v>
      </c>
      <c r="AB594" s="54">
        <f t="shared" si="145"/>
        <v>594000</v>
      </c>
      <c r="AC594" s="54">
        <f>ROUNDUP(装备强化!$F$3*INDEX(装备强化!$C$12:$C$26,MATCH(装备强化附表!AC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330</v>
      </c>
      <c r="AD594" s="54">
        <f t="shared" si="146"/>
        <v>660000</v>
      </c>
      <c r="AE594" s="54">
        <f>ROUNDUP(装备强化!$F$3*INDEX(装备强化!$C$12:$C$26,MATCH(装备强化附表!AE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363</v>
      </c>
      <c r="AF594" s="54">
        <f t="shared" si="147"/>
        <v>726000</v>
      </c>
      <c r="AG594" s="54">
        <f>ROUNDUP(装备强化!$F$3*INDEX(装备强化!$C$12:$C$26,MATCH(装备强化附表!AG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396</v>
      </c>
      <c r="AH594" s="54">
        <f t="shared" si="148"/>
        <v>792000</v>
      </c>
      <c r="AI594" s="54">
        <f>ROUNDUP(装备强化!$F$3*INDEX(装备强化!$C$12:$C$26,MATCH(装备强化附表!AI$1,装备强化!$B$12:$B$26,0))*INDEX(装备强化!$G$12:$G$16,MATCH(装备强化附表!$D594,装备强化!$F$12:$F$16,0))*(INDEX(装备强化!$K$12:$K$26,MATCH(装备强化附表!$E594,装备强化!$J$12:$J$26,0))+IF($B594=1,装备强化!$K$28,0))*INDEX(装备强化!$O$12:$O$21,MATCH(装备强化附表!$C594,装备强化!$N$12:$N$21,0)),0)</f>
        <v>429</v>
      </c>
      <c r="AJ594" s="54">
        <f t="shared" si="149"/>
        <v>858000</v>
      </c>
    </row>
    <row r="595" spans="1:36">
      <c r="A595" t="s">
        <v>1646</v>
      </c>
      <c r="B595">
        <v>0</v>
      </c>
      <c r="C595" t="s">
        <v>129</v>
      </c>
      <c r="D595" t="s">
        <v>309</v>
      </c>
      <c r="E595">
        <v>55</v>
      </c>
      <c r="F595" t="s">
        <v>232</v>
      </c>
      <c r="G595" s="54">
        <f>ROUNDUP(装备强化!$F$3*INDEX(装备强化!$C$12:$C$26,MATCH(装备强化附表!G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14</v>
      </c>
      <c r="H595" s="54">
        <f t="shared" si="135"/>
        <v>28000</v>
      </c>
      <c r="I595" s="54">
        <f>ROUNDUP(装备强化!$F$3*INDEX(装备强化!$C$12:$C$26,MATCH(装备强化附表!I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21</v>
      </c>
      <c r="J595" s="54">
        <f t="shared" si="136"/>
        <v>42000</v>
      </c>
      <c r="K595" s="54">
        <f>ROUNDUP(装备强化!$F$3*INDEX(装备强化!$C$12:$C$26,MATCH(装备强化附表!K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31</v>
      </c>
      <c r="L595" s="54">
        <f t="shared" si="137"/>
        <v>62000</v>
      </c>
      <c r="M595" s="54">
        <f>ROUNDUP(装备强化!$F$3*INDEX(装备强化!$C$12:$C$26,MATCH(装备强化附表!M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38</v>
      </c>
      <c r="N595" s="54">
        <f t="shared" si="138"/>
        <v>76000</v>
      </c>
      <c r="O595" s="54">
        <f>ROUNDUP(装备强化!$F$3*INDEX(装备强化!$C$12:$C$26,MATCH(装备强化附表!O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48</v>
      </c>
      <c r="P595" s="54">
        <f t="shared" si="139"/>
        <v>96000</v>
      </c>
      <c r="Q595" s="54">
        <f>ROUNDUP(装备强化!$F$3*INDEX(装备强化!$C$12:$C$26,MATCH(装备强化附表!Q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85</v>
      </c>
      <c r="R595" s="54">
        <f t="shared" si="140"/>
        <v>170000</v>
      </c>
      <c r="S595" s="54">
        <f>ROUNDUP(装备强化!$F$3*INDEX(装备强化!$C$12:$C$26,MATCH(装备强化附表!S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98</v>
      </c>
      <c r="T595" s="54">
        <f t="shared" si="141"/>
        <v>196000</v>
      </c>
      <c r="U595" s="54">
        <f>ROUNDUP(装备强化!$F$3*INDEX(装备强化!$C$12:$C$26,MATCH(装备强化附表!U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112</v>
      </c>
      <c r="V595" s="54">
        <f t="shared" si="142"/>
        <v>224000</v>
      </c>
      <c r="W595" s="54">
        <f>ROUNDUP(装备强化!$F$3*INDEX(装备强化!$C$12:$C$26,MATCH(装备强化附表!W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125</v>
      </c>
      <c r="X595" s="54">
        <f t="shared" si="143"/>
        <v>250000</v>
      </c>
      <c r="Y595" s="54">
        <f>ROUNDUP(装备强化!$F$3*INDEX(装备强化!$C$12:$C$26,MATCH(装备强化附表!Y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139</v>
      </c>
      <c r="Z595" s="54">
        <f t="shared" si="144"/>
        <v>278000</v>
      </c>
      <c r="AA595" s="54">
        <f>ROUNDUP(装备强化!$F$3*INDEX(装备强化!$C$12:$C$26,MATCH(装备强化附表!AA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243</v>
      </c>
      <c r="AB595" s="54">
        <f t="shared" si="145"/>
        <v>486000</v>
      </c>
      <c r="AC595" s="54">
        <f>ROUNDUP(装备强化!$F$3*INDEX(装备强化!$C$12:$C$26,MATCH(装备强化附表!AC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270</v>
      </c>
      <c r="AD595" s="54">
        <f t="shared" si="146"/>
        <v>540000</v>
      </c>
      <c r="AE595" s="54">
        <f>ROUNDUP(装备强化!$F$3*INDEX(装备强化!$C$12:$C$26,MATCH(装备强化附表!AE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297</v>
      </c>
      <c r="AF595" s="54">
        <f t="shared" si="147"/>
        <v>594000</v>
      </c>
      <c r="AG595" s="54">
        <f>ROUNDUP(装备强化!$F$3*INDEX(装备强化!$C$12:$C$26,MATCH(装备强化附表!AG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324</v>
      </c>
      <c r="AH595" s="54">
        <f t="shared" si="148"/>
        <v>648000</v>
      </c>
      <c r="AI595" s="54">
        <f>ROUNDUP(装备强化!$F$3*INDEX(装备强化!$C$12:$C$26,MATCH(装备强化附表!AI$1,装备强化!$B$12:$B$26,0))*INDEX(装备强化!$G$12:$G$16,MATCH(装备强化附表!$D595,装备强化!$F$12:$F$16,0))*(INDEX(装备强化!$K$12:$K$26,MATCH(装备强化附表!$E595,装备强化!$J$12:$J$26,0))+IF($B595=1,装备强化!$K$28,0))*INDEX(装备强化!$O$12:$O$21,MATCH(装备强化附表!$C595,装备强化!$N$12:$N$21,0)),0)</f>
        <v>351</v>
      </c>
      <c r="AJ595" s="54">
        <f t="shared" si="149"/>
        <v>702000</v>
      </c>
    </row>
    <row r="596" spans="1:36">
      <c r="A596" t="s">
        <v>1651</v>
      </c>
      <c r="B596">
        <v>1</v>
      </c>
      <c r="C596" t="s">
        <v>129</v>
      </c>
      <c r="D596" t="s">
        <v>309</v>
      </c>
      <c r="E596">
        <v>55</v>
      </c>
      <c r="F596" t="s">
        <v>232</v>
      </c>
      <c r="G596" s="54">
        <f>ROUNDUP(装备强化!$F$3*INDEX(装备强化!$C$12:$C$26,MATCH(装备强化附表!G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17</v>
      </c>
      <c r="H596" s="54">
        <f t="shared" si="135"/>
        <v>34000</v>
      </c>
      <c r="I596" s="54">
        <f>ROUNDUP(装备强化!$F$3*INDEX(装备强化!$C$12:$C$26,MATCH(装备强化附表!I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25</v>
      </c>
      <c r="J596" s="54">
        <f t="shared" si="136"/>
        <v>50000</v>
      </c>
      <c r="K596" s="54">
        <f>ROUNDUP(装备强化!$F$3*INDEX(装备强化!$C$12:$C$26,MATCH(装备强化附表!K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38</v>
      </c>
      <c r="L596" s="54">
        <f t="shared" si="137"/>
        <v>76000</v>
      </c>
      <c r="M596" s="54">
        <f>ROUNDUP(装备强化!$F$3*INDEX(装备强化!$C$12:$C$26,MATCH(装备强化附表!M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46</v>
      </c>
      <c r="N596" s="54">
        <f t="shared" si="138"/>
        <v>92000</v>
      </c>
      <c r="O596" s="54">
        <f>ROUNDUP(装备强化!$F$3*INDEX(装备强化!$C$12:$C$26,MATCH(装备强化附表!O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58</v>
      </c>
      <c r="P596" s="54">
        <f t="shared" si="139"/>
        <v>116000</v>
      </c>
      <c r="Q596" s="54">
        <f>ROUNDUP(装备强化!$F$3*INDEX(装备强化!$C$12:$C$26,MATCH(装备强化附表!Q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104</v>
      </c>
      <c r="R596" s="54">
        <f t="shared" si="140"/>
        <v>208000</v>
      </c>
      <c r="S596" s="54">
        <f>ROUNDUP(装备强化!$F$3*INDEX(装备强化!$C$12:$C$26,MATCH(装备强化附表!S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120</v>
      </c>
      <c r="T596" s="54">
        <f t="shared" si="141"/>
        <v>240000</v>
      </c>
      <c r="U596" s="54">
        <f>ROUNDUP(装备强化!$F$3*INDEX(装备强化!$C$12:$C$26,MATCH(装备强化附表!U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137</v>
      </c>
      <c r="V596" s="54">
        <f t="shared" si="142"/>
        <v>274000</v>
      </c>
      <c r="W596" s="54">
        <f>ROUNDUP(装备强化!$F$3*INDEX(装备强化!$C$12:$C$26,MATCH(装备强化附表!W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153</v>
      </c>
      <c r="X596" s="54">
        <f t="shared" si="143"/>
        <v>306000</v>
      </c>
      <c r="Y596" s="54">
        <f>ROUNDUP(装备强化!$F$3*INDEX(装备强化!$C$12:$C$26,MATCH(装备强化附表!Y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170</v>
      </c>
      <c r="Z596" s="54">
        <f t="shared" si="144"/>
        <v>340000</v>
      </c>
      <c r="AA596" s="54">
        <f>ROUNDUP(装备强化!$F$3*INDEX(装备强化!$C$12:$C$26,MATCH(装备强化附表!AA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297</v>
      </c>
      <c r="AB596" s="54">
        <f t="shared" si="145"/>
        <v>594000</v>
      </c>
      <c r="AC596" s="54">
        <f>ROUNDUP(装备强化!$F$3*INDEX(装备强化!$C$12:$C$26,MATCH(装备强化附表!AC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330</v>
      </c>
      <c r="AD596" s="54">
        <f t="shared" si="146"/>
        <v>660000</v>
      </c>
      <c r="AE596" s="54">
        <f>ROUNDUP(装备强化!$F$3*INDEX(装备强化!$C$12:$C$26,MATCH(装备强化附表!AE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363</v>
      </c>
      <c r="AF596" s="54">
        <f t="shared" si="147"/>
        <v>726000</v>
      </c>
      <c r="AG596" s="54">
        <f>ROUNDUP(装备强化!$F$3*INDEX(装备强化!$C$12:$C$26,MATCH(装备强化附表!AG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396</v>
      </c>
      <c r="AH596" s="54">
        <f t="shared" si="148"/>
        <v>792000</v>
      </c>
      <c r="AI596" s="54">
        <f>ROUNDUP(装备强化!$F$3*INDEX(装备强化!$C$12:$C$26,MATCH(装备强化附表!AI$1,装备强化!$B$12:$B$26,0))*INDEX(装备强化!$G$12:$G$16,MATCH(装备强化附表!$D596,装备强化!$F$12:$F$16,0))*(INDEX(装备强化!$K$12:$K$26,MATCH(装备强化附表!$E596,装备强化!$J$12:$J$26,0))+IF($B596=1,装备强化!$K$28,0))*INDEX(装备强化!$O$12:$O$21,MATCH(装备强化附表!$C596,装备强化!$N$12:$N$21,0)),0)</f>
        <v>429</v>
      </c>
      <c r="AJ596" s="54">
        <f t="shared" si="149"/>
        <v>858000</v>
      </c>
    </row>
    <row r="597" spans="1:36">
      <c r="A597" t="s">
        <v>1656</v>
      </c>
      <c r="B597">
        <v>0</v>
      </c>
      <c r="C597" t="s">
        <v>123</v>
      </c>
      <c r="D597" t="s">
        <v>309</v>
      </c>
      <c r="E597">
        <v>60</v>
      </c>
      <c r="F597" t="s">
        <v>232</v>
      </c>
      <c r="G597" s="54">
        <f>ROUNDUP(装备强化!$F$3*INDEX(装备强化!$C$12:$C$26,MATCH(装备强化附表!G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15</v>
      </c>
      <c r="H597" s="54">
        <f t="shared" si="135"/>
        <v>30000</v>
      </c>
      <c r="I597" s="54">
        <f>ROUNDUP(装备强化!$F$3*INDEX(装备强化!$C$12:$C$26,MATCH(装备强化附表!I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22</v>
      </c>
      <c r="J597" s="54">
        <f t="shared" si="136"/>
        <v>44000</v>
      </c>
      <c r="K597" s="54">
        <f>ROUNDUP(装备强化!$F$3*INDEX(装备强化!$C$12:$C$26,MATCH(装备强化附表!K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33</v>
      </c>
      <c r="L597" s="54">
        <f t="shared" si="137"/>
        <v>66000</v>
      </c>
      <c r="M597" s="54">
        <f>ROUNDUP(装备强化!$F$3*INDEX(装备强化!$C$12:$C$26,MATCH(装备强化附表!M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40</v>
      </c>
      <c r="N597" s="54">
        <f t="shared" si="138"/>
        <v>80000</v>
      </c>
      <c r="O597" s="54">
        <f>ROUNDUP(装备强化!$F$3*INDEX(装备强化!$C$12:$C$26,MATCH(装备强化附表!O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51</v>
      </c>
      <c r="P597" s="54">
        <f t="shared" si="139"/>
        <v>102000</v>
      </c>
      <c r="Q597" s="54">
        <f>ROUNDUP(装备强化!$F$3*INDEX(装备强化!$C$12:$C$26,MATCH(装备强化附表!Q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91</v>
      </c>
      <c r="R597" s="54">
        <f t="shared" si="140"/>
        <v>182000</v>
      </c>
      <c r="S597" s="54">
        <f>ROUNDUP(装备强化!$F$3*INDEX(装备强化!$C$12:$C$26,MATCH(装备强化附表!S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106</v>
      </c>
      <c r="T597" s="54">
        <f t="shared" si="141"/>
        <v>212000</v>
      </c>
      <c r="U597" s="54">
        <f>ROUNDUP(装备强化!$F$3*INDEX(装备强化!$C$12:$C$26,MATCH(装备强化附表!U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120</v>
      </c>
      <c r="V597" s="54">
        <f t="shared" si="142"/>
        <v>240000</v>
      </c>
      <c r="W597" s="54">
        <f>ROUNDUP(装备强化!$F$3*INDEX(装备强化!$C$12:$C$26,MATCH(装备强化附表!W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135</v>
      </c>
      <c r="X597" s="54">
        <f t="shared" si="143"/>
        <v>270000</v>
      </c>
      <c r="Y597" s="54">
        <f>ROUNDUP(装备强化!$F$3*INDEX(装备强化!$C$12:$C$26,MATCH(装备强化附表!Y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149</v>
      </c>
      <c r="Z597" s="54">
        <f t="shared" si="144"/>
        <v>298000</v>
      </c>
      <c r="AA597" s="54">
        <f>ROUNDUP(装备强化!$F$3*INDEX(装备强化!$C$12:$C$26,MATCH(装备强化附表!AA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261</v>
      </c>
      <c r="AB597" s="54">
        <f t="shared" si="145"/>
        <v>522000</v>
      </c>
      <c r="AC597" s="54">
        <f>ROUNDUP(装备强化!$F$3*INDEX(装备强化!$C$12:$C$26,MATCH(装备强化附表!AC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290</v>
      </c>
      <c r="AD597" s="54">
        <f t="shared" si="146"/>
        <v>580000</v>
      </c>
      <c r="AE597" s="54">
        <f>ROUNDUP(装备强化!$F$3*INDEX(装备强化!$C$12:$C$26,MATCH(装备强化附表!AE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319</v>
      </c>
      <c r="AF597" s="54">
        <f t="shared" si="147"/>
        <v>638000</v>
      </c>
      <c r="AG597" s="54">
        <f>ROUNDUP(装备强化!$F$3*INDEX(装备强化!$C$12:$C$26,MATCH(装备强化附表!AG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348</v>
      </c>
      <c r="AH597" s="54">
        <f t="shared" si="148"/>
        <v>696000</v>
      </c>
      <c r="AI597" s="54">
        <f>ROUNDUP(装备强化!$F$3*INDEX(装备强化!$C$12:$C$26,MATCH(装备强化附表!AI$1,装备强化!$B$12:$B$26,0))*INDEX(装备强化!$G$12:$G$16,MATCH(装备强化附表!$D597,装备强化!$F$12:$F$16,0))*(INDEX(装备强化!$K$12:$K$26,MATCH(装备强化附表!$E597,装备强化!$J$12:$J$26,0))+IF($B597=1,装备强化!$K$28,0))*INDEX(装备强化!$O$12:$O$21,MATCH(装备强化附表!$C597,装备强化!$N$12:$N$21,0)),0)</f>
        <v>377</v>
      </c>
      <c r="AJ597" s="54">
        <f t="shared" si="149"/>
        <v>754000</v>
      </c>
    </row>
    <row r="598" spans="1:36">
      <c r="A598" t="s">
        <v>1661</v>
      </c>
      <c r="B598">
        <v>0</v>
      </c>
      <c r="C598" t="s">
        <v>124</v>
      </c>
      <c r="D598" t="s">
        <v>309</v>
      </c>
      <c r="E598">
        <v>60</v>
      </c>
      <c r="F598" t="s">
        <v>232</v>
      </c>
      <c r="G598" s="54">
        <f>ROUNDUP(装备强化!$F$3*INDEX(装备强化!$C$12:$C$26,MATCH(装备强化附表!G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19</v>
      </c>
      <c r="H598" s="54">
        <f t="shared" si="135"/>
        <v>38000</v>
      </c>
      <c r="I598" s="54">
        <f>ROUNDUP(装备强化!$F$3*INDEX(装备强化!$C$12:$C$26,MATCH(装备强化附表!I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28</v>
      </c>
      <c r="J598" s="54">
        <f t="shared" si="136"/>
        <v>56000</v>
      </c>
      <c r="K598" s="54">
        <f>ROUNDUP(装备强化!$F$3*INDEX(装备强化!$C$12:$C$26,MATCH(装备强化附表!K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41</v>
      </c>
      <c r="L598" s="54">
        <f t="shared" si="137"/>
        <v>82000</v>
      </c>
      <c r="M598" s="54">
        <f>ROUNDUP(装备强化!$F$3*INDEX(装备强化!$C$12:$C$26,MATCH(装备强化附表!M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50</v>
      </c>
      <c r="N598" s="54">
        <f t="shared" si="138"/>
        <v>100000</v>
      </c>
      <c r="O598" s="54">
        <f>ROUNDUP(装备强化!$F$3*INDEX(装备强化!$C$12:$C$26,MATCH(装备强化附表!O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64</v>
      </c>
      <c r="P598" s="54">
        <f t="shared" si="139"/>
        <v>128000</v>
      </c>
      <c r="Q598" s="54">
        <f>ROUNDUP(装备强化!$F$3*INDEX(装备强化!$C$12:$C$26,MATCH(装备强化附表!Q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114</v>
      </c>
      <c r="R598" s="54">
        <f t="shared" si="140"/>
        <v>228000</v>
      </c>
      <c r="S598" s="54">
        <f>ROUNDUP(装备强化!$F$3*INDEX(装备强化!$C$12:$C$26,MATCH(装备强化附表!S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132</v>
      </c>
      <c r="T598" s="54">
        <f t="shared" si="141"/>
        <v>264000</v>
      </c>
      <c r="U598" s="54">
        <f>ROUNDUP(装备强化!$F$3*INDEX(装备强化!$C$12:$C$26,MATCH(装备强化附表!U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150</v>
      </c>
      <c r="V598" s="54">
        <f t="shared" si="142"/>
        <v>300000</v>
      </c>
      <c r="W598" s="54">
        <f>ROUNDUP(装备强化!$F$3*INDEX(装备强化!$C$12:$C$26,MATCH(装备强化附表!W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168</v>
      </c>
      <c r="X598" s="54">
        <f t="shared" si="143"/>
        <v>336000</v>
      </c>
      <c r="Y598" s="54">
        <f>ROUNDUP(装备强化!$F$3*INDEX(装备强化!$C$12:$C$26,MATCH(装备强化附表!Y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186</v>
      </c>
      <c r="Z598" s="54">
        <f t="shared" si="144"/>
        <v>372000</v>
      </c>
      <c r="AA598" s="54">
        <f>ROUNDUP(装备强化!$F$3*INDEX(装备强化!$C$12:$C$26,MATCH(装备强化附表!AA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327</v>
      </c>
      <c r="AB598" s="54">
        <f t="shared" si="145"/>
        <v>654000</v>
      </c>
      <c r="AC598" s="54">
        <f>ROUNDUP(装备强化!$F$3*INDEX(装备强化!$C$12:$C$26,MATCH(装备强化附表!AC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363</v>
      </c>
      <c r="AD598" s="54">
        <f t="shared" si="146"/>
        <v>726000</v>
      </c>
      <c r="AE598" s="54">
        <f>ROUNDUP(装备强化!$F$3*INDEX(装备强化!$C$12:$C$26,MATCH(装备强化附表!AE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399</v>
      </c>
      <c r="AF598" s="54">
        <f t="shared" si="147"/>
        <v>798000</v>
      </c>
      <c r="AG598" s="54">
        <f>ROUNDUP(装备强化!$F$3*INDEX(装备强化!$C$12:$C$26,MATCH(装备强化附表!AG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435</v>
      </c>
      <c r="AH598" s="54">
        <f t="shared" si="148"/>
        <v>870000</v>
      </c>
      <c r="AI598" s="54">
        <f>ROUNDUP(装备强化!$F$3*INDEX(装备强化!$C$12:$C$26,MATCH(装备强化附表!AI$1,装备强化!$B$12:$B$26,0))*INDEX(装备强化!$G$12:$G$16,MATCH(装备强化附表!$D598,装备强化!$F$12:$F$16,0))*(INDEX(装备强化!$K$12:$K$26,MATCH(装备强化附表!$E598,装备强化!$J$12:$J$26,0))+IF($B598=1,装备强化!$K$28,0))*INDEX(装备强化!$O$12:$O$21,MATCH(装备强化附表!$C598,装备强化!$N$12:$N$21,0)),0)</f>
        <v>472</v>
      </c>
      <c r="AJ598" s="54">
        <f t="shared" si="149"/>
        <v>944000</v>
      </c>
    </row>
    <row r="599" spans="1:36">
      <c r="A599" t="s">
        <v>1666</v>
      </c>
      <c r="B599">
        <v>0</v>
      </c>
      <c r="C599" t="s">
        <v>125</v>
      </c>
      <c r="D599" t="s">
        <v>309</v>
      </c>
      <c r="E599">
        <v>60</v>
      </c>
      <c r="F599" t="s">
        <v>232</v>
      </c>
      <c r="G599" s="54">
        <f>ROUNDUP(装备强化!$F$3*INDEX(装备强化!$C$12:$C$26,MATCH(装备强化附表!G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19</v>
      </c>
      <c r="H599" s="54">
        <f t="shared" si="135"/>
        <v>38000</v>
      </c>
      <c r="I599" s="54">
        <f>ROUNDUP(装备强化!$F$3*INDEX(装备强化!$C$12:$C$26,MATCH(装备强化附表!I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28</v>
      </c>
      <c r="J599" s="54">
        <f t="shared" si="136"/>
        <v>56000</v>
      </c>
      <c r="K599" s="54">
        <f>ROUNDUP(装备强化!$F$3*INDEX(装备强化!$C$12:$C$26,MATCH(装备强化附表!K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41</v>
      </c>
      <c r="L599" s="54">
        <f t="shared" si="137"/>
        <v>82000</v>
      </c>
      <c r="M599" s="54">
        <f>ROUNDUP(装备强化!$F$3*INDEX(装备强化!$C$12:$C$26,MATCH(装备强化附表!M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50</v>
      </c>
      <c r="N599" s="54">
        <f t="shared" si="138"/>
        <v>100000</v>
      </c>
      <c r="O599" s="54">
        <f>ROUNDUP(装备强化!$F$3*INDEX(装备强化!$C$12:$C$26,MATCH(装备强化附表!O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64</v>
      </c>
      <c r="P599" s="54">
        <f t="shared" si="139"/>
        <v>128000</v>
      </c>
      <c r="Q599" s="54">
        <f>ROUNDUP(装备强化!$F$3*INDEX(装备强化!$C$12:$C$26,MATCH(装备强化附表!Q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114</v>
      </c>
      <c r="R599" s="54">
        <f t="shared" si="140"/>
        <v>228000</v>
      </c>
      <c r="S599" s="54">
        <f>ROUNDUP(装备强化!$F$3*INDEX(装备强化!$C$12:$C$26,MATCH(装备强化附表!S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132</v>
      </c>
      <c r="T599" s="54">
        <f t="shared" si="141"/>
        <v>264000</v>
      </c>
      <c r="U599" s="54">
        <f>ROUNDUP(装备强化!$F$3*INDEX(装备强化!$C$12:$C$26,MATCH(装备强化附表!U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150</v>
      </c>
      <c r="V599" s="54">
        <f t="shared" si="142"/>
        <v>300000</v>
      </c>
      <c r="W599" s="54">
        <f>ROUNDUP(装备强化!$F$3*INDEX(装备强化!$C$12:$C$26,MATCH(装备强化附表!W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168</v>
      </c>
      <c r="X599" s="54">
        <f t="shared" si="143"/>
        <v>336000</v>
      </c>
      <c r="Y599" s="54">
        <f>ROUNDUP(装备强化!$F$3*INDEX(装备强化!$C$12:$C$26,MATCH(装备强化附表!Y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186</v>
      </c>
      <c r="Z599" s="54">
        <f t="shared" si="144"/>
        <v>372000</v>
      </c>
      <c r="AA599" s="54">
        <f>ROUNDUP(装备强化!$F$3*INDEX(装备强化!$C$12:$C$26,MATCH(装备强化附表!AA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327</v>
      </c>
      <c r="AB599" s="54">
        <f t="shared" si="145"/>
        <v>654000</v>
      </c>
      <c r="AC599" s="54">
        <f>ROUNDUP(装备强化!$F$3*INDEX(装备强化!$C$12:$C$26,MATCH(装备强化附表!AC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363</v>
      </c>
      <c r="AD599" s="54">
        <f t="shared" si="146"/>
        <v>726000</v>
      </c>
      <c r="AE599" s="54">
        <f>ROUNDUP(装备强化!$F$3*INDEX(装备强化!$C$12:$C$26,MATCH(装备强化附表!AE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399</v>
      </c>
      <c r="AF599" s="54">
        <f t="shared" si="147"/>
        <v>798000</v>
      </c>
      <c r="AG599" s="54">
        <f>ROUNDUP(装备强化!$F$3*INDEX(装备强化!$C$12:$C$26,MATCH(装备强化附表!AG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435</v>
      </c>
      <c r="AH599" s="54">
        <f t="shared" si="148"/>
        <v>870000</v>
      </c>
      <c r="AI599" s="54">
        <f>ROUNDUP(装备强化!$F$3*INDEX(装备强化!$C$12:$C$26,MATCH(装备强化附表!AI$1,装备强化!$B$12:$B$26,0))*INDEX(装备强化!$G$12:$G$16,MATCH(装备强化附表!$D599,装备强化!$F$12:$F$16,0))*(INDEX(装备强化!$K$12:$K$26,MATCH(装备强化附表!$E599,装备强化!$J$12:$J$26,0))+IF($B599=1,装备强化!$K$28,0))*INDEX(装备强化!$O$12:$O$21,MATCH(装备强化附表!$C599,装备强化!$N$12:$N$21,0)),0)</f>
        <v>472</v>
      </c>
      <c r="AJ599" s="54">
        <f t="shared" si="149"/>
        <v>944000</v>
      </c>
    </row>
    <row r="600" spans="1:36">
      <c r="A600" t="s">
        <v>1671</v>
      </c>
      <c r="B600">
        <v>0</v>
      </c>
      <c r="C600" t="s">
        <v>130</v>
      </c>
      <c r="D600" t="s">
        <v>309</v>
      </c>
      <c r="E600">
        <v>60</v>
      </c>
      <c r="F600" t="s">
        <v>232</v>
      </c>
      <c r="G600" s="54">
        <f>ROUNDUP(装备强化!$F$3*INDEX(装备强化!$C$12:$C$26,MATCH(装备强化附表!G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15</v>
      </c>
      <c r="H600" s="54">
        <f t="shared" si="135"/>
        <v>30000</v>
      </c>
      <c r="I600" s="54">
        <f>ROUNDUP(装备强化!$F$3*INDEX(装备强化!$C$12:$C$26,MATCH(装备强化附表!I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22</v>
      </c>
      <c r="J600" s="54">
        <f t="shared" si="136"/>
        <v>44000</v>
      </c>
      <c r="K600" s="54">
        <f>ROUNDUP(装备强化!$F$3*INDEX(装备强化!$C$12:$C$26,MATCH(装备强化附表!K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33</v>
      </c>
      <c r="L600" s="54">
        <f t="shared" si="137"/>
        <v>66000</v>
      </c>
      <c r="M600" s="54">
        <f>ROUNDUP(装备强化!$F$3*INDEX(装备强化!$C$12:$C$26,MATCH(装备强化附表!M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40</v>
      </c>
      <c r="N600" s="54">
        <f t="shared" si="138"/>
        <v>80000</v>
      </c>
      <c r="O600" s="54">
        <f>ROUNDUP(装备强化!$F$3*INDEX(装备强化!$C$12:$C$26,MATCH(装备强化附表!O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51</v>
      </c>
      <c r="P600" s="54">
        <f t="shared" si="139"/>
        <v>102000</v>
      </c>
      <c r="Q600" s="54">
        <f>ROUNDUP(装备强化!$F$3*INDEX(装备强化!$C$12:$C$26,MATCH(装备强化附表!Q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91</v>
      </c>
      <c r="R600" s="54">
        <f t="shared" si="140"/>
        <v>182000</v>
      </c>
      <c r="S600" s="54">
        <f>ROUNDUP(装备强化!$F$3*INDEX(装备强化!$C$12:$C$26,MATCH(装备强化附表!S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106</v>
      </c>
      <c r="T600" s="54">
        <f t="shared" si="141"/>
        <v>212000</v>
      </c>
      <c r="U600" s="54">
        <f>ROUNDUP(装备强化!$F$3*INDEX(装备强化!$C$12:$C$26,MATCH(装备强化附表!U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120</v>
      </c>
      <c r="V600" s="54">
        <f t="shared" si="142"/>
        <v>240000</v>
      </c>
      <c r="W600" s="54">
        <f>ROUNDUP(装备强化!$F$3*INDEX(装备强化!$C$12:$C$26,MATCH(装备强化附表!W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135</v>
      </c>
      <c r="X600" s="54">
        <f t="shared" si="143"/>
        <v>270000</v>
      </c>
      <c r="Y600" s="54">
        <f>ROUNDUP(装备强化!$F$3*INDEX(装备强化!$C$12:$C$26,MATCH(装备强化附表!Y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149</v>
      </c>
      <c r="Z600" s="54">
        <f t="shared" si="144"/>
        <v>298000</v>
      </c>
      <c r="AA600" s="54">
        <f>ROUNDUP(装备强化!$F$3*INDEX(装备强化!$C$12:$C$26,MATCH(装备强化附表!AA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261</v>
      </c>
      <c r="AB600" s="54">
        <f t="shared" si="145"/>
        <v>522000</v>
      </c>
      <c r="AC600" s="54">
        <f>ROUNDUP(装备强化!$F$3*INDEX(装备强化!$C$12:$C$26,MATCH(装备强化附表!AC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290</v>
      </c>
      <c r="AD600" s="54">
        <f t="shared" si="146"/>
        <v>580000</v>
      </c>
      <c r="AE600" s="54">
        <f>ROUNDUP(装备强化!$F$3*INDEX(装备强化!$C$12:$C$26,MATCH(装备强化附表!AE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319</v>
      </c>
      <c r="AF600" s="54">
        <f t="shared" si="147"/>
        <v>638000</v>
      </c>
      <c r="AG600" s="54">
        <f>ROUNDUP(装备强化!$F$3*INDEX(装备强化!$C$12:$C$26,MATCH(装备强化附表!AG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348</v>
      </c>
      <c r="AH600" s="54">
        <f t="shared" si="148"/>
        <v>696000</v>
      </c>
      <c r="AI600" s="54">
        <f>ROUNDUP(装备强化!$F$3*INDEX(装备强化!$C$12:$C$26,MATCH(装备强化附表!AI$1,装备强化!$B$12:$B$26,0))*INDEX(装备强化!$G$12:$G$16,MATCH(装备强化附表!$D600,装备强化!$F$12:$F$16,0))*(INDEX(装备强化!$K$12:$K$26,MATCH(装备强化附表!$E600,装备强化!$J$12:$J$26,0))+IF($B600=1,装备强化!$K$28,0))*INDEX(装备强化!$O$12:$O$21,MATCH(装备强化附表!$C600,装备强化!$N$12:$N$21,0)),0)</f>
        <v>377</v>
      </c>
      <c r="AJ600" s="54">
        <f t="shared" si="149"/>
        <v>754000</v>
      </c>
    </row>
    <row r="601" spans="1:36">
      <c r="A601" t="s">
        <v>1676</v>
      </c>
      <c r="B601">
        <v>0</v>
      </c>
      <c r="C601" t="s">
        <v>131</v>
      </c>
      <c r="D601" t="s">
        <v>309</v>
      </c>
      <c r="E601">
        <v>60</v>
      </c>
      <c r="F601" t="s">
        <v>232</v>
      </c>
      <c r="G601" s="54">
        <f>ROUNDUP(装备强化!$F$3*INDEX(装备强化!$C$12:$C$26,MATCH(装备强化附表!G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15</v>
      </c>
      <c r="H601" s="54">
        <f t="shared" si="135"/>
        <v>30000</v>
      </c>
      <c r="I601" s="54">
        <f>ROUNDUP(装备强化!$F$3*INDEX(装备强化!$C$12:$C$26,MATCH(装备强化附表!I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22</v>
      </c>
      <c r="J601" s="54">
        <f t="shared" si="136"/>
        <v>44000</v>
      </c>
      <c r="K601" s="54">
        <f>ROUNDUP(装备强化!$F$3*INDEX(装备强化!$C$12:$C$26,MATCH(装备强化附表!K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33</v>
      </c>
      <c r="L601" s="54">
        <f t="shared" si="137"/>
        <v>66000</v>
      </c>
      <c r="M601" s="54">
        <f>ROUNDUP(装备强化!$F$3*INDEX(装备强化!$C$12:$C$26,MATCH(装备强化附表!M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40</v>
      </c>
      <c r="N601" s="54">
        <f t="shared" si="138"/>
        <v>80000</v>
      </c>
      <c r="O601" s="54">
        <f>ROUNDUP(装备强化!$F$3*INDEX(装备强化!$C$12:$C$26,MATCH(装备强化附表!O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51</v>
      </c>
      <c r="P601" s="54">
        <f t="shared" si="139"/>
        <v>102000</v>
      </c>
      <c r="Q601" s="54">
        <f>ROUNDUP(装备强化!$F$3*INDEX(装备强化!$C$12:$C$26,MATCH(装备强化附表!Q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91</v>
      </c>
      <c r="R601" s="54">
        <f t="shared" si="140"/>
        <v>182000</v>
      </c>
      <c r="S601" s="54">
        <f>ROUNDUP(装备强化!$F$3*INDEX(装备强化!$C$12:$C$26,MATCH(装备强化附表!S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106</v>
      </c>
      <c r="T601" s="54">
        <f t="shared" si="141"/>
        <v>212000</v>
      </c>
      <c r="U601" s="54">
        <f>ROUNDUP(装备强化!$F$3*INDEX(装备强化!$C$12:$C$26,MATCH(装备强化附表!U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120</v>
      </c>
      <c r="V601" s="54">
        <f t="shared" si="142"/>
        <v>240000</v>
      </c>
      <c r="W601" s="54">
        <f>ROUNDUP(装备强化!$F$3*INDEX(装备强化!$C$12:$C$26,MATCH(装备强化附表!W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135</v>
      </c>
      <c r="X601" s="54">
        <f t="shared" si="143"/>
        <v>270000</v>
      </c>
      <c r="Y601" s="54">
        <f>ROUNDUP(装备强化!$F$3*INDEX(装备强化!$C$12:$C$26,MATCH(装备强化附表!Y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149</v>
      </c>
      <c r="Z601" s="54">
        <f t="shared" si="144"/>
        <v>298000</v>
      </c>
      <c r="AA601" s="54">
        <f>ROUNDUP(装备强化!$F$3*INDEX(装备强化!$C$12:$C$26,MATCH(装备强化附表!AA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261</v>
      </c>
      <c r="AB601" s="54">
        <f t="shared" si="145"/>
        <v>522000</v>
      </c>
      <c r="AC601" s="54">
        <f>ROUNDUP(装备强化!$F$3*INDEX(装备强化!$C$12:$C$26,MATCH(装备强化附表!AC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290</v>
      </c>
      <c r="AD601" s="54">
        <f t="shared" si="146"/>
        <v>580000</v>
      </c>
      <c r="AE601" s="54">
        <f>ROUNDUP(装备强化!$F$3*INDEX(装备强化!$C$12:$C$26,MATCH(装备强化附表!AE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319</v>
      </c>
      <c r="AF601" s="54">
        <f t="shared" si="147"/>
        <v>638000</v>
      </c>
      <c r="AG601" s="54">
        <f>ROUNDUP(装备强化!$F$3*INDEX(装备强化!$C$12:$C$26,MATCH(装备强化附表!AG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348</v>
      </c>
      <c r="AH601" s="54">
        <f t="shared" si="148"/>
        <v>696000</v>
      </c>
      <c r="AI601" s="54">
        <f>ROUNDUP(装备强化!$F$3*INDEX(装备强化!$C$12:$C$26,MATCH(装备强化附表!AI$1,装备强化!$B$12:$B$26,0))*INDEX(装备强化!$G$12:$G$16,MATCH(装备强化附表!$D601,装备强化!$F$12:$F$16,0))*(INDEX(装备强化!$K$12:$K$26,MATCH(装备强化附表!$E601,装备强化!$J$12:$J$26,0))+IF($B601=1,装备强化!$K$28,0))*INDEX(装备强化!$O$12:$O$21,MATCH(装备强化附表!$C601,装备强化!$N$12:$N$21,0)),0)</f>
        <v>377</v>
      </c>
      <c r="AJ601" s="54">
        <f t="shared" si="149"/>
        <v>754000</v>
      </c>
    </row>
    <row r="602" spans="1:36">
      <c r="A602" t="s">
        <v>1681</v>
      </c>
      <c r="B602">
        <v>0</v>
      </c>
      <c r="C602" t="s">
        <v>132</v>
      </c>
      <c r="D602" t="s">
        <v>309</v>
      </c>
      <c r="E602">
        <v>60</v>
      </c>
      <c r="F602" t="s">
        <v>232</v>
      </c>
      <c r="G602" s="54">
        <f>ROUNDUP(装备强化!$F$3*INDEX(装备强化!$C$12:$C$26,MATCH(装备强化附表!G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9</v>
      </c>
      <c r="H602" s="54">
        <f t="shared" si="135"/>
        <v>18000</v>
      </c>
      <c r="I602" s="54">
        <f>ROUNDUP(装备强化!$F$3*INDEX(装备强化!$C$12:$C$26,MATCH(装备强化附表!I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14</v>
      </c>
      <c r="J602" s="54">
        <f t="shared" si="136"/>
        <v>28000</v>
      </c>
      <c r="K602" s="54">
        <f>ROUNDUP(装备强化!$F$3*INDEX(装备强化!$C$12:$C$26,MATCH(装备强化附表!K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20</v>
      </c>
      <c r="L602" s="54">
        <f t="shared" si="137"/>
        <v>40000</v>
      </c>
      <c r="M602" s="54">
        <f>ROUNDUP(装备强化!$F$3*INDEX(装备强化!$C$12:$C$26,MATCH(装备强化附表!M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24</v>
      </c>
      <c r="N602" s="54">
        <f t="shared" si="138"/>
        <v>48000</v>
      </c>
      <c r="O602" s="54">
        <f>ROUNDUP(装备强化!$F$3*INDEX(装备强化!$C$12:$C$26,MATCH(装备强化附表!O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31</v>
      </c>
      <c r="P602" s="54">
        <f t="shared" si="139"/>
        <v>62000</v>
      </c>
      <c r="Q602" s="54">
        <f>ROUNDUP(装备强化!$F$3*INDEX(装备强化!$C$12:$C$26,MATCH(装备强化附表!Q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55</v>
      </c>
      <c r="R602" s="54">
        <f t="shared" si="140"/>
        <v>110000</v>
      </c>
      <c r="S602" s="54">
        <f>ROUNDUP(装备强化!$F$3*INDEX(装备强化!$C$12:$C$26,MATCH(装备强化附表!S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64</v>
      </c>
      <c r="T602" s="54">
        <f t="shared" si="141"/>
        <v>128000</v>
      </c>
      <c r="U602" s="54">
        <f>ROUNDUP(装备强化!$F$3*INDEX(装备强化!$C$12:$C$26,MATCH(装备强化附表!U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72</v>
      </c>
      <c r="V602" s="54">
        <f t="shared" si="142"/>
        <v>144000</v>
      </c>
      <c r="W602" s="54">
        <f>ROUNDUP(装备强化!$F$3*INDEX(装备强化!$C$12:$C$26,MATCH(装备强化附表!W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81</v>
      </c>
      <c r="X602" s="54">
        <f t="shared" si="143"/>
        <v>162000</v>
      </c>
      <c r="Y602" s="54">
        <f>ROUNDUP(装备强化!$F$3*INDEX(装备强化!$C$12:$C$26,MATCH(装备强化附表!Y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90</v>
      </c>
      <c r="Z602" s="54">
        <f t="shared" si="144"/>
        <v>180000</v>
      </c>
      <c r="AA602" s="54">
        <f>ROUNDUP(装备强化!$F$3*INDEX(装备强化!$C$12:$C$26,MATCH(装备强化附表!AA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157</v>
      </c>
      <c r="AB602" s="54">
        <f t="shared" si="145"/>
        <v>314000</v>
      </c>
      <c r="AC602" s="54">
        <f>ROUNDUP(装备强化!$F$3*INDEX(装备强化!$C$12:$C$26,MATCH(装备强化附表!AC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174</v>
      </c>
      <c r="AD602" s="54">
        <f t="shared" si="146"/>
        <v>348000</v>
      </c>
      <c r="AE602" s="54">
        <f>ROUNDUP(装备强化!$F$3*INDEX(装备强化!$C$12:$C$26,MATCH(装备强化附表!AE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192</v>
      </c>
      <c r="AF602" s="54">
        <f t="shared" si="147"/>
        <v>384000</v>
      </c>
      <c r="AG602" s="54">
        <f>ROUNDUP(装备强化!$F$3*INDEX(装备强化!$C$12:$C$26,MATCH(装备强化附表!AG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209</v>
      </c>
      <c r="AH602" s="54">
        <f t="shared" si="148"/>
        <v>418000</v>
      </c>
      <c r="AI602" s="54">
        <f>ROUNDUP(装备强化!$F$3*INDEX(装备强化!$C$12:$C$26,MATCH(装备强化附表!AI$1,装备强化!$B$12:$B$26,0))*INDEX(装备强化!$G$12:$G$16,MATCH(装备强化附表!$D602,装备强化!$F$12:$F$16,0))*(INDEX(装备强化!$K$12:$K$26,MATCH(装备强化附表!$E602,装备强化!$J$12:$J$26,0))+IF($B602=1,装备强化!$K$28,0))*INDEX(装备强化!$O$12:$O$21,MATCH(装备强化附表!$C602,装备强化!$N$12:$N$21,0)),0)</f>
        <v>227</v>
      </c>
      <c r="AJ602" s="54">
        <f t="shared" si="149"/>
        <v>454000</v>
      </c>
    </row>
    <row r="603" spans="1:36">
      <c r="A603" t="s">
        <v>1686</v>
      </c>
      <c r="B603">
        <v>0</v>
      </c>
      <c r="C603" t="s">
        <v>127</v>
      </c>
      <c r="D603" t="s">
        <v>309</v>
      </c>
      <c r="E603">
        <v>60</v>
      </c>
      <c r="F603" t="s">
        <v>135</v>
      </c>
      <c r="G603" s="54">
        <f>ROUNDUP(装备强化!$F$3*INDEX(装备强化!$C$12:$C$26,MATCH(装备强化附表!G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29</v>
      </c>
      <c r="H603" s="54">
        <f t="shared" si="135"/>
        <v>58000</v>
      </c>
      <c r="I603" s="54">
        <f>ROUNDUP(装备强化!$F$3*INDEX(装备强化!$C$12:$C$26,MATCH(装备强化附表!I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44</v>
      </c>
      <c r="J603" s="54">
        <f t="shared" si="136"/>
        <v>88000</v>
      </c>
      <c r="K603" s="54">
        <f>ROUNDUP(装备强化!$F$3*INDEX(装备强化!$C$12:$C$26,MATCH(装备强化附表!K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66</v>
      </c>
      <c r="L603" s="54">
        <f t="shared" si="137"/>
        <v>132000</v>
      </c>
      <c r="M603" s="54">
        <f>ROUNDUP(装备强化!$F$3*INDEX(装备强化!$C$12:$C$26,MATCH(装备强化附表!M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80</v>
      </c>
      <c r="N603" s="54">
        <f t="shared" si="138"/>
        <v>160000</v>
      </c>
      <c r="O603" s="54">
        <f>ROUNDUP(装备强化!$F$3*INDEX(装备强化!$C$12:$C$26,MATCH(装备强化附表!O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102</v>
      </c>
      <c r="P603" s="54">
        <f t="shared" si="139"/>
        <v>204000</v>
      </c>
      <c r="Q603" s="54">
        <f>ROUNDUP(装备强化!$F$3*INDEX(装备强化!$C$12:$C$26,MATCH(装备强化附表!Q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182</v>
      </c>
      <c r="R603" s="54">
        <f t="shared" si="140"/>
        <v>364000</v>
      </c>
      <c r="S603" s="54">
        <f>ROUNDUP(装备强化!$F$3*INDEX(装备强化!$C$12:$C$26,MATCH(装备强化附表!S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211</v>
      </c>
      <c r="T603" s="54">
        <f t="shared" si="141"/>
        <v>422000</v>
      </c>
      <c r="U603" s="54">
        <f>ROUNDUP(装备强化!$F$3*INDEX(装备强化!$C$12:$C$26,MATCH(装备强化附表!U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240</v>
      </c>
      <c r="V603" s="54">
        <f t="shared" si="142"/>
        <v>480000</v>
      </c>
      <c r="W603" s="54">
        <f>ROUNDUP(装备强化!$F$3*INDEX(装备强化!$C$12:$C$26,MATCH(装备强化附表!W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269</v>
      </c>
      <c r="X603" s="54">
        <f t="shared" si="143"/>
        <v>538000</v>
      </c>
      <c r="Y603" s="54">
        <f>ROUNDUP(装备强化!$F$3*INDEX(装备强化!$C$12:$C$26,MATCH(装备强化附表!Y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298</v>
      </c>
      <c r="Z603" s="54">
        <f t="shared" si="144"/>
        <v>596000</v>
      </c>
      <c r="AA603" s="54">
        <f>ROUNDUP(装备强化!$F$3*INDEX(装备强化!$C$12:$C$26,MATCH(装备强化附表!AA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522</v>
      </c>
      <c r="AB603" s="54">
        <f t="shared" si="145"/>
        <v>1044000</v>
      </c>
      <c r="AC603" s="54">
        <f>ROUNDUP(装备强化!$F$3*INDEX(装备强化!$C$12:$C$26,MATCH(装备强化附表!AC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580</v>
      </c>
      <c r="AD603" s="54">
        <f t="shared" si="146"/>
        <v>1160000</v>
      </c>
      <c r="AE603" s="54">
        <f>ROUNDUP(装备强化!$F$3*INDEX(装备强化!$C$12:$C$26,MATCH(装备强化附表!AE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638</v>
      </c>
      <c r="AF603" s="54">
        <f t="shared" si="147"/>
        <v>1276000</v>
      </c>
      <c r="AG603" s="54">
        <f>ROUNDUP(装备强化!$F$3*INDEX(装备强化!$C$12:$C$26,MATCH(装备强化附表!AG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696</v>
      </c>
      <c r="AH603" s="54">
        <f t="shared" si="148"/>
        <v>1392000</v>
      </c>
      <c r="AI603" s="54">
        <f>ROUNDUP(装备强化!$F$3*INDEX(装备强化!$C$12:$C$26,MATCH(装备强化附表!AI$1,装备强化!$B$12:$B$26,0))*INDEX(装备强化!$G$12:$G$16,MATCH(装备强化附表!$D603,装备强化!$F$12:$F$16,0))*(INDEX(装备强化!$K$12:$K$26,MATCH(装备强化附表!$E603,装备强化!$J$12:$J$26,0))+IF($B603=1,装备强化!$K$28,0))*INDEX(装备强化!$O$12:$O$21,MATCH(装备强化附表!$C603,装备强化!$N$12:$N$21,0)),0)</f>
        <v>754</v>
      </c>
      <c r="AJ603" s="54">
        <f t="shared" si="149"/>
        <v>1508000</v>
      </c>
    </row>
    <row r="604" spans="1:36">
      <c r="A604" t="s">
        <v>1691</v>
      </c>
      <c r="B604">
        <v>1</v>
      </c>
      <c r="C604" t="s">
        <v>127</v>
      </c>
      <c r="D604" t="s">
        <v>309</v>
      </c>
      <c r="E604">
        <v>60</v>
      </c>
      <c r="F604" t="s">
        <v>135</v>
      </c>
      <c r="G604" s="54">
        <f>ROUNDUP(装备强化!$F$3*INDEX(装备强化!$C$12:$C$26,MATCH(装备强化附表!G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35</v>
      </c>
      <c r="H604" s="54">
        <f t="shared" si="135"/>
        <v>70000</v>
      </c>
      <c r="I604" s="54">
        <f>ROUNDUP(装备强化!$F$3*INDEX(装备强化!$C$12:$C$26,MATCH(装备强化附表!I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53</v>
      </c>
      <c r="J604" s="54">
        <f t="shared" si="136"/>
        <v>106000</v>
      </c>
      <c r="K604" s="54">
        <f>ROUNDUP(装备强化!$F$3*INDEX(装备强化!$C$12:$C$26,MATCH(装备强化附表!K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79</v>
      </c>
      <c r="L604" s="54">
        <f t="shared" si="137"/>
        <v>158000</v>
      </c>
      <c r="M604" s="54">
        <f>ROUNDUP(装备强化!$F$3*INDEX(装备强化!$C$12:$C$26,MATCH(装备强化附表!M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97</v>
      </c>
      <c r="N604" s="54">
        <f t="shared" si="138"/>
        <v>194000</v>
      </c>
      <c r="O604" s="54">
        <f>ROUNDUP(装备强化!$F$3*INDEX(装备强化!$C$12:$C$26,MATCH(装备强化附表!O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123</v>
      </c>
      <c r="P604" s="54">
        <f t="shared" si="139"/>
        <v>246000</v>
      </c>
      <c r="Q604" s="54">
        <f>ROUNDUP(装备强化!$F$3*INDEX(装备强化!$C$12:$C$26,MATCH(装备强化附表!Q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219</v>
      </c>
      <c r="R604" s="54">
        <f t="shared" si="140"/>
        <v>438000</v>
      </c>
      <c r="S604" s="54">
        <f>ROUNDUP(装备强化!$F$3*INDEX(装备强化!$C$12:$C$26,MATCH(装备强化附表!S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254</v>
      </c>
      <c r="T604" s="54">
        <f t="shared" si="141"/>
        <v>508000</v>
      </c>
      <c r="U604" s="54">
        <f>ROUNDUP(装备强化!$F$3*INDEX(装备强化!$C$12:$C$26,MATCH(装备强化附表!U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289</v>
      </c>
      <c r="V604" s="54">
        <f t="shared" si="142"/>
        <v>578000</v>
      </c>
      <c r="W604" s="54">
        <f>ROUNDUP(装备强化!$F$3*INDEX(装备强化!$C$12:$C$26,MATCH(装备强化附表!W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324</v>
      </c>
      <c r="X604" s="54">
        <f t="shared" si="143"/>
        <v>648000</v>
      </c>
      <c r="Y604" s="54">
        <f>ROUNDUP(装备强化!$F$3*INDEX(装备强化!$C$12:$C$26,MATCH(装备强化附表!Y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359</v>
      </c>
      <c r="Z604" s="54">
        <f t="shared" si="144"/>
        <v>718000</v>
      </c>
      <c r="AA604" s="54">
        <f>ROUNDUP(装备强化!$F$3*INDEX(装备强化!$C$12:$C$26,MATCH(装备强化附表!AA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630</v>
      </c>
      <c r="AB604" s="54">
        <f t="shared" si="145"/>
        <v>1260000</v>
      </c>
      <c r="AC604" s="54">
        <f>ROUNDUP(装备强化!$F$3*INDEX(装备强化!$C$12:$C$26,MATCH(装备强化附表!AC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700</v>
      </c>
      <c r="AD604" s="54">
        <f t="shared" si="146"/>
        <v>1400000</v>
      </c>
      <c r="AE604" s="54">
        <f>ROUNDUP(装备强化!$F$3*INDEX(装备强化!$C$12:$C$26,MATCH(装备强化附表!AE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770</v>
      </c>
      <c r="AF604" s="54">
        <f t="shared" si="147"/>
        <v>1540000</v>
      </c>
      <c r="AG604" s="54">
        <f>ROUNDUP(装备强化!$F$3*INDEX(装备强化!$C$12:$C$26,MATCH(装备强化附表!AG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840</v>
      </c>
      <c r="AH604" s="54">
        <f t="shared" si="148"/>
        <v>1680000</v>
      </c>
      <c r="AI604" s="54">
        <f>ROUNDUP(装备强化!$F$3*INDEX(装备强化!$C$12:$C$26,MATCH(装备强化附表!AI$1,装备强化!$B$12:$B$26,0))*INDEX(装备强化!$G$12:$G$16,MATCH(装备强化附表!$D604,装备强化!$F$12:$F$16,0))*(INDEX(装备强化!$K$12:$K$26,MATCH(装备强化附表!$E604,装备强化!$J$12:$J$26,0))+IF($B604=1,装备强化!$K$28,0))*INDEX(装备强化!$O$12:$O$21,MATCH(装备强化附表!$C604,装备强化!$N$12:$N$21,0)),0)</f>
        <v>910</v>
      </c>
      <c r="AJ604" s="54">
        <f t="shared" si="149"/>
        <v>1820000</v>
      </c>
    </row>
    <row r="605" spans="1:36">
      <c r="A605" t="s">
        <v>1696</v>
      </c>
      <c r="B605">
        <v>0</v>
      </c>
      <c r="C605" t="s">
        <v>128</v>
      </c>
      <c r="D605" t="s">
        <v>309</v>
      </c>
      <c r="E605">
        <v>60</v>
      </c>
      <c r="F605" t="s">
        <v>135</v>
      </c>
      <c r="G605" s="54">
        <f>ROUNDUP(装备强化!$F$3*INDEX(装备强化!$C$12:$C$26,MATCH(装备强化附表!G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19</v>
      </c>
      <c r="H605" s="54">
        <f t="shared" si="135"/>
        <v>38000</v>
      </c>
      <c r="I605" s="54">
        <f>ROUNDUP(装备强化!$F$3*INDEX(装备强化!$C$12:$C$26,MATCH(装备强化附表!I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28</v>
      </c>
      <c r="J605" s="54">
        <f t="shared" si="136"/>
        <v>56000</v>
      </c>
      <c r="K605" s="54">
        <f>ROUNDUP(装备强化!$F$3*INDEX(装备强化!$C$12:$C$26,MATCH(装备强化附表!K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41</v>
      </c>
      <c r="L605" s="54">
        <f t="shared" si="137"/>
        <v>82000</v>
      </c>
      <c r="M605" s="54">
        <f>ROUNDUP(装备强化!$F$3*INDEX(装备强化!$C$12:$C$26,MATCH(装备强化附表!M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50</v>
      </c>
      <c r="N605" s="54">
        <f t="shared" si="138"/>
        <v>100000</v>
      </c>
      <c r="O605" s="54">
        <f>ROUNDUP(装备强化!$F$3*INDEX(装备强化!$C$12:$C$26,MATCH(装备强化附表!O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64</v>
      </c>
      <c r="P605" s="54">
        <f t="shared" si="139"/>
        <v>128000</v>
      </c>
      <c r="Q605" s="54">
        <f>ROUNDUP(装备强化!$F$3*INDEX(装备强化!$C$12:$C$26,MATCH(装备强化附表!Q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114</v>
      </c>
      <c r="R605" s="54">
        <f t="shared" si="140"/>
        <v>228000</v>
      </c>
      <c r="S605" s="54">
        <f>ROUNDUP(装备强化!$F$3*INDEX(装备强化!$C$12:$C$26,MATCH(装备强化附表!S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132</v>
      </c>
      <c r="T605" s="54">
        <f t="shared" si="141"/>
        <v>264000</v>
      </c>
      <c r="U605" s="54">
        <f>ROUNDUP(装备强化!$F$3*INDEX(装备强化!$C$12:$C$26,MATCH(装备强化附表!U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150</v>
      </c>
      <c r="V605" s="54">
        <f t="shared" si="142"/>
        <v>300000</v>
      </c>
      <c r="W605" s="54">
        <f>ROUNDUP(装备强化!$F$3*INDEX(装备强化!$C$12:$C$26,MATCH(装备强化附表!W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168</v>
      </c>
      <c r="X605" s="54">
        <f t="shared" si="143"/>
        <v>336000</v>
      </c>
      <c r="Y605" s="54">
        <f>ROUNDUP(装备强化!$F$3*INDEX(装备强化!$C$12:$C$26,MATCH(装备强化附表!Y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186</v>
      </c>
      <c r="Z605" s="54">
        <f t="shared" si="144"/>
        <v>372000</v>
      </c>
      <c r="AA605" s="54">
        <f>ROUNDUP(装备强化!$F$3*INDEX(装备强化!$C$12:$C$26,MATCH(装备强化附表!AA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327</v>
      </c>
      <c r="AB605" s="54">
        <f t="shared" si="145"/>
        <v>654000</v>
      </c>
      <c r="AC605" s="54">
        <f>ROUNDUP(装备强化!$F$3*INDEX(装备强化!$C$12:$C$26,MATCH(装备强化附表!AC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363</v>
      </c>
      <c r="AD605" s="54">
        <f t="shared" si="146"/>
        <v>726000</v>
      </c>
      <c r="AE605" s="54">
        <f>ROUNDUP(装备强化!$F$3*INDEX(装备强化!$C$12:$C$26,MATCH(装备强化附表!AE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399</v>
      </c>
      <c r="AF605" s="54">
        <f t="shared" si="147"/>
        <v>798000</v>
      </c>
      <c r="AG605" s="54">
        <f>ROUNDUP(装备强化!$F$3*INDEX(装备强化!$C$12:$C$26,MATCH(装备强化附表!AG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435</v>
      </c>
      <c r="AH605" s="54">
        <f t="shared" si="148"/>
        <v>870000</v>
      </c>
      <c r="AI605" s="54">
        <f>ROUNDUP(装备强化!$F$3*INDEX(装备强化!$C$12:$C$26,MATCH(装备强化附表!AI$1,装备强化!$B$12:$B$26,0))*INDEX(装备强化!$G$12:$G$16,MATCH(装备强化附表!$D605,装备强化!$F$12:$F$16,0))*(INDEX(装备强化!$K$12:$K$26,MATCH(装备强化附表!$E605,装备强化!$J$12:$J$26,0))+IF($B605=1,装备强化!$K$28,0))*INDEX(装备强化!$O$12:$O$21,MATCH(装备强化附表!$C605,装备强化!$N$12:$N$21,0)),0)</f>
        <v>472</v>
      </c>
      <c r="AJ605" s="54">
        <f t="shared" si="149"/>
        <v>944000</v>
      </c>
    </row>
    <row r="606" spans="1:36">
      <c r="A606" t="s">
        <v>1701</v>
      </c>
      <c r="B606">
        <v>1</v>
      </c>
      <c r="C606" t="s">
        <v>128</v>
      </c>
      <c r="D606" t="s">
        <v>309</v>
      </c>
      <c r="E606">
        <v>60</v>
      </c>
      <c r="F606" t="s">
        <v>135</v>
      </c>
      <c r="G606" s="54">
        <f>ROUNDUP(装备强化!$F$3*INDEX(装备强化!$C$12:$C$26,MATCH(装备强化附表!G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22</v>
      </c>
      <c r="H606" s="54">
        <f t="shared" si="135"/>
        <v>44000</v>
      </c>
      <c r="I606" s="54">
        <f>ROUNDUP(装备强化!$F$3*INDEX(装备强化!$C$12:$C$26,MATCH(装备强化附表!I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33</v>
      </c>
      <c r="J606" s="54">
        <f t="shared" si="136"/>
        <v>66000</v>
      </c>
      <c r="K606" s="54">
        <f>ROUNDUP(装备强化!$F$3*INDEX(装备强化!$C$12:$C$26,MATCH(装备强化附表!K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50</v>
      </c>
      <c r="L606" s="54">
        <f t="shared" si="137"/>
        <v>100000</v>
      </c>
      <c r="M606" s="54">
        <f>ROUNDUP(装备强化!$F$3*INDEX(装备强化!$C$12:$C$26,MATCH(装备强化附表!M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61</v>
      </c>
      <c r="N606" s="54">
        <f t="shared" si="138"/>
        <v>122000</v>
      </c>
      <c r="O606" s="54">
        <f>ROUNDUP(装备强化!$F$3*INDEX(装备强化!$C$12:$C$26,MATCH(装备强化附表!O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77</v>
      </c>
      <c r="P606" s="54">
        <f t="shared" si="139"/>
        <v>154000</v>
      </c>
      <c r="Q606" s="54">
        <f>ROUNDUP(装备强化!$F$3*INDEX(装备强化!$C$12:$C$26,MATCH(装备强化附表!Q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137</v>
      </c>
      <c r="R606" s="54">
        <f t="shared" si="140"/>
        <v>274000</v>
      </c>
      <c r="S606" s="54">
        <f>ROUNDUP(装备强化!$F$3*INDEX(装备强化!$C$12:$C$26,MATCH(装备强化附表!S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159</v>
      </c>
      <c r="T606" s="54">
        <f t="shared" si="141"/>
        <v>318000</v>
      </c>
      <c r="U606" s="54">
        <f>ROUNDUP(装备强化!$F$3*INDEX(装备强化!$C$12:$C$26,MATCH(装备强化附表!U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181</v>
      </c>
      <c r="V606" s="54">
        <f t="shared" si="142"/>
        <v>362000</v>
      </c>
      <c r="W606" s="54">
        <f>ROUNDUP(装备强化!$F$3*INDEX(装备强化!$C$12:$C$26,MATCH(装备强化附表!W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203</v>
      </c>
      <c r="X606" s="54">
        <f t="shared" si="143"/>
        <v>406000</v>
      </c>
      <c r="Y606" s="54">
        <f>ROUNDUP(装备强化!$F$3*INDEX(装备强化!$C$12:$C$26,MATCH(装备强化附表!Y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225</v>
      </c>
      <c r="Z606" s="54">
        <f t="shared" si="144"/>
        <v>450000</v>
      </c>
      <c r="AA606" s="54">
        <f>ROUNDUP(装备强化!$F$3*INDEX(装备强化!$C$12:$C$26,MATCH(装备强化附表!AA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394</v>
      </c>
      <c r="AB606" s="54">
        <f t="shared" si="145"/>
        <v>788000</v>
      </c>
      <c r="AC606" s="54">
        <f>ROUNDUP(装备强化!$F$3*INDEX(装备强化!$C$12:$C$26,MATCH(装备强化附表!AC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438</v>
      </c>
      <c r="AD606" s="54">
        <f t="shared" si="146"/>
        <v>876000</v>
      </c>
      <c r="AE606" s="54">
        <f>ROUNDUP(装备强化!$F$3*INDEX(装备强化!$C$12:$C$26,MATCH(装备强化附表!AE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482</v>
      </c>
      <c r="AF606" s="54">
        <f t="shared" si="147"/>
        <v>964000</v>
      </c>
      <c r="AG606" s="54">
        <f>ROUNDUP(装备强化!$F$3*INDEX(装备强化!$C$12:$C$26,MATCH(装备强化附表!AG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525</v>
      </c>
      <c r="AH606" s="54">
        <f t="shared" si="148"/>
        <v>1050000</v>
      </c>
      <c r="AI606" s="54">
        <f>ROUNDUP(装备强化!$F$3*INDEX(装备强化!$C$12:$C$26,MATCH(装备强化附表!AI$1,装备强化!$B$12:$B$26,0))*INDEX(装备强化!$G$12:$G$16,MATCH(装备强化附表!$D606,装备强化!$F$12:$F$16,0))*(INDEX(装备强化!$K$12:$K$26,MATCH(装备强化附表!$E606,装备强化!$J$12:$J$26,0))+IF($B606=1,装备强化!$K$28,0))*INDEX(装备强化!$O$12:$O$21,MATCH(装备强化附表!$C606,装备强化!$N$12:$N$21,0)),0)</f>
        <v>569</v>
      </c>
      <c r="AJ606" s="54">
        <f t="shared" si="149"/>
        <v>1138000</v>
      </c>
    </row>
    <row r="607" spans="1:36">
      <c r="A607" t="s">
        <v>1706</v>
      </c>
      <c r="B607">
        <v>0</v>
      </c>
      <c r="C607" t="s">
        <v>127</v>
      </c>
      <c r="D607" t="s">
        <v>309</v>
      </c>
      <c r="E607">
        <v>60</v>
      </c>
      <c r="F607" t="s">
        <v>139</v>
      </c>
      <c r="G607" s="54">
        <f>ROUNDUP(装备强化!$F$3*INDEX(装备强化!$C$12:$C$26,MATCH(装备强化附表!G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29</v>
      </c>
      <c r="H607" s="54">
        <f t="shared" si="135"/>
        <v>58000</v>
      </c>
      <c r="I607" s="54">
        <f>ROUNDUP(装备强化!$F$3*INDEX(装备强化!$C$12:$C$26,MATCH(装备强化附表!I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44</v>
      </c>
      <c r="J607" s="54">
        <f t="shared" si="136"/>
        <v>88000</v>
      </c>
      <c r="K607" s="54">
        <f>ROUNDUP(装备强化!$F$3*INDEX(装备强化!$C$12:$C$26,MATCH(装备强化附表!K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66</v>
      </c>
      <c r="L607" s="54">
        <f t="shared" si="137"/>
        <v>132000</v>
      </c>
      <c r="M607" s="54">
        <f>ROUNDUP(装备强化!$F$3*INDEX(装备强化!$C$12:$C$26,MATCH(装备强化附表!M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80</v>
      </c>
      <c r="N607" s="54">
        <f t="shared" si="138"/>
        <v>160000</v>
      </c>
      <c r="O607" s="54">
        <f>ROUNDUP(装备强化!$F$3*INDEX(装备强化!$C$12:$C$26,MATCH(装备强化附表!O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102</v>
      </c>
      <c r="P607" s="54">
        <f t="shared" si="139"/>
        <v>204000</v>
      </c>
      <c r="Q607" s="54">
        <f>ROUNDUP(装备强化!$F$3*INDEX(装备强化!$C$12:$C$26,MATCH(装备强化附表!Q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182</v>
      </c>
      <c r="R607" s="54">
        <f t="shared" si="140"/>
        <v>364000</v>
      </c>
      <c r="S607" s="54">
        <f>ROUNDUP(装备强化!$F$3*INDEX(装备强化!$C$12:$C$26,MATCH(装备强化附表!S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211</v>
      </c>
      <c r="T607" s="54">
        <f t="shared" si="141"/>
        <v>422000</v>
      </c>
      <c r="U607" s="54">
        <f>ROUNDUP(装备强化!$F$3*INDEX(装备强化!$C$12:$C$26,MATCH(装备强化附表!U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240</v>
      </c>
      <c r="V607" s="54">
        <f t="shared" si="142"/>
        <v>480000</v>
      </c>
      <c r="W607" s="54">
        <f>ROUNDUP(装备强化!$F$3*INDEX(装备强化!$C$12:$C$26,MATCH(装备强化附表!W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269</v>
      </c>
      <c r="X607" s="54">
        <f t="shared" si="143"/>
        <v>538000</v>
      </c>
      <c r="Y607" s="54">
        <f>ROUNDUP(装备强化!$F$3*INDEX(装备强化!$C$12:$C$26,MATCH(装备强化附表!Y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298</v>
      </c>
      <c r="Z607" s="54">
        <f t="shared" si="144"/>
        <v>596000</v>
      </c>
      <c r="AA607" s="54">
        <f>ROUNDUP(装备强化!$F$3*INDEX(装备强化!$C$12:$C$26,MATCH(装备强化附表!AA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522</v>
      </c>
      <c r="AB607" s="54">
        <f t="shared" si="145"/>
        <v>1044000</v>
      </c>
      <c r="AC607" s="54">
        <f>ROUNDUP(装备强化!$F$3*INDEX(装备强化!$C$12:$C$26,MATCH(装备强化附表!AC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580</v>
      </c>
      <c r="AD607" s="54">
        <f t="shared" si="146"/>
        <v>1160000</v>
      </c>
      <c r="AE607" s="54">
        <f>ROUNDUP(装备强化!$F$3*INDEX(装备强化!$C$12:$C$26,MATCH(装备强化附表!AE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638</v>
      </c>
      <c r="AF607" s="54">
        <f t="shared" si="147"/>
        <v>1276000</v>
      </c>
      <c r="AG607" s="54">
        <f>ROUNDUP(装备强化!$F$3*INDEX(装备强化!$C$12:$C$26,MATCH(装备强化附表!AG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696</v>
      </c>
      <c r="AH607" s="54">
        <f t="shared" si="148"/>
        <v>1392000</v>
      </c>
      <c r="AI607" s="54">
        <f>ROUNDUP(装备强化!$F$3*INDEX(装备强化!$C$12:$C$26,MATCH(装备强化附表!AI$1,装备强化!$B$12:$B$26,0))*INDEX(装备强化!$G$12:$G$16,MATCH(装备强化附表!$D607,装备强化!$F$12:$F$16,0))*(INDEX(装备强化!$K$12:$K$26,MATCH(装备强化附表!$E607,装备强化!$J$12:$J$26,0))+IF($B607=1,装备强化!$K$28,0))*INDEX(装备强化!$O$12:$O$21,MATCH(装备强化附表!$C607,装备强化!$N$12:$N$21,0)),0)</f>
        <v>754</v>
      </c>
      <c r="AJ607" s="54">
        <f t="shared" si="149"/>
        <v>1508000</v>
      </c>
    </row>
    <row r="608" spans="1:36">
      <c r="A608" t="s">
        <v>1711</v>
      </c>
      <c r="B608">
        <v>1</v>
      </c>
      <c r="C608" t="s">
        <v>127</v>
      </c>
      <c r="D608" t="s">
        <v>309</v>
      </c>
      <c r="E608">
        <v>60</v>
      </c>
      <c r="F608" t="s">
        <v>139</v>
      </c>
      <c r="G608" s="54">
        <f>ROUNDUP(装备强化!$F$3*INDEX(装备强化!$C$12:$C$26,MATCH(装备强化附表!G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35</v>
      </c>
      <c r="H608" s="54">
        <f t="shared" si="135"/>
        <v>70000</v>
      </c>
      <c r="I608" s="54">
        <f>ROUNDUP(装备强化!$F$3*INDEX(装备强化!$C$12:$C$26,MATCH(装备强化附表!I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53</v>
      </c>
      <c r="J608" s="54">
        <f t="shared" si="136"/>
        <v>106000</v>
      </c>
      <c r="K608" s="54">
        <f>ROUNDUP(装备强化!$F$3*INDEX(装备强化!$C$12:$C$26,MATCH(装备强化附表!K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79</v>
      </c>
      <c r="L608" s="54">
        <f t="shared" si="137"/>
        <v>158000</v>
      </c>
      <c r="M608" s="54">
        <f>ROUNDUP(装备强化!$F$3*INDEX(装备强化!$C$12:$C$26,MATCH(装备强化附表!M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97</v>
      </c>
      <c r="N608" s="54">
        <f t="shared" si="138"/>
        <v>194000</v>
      </c>
      <c r="O608" s="54">
        <f>ROUNDUP(装备强化!$F$3*INDEX(装备强化!$C$12:$C$26,MATCH(装备强化附表!O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123</v>
      </c>
      <c r="P608" s="54">
        <f t="shared" si="139"/>
        <v>246000</v>
      </c>
      <c r="Q608" s="54">
        <f>ROUNDUP(装备强化!$F$3*INDEX(装备强化!$C$12:$C$26,MATCH(装备强化附表!Q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219</v>
      </c>
      <c r="R608" s="54">
        <f t="shared" si="140"/>
        <v>438000</v>
      </c>
      <c r="S608" s="54">
        <f>ROUNDUP(装备强化!$F$3*INDEX(装备强化!$C$12:$C$26,MATCH(装备强化附表!S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254</v>
      </c>
      <c r="T608" s="54">
        <f t="shared" si="141"/>
        <v>508000</v>
      </c>
      <c r="U608" s="54">
        <f>ROUNDUP(装备强化!$F$3*INDEX(装备强化!$C$12:$C$26,MATCH(装备强化附表!U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289</v>
      </c>
      <c r="V608" s="54">
        <f t="shared" si="142"/>
        <v>578000</v>
      </c>
      <c r="W608" s="54">
        <f>ROUNDUP(装备强化!$F$3*INDEX(装备强化!$C$12:$C$26,MATCH(装备强化附表!W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324</v>
      </c>
      <c r="X608" s="54">
        <f t="shared" si="143"/>
        <v>648000</v>
      </c>
      <c r="Y608" s="54">
        <f>ROUNDUP(装备强化!$F$3*INDEX(装备强化!$C$12:$C$26,MATCH(装备强化附表!Y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359</v>
      </c>
      <c r="Z608" s="54">
        <f t="shared" si="144"/>
        <v>718000</v>
      </c>
      <c r="AA608" s="54">
        <f>ROUNDUP(装备强化!$F$3*INDEX(装备强化!$C$12:$C$26,MATCH(装备强化附表!AA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630</v>
      </c>
      <c r="AB608" s="54">
        <f t="shared" si="145"/>
        <v>1260000</v>
      </c>
      <c r="AC608" s="54">
        <f>ROUNDUP(装备强化!$F$3*INDEX(装备强化!$C$12:$C$26,MATCH(装备强化附表!AC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700</v>
      </c>
      <c r="AD608" s="54">
        <f t="shared" si="146"/>
        <v>1400000</v>
      </c>
      <c r="AE608" s="54">
        <f>ROUNDUP(装备强化!$F$3*INDEX(装备强化!$C$12:$C$26,MATCH(装备强化附表!AE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770</v>
      </c>
      <c r="AF608" s="54">
        <f t="shared" si="147"/>
        <v>1540000</v>
      </c>
      <c r="AG608" s="54">
        <f>ROUNDUP(装备强化!$F$3*INDEX(装备强化!$C$12:$C$26,MATCH(装备强化附表!AG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840</v>
      </c>
      <c r="AH608" s="54">
        <f t="shared" si="148"/>
        <v>1680000</v>
      </c>
      <c r="AI608" s="54">
        <f>ROUNDUP(装备强化!$F$3*INDEX(装备强化!$C$12:$C$26,MATCH(装备强化附表!AI$1,装备强化!$B$12:$B$26,0))*INDEX(装备强化!$G$12:$G$16,MATCH(装备强化附表!$D608,装备强化!$F$12:$F$16,0))*(INDEX(装备强化!$K$12:$K$26,MATCH(装备强化附表!$E608,装备强化!$J$12:$J$26,0))+IF($B608=1,装备强化!$K$28,0))*INDEX(装备强化!$O$12:$O$21,MATCH(装备强化附表!$C608,装备强化!$N$12:$N$21,0)),0)</f>
        <v>910</v>
      </c>
      <c r="AJ608" s="54">
        <f t="shared" si="149"/>
        <v>1820000</v>
      </c>
    </row>
    <row r="609" spans="1:36">
      <c r="A609" t="s">
        <v>1716</v>
      </c>
      <c r="B609">
        <v>0</v>
      </c>
      <c r="C609" t="s">
        <v>128</v>
      </c>
      <c r="D609" t="s">
        <v>309</v>
      </c>
      <c r="E609">
        <v>60</v>
      </c>
      <c r="F609" t="s">
        <v>139</v>
      </c>
      <c r="G609" s="54">
        <f>ROUNDUP(装备强化!$F$3*INDEX(装备强化!$C$12:$C$26,MATCH(装备强化附表!G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19</v>
      </c>
      <c r="H609" s="54">
        <f t="shared" si="135"/>
        <v>38000</v>
      </c>
      <c r="I609" s="54">
        <f>ROUNDUP(装备强化!$F$3*INDEX(装备强化!$C$12:$C$26,MATCH(装备强化附表!I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28</v>
      </c>
      <c r="J609" s="54">
        <f t="shared" si="136"/>
        <v>56000</v>
      </c>
      <c r="K609" s="54">
        <f>ROUNDUP(装备强化!$F$3*INDEX(装备强化!$C$12:$C$26,MATCH(装备强化附表!K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41</v>
      </c>
      <c r="L609" s="54">
        <f t="shared" si="137"/>
        <v>82000</v>
      </c>
      <c r="M609" s="54">
        <f>ROUNDUP(装备强化!$F$3*INDEX(装备强化!$C$12:$C$26,MATCH(装备强化附表!M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50</v>
      </c>
      <c r="N609" s="54">
        <f t="shared" si="138"/>
        <v>100000</v>
      </c>
      <c r="O609" s="54">
        <f>ROUNDUP(装备强化!$F$3*INDEX(装备强化!$C$12:$C$26,MATCH(装备强化附表!O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64</v>
      </c>
      <c r="P609" s="54">
        <f t="shared" si="139"/>
        <v>128000</v>
      </c>
      <c r="Q609" s="54">
        <f>ROUNDUP(装备强化!$F$3*INDEX(装备强化!$C$12:$C$26,MATCH(装备强化附表!Q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114</v>
      </c>
      <c r="R609" s="54">
        <f t="shared" si="140"/>
        <v>228000</v>
      </c>
      <c r="S609" s="54">
        <f>ROUNDUP(装备强化!$F$3*INDEX(装备强化!$C$12:$C$26,MATCH(装备强化附表!S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132</v>
      </c>
      <c r="T609" s="54">
        <f t="shared" si="141"/>
        <v>264000</v>
      </c>
      <c r="U609" s="54">
        <f>ROUNDUP(装备强化!$F$3*INDEX(装备强化!$C$12:$C$26,MATCH(装备强化附表!U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150</v>
      </c>
      <c r="V609" s="54">
        <f t="shared" si="142"/>
        <v>300000</v>
      </c>
      <c r="W609" s="54">
        <f>ROUNDUP(装备强化!$F$3*INDEX(装备强化!$C$12:$C$26,MATCH(装备强化附表!W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168</v>
      </c>
      <c r="X609" s="54">
        <f t="shared" si="143"/>
        <v>336000</v>
      </c>
      <c r="Y609" s="54">
        <f>ROUNDUP(装备强化!$F$3*INDEX(装备强化!$C$12:$C$26,MATCH(装备强化附表!Y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186</v>
      </c>
      <c r="Z609" s="54">
        <f t="shared" si="144"/>
        <v>372000</v>
      </c>
      <c r="AA609" s="54">
        <f>ROUNDUP(装备强化!$F$3*INDEX(装备强化!$C$12:$C$26,MATCH(装备强化附表!AA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327</v>
      </c>
      <c r="AB609" s="54">
        <f t="shared" si="145"/>
        <v>654000</v>
      </c>
      <c r="AC609" s="54">
        <f>ROUNDUP(装备强化!$F$3*INDEX(装备强化!$C$12:$C$26,MATCH(装备强化附表!AC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363</v>
      </c>
      <c r="AD609" s="54">
        <f t="shared" si="146"/>
        <v>726000</v>
      </c>
      <c r="AE609" s="54">
        <f>ROUNDUP(装备强化!$F$3*INDEX(装备强化!$C$12:$C$26,MATCH(装备强化附表!AE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399</v>
      </c>
      <c r="AF609" s="54">
        <f t="shared" si="147"/>
        <v>798000</v>
      </c>
      <c r="AG609" s="54">
        <f>ROUNDUP(装备强化!$F$3*INDEX(装备强化!$C$12:$C$26,MATCH(装备强化附表!AG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435</v>
      </c>
      <c r="AH609" s="54">
        <f t="shared" si="148"/>
        <v>870000</v>
      </c>
      <c r="AI609" s="54">
        <f>ROUNDUP(装备强化!$F$3*INDEX(装备强化!$C$12:$C$26,MATCH(装备强化附表!AI$1,装备强化!$B$12:$B$26,0))*INDEX(装备强化!$G$12:$G$16,MATCH(装备强化附表!$D609,装备强化!$F$12:$F$16,0))*(INDEX(装备强化!$K$12:$K$26,MATCH(装备强化附表!$E609,装备强化!$J$12:$J$26,0))+IF($B609=1,装备强化!$K$28,0))*INDEX(装备强化!$O$12:$O$21,MATCH(装备强化附表!$C609,装备强化!$N$12:$N$21,0)),0)</f>
        <v>472</v>
      </c>
      <c r="AJ609" s="54">
        <f t="shared" si="149"/>
        <v>944000</v>
      </c>
    </row>
    <row r="610" spans="1:36">
      <c r="A610" t="s">
        <v>1721</v>
      </c>
      <c r="B610">
        <v>1</v>
      </c>
      <c r="C610" t="s">
        <v>128</v>
      </c>
      <c r="D610" t="s">
        <v>309</v>
      </c>
      <c r="E610">
        <v>60</v>
      </c>
      <c r="F610" t="s">
        <v>139</v>
      </c>
      <c r="G610" s="54">
        <f>ROUNDUP(装备强化!$F$3*INDEX(装备强化!$C$12:$C$26,MATCH(装备强化附表!G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22</v>
      </c>
      <c r="H610" s="54">
        <f t="shared" si="135"/>
        <v>44000</v>
      </c>
      <c r="I610" s="54">
        <f>ROUNDUP(装备强化!$F$3*INDEX(装备强化!$C$12:$C$26,MATCH(装备强化附表!I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33</v>
      </c>
      <c r="J610" s="54">
        <f t="shared" si="136"/>
        <v>66000</v>
      </c>
      <c r="K610" s="54">
        <f>ROUNDUP(装备强化!$F$3*INDEX(装备强化!$C$12:$C$26,MATCH(装备强化附表!K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50</v>
      </c>
      <c r="L610" s="54">
        <f t="shared" si="137"/>
        <v>100000</v>
      </c>
      <c r="M610" s="54">
        <f>ROUNDUP(装备强化!$F$3*INDEX(装备强化!$C$12:$C$26,MATCH(装备强化附表!M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61</v>
      </c>
      <c r="N610" s="54">
        <f t="shared" si="138"/>
        <v>122000</v>
      </c>
      <c r="O610" s="54">
        <f>ROUNDUP(装备强化!$F$3*INDEX(装备强化!$C$12:$C$26,MATCH(装备强化附表!O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77</v>
      </c>
      <c r="P610" s="54">
        <f t="shared" si="139"/>
        <v>154000</v>
      </c>
      <c r="Q610" s="54">
        <f>ROUNDUP(装备强化!$F$3*INDEX(装备强化!$C$12:$C$26,MATCH(装备强化附表!Q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137</v>
      </c>
      <c r="R610" s="54">
        <f t="shared" si="140"/>
        <v>274000</v>
      </c>
      <c r="S610" s="54">
        <f>ROUNDUP(装备强化!$F$3*INDEX(装备强化!$C$12:$C$26,MATCH(装备强化附表!S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159</v>
      </c>
      <c r="T610" s="54">
        <f t="shared" si="141"/>
        <v>318000</v>
      </c>
      <c r="U610" s="54">
        <f>ROUNDUP(装备强化!$F$3*INDEX(装备强化!$C$12:$C$26,MATCH(装备强化附表!U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181</v>
      </c>
      <c r="V610" s="54">
        <f t="shared" si="142"/>
        <v>362000</v>
      </c>
      <c r="W610" s="54">
        <f>ROUNDUP(装备强化!$F$3*INDEX(装备强化!$C$12:$C$26,MATCH(装备强化附表!W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203</v>
      </c>
      <c r="X610" s="54">
        <f t="shared" si="143"/>
        <v>406000</v>
      </c>
      <c r="Y610" s="54">
        <f>ROUNDUP(装备强化!$F$3*INDEX(装备强化!$C$12:$C$26,MATCH(装备强化附表!Y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225</v>
      </c>
      <c r="Z610" s="54">
        <f t="shared" si="144"/>
        <v>450000</v>
      </c>
      <c r="AA610" s="54">
        <f>ROUNDUP(装备强化!$F$3*INDEX(装备强化!$C$12:$C$26,MATCH(装备强化附表!AA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394</v>
      </c>
      <c r="AB610" s="54">
        <f t="shared" si="145"/>
        <v>788000</v>
      </c>
      <c r="AC610" s="54">
        <f>ROUNDUP(装备强化!$F$3*INDEX(装备强化!$C$12:$C$26,MATCH(装备强化附表!AC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438</v>
      </c>
      <c r="AD610" s="54">
        <f t="shared" si="146"/>
        <v>876000</v>
      </c>
      <c r="AE610" s="54">
        <f>ROUNDUP(装备强化!$F$3*INDEX(装备强化!$C$12:$C$26,MATCH(装备强化附表!AE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482</v>
      </c>
      <c r="AF610" s="54">
        <f t="shared" si="147"/>
        <v>964000</v>
      </c>
      <c r="AG610" s="54">
        <f>ROUNDUP(装备强化!$F$3*INDEX(装备强化!$C$12:$C$26,MATCH(装备强化附表!AG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525</v>
      </c>
      <c r="AH610" s="54">
        <f t="shared" si="148"/>
        <v>1050000</v>
      </c>
      <c r="AI610" s="54">
        <f>ROUNDUP(装备强化!$F$3*INDEX(装备强化!$C$12:$C$26,MATCH(装备强化附表!AI$1,装备强化!$B$12:$B$26,0))*INDEX(装备强化!$G$12:$G$16,MATCH(装备强化附表!$D610,装备强化!$F$12:$F$16,0))*(INDEX(装备强化!$K$12:$K$26,MATCH(装备强化附表!$E610,装备强化!$J$12:$J$26,0))+IF($B610=1,装备强化!$K$28,0))*INDEX(装备强化!$O$12:$O$21,MATCH(装备强化附表!$C610,装备强化!$N$12:$N$21,0)),0)</f>
        <v>569</v>
      </c>
      <c r="AJ610" s="54">
        <f t="shared" si="149"/>
        <v>1138000</v>
      </c>
    </row>
    <row r="611" spans="1:36">
      <c r="A611" t="s">
        <v>1726</v>
      </c>
      <c r="B611">
        <v>0</v>
      </c>
      <c r="C611" t="s">
        <v>127</v>
      </c>
      <c r="D611" t="s">
        <v>309</v>
      </c>
      <c r="E611">
        <v>60</v>
      </c>
      <c r="F611" t="s">
        <v>137</v>
      </c>
      <c r="G611" s="54">
        <f>ROUNDUP(装备强化!$F$3*INDEX(装备强化!$C$12:$C$26,MATCH(装备强化附表!G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29</v>
      </c>
      <c r="H611" s="54">
        <f t="shared" si="135"/>
        <v>58000</v>
      </c>
      <c r="I611" s="54">
        <f>ROUNDUP(装备强化!$F$3*INDEX(装备强化!$C$12:$C$26,MATCH(装备强化附表!I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44</v>
      </c>
      <c r="J611" s="54">
        <f t="shared" si="136"/>
        <v>88000</v>
      </c>
      <c r="K611" s="54">
        <f>ROUNDUP(装备强化!$F$3*INDEX(装备强化!$C$12:$C$26,MATCH(装备强化附表!K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66</v>
      </c>
      <c r="L611" s="54">
        <f t="shared" si="137"/>
        <v>132000</v>
      </c>
      <c r="M611" s="54">
        <f>ROUNDUP(装备强化!$F$3*INDEX(装备强化!$C$12:$C$26,MATCH(装备强化附表!M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80</v>
      </c>
      <c r="N611" s="54">
        <f t="shared" si="138"/>
        <v>160000</v>
      </c>
      <c r="O611" s="54">
        <f>ROUNDUP(装备强化!$F$3*INDEX(装备强化!$C$12:$C$26,MATCH(装备强化附表!O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102</v>
      </c>
      <c r="P611" s="54">
        <f t="shared" si="139"/>
        <v>204000</v>
      </c>
      <c r="Q611" s="54">
        <f>ROUNDUP(装备强化!$F$3*INDEX(装备强化!$C$12:$C$26,MATCH(装备强化附表!Q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182</v>
      </c>
      <c r="R611" s="54">
        <f t="shared" si="140"/>
        <v>364000</v>
      </c>
      <c r="S611" s="54">
        <f>ROUNDUP(装备强化!$F$3*INDEX(装备强化!$C$12:$C$26,MATCH(装备强化附表!S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211</v>
      </c>
      <c r="T611" s="54">
        <f t="shared" si="141"/>
        <v>422000</v>
      </c>
      <c r="U611" s="54">
        <f>ROUNDUP(装备强化!$F$3*INDEX(装备强化!$C$12:$C$26,MATCH(装备强化附表!U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240</v>
      </c>
      <c r="V611" s="54">
        <f t="shared" si="142"/>
        <v>480000</v>
      </c>
      <c r="W611" s="54">
        <f>ROUNDUP(装备强化!$F$3*INDEX(装备强化!$C$12:$C$26,MATCH(装备强化附表!W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269</v>
      </c>
      <c r="X611" s="54">
        <f t="shared" si="143"/>
        <v>538000</v>
      </c>
      <c r="Y611" s="54">
        <f>ROUNDUP(装备强化!$F$3*INDEX(装备强化!$C$12:$C$26,MATCH(装备强化附表!Y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298</v>
      </c>
      <c r="Z611" s="54">
        <f t="shared" si="144"/>
        <v>596000</v>
      </c>
      <c r="AA611" s="54">
        <f>ROUNDUP(装备强化!$F$3*INDEX(装备强化!$C$12:$C$26,MATCH(装备强化附表!AA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522</v>
      </c>
      <c r="AB611" s="54">
        <f t="shared" si="145"/>
        <v>1044000</v>
      </c>
      <c r="AC611" s="54">
        <f>ROUNDUP(装备强化!$F$3*INDEX(装备强化!$C$12:$C$26,MATCH(装备强化附表!AC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580</v>
      </c>
      <c r="AD611" s="54">
        <f t="shared" si="146"/>
        <v>1160000</v>
      </c>
      <c r="AE611" s="54">
        <f>ROUNDUP(装备强化!$F$3*INDEX(装备强化!$C$12:$C$26,MATCH(装备强化附表!AE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638</v>
      </c>
      <c r="AF611" s="54">
        <f t="shared" si="147"/>
        <v>1276000</v>
      </c>
      <c r="AG611" s="54">
        <f>ROUNDUP(装备强化!$F$3*INDEX(装备强化!$C$12:$C$26,MATCH(装备强化附表!AG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696</v>
      </c>
      <c r="AH611" s="54">
        <f t="shared" si="148"/>
        <v>1392000</v>
      </c>
      <c r="AI611" s="54">
        <f>ROUNDUP(装备强化!$F$3*INDEX(装备强化!$C$12:$C$26,MATCH(装备强化附表!AI$1,装备强化!$B$12:$B$26,0))*INDEX(装备强化!$G$12:$G$16,MATCH(装备强化附表!$D611,装备强化!$F$12:$F$16,0))*(INDEX(装备强化!$K$12:$K$26,MATCH(装备强化附表!$E611,装备强化!$J$12:$J$26,0))+IF($B611=1,装备强化!$K$28,0))*INDEX(装备强化!$O$12:$O$21,MATCH(装备强化附表!$C611,装备强化!$N$12:$N$21,0)),0)</f>
        <v>754</v>
      </c>
      <c r="AJ611" s="54">
        <f t="shared" si="149"/>
        <v>1508000</v>
      </c>
    </row>
    <row r="612" spans="1:36">
      <c r="A612" t="s">
        <v>1731</v>
      </c>
      <c r="B612">
        <v>1</v>
      </c>
      <c r="C612" t="s">
        <v>127</v>
      </c>
      <c r="D612" t="s">
        <v>309</v>
      </c>
      <c r="E612">
        <v>60</v>
      </c>
      <c r="F612" t="s">
        <v>137</v>
      </c>
      <c r="G612" s="54">
        <f>ROUNDUP(装备强化!$F$3*INDEX(装备强化!$C$12:$C$26,MATCH(装备强化附表!G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35</v>
      </c>
      <c r="H612" s="54">
        <f t="shared" si="135"/>
        <v>70000</v>
      </c>
      <c r="I612" s="54">
        <f>ROUNDUP(装备强化!$F$3*INDEX(装备强化!$C$12:$C$26,MATCH(装备强化附表!I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53</v>
      </c>
      <c r="J612" s="54">
        <f t="shared" si="136"/>
        <v>106000</v>
      </c>
      <c r="K612" s="54">
        <f>ROUNDUP(装备强化!$F$3*INDEX(装备强化!$C$12:$C$26,MATCH(装备强化附表!K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79</v>
      </c>
      <c r="L612" s="54">
        <f t="shared" si="137"/>
        <v>158000</v>
      </c>
      <c r="M612" s="54">
        <f>ROUNDUP(装备强化!$F$3*INDEX(装备强化!$C$12:$C$26,MATCH(装备强化附表!M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97</v>
      </c>
      <c r="N612" s="54">
        <f t="shared" si="138"/>
        <v>194000</v>
      </c>
      <c r="O612" s="54">
        <f>ROUNDUP(装备强化!$F$3*INDEX(装备强化!$C$12:$C$26,MATCH(装备强化附表!O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123</v>
      </c>
      <c r="P612" s="54">
        <f t="shared" si="139"/>
        <v>246000</v>
      </c>
      <c r="Q612" s="54">
        <f>ROUNDUP(装备强化!$F$3*INDEX(装备强化!$C$12:$C$26,MATCH(装备强化附表!Q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219</v>
      </c>
      <c r="R612" s="54">
        <f t="shared" si="140"/>
        <v>438000</v>
      </c>
      <c r="S612" s="54">
        <f>ROUNDUP(装备强化!$F$3*INDEX(装备强化!$C$12:$C$26,MATCH(装备强化附表!S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254</v>
      </c>
      <c r="T612" s="54">
        <f t="shared" si="141"/>
        <v>508000</v>
      </c>
      <c r="U612" s="54">
        <f>ROUNDUP(装备强化!$F$3*INDEX(装备强化!$C$12:$C$26,MATCH(装备强化附表!U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289</v>
      </c>
      <c r="V612" s="54">
        <f t="shared" si="142"/>
        <v>578000</v>
      </c>
      <c r="W612" s="54">
        <f>ROUNDUP(装备强化!$F$3*INDEX(装备强化!$C$12:$C$26,MATCH(装备强化附表!W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324</v>
      </c>
      <c r="X612" s="54">
        <f t="shared" si="143"/>
        <v>648000</v>
      </c>
      <c r="Y612" s="54">
        <f>ROUNDUP(装备强化!$F$3*INDEX(装备强化!$C$12:$C$26,MATCH(装备强化附表!Y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359</v>
      </c>
      <c r="Z612" s="54">
        <f t="shared" si="144"/>
        <v>718000</v>
      </c>
      <c r="AA612" s="54">
        <f>ROUNDUP(装备强化!$F$3*INDEX(装备强化!$C$12:$C$26,MATCH(装备强化附表!AA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630</v>
      </c>
      <c r="AB612" s="54">
        <f t="shared" si="145"/>
        <v>1260000</v>
      </c>
      <c r="AC612" s="54">
        <f>ROUNDUP(装备强化!$F$3*INDEX(装备强化!$C$12:$C$26,MATCH(装备强化附表!AC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700</v>
      </c>
      <c r="AD612" s="54">
        <f t="shared" si="146"/>
        <v>1400000</v>
      </c>
      <c r="AE612" s="54">
        <f>ROUNDUP(装备强化!$F$3*INDEX(装备强化!$C$12:$C$26,MATCH(装备强化附表!AE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770</v>
      </c>
      <c r="AF612" s="54">
        <f t="shared" si="147"/>
        <v>1540000</v>
      </c>
      <c r="AG612" s="54">
        <f>ROUNDUP(装备强化!$F$3*INDEX(装备强化!$C$12:$C$26,MATCH(装备强化附表!AG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840</v>
      </c>
      <c r="AH612" s="54">
        <f t="shared" si="148"/>
        <v>1680000</v>
      </c>
      <c r="AI612" s="54">
        <f>ROUNDUP(装备强化!$F$3*INDEX(装备强化!$C$12:$C$26,MATCH(装备强化附表!AI$1,装备强化!$B$12:$B$26,0))*INDEX(装备强化!$G$12:$G$16,MATCH(装备强化附表!$D612,装备强化!$F$12:$F$16,0))*(INDEX(装备强化!$K$12:$K$26,MATCH(装备强化附表!$E612,装备强化!$J$12:$J$26,0))+IF($B612=1,装备强化!$K$28,0))*INDEX(装备强化!$O$12:$O$21,MATCH(装备强化附表!$C612,装备强化!$N$12:$N$21,0)),0)</f>
        <v>910</v>
      </c>
      <c r="AJ612" s="54">
        <f t="shared" si="149"/>
        <v>1820000</v>
      </c>
    </row>
    <row r="613" spans="1:36">
      <c r="A613" t="s">
        <v>1736</v>
      </c>
      <c r="B613">
        <v>0</v>
      </c>
      <c r="C613" t="s">
        <v>128</v>
      </c>
      <c r="D613" t="s">
        <v>309</v>
      </c>
      <c r="E613">
        <v>60</v>
      </c>
      <c r="F613" t="s">
        <v>137</v>
      </c>
      <c r="G613" s="54">
        <f>ROUNDUP(装备强化!$F$3*INDEX(装备强化!$C$12:$C$26,MATCH(装备强化附表!G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19</v>
      </c>
      <c r="H613" s="54">
        <f t="shared" si="135"/>
        <v>38000</v>
      </c>
      <c r="I613" s="54">
        <f>ROUNDUP(装备强化!$F$3*INDEX(装备强化!$C$12:$C$26,MATCH(装备强化附表!I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28</v>
      </c>
      <c r="J613" s="54">
        <f t="shared" si="136"/>
        <v>56000</v>
      </c>
      <c r="K613" s="54">
        <f>ROUNDUP(装备强化!$F$3*INDEX(装备强化!$C$12:$C$26,MATCH(装备强化附表!K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41</v>
      </c>
      <c r="L613" s="54">
        <f t="shared" si="137"/>
        <v>82000</v>
      </c>
      <c r="M613" s="54">
        <f>ROUNDUP(装备强化!$F$3*INDEX(装备强化!$C$12:$C$26,MATCH(装备强化附表!M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50</v>
      </c>
      <c r="N613" s="54">
        <f t="shared" si="138"/>
        <v>100000</v>
      </c>
      <c r="O613" s="54">
        <f>ROUNDUP(装备强化!$F$3*INDEX(装备强化!$C$12:$C$26,MATCH(装备强化附表!O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64</v>
      </c>
      <c r="P613" s="54">
        <f t="shared" si="139"/>
        <v>128000</v>
      </c>
      <c r="Q613" s="54">
        <f>ROUNDUP(装备强化!$F$3*INDEX(装备强化!$C$12:$C$26,MATCH(装备强化附表!Q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114</v>
      </c>
      <c r="R613" s="54">
        <f t="shared" si="140"/>
        <v>228000</v>
      </c>
      <c r="S613" s="54">
        <f>ROUNDUP(装备强化!$F$3*INDEX(装备强化!$C$12:$C$26,MATCH(装备强化附表!S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132</v>
      </c>
      <c r="T613" s="54">
        <f t="shared" si="141"/>
        <v>264000</v>
      </c>
      <c r="U613" s="54">
        <f>ROUNDUP(装备强化!$F$3*INDEX(装备强化!$C$12:$C$26,MATCH(装备强化附表!U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150</v>
      </c>
      <c r="V613" s="54">
        <f t="shared" si="142"/>
        <v>300000</v>
      </c>
      <c r="W613" s="54">
        <f>ROUNDUP(装备强化!$F$3*INDEX(装备强化!$C$12:$C$26,MATCH(装备强化附表!W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168</v>
      </c>
      <c r="X613" s="54">
        <f t="shared" si="143"/>
        <v>336000</v>
      </c>
      <c r="Y613" s="54">
        <f>ROUNDUP(装备强化!$F$3*INDEX(装备强化!$C$12:$C$26,MATCH(装备强化附表!Y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186</v>
      </c>
      <c r="Z613" s="54">
        <f t="shared" si="144"/>
        <v>372000</v>
      </c>
      <c r="AA613" s="54">
        <f>ROUNDUP(装备强化!$F$3*INDEX(装备强化!$C$12:$C$26,MATCH(装备强化附表!AA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327</v>
      </c>
      <c r="AB613" s="54">
        <f t="shared" si="145"/>
        <v>654000</v>
      </c>
      <c r="AC613" s="54">
        <f>ROUNDUP(装备强化!$F$3*INDEX(装备强化!$C$12:$C$26,MATCH(装备强化附表!AC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363</v>
      </c>
      <c r="AD613" s="54">
        <f t="shared" si="146"/>
        <v>726000</v>
      </c>
      <c r="AE613" s="54">
        <f>ROUNDUP(装备强化!$F$3*INDEX(装备强化!$C$12:$C$26,MATCH(装备强化附表!AE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399</v>
      </c>
      <c r="AF613" s="54">
        <f t="shared" si="147"/>
        <v>798000</v>
      </c>
      <c r="AG613" s="54">
        <f>ROUNDUP(装备强化!$F$3*INDEX(装备强化!$C$12:$C$26,MATCH(装备强化附表!AG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435</v>
      </c>
      <c r="AH613" s="54">
        <f t="shared" si="148"/>
        <v>870000</v>
      </c>
      <c r="AI613" s="54">
        <f>ROUNDUP(装备强化!$F$3*INDEX(装备强化!$C$12:$C$26,MATCH(装备强化附表!AI$1,装备强化!$B$12:$B$26,0))*INDEX(装备强化!$G$12:$G$16,MATCH(装备强化附表!$D613,装备强化!$F$12:$F$16,0))*(INDEX(装备强化!$K$12:$K$26,MATCH(装备强化附表!$E613,装备强化!$J$12:$J$26,0))+IF($B613=1,装备强化!$K$28,0))*INDEX(装备强化!$O$12:$O$21,MATCH(装备强化附表!$C613,装备强化!$N$12:$N$21,0)),0)</f>
        <v>472</v>
      </c>
      <c r="AJ613" s="54">
        <f t="shared" si="149"/>
        <v>944000</v>
      </c>
    </row>
    <row r="614" spans="1:36">
      <c r="A614" t="s">
        <v>1741</v>
      </c>
      <c r="B614">
        <v>1</v>
      </c>
      <c r="C614" t="s">
        <v>128</v>
      </c>
      <c r="D614" t="s">
        <v>309</v>
      </c>
      <c r="E614">
        <v>60</v>
      </c>
      <c r="F614" t="s">
        <v>137</v>
      </c>
      <c r="G614" s="54">
        <f>ROUNDUP(装备强化!$F$3*INDEX(装备强化!$C$12:$C$26,MATCH(装备强化附表!G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22</v>
      </c>
      <c r="H614" s="54">
        <f t="shared" si="135"/>
        <v>44000</v>
      </c>
      <c r="I614" s="54">
        <f>ROUNDUP(装备强化!$F$3*INDEX(装备强化!$C$12:$C$26,MATCH(装备强化附表!I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33</v>
      </c>
      <c r="J614" s="54">
        <f t="shared" si="136"/>
        <v>66000</v>
      </c>
      <c r="K614" s="54">
        <f>ROUNDUP(装备强化!$F$3*INDEX(装备强化!$C$12:$C$26,MATCH(装备强化附表!K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50</v>
      </c>
      <c r="L614" s="54">
        <f t="shared" si="137"/>
        <v>100000</v>
      </c>
      <c r="M614" s="54">
        <f>ROUNDUP(装备强化!$F$3*INDEX(装备强化!$C$12:$C$26,MATCH(装备强化附表!M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61</v>
      </c>
      <c r="N614" s="54">
        <f t="shared" si="138"/>
        <v>122000</v>
      </c>
      <c r="O614" s="54">
        <f>ROUNDUP(装备强化!$F$3*INDEX(装备强化!$C$12:$C$26,MATCH(装备强化附表!O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77</v>
      </c>
      <c r="P614" s="54">
        <f t="shared" si="139"/>
        <v>154000</v>
      </c>
      <c r="Q614" s="54">
        <f>ROUNDUP(装备强化!$F$3*INDEX(装备强化!$C$12:$C$26,MATCH(装备强化附表!Q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137</v>
      </c>
      <c r="R614" s="54">
        <f t="shared" si="140"/>
        <v>274000</v>
      </c>
      <c r="S614" s="54">
        <f>ROUNDUP(装备强化!$F$3*INDEX(装备强化!$C$12:$C$26,MATCH(装备强化附表!S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159</v>
      </c>
      <c r="T614" s="54">
        <f t="shared" si="141"/>
        <v>318000</v>
      </c>
      <c r="U614" s="54">
        <f>ROUNDUP(装备强化!$F$3*INDEX(装备强化!$C$12:$C$26,MATCH(装备强化附表!U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181</v>
      </c>
      <c r="V614" s="54">
        <f t="shared" si="142"/>
        <v>362000</v>
      </c>
      <c r="W614" s="54">
        <f>ROUNDUP(装备强化!$F$3*INDEX(装备强化!$C$12:$C$26,MATCH(装备强化附表!W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203</v>
      </c>
      <c r="X614" s="54">
        <f t="shared" si="143"/>
        <v>406000</v>
      </c>
      <c r="Y614" s="54">
        <f>ROUNDUP(装备强化!$F$3*INDEX(装备强化!$C$12:$C$26,MATCH(装备强化附表!Y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225</v>
      </c>
      <c r="Z614" s="54">
        <f t="shared" si="144"/>
        <v>450000</v>
      </c>
      <c r="AA614" s="54">
        <f>ROUNDUP(装备强化!$F$3*INDEX(装备强化!$C$12:$C$26,MATCH(装备强化附表!AA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394</v>
      </c>
      <c r="AB614" s="54">
        <f t="shared" si="145"/>
        <v>788000</v>
      </c>
      <c r="AC614" s="54">
        <f>ROUNDUP(装备强化!$F$3*INDEX(装备强化!$C$12:$C$26,MATCH(装备强化附表!AC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438</v>
      </c>
      <c r="AD614" s="54">
        <f t="shared" si="146"/>
        <v>876000</v>
      </c>
      <c r="AE614" s="54">
        <f>ROUNDUP(装备强化!$F$3*INDEX(装备强化!$C$12:$C$26,MATCH(装备强化附表!AE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482</v>
      </c>
      <c r="AF614" s="54">
        <f t="shared" si="147"/>
        <v>964000</v>
      </c>
      <c r="AG614" s="54">
        <f>ROUNDUP(装备强化!$F$3*INDEX(装备强化!$C$12:$C$26,MATCH(装备强化附表!AG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525</v>
      </c>
      <c r="AH614" s="54">
        <f t="shared" si="148"/>
        <v>1050000</v>
      </c>
      <c r="AI614" s="54">
        <f>ROUNDUP(装备强化!$F$3*INDEX(装备强化!$C$12:$C$26,MATCH(装备强化附表!AI$1,装备强化!$B$12:$B$26,0))*INDEX(装备强化!$G$12:$G$16,MATCH(装备强化附表!$D614,装备强化!$F$12:$F$16,0))*(INDEX(装备强化!$K$12:$K$26,MATCH(装备强化附表!$E614,装备强化!$J$12:$J$26,0))+IF($B614=1,装备强化!$K$28,0))*INDEX(装备强化!$O$12:$O$21,MATCH(装备强化附表!$C614,装备强化!$N$12:$N$21,0)),0)</f>
        <v>569</v>
      </c>
      <c r="AJ614" s="54">
        <f t="shared" si="149"/>
        <v>1138000</v>
      </c>
    </row>
    <row r="615" spans="1:36">
      <c r="A615" t="s">
        <v>1746</v>
      </c>
      <c r="B615">
        <v>0</v>
      </c>
      <c r="C615" t="s">
        <v>126</v>
      </c>
      <c r="D615" t="s">
        <v>309</v>
      </c>
      <c r="E615">
        <v>60</v>
      </c>
      <c r="F615" t="s">
        <v>232</v>
      </c>
      <c r="G615" s="54">
        <f>ROUNDUP(装备强化!$F$3*INDEX(装备强化!$C$12:$C$26,MATCH(装备强化附表!G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15</v>
      </c>
      <c r="H615" s="54">
        <f t="shared" si="135"/>
        <v>30000</v>
      </c>
      <c r="I615" s="54">
        <f>ROUNDUP(装备强化!$F$3*INDEX(装备强化!$C$12:$C$26,MATCH(装备强化附表!I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22</v>
      </c>
      <c r="J615" s="54">
        <f t="shared" si="136"/>
        <v>44000</v>
      </c>
      <c r="K615" s="54">
        <f>ROUNDUP(装备强化!$F$3*INDEX(装备强化!$C$12:$C$26,MATCH(装备强化附表!K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33</v>
      </c>
      <c r="L615" s="54">
        <f t="shared" si="137"/>
        <v>66000</v>
      </c>
      <c r="M615" s="54">
        <f>ROUNDUP(装备强化!$F$3*INDEX(装备强化!$C$12:$C$26,MATCH(装备强化附表!M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40</v>
      </c>
      <c r="N615" s="54">
        <f t="shared" si="138"/>
        <v>80000</v>
      </c>
      <c r="O615" s="54">
        <f>ROUNDUP(装备强化!$F$3*INDEX(装备强化!$C$12:$C$26,MATCH(装备强化附表!O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51</v>
      </c>
      <c r="P615" s="54">
        <f t="shared" si="139"/>
        <v>102000</v>
      </c>
      <c r="Q615" s="54">
        <f>ROUNDUP(装备强化!$F$3*INDEX(装备强化!$C$12:$C$26,MATCH(装备强化附表!Q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91</v>
      </c>
      <c r="R615" s="54">
        <f t="shared" si="140"/>
        <v>182000</v>
      </c>
      <c r="S615" s="54">
        <f>ROUNDUP(装备强化!$F$3*INDEX(装备强化!$C$12:$C$26,MATCH(装备强化附表!S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106</v>
      </c>
      <c r="T615" s="54">
        <f t="shared" si="141"/>
        <v>212000</v>
      </c>
      <c r="U615" s="54">
        <f>ROUNDUP(装备强化!$F$3*INDEX(装备强化!$C$12:$C$26,MATCH(装备强化附表!U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120</v>
      </c>
      <c r="V615" s="54">
        <f t="shared" si="142"/>
        <v>240000</v>
      </c>
      <c r="W615" s="54">
        <f>ROUNDUP(装备强化!$F$3*INDEX(装备强化!$C$12:$C$26,MATCH(装备强化附表!W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135</v>
      </c>
      <c r="X615" s="54">
        <f t="shared" si="143"/>
        <v>270000</v>
      </c>
      <c r="Y615" s="54">
        <f>ROUNDUP(装备强化!$F$3*INDEX(装备强化!$C$12:$C$26,MATCH(装备强化附表!Y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149</v>
      </c>
      <c r="Z615" s="54">
        <f t="shared" si="144"/>
        <v>298000</v>
      </c>
      <c r="AA615" s="54">
        <f>ROUNDUP(装备强化!$F$3*INDEX(装备强化!$C$12:$C$26,MATCH(装备强化附表!AA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261</v>
      </c>
      <c r="AB615" s="54">
        <f t="shared" si="145"/>
        <v>522000</v>
      </c>
      <c r="AC615" s="54">
        <f>ROUNDUP(装备强化!$F$3*INDEX(装备强化!$C$12:$C$26,MATCH(装备强化附表!AC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290</v>
      </c>
      <c r="AD615" s="54">
        <f t="shared" si="146"/>
        <v>580000</v>
      </c>
      <c r="AE615" s="54">
        <f>ROUNDUP(装备强化!$F$3*INDEX(装备强化!$C$12:$C$26,MATCH(装备强化附表!AE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319</v>
      </c>
      <c r="AF615" s="54">
        <f t="shared" si="147"/>
        <v>638000</v>
      </c>
      <c r="AG615" s="54">
        <f>ROUNDUP(装备强化!$F$3*INDEX(装备强化!$C$12:$C$26,MATCH(装备强化附表!AG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348</v>
      </c>
      <c r="AH615" s="54">
        <f t="shared" si="148"/>
        <v>696000</v>
      </c>
      <c r="AI615" s="54">
        <f>ROUNDUP(装备强化!$F$3*INDEX(装备强化!$C$12:$C$26,MATCH(装备强化附表!AI$1,装备强化!$B$12:$B$26,0))*INDEX(装备强化!$G$12:$G$16,MATCH(装备强化附表!$D615,装备强化!$F$12:$F$16,0))*(INDEX(装备强化!$K$12:$K$26,MATCH(装备强化附表!$E615,装备强化!$J$12:$J$26,0))+IF($B615=1,装备强化!$K$28,0))*INDEX(装备强化!$O$12:$O$21,MATCH(装备强化附表!$C615,装备强化!$N$12:$N$21,0)),0)</f>
        <v>377</v>
      </c>
      <c r="AJ615" s="54">
        <f t="shared" si="149"/>
        <v>754000</v>
      </c>
    </row>
    <row r="616" spans="1:36">
      <c r="A616" t="s">
        <v>1751</v>
      </c>
      <c r="B616">
        <v>1</v>
      </c>
      <c r="C616" t="s">
        <v>126</v>
      </c>
      <c r="D616" t="s">
        <v>309</v>
      </c>
      <c r="E616">
        <v>60</v>
      </c>
      <c r="F616" t="s">
        <v>232</v>
      </c>
      <c r="G616" s="54">
        <f>ROUNDUP(装备强化!$F$3*INDEX(装备强化!$C$12:$C$26,MATCH(装备强化附表!G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18</v>
      </c>
      <c r="H616" s="54">
        <f t="shared" si="135"/>
        <v>36000</v>
      </c>
      <c r="I616" s="54">
        <f>ROUNDUP(装备强化!$F$3*INDEX(装备强化!$C$12:$C$26,MATCH(装备强化附表!I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27</v>
      </c>
      <c r="J616" s="54">
        <f t="shared" si="136"/>
        <v>54000</v>
      </c>
      <c r="K616" s="54">
        <f>ROUNDUP(装备强化!$F$3*INDEX(装备强化!$C$12:$C$26,MATCH(装备强化附表!K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40</v>
      </c>
      <c r="L616" s="54">
        <f t="shared" si="137"/>
        <v>80000</v>
      </c>
      <c r="M616" s="54">
        <f>ROUNDUP(装备强化!$F$3*INDEX(装备强化!$C$12:$C$26,MATCH(装备强化附表!M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49</v>
      </c>
      <c r="N616" s="54">
        <f t="shared" si="138"/>
        <v>98000</v>
      </c>
      <c r="O616" s="54">
        <f>ROUNDUP(装备强化!$F$3*INDEX(装备强化!$C$12:$C$26,MATCH(装备强化附表!O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62</v>
      </c>
      <c r="P616" s="54">
        <f t="shared" si="139"/>
        <v>124000</v>
      </c>
      <c r="Q616" s="54">
        <f>ROUNDUP(装备强化!$F$3*INDEX(装备强化!$C$12:$C$26,MATCH(装备强化附表!Q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110</v>
      </c>
      <c r="R616" s="54">
        <f t="shared" si="140"/>
        <v>220000</v>
      </c>
      <c r="S616" s="54">
        <f>ROUNDUP(装备强化!$F$3*INDEX(装备强化!$C$12:$C$26,MATCH(装备强化附表!S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127</v>
      </c>
      <c r="T616" s="54">
        <f t="shared" si="141"/>
        <v>254000</v>
      </c>
      <c r="U616" s="54">
        <f>ROUNDUP(装备强化!$F$3*INDEX(装备强化!$C$12:$C$26,MATCH(装备强化附表!U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145</v>
      </c>
      <c r="V616" s="54">
        <f t="shared" si="142"/>
        <v>290000</v>
      </c>
      <c r="W616" s="54">
        <f>ROUNDUP(装备强化!$F$3*INDEX(装备强化!$C$12:$C$26,MATCH(装备强化附表!W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162</v>
      </c>
      <c r="X616" s="54">
        <f t="shared" si="143"/>
        <v>324000</v>
      </c>
      <c r="Y616" s="54">
        <f>ROUNDUP(装备强化!$F$3*INDEX(装备强化!$C$12:$C$26,MATCH(装备强化附表!Y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180</v>
      </c>
      <c r="Z616" s="54">
        <f t="shared" si="144"/>
        <v>360000</v>
      </c>
      <c r="AA616" s="54">
        <f>ROUNDUP(装备强化!$F$3*INDEX(装备强化!$C$12:$C$26,MATCH(装备强化附表!AA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315</v>
      </c>
      <c r="AB616" s="54">
        <f t="shared" si="145"/>
        <v>630000</v>
      </c>
      <c r="AC616" s="54">
        <f>ROUNDUP(装备强化!$F$3*INDEX(装备强化!$C$12:$C$26,MATCH(装备强化附表!AC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350</v>
      </c>
      <c r="AD616" s="54">
        <f t="shared" si="146"/>
        <v>700000</v>
      </c>
      <c r="AE616" s="54">
        <f>ROUNDUP(装备强化!$F$3*INDEX(装备强化!$C$12:$C$26,MATCH(装备强化附表!AE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385</v>
      </c>
      <c r="AF616" s="54">
        <f t="shared" si="147"/>
        <v>770000</v>
      </c>
      <c r="AG616" s="54">
        <f>ROUNDUP(装备强化!$F$3*INDEX(装备强化!$C$12:$C$26,MATCH(装备强化附表!AG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420</v>
      </c>
      <c r="AH616" s="54">
        <f t="shared" si="148"/>
        <v>840000</v>
      </c>
      <c r="AI616" s="54">
        <f>ROUNDUP(装备强化!$F$3*INDEX(装备强化!$C$12:$C$26,MATCH(装备强化附表!AI$1,装备强化!$B$12:$B$26,0))*INDEX(装备强化!$G$12:$G$16,MATCH(装备强化附表!$D616,装备强化!$F$12:$F$16,0))*(INDEX(装备强化!$K$12:$K$26,MATCH(装备强化附表!$E616,装备强化!$J$12:$J$26,0))+IF($B616=1,装备强化!$K$28,0))*INDEX(装备强化!$O$12:$O$21,MATCH(装备强化附表!$C616,装备强化!$N$12:$N$21,0)),0)</f>
        <v>455</v>
      </c>
      <c r="AJ616" s="54">
        <f t="shared" si="149"/>
        <v>910000</v>
      </c>
    </row>
    <row r="617" spans="1:36">
      <c r="A617" t="s">
        <v>1756</v>
      </c>
      <c r="B617">
        <v>0</v>
      </c>
      <c r="C617" t="s">
        <v>129</v>
      </c>
      <c r="D617" t="s">
        <v>309</v>
      </c>
      <c r="E617">
        <v>60</v>
      </c>
      <c r="F617" t="s">
        <v>232</v>
      </c>
      <c r="G617" s="54">
        <f>ROUNDUP(装备强化!$F$3*INDEX(装备强化!$C$12:$C$26,MATCH(装备强化附表!G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15</v>
      </c>
      <c r="H617" s="54">
        <f t="shared" si="135"/>
        <v>30000</v>
      </c>
      <c r="I617" s="54">
        <f>ROUNDUP(装备强化!$F$3*INDEX(装备强化!$C$12:$C$26,MATCH(装备强化附表!I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22</v>
      </c>
      <c r="J617" s="54">
        <f t="shared" si="136"/>
        <v>44000</v>
      </c>
      <c r="K617" s="54">
        <f>ROUNDUP(装备强化!$F$3*INDEX(装备强化!$C$12:$C$26,MATCH(装备强化附表!K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33</v>
      </c>
      <c r="L617" s="54">
        <f t="shared" si="137"/>
        <v>66000</v>
      </c>
      <c r="M617" s="54">
        <f>ROUNDUP(装备强化!$F$3*INDEX(装备强化!$C$12:$C$26,MATCH(装备强化附表!M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40</v>
      </c>
      <c r="N617" s="54">
        <f t="shared" si="138"/>
        <v>80000</v>
      </c>
      <c r="O617" s="54">
        <f>ROUNDUP(装备强化!$F$3*INDEX(装备强化!$C$12:$C$26,MATCH(装备强化附表!O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51</v>
      </c>
      <c r="P617" s="54">
        <f t="shared" si="139"/>
        <v>102000</v>
      </c>
      <c r="Q617" s="54">
        <f>ROUNDUP(装备强化!$F$3*INDEX(装备强化!$C$12:$C$26,MATCH(装备强化附表!Q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91</v>
      </c>
      <c r="R617" s="54">
        <f t="shared" si="140"/>
        <v>182000</v>
      </c>
      <c r="S617" s="54">
        <f>ROUNDUP(装备强化!$F$3*INDEX(装备强化!$C$12:$C$26,MATCH(装备强化附表!S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106</v>
      </c>
      <c r="T617" s="54">
        <f t="shared" si="141"/>
        <v>212000</v>
      </c>
      <c r="U617" s="54">
        <f>ROUNDUP(装备强化!$F$3*INDEX(装备强化!$C$12:$C$26,MATCH(装备强化附表!U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120</v>
      </c>
      <c r="V617" s="54">
        <f t="shared" si="142"/>
        <v>240000</v>
      </c>
      <c r="W617" s="54">
        <f>ROUNDUP(装备强化!$F$3*INDEX(装备强化!$C$12:$C$26,MATCH(装备强化附表!W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135</v>
      </c>
      <c r="X617" s="54">
        <f t="shared" si="143"/>
        <v>270000</v>
      </c>
      <c r="Y617" s="54">
        <f>ROUNDUP(装备强化!$F$3*INDEX(装备强化!$C$12:$C$26,MATCH(装备强化附表!Y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149</v>
      </c>
      <c r="Z617" s="54">
        <f t="shared" si="144"/>
        <v>298000</v>
      </c>
      <c r="AA617" s="54">
        <f>ROUNDUP(装备强化!$F$3*INDEX(装备强化!$C$12:$C$26,MATCH(装备强化附表!AA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261</v>
      </c>
      <c r="AB617" s="54">
        <f t="shared" si="145"/>
        <v>522000</v>
      </c>
      <c r="AC617" s="54">
        <f>ROUNDUP(装备强化!$F$3*INDEX(装备强化!$C$12:$C$26,MATCH(装备强化附表!AC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290</v>
      </c>
      <c r="AD617" s="54">
        <f t="shared" si="146"/>
        <v>580000</v>
      </c>
      <c r="AE617" s="54">
        <f>ROUNDUP(装备强化!$F$3*INDEX(装备强化!$C$12:$C$26,MATCH(装备强化附表!AE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319</v>
      </c>
      <c r="AF617" s="54">
        <f t="shared" si="147"/>
        <v>638000</v>
      </c>
      <c r="AG617" s="54">
        <f>ROUNDUP(装备强化!$F$3*INDEX(装备强化!$C$12:$C$26,MATCH(装备强化附表!AG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348</v>
      </c>
      <c r="AH617" s="54">
        <f t="shared" si="148"/>
        <v>696000</v>
      </c>
      <c r="AI617" s="54">
        <f>ROUNDUP(装备强化!$F$3*INDEX(装备强化!$C$12:$C$26,MATCH(装备强化附表!AI$1,装备强化!$B$12:$B$26,0))*INDEX(装备强化!$G$12:$G$16,MATCH(装备强化附表!$D617,装备强化!$F$12:$F$16,0))*(INDEX(装备强化!$K$12:$K$26,MATCH(装备强化附表!$E617,装备强化!$J$12:$J$26,0))+IF($B617=1,装备强化!$K$28,0))*INDEX(装备强化!$O$12:$O$21,MATCH(装备强化附表!$C617,装备强化!$N$12:$N$21,0)),0)</f>
        <v>377</v>
      </c>
      <c r="AJ617" s="54">
        <f t="shared" si="149"/>
        <v>754000</v>
      </c>
    </row>
    <row r="618" spans="1:36">
      <c r="A618" t="s">
        <v>1761</v>
      </c>
      <c r="B618">
        <v>1</v>
      </c>
      <c r="C618" t="s">
        <v>129</v>
      </c>
      <c r="D618" t="s">
        <v>309</v>
      </c>
      <c r="E618">
        <v>60</v>
      </c>
      <c r="F618" t="s">
        <v>232</v>
      </c>
      <c r="G618" s="54">
        <f>ROUNDUP(装备强化!$F$3*INDEX(装备强化!$C$12:$C$26,MATCH(装备强化附表!G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18</v>
      </c>
      <c r="H618" s="54">
        <f t="shared" si="135"/>
        <v>36000</v>
      </c>
      <c r="I618" s="54">
        <f>ROUNDUP(装备强化!$F$3*INDEX(装备强化!$C$12:$C$26,MATCH(装备强化附表!I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27</v>
      </c>
      <c r="J618" s="54">
        <f t="shared" si="136"/>
        <v>54000</v>
      </c>
      <c r="K618" s="54">
        <f>ROUNDUP(装备强化!$F$3*INDEX(装备强化!$C$12:$C$26,MATCH(装备强化附表!K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40</v>
      </c>
      <c r="L618" s="54">
        <f t="shared" si="137"/>
        <v>80000</v>
      </c>
      <c r="M618" s="54">
        <f>ROUNDUP(装备强化!$F$3*INDEX(装备强化!$C$12:$C$26,MATCH(装备强化附表!M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49</v>
      </c>
      <c r="N618" s="54">
        <f t="shared" si="138"/>
        <v>98000</v>
      </c>
      <c r="O618" s="54">
        <f>ROUNDUP(装备强化!$F$3*INDEX(装备强化!$C$12:$C$26,MATCH(装备强化附表!O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62</v>
      </c>
      <c r="P618" s="54">
        <f t="shared" si="139"/>
        <v>124000</v>
      </c>
      <c r="Q618" s="54">
        <f>ROUNDUP(装备强化!$F$3*INDEX(装备强化!$C$12:$C$26,MATCH(装备强化附表!Q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110</v>
      </c>
      <c r="R618" s="54">
        <f t="shared" si="140"/>
        <v>220000</v>
      </c>
      <c r="S618" s="54">
        <f>ROUNDUP(装备强化!$F$3*INDEX(装备强化!$C$12:$C$26,MATCH(装备强化附表!S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127</v>
      </c>
      <c r="T618" s="54">
        <f t="shared" si="141"/>
        <v>254000</v>
      </c>
      <c r="U618" s="54">
        <f>ROUNDUP(装备强化!$F$3*INDEX(装备强化!$C$12:$C$26,MATCH(装备强化附表!U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145</v>
      </c>
      <c r="V618" s="54">
        <f t="shared" si="142"/>
        <v>290000</v>
      </c>
      <c r="W618" s="54">
        <f>ROUNDUP(装备强化!$F$3*INDEX(装备强化!$C$12:$C$26,MATCH(装备强化附表!W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162</v>
      </c>
      <c r="X618" s="54">
        <f t="shared" si="143"/>
        <v>324000</v>
      </c>
      <c r="Y618" s="54">
        <f>ROUNDUP(装备强化!$F$3*INDEX(装备强化!$C$12:$C$26,MATCH(装备强化附表!Y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180</v>
      </c>
      <c r="Z618" s="54">
        <f t="shared" si="144"/>
        <v>360000</v>
      </c>
      <c r="AA618" s="54">
        <f>ROUNDUP(装备强化!$F$3*INDEX(装备强化!$C$12:$C$26,MATCH(装备强化附表!AA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315</v>
      </c>
      <c r="AB618" s="54">
        <f t="shared" si="145"/>
        <v>630000</v>
      </c>
      <c r="AC618" s="54">
        <f>ROUNDUP(装备强化!$F$3*INDEX(装备强化!$C$12:$C$26,MATCH(装备强化附表!AC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350</v>
      </c>
      <c r="AD618" s="54">
        <f t="shared" si="146"/>
        <v>700000</v>
      </c>
      <c r="AE618" s="54">
        <f>ROUNDUP(装备强化!$F$3*INDEX(装备强化!$C$12:$C$26,MATCH(装备强化附表!AE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385</v>
      </c>
      <c r="AF618" s="54">
        <f t="shared" si="147"/>
        <v>770000</v>
      </c>
      <c r="AG618" s="54">
        <f>ROUNDUP(装备强化!$F$3*INDEX(装备强化!$C$12:$C$26,MATCH(装备强化附表!AG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420</v>
      </c>
      <c r="AH618" s="54">
        <f t="shared" si="148"/>
        <v>840000</v>
      </c>
      <c r="AI618" s="54">
        <f>ROUNDUP(装备强化!$F$3*INDEX(装备强化!$C$12:$C$26,MATCH(装备强化附表!AI$1,装备强化!$B$12:$B$26,0))*INDEX(装备强化!$G$12:$G$16,MATCH(装备强化附表!$D618,装备强化!$F$12:$F$16,0))*(INDEX(装备强化!$K$12:$K$26,MATCH(装备强化附表!$E618,装备强化!$J$12:$J$26,0))+IF($B618=1,装备强化!$K$28,0))*INDEX(装备强化!$O$12:$O$21,MATCH(装备强化附表!$C618,装备强化!$N$12:$N$21,0)),0)</f>
        <v>455</v>
      </c>
      <c r="AJ618" s="54">
        <f t="shared" si="149"/>
        <v>910000</v>
      </c>
    </row>
    <row r="619" spans="1:36">
      <c r="A619" t="s">
        <v>1766</v>
      </c>
      <c r="B619">
        <v>0</v>
      </c>
      <c r="C619" t="s">
        <v>123</v>
      </c>
      <c r="D619" t="s">
        <v>309</v>
      </c>
      <c r="E619">
        <v>65</v>
      </c>
      <c r="F619" t="s">
        <v>232</v>
      </c>
      <c r="G619" s="54">
        <f>ROUNDUP(装备强化!$F$3*INDEX(装备强化!$C$12:$C$26,MATCH(装备强化附表!G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16</v>
      </c>
      <c r="H619" s="54">
        <f t="shared" si="135"/>
        <v>32000</v>
      </c>
      <c r="I619" s="54">
        <f>ROUNDUP(装备强化!$F$3*INDEX(装备强化!$C$12:$C$26,MATCH(装备强化附表!I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24</v>
      </c>
      <c r="J619" s="54">
        <f t="shared" si="136"/>
        <v>48000</v>
      </c>
      <c r="K619" s="54">
        <f>ROUNDUP(装备强化!$F$3*INDEX(装备强化!$C$12:$C$26,MATCH(装备强化附表!K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35</v>
      </c>
      <c r="L619" s="54">
        <f t="shared" si="137"/>
        <v>70000</v>
      </c>
      <c r="M619" s="54">
        <f>ROUNDUP(装备强化!$F$3*INDEX(装备强化!$C$12:$C$26,MATCH(装备强化附表!M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43</v>
      </c>
      <c r="N619" s="54">
        <f t="shared" si="138"/>
        <v>86000</v>
      </c>
      <c r="O619" s="54">
        <f>ROUNDUP(装备强化!$F$3*INDEX(装备强化!$C$12:$C$26,MATCH(装备强化附表!O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55</v>
      </c>
      <c r="P619" s="54">
        <f t="shared" si="139"/>
        <v>110000</v>
      </c>
      <c r="Q619" s="54">
        <f>ROUNDUP(装备强化!$F$3*INDEX(装备强化!$C$12:$C$26,MATCH(装备强化附表!Q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97</v>
      </c>
      <c r="R619" s="54">
        <f t="shared" si="140"/>
        <v>194000</v>
      </c>
      <c r="S619" s="54">
        <f>ROUNDUP(装备强化!$F$3*INDEX(装备强化!$C$12:$C$26,MATCH(装备强化附表!S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113</v>
      </c>
      <c r="T619" s="54">
        <f t="shared" si="141"/>
        <v>226000</v>
      </c>
      <c r="U619" s="54">
        <f>ROUNDUP(装备强化!$F$3*INDEX(装备强化!$C$12:$C$26,MATCH(装备强化附表!U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128</v>
      </c>
      <c r="V619" s="54">
        <f t="shared" si="142"/>
        <v>256000</v>
      </c>
      <c r="W619" s="54">
        <f>ROUNDUP(装备强化!$F$3*INDEX(装备强化!$C$12:$C$26,MATCH(装备强化附表!W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144</v>
      </c>
      <c r="X619" s="54">
        <f t="shared" si="143"/>
        <v>288000</v>
      </c>
      <c r="Y619" s="54">
        <f>ROUNDUP(装备强化!$F$3*INDEX(装备强化!$C$12:$C$26,MATCH(装备强化附表!Y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159</v>
      </c>
      <c r="Z619" s="54">
        <f t="shared" si="144"/>
        <v>318000</v>
      </c>
      <c r="AA619" s="54">
        <f>ROUNDUP(装备强化!$F$3*INDEX(装备强化!$C$12:$C$26,MATCH(装备强化附表!AA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279</v>
      </c>
      <c r="AB619" s="54">
        <f t="shared" si="145"/>
        <v>558000</v>
      </c>
      <c r="AC619" s="54">
        <f>ROUNDUP(装备强化!$F$3*INDEX(装备强化!$C$12:$C$26,MATCH(装备强化附表!AC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310</v>
      </c>
      <c r="AD619" s="54">
        <f t="shared" si="146"/>
        <v>620000</v>
      </c>
      <c r="AE619" s="54">
        <f>ROUNDUP(装备强化!$F$3*INDEX(装备强化!$C$12:$C$26,MATCH(装备强化附表!AE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341</v>
      </c>
      <c r="AF619" s="54">
        <f t="shared" si="147"/>
        <v>682000</v>
      </c>
      <c r="AG619" s="54">
        <f>ROUNDUP(装备强化!$F$3*INDEX(装备强化!$C$12:$C$26,MATCH(装备强化附表!AG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372</v>
      </c>
      <c r="AH619" s="54">
        <f t="shared" si="148"/>
        <v>744000</v>
      </c>
      <c r="AI619" s="54">
        <f>ROUNDUP(装备强化!$F$3*INDEX(装备强化!$C$12:$C$26,MATCH(装备强化附表!AI$1,装备强化!$B$12:$B$26,0))*INDEX(装备强化!$G$12:$G$16,MATCH(装备强化附表!$D619,装备强化!$F$12:$F$16,0))*(INDEX(装备强化!$K$12:$K$26,MATCH(装备强化附表!$E619,装备强化!$J$12:$J$26,0))+IF($B619=1,装备强化!$K$28,0))*INDEX(装备强化!$O$12:$O$21,MATCH(装备强化附表!$C619,装备强化!$N$12:$N$21,0)),0)</f>
        <v>403</v>
      </c>
      <c r="AJ619" s="54">
        <f t="shared" si="149"/>
        <v>806000</v>
      </c>
    </row>
    <row r="620" spans="1:36">
      <c r="A620" t="s">
        <v>1771</v>
      </c>
      <c r="B620">
        <v>0</v>
      </c>
      <c r="C620" t="s">
        <v>124</v>
      </c>
      <c r="D620" t="s">
        <v>309</v>
      </c>
      <c r="E620">
        <v>65</v>
      </c>
      <c r="F620" t="s">
        <v>232</v>
      </c>
      <c r="G620" s="54">
        <f>ROUNDUP(装备强化!$F$3*INDEX(装备强化!$C$12:$C$26,MATCH(装备强化附表!G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20</v>
      </c>
      <c r="H620" s="54">
        <f t="shared" si="135"/>
        <v>40000</v>
      </c>
      <c r="I620" s="54">
        <f>ROUNDUP(装备强化!$F$3*INDEX(装备强化!$C$12:$C$26,MATCH(装备强化附表!I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30</v>
      </c>
      <c r="J620" s="54">
        <f t="shared" si="136"/>
        <v>60000</v>
      </c>
      <c r="K620" s="54">
        <f>ROUNDUP(装备强化!$F$3*INDEX(装备强化!$C$12:$C$26,MATCH(装备强化附表!K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44</v>
      </c>
      <c r="L620" s="54">
        <f t="shared" si="137"/>
        <v>88000</v>
      </c>
      <c r="M620" s="54">
        <f>ROUNDUP(装备强化!$F$3*INDEX(装备强化!$C$12:$C$26,MATCH(装备强化附表!M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54</v>
      </c>
      <c r="N620" s="54">
        <f t="shared" si="138"/>
        <v>108000</v>
      </c>
      <c r="O620" s="54">
        <f>ROUNDUP(装备强化!$F$3*INDEX(装备强化!$C$12:$C$26,MATCH(装备强化附表!O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68</v>
      </c>
      <c r="P620" s="54">
        <f t="shared" si="139"/>
        <v>136000</v>
      </c>
      <c r="Q620" s="54">
        <f>ROUNDUP(装备强化!$F$3*INDEX(装备强化!$C$12:$C$26,MATCH(装备强化附表!Q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122</v>
      </c>
      <c r="R620" s="54">
        <f t="shared" si="140"/>
        <v>244000</v>
      </c>
      <c r="S620" s="54">
        <f>ROUNDUP(装备强化!$F$3*INDEX(装备强化!$C$12:$C$26,MATCH(装备强化附表!S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141</v>
      </c>
      <c r="T620" s="54">
        <f t="shared" si="141"/>
        <v>282000</v>
      </c>
      <c r="U620" s="54">
        <f>ROUNDUP(装备强化!$F$3*INDEX(装备强化!$C$12:$C$26,MATCH(装备强化附表!U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160</v>
      </c>
      <c r="V620" s="54">
        <f t="shared" si="142"/>
        <v>320000</v>
      </c>
      <c r="W620" s="54">
        <f>ROUNDUP(装备强化!$F$3*INDEX(装备强化!$C$12:$C$26,MATCH(装备强化附表!W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180</v>
      </c>
      <c r="X620" s="54">
        <f t="shared" si="143"/>
        <v>360000</v>
      </c>
      <c r="Y620" s="54">
        <f>ROUNDUP(装备强化!$F$3*INDEX(装备强化!$C$12:$C$26,MATCH(装备强化附表!Y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199</v>
      </c>
      <c r="Z620" s="54">
        <f t="shared" si="144"/>
        <v>398000</v>
      </c>
      <c r="AA620" s="54">
        <f>ROUNDUP(装备强化!$F$3*INDEX(装备强化!$C$12:$C$26,MATCH(装备强化附表!AA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349</v>
      </c>
      <c r="AB620" s="54">
        <f t="shared" si="145"/>
        <v>698000</v>
      </c>
      <c r="AC620" s="54">
        <f>ROUNDUP(装备强化!$F$3*INDEX(装备强化!$C$12:$C$26,MATCH(装备强化附表!AC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388</v>
      </c>
      <c r="AD620" s="54">
        <f t="shared" si="146"/>
        <v>776000</v>
      </c>
      <c r="AE620" s="54">
        <f>ROUNDUP(装备强化!$F$3*INDEX(装备强化!$C$12:$C$26,MATCH(装备强化附表!AE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427</v>
      </c>
      <c r="AF620" s="54">
        <f t="shared" si="147"/>
        <v>854000</v>
      </c>
      <c r="AG620" s="54">
        <f>ROUNDUP(装备强化!$F$3*INDEX(装备强化!$C$12:$C$26,MATCH(装备强化附表!AG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465</v>
      </c>
      <c r="AH620" s="54">
        <f t="shared" si="148"/>
        <v>930000</v>
      </c>
      <c r="AI620" s="54">
        <f>ROUNDUP(装备强化!$F$3*INDEX(装备强化!$C$12:$C$26,MATCH(装备强化附表!AI$1,装备强化!$B$12:$B$26,0))*INDEX(装备强化!$G$12:$G$16,MATCH(装备强化附表!$D620,装备强化!$F$12:$F$16,0))*(INDEX(装备强化!$K$12:$K$26,MATCH(装备强化附表!$E620,装备强化!$J$12:$J$26,0))+IF($B620=1,装备强化!$K$28,0))*INDEX(装备强化!$O$12:$O$21,MATCH(装备强化附表!$C620,装备强化!$N$12:$N$21,0)),0)</f>
        <v>504</v>
      </c>
      <c r="AJ620" s="54">
        <f t="shared" si="149"/>
        <v>1008000</v>
      </c>
    </row>
    <row r="621" spans="1:36">
      <c r="A621" t="s">
        <v>1776</v>
      </c>
      <c r="B621">
        <v>0</v>
      </c>
      <c r="C621" t="s">
        <v>125</v>
      </c>
      <c r="D621" t="s">
        <v>309</v>
      </c>
      <c r="E621">
        <v>65</v>
      </c>
      <c r="F621" t="s">
        <v>232</v>
      </c>
      <c r="G621" s="54">
        <f>ROUNDUP(装备强化!$F$3*INDEX(装备强化!$C$12:$C$26,MATCH(装备强化附表!G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20</v>
      </c>
      <c r="H621" s="54">
        <f t="shared" si="135"/>
        <v>40000</v>
      </c>
      <c r="I621" s="54">
        <f>ROUNDUP(装备强化!$F$3*INDEX(装备强化!$C$12:$C$26,MATCH(装备强化附表!I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30</v>
      </c>
      <c r="J621" s="54">
        <f t="shared" si="136"/>
        <v>60000</v>
      </c>
      <c r="K621" s="54">
        <f>ROUNDUP(装备强化!$F$3*INDEX(装备强化!$C$12:$C$26,MATCH(装备强化附表!K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44</v>
      </c>
      <c r="L621" s="54">
        <f t="shared" si="137"/>
        <v>88000</v>
      </c>
      <c r="M621" s="54">
        <f>ROUNDUP(装备强化!$F$3*INDEX(装备强化!$C$12:$C$26,MATCH(装备强化附表!M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54</v>
      </c>
      <c r="N621" s="54">
        <f t="shared" si="138"/>
        <v>108000</v>
      </c>
      <c r="O621" s="54">
        <f>ROUNDUP(装备强化!$F$3*INDEX(装备强化!$C$12:$C$26,MATCH(装备强化附表!O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68</v>
      </c>
      <c r="P621" s="54">
        <f t="shared" si="139"/>
        <v>136000</v>
      </c>
      <c r="Q621" s="54">
        <f>ROUNDUP(装备强化!$F$3*INDEX(装备强化!$C$12:$C$26,MATCH(装备强化附表!Q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122</v>
      </c>
      <c r="R621" s="54">
        <f t="shared" si="140"/>
        <v>244000</v>
      </c>
      <c r="S621" s="54">
        <f>ROUNDUP(装备强化!$F$3*INDEX(装备强化!$C$12:$C$26,MATCH(装备强化附表!S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141</v>
      </c>
      <c r="T621" s="54">
        <f t="shared" si="141"/>
        <v>282000</v>
      </c>
      <c r="U621" s="54">
        <f>ROUNDUP(装备强化!$F$3*INDEX(装备强化!$C$12:$C$26,MATCH(装备强化附表!U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160</v>
      </c>
      <c r="V621" s="54">
        <f t="shared" si="142"/>
        <v>320000</v>
      </c>
      <c r="W621" s="54">
        <f>ROUNDUP(装备强化!$F$3*INDEX(装备强化!$C$12:$C$26,MATCH(装备强化附表!W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180</v>
      </c>
      <c r="X621" s="54">
        <f t="shared" si="143"/>
        <v>360000</v>
      </c>
      <c r="Y621" s="54">
        <f>ROUNDUP(装备强化!$F$3*INDEX(装备强化!$C$12:$C$26,MATCH(装备强化附表!Y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199</v>
      </c>
      <c r="Z621" s="54">
        <f t="shared" si="144"/>
        <v>398000</v>
      </c>
      <c r="AA621" s="54">
        <f>ROUNDUP(装备强化!$F$3*INDEX(装备强化!$C$12:$C$26,MATCH(装备强化附表!AA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349</v>
      </c>
      <c r="AB621" s="54">
        <f t="shared" si="145"/>
        <v>698000</v>
      </c>
      <c r="AC621" s="54">
        <f>ROUNDUP(装备强化!$F$3*INDEX(装备强化!$C$12:$C$26,MATCH(装备强化附表!AC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388</v>
      </c>
      <c r="AD621" s="54">
        <f t="shared" si="146"/>
        <v>776000</v>
      </c>
      <c r="AE621" s="54">
        <f>ROUNDUP(装备强化!$F$3*INDEX(装备强化!$C$12:$C$26,MATCH(装备强化附表!AE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427</v>
      </c>
      <c r="AF621" s="54">
        <f t="shared" si="147"/>
        <v>854000</v>
      </c>
      <c r="AG621" s="54">
        <f>ROUNDUP(装备强化!$F$3*INDEX(装备强化!$C$12:$C$26,MATCH(装备强化附表!AG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465</v>
      </c>
      <c r="AH621" s="54">
        <f t="shared" si="148"/>
        <v>930000</v>
      </c>
      <c r="AI621" s="54">
        <f>ROUNDUP(装备强化!$F$3*INDEX(装备强化!$C$12:$C$26,MATCH(装备强化附表!AI$1,装备强化!$B$12:$B$26,0))*INDEX(装备强化!$G$12:$G$16,MATCH(装备强化附表!$D621,装备强化!$F$12:$F$16,0))*(INDEX(装备强化!$K$12:$K$26,MATCH(装备强化附表!$E621,装备强化!$J$12:$J$26,0))+IF($B621=1,装备强化!$K$28,0))*INDEX(装备强化!$O$12:$O$21,MATCH(装备强化附表!$C621,装备强化!$N$12:$N$21,0)),0)</f>
        <v>504</v>
      </c>
      <c r="AJ621" s="54">
        <f t="shared" si="149"/>
        <v>1008000</v>
      </c>
    </row>
    <row r="622" spans="1:36">
      <c r="A622" t="s">
        <v>1781</v>
      </c>
      <c r="B622">
        <v>0</v>
      </c>
      <c r="C622" t="s">
        <v>130</v>
      </c>
      <c r="D622" t="s">
        <v>309</v>
      </c>
      <c r="E622">
        <v>65</v>
      </c>
      <c r="F622" t="s">
        <v>232</v>
      </c>
      <c r="G622" s="54">
        <f>ROUNDUP(装备强化!$F$3*INDEX(装备强化!$C$12:$C$26,MATCH(装备强化附表!G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16</v>
      </c>
      <c r="H622" s="54">
        <f t="shared" si="135"/>
        <v>32000</v>
      </c>
      <c r="I622" s="54">
        <f>ROUNDUP(装备强化!$F$3*INDEX(装备强化!$C$12:$C$26,MATCH(装备强化附表!I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24</v>
      </c>
      <c r="J622" s="54">
        <f t="shared" si="136"/>
        <v>48000</v>
      </c>
      <c r="K622" s="54">
        <f>ROUNDUP(装备强化!$F$3*INDEX(装备强化!$C$12:$C$26,MATCH(装备强化附表!K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35</v>
      </c>
      <c r="L622" s="54">
        <f t="shared" si="137"/>
        <v>70000</v>
      </c>
      <c r="M622" s="54">
        <f>ROUNDUP(装备强化!$F$3*INDEX(装备强化!$C$12:$C$26,MATCH(装备强化附表!M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43</v>
      </c>
      <c r="N622" s="54">
        <f t="shared" si="138"/>
        <v>86000</v>
      </c>
      <c r="O622" s="54">
        <f>ROUNDUP(装备强化!$F$3*INDEX(装备强化!$C$12:$C$26,MATCH(装备强化附表!O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55</v>
      </c>
      <c r="P622" s="54">
        <f t="shared" si="139"/>
        <v>110000</v>
      </c>
      <c r="Q622" s="54">
        <f>ROUNDUP(装备强化!$F$3*INDEX(装备强化!$C$12:$C$26,MATCH(装备强化附表!Q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97</v>
      </c>
      <c r="R622" s="54">
        <f t="shared" si="140"/>
        <v>194000</v>
      </c>
      <c r="S622" s="54">
        <f>ROUNDUP(装备强化!$F$3*INDEX(装备强化!$C$12:$C$26,MATCH(装备强化附表!S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113</v>
      </c>
      <c r="T622" s="54">
        <f t="shared" si="141"/>
        <v>226000</v>
      </c>
      <c r="U622" s="54">
        <f>ROUNDUP(装备强化!$F$3*INDEX(装备强化!$C$12:$C$26,MATCH(装备强化附表!U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128</v>
      </c>
      <c r="V622" s="54">
        <f t="shared" si="142"/>
        <v>256000</v>
      </c>
      <c r="W622" s="54">
        <f>ROUNDUP(装备强化!$F$3*INDEX(装备强化!$C$12:$C$26,MATCH(装备强化附表!W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144</v>
      </c>
      <c r="X622" s="54">
        <f t="shared" si="143"/>
        <v>288000</v>
      </c>
      <c r="Y622" s="54">
        <f>ROUNDUP(装备强化!$F$3*INDEX(装备强化!$C$12:$C$26,MATCH(装备强化附表!Y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159</v>
      </c>
      <c r="Z622" s="54">
        <f t="shared" si="144"/>
        <v>318000</v>
      </c>
      <c r="AA622" s="54">
        <f>ROUNDUP(装备强化!$F$3*INDEX(装备强化!$C$12:$C$26,MATCH(装备强化附表!AA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279</v>
      </c>
      <c r="AB622" s="54">
        <f t="shared" si="145"/>
        <v>558000</v>
      </c>
      <c r="AC622" s="54">
        <f>ROUNDUP(装备强化!$F$3*INDEX(装备强化!$C$12:$C$26,MATCH(装备强化附表!AC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310</v>
      </c>
      <c r="AD622" s="54">
        <f t="shared" si="146"/>
        <v>620000</v>
      </c>
      <c r="AE622" s="54">
        <f>ROUNDUP(装备强化!$F$3*INDEX(装备强化!$C$12:$C$26,MATCH(装备强化附表!AE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341</v>
      </c>
      <c r="AF622" s="54">
        <f t="shared" si="147"/>
        <v>682000</v>
      </c>
      <c r="AG622" s="54">
        <f>ROUNDUP(装备强化!$F$3*INDEX(装备强化!$C$12:$C$26,MATCH(装备强化附表!AG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372</v>
      </c>
      <c r="AH622" s="54">
        <f t="shared" si="148"/>
        <v>744000</v>
      </c>
      <c r="AI622" s="54">
        <f>ROUNDUP(装备强化!$F$3*INDEX(装备强化!$C$12:$C$26,MATCH(装备强化附表!AI$1,装备强化!$B$12:$B$26,0))*INDEX(装备强化!$G$12:$G$16,MATCH(装备强化附表!$D622,装备强化!$F$12:$F$16,0))*(INDEX(装备强化!$K$12:$K$26,MATCH(装备强化附表!$E622,装备强化!$J$12:$J$26,0))+IF($B622=1,装备强化!$K$28,0))*INDEX(装备强化!$O$12:$O$21,MATCH(装备强化附表!$C622,装备强化!$N$12:$N$21,0)),0)</f>
        <v>403</v>
      </c>
      <c r="AJ622" s="54">
        <f t="shared" si="149"/>
        <v>806000</v>
      </c>
    </row>
    <row r="623" spans="1:36">
      <c r="A623" t="s">
        <v>1786</v>
      </c>
      <c r="B623">
        <v>0</v>
      </c>
      <c r="C623" t="s">
        <v>131</v>
      </c>
      <c r="D623" t="s">
        <v>309</v>
      </c>
      <c r="E623">
        <v>65</v>
      </c>
      <c r="F623" t="s">
        <v>232</v>
      </c>
      <c r="G623" s="54">
        <f>ROUNDUP(装备强化!$F$3*INDEX(装备强化!$C$12:$C$26,MATCH(装备强化附表!G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16</v>
      </c>
      <c r="H623" s="54">
        <f t="shared" si="135"/>
        <v>32000</v>
      </c>
      <c r="I623" s="54">
        <f>ROUNDUP(装备强化!$F$3*INDEX(装备强化!$C$12:$C$26,MATCH(装备强化附表!I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24</v>
      </c>
      <c r="J623" s="54">
        <f t="shared" si="136"/>
        <v>48000</v>
      </c>
      <c r="K623" s="54">
        <f>ROUNDUP(装备强化!$F$3*INDEX(装备强化!$C$12:$C$26,MATCH(装备强化附表!K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35</v>
      </c>
      <c r="L623" s="54">
        <f t="shared" si="137"/>
        <v>70000</v>
      </c>
      <c r="M623" s="54">
        <f>ROUNDUP(装备强化!$F$3*INDEX(装备强化!$C$12:$C$26,MATCH(装备强化附表!M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43</v>
      </c>
      <c r="N623" s="54">
        <f t="shared" si="138"/>
        <v>86000</v>
      </c>
      <c r="O623" s="54">
        <f>ROUNDUP(装备强化!$F$3*INDEX(装备强化!$C$12:$C$26,MATCH(装备强化附表!O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55</v>
      </c>
      <c r="P623" s="54">
        <f t="shared" si="139"/>
        <v>110000</v>
      </c>
      <c r="Q623" s="54">
        <f>ROUNDUP(装备强化!$F$3*INDEX(装备强化!$C$12:$C$26,MATCH(装备强化附表!Q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97</v>
      </c>
      <c r="R623" s="54">
        <f t="shared" si="140"/>
        <v>194000</v>
      </c>
      <c r="S623" s="54">
        <f>ROUNDUP(装备强化!$F$3*INDEX(装备强化!$C$12:$C$26,MATCH(装备强化附表!S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113</v>
      </c>
      <c r="T623" s="54">
        <f t="shared" si="141"/>
        <v>226000</v>
      </c>
      <c r="U623" s="54">
        <f>ROUNDUP(装备强化!$F$3*INDEX(装备强化!$C$12:$C$26,MATCH(装备强化附表!U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128</v>
      </c>
      <c r="V623" s="54">
        <f t="shared" si="142"/>
        <v>256000</v>
      </c>
      <c r="W623" s="54">
        <f>ROUNDUP(装备强化!$F$3*INDEX(装备强化!$C$12:$C$26,MATCH(装备强化附表!W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144</v>
      </c>
      <c r="X623" s="54">
        <f t="shared" si="143"/>
        <v>288000</v>
      </c>
      <c r="Y623" s="54">
        <f>ROUNDUP(装备强化!$F$3*INDEX(装备强化!$C$12:$C$26,MATCH(装备强化附表!Y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159</v>
      </c>
      <c r="Z623" s="54">
        <f t="shared" si="144"/>
        <v>318000</v>
      </c>
      <c r="AA623" s="54">
        <f>ROUNDUP(装备强化!$F$3*INDEX(装备强化!$C$12:$C$26,MATCH(装备强化附表!AA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279</v>
      </c>
      <c r="AB623" s="54">
        <f t="shared" si="145"/>
        <v>558000</v>
      </c>
      <c r="AC623" s="54">
        <f>ROUNDUP(装备强化!$F$3*INDEX(装备强化!$C$12:$C$26,MATCH(装备强化附表!AC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310</v>
      </c>
      <c r="AD623" s="54">
        <f t="shared" si="146"/>
        <v>620000</v>
      </c>
      <c r="AE623" s="54">
        <f>ROUNDUP(装备强化!$F$3*INDEX(装备强化!$C$12:$C$26,MATCH(装备强化附表!AE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341</v>
      </c>
      <c r="AF623" s="54">
        <f t="shared" si="147"/>
        <v>682000</v>
      </c>
      <c r="AG623" s="54">
        <f>ROUNDUP(装备强化!$F$3*INDEX(装备强化!$C$12:$C$26,MATCH(装备强化附表!AG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372</v>
      </c>
      <c r="AH623" s="54">
        <f t="shared" si="148"/>
        <v>744000</v>
      </c>
      <c r="AI623" s="54">
        <f>ROUNDUP(装备强化!$F$3*INDEX(装备强化!$C$12:$C$26,MATCH(装备强化附表!AI$1,装备强化!$B$12:$B$26,0))*INDEX(装备强化!$G$12:$G$16,MATCH(装备强化附表!$D623,装备强化!$F$12:$F$16,0))*(INDEX(装备强化!$K$12:$K$26,MATCH(装备强化附表!$E623,装备强化!$J$12:$J$26,0))+IF($B623=1,装备强化!$K$28,0))*INDEX(装备强化!$O$12:$O$21,MATCH(装备强化附表!$C623,装备强化!$N$12:$N$21,0)),0)</f>
        <v>403</v>
      </c>
      <c r="AJ623" s="54">
        <f t="shared" si="149"/>
        <v>806000</v>
      </c>
    </row>
    <row r="624" spans="1:36">
      <c r="A624" t="s">
        <v>1791</v>
      </c>
      <c r="B624">
        <v>0</v>
      </c>
      <c r="C624" t="s">
        <v>132</v>
      </c>
      <c r="D624" t="s">
        <v>309</v>
      </c>
      <c r="E624">
        <v>65</v>
      </c>
      <c r="F624" t="s">
        <v>232</v>
      </c>
      <c r="G624" s="54">
        <f>ROUNDUP(装备强化!$F$3*INDEX(装备强化!$C$12:$C$26,MATCH(装备强化附表!G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10</v>
      </c>
      <c r="H624" s="54">
        <f t="shared" si="135"/>
        <v>20000</v>
      </c>
      <c r="I624" s="54">
        <f>ROUNDUP(装备强化!$F$3*INDEX(装备强化!$C$12:$C$26,MATCH(装备强化附表!I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14</v>
      </c>
      <c r="J624" s="54">
        <f t="shared" si="136"/>
        <v>28000</v>
      </c>
      <c r="K624" s="54">
        <f>ROUNDUP(装备强化!$F$3*INDEX(装备强化!$C$12:$C$26,MATCH(装备强化附表!K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21</v>
      </c>
      <c r="L624" s="54">
        <f t="shared" si="137"/>
        <v>42000</v>
      </c>
      <c r="M624" s="54">
        <f>ROUNDUP(装备强化!$F$3*INDEX(装备强化!$C$12:$C$26,MATCH(装备强化附表!M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26</v>
      </c>
      <c r="N624" s="54">
        <f t="shared" si="138"/>
        <v>52000</v>
      </c>
      <c r="O624" s="54">
        <f>ROUNDUP(装备强化!$F$3*INDEX(装备强化!$C$12:$C$26,MATCH(装备强化附表!O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33</v>
      </c>
      <c r="P624" s="54">
        <f t="shared" si="139"/>
        <v>66000</v>
      </c>
      <c r="Q624" s="54">
        <f>ROUNDUP(装备强化!$F$3*INDEX(装备强化!$C$12:$C$26,MATCH(装备强化附表!Q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59</v>
      </c>
      <c r="R624" s="54">
        <f t="shared" si="140"/>
        <v>118000</v>
      </c>
      <c r="S624" s="54">
        <f>ROUNDUP(装备强化!$F$3*INDEX(装备强化!$C$12:$C$26,MATCH(装备强化附表!S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68</v>
      </c>
      <c r="T624" s="54">
        <f t="shared" si="141"/>
        <v>136000</v>
      </c>
      <c r="U624" s="54">
        <f>ROUNDUP(装备强化!$F$3*INDEX(装备强化!$C$12:$C$26,MATCH(装备强化附表!U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77</v>
      </c>
      <c r="V624" s="54">
        <f t="shared" si="142"/>
        <v>154000</v>
      </c>
      <c r="W624" s="54">
        <f>ROUNDUP(装备强化!$F$3*INDEX(装备强化!$C$12:$C$26,MATCH(装备强化附表!W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87</v>
      </c>
      <c r="X624" s="54">
        <f t="shared" si="143"/>
        <v>174000</v>
      </c>
      <c r="Y624" s="54">
        <f>ROUNDUP(装备强化!$F$3*INDEX(装备强化!$C$12:$C$26,MATCH(装备强化附表!Y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96</v>
      </c>
      <c r="Z624" s="54">
        <f t="shared" si="144"/>
        <v>192000</v>
      </c>
      <c r="AA624" s="54">
        <f>ROUNDUP(装备强化!$F$3*INDEX(装备强化!$C$12:$C$26,MATCH(装备强化附表!AA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168</v>
      </c>
      <c r="AB624" s="54">
        <f t="shared" si="145"/>
        <v>336000</v>
      </c>
      <c r="AC624" s="54">
        <f>ROUNDUP(装备强化!$F$3*INDEX(装备强化!$C$12:$C$26,MATCH(装备强化附表!AC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186</v>
      </c>
      <c r="AD624" s="54">
        <f t="shared" si="146"/>
        <v>372000</v>
      </c>
      <c r="AE624" s="54">
        <f>ROUNDUP(装备强化!$F$3*INDEX(装备强化!$C$12:$C$26,MATCH(装备强化附表!AE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205</v>
      </c>
      <c r="AF624" s="54">
        <f t="shared" si="147"/>
        <v>410000</v>
      </c>
      <c r="AG624" s="54">
        <f>ROUNDUP(装备强化!$F$3*INDEX(装备强化!$C$12:$C$26,MATCH(装备强化附表!AG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224</v>
      </c>
      <c r="AH624" s="54">
        <f t="shared" si="148"/>
        <v>448000</v>
      </c>
      <c r="AI624" s="54">
        <f>ROUNDUP(装备强化!$F$3*INDEX(装备强化!$C$12:$C$26,MATCH(装备强化附表!AI$1,装备强化!$B$12:$B$26,0))*INDEX(装备强化!$G$12:$G$16,MATCH(装备强化附表!$D624,装备强化!$F$12:$F$16,0))*(INDEX(装备强化!$K$12:$K$26,MATCH(装备强化附表!$E624,装备强化!$J$12:$J$26,0))+IF($B624=1,装备强化!$K$28,0))*INDEX(装备强化!$O$12:$O$21,MATCH(装备强化附表!$C624,装备强化!$N$12:$N$21,0)),0)</f>
        <v>242</v>
      </c>
      <c r="AJ624" s="54">
        <f t="shared" si="149"/>
        <v>484000</v>
      </c>
    </row>
    <row r="625" spans="1:36">
      <c r="A625" t="s">
        <v>1796</v>
      </c>
      <c r="B625">
        <v>0</v>
      </c>
      <c r="C625" t="s">
        <v>127</v>
      </c>
      <c r="D625" t="s">
        <v>309</v>
      </c>
      <c r="E625">
        <v>65</v>
      </c>
      <c r="F625" t="s">
        <v>135</v>
      </c>
      <c r="G625" s="54">
        <f>ROUNDUP(装备强化!$F$3*INDEX(装备强化!$C$12:$C$26,MATCH(装备强化附表!G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31</v>
      </c>
      <c r="H625" s="54">
        <f t="shared" si="135"/>
        <v>62000</v>
      </c>
      <c r="I625" s="54">
        <f>ROUNDUP(装备强化!$F$3*INDEX(装备强化!$C$12:$C$26,MATCH(装备强化附表!I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47</v>
      </c>
      <c r="J625" s="54">
        <f t="shared" si="136"/>
        <v>94000</v>
      </c>
      <c r="K625" s="54">
        <f>ROUNDUP(装备强化!$F$3*INDEX(装备强化!$C$12:$C$26,MATCH(装备强化附表!K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70</v>
      </c>
      <c r="L625" s="54">
        <f t="shared" si="137"/>
        <v>140000</v>
      </c>
      <c r="M625" s="54">
        <f>ROUNDUP(装备强化!$F$3*INDEX(装备强化!$C$12:$C$26,MATCH(装备强化附表!M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86</v>
      </c>
      <c r="N625" s="54">
        <f t="shared" si="138"/>
        <v>172000</v>
      </c>
      <c r="O625" s="54">
        <f>ROUNDUP(装备强化!$F$3*INDEX(装备强化!$C$12:$C$26,MATCH(装备强化附表!O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109</v>
      </c>
      <c r="P625" s="54">
        <f t="shared" si="139"/>
        <v>218000</v>
      </c>
      <c r="Q625" s="54">
        <f>ROUNDUP(装备强化!$F$3*INDEX(装备强化!$C$12:$C$26,MATCH(装备强化附表!Q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194</v>
      </c>
      <c r="R625" s="54">
        <f t="shared" si="140"/>
        <v>388000</v>
      </c>
      <c r="S625" s="54">
        <f>ROUNDUP(装备强化!$F$3*INDEX(装备强化!$C$12:$C$26,MATCH(装备强化附表!S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225</v>
      </c>
      <c r="T625" s="54">
        <f t="shared" si="141"/>
        <v>450000</v>
      </c>
      <c r="U625" s="54">
        <f>ROUNDUP(装备强化!$F$3*INDEX(装备强化!$C$12:$C$26,MATCH(装备强化附表!U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256</v>
      </c>
      <c r="V625" s="54">
        <f t="shared" si="142"/>
        <v>512000</v>
      </c>
      <c r="W625" s="54">
        <f>ROUNDUP(装备强化!$F$3*INDEX(装备强化!$C$12:$C$26,MATCH(装备强化附表!W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287</v>
      </c>
      <c r="X625" s="54">
        <f t="shared" si="143"/>
        <v>574000</v>
      </c>
      <c r="Y625" s="54">
        <f>ROUNDUP(装备强化!$F$3*INDEX(装备强化!$C$12:$C$26,MATCH(装备强化附表!Y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318</v>
      </c>
      <c r="Z625" s="54">
        <f t="shared" si="144"/>
        <v>636000</v>
      </c>
      <c r="AA625" s="54">
        <f>ROUNDUP(装备强化!$F$3*INDEX(装备强化!$C$12:$C$26,MATCH(装备强化附表!AA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558</v>
      </c>
      <c r="AB625" s="54">
        <f t="shared" si="145"/>
        <v>1116000</v>
      </c>
      <c r="AC625" s="54">
        <f>ROUNDUP(装备强化!$F$3*INDEX(装备强化!$C$12:$C$26,MATCH(装备强化附表!AC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620</v>
      </c>
      <c r="AD625" s="54">
        <f t="shared" si="146"/>
        <v>1240000</v>
      </c>
      <c r="AE625" s="54">
        <f>ROUNDUP(装备强化!$F$3*INDEX(装备强化!$C$12:$C$26,MATCH(装备强化附表!AE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682</v>
      </c>
      <c r="AF625" s="54">
        <f t="shared" si="147"/>
        <v>1364000</v>
      </c>
      <c r="AG625" s="54">
        <f>ROUNDUP(装备强化!$F$3*INDEX(装备强化!$C$12:$C$26,MATCH(装备强化附表!AG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744</v>
      </c>
      <c r="AH625" s="54">
        <f t="shared" si="148"/>
        <v>1488000</v>
      </c>
      <c r="AI625" s="54">
        <f>ROUNDUP(装备强化!$F$3*INDEX(装备强化!$C$12:$C$26,MATCH(装备强化附表!AI$1,装备强化!$B$12:$B$26,0))*INDEX(装备强化!$G$12:$G$16,MATCH(装备强化附表!$D625,装备强化!$F$12:$F$16,0))*(INDEX(装备强化!$K$12:$K$26,MATCH(装备强化附表!$E625,装备强化!$J$12:$J$26,0))+IF($B625=1,装备强化!$K$28,0))*INDEX(装备强化!$O$12:$O$21,MATCH(装备强化附表!$C625,装备强化!$N$12:$N$21,0)),0)</f>
        <v>806</v>
      </c>
      <c r="AJ625" s="54">
        <f t="shared" si="149"/>
        <v>1612000</v>
      </c>
    </row>
    <row r="626" spans="1:36">
      <c r="A626" t="s">
        <v>1801</v>
      </c>
      <c r="B626">
        <v>1</v>
      </c>
      <c r="C626" t="s">
        <v>127</v>
      </c>
      <c r="D626" t="s">
        <v>309</v>
      </c>
      <c r="E626">
        <v>65</v>
      </c>
      <c r="F626" t="s">
        <v>135</v>
      </c>
      <c r="G626" s="54">
        <f>ROUNDUP(装备强化!$F$3*INDEX(装备强化!$C$12:$C$26,MATCH(装备强化附表!G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37</v>
      </c>
      <c r="H626" s="54">
        <f t="shared" si="135"/>
        <v>74000</v>
      </c>
      <c r="I626" s="54">
        <f>ROUNDUP(装备强化!$F$3*INDEX(装备强化!$C$12:$C$26,MATCH(装备强化附表!I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56</v>
      </c>
      <c r="J626" s="54">
        <f t="shared" si="136"/>
        <v>112000</v>
      </c>
      <c r="K626" s="54">
        <f>ROUNDUP(装备强化!$F$3*INDEX(装备强化!$C$12:$C$26,MATCH(装备强化附表!K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84</v>
      </c>
      <c r="L626" s="54">
        <f t="shared" si="137"/>
        <v>168000</v>
      </c>
      <c r="M626" s="54">
        <f>ROUNDUP(装备强化!$F$3*INDEX(装备强化!$C$12:$C$26,MATCH(装备强化附表!M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102</v>
      </c>
      <c r="N626" s="54">
        <f t="shared" si="138"/>
        <v>204000</v>
      </c>
      <c r="O626" s="54">
        <f>ROUNDUP(装备强化!$F$3*INDEX(装备强化!$C$12:$C$26,MATCH(装备强化附表!O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130</v>
      </c>
      <c r="P626" s="54">
        <f t="shared" si="139"/>
        <v>260000</v>
      </c>
      <c r="Q626" s="54">
        <f>ROUNDUP(装备强化!$F$3*INDEX(装备强化!$C$12:$C$26,MATCH(装备强化附表!Q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232</v>
      </c>
      <c r="R626" s="54">
        <f t="shared" si="140"/>
        <v>464000</v>
      </c>
      <c r="S626" s="54">
        <f>ROUNDUP(装备强化!$F$3*INDEX(装备强化!$C$12:$C$26,MATCH(装备强化附表!S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269</v>
      </c>
      <c r="T626" s="54">
        <f t="shared" si="141"/>
        <v>538000</v>
      </c>
      <c r="U626" s="54">
        <f>ROUNDUP(装备强化!$F$3*INDEX(装备强化!$C$12:$C$26,MATCH(装备强化附表!U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306</v>
      </c>
      <c r="V626" s="54">
        <f t="shared" si="142"/>
        <v>612000</v>
      </c>
      <c r="W626" s="54">
        <f>ROUNDUP(装备强化!$F$3*INDEX(装备强化!$C$12:$C$26,MATCH(装备强化附表!W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343</v>
      </c>
      <c r="X626" s="54">
        <f t="shared" si="143"/>
        <v>686000</v>
      </c>
      <c r="Y626" s="54">
        <f>ROUNDUP(装备强化!$F$3*INDEX(装备强化!$C$12:$C$26,MATCH(装备强化附表!Y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380</v>
      </c>
      <c r="Z626" s="54">
        <f t="shared" si="144"/>
        <v>760000</v>
      </c>
      <c r="AA626" s="54">
        <f>ROUNDUP(装备强化!$F$3*INDEX(装备强化!$C$12:$C$26,MATCH(装备强化附表!AA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666</v>
      </c>
      <c r="AB626" s="54">
        <f t="shared" si="145"/>
        <v>1332000</v>
      </c>
      <c r="AC626" s="54">
        <f>ROUNDUP(装备强化!$F$3*INDEX(装备强化!$C$12:$C$26,MATCH(装备强化附表!AC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740</v>
      </c>
      <c r="AD626" s="54">
        <f t="shared" si="146"/>
        <v>1480000</v>
      </c>
      <c r="AE626" s="54">
        <f>ROUNDUP(装备强化!$F$3*INDEX(装备强化!$C$12:$C$26,MATCH(装备强化附表!AE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814</v>
      </c>
      <c r="AF626" s="54">
        <f t="shared" si="147"/>
        <v>1628000</v>
      </c>
      <c r="AG626" s="54">
        <f>ROUNDUP(装备强化!$F$3*INDEX(装备强化!$C$12:$C$26,MATCH(装备强化附表!AG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888</v>
      </c>
      <c r="AH626" s="54">
        <f t="shared" si="148"/>
        <v>1776000</v>
      </c>
      <c r="AI626" s="54">
        <f>ROUNDUP(装备强化!$F$3*INDEX(装备强化!$C$12:$C$26,MATCH(装备强化附表!AI$1,装备强化!$B$12:$B$26,0))*INDEX(装备强化!$G$12:$G$16,MATCH(装备强化附表!$D626,装备强化!$F$12:$F$16,0))*(INDEX(装备强化!$K$12:$K$26,MATCH(装备强化附表!$E626,装备强化!$J$12:$J$26,0))+IF($B626=1,装备强化!$K$28,0))*INDEX(装备强化!$O$12:$O$21,MATCH(装备强化附表!$C626,装备强化!$N$12:$N$21,0)),0)</f>
        <v>962</v>
      </c>
      <c r="AJ626" s="54">
        <f t="shared" si="149"/>
        <v>1924000</v>
      </c>
    </row>
    <row r="627" spans="1:36">
      <c r="A627" t="s">
        <v>1806</v>
      </c>
      <c r="B627">
        <v>0</v>
      </c>
      <c r="C627" t="s">
        <v>128</v>
      </c>
      <c r="D627" t="s">
        <v>309</v>
      </c>
      <c r="E627">
        <v>65</v>
      </c>
      <c r="F627" t="s">
        <v>135</v>
      </c>
      <c r="G627" s="54">
        <f>ROUNDUP(装备强化!$F$3*INDEX(装备强化!$C$12:$C$26,MATCH(装备强化附表!G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20</v>
      </c>
      <c r="H627" s="54">
        <f t="shared" si="135"/>
        <v>40000</v>
      </c>
      <c r="I627" s="54">
        <f>ROUNDUP(装备强化!$F$3*INDEX(装备强化!$C$12:$C$26,MATCH(装备强化附表!I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30</v>
      </c>
      <c r="J627" s="54">
        <f t="shared" si="136"/>
        <v>60000</v>
      </c>
      <c r="K627" s="54">
        <f>ROUNDUP(装备强化!$F$3*INDEX(装备强化!$C$12:$C$26,MATCH(装备强化附表!K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44</v>
      </c>
      <c r="L627" s="54">
        <f t="shared" si="137"/>
        <v>88000</v>
      </c>
      <c r="M627" s="54">
        <f>ROUNDUP(装备强化!$F$3*INDEX(装备强化!$C$12:$C$26,MATCH(装备强化附表!M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54</v>
      </c>
      <c r="N627" s="54">
        <f t="shared" si="138"/>
        <v>108000</v>
      </c>
      <c r="O627" s="54">
        <f>ROUNDUP(装备强化!$F$3*INDEX(装备强化!$C$12:$C$26,MATCH(装备强化附表!O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68</v>
      </c>
      <c r="P627" s="54">
        <f t="shared" si="139"/>
        <v>136000</v>
      </c>
      <c r="Q627" s="54">
        <f>ROUNDUP(装备强化!$F$3*INDEX(装备强化!$C$12:$C$26,MATCH(装备强化附表!Q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122</v>
      </c>
      <c r="R627" s="54">
        <f t="shared" si="140"/>
        <v>244000</v>
      </c>
      <c r="S627" s="54">
        <f>ROUNDUP(装备强化!$F$3*INDEX(装备强化!$C$12:$C$26,MATCH(装备强化附表!S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141</v>
      </c>
      <c r="T627" s="54">
        <f t="shared" si="141"/>
        <v>282000</v>
      </c>
      <c r="U627" s="54">
        <f>ROUNDUP(装备强化!$F$3*INDEX(装备强化!$C$12:$C$26,MATCH(装备强化附表!U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160</v>
      </c>
      <c r="V627" s="54">
        <f t="shared" si="142"/>
        <v>320000</v>
      </c>
      <c r="W627" s="54">
        <f>ROUNDUP(装备强化!$F$3*INDEX(装备强化!$C$12:$C$26,MATCH(装备强化附表!W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180</v>
      </c>
      <c r="X627" s="54">
        <f t="shared" si="143"/>
        <v>360000</v>
      </c>
      <c r="Y627" s="54">
        <f>ROUNDUP(装备强化!$F$3*INDEX(装备强化!$C$12:$C$26,MATCH(装备强化附表!Y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199</v>
      </c>
      <c r="Z627" s="54">
        <f t="shared" si="144"/>
        <v>398000</v>
      </c>
      <c r="AA627" s="54">
        <f>ROUNDUP(装备强化!$F$3*INDEX(装备强化!$C$12:$C$26,MATCH(装备强化附表!AA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349</v>
      </c>
      <c r="AB627" s="54">
        <f t="shared" si="145"/>
        <v>698000</v>
      </c>
      <c r="AC627" s="54">
        <f>ROUNDUP(装备强化!$F$3*INDEX(装备强化!$C$12:$C$26,MATCH(装备强化附表!AC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388</v>
      </c>
      <c r="AD627" s="54">
        <f t="shared" si="146"/>
        <v>776000</v>
      </c>
      <c r="AE627" s="54">
        <f>ROUNDUP(装备强化!$F$3*INDEX(装备强化!$C$12:$C$26,MATCH(装备强化附表!AE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427</v>
      </c>
      <c r="AF627" s="54">
        <f t="shared" si="147"/>
        <v>854000</v>
      </c>
      <c r="AG627" s="54">
        <f>ROUNDUP(装备强化!$F$3*INDEX(装备强化!$C$12:$C$26,MATCH(装备强化附表!AG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465</v>
      </c>
      <c r="AH627" s="54">
        <f t="shared" si="148"/>
        <v>930000</v>
      </c>
      <c r="AI627" s="54">
        <f>ROUNDUP(装备强化!$F$3*INDEX(装备强化!$C$12:$C$26,MATCH(装备强化附表!AI$1,装备强化!$B$12:$B$26,0))*INDEX(装备强化!$G$12:$G$16,MATCH(装备强化附表!$D627,装备强化!$F$12:$F$16,0))*(INDEX(装备强化!$K$12:$K$26,MATCH(装备强化附表!$E627,装备强化!$J$12:$J$26,0))+IF($B627=1,装备强化!$K$28,0))*INDEX(装备强化!$O$12:$O$21,MATCH(装备强化附表!$C627,装备强化!$N$12:$N$21,0)),0)</f>
        <v>504</v>
      </c>
      <c r="AJ627" s="54">
        <f t="shared" si="149"/>
        <v>1008000</v>
      </c>
    </row>
    <row r="628" spans="1:36">
      <c r="A628" t="s">
        <v>1811</v>
      </c>
      <c r="B628">
        <v>1</v>
      </c>
      <c r="C628" t="s">
        <v>128</v>
      </c>
      <c r="D628" t="s">
        <v>309</v>
      </c>
      <c r="E628">
        <v>65</v>
      </c>
      <c r="F628" t="s">
        <v>135</v>
      </c>
      <c r="G628" s="54">
        <f>ROUNDUP(装备强化!$F$3*INDEX(装备强化!$C$12:$C$26,MATCH(装备强化附表!G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24</v>
      </c>
      <c r="H628" s="54">
        <f t="shared" si="135"/>
        <v>48000</v>
      </c>
      <c r="I628" s="54">
        <f>ROUNDUP(装备强化!$F$3*INDEX(装备强化!$C$12:$C$26,MATCH(装备强化附表!I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35</v>
      </c>
      <c r="J628" s="54">
        <f t="shared" si="136"/>
        <v>70000</v>
      </c>
      <c r="K628" s="54">
        <f>ROUNDUP(装备强化!$F$3*INDEX(装备强化!$C$12:$C$26,MATCH(装备强化附表!K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53</v>
      </c>
      <c r="L628" s="54">
        <f t="shared" si="137"/>
        <v>106000</v>
      </c>
      <c r="M628" s="54">
        <f>ROUNDUP(装备强化!$F$3*INDEX(装备强化!$C$12:$C$26,MATCH(装备强化附表!M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64</v>
      </c>
      <c r="N628" s="54">
        <f t="shared" si="138"/>
        <v>128000</v>
      </c>
      <c r="O628" s="54">
        <f>ROUNDUP(装备强化!$F$3*INDEX(装备强化!$C$12:$C$26,MATCH(装备强化附表!O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81</v>
      </c>
      <c r="P628" s="54">
        <f t="shared" si="139"/>
        <v>162000</v>
      </c>
      <c r="Q628" s="54">
        <f>ROUNDUP(装备强化!$F$3*INDEX(装备强化!$C$12:$C$26,MATCH(装备强化附表!Q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145</v>
      </c>
      <c r="R628" s="54">
        <f t="shared" si="140"/>
        <v>290000</v>
      </c>
      <c r="S628" s="54">
        <f>ROUNDUP(装备强化!$F$3*INDEX(装备强化!$C$12:$C$26,MATCH(装备强化附表!S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168</v>
      </c>
      <c r="T628" s="54">
        <f t="shared" si="141"/>
        <v>336000</v>
      </c>
      <c r="U628" s="54">
        <f>ROUNDUP(装备强化!$F$3*INDEX(装备强化!$C$12:$C$26,MATCH(装备强化附表!U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191</v>
      </c>
      <c r="V628" s="54">
        <f t="shared" si="142"/>
        <v>382000</v>
      </c>
      <c r="W628" s="54">
        <f>ROUNDUP(装备强化!$F$3*INDEX(装备强化!$C$12:$C$26,MATCH(装备强化附表!W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214</v>
      </c>
      <c r="X628" s="54">
        <f t="shared" si="143"/>
        <v>428000</v>
      </c>
      <c r="Y628" s="54">
        <f>ROUNDUP(装备强化!$F$3*INDEX(装备强化!$C$12:$C$26,MATCH(装备强化附表!Y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238</v>
      </c>
      <c r="Z628" s="54">
        <f t="shared" si="144"/>
        <v>476000</v>
      </c>
      <c r="AA628" s="54">
        <f>ROUNDUP(装备强化!$F$3*INDEX(装备强化!$C$12:$C$26,MATCH(装备强化附表!AA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417</v>
      </c>
      <c r="AB628" s="54">
        <f t="shared" si="145"/>
        <v>834000</v>
      </c>
      <c r="AC628" s="54">
        <f>ROUNDUP(装备强化!$F$3*INDEX(装备强化!$C$12:$C$26,MATCH(装备强化附表!AC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463</v>
      </c>
      <c r="AD628" s="54">
        <f t="shared" si="146"/>
        <v>926000</v>
      </c>
      <c r="AE628" s="54">
        <f>ROUNDUP(装备强化!$F$3*INDEX(装备强化!$C$12:$C$26,MATCH(装备强化附表!AE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509</v>
      </c>
      <c r="AF628" s="54">
        <f t="shared" si="147"/>
        <v>1018000</v>
      </c>
      <c r="AG628" s="54">
        <f>ROUNDUP(装备强化!$F$3*INDEX(装备强化!$C$12:$C$26,MATCH(装备强化附表!AG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555</v>
      </c>
      <c r="AH628" s="54">
        <f t="shared" si="148"/>
        <v>1110000</v>
      </c>
      <c r="AI628" s="54">
        <f>ROUNDUP(装备强化!$F$3*INDEX(装备强化!$C$12:$C$26,MATCH(装备强化附表!AI$1,装备强化!$B$12:$B$26,0))*INDEX(装备强化!$G$12:$G$16,MATCH(装备强化附表!$D628,装备强化!$F$12:$F$16,0))*(INDEX(装备强化!$K$12:$K$26,MATCH(装备强化附表!$E628,装备强化!$J$12:$J$26,0))+IF($B628=1,装备强化!$K$28,0))*INDEX(装备强化!$O$12:$O$21,MATCH(装备强化附表!$C628,装备强化!$N$12:$N$21,0)),0)</f>
        <v>602</v>
      </c>
      <c r="AJ628" s="54">
        <f t="shared" si="149"/>
        <v>1204000</v>
      </c>
    </row>
    <row r="629" spans="1:36">
      <c r="A629" t="s">
        <v>1816</v>
      </c>
      <c r="B629">
        <v>0</v>
      </c>
      <c r="C629" t="s">
        <v>127</v>
      </c>
      <c r="D629" t="s">
        <v>309</v>
      </c>
      <c r="E629">
        <v>65</v>
      </c>
      <c r="F629" t="s">
        <v>139</v>
      </c>
      <c r="G629" s="54">
        <f>ROUNDUP(装备强化!$F$3*INDEX(装备强化!$C$12:$C$26,MATCH(装备强化附表!G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31</v>
      </c>
      <c r="H629" s="54">
        <f t="shared" si="135"/>
        <v>62000</v>
      </c>
      <c r="I629" s="54">
        <f>ROUNDUP(装备强化!$F$3*INDEX(装备强化!$C$12:$C$26,MATCH(装备强化附表!I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47</v>
      </c>
      <c r="J629" s="54">
        <f t="shared" si="136"/>
        <v>94000</v>
      </c>
      <c r="K629" s="54">
        <f>ROUNDUP(装备强化!$F$3*INDEX(装备强化!$C$12:$C$26,MATCH(装备强化附表!K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70</v>
      </c>
      <c r="L629" s="54">
        <f t="shared" si="137"/>
        <v>140000</v>
      </c>
      <c r="M629" s="54">
        <f>ROUNDUP(装备强化!$F$3*INDEX(装备强化!$C$12:$C$26,MATCH(装备强化附表!M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86</v>
      </c>
      <c r="N629" s="54">
        <f t="shared" si="138"/>
        <v>172000</v>
      </c>
      <c r="O629" s="54">
        <f>ROUNDUP(装备强化!$F$3*INDEX(装备强化!$C$12:$C$26,MATCH(装备强化附表!O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109</v>
      </c>
      <c r="P629" s="54">
        <f t="shared" si="139"/>
        <v>218000</v>
      </c>
      <c r="Q629" s="54">
        <f>ROUNDUP(装备强化!$F$3*INDEX(装备强化!$C$12:$C$26,MATCH(装备强化附表!Q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194</v>
      </c>
      <c r="R629" s="54">
        <f t="shared" si="140"/>
        <v>388000</v>
      </c>
      <c r="S629" s="54">
        <f>ROUNDUP(装备强化!$F$3*INDEX(装备强化!$C$12:$C$26,MATCH(装备强化附表!S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225</v>
      </c>
      <c r="T629" s="54">
        <f t="shared" si="141"/>
        <v>450000</v>
      </c>
      <c r="U629" s="54">
        <f>ROUNDUP(装备强化!$F$3*INDEX(装备强化!$C$12:$C$26,MATCH(装备强化附表!U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256</v>
      </c>
      <c r="V629" s="54">
        <f t="shared" si="142"/>
        <v>512000</v>
      </c>
      <c r="W629" s="54">
        <f>ROUNDUP(装备强化!$F$3*INDEX(装备强化!$C$12:$C$26,MATCH(装备强化附表!W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287</v>
      </c>
      <c r="X629" s="54">
        <f t="shared" si="143"/>
        <v>574000</v>
      </c>
      <c r="Y629" s="54">
        <f>ROUNDUP(装备强化!$F$3*INDEX(装备强化!$C$12:$C$26,MATCH(装备强化附表!Y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318</v>
      </c>
      <c r="Z629" s="54">
        <f t="shared" si="144"/>
        <v>636000</v>
      </c>
      <c r="AA629" s="54">
        <f>ROUNDUP(装备强化!$F$3*INDEX(装备强化!$C$12:$C$26,MATCH(装备强化附表!AA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558</v>
      </c>
      <c r="AB629" s="54">
        <f t="shared" si="145"/>
        <v>1116000</v>
      </c>
      <c r="AC629" s="54">
        <f>ROUNDUP(装备强化!$F$3*INDEX(装备强化!$C$12:$C$26,MATCH(装备强化附表!AC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620</v>
      </c>
      <c r="AD629" s="54">
        <f t="shared" si="146"/>
        <v>1240000</v>
      </c>
      <c r="AE629" s="54">
        <f>ROUNDUP(装备强化!$F$3*INDEX(装备强化!$C$12:$C$26,MATCH(装备强化附表!AE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682</v>
      </c>
      <c r="AF629" s="54">
        <f t="shared" si="147"/>
        <v>1364000</v>
      </c>
      <c r="AG629" s="54">
        <f>ROUNDUP(装备强化!$F$3*INDEX(装备强化!$C$12:$C$26,MATCH(装备强化附表!AG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744</v>
      </c>
      <c r="AH629" s="54">
        <f t="shared" si="148"/>
        <v>1488000</v>
      </c>
      <c r="AI629" s="54">
        <f>ROUNDUP(装备强化!$F$3*INDEX(装备强化!$C$12:$C$26,MATCH(装备强化附表!AI$1,装备强化!$B$12:$B$26,0))*INDEX(装备强化!$G$12:$G$16,MATCH(装备强化附表!$D629,装备强化!$F$12:$F$16,0))*(INDEX(装备强化!$K$12:$K$26,MATCH(装备强化附表!$E629,装备强化!$J$12:$J$26,0))+IF($B629=1,装备强化!$K$28,0))*INDEX(装备强化!$O$12:$O$21,MATCH(装备强化附表!$C629,装备强化!$N$12:$N$21,0)),0)</f>
        <v>806</v>
      </c>
      <c r="AJ629" s="54">
        <f t="shared" si="149"/>
        <v>1612000</v>
      </c>
    </row>
    <row r="630" spans="1:36">
      <c r="A630" t="s">
        <v>1821</v>
      </c>
      <c r="B630">
        <v>1</v>
      </c>
      <c r="C630" t="s">
        <v>127</v>
      </c>
      <c r="D630" t="s">
        <v>309</v>
      </c>
      <c r="E630">
        <v>65</v>
      </c>
      <c r="F630" t="s">
        <v>139</v>
      </c>
      <c r="G630" s="54">
        <f>ROUNDUP(装备强化!$F$3*INDEX(装备强化!$C$12:$C$26,MATCH(装备强化附表!G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37</v>
      </c>
      <c r="H630" s="54">
        <f t="shared" si="135"/>
        <v>74000</v>
      </c>
      <c r="I630" s="54">
        <f>ROUNDUP(装备强化!$F$3*INDEX(装备强化!$C$12:$C$26,MATCH(装备强化附表!I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56</v>
      </c>
      <c r="J630" s="54">
        <f t="shared" si="136"/>
        <v>112000</v>
      </c>
      <c r="K630" s="54">
        <f>ROUNDUP(装备强化!$F$3*INDEX(装备强化!$C$12:$C$26,MATCH(装备强化附表!K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84</v>
      </c>
      <c r="L630" s="54">
        <f t="shared" si="137"/>
        <v>168000</v>
      </c>
      <c r="M630" s="54">
        <f>ROUNDUP(装备强化!$F$3*INDEX(装备强化!$C$12:$C$26,MATCH(装备强化附表!M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102</v>
      </c>
      <c r="N630" s="54">
        <f t="shared" si="138"/>
        <v>204000</v>
      </c>
      <c r="O630" s="54">
        <f>ROUNDUP(装备强化!$F$3*INDEX(装备强化!$C$12:$C$26,MATCH(装备强化附表!O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130</v>
      </c>
      <c r="P630" s="54">
        <f t="shared" si="139"/>
        <v>260000</v>
      </c>
      <c r="Q630" s="54">
        <f>ROUNDUP(装备强化!$F$3*INDEX(装备强化!$C$12:$C$26,MATCH(装备强化附表!Q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232</v>
      </c>
      <c r="R630" s="54">
        <f t="shared" si="140"/>
        <v>464000</v>
      </c>
      <c r="S630" s="54">
        <f>ROUNDUP(装备强化!$F$3*INDEX(装备强化!$C$12:$C$26,MATCH(装备强化附表!S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269</v>
      </c>
      <c r="T630" s="54">
        <f t="shared" si="141"/>
        <v>538000</v>
      </c>
      <c r="U630" s="54">
        <f>ROUNDUP(装备强化!$F$3*INDEX(装备强化!$C$12:$C$26,MATCH(装备强化附表!U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306</v>
      </c>
      <c r="V630" s="54">
        <f t="shared" si="142"/>
        <v>612000</v>
      </c>
      <c r="W630" s="54">
        <f>ROUNDUP(装备强化!$F$3*INDEX(装备强化!$C$12:$C$26,MATCH(装备强化附表!W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343</v>
      </c>
      <c r="X630" s="54">
        <f t="shared" si="143"/>
        <v>686000</v>
      </c>
      <c r="Y630" s="54">
        <f>ROUNDUP(装备强化!$F$3*INDEX(装备强化!$C$12:$C$26,MATCH(装备强化附表!Y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380</v>
      </c>
      <c r="Z630" s="54">
        <f t="shared" si="144"/>
        <v>760000</v>
      </c>
      <c r="AA630" s="54">
        <f>ROUNDUP(装备强化!$F$3*INDEX(装备强化!$C$12:$C$26,MATCH(装备强化附表!AA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666</v>
      </c>
      <c r="AB630" s="54">
        <f t="shared" si="145"/>
        <v>1332000</v>
      </c>
      <c r="AC630" s="54">
        <f>ROUNDUP(装备强化!$F$3*INDEX(装备强化!$C$12:$C$26,MATCH(装备强化附表!AC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740</v>
      </c>
      <c r="AD630" s="54">
        <f t="shared" si="146"/>
        <v>1480000</v>
      </c>
      <c r="AE630" s="54">
        <f>ROUNDUP(装备强化!$F$3*INDEX(装备强化!$C$12:$C$26,MATCH(装备强化附表!AE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814</v>
      </c>
      <c r="AF630" s="54">
        <f t="shared" si="147"/>
        <v>1628000</v>
      </c>
      <c r="AG630" s="54">
        <f>ROUNDUP(装备强化!$F$3*INDEX(装备强化!$C$12:$C$26,MATCH(装备强化附表!AG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888</v>
      </c>
      <c r="AH630" s="54">
        <f t="shared" si="148"/>
        <v>1776000</v>
      </c>
      <c r="AI630" s="54">
        <f>ROUNDUP(装备强化!$F$3*INDEX(装备强化!$C$12:$C$26,MATCH(装备强化附表!AI$1,装备强化!$B$12:$B$26,0))*INDEX(装备强化!$G$12:$G$16,MATCH(装备强化附表!$D630,装备强化!$F$12:$F$16,0))*(INDEX(装备强化!$K$12:$K$26,MATCH(装备强化附表!$E630,装备强化!$J$12:$J$26,0))+IF($B630=1,装备强化!$K$28,0))*INDEX(装备强化!$O$12:$O$21,MATCH(装备强化附表!$C630,装备强化!$N$12:$N$21,0)),0)</f>
        <v>962</v>
      </c>
      <c r="AJ630" s="54">
        <f t="shared" si="149"/>
        <v>1924000</v>
      </c>
    </row>
    <row r="631" spans="1:36">
      <c r="A631" t="s">
        <v>1826</v>
      </c>
      <c r="B631">
        <v>0</v>
      </c>
      <c r="C631" t="s">
        <v>128</v>
      </c>
      <c r="D631" t="s">
        <v>309</v>
      </c>
      <c r="E631">
        <v>65</v>
      </c>
      <c r="F631" t="s">
        <v>139</v>
      </c>
      <c r="G631" s="54">
        <f>ROUNDUP(装备强化!$F$3*INDEX(装备强化!$C$12:$C$26,MATCH(装备强化附表!G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20</v>
      </c>
      <c r="H631" s="54">
        <f t="shared" si="135"/>
        <v>40000</v>
      </c>
      <c r="I631" s="54">
        <f>ROUNDUP(装备强化!$F$3*INDEX(装备强化!$C$12:$C$26,MATCH(装备强化附表!I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30</v>
      </c>
      <c r="J631" s="54">
        <f t="shared" si="136"/>
        <v>60000</v>
      </c>
      <c r="K631" s="54">
        <f>ROUNDUP(装备强化!$F$3*INDEX(装备强化!$C$12:$C$26,MATCH(装备强化附表!K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44</v>
      </c>
      <c r="L631" s="54">
        <f t="shared" si="137"/>
        <v>88000</v>
      </c>
      <c r="M631" s="54">
        <f>ROUNDUP(装备强化!$F$3*INDEX(装备强化!$C$12:$C$26,MATCH(装备强化附表!M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54</v>
      </c>
      <c r="N631" s="54">
        <f t="shared" si="138"/>
        <v>108000</v>
      </c>
      <c r="O631" s="54">
        <f>ROUNDUP(装备强化!$F$3*INDEX(装备强化!$C$12:$C$26,MATCH(装备强化附表!O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68</v>
      </c>
      <c r="P631" s="54">
        <f t="shared" si="139"/>
        <v>136000</v>
      </c>
      <c r="Q631" s="54">
        <f>ROUNDUP(装备强化!$F$3*INDEX(装备强化!$C$12:$C$26,MATCH(装备强化附表!Q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122</v>
      </c>
      <c r="R631" s="54">
        <f t="shared" si="140"/>
        <v>244000</v>
      </c>
      <c r="S631" s="54">
        <f>ROUNDUP(装备强化!$F$3*INDEX(装备强化!$C$12:$C$26,MATCH(装备强化附表!S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141</v>
      </c>
      <c r="T631" s="54">
        <f t="shared" si="141"/>
        <v>282000</v>
      </c>
      <c r="U631" s="54">
        <f>ROUNDUP(装备强化!$F$3*INDEX(装备强化!$C$12:$C$26,MATCH(装备强化附表!U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160</v>
      </c>
      <c r="V631" s="54">
        <f t="shared" si="142"/>
        <v>320000</v>
      </c>
      <c r="W631" s="54">
        <f>ROUNDUP(装备强化!$F$3*INDEX(装备强化!$C$12:$C$26,MATCH(装备强化附表!W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180</v>
      </c>
      <c r="X631" s="54">
        <f t="shared" si="143"/>
        <v>360000</v>
      </c>
      <c r="Y631" s="54">
        <f>ROUNDUP(装备强化!$F$3*INDEX(装备强化!$C$12:$C$26,MATCH(装备强化附表!Y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199</v>
      </c>
      <c r="Z631" s="54">
        <f t="shared" si="144"/>
        <v>398000</v>
      </c>
      <c r="AA631" s="54">
        <f>ROUNDUP(装备强化!$F$3*INDEX(装备强化!$C$12:$C$26,MATCH(装备强化附表!AA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349</v>
      </c>
      <c r="AB631" s="54">
        <f t="shared" si="145"/>
        <v>698000</v>
      </c>
      <c r="AC631" s="54">
        <f>ROUNDUP(装备强化!$F$3*INDEX(装备强化!$C$12:$C$26,MATCH(装备强化附表!AC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388</v>
      </c>
      <c r="AD631" s="54">
        <f t="shared" si="146"/>
        <v>776000</v>
      </c>
      <c r="AE631" s="54">
        <f>ROUNDUP(装备强化!$F$3*INDEX(装备强化!$C$12:$C$26,MATCH(装备强化附表!AE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427</v>
      </c>
      <c r="AF631" s="54">
        <f t="shared" si="147"/>
        <v>854000</v>
      </c>
      <c r="AG631" s="54">
        <f>ROUNDUP(装备强化!$F$3*INDEX(装备强化!$C$12:$C$26,MATCH(装备强化附表!AG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465</v>
      </c>
      <c r="AH631" s="54">
        <f t="shared" si="148"/>
        <v>930000</v>
      </c>
      <c r="AI631" s="54">
        <f>ROUNDUP(装备强化!$F$3*INDEX(装备强化!$C$12:$C$26,MATCH(装备强化附表!AI$1,装备强化!$B$12:$B$26,0))*INDEX(装备强化!$G$12:$G$16,MATCH(装备强化附表!$D631,装备强化!$F$12:$F$16,0))*(INDEX(装备强化!$K$12:$K$26,MATCH(装备强化附表!$E631,装备强化!$J$12:$J$26,0))+IF($B631=1,装备强化!$K$28,0))*INDEX(装备强化!$O$12:$O$21,MATCH(装备强化附表!$C631,装备强化!$N$12:$N$21,0)),0)</f>
        <v>504</v>
      </c>
      <c r="AJ631" s="54">
        <f t="shared" si="149"/>
        <v>1008000</v>
      </c>
    </row>
    <row r="632" spans="1:36">
      <c r="A632" t="s">
        <v>1831</v>
      </c>
      <c r="B632">
        <v>1</v>
      </c>
      <c r="C632" t="s">
        <v>128</v>
      </c>
      <c r="D632" t="s">
        <v>309</v>
      </c>
      <c r="E632">
        <v>65</v>
      </c>
      <c r="F632" t="s">
        <v>139</v>
      </c>
      <c r="G632" s="54">
        <f>ROUNDUP(装备强化!$F$3*INDEX(装备强化!$C$12:$C$26,MATCH(装备强化附表!G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24</v>
      </c>
      <c r="H632" s="54">
        <f t="shared" si="135"/>
        <v>48000</v>
      </c>
      <c r="I632" s="54">
        <f>ROUNDUP(装备强化!$F$3*INDEX(装备强化!$C$12:$C$26,MATCH(装备强化附表!I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35</v>
      </c>
      <c r="J632" s="54">
        <f t="shared" si="136"/>
        <v>70000</v>
      </c>
      <c r="K632" s="54">
        <f>ROUNDUP(装备强化!$F$3*INDEX(装备强化!$C$12:$C$26,MATCH(装备强化附表!K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53</v>
      </c>
      <c r="L632" s="54">
        <f t="shared" si="137"/>
        <v>106000</v>
      </c>
      <c r="M632" s="54">
        <f>ROUNDUP(装备强化!$F$3*INDEX(装备强化!$C$12:$C$26,MATCH(装备强化附表!M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64</v>
      </c>
      <c r="N632" s="54">
        <f t="shared" si="138"/>
        <v>128000</v>
      </c>
      <c r="O632" s="54">
        <f>ROUNDUP(装备强化!$F$3*INDEX(装备强化!$C$12:$C$26,MATCH(装备强化附表!O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81</v>
      </c>
      <c r="P632" s="54">
        <f t="shared" si="139"/>
        <v>162000</v>
      </c>
      <c r="Q632" s="54">
        <f>ROUNDUP(装备强化!$F$3*INDEX(装备强化!$C$12:$C$26,MATCH(装备强化附表!Q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145</v>
      </c>
      <c r="R632" s="54">
        <f t="shared" si="140"/>
        <v>290000</v>
      </c>
      <c r="S632" s="54">
        <f>ROUNDUP(装备强化!$F$3*INDEX(装备强化!$C$12:$C$26,MATCH(装备强化附表!S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168</v>
      </c>
      <c r="T632" s="54">
        <f t="shared" si="141"/>
        <v>336000</v>
      </c>
      <c r="U632" s="54">
        <f>ROUNDUP(装备强化!$F$3*INDEX(装备强化!$C$12:$C$26,MATCH(装备强化附表!U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191</v>
      </c>
      <c r="V632" s="54">
        <f t="shared" si="142"/>
        <v>382000</v>
      </c>
      <c r="W632" s="54">
        <f>ROUNDUP(装备强化!$F$3*INDEX(装备强化!$C$12:$C$26,MATCH(装备强化附表!W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214</v>
      </c>
      <c r="X632" s="54">
        <f t="shared" si="143"/>
        <v>428000</v>
      </c>
      <c r="Y632" s="54">
        <f>ROUNDUP(装备强化!$F$3*INDEX(装备强化!$C$12:$C$26,MATCH(装备强化附表!Y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238</v>
      </c>
      <c r="Z632" s="54">
        <f t="shared" si="144"/>
        <v>476000</v>
      </c>
      <c r="AA632" s="54">
        <f>ROUNDUP(装备强化!$F$3*INDEX(装备强化!$C$12:$C$26,MATCH(装备强化附表!AA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417</v>
      </c>
      <c r="AB632" s="54">
        <f t="shared" si="145"/>
        <v>834000</v>
      </c>
      <c r="AC632" s="54">
        <f>ROUNDUP(装备强化!$F$3*INDEX(装备强化!$C$12:$C$26,MATCH(装备强化附表!AC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463</v>
      </c>
      <c r="AD632" s="54">
        <f t="shared" si="146"/>
        <v>926000</v>
      </c>
      <c r="AE632" s="54">
        <f>ROUNDUP(装备强化!$F$3*INDEX(装备强化!$C$12:$C$26,MATCH(装备强化附表!AE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509</v>
      </c>
      <c r="AF632" s="54">
        <f t="shared" si="147"/>
        <v>1018000</v>
      </c>
      <c r="AG632" s="54">
        <f>ROUNDUP(装备强化!$F$3*INDEX(装备强化!$C$12:$C$26,MATCH(装备强化附表!AG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555</v>
      </c>
      <c r="AH632" s="54">
        <f t="shared" si="148"/>
        <v>1110000</v>
      </c>
      <c r="AI632" s="54">
        <f>ROUNDUP(装备强化!$F$3*INDEX(装备强化!$C$12:$C$26,MATCH(装备强化附表!AI$1,装备强化!$B$12:$B$26,0))*INDEX(装备强化!$G$12:$G$16,MATCH(装备强化附表!$D632,装备强化!$F$12:$F$16,0))*(INDEX(装备强化!$K$12:$K$26,MATCH(装备强化附表!$E632,装备强化!$J$12:$J$26,0))+IF($B632=1,装备强化!$K$28,0))*INDEX(装备强化!$O$12:$O$21,MATCH(装备强化附表!$C632,装备强化!$N$12:$N$21,0)),0)</f>
        <v>602</v>
      </c>
      <c r="AJ632" s="54">
        <f t="shared" si="149"/>
        <v>1204000</v>
      </c>
    </row>
    <row r="633" spans="1:36">
      <c r="A633" t="s">
        <v>1836</v>
      </c>
      <c r="B633">
        <v>0</v>
      </c>
      <c r="C633" t="s">
        <v>127</v>
      </c>
      <c r="D633" t="s">
        <v>309</v>
      </c>
      <c r="E633">
        <v>65</v>
      </c>
      <c r="F633" t="s">
        <v>137</v>
      </c>
      <c r="G633" s="54">
        <f>ROUNDUP(装备强化!$F$3*INDEX(装备强化!$C$12:$C$26,MATCH(装备强化附表!G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31</v>
      </c>
      <c r="H633" s="54">
        <f t="shared" si="135"/>
        <v>62000</v>
      </c>
      <c r="I633" s="54">
        <f>ROUNDUP(装备强化!$F$3*INDEX(装备强化!$C$12:$C$26,MATCH(装备强化附表!I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47</v>
      </c>
      <c r="J633" s="54">
        <f t="shared" si="136"/>
        <v>94000</v>
      </c>
      <c r="K633" s="54">
        <f>ROUNDUP(装备强化!$F$3*INDEX(装备强化!$C$12:$C$26,MATCH(装备强化附表!K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70</v>
      </c>
      <c r="L633" s="54">
        <f t="shared" si="137"/>
        <v>140000</v>
      </c>
      <c r="M633" s="54">
        <f>ROUNDUP(装备强化!$F$3*INDEX(装备强化!$C$12:$C$26,MATCH(装备强化附表!M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86</v>
      </c>
      <c r="N633" s="54">
        <f t="shared" si="138"/>
        <v>172000</v>
      </c>
      <c r="O633" s="54">
        <f>ROUNDUP(装备强化!$F$3*INDEX(装备强化!$C$12:$C$26,MATCH(装备强化附表!O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109</v>
      </c>
      <c r="P633" s="54">
        <f t="shared" si="139"/>
        <v>218000</v>
      </c>
      <c r="Q633" s="54">
        <f>ROUNDUP(装备强化!$F$3*INDEX(装备强化!$C$12:$C$26,MATCH(装备强化附表!Q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194</v>
      </c>
      <c r="R633" s="54">
        <f t="shared" si="140"/>
        <v>388000</v>
      </c>
      <c r="S633" s="54">
        <f>ROUNDUP(装备强化!$F$3*INDEX(装备强化!$C$12:$C$26,MATCH(装备强化附表!S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225</v>
      </c>
      <c r="T633" s="54">
        <f t="shared" si="141"/>
        <v>450000</v>
      </c>
      <c r="U633" s="54">
        <f>ROUNDUP(装备强化!$F$3*INDEX(装备强化!$C$12:$C$26,MATCH(装备强化附表!U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256</v>
      </c>
      <c r="V633" s="54">
        <f t="shared" si="142"/>
        <v>512000</v>
      </c>
      <c r="W633" s="54">
        <f>ROUNDUP(装备强化!$F$3*INDEX(装备强化!$C$12:$C$26,MATCH(装备强化附表!W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287</v>
      </c>
      <c r="X633" s="54">
        <f t="shared" si="143"/>
        <v>574000</v>
      </c>
      <c r="Y633" s="54">
        <f>ROUNDUP(装备强化!$F$3*INDEX(装备强化!$C$12:$C$26,MATCH(装备强化附表!Y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318</v>
      </c>
      <c r="Z633" s="54">
        <f t="shared" si="144"/>
        <v>636000</v>
      </c>
      <c r="AA633" s="54">
        <f>ROUNDUP(装备强化!$F$3*INDEX(装备强化!$C$12:$C$26,MATCH(装备强化附表!AA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558</v>
      </c>
      <c r="AB633" s="54">
        <f t="shared" si="145"/>
        <v>1116000</v>
      </c>
      <c r="AC633" s="54">
        <f>ROUNDUP(装备强化!$F$3*INDEX(装备强化!$C$12:$C$26,MATCH(装备强化附表!AC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620</v>
      </c>
      <c r="AD633" s="54">
        <f t="shared" si="146"/>
        <v>1240000</v>
      </c>
      <c r="AE633" s="54">
        <f>ROUNDUP(装备强化!$F$3*INDEX(装备强化!$C$12:$C$26,MATCH(装备强化附表!AE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682</v>
      </c>
      <c r="AF633" s="54">
        <f t="shared" si="147"/>
        <v>1364000</v>
      </c>
      <c r="AG633" s="54">
        <f>ROUNDUP(装备强化!$F$3*INDEX(装备强化!$C$12:$C$26,MATCH(装备强化附表!AG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744</v>
      </c>
      <c r="AH633" s="54">
        <f t="shared" si="148"/>
        <v>1488000</v>
      </c>
      <c r="AI633" s="54">
        <f>ROUNDUP(装备强化!$F$3*INDEX(装备强化!$C$12:$C$26,MATCH(装备强化附表!AI$1,装备强化!$B$12:$B$26,0))*INDEX(装备强化!$G$12:$G$16,MATCH(装备强化附表!$D633,装备强化!$F$12:$F$16,0))*(INDEX(装备强化!$K$12:$K$26,MATCH(装备强化附表!$E633,装备强化!$J$12:$J$26,0))+IF($B633=1,装备强化!$K$28,0))*INDEX(装备强化!$O$12:$O$21,MATCH(装备强化附表!$C633,装备强化!$N$12:$N$21,0)),0)</f>
        <v>806</v>
      </c>
      <c r="AJ633" s="54">
        <f t="shared" si="149"/>
        <v>1612000</v>
      </c>
    </row>
    <row r="634" spans="1:36">
      <c r="A634" t="s">
        <v>1841</v>
      </c>
      <c r="B634">
        <v>1</v>
      </c>
      <c r="C634" t="s">
        <v>127</v>
      </c>
      <c r="D634" t="s">
        <v>309</v>
      </c>
      <c r="E634">
        <v>65</v>
      </c>
      <c r="F634" t="s">
        <v>137</v>
      </c>
      <c r="G634" s="54">
        <f>ROUNDUP(装备强化!$F$3*INDEX(装备强化!$C$12:$C$26,MATCH(装备强化附表!G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37</v>
      </c>
      <c r="H634" s="54">
        <f t="shared" si="135"/>
        <v>74000</v>
      </c>
      <c r="I634" s="54">
        <f>ROUNDUP(装备强化!$F$3*INDEX(装备强化!$C$12:$C$26,MATCH(装备强化附表!I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56</v>
      </c>
      <c r="J634" s="54">
        <f t="shared" si="136"/>
        <v>112000</v>
      </c>
      <c r="K634" s="54">
        <f>ROUNDUP(装备强化!$F$3*INDEX(装备强化!$C$12:$C$26,MATCH(装备强化附表!K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84</v>
      </c>
      <c r="L634" s="54">
        <f t="shared" si="137"/>
        <v>168000</v>
      </c>
      <c r="M634" s="54">
        <f>ROUNDUP(装备强化!$F$3*INDEX(装备强化!$C$12:$C$26,MATCH(装备强化附表!M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102</v>
      </c>
      <c r="N634" s="54">
        <f t="shared" si="138"/>
        <v>204000</v>
      </c>
      <c r="O634" s="54">
        <f>ROUNDUP(装备强化!$F$3*INDEX(装备强化!$C$12:$C$26,MATCH(装备强化附表!O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130</v>
      </c>
      <c r="P634" s="54">
        <f t="shared" si="139"/>
        <v>260000</v>
      </c>
      <c r="Q634" s="54">
        <f>ROUNDUP(装备强化!$F$3*INDEX(装备强化!$C$12:$C$26,MATCH(装备强化附表!Q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232</v>
      </c>
      <c r="R634" s="54">
        <f t="shared" si="140"/>
        <v>464000</v>
      </c>
      <c r="S634" s="54">
        <f>ROUNDUP(装备强化!$F$3*INDEX(装备强化!$C$12:$C$26,MATCH(装备强化附表!S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269</v>
      </c>
      <c r="T634" s="54">
        <f t="shared" si="141"/>
        <v>538000</v>
      </c>
      <c r="U634" s="54">
        <f>ROUNDUP(装备强化!$F$3*INDEX(装备强化!$C$12:$C$26,MATCH(装备强化附表!U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306</v>
      </c>
      <c r="V634" s="54">
        <f t="shared" si="142"/>
        <v>612000</v>
      </c>
      <c r="W634" s="54">
        <f>ROUNDUP(装备强化!$F$3*INDEX(装备强化!$C$12:$C$26,MATCH(装备强化附表!W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343</v>
      </c>
      <c r="X634" s="54">
        <f t="shared" si="143"/>
        <v>686000</v>
      </c>
      <c r="Y634" s="54">
        <f>ROUNDUP(装备强化!$F$3*INDEX(装备强化!$C$12:$C$26,MATCH(装备强化附表!Y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380</v>
      </c>
      <c r="Z634" s="54">
        <f t="shared" si="144"/>
        <v>760000</v>
      </c>
      <c r="AA634" s="54">
        <f>ROUNDUP(装备强化!$F$3*INDEX(装备强化!$C$12:$C$26,MATCH(装备强化附表!AA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666</v>
      </c>
      <c r="AB634" s="54">
        <f t="shared" si="145"/>
        <v>1332000</v>
      </c>
      <c r="AC634" s="54">
        <f>ROUNDUP(装备强化!$F$3*INDEX(装备强化!$C$12:$C$26,MATCH(装备强化附表!AC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740</v>
      </c>
      <c r="AD634" s="54">
        <f t="shared" si="146"/>
        <v>1480000</v>
      </c>
      <c r="AE634" s="54">
        <f>ROUNDUP(装备强化!$F$3*INDEX(装备强化!$C$12:$C$26,MATCH(装备强化附表!AE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814</v>
      </c>
      <c r="AF634" s="54">
        <f t="shared" si="147"/>
        <v>1628000</v>
      </c>
      <c r="AG634" s="54">
        <f>ROUNDUP(装备强化!$F$3*INDEX(装备强化!$C$12:$C$26,MATCH(装备强化附表!AG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888</v>
      </c>
      <c r="AH634" s="54">
        <f t="shared" si="148"/>
        <v>1776000</v>
      </c>
      <c r="AI634" s="54">
        <f>ROUNDUP(装备强化!$F$3*INDEX(装备强化!$C$12:$C$26,MATCH(装备强化附表!AI$1,装备强化!$B$12:$B$26,0))*INDEX(装备强化!$G$12:$G$16,MATCH(装备强化附表!$D634,装备强化!$F$12:$F$16,0))*(INDEX(装备强化!$K$12:$K$26,MATCH(装备强化附表!$E634,装备强化!$J$12:$J$26,0))+IF($B634=1,装备强化!$K$28,0))*INDEX(装备强化!$O$12:$O$21,MATCH(装备强化附表!$C634,装备强化!$N$12:$N$21,0)),0)</f>
        <v>962</v>
      </c>
      <c r="AJ634" s="54">
        <f t="shared" si="149"/>
        <v>1924000</v>
      </c>
    </row>
    <row r="635" spans="1:36">
      <c r="A635" t="s">
        <v>1846</v>
      </c>
      <c r="B635">
        <v>0</v>
      </c>
      <c r="C635" t="s">
        <v>128</v>
      </c>
      <c r="D635" t="s">
        <v>309</v>
      </c>
      <c r="E635">
        <v>65</v>
      </c>
      <c r="F635" t="s">
        <v>137</v>
      </c>
      <c r="G635" s="54">
        <f>ROUNDUP(装备强化!$F$3*INDEX(装备强化!$C$12:$C$26,MATCH(装备强化附表!G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20</v>
      </c>
      <c r="H635" s="54">
        <f t="shared" si="135"/>
        <v>40000</v>
      </c>
      <c r="I635" s="54">
        <f>ROUNDUP(装备强化!$F$3*INDEX(装备强化!$C$12:$C$26,MATCH(装备强化附表!I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30</v>
      </c>
      <c r="J635" s="54">
        <f t="shared" si="136"/>
        <v>60000</v>
      </c>
      <c r="K635" s="54">
        <f>ROUNDUP(装备强化!$F$3*INDEX(装备强化!$C$12:$C$26,MATCH(装备强化附表!K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44</v>
      </c>
      <c r="L635" s="54">
        <f t="shared" si="137"/>
        <v>88000</v>
      </c>
      <c r="M635" s="54">
        <f>ROUNDUP(装备强化!$F$3*INDEX(装备强化!$C$12:$C$26,MATCH(装备强化附表!M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54</v>
      </c>
      <c r="N635" s="54">
        <f t="shared" si="138"/>
        <v>108000</v>
      </c>
      <c r="O635" s="54">
        <f>ROUNDUP(装备强化!$F$3*INDEX(装备强化!$C$12:$C$26,MATCH(装备强化附表!O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68</v>
      </c>
      <c r="P635" s="54">
        <f t="shared" si="139"/>
        <v>136000</v>
      </c>
      <c r="Q635" s="54">
        <f>ROUNDUP(装备强化!$F$3*INDEX(装备强化!$C$12:$C$26,MATCH(装备强化附表!Q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122</v>
      </c>
      <c r="R635" s="54">
        <f t="shared" si="140"/>
        <v>244000</v>
      </c>
      <c r="S635" s="54">
        <f>ROUNDUP(装备强化!$F$3*INDEX(装备强化!$C$12:$C$26,MATCH(装备强化附表!S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141</v>
      </c>
      <c r="T635" s="54">
        <f t="shared" si="141"/>
        <v>282000</v>
      </c>
      <c r="U635" s="54">
        <f>ROUNDUP(装备强化!$F$3*INDEX(装备强化!$C$12:$C$26,MATCH(装备强化附表!U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160</v>
      </c>
      <c r="V635" s="54">
        <f t="shared" si="142"/>
        <v>320000</v>
      </c>
      <c r="W635" s="54">
        <f>ROUNDUP(装备强化!$F$3*INDEX(装备强化!$C$12:$C$26,MATCH(装备强化附表!W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180</v>
      </c>
      <c r="X635" s="54">
        <f t="shared" si="143"/>
        <v>360000</v>
      </c>
      <c r="Y635" s="54">
        <f>ROUNDUP(装备强化!$F$3*INDEX(装备强化!$C$12:$C$26,MATCH(装备强化附表!Y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199</v>
      </c>
      <c r="Z635" s="54">
        <f t="shared" si="144"/>
        <v>398000</v>
      </c>
      <c r="AA635" s="54">
        <f>ROUNDUP(装备强化!$F$3*INDEX(装备强化!$C$12:$C$26,MATCH(装备强化附表!AA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349</v>
      </c>
      <c r="AB635" s="54">
        <f t="shared" si="145"/>
        <v>698000</v>
      </c>
      <c r="AC635" s="54">
        <f>ROUNDUP(装备强化!$F$3*INDEX(装备强化!$C$12:$C$26,MATCH(装备强化附表!AC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388</v>
      </c>
      <c r="AD635" s="54">
        <f t="shared" si="146"/>
        <v>776000</v>
      </c>
      <c r="AE635" s="54">
        <f>ROUNDUP(装备强化!$F$3*INDEX(装备强化!$C$12:$C$26,MATCH(装备强化附表!AE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427</v>
      </c>
      <c r="AF635" s="54">
        <f t="shared" si="147"/>
        <v>854000</v>
      </c>
      <c r="AG635" s="54">
        <f>ROUNDUP(装备强化!$F$3*INDEX(装备强化!$C$12:$C$26,MATCH(装备强化附表!AG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465</v>
      </c>
      <c r="AH635" s="54">
        <f t="shared" si="148"/>
        <v>930000</v>
      </c>
      <c r="AI635" s="54">
        <f>ROUNDUP(装备强化!$F$3*INDEX(装备强化!$C$12:$C$26,MATCH(装备强化附表!AI$1,装备强化!$B$12:$B$26,0))*INDEX(装备强化!$G$12:$G$16,MATCH(装备强化附表!$D635,装备强化!$F$12:$F$16,0))*(INDEX(装备强化!$K$12:$K$26,MATCH(装备强化附表!$E635,装备强化!$J$12:$J$26,0))+IF($B635=1,装备强化!$K$28,0))*INDEX(装备强化!$O$12:$O$21,MATCH(装备强化附表!$C635,装备强化!$N$12:$N$21,0)),0)</f>
        <v>504</v>
      </c>
      <c r="AJ635" s="54">
        <f t="shared" si="149"/>
        <v>1008000</v>
      </c>
    </row>
    <row r="636" spans="1:36">
      <c r="A636" t="s">
        <v>1851</v>
      </c>
      <c r="B636">
        <v>1</v>
      </c>
      <c r="C636" t="s">
        <v>128</v>
      </c>
      <c r="D636" t="s">
        <v>309</v>
      </c>
      <c r="E636">
        <v>65</v>
      </c>
      <c r="F636" t="s">
        <v>137</v>
      </c>
      <c r="G636" s="54">
        <f>ROUNDUP(装备强化!$F$3*INDEX(装备强化!$C$12:$C$26,MATCH(装备强化附表!G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24</v>
      </c>
      <c r="H636" s="54">
        <f t="shared" si="135"/>
        <v>48000</v>
      </c>
      <c r="I636" s="54">
        <f>ROUNDUP(装备强化!$F$3*INDEX(装备强化!$C$12:$C$26,MATCH(装备强化附表!I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35</v>
      </c>
      <c r="J636" s="54">
        <f t="shared" si="136"/>
        <v>70000</v>
      </c>
      <c r="K636" s="54">
        <f>ROUNDUP(装备强化!$F$3*INDEX(装备强化!$C$12:$C$26,MATCH(装备强化附表!K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53</v>
      </c>
      <c r="L636" s="54">
        <f t="shared" si="137"/>
        <v>106000</v>
      </c>
      <c r="M636" s="54">
        <f>ROUNDUP(装备强化!$F$3*INDEX(装备强化!$C$12:$C$26,MATCH(装备强化附表!M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64</v>
      </c>
      <c r="N636" s="54">
        <f t="shared" si="138"/>
        <v>128000</v>
      </c>
      <c r="O636" s="54">
        <f>ROUNDUP(装备强化!$F$3*INDEX(装备强化!$C$12:$C$26,MATCH(装备强化附表!O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81</v>
      </c>
      <c r="P636" s="54">
        <f t="shared" si="139"/>
        <v>162000</v>
      </c>
      <c r="Q636" s="54">
        <f>ROUNDUP(装备强化!$F$3*INDEX(装备强化!$C$12:$C$26,MATCH(装备强化附表!Q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145</v>
      </c>
      <c r="R636" s="54">
        <f t="shared" si="140"/>
        <v>290000</v>
      </c>
      <c r="S636" s="54">
        <f>ROUNDUP(装备强化!$F$3*INDEX(装备强化!$C$12:$C$26,MATCH(装备强化附表!S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168</v>
      </c>
      <c r="T636" s="54">
        <f t="shared" si="141"/>
        <v>336000</v>
      </c>
      <c r="U636" s="54">
        <f>ROUNDUP(装备强化!$F$3*INDEX(装备强化!$C$12:$C$26,MATCH(装备强化附表!U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191</v>
      </c>
      <c r="V636" s="54">
        <f t="shared" si="142"/>
        <v>382000</v>
      </c>
      <c r="W636" s="54">
        <f>ROUNDUP(装备强化!$F$3*INDEX(装备强化!$C$12:$C$26,MATCH(装备强化附表!W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214</v>
      </c>
      <c r="X636" s="54">
        <f t="shared" si="143"/>
        <v>428000</v>
      </c>
      <c r="Y636" s="54">
        <f>ROUNDUP(装备强化!$F$3*INDEX(装备强化!$C$12:$C$26,MATCH(装备强化附表!Y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238</v>
      </c>
      <c r="Z636" s="54">
        <f t="shared" si="144"/>
        <v>476000</v>
      </c>
      <c r="AA636" s="54">
        <f>ROUNDUP(装备强化!$F$3*INDEX(装备强化!$C$12:$C$26,MATCH(装备强化附表!AA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417</v>
      </c>
      <c r="AB636" s="54">
        <f t="shared" si="145"/>
        <v>834000</v>
      </c>
      <c r="AC636" s="54">
        <f>ROUNDUP(装备强化!$F$3*INDEX(装备强化!$C$12:$C$26,MATCH(装备强化附表!AC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463</v>
      </c>
      <c r="AD636" s="54">
        <f t="shared" si="146"/>
        <v>926000</v>
      </c>
      <c r="AE636" s="54">
        <f>ROUNDUP(装备强化!$F$3*INDEX(装备强化!$C$12:$C$26,MATCH(装备强化附表!AE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509</v>
      </c>
      <c r="AF636" s="54">
        <f t="shared" si="147"/>
        <v>1018000</v>
      </c>
      <c r="AG636" s="54">
        <f>ROUNDUP(装备强化!$F$3*INDEX(装备强化!$C$12:$C$26,MATCH(装备强化附表!AG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555</v>
      </c>
      <c r="AH636" s="54">
        <f t="shared" si="148"/>
        <v>1110000</v>
      </c>
      <c r="AI636" s="54">
        <f>ROUNDUP(装备强化!$F$3*INDEX(装备强化!$C$12:$C$26,MATCH(装备强化附表!AI$1,装备强化!$B$12:$B$26,0))*INDEX(装备强化!$G$12:$G$16,MATCH(装备强化附表!$D636,装备强化!$F$12:$F$16,0))*(INDEX(装备强化!$K$12:$K$26,MATCH(装备强化附表!$E636,装备强化!$J$12:$J$26,0))+IF($B636=1,装备强化!$K$28,0))*INDEX(装备强化!$O$12:$O$21,MATCH(装备强化附表!$C636,装备强化!$N$12:$N$21,0)),0)</f>
        <v>602</v>
      </c>
      <c r="AJ636" s="54">
        <f t="shared" si="149"/>
        <v>1204000</v>
      </c>
    </row>
    <row r="637" spans="1:36">
      <c r="A637" t="s">
        <v>1856</v>
      </c>
      <c r="B637">
        <v>0</v>
      </c>
      <c r="C637" t="s">
        <v>126</v>
      </c>
      <c r="D637" t="s">
        <v>309</v>
      </c>
      <c r="E637">
        <v>65</v>
      </c>
      <c r="F637" t="s">
        <v>232</v>
      </c>
      <c r="G637" s="54">
        <f>ROUNDUP(装备强化!$F$3*INDEX(装备强化!$C$12:$C$26,MATCH(装备强化附表!G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16</v>
      </c>
      <c r="H637" s="54">
        <f t="shared" si="135"/>
        <v>32000</v>
      </c>
      <c r="I637" s="54">
        <f>ROUNDUP(装备强化!$F$3*INDEX(装备强化!$C$12:$C$26,MATCH(装备强化附表!I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24</v>
      </c>
      <c r="J637" s="54">
        <f t="shared" si="136"/>
        <v>48000</v>
      </c>
      <c r="K637" s="54">
        <f>ROUNDUP(装备强化!$F$3*INDEX(装备强化!$C$12:$C$26,MATCH(装备强化附表!K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35</v>
      </c>
      <c r="L637" s="54">
        <f t="shared" si="137"/>
        <v>70000</v>
      </c>
      <c r="M637" s="54">
        <f>ROUNDUP(装备强化!$F$3*INDEX(装备强化!$C$12:$C$26,MATCH(装备强化附表!M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43</v>
      </c>
      <c r="N637" s="54">
        <f t="shared" si="138"/>
        <v>86000</v>
      </c>
      <c r="O637" s="54">
        <f>ROUNDUP(装备强化!$F$3*INDEX(装备强化!$C$12:$C$26,MATCH(装备强化附表!O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55</v>
      </c>
      <c r="P637" s="54">
        <f t="shared" si="139"/>
        <v>110000</v>
      </c>
      <c r="Q637" s="54">
        <f>ROUNDUP(装备强化!$F$3*INDEX(装备强化!$C$12:$C$26,MATCH(装备强化附表!Q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97</v>
      </c>
      <c r="R637" s="54">
        <f t="shared" si="140"/>
        <v>194000</v>
      </c>
      <c r="S637" s="54">
        <f>ROUNDUP(装备强化!$F$3*INDEX(装备强化!$C$12:$C$26,MATCH(装备强化附表!S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113</v>
      </c>
      <c r="T637" s="54">
        <f t="shared" si="141"/>
        <v>226000</v>
      </c>
      <c r="U637" s="54">
        <f>ROUNDUP(装备强化!$F$3*INDEX(装备强化!$C$12:$C$26,MATCH(装备强化附表!U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128</v>
      </c>
      <c r="V637" s="54">
        <f t="shared" si="142"/>
        <v>256000</v>
      </c>
      <c r="W637" s="54">
        <f>ROUNDUP(装备强化!$F$3*INDEX(装备强化!$C$12:$C$26,MATCH(装备强化附表!W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144</v>
      </c>
      <c r="X637" s="54">
        <f t="shared" si="143"/>
        <v>288000</v>
      </c>
      <c r="Y637" s="54">
        <f>ROUNDUP(装备强化!$F$3*INDEX(装备强化!$C$12:$C$26,MATCH(装备强化附表!Y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159</v>
      </c>
      <c r="Z637" s="54">
        <f t="shared" si="144"/>
        <v>318000</v>
      </c>
      <c r="AA637" s="54">
        <f>ROUNDUP(装备强化!$F$3*INDEX(装备强化!$C$12:$C$26,MATCH(装备强化附表!AA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279</v>
      </c>
      <c r="AB637" s="54">
        <f t="shared" si="145"/>
        <v>558000</v>
      </c>
      <c r="AC637" s="54">
        <f>ROUNDUP(装备强化!$F$3*INDEX(装备强化!$C$12:$C$26,MATCH(装备强化附表!AC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310</v>
      </c>
      <c r="AD637" s="54">
        <f t="shared" si="146"/>
        <v>620000</v>
      </c>
      <c r="AE637" s="54">
        <f>ROUNDUP(装备强化!$F$3*INDEX(装备强化!$C$12:$C$26,MATCH(装备强化附表!AE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341</v>
      </c>
      <c r="AF637" s="54">
        <f t="shared" si="147"/>
        <v>682000</v>
      </c>
      <c r="AG637" s="54">
        <f>ROUNDUP(装备强化!$F$3*INDEX(装备强化!$C$12:$C$26,MATCH(装备强化附表!AG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372</v>
      </c>
      <c r="AH637" s="54">
        <f t="shared" si="148"/>
        <v>744000</v>
      </c>
      <c r="AI637" s="54">
        <f>ROUNDUP(装备强化!$F$3*INDEX(装备强化!$C$12:$C$26,MATCH(装备强化附表!AI$1,装备强化!$B$12:$B$26,0))*INDEX(装备强化!$G$12:$G$16,MATCH(装备强化附表!$D637,装备强化!$F$12:$F$16,0))*(INDEX(装备强化!$K$12:$K$26,MATCH(装备强化附表!$E637,装备强化!$J$12:$J$26,0))+IF($B637=1,装备强化!$K$28,0))*INDEX(装备强化!$O$12:$O$21,MATCH(装备强化附表!$C637,装备强化!$N$12:$N$21,0)),0)</f>
        <v>403</v>
      </c>
      <c r="AJ637" s="54">
        <f t="shared" si="149"/>
        <v>806000</v>
      </c>
    </row>
    <row r="638" spans="1:36">
      <c r="A638" t="s">
        <v>1861</v>
      </c>
      <c r="B638">
        <v>1</v>
      </c>
      <c r="C638" t="s">
        <v>126</v>
      </c>
      <c r="D638" t="s">
        <v>309</v>
      </c>
      <c r="E638">
        <v>65</v>
      </c>
      <c r="F638" t="s">
        <v>232</v>
      </c>
      <c r="G638" s="54">
        <f>ROUNDUP(装备强化!$F$3*INDEX(装备强化!$C$12:$C$26,MATCH(装备强化附表!G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19</v>
      </c>
      <c r="H638" s="54">
        <f t="shared" si="135"/>
        <v>38000</v>
      </c>
      <c r="I638" s="54">
        <f>ROUNDUP(装备强化!$F$3*INDEX(装备强化!$C$12:$C$26,MATCH(装备强化附表!I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28</v>
      </c>
      <c r="J638" s="54">
        <f t="shared" si="136"/>
        <v>56000</v>
      </c>
      <c r="K638" s="54">
        <f>ROUNDUP(装备强化!$F$3*INDEX(装备强化!$C$12:$C$26,MATCH(装备强化附表!K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42</v>
      </c>
      <c r="L638" s="54">
        <f t="shared" si="137"/>
        <v>84000</v>
      </c>
      <c r="M638" s="54">
        <f>ROUNDUP(装备强化!$F$3*INDEX(装备强化!$C$12:$C$26,MATCH(装备强化附表!M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51</v>
      </c>
      <c r="N638" s="54">
        <f t="shared" si="138"/>
        <v>102000</v>
      </c>
      <c r="O638" s="54">
        <f>ROUNDUP(装备强化!$F$3*INDEX(装备强化!$C$12:$C$26,MATCH(装备强化附表!O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65</v>
      </c>
      <c r="P638" s="54">
        <f t="shared" si="139"/>
        <v>130000</v>
      </c>
      <c r="Q638" s="54">
        <f>ROUNDUP(装备强化!$F$3*INDEX(装备强化!$C$12:$C$26,MATCH(装备强化附表!Q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116</v>
      </c>
      <c r="R638" s="54">
        <f t="shared" si="140"/>
        <v>232000</v>
      </c>
      <c r="S638" s="54">
        <f>ROUNDUP(装备强化!$F$3*INDEX(装备强化!$C$12:$C$26,MATCH(装备强化附表!S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135</v>
      </c>
      <c r="T638" s="54">
        <f t="shared" si="141"/>
        <v>270000</v>
      </c>
      <c r="U638" s="54">
        <f>ROUNDUP(装备强化!$F$3*INDEX(装备强化!$C$12:$C$26,MATCH(装备强化附表!U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153</v>
      </c>
      <c r="V638" s="54">
        <f t="shared" si="142"/>
        <v>306000</v>
      </c>
      <c r="W638" s="54">
        <f>ROUNDUP(装备强化!$F$3*INDEX(装备强化!$C$12:$C$26,MATCH(装备强化附表!W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172</v>
      </c>
      <c r="X638" s="54">
        <f t="shared" si="143"/>
        <v>344000</v>
      </c>
      <c r="Y638" s="54">
        <f>ROUNDUP(装备强化!$F$3*INDEX(装备强化!$C$12:$C$26,MATCH(装备强化附表!Y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190</v>
      </c>
      <c r="Z638" s="54">
        <f t="shared" si="144"/>
        <v>380000</v>
      </c>
      <c r="AA638" s="54">
        <f>ROUNDUP(装备强化!$F$3*INDEX(装备强化!$C$12:$C$26,MATCH(装备强化附表!AA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333</v>
      </c>
      <c r="AB638" s="54">
        <f t="shared" si="145"/>
        <v>666000</v>
      </c>
      <c r="AC638" s="54">
        <f>ROUNDUP(装备强化!$F$3*INDEX(装备强化!$C$12:$C$26,MATCH(装备强化附表!AC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370</v>
      </c>
      <c r="AD638" s="54">
        <f t="shared" si="146"/>
        <v>740000</v>
      </c>
      <c r="AE638" s="54">
        <f>ROUNDUP(装备强化!$F$3*INDEX(装备强化!$C$12:$C$26,MATCH(装备强化附表!AE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407</v>
      </c>
      <c r="AF638" s="54">
        <f t="shared" si="147"/>
        <v>814000</v>
      </c>
      <c r="AG638" s="54">
        <f>ROUNDUP(装备强化!$F$3*INDEX(装备强化!$C$12:$C$26,MATCH(装备强化附表!AG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444</v>
      </c>
      <c r="AH638" s="54">
        <f t="shared" si="148"/>
        <v>888000</v>
      </c>
      <c r="AI638" s="54">
        <f>ROUNDUP(装备强化!$F$3*INDEX(装备强化!$C$12:$C$26,MATCH(装备强化附表!AI$1,装备强化!$B$12:$B$26,0))*INDEX(装备强化!$G$12:$G$16,MATCH(装备强化附表!$D638,装备强化!$F$12:$F$16,0))*(INDEX(装备强化!$K$12:$K$26,MATCH(装备强化附表!$E638,装备强化!$J$12:$J$26,0))+IF($B638=1,装备强化!$K$28,0))*INDEX(装备强化!$O$12:$O$21,MATCH(装备强化附表!$C638,装备强化!$N$12:$N$21,0)),0)</f>
        <v>481</v>
      </c>
      <c r="AJ638" s="54">
        <f t="shared" si="149"/>
        <v>962000</v>
      </c>
    </row>
    <row r="639" spans="1:36">
      <c r="A639" t="s">
        <v>1866</v>
      </c>
      <c r="B639">
        <v>0</v>
      </c>
      <c r="C639" t="s">
        <v>129</v>
      </c>
      <c r="D639" t="s">
        <v>309</v>
      </c>
      <c r="E639">
        <v>65</v>
      </c>
      <c r="F639" t="s">
        <v>232</v>
      </c>
      <c r="G639" s="54">
        <f>ROUNDUP(装备强化!$F$3*INDEX(装备强化!$C$12:$C$26,MATCH(装备强化附表!G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16</v>
      </c>
      <c r="H639" s="54">
        <f t="shared" si="135"/>
        <v>32000</v>
      </c>
      <c r="I639" s="54">
        <f>ROUNDUP(装备强化!$F$3*INDEX(装备强化!$C$12:$C$26,MATCH(装备强化附表!I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24</v>
      </c>
      <c r="J639" s="54">
        <f t="shared" si="136"/>
        <v>48000</v>
      </c>
      <c r="K639" s="54">
        <f>ROUNDUP(装备强化!$F$3*INDEX(装备强化!$C$12:$C$26,MATCH(装备强化附表!K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35</v>
      </c>
      <c r="L639" s="54">
        <f t="shared" si="137"/>
        <v>70000</v>
      </c>
      <c r="M639" s="54">
        <f>ROUNDUP(装备强化!$F$3*INDEX(装备强化!$C$12:$C$26,MATCH(装备强化附表!M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43</v>
      </c>
      <c r="N639" s="54">
        <f t="shared" si="138"/>
        <v>86000</v>
      </c>
      <c r="O639" s="54">
        <f>ROUNDUP(装备强化!$F$3*INDEX(装备强化!$C$12:$C$26,MATCH(装备强化附表!O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55</v>
      </c>
      <c r="P639" s="54">
        <f t="shared" si="139"/>
        <v>110000</v>
      </c>
      <c r="Q639" s="54">
        <f>ROUNDUP(装备强化!$F$3*INDEX(装备强化!$C$12:$C$26,MATCH(装备强化附表!Q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97</v>
      </c>
      <c r="R639" s="54">
        <f t="shared" si="140"/>
        <v>194000</v>
      </c>
      <c r="S639" s="54">
        <f>ROUNDUP(装备强化!$F$3*INDEX(装备强化!$C$12:$C$26,MATCH(装备强化附表!S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113</v>
      </c>
      <c r="T639" s="54">
        <f t="shared" si="141"/>
        <v>226000</v>
      </c>
      <c r="U639" s="54">
        <f>ROUNDUP(装备强化!$F$3*INDEX(装备强化!$C$12:$C$26,MATCH(装备强化附表!U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128</v>
      </c>
      <c r="V639" s="54">
        <f t="shared" si="142"/>
        <v>256000</v>
      </c>
      <c r="W639" s="54">
        <f>ROUNDUP(装备强化!$F$3*INDEX(装备强化!$C$12:$C$26,MATCH(装备强化附表!W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144</v>
      </c>
      <c r="X639" s="54">
        <f t="shared" si="143"/>
        <v>288000</v>
      </c>
      <c r="Y639" s="54">
        <f>ROUNDUP(装备强化!$F$3*INDEX(装备强化!$C$12:$C$26,MATCH(装备强化附表!Y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159</v>
      </c>
      <c r="Z639" s="54">
        <f t="shared" si="144"/>
        <v>318000</v>
      </c>
      <c r="AA639" s="54">
        <f>ROUNDUP(装备强化!$F$3*INDEX(装备强化!$C$12:$C$26,MATCH(装备强化附表!AA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279</v>
      </c>
      <c r="AB639" s="54">
        <f t="shared" si="145"/>
        <v>558000</v>
      </c>
      <c r="AC639" s="54">
        <f>ROUNDUP(装备强化!$F$3*INDEX(装备强化!$C$12:$C$26,MATCH(装备强化附表!AC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310</v>
      </c>
      <c r="AD639" s="54">
        <f t="shared" si="146"/>
        <v>620000</v>
      </c>
      <c r="AE639" s="54">
        <f>ROUNDUP(装备强化!$F$3*INDEX(装备强化!$C$12:$C$26,MATCH(装备强化附表!AE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341</v>
      </c>
      <c r="AF639" s="54">
        <f t="shared" si="147"/>
        <v>682000</v>
      </c>
      <c r="AG639" s="54">
        <f>ROUNDUP(装备强化!$F$3*INDEX(装备强化!$C$12:$C$26,MATCH(装备强化附表!AG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372</v>
      </c>
      <c r="AH639" s="54">
        <f t="shared" si="148"/>
        <v>744000</v>
      </c>
      <c r="AI639" s="54">
        <f>ROUNDUP(装备强化!$F$3*INDEX(装备强化!$C$12:$C$26,MATCH(装备强化附表!AI$1,装备强化!$B$12:$B$26,0))*INDEX(装备强化!$G$12:$G$16,MATCH(装备强化附表!$D639,装备强化!$F$12:$F$16,0))*(INDEX(装备强化!$K$12:$K$26,MATCH(装备强化附表!$E639,装备强化!$J$12:$J$26,0))+IF($B639=1,装备强化!$K$28,0))*INDEX(装备强化!$O$12:$O$21,MATCH(装备强化附表!$C639,装备强化!$N$12:$N$21,0)),0)</f>
        <v>403</v>
      </c>
      <c r="AJ639" s="54">
        <f t="shared" si="149"/>
        <v>806000</v>
      </c>
    </row>
    <row r="640" spans="1:36">
      <c r="A640" t="s">
        <v>1871</v>
      </c>
      <c r="B640">
        <v>1</v>
      </c>
      <c r="C640" t="s">
        <v>129</v>
      </c>
      <c r="D640" t="s">
        <v>309</v>
      </c>
      <c r="E640">
        <v>65</v>
      </c>
      <c r="F640" t="s">
        <v>232</v>
      </c>
      <c r="G640" s="54">
        <f>ROUNDUP(装备强化!$F$3*INDEX(装备强化!$C$12:$C$26,MATCH(装备强化附表!G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19</v>
      </c>
      <c r="H640" s="54">
        <f t="shared" si="135"/>
        <v>38000</v>
      </c>
      <c r="I640" s="54">
        <f>ROUNDUP(装备强化!$F$3*INDEX(装备强化!$C$12:$C$26,MATCH(装备强化附表!I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28</v>
      </c>
      <c r="J640" s="54">
        <f t="shared" si="136"/>
        <v>56000</v>
      </c>
      <c r="K640" s="54">
        <f>ROUNDUP(装备强化!$F$3*INDEX(装备强化!$C$12:$C$26,MATCH(装备强化附表!K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42</v>
      </c>
      <c r="L640" s="54">
        <f t="shared" si="137"/>
        <v>84000</v>
      </c>
      <c r="M640" s="54">
        <f>ROUNDUP(装备强化!$F$3*INDEX(装备强化!$C$12:$C$26,MATCH(装备强化附表!M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51</v>
      </c>
      <c r="N640" s="54">
        <f t="shared" si="138"/>
        <v>102000</v>
      </c>
      <c r="O640" s="54">
        <f>ROUNDUP(装备强化!$F$3*INDEX(装备强化!$C$12:$C$26,MATCH(装备强化附表!O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65</v>
      </c>
      <c r="P640" s="54">
        <f t="shared" si="139"/>
        <v>130000</v>
      </c>
      <c r="Q640" s="54">
        <f>ROUNDUP(装备强化!$F$3*INDEX(装备强化!$C$12:$C$26,MATCH(装备强化附表!Q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116</v>
      </c>
      <c r="R640" s="54">
        <f t="shared" si="140"/>
        <v>232000</v>
      </c>
      <c r="S640" s="54">
        <f>ROUNDUP(装备强化!$F$3*INDEX(装备强化!$C$12:$C$26,MATCH(装备强化附表!S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135</v>
      </c>
      <c r="T640" s="54">
        <f t="shared" si="141"/>
        <v>270000</v>
      </c>
      <c r="U640" s="54">
        <f>ROUNDUP(装备强化!$F$3*INDEX(装备强化!$C$12:$C$26,MATCH(装备强化附表!U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153</v>
      </c>
      <c r="V640" s="54">
        <f t="shared" si="142"/>
        <v>306000</v>
      </c>
      <c r="W640" s="54">
        <f>ROUNDUP(装备强化!$F$3*INDEX(装备强化!$C$12:$C$26,MATCH(装备强化附表!W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172</v>
      </c>
      <c r="X640" s="54">
        <f t="shared" si="143"/>
        <v>344000</v>
      </c>
      <c r="Y640" s="54">
        <f>ROUNDUP(装备强化!$F$3*INDEX(装备强化!$C$12:$C$26,MATCH(装备强化附表!Y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190</v>
      </c>
      <c r="Z640" s="54">
        <f t="shared" si="144"/>
        <v>380000</v>
      </c>
      <c r="AA640" s="54">
        <f>ROUNDUP(装备强化!$F$3*INDEX(装备强化!$C$12:$C$26,MATCH(装备强化附表!AA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333</v>
      </c>
      <c r="AB640" s="54">
        <f t="shared" si="145"/>
        <v>666000</v>
      </c>
      <c r="AC640" s="54">
        <f>ROUNDUP(装备强化!$F$3*INDEX(装备强化!$C$12:$C$26,MATCH(装备强化附表!AC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370</v>
      </c>
      <c r="AD640" s="54">
        <f t="shared" si="146"/>
        <v>740000</v>
      </c>
      <c r="AE640" s="54">
        <f>ROUNDUP(装备强化!$F$3*INDEX(装备强化!$C$12:$C$26,MATCH(装备强化附表!AE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407</v>
      </c>
      <c r="AF640" s="54">
        <f t="shared" si="147"/>
        <v>814000</v>
      </c>
      <c r="AG640" s="54">
        <f>ROUNDUP(装备强化!$F$3*INDEX(装备强化!$C$12:$C$26,MATCH(装备强化附表!AG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444</v>
      </c>
      <c r="AH640" s="54">
        <f t="shared" si="148"/>
        <v>888000</v>
      </c>
      <c r="AI640" s="54">
        <f>ROUNDUP(装备强化!$F$3*INDEX(装备强化!$C$12:$C$26,MATCH(装备强化附表!AI$1,装备强化!$B$12:$B$26,0))*INDEX(装备强化!$G$12:$G$16,MATCH(装备强化附表!$D640,装备强化!$F$12:$F$16,0))*(INDEX(装备强化!$K$12:$K$26,MATCH(装备强化附表!$E640,装备强化!$J$12:$J$26,0))+IF($B640=1,装备强化!$K$28,0))*INDEX(装备强化!$O$12:$O$21,MATCH(装备强化附表!$C640,装备强化!$N$12:$N$21,0)),0)</f>
        <v>481</v>
      </c>
      <c r="AJ640" s="54">
        <f t="shared" si="149"/>
        <v>962000</v>
      </c>
    </row>
    <row r="641" spans="1:36">
      <c r="A641" t="s">
        <v>1876</v>
      </c>
      <c r="B641">
        <v>0</v>
      </c>
      <c r="C641" t="s">
        <v>123</v>
      </c>
      <c r="D641" t="s">
        <v>309</v>
      </c>
      <c r="E641">
        <v>70</v>
      </c>
      <c r="F641" t="s">
        <v>232</v>
      </c>
      <c r="G641" s="54">
        <f>ROUNDUP(装备强化!$F$3*INDEX(装备强化!$C$12:$C$26,MATCH(装备强化附表!G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17</v>
      </c>
      <c r="H641" s="54">
        <f t="shared" si="135"/>
        <v>34000</v>
      </c>
      <c r="I641" s="54">
        <f>ROUNDUP(装备强化!$F$3*INDEX(装备强化!$C$12:$C$26,MATCH(装备强化附表!I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25</v>
      </c>
      <c r="J641" s="54">
        <f t="shared" si="136"/>
        <v>50000</v>
      </c>
      <c r="K641" s="54">
        <f>ROUNDUP(装备强化!$F$3*INDEX(装备强化!$C$12:$C$26,MATCH(装备强化附表!K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38</v>
      </c>
      <c r="L641" s="54">
        <f t="shared" si="137"/>
        <v>76000</v>
      </c>
      <c r="M641" s="54">
        <f>ROUNDUP(装备强化!$F$3*INDEX(装备强化!$C$12:$C$26,MATCH(装备强化附表!M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46</v>
      </c>
      <c r="N641" s="54">
        <f t="shared" si="138"/>
        <v>92000</v>
      </c>
      <c r="O641" s="54">
        <f>ROUNDUP(装备强化!$F$3*INDEX(装备强化!$C$12:$C$26,MATCH(装备强化附表!O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58</v>
      </c>
      <c r="P641" s="54">
        <f t="shared" si="139"/>
        <v>116000</v>
      </c>
      <c r="Q641" s="54">
        <f>ROUNDUP(装备强化!$F$3*INDEX(装备强化!$C$12:$C$26,MATCH(装备强化附表!Q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104</v>
      </c>
      <c r="R641" s="54">
        <f t="shared" si="140"/>
        <v>208000</v>
      </c>
      <c r="S641" s="54">
        <f>ROUNDUP(装备强化!$F$3*INDEX(装备强化!$C$12:$C$26,MATCH(装备强化附表!S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120</v>
      </c>
      <c r="T641" s="54">
        <f t="shared" si="141"/>
        <v>240000</v>
      </c>
      <c r="U641" s="54">
        <f>ROUNDUP(装备强化!$F$3*INDEX(装备强化!$C$12:$C$26,MATCH(装备强化附表!U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137</v>
      </c>
      <c r="V641" s="54">
        <f t="shared" si="142"/>
        <v>274000</v>
      </c>
      <c r="W641" s="54">
        <f>ROUNDUP(装备强化!$F$3*INDEX(装备强化!$C$12:$C$26,MATCH(装备强化附表!W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153</v>
      </c>
      <c r="X641" s="54">
        <f t="shared" si="143"/>
        <v>306000</v>
      </c>
      <c r="Y641" s="54">
        <f>ROUNDUP(装备强化!$F$3*INDEX(装备强化!$C$12:$C$26,MATCH(装备强化附表!Y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170</v>
      </c>
      <c r="Z641" s="54">
        <f t="shared" si="144"/>
        <v>340000</v>
      </c>
      <c r="AA641" s="54">
        <f>ROUNDUP(装备强化!$F$3*INDEX(装备强化!$C$12:$C$26,MATCH(装备强化附表!AA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297</v>
      </c>
      <c r="AB641" s="54">
        <f t="shared" si="145"/>
        <v>594000</v>
      </c>
      <c r="AC641" s="54">
        <f>ROUNDUP(装备强化!$F$3*INDEX(装备强化!$C$12:$C$26,MATCH(装备强化附表!AC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330</v>
      </c>
      <c r="AD641" s="54">
        <f t="shared" si="146"/>
        <v>660000</v>
      </c>
      <c r="AE641" s="54">
        <f>ROUNDUP(装备强化!$F$3*INDEX(装备强化!$C$12:$C$26,MATCH(装备强化附表!AE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363</v>
      </c>
      <c r="AF641" s="54">
        <f t="shared" si="147"/>
        <v>726000</v>
      </c>
      <c r="AG641" s="54">
        <f>ROUNDUP(装备强化!$F$3*INDEX(装备强化!$C$12:$C$26,MATCH(装备强化附表!AG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396</v>
      </c>
      <c r="AH641" s="54">
        <f t="shared" si="148"/>
        <v>792000</v>
      </c>
      <c r="AI641" s="54">
        <f>ROUNDUP(装备强化!$F$3*INDEX(装备强化!$C$12:$C$26,MATCH(装备强化附表!AI$1,装备强化!$B$12:$B$26,0))*INDEX(装备强化!$G$12:$G$16,MATCH(装备强化附表!$D641,装备强化!$F$12:$F$16,0))*(INDEX(装备强化!$K$12:$K$26,MATCH(装备强化附表!$E641,装备强化!$J$12:$J$26,0))+IF($B641=1,装备强化!$K$28,0))*INDEX(装备强化!$O$12:$O$21,MATCH(装备强化附表!$C641,装备强化!$N$12:$N$21,0)),0)</f>
        <v>429</v>
      </c>
      <c r="AJ641" s="54">
        <f t="shared" si="149"/>
        <v>858000</v>
      </c>
    </row>
    <row r="642" spans="1:36">
      <c r="A642" t="s">
        <v>1881</v>
      </c>
      <c r="B642">
        <v>0</v>
      </c>
      <c r="C642" t="s">
        <v>124</v>
      </c>
      <c r="D642" t="s">
        <v>309</v>
      </c>
      <c r="E642">
        <v>70</v>
      </c>
      <c r="F642" t="s">
        <v>232</v>
      </c>
      <c r="G642" s="54">
        <f>ROUNDUP(装备强化!$F$3*INDEX(装备强化!$C$12:$C$26,MATCH(装备强化附表!G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21</v>
      </c>
      <c r="H642" s="54">
        <f t="shared" si="135"/>
        <v>42000</v>
      </c>
      <c r="I642" s="54">
        <f>ROUNDUP(装备强化!$F$3*INDEX(装备强化!$C$12:$C$26,MATCH(装备强化附表!I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31</v>
      </c>
      <c r="J642" s="54">
        <f t="shared" si="136"/>
        <v>62000</v>
      </c>
      <c r="K642" s="54">
        <f>ROUNDUP(装备强化!$F$3*INDEX(装备强化!$C$12:$C$26,MATCH(装备强化附表!K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47</v>
      </c>
      <c r="L642" s="54">
        <f t="shared" si="137"/>
        <v>94000</v>
      </c>
      <c r="M642" s="54">
        <f>ROUNDUP(装备强化!$F$3*INDEX(装备强化!$C$12:$C$26,MATCH(装备强化附表!M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57</v>
      </c>
      <c r="N642" s="54">
        <f t="shared" si="138"/>
        <v>114000</v>
      </c>
      <c r="O642" s="54">
        <f>ROUNDUP(装备强化!$F$3*INDEX(装备强化!$C$12:$C$26,MATCH(装备强化附表!O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73</v>
      </c>
      <c r="P642" s="54">
        <f t="shared" si="139"/>
        <v>146000</v>
      </c>
      <c r="Q642" s="54">
        <f>ROUNDUP(装备强化!$F$3*INDEX(装备强化!$C$12:$C$26,MATCH(装备强化附表!Q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129</v>
      </c>
      <c r="R642" s="54">
        <f t="shared" si="140"/>
        <v>258000</v>
      </c>
      <c r="S642" s="54">
        <f>ROUNDUP(装备强化!$F$3*INDEX(装备强化!$C$12:$C$26,MATCH(装备强化附表!S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150</v>
      </c>
      <c r="T642" s="54">
        <f t="shared" si="141"/>
        <v>300000</v>
      </c>
      <c r="U642" s="54">
        <f>ROUNDUP(装备强化!$F$3*INDEX(装备强化!$C$12:$C$26,MATCH(装备强化附表!U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171</v>
      </c>
      <c r="V642" s="54">
        <f t="shared" si="142"/>
        <v>342000</v>
      </c>
      <c r="W642" s="54">
        <f>ROUNDUP(装备强化!$F$3*INDEX(装备强化!$C$12:$C$26,MATCH(装备强化附表!W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191</v>
      </c>
      <c r="X642" s="54">
        <f t="shared" si="143"/>
        <v>382000</v>
      </c>
      <c r="Y642" s="54">
        <f>ROUNDUP(装备强化!$F$3*INDEX(装备强化!$C$12:$C$26,MATCH(装备强化附表!Y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212</v>
      </c>
      <c r="Z642" s="54">
        <f t="shared" si="144"/>
        <v>424000</v>
      </c>
      <c r="AA642" s="54">
        <f>ROUNDUP(装备强化!$F$3*INDEX(装备强化!$C$12:$C$26,MATCH(装备强化附表!AA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372</v>
      </c>
      <c r="AB642" s="54">
        <f t="shared" si="145"/>
        <v>744000</v>
      </c>
      <c r="AC642" s="54">
        <f>ROUNDUP(装备强化!$F$3*INDEX(装备强化!$C$12:$C$26,MATCH(装备强化附表!AC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413</v>
      </c>
      <c r="AD642" s="54">
        <f t="shared" si="146"/>
        <v>826000</v>
      </c>
      <c r="AE642" s="54">
        <f>ROUNDUP(装备强化!$F$3*INDEX(装备强化!$C$12:$C$26,MATCH(装备强化附表!AE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454</v>
      </c>
      <c r="AF642" s="54">
        <f t="shared" si="147"/>
        <v>908000</v>
      </c>
      <c r="AG642" s="54">
        <f>ROUNDUP(装备强化!$F$3*INDEX(装备强化!$C$12:$C$26,MATCH(装备强化附表!AG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495</v>
      </c>
      <c r="AH642" s="54">
        <f t="shared" si="148"/>
        <v>990000</v>
      </c>
      <c r="AI642" s="54">
        <f>ROUNDUP(装备强化!$F$3*INDEX(装备强化!$C$12:$C$26,MATCH(装备强化附表!AI$1,装备强化!$B$12:$B$26,0))*INDEX(装备强化!$G$12:$G$16,MATCH(装备强化附表!$D642,装备强化!$F$12:$F$16,0))*(INDEX(装备强化!$K$12:$K$26,MATCH(装备强化附表!$E642,装备强化!$J$12:$J$26,0))+IF($B642=1,装备强化!$K$28,0))*INDEX(装备强化!$O$12:$O$21,MATCH(装备强化附表!$C642,装备强化!$N$12:$N$21,0)),0)</f>
        <v>537</v>
      </c>
      <c r="AJ642" s="54">
        <f t="shared" si="149"/>
        <v>1074000</v>
      </c>
    </row>
    <row r="643" spans="1:36">
      <c r="A643" t="s">
        <v>1886</v>
      </c>
      <c r="B643">
        <v>0</v>
      </c>
      <c r="C643" t="s">
        <v>125</v>
      </c>
      <c r="D643" t="s">
        <v>309</v>
      </c>
      <c r="E643">
        <v>70</v>
      </c>
      <c r="F643" t="s">
        <v>232</v>
      </c>
      <c r="G643" s="54">
        <f>ROUNDUP(装备强化!$F$3*INDEX(装备强化!$C$12:$C$26,MATCH(装备强化附表!G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21</v>
      </c>
      <c r="H643" s="54">
        <f t="shared" si="135"/>
        <v>42000</v>
      </c>
      <c r="I643" s="54">
        <f>ROUNDUP(装备强化!$F$3*INDEX(装备强化!$C$12:$C$26,MATCH(装备强化附表!I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31</v>
      </c>
      <c r="J643" s="54">
        <f t="shared" si="136"/>
        <v>62000</v>
      </c>
      <c r="K643" s="54">
        <f>ROUNDUP(装备强化!$F$3*INDEX(装备强化!$C$12:$C$26,MATCH(装备强化附表!K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47</v>
      </c>
      <c r="L643" s="54">
        <f t="shared" si="137"/>
        <v>94000</v>
      </c>
      <c r="M643" s="54">
        <f>ROUNDUP(装备强化!$F$3*INDEX(装备强化!$C$12:$C$26,MATCH(装备强化附表!M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57</v>
      </c>
      <c r="N643" s="54">
        <f t="shared" si="138"/>
        <v>114000</v>
      </c>
      <c r="O643" s="54">
        <f>ROUNDUP(装备强化!$F$3*INDEX(装备强化!$C$12:$C$26,MATCH(装备强化附表!O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73</v>
      </c>
      <c r="P643" s="54">
        <f t="shared" si="139"/>
        <v>146000</v>
      </c>
      <c r="Q643" s="54">
        <f>ROUNDUP(装备强化!$F$3*INDEX(装备强化!$C$12:$C$26,MATCH(装备强化附表!Q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129</v>
      </c>
      <c r="R643" s="54">
        <f t="shared" si="140"/>
        <v>258000</v>
      </c>
      <c r="S643" s="54">
        <f>ROUNDUP(装备强化!$F$3*INDEX(装备强化!$C$12:$C$26,MATCH(装备强化附表!S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150</v>
      </c>
      <c r="T643" s="54">
        <f t="shared" si="141"/>
        <v>300000</v>
      </c>
      <c r="U643" s="54">
        <f>ROUNDUP(装备强化!$F$3*INDEX(装备强化!$C$12:$C$26,MATCH(装备强化附表!U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171</v>
      </c>
      <c r="V643" s="54">
        <f t="shared" si="142"/>
        <v>342000</v>
      </c>
      <c r="W643" s="54">
        <f>ROUNDUP(装备强化!$F$3*INDEX(装备强化!$C$12:$C$26,MATCH(装备强化附表!W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191</v>
      </c>
      <c r="X643" s="54">
        <f t="shared" si="143"/>
        <v>382000</v>
      </c>
      <c r="Y643" s="54">
        <f>ROUNDUP(装备强化!$F$3*INDEX(装备强化!$C$12:$C$26,MATCH(装备强化附表!Y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212</v>
      </c>
      <c r="Z643" s="54">
        <f t="shared" si="144"/>
        <v>424000</v>
      </c>
      <c r="AA643" s="54">
        <f>ROUNDUP(装备强化!$F$3*INDEX(装备强化!$C$12:$C$26,MATCH(装备强化附表!AA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372</v>
      </c>
      <c r="AB643" s="54">
        <f t="shared" si="145"/>
        <v>744000</v>
      </c>
      <c r="AC643" s="54">
        <f>ROUNDUP(装备强化!$F$3*INDEX(装备强化!$C$12:$C$26,MATCH(装备强化附表!AC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413</v>
      </c>
      <c r="AD643" s="54">
        <f t="shared" si="146"/>
        <v>826000</v>
      </c>
      <c r="AE643" s="54">
        <f>ROUNDUP(装备强化!$F$3*INDEX(装备强化!$C$12:$C$26,MATCH(装备强化附表!AE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454</v>
      </c>
      <c r="AF643" s="54">
        <f t="shared" si="147"/>
        <v>908000</v>
      </c>
      <c r="AG643" s="54">
        <f>ROUNDUP(装备强化!$F$3*INDEX(装备强化!$C$12:$C$26,MATCH(装备强化附表!AG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495</v>
      </c>
      <c r="AH643" s="54">
        <f t="shared" si="148"/>
        <v>990000</v>
      </c>
      <c r="AI643" s="54">
        <f>ROUNDUP(装备强化!$F$3*INDEX(装备强化!$C$12:$C$26,MATCH(装备强化附表!AI$1,装备强化!$B$12:$B$26,0))*INDEX(装备强化!$G$12:$G$16,MATCH(装备强化附表!$D643,装备强化!$F$12:$F$16,0))*(INDEX(装备强化!$K$12:$K$26,MATCH(装备强化附表!$E643,装备强化!$J$12:$J$26,0))+IF($B643=1,装备强化!$K$28,0))*INDEX(装备强化!$O$12:$O$21,MATCH(装备强化附表!$C643,装备强化!$N$12:$N$21,0)),0)</f>
        <v>537</v>
      </c>
      <c r="AJ643" s="54">
        <f t="shared" si="149"/>
        <v>1074000</v>
      </c>
    </row>
    <row r="644" spans="1:36">
      <c r="A644" t="s">
        <v>1891</v>
      </c>
      <c r="B644">
        <v>0</v>
      </c>
      <c r="C644" t="s">
        <v>130</v>
      </c>
      <c r="D644" t="s">
        <v>309</v>
      </c>
      <c r="E644">
        <v>70</v>
      </c>
      <c r="F644" t="s">
        <v>232</v>
      </c>
      <c r="G644" s="54">
        <f>ROUNDUP(装备强化!$F$3*INDEX(装备强化!$C$12:$C$26,MATCH(装备强化附表!G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17</v>
      </c>
      <c r="H644" s="54">
        <f t="shared" ref="H644:H707" si="150">G644*2000</f>
        <v>34000</v>
      </c>
      <c r="I644" s="54">
        <f>ROUNDUP(装备强化!$F$3*INDEX(装备强化!$C$12:$C$26,MATCH(装备强化附表!I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25</v>
      </c>
      <c r="J644" s="54">
        <f t="shared" ref="J644:J707" si="151">I644*2000</f>
        <v>50000</v>
      </c>
      <c r="K644" s="54">
        <f>ROUNDUP(装备强化!$F$3*INDEX(装备强化!$C$12:$C$26,MATCH(装备强化附表!K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38</v>
      </c>
      <c r="L644" s="54">
        <f t="shared" ref="L644:L707" si="152">K644*2000</f>
        <v>76000</v>
      </c>
      <c r="M644" s="54">
        <f>ROUNDUP(装备强化!$F$3*INDEX(装备强化!$C$12:$C$26,MATCH(装备强化附表!M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46</v>
      </c>
      <c r="N644" s="54">
        <f t="shared" ref="N644:N707" si="153">M644*2000</f>
        <v>92000</v>
      </c>
      <c r="O644" s="54">
        <f>ROUNDUP(装备强化!$F$3*INDEX(装备强化!$C$12:$C$26,MATCH(装备强化附表!O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58</v>
      </c>
      <c r="P644" s="54">
        <f t="shared" ref="P644:P707" si="154">O644*2000</f>
        <v>116000</v>
      </c>
      <c r="Q644" s="54">
        <f>ROUNDUP(装备强化!$F$3*INDEX(装备强化!$C$12:$C$26,MATCH(装备强化附表!Q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104</v>
      </c>
      <c r="R644" s="54">
        <f t="shared" ref="R644:R707" si="155">Q644*2000</f>
        <v>208000</v>
      </c>
      <c r="S644" s="54">
        <f>ROUNDUP(装备强化!$F$3*INDEX(装备强化!$C$12:$C$26,MATCH(装备强化附表!S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120</v>
      </c>
      <c r="T644" s="54">
        <f t="shared" ref="T644:T707" si="156">S644*2000</f>
        <v>240000</v>
      </c>
      <c r="U644" s="54">
        <f>ROUNDUP(装备强化!$F$3*INDEX(装备强化!$C$12:$C$26,MATCH(装备强化附表!U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137</v>
      </c>
      <c r="V644" s="54">
        <f t="shared" ref="V644:V707" si="157">U644*2000</f>
        <v>274000</v>
      </c>
      <c r="W644" s="54">
        <f>ROUNDUP(装备强化!$F$3*INDEX(装备强化!$C$12:$C$26,MATCH(装备强化附表!W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153</v>
      </c>
      <c r="X644" s="54">
        <f t="shared" ref="X644:X707" si="158">W644*2000</f>
        <v>306000</v>
      </c>
      <c r="Y644" s="54">
        <f>ROUNDUP(装备强化!$F$3*INDEX(装备强化!$C$12:$C$26,MATCH(装备强化附表!Y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170</v>
      </c>
      <c r="Z644" s="54">
        <f t="shared" ref="Z644:Z707" si="159">Y644*2000</f>
        <v>340000</v>
      </c>
      <c r="AA644" s="54">
        <f>ROUNDUP(装备强化!$F$3*INDEX(装备强化!$C$12:$C$26,MATCH(装备强化附表!AA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297</v>
      </c>
      <c r="AB644" s="54">
        <f t="shared" ref="AB644:AB707" si="160">AA644*2000</f>
        <v>594000</v>
      </c>
      <c r="AC644" s="54">
        <f>ROUNDUP(装备强化!$F$3*INDEX(装备强化!$C$12:$C$26,MATCH(装备强化附表!AC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330</v>
      </c>
      <c r="AD644" s="54">
        <f t="shared" ref="AD644:AD707" si="161">AC644*2000</f>
        <v>660000</v>
      </c>
      <c r="AE644" s="54">
        <f>ROUNDUP(装备强化!$F$3*INDEX(装备强化!$C$12:$C$26,MATCH(装备强化附表!AE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363</v>
      </c>
      <c r="AF644" s="54">
        <f t="shared" ref="AF644:AF707" si="162">AE644*2000</f>
        <v>726000</v>
      </c>
      <c r="AG644" s="54">
        <f>ROUNDUP(装备强化!$F$3*INDEX(装备强化!$C$12:$C$26,MATCH(装备强化附表!AG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396</v>
      </c>
      <c r="AH644" s="54">
        <f t="shared" ref="AH644:AH707" si="163">AG644*2000</f>
        <v>792000</v>
      </c>
      <c r="AI644" s="54">
        <f>ROUNDUP(装备强化!$F$3*INDEX(装备强化!$C$12:$C$26,MATCH(装备强化附表!AI$1,装备强化!$B$12:$B$26,0))*INDEX(装备强化!$G$12:$G$16,MATCH(装备强化附表!$D644,装备强化!$F$12:$F$16,0))*(INDEX(装备强化!$K$12:$K$26,MATCH(装备强化附表!$E644,装备强化!$J$12:$J$26,0))+IF($B644=1,装备强化!$K$28,0))*INDEX(装备强化!$O$12:$O$21,MATCH(装备强化附表!$C644,装备强化!$N$12:$N$21,0)),0)</f>
        <v>429</v>
      </c>
      <c r="AJ644" s="54">
        <f t="shared" ref="AJ644:AJ707" si="164">AI644*2000</f>
        <v>858000</v>
      </c>
    </row>
    <row r="645" spans="1:36">
      <c r="A645" t="s">
        <v>1896</v>
      </c>
      <c r="B645">
        <v>0</v>
      </c>
      <c r="C645" t="s">
        <v>131</v>
      </c>
      <c r="D645" t="s">
        <v>309</v>
      </c>
      <c r="E645">
        <v>70</v>
      </c>
      <c r="F645" t="s">
        <v>232</v>
      </c>
      <c r="G645" s="54">
        <f>ROUNDUP(装备强化!$F$3*INDEX(装备强化!$C$12:$C$26,MATCH(装备强化附表!G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17</v>
      </c>
      <c r="H645" s="54">
        <f t="shared" si="150"/>
        <v>34000</v>
      </c>
      <c r="I645" s="54">
        <f>ROUNDUP(装备强化!$F$3*INDEX(装备强化!$C$12:$C$26,MATCH(装备强化附表!I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25</v>
      </c>
      <c r="J645" s="54">
        <f t="shared" si="151"/>
        <v>50000</v>
      </c>
      <c r="K645" s="54">
        <f>ROUNDUP(装备强化!$F$3*INDEX(装备强化!$C$12:$C$26,MATCH(装备强化附表!K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38</v>
      </c>
      <c r="L645" s="54">
        <f t="shared" si="152"/>
        <v>76000</v>
      </c>
      <c r="M645" s="54">
        <f>ROUNDUP(装备强化!$F$3*INDEX(装备强化!$C$12:$C$26,MATCH(装备强化附表!M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46</v>
      </c>
      <c r="N645" s="54">
        <f t="shared" si="153"/>
        <v>92000</v>
      </c>
      <c r="O645" s="54">
        <f>ROUNDUP(装备强化!$F$3*INDEX(装备强化!$C$12:$C$26,MATCH(装备强化附表!O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58</v>
      </c>
      <c r="P645" s="54">
        <f t="shared" si="154"/>
        <v>116000</v>
      </c>
      <c r="Q645" s="54">
        <f>ROUNDUP(装备强化!$F$3*INDEX(装备强化!$C$12:$C$26,MATCH(装备强化附表!Q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104</v>
      </c>
      <c r="R645" s="54">
        <f t="shared" si="155"/>
        <v>208000</v>
      </c>
      <c r="S645" s="54">
        <f>ROUNDUP(装备强化!$F$3*INDEX(装备强化!$C$12:$C$26,MATCH(装备强化附表!S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120</v>
      </c>
      <c r="T645" s="54">
        <f t="shared" si="156"/>
        <v>240000</v>
      </c>
      <c r="U645" s="54">
        <f>ROUNDUP(装备强化!$F$3*INDEX(装备强化!$C$12:$C$26,MATCH(装备强化附表!U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137</v>
      </c>
      <c r="V645" s="54">
        <f t="shared" si="157"/>
        <v>274000</v>
      </c>
      <c r="W645" s="54">
        <f>ROUNDUP(装备强化!$F$3*INDEX(装备强化!$C$12:$C$26,MATCH(装备强化附表!W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153</v>
      </c>
      <c r="X645" s="54">
        <f t="shared" si="158"/>
        <v>306000</v>
      </c>
      <c r="Y645" s="54">
        <f>ROUNDUP(装备强化!$F$3*INDEX(装备强化!$C$12:$C$26,MATCH(装备强化附表!Y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170</v>
      </c>
      <c r="Z645" s="54">
        <f t="shared" si="159"/>
        <v>340000</v>
      </c>
      <c r="AA645" s="54">
        <f>ROUNDUP(装备强化!$F$3*INDEX(装备强化!$C$12:$C$26,MATCH(装备强化附表!AA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297</v>
      </c>
      <c r="AB645" s="54">
        <f t="shared" si="160"/>
        <v>594000</v>
      </c>
      <c r="AC645" s="54">
        <f>ROUNDUP(装备强化!$F$3*INDEX(装备强化!$C$12:$C$26,MATCH(装备强化附表!AC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330</v>
      </c>
      <c r="AD645" s="54">
        <f t="shared" si="161"/>
        <v>660000</v>
      </c>
      <c r="AE645" s="54">
        <f>ROUNDUP(装备强化!$F$3*INDEX(装备强化!$C$12:$C$26,MATCH(装备强化附表!AE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363</v>
      </c>
      <c r="AF645" s="54">
        <f t="shared" si="162"/>
        <v>726000</v>
      </c>
      <c r="AG645" s="54">
        <f>ROUNDUP(装备强化!$F$3*INDEX(装备强化!$C$12:$C$26,MATCH(装备强化附表!AG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396</v>
      </c>
      <c r="AH645" s="54">
        <f t="shared" si="163"/>
        <v>792000</v>
      </c>
      <c r="AI645" s="54">
        <f>ROUNDUP(装备强化!$F$3*INDEX(装备强化!$C$12:$C$26,MATCH(装备强化附表!AI$1,装备强化!$B$12:$B$26,0))*INDEX(装备强化!$G$12:$G$16,MATCH(装备强化附表!$D645,装备强化!$F$12:$F$16,0))*(INDEX(装备强化!$K$12:$K$26,MATCH(装备强化附表!$E645,装备强化!$J$12:$J$26,0))+IF($B645=1,装备强化!$K$28,0))*INDEX(装备强化!$O$12:$O$21,MATCH(装备强化附表!$C645,装备强化!$N$12:$N$21,0)),0)</f>
        <v>429</v>
      </c>
      <c r="AJ645" s="54">
        <f t="shared" si="164"/>
        <v>858000</v>
      </c>
    </row>
    <row r="646" spans="1:36">
      <c r="A646" t="s">
        <v>1901</v>
      </c>
      <c r="B646">
        <v>0</v>
      </c>
      <c r="C646" t="s">
        <v>132</v>
      </c>
      <c r="D646" t="s">
        <v>309</v>
      </c>
      <c r="E646">
        <v>70</v>
      </c>
      <c r="F646" t="s">
        <v>232</v>
      </c>
      <c r="G646" s="54">
        <f>ROUNDUP(装备强化!$F$3*INDEX(装备强化!$C$12:$C$26,MATCH(装备强化附表!G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10</v>
      </c>
      <c r="H646" s="54">
        <f t="shared" si="150"/>
        <v>20000</v>
      </c>
      <c r="I646" s="54">
        <f>ROUNDUP(装备强化!$F$3*INDEX(装备强化!$C$12:$C$26,MATCH(装备强化附表!I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15</v>
      </c>
      <c r="J646" s="54">
        <f t="shared" si="151"/>
        <v>30000</v>
      </c>
      <c r="K646" s="54">
        <f>ROUNDUP(装备强化!$F$3*INDEX(装备强化!$C$12:$C$26,MATCH(装备强化附表!K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23</v>
      </c>
      <c r="L646" s="54">
        <f t="shared" si="152"/>
        <v>46000</v>
      </c>
      <c r="M646" s="54">
        <f>ROUNDUP(装备强化!$F$3*INDEX(装备强化!$C$12:$C$26,MATCH(装备强化附表!M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28</v>
      </c>
      <c r="N646" s="54">
        <f t="shared" si="153"/>
        <v>56000</v>
      </c>
      <c r="O646" s="54">
        <f>ROUNDUP(装备强化!$F$3*INDEX(装备强化!$C$12:$C$26,MATCH(装备强化附表!O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35</v>
      </c>
      <c r="P646" s="54">
        <f t="shared" si="154"/>
        <v>70000</v>
      </c>
      <c r="Q646" s="54">
        <f>ROUNDUP(装备强化!$F$3*INDEX(装备强化!$C$12:$C$26,MATCH(装备强化附表!Q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62</v>
      </c>
      <c r="R646" s="54">
        <f t="shared" si="155"/>
        <v>124000</v>
      </c>
      <c r="S646" s="54">
        <f>ROUNDUP(装备强化!$F$3*INDEX(装备强化!$C$12:$C$26,MATCH(装备强化附表!S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72</v>
      </c>
      <c r="T646" s="54">
        <f t="shared" si="156"/>
        <v>144000</v>
      </c>
      <c r="U646" s="54">
        <f>ROUNDUP(装备强化!$F$3*INDEX(装备强化!$C$12:$C$26,MATCH(装备强化附表!U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82</v>
      </c>
      <c r="V646" s="54">
        <f t="shared" si="157"/>
        <v>164000</v>
      </c>
      <c r="W646" s="54">
        <f>ROUNDUP(装备强化!$F$3*INDEX(装备强化!$C$12:$C$26,MATCH(装备强化附表!W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92</v>
      </c>
      <c r="X646" s="54">
        <f t="shared" si="158"/>
        <v>184000</v>
      </c>
      <c r="Y646" s="54">
        <f>ROUNDUP(装备强化!$F$3*INDEX(装备强化!$C$12:$C$26,MATCH(装备强化附表!Y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102</v>
      </c>
      <c r="Z646" s="54">
        <f t="shared" si="159"/>
        <v>204000</v>
      </c>
      <c r="AA646" s="54">
        <f>ROUNDUP(装备强化!$F$3*INDEX(装备强化!$C$12:$C$26,MATCH(装备强化附表!AA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179</v>
      </c>
      <c r="AB646" s="54">
        <f t="shared" si="160"/>
        <v>358000</v>
      </c>
      <c r="AC646" s="54">
        <f>ROUNDUP(装备强化!$F$3*INDEX(装备强化!$C$12:$C$26,MATCH(装备强化附表!AC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198</v>
      </c>
      <c r="AD646" s="54">
        <f t="shared" si="161"/>
        <v>396000</v>
      </c>
      <c r="AE646" s="54">
        <f>ROUNDUP(装备强化!$F$3*INDEX(装备强化!$C$12:$C$26,MATCH(装备强化附表!AE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218</v>
      </c>
      <c r="AF646" s="54">
        <f t="shared" si="162"/>
        <v>436000</v>
      </c>
      <c r="AG646" s="54">
        <f>ROUNDUP(装备强化!$F$3*INDEX(装备强化!$C$12:$C$26,MATCH(装备强化附表!AG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238</v>
      </c>
      <c r="AH646" s="54">
        <f t="shared" si="163"/>
        <v>476000</v>
      </c>
      <c r="AI646" s="54">
        <f>ROUNDUP(装备强化!$F$3*INDEX(装备强化!$C$12:$C$26,MATCH(装备强化附表!AI$1,装备强化!$B$12:$B$26,0))*INDEX(装备强化!$G$12:$G$16,MATCH(装备强化附表!$D646,装备强化!$F$12:$F$16,0))*(INDEX(装备强化!$K$12:$K$26,MATCH(装备强化附表!$E646,装备强化!$J$12:$J$26,0))+IF($B646=1,装备强化!$K$28,0))*INDEX(装备强化!$O$12:$O$21,MATCH(装备强化附表!$C646,装备强化!$N$12:$N$21,0)),0)</f>
        <v>258</v>
      </c>
      <c r="AJ646" s="54">
        <f t="shared" si="164"/>
        <v>516000</v>
      </c>
    </row>
    <row r="647" spans="1:36">
      <c r="A647" t="s">
        <v>1906</v>
      </c>
      <c r="B647">
        <v>0</v>
      </c>
      <c r="C647" t="s">
        <v>127</v>
      </c>
      <c r="D647" t="s">
        <v>309</v>
      </c>
      <c r="E647">
        <v>70</v>
      </c>
      <c r="F647" t="s">
        <v>135</v>
      </c>
      <c r="G647" s="54">
        <f>ROUNDUP(装备强化!$F$3*INDEX(装备强化!$C$12:$C$26,MATCH(装备强化附表!G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33</v>
      </c>
      <c r="H647" s="54">
        <f t="shared" si="150"/>
        <v>66000</v>
      </c>
      <c r="I647" s="54">
        <f>ROUNDUP(装备强化!$F$3*INDEX(装备强化!$C$12:$C$26,MATCH(装备强化附表!I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50</v>
      </c>
      <c r="J647" s="54">
        <f t="shared" si="151"/>
        <v>100000</v>
      </c>
      <c r="K647" s="54">
        <f>ROUNDUP(装备强化!$F$3*INDEX(装备强化!$C$12:$C$26,MATCH(装备强化附表!K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75</v>
      </c>
      <c r="L647" s="54">
        <f t="shared" si="152"/>
        <v>150000</v>
      </c>
      <c r="M647" s="54">
        <f>ROUNDUP(装备强化!$F$3*INDEX(装备强化!$C$12:$C$26,MATCH(装备强化附表!M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91</v>
      </c>
      <c r="N647" s="54">
        <f t="shared" si="153"/>
        <v>182000</v>
      </c>
      <c r="O647" s="54">
        <f>ROUNDUP(装备强化!$F$3*INDEX(装备强化!$C$12:$C$26,MATCH(装备强化附表!O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116</v>
      </c>
      <c r="P647" s="54">
        <f t="shared" si="154"/>
        <v>232000</v>
      </c>
      <c r="Q647" s="54">
        <f>ROUNDUP(装备强化!$F$3*INDEX(装备强化!$C$12:$C$26,MATCH(装备强化附表!Q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207</v>
      </c>
      <c r="R647" s="54">
        <f t="shared" si="155"/>
        <v>414000</v>
      </c>
      <c r="S647" s="54">
        <f>ROUNDUP(装备强化!$F$3*INDEX(装备强化!$C$12:$C$26,MATCH(装备强化附表!S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240</v>
      </c>
      <c r="T647" s="54">
        <f t="shared" si="156"/>
        <v>480000</v>
      </c>
      <c r="U647" s="54">
        <f>ROUNDUP(装备强化!$F$3*INDEX(装备强化!$C$12:$C$26,MATCH(装备强化附表!U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273</v>
      </c>
      <c r="V647" s="54">
        <f t="shared" si="157"/>
        <v>546000</v>
      </c>
      <c r="W647" s="54">
        <f>ROUNDUP(装备强化!$F$3*INDEX(装备强化!$C$12:$C$26,MATCH(装备强化附表!W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306</v>
      </c>
      <c r="X647" s="54">
        <f t="shared" si="158"/>
        <v>612000</v>
      </c>
      <c r="Y647" s="54">
        <f>ROUNDUP(装备强化!$F$3*INDEX(装备强化!$C$12:$C$26,MATCH(装备强化附表!Y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339</v>
      </c>
      <c r="Z647" s="54">
        <f t="shared" si="159"/>
        <v>678000</v>
      </c>
      <c r="AA647" s="54">
        <f>ROUNDUP(装备强化!$F$3*INDEX(装备强化!$C$12:$C$26,MATCH(装备强化附表!AA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594</v>
      </c>
      <c r="AB647" s="54">
        <f t="shared" si="160"/>
        <v>1188000</v>
      </c>
      <c r="AC647" s="54">
        <f>ROUNDUP(装备强化!$F$3*INDEX(装备强化!$C$12:$C$26,MATCH(装备强化附表!AC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660</v>
      </c>
      <c r="AD647" s="54">
        <f t="shared" si="161"/>
        <v>1320000</v>
      </c>
      <c r="AE647" s="54">
        <f>ROUNDUP(装备强化!$F$3*INDEX(装备强化!$C$12:$C$26,MATCH(装备强化附表!AE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726</v>
      </c>
      <c r="AF647" s="54">
        <f t="shared" si="162"/>
        <v>1452000</v>
      </c>
      <c r="AG647" s="54">
        <f>ROUNDUP(装备强化!$F$3*INDEX(装备强化!$C$12:$C$26,MATCH(装备强化附表!AG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792</v>
      </c>
      <c r="AH647" s="54">
        <f t="shared" si="163"/>
        <v>1584000</v>
      </c>
      <c r="AI647" s="54">
        <f>ROUNDUP(装备强化!$F$3*INDEX(装备强化!$C$12:$C$26,MATCH(装备强化附表!AI$1,装备强化!$B$12:$B$26,0))*INDEX(装备强化!$G$12:$G$16,MATCH(装备强化附表!$D647,装备强化!$F$12:$F$16,0))*(INDEX(装备强化!$K$12:$K$26,MATCH(装备强化附表!$E647,装备强化!$J$12:$J$26,0))+IF($B647=1,装备强化!$K$28,0))*INDEX(装备强化!$O$12:$O$21,MATCH(装备强化附表!$C647,装备强化!$N$12:$N$21,0)),0)</f>
        <v>858</v>
      </c>
      <c r="AJ647" s="54">
        <f t="shared" si="164"/>
        <v>1716000</v>
      </c>
    </row>
    <row r="648" spans="1:36">
      <c r="A648" t="s">
        <v>1911</v>
      </c>
      <c r="B648">
        <v>1</v>
      </c>
      <c r="C648" t="s">
        <v>127</v>
      </c>
      <c r="D648" t="s">
        <v>309</v>
      </c>
      <c r="E648">
        <v>70</v>
      </c>
      <c r="F648" t="s">
        <v>135</v>
      </c>
      <c r="G648" s="54">
        <f>ROUNDUP(装备强化!$F$3*INDEX(装备强化!$C$12:$C$26,MATCH(装备强化附表!G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39</v>
      </c>
      <c r="H648" s="54">
        <f t="shared" si="150"/>
        <v>78000</v>
      </c>
      <c r="I648" s="54">
        <f>ROUNDUP(装备强化!$F$3*INDEX(装备强化!$C$12:$C$26,MATCH(装备强化附表!I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59</v>
      </c>
      <c r="J648" s="54">
        <f t="shared" si="151"/>
        <v>118000</v>
      </c>
      <c r="K648" s="54">
        <f>ROUNDUP(装备强化!$F$3*INDEX(装备强化!$C$12:$C$26,MATCH(装备强化附表!K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88</v>
      </c>
      <c r="L648" s="54">
        <f t="shared" si="152"/>
        <v>176000</v>
      </c>
      <c r="M648" s="54">
        <f>ROUNDUP(装备强化!$F$3*INDEX(装备强化!$C$12:$C$26,MATCH(装备强化附表!M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108</v>
      </c>
      <c r="N648" s="54">
        <f t="shared" si="153"/>
        <v>216000</v>
      </c>
      <c r="O648" s="54">
        <f>ROUNDUP(装备强化!$F$3*INDEX(装备强化!$C$12:$C$26,MATCH(装备强化附表!O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137</v>
      </c>
      <c r="P648" s="54">
        <f t="shared" si="154"/>
        <v>274000</v>
      </c>
      <c r="Q648" s="54">
        <f>ROUNDUP(装备强化!$F$3*INDEX(装备强化!$C$12:$C$26,MATCH(装备强化附表!Q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244</v>
      </c>
      <c r="R648" s="54">
        <f t="shared" si="155"/>
        <v>488000</v>
      </c>
      <c r="S648" s="54">
        <f>ROUNDUP(装备强化!$F$3*INDEX(装备强化!$C$12:$C$26,MATCH(装备强化附表!S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283</v>
      </c>
      <c r="T648" s="54">
        <f t="shared" si="156"/>
        <v>566000</v>
      </c>
      <c r="U648" s="54">
        <f>ROUNDUP(装备强化!$F$3*INDEX(装备强化!$C$12:$C$26,MATCH(装备强化附表!U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322</v>
      </c>
      <c r="V648" s="54">
        <f t="shared" si="157"/>
        <v>644000</v>
      </c>
      <c r="W648" s="54">
        <f>ROUNDUP(装备强化!$F$3*INDEX(装备强化!$C$12:$C$26,MATCH(装备强化附表!W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361</v>
      </c>
      <c r="X648" s="54">
        <f t="shared" si="158"/>
        <v>722000</v>
      </c>
      <c r="Y648" s="54">
        <f>ROUNDUP(装备强化!$F$3*INDEX(装备强化!$C$12:$C$26,MATCH(装备强化附表!Y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400</v>
      </c>
      <c r="Z648" s="54">
        <f t="shared" si="159"/>
        <v>800000</v>
      </c>
      <c r="AA648" s="54">
        <f>ROUNDUP(装备强化!$F$3*INDEX(装备强化!$C$12:$C$26,MATCH(装备强化附表!AA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702</v>
      </c>
      <c r="AB648" s="54">
        <f t="shared" si="160"/>
        <v>1404000</v>
      </c>
      <c r="AC648" s="54">
        <f>ROUNDUP(装备强化!$F$3*INDEX(装备强化!$C$12:$C$26,MATCH(装备强化附表!AC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780</v>
      </c>
      <c r="AD648" s="54">
        <f t="shared" si="161"/>
        <v>1560000</v>
      </c>
      <c r="AE648" s="54">
        <f>ROUNDUP(装备强化!$F$3*INDEX(装备强化!$C$12:$C$26,MATCH(装备强化附表!AE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858</v>
      </c>
      <c r="AF648" s="54">
        <f t="shared" si="162"/>
        <v>1716000</v>
      </c>
      <c r="AG648" s="54">
        <f>ROUNDUP(装备强化!$F$3*INDEX(装备强化!$C$12:$C$26,MATCH(装备强化附表!AG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936</v>
      </c>
      <c r="AH648" s="54">
        <f t="shared" si="163"/>
        <v>1872000</v>
      </c>
      <c r="AI648" s="54">
        <f>ROUNDUP(装备强化!$F$3*INDEX(装备强化!$C$12:$C$26,MATCH(装备强化附表!AI$1,装备强化!$B$12:$B$26,0))*INDEX(装备强化!$G$12:$G$16,MATCH(装备强化附表!$D648,装备强化!$F$12:$F$16,0))*(INDEX(装备强化!$K$12:$K$26,MATCH(装备强化附表!$E648,装备强化!$J$12:$J$26,0))+IF($B648=1,装备强化!$K$28,0))*INDEX(装备强化!$O$12:$O$21,MATCH(装备强化附表!$C648,装备强化!$N$12:$N$21,0)),0)</f>
        <v>1014</v>
      </c>
      <c r="AJ648" s="54">
        <f t="shared" si="164"/>
        <v>2028000</v>
      </c>
    </row>
    <row r="649" spans="1:36">
      <c r="A649" t="s">
        <v>1916</v>
      </c>
      <c r="B649">
        <v>0</v>
      </c>
      <c r="C649" t="s">
        <v>128</v>
      </c>
      <c r="D649" t="s">
        <v>309</v>
      </c>
      <c r="E649">
        <v>70</v>
      </c>
      <c r="F649" t="s">
        <v>135</v>
      </c>
      <c r="G649" s="54">
        <f>ROUNDUP(装备强化!$F$3*INDEX(装备强化!$C$12:$C$26,MATCH(装备强化附表!G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21</v>
      </c>
      <c r="H649" s="54">
        <f t="shared" si="150"/>
        <v>42000</v>
      </c>
      <c r="I649" s="54">
        <f>ROUNDUP(装备强化!$F$3*INDEX(装备强化!$C$12:$C$26,MATCH(装备强化附表!I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31</v>
      </c>
      <c r="J649" s="54">
        <f t="shared" si="151"/>
        <v>62000</v>
      </c>
      <c r="K649" s="54">
        <f>ROUNDUP(装备强化!$F$3*INDEX(装备强化!$C$12:$C$26,MATCH(装备强化附表!K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47</v>
      </c>
      <c r="L649" s="54">
        <f t="shared" si="152"/>
        <v>94000</v>
      </c>
      <c r="M649" s="54">
        <f>ROUNDUP(装备强化!$F$3*INDEX(装备强化!$C$12:$C$26,MATCH(装备强化附表!M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57</v>
      </c>
      <c r="N649" s="54">
        <f t="shared" si="153"/>
        <v>114000</v>
      </c>
      <c r="O649" s="54">
        <f>ROUNDUP(装备强化!$F$3*INDEX(装备强化!$C$12:$C$26,MATCH(装备强化附表!O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73</v>
      </c>
      <c r="P649" s="54">
        <f t="shared" si="154"/>
        <v>146000</v>
      </c>
      <c r="Q649" s="54">
        <f>ROUNDUP(装备强化!$F$3*INDEX(装备强化!$C$12:$C$26,MATCH(装备强化附表!Q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129</v>
      </c>
      <c r="R649" s="54">
        <f t="shared" si="155"/>
        <v>258000</v>
      </c>
      <c r="S649" s="54">
        <f>ROUNDUP(装备强化!$F$3*INDEX(装备强化!$C$12:$C$26,MATCH(装备强化附表!S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150</v>
      </c>
      <c r="T649" s="54">
        <f t="shared" si="156"/>
        <v>300000</v>
      </c>
      <c r="U649" s="54">
        <f>ROUNDUP(装备强化!$F$3*INDEX(装备强化!$C$12:$C$26,MATCH(装备强化附表!U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171</v>
      </c>
      <c r="V649" s="54">
        <f t="shared" si="157"/>
        <v>342000</v>
      </c>
      <c r="W649" s="54">
        <f>ROUNDUP(装备强化!$F$3*INDEX(装备强化!$C$12:$C$26,MATCH(装备强化附表!W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191</v>
      </c>
      <c r="X649" s="54">
        <f t="shared" si="158"/>
        <v>382000</v>
      </c>
      <c r="Y649" s="54">
        <f>ROUNDUP(装备强化!$F$3*INDEX(装备强化!$C$12:$C$26,MATCH(装备强化附表!Y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212</v>
      </c>
      <c r="Z649" s="54">
        <f t="shared" si="159"/>
        <v>424000</v>
      </c>
      <c r="AA649" s="54">
        <f>ROUNDUP(装备强化!$F$3*INDEX(装备强化!$C$12:$C$26,MATCH(装备强化附表!AA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372</v>
      </c>
      <c r="AB649" s="54">
        <f t="shared" si="160"/>
        <v>744000</v>
      </c>
      <c r="AC649" s="54">
        <f>ROUNDUP(装备强化!$F$3*INDEX(装备强化!$C$12:$C$26,MATCH(装备强化附表!AC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413</v>
      </c>
      <c r="AD649" s="54">
        <f t="shared" si="161"/>
        <v>826000</v>
      </c>
      <c r="AE649" s="54">
        <f>ROUNDUP(装备强化!$F$3*INDEX(装备强化!$C$12:$C$26,MATCH(装备强化附表!AE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454</v>
      </c>
      <c r="AF649" s="54">
        <f t="shared" si="162"/>
        <v>908000</v>
      </c>
      <c r="AG649" s="54">
        <f>ROUNDUP(装备强化!$F$3*INDEX(装备强化!$C$12:$C$26,MATCH(装备强化附表!AG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495</v>
      </c>
      <c r="AH649" s="54">
        <f t="shared" si="163"/>
        <v>990000</v>
      </c>
      <c r="AI649" s="54">
        <f>ROUNDUP(装备强化!$F$3*INDEX(装备强化!$C$12:$C$26,MATCH(装备强化附表!AI$1,装备强化!$B$12:$B$26,0))*INDEX(装备强化!$G$12:$G$16,MATCH(装备强化附表!$D649,装备强化!$F$12:$F$16,0))*(INDEX(装备强化!$K$12:$K$26,MATCH(装备强化附表!$E649,装备强化!$J$12:$J$26,0))+IF($B649=1,装备强化!$K$28,0))*INDEX(装备强化!$O$12:$O$21,MATCH(装备强化附表!$C649,装备强化!$N$12:$N$21,0)),0)</f>
        <v>537</v>
      </c>
      <c r="AJ649" s="54">
        <f t="shared" si="164"/>
        <v>1074000</v>
      </c>
    </row>
    <row r="650" spans="1:36">
      <c r="A650" t="s">
        <v>1921</v>
      </c>
      <c r="B650">
        <v>1</v>
      </c>
      <c r="C650" t="s">
        <v>128</v>
      </c>
      <c r="D650" t="s">
        <v>309</v>
      </c>
      <c r="E650">
        <v>70</v>
      </c>
      <c r="F650" t="s">
        <v>135</v>
      </c>
      <c r="G650" s="54">
        <f>ROUNDUP(装备强化!$F$3*INDEX(装备强化!$C$12:$C$26,MATCH(装备强化附表!G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25</v>
      </c>
      <c r="H650" s="54">
        <f t="shared" si="150"/>
        <v>50000</v>
      </c>
      <c r="I650" s="54">
        <f>ROUNDUP(装备强化!$F$3*INDEX(装备强化!$C$12:$C$26,MATCH(装备强化附表!I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37</v>
      </c>
      <c r="J650" s="54">
        <f t="shared" si="151"/>
        <v>74000</v>
      </c>
      <c r="K650" s="54">
        <f>ROUNDUP(装备强化!$F$3*INDEX(装备强化!$C$12:$C$26,MATCH(装备强化附表!K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55</v>
      </c>
      <c r="L650" s="54">
        <f t="shared" si="152"/>
        <v>110000</v>
      </c>
      <c r="M650" s="54">
        <f>ROUNDUP(装备强化!$F$3*INDEX(装备强化!$C$12:$C$26,MATCH(装备强化附表!M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68</v>
      </c>
      <c r="N650" s="54">
        <f t="shared" si="153"/>
        <v>136000</v>
      </c>
      <c r="O650" s="54">
        <f>ROUNDUP(装备强化!$F$3*INDEX(装备强化!$C$12:$C$26,MATCH(装备强化附表!O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86</v>
      </c>
      <c r="P650" s="54">
        <f t="shared" si="154"/>
        <v>172000</v>
      </c>
      <c r="Q650" s="54">
        <f>ROUNDUP(装备强化!$F$3*INDEX(装备强化!$C$12:$C$26,MATCH(装备强化附表!Q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153</v>
      </c>
      <c r="R650" s="54">
        <f t="shared" si="155"/>
        <v>306000</v>
      </c>
      <c r="S650" s="54">
        <f>ROUNDUP(装备强化!$F$3*INDEX(装备强化!$C$12:$C$26,MATCH(装备强化附表!S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177</v>
      </c>
      <c r="T650" s="54">
        <f t="shared" si="156"/>
        <v>354000</v>
      </c>
      <c r="U650" s="54">
        <f>ROUNDUP(装备强化!$F$3*INDEX(装备强化!$C$12:$C$26,MATCH(装备强化附表!U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202</v>
      </c>
      <c r="V650" s="54">
        <f t="shared" si="157"/>
        <v>404000</v>
      </c>
      <c r="W650" s="54">
        <f>ROUNDUP(装备强化!$F$3*INDEX(装备强化!$C$12:$C$26,MATCH(装备强化附表!W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226</v>
      </c>
      <c r="X650" s="54">
        <f t="shared" si="158"/>
        <v>452000</v>
      </c>
      <c r="Y650" s="54">
        <f>ROUNDUP(装备强化!$F$3*INDEX(装备强化!$C$12:$C$26,MATCH(装备强化附表!Y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250</v>
      </c>
      <c r="Z650" s="54">
        <f t="shared" si="159"/>
        <v>500000</v>
      </c>
      <c r="AA650" s="54">
        <f>ROUNDUP(装备强化!$F$3*INDEX(装备强化!$C$12:$C$26,MATCH(装备强化附表!AA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439</v>
      </c>
      <c r="AB650" s="54">
        <f t="shared" si="160"/>
        <v>878000</v>
      </c>
      <c r="AC650" s="54">
        <f>ROUNDUP(装备强化!$F$3*INDEX(装备强化!$C$12:$C$26,MATCH(装备强化附表!AC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488</v>
      </c>
      <c r="AD650" s="54">
        <f t="shared" si="161"/>
        <v>976000</v>
      </c>
      <c r="AE650" s="54">
        <f>ROUNDUP(装备强化!$F$3*INDEX(装备强化!$C$12:$C$26,MATCH(装备强化附表!AE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537</v>
      </c>
      <c r="AF650" s="54">
        <f t="shared" si="162"/>
        <v>1074000</v>
      </c>
      <c r="AG650" s="54">
        <f>ROUNDUP(装备强化!$F$3*INDEX(装备强化!$C$12:$C$26,MATCH(装备强化附表!AG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585</v>
      </c>
      <c r="AH650" s="54">
        <f t="shared" si="163"/>
        <v>1170000</v>
      </c>
      <c r="AI650" s="54">
        <f>ROUNDUP(装备强化!$F$3*INDEX(装备强化!$C$12:$C$26,MATCH(装备强化附表!AI$1,装备强化!$B$12:$B$26,0))*INDEX(装备强化!$G$12:$G$16,MATCH(装备强化附表!$D650,装备强化!$F$12:$F$16,0))*(INDEX(装备强化!$K$12:$K$26,MATCH(装备强化附表!$E650,装备强化!$J$12:$J$26,0))+IF($B650=1,装备强化!$K$28,0))*INDEX(装备强化!$O$12:$O$21,MATCH(装备强化附表!$C650,装备强化!$N$12:$N$21,0)),0)</f>
        <v>634</v>
      </c>
      <c r="AJ650" s="54">
        <f t="shared" si="164"/>
        <v>1268000</v>
      </c>
    </row>
    <row r="651" spans="1:36">
      <c r="A651" t="s">
        <v>1926</v>
      </c>
      <c r="B651">
        <v>0</v>
      </c>
      <c r="C651" t="s">
        <v>127</v>
      </c>
      <c r="D651" t="s">
        <v>309</v>
      </c>
      <c r="E651">
        <v>70</v>
      </c>
      <c r="F651" t="s">
        <v>139</v>
      </c>
      <c r="G651" s="54">
        <f>ROUNDUP(装备强化!$F$3*INDEX(装备强化!$C$12:$C$26,MATCH(装备强化附表!G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33</v>
      </c>
      <c r="H651" s="54">
        <f t="shared" si="150"/>
        <v>66000</v>
      </c>
      <c r="I651" s="54">
        <f>ROUNDUP(装备强化!$F$3*INDEX(装备强化!$C$12:$C$26,MATCH(装备强化附表!I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50</v>
      </c>
      <c r="J651" s="54">
        <f t="shared" si="151"/>
        <v>100000</v>
      </c>
      <c r="K651" s="54">
        <f>ROUNDUP(装备强化!$F$3*INDEX(装备强化!$C$12:$C$26,MATCH(装备强化附表!K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75</v>
      </c>
      <c r="L651" s="54">
        <f t="shared" si="152"/>
        <v>150000</v>
      </c>
      <c r="M651" s="54">
        <f>ROUNDUP(装备强化!$F$3*INDEX(装备强化!$C$12:$C$26,MATCH(装备强化附表!M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91</v>
      </c>
      <c r="N651" s="54">
        <f t="shared" si="153"/>
        <v>182000</v>
      </c>
      <c r="O651" s="54">
        <f>ROUNDUP(装备强化!$F$3*INDEX(装备强化!$C$12:$C$26,MATCH(装备强化附表!O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116</v>
      </c>
      <c r="P651" s="54">
        <f t="shared" si="154"/>
        <v>232000</v>
      </c>
      <c r="Q651" s="54">
        <f>ROUNDUP(装备强化!$F$3*INDEX(装备强化!$C$12:$C$26,MATCH(装备强化附表!Q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207</v>
      </c>
      <c r="R651" s="54">
        <f t="shared" si="155"/>
        <v>414000</v>
      </c>
      <c r="S651" s="54">
        <f>ROUNDUP(装备强化!$F$3*INDEX(装备强化!$C$12:$C$26,MATCH(装备强化附表!S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240</v>
      </c>
      <c r="T651" s="54">
        <f t="shared" si="156"/>
        <v>480000</v>
      </c>
      <c r="U651" s="54">
        <f>ROUNDUP(装备强化!$F$3*INDEX(装备强化!$C$12:$C$26,MATCH(装备强化附表!U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273</v>
      </c>
      <c r="V651" s="54">
        <f t="shared" si="157"/>
        <v>546000</v>
      </c>
      <c r="W651" s="54">
        <f>ROUNDUP(装备强化!$F$3*INDEX(装备强化!$C$12:$C$26,MATCH(装备强化附表!W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306</v>
      </c>
      <c r="X651" s="54">
        <f t="shared" si="158"/>
        <v>612000</v>
      </c>
      <c r="Y651" s="54">
        <f>ROUNDUP(装备强化!$F$3*INDEX(装备强化!$C$12:$C$26,MATCH(装备强化附表!Y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339</v>
      </c>
      <c r="Z651" s="54">
        <f t="shared" si="159"/>
        <v>678000</v>
      </c>
      <c r="AA651" s="54">
        <f>ROUNDUP(装备强化!$F$3*INDEX(装备强化!$C$12:$C$26,MATCH(装备强化附表!AA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594</v>
      </c>
      <c r="AB651" s="54">
        <f t="shared" si="160"/>
        <v>1188000</v>
      </c>
      <c r="AC651" s="54">
        <f>ROUNDUP(装备强化!$F$3*INDEX(装备强化!$C$12:$C$26,MATCH(装备强化附表!AC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660</v>
      </c>
      <c r="AD651" s="54">
        <f t="shared" si="161"/>
        <v>1320000</v>
      </c>
      <c r="AE651" s="54">
        <f>ROUNDUP(装备强化!$F$3*INDEX(装备强化!$C$12:$C$26,MATCH(装备强化附表!AE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726</v>
      </c>
      <c r="AF651" s="54">
        <f t="shared" si="162"/>
        <v>1452000</v>
      </c>
      <c r="AG651" s="54">
        <f>ROUNDUP(装备强化!$F$3*INDEX(装备强化!$C$12:$C$26,MATCH(装备强化附表!AG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792</v>
      </c>
      <c r="AH651" s="54">
        <f t="shared" si="163"/>
        <v>1584000</v>
      </c>
      <c r="AI651" s="54">
        <f>ROUNDUP(装备强化!$F$3*INDEX(装备强化!$C$12:$C$26,MATCH(装备强化附表!AI$1,装备强化!$B$12:$B$26,0))*INDEX(装备强化!$G$12:$G$16,MATCH(装备强化附表!$D651,装备强化!$F$12:$F$16,0))*(INDEX(装备强化!$K$12:$K$26,MATCH(装备强化附表!$E651,装备强化!$J$12:$J$26,0))+IF($B651=1,装备强化!$K$28,0))*INDEX(装备强化!$O$12:$O$21,MATCH(装备强化附表!$C651,装备强化!$N$12:$N$21,0)),0)</f>
        <v>858</v>
      </c>
      <c r="AJ651" s="54">
        <f t="shared" si="164"/>
        <v>1716000</v>
      </c>
    </row>
    <row r="652" spans="1:36">
      <c r="A652" t="s">
        <v>1931</v>
      </c>
      <c r="B652">
        <v>1</v>
      </c>
      <c r="C652" t="s">
        <v>127</v>
      </c>
      <c r="D652" t="s">
        <v>309</v>
      </c>
      <c r="E652">
        <v>70</v>
      </c>
      <c r="F652" t="s">
        <v>139</v>
      </c>
      <c r="G652" s="54">
        <f>ROUNDUP(装备强化!$F$3*INDEX(装备强化!$C$12:$C$26,MATCH(装备强化附表!G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39</v>
      </c>
      <c r="H652" s="54">
        <f t="shared" si="150"/>
        <v>78000</v>
      </c>
      <c r="I652" s="54">
        <f>ROUNDUP(装备强化!$F$3*INDEX(装备强化!$C$12:$C$26,MATCH(装备强化附表!I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59</v>
      </c>
      <c r="J652" s="54">
        <f t="shared" si="151"/>
        <v>118000</v>
      </c>
      <c r="K652" s="54">
        <f>ROUNDUP(装备强化!$F$3*INDEX(装备强化!$C$12:$C$26,MATCH(装备强化附表!K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88</v>
      </c>
      <c r="L652" s="54">
        <f t="shared" si="152"/>
        <v>176000</v>
      </c>
      <c r="M652" s="54">
        <f>ROUNDUP(装备强化!$F$3*INDEX(装备强化!$C$12:$C$26,MATCH(装备强化附表!M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108</v>
      </c>
      <c r="N652" s="54">
        <f t="shared" si="153"/>
        <v>216000</v>
      </c>
      <c r="O652" s="54">
        <f>ROUNDUP(装备强化!$F$3*INDEX(装备强化!$C$12:$C$26,MATCH(装备强化附表!O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137</v>
      </c>
      <c r="P652" s="54">
        <f t="shared" si="154"/>
        <v>274000</v>
      </c>
      <c r="Q652" s="54">
        <f>ROUNDUP(装备强化!$F$3*INDEX(装备强化!$C$12:$C$26,MATCH(装备强化附表!Q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244</v>
      </c>
      <c r="R652" s="54">
        <f t="shared" si="155"/>
        <v>488000</v>
      </c>
      <c r="S652" s="54">
        <f>ROUNDUP(装备强化!$F$3*INDEX(装备强化!$C$12:$C$26,MATCH(装备强化附表!S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283</v>
      </c>
      <c r="T652" s="54">
        <f t="shared" si="156"/>
        <v>566000</v>
      </c>
      <c r="U652" s="54">
        <f>ROUNDUP(装备强化!$F$3*INDEX(装备强化!$C$12:$C$26,MATCH(装备强化附表!U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322</v>
      </c>
      <c r="V652" s="54">
        <f t="shared" si="157"/>
        <v>644000</v>
      </c>
      <c r="W652" s="54">
        <f>ROUNDUP(装备强化!$F$3*INDEX(装备强化!$C$12:$C$26,MATCH(装备强化附表!W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361</v>
      </c>
      <c r="X652" s="54">
        <f t="shared" si="158"/>
        <v>722000</v>
      </c>
      <c r="Y652" s="54">
        <f>ROUNDUP(装备强化!$F$3*INDEX(装备强化!$C$12:$C$26,MATCH(装备强化附表!Y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400</v>
      </c>
      <c r="Z652" s="54">
        <f t="shared" si="159"/>
        <v>800000</v>
      </c>
      <c r="AA652" s="54">
        <f>ROUNDUP(装备强化!$F$3*INDEX(装备强化!$C$12:$C$26,MATCH(装备强化附表!AA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702</v>
      </c>
      <c r="AB652" s="54">
        <f t="shared" si="160"/>
        <v>1404000</v>
      </c>
      <c r="AC652" s="54">
        <f>ROUNDUP(装备强化!$F$3*INDEX(装备强化!$C$12:$C$26,MATCH(装备强化附表!AC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780</v>
      </c>
      <c r="AD652" s="54">
        <f t="shared" si="161"/>
        <v>1560000</v>
      </c>
      <c r="AE652" s="54">
        <f>ROUNDUP(装备强化!$F$3*INDEX(装备强化!$C$12:$C$26,MATCH(装备强化附表!AE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858</v>
      </c>
      <c r="AF652" s="54">
        <f t="shared" si="162"/>
        <v>1716000</v>
      </c>
      <c r="AG652" s="54">
        <f>ROUNDUP(装备强化!$F$3*INDEX(装备强化!$C$12:$C$26,MATCH(装备强化附表!AG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936</v>
      </c>
      <c r="AH652" s="54">
        <f t="shared" si="163"/>
        <v>1872000</v>
      </c>
      <c r="AI652" s="54">
        <f>ROUNDUP(装备强化!$F$3*INDEX(装备强化!$C$12:$C$26,MATCH(装备强化附表!AI$1,装备强化!$B$12:$B$26,0))*INDEX(装备强化!$G$12:$G$16,MATCH(装备强化附表!$D652,装备强化!$F$12:$F$16,0))*(INDEX(装备强化!$K$12:$K$26,MATCH(装备强化附表!$E652,装备强化!$J$12:$J$26,0))+IF($B652=1,装备强化!$K$28,0))*INDEX(装备强化!$O$12:$O$21,MATCH(装备强化附表!$C652,装备强化!$N$12:$N$21,0)),0)</f>
        <v>1014</v>
      </c>
      <c r="AJ652" s="54">
        <f t="shared" si="164"/>
        <v>2028000</v>
      </c>
    </row>
    <row r="653" spans="1:36">
      <c r="A653" t="s">
        <v>1936</v>
      </c>
      <c r="B653">
        <v>0</v>
      </c>
      <c r="C653" t="s">
        <v>128</v>
      </c>
      <c r="D653" t="s">
        <v>309</v>
      </c>
      <c r="E653">
        <v>70</v>
      </c>
      <c r="F653" t="s">
        <v>139</v>
      </c>
      <c r="G653" s="54">
        <f>ROUNDUP(装备强化!$F$3*INDEX(装备强化!$C$12:$C$26,MATCH(装备强化附表!G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21</v>
      </c>
      <c r="H653" s="54">
        <f t="shared" si="150"/>
        <v>42000</v>
      </c>
      <c r="I653" s="54">
        <f>ROUNDUP(装备强化!$F$3*INDEX(装备强化!$C$12:$C$26,MATCH(装备强化附表!I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31</v>
      </c>
      <c r="J653" s="54">
        <f t="shared" si="151"/>
        <v>62000</v>
      </c>
      <c r="K653" s="54">
        <f>ROUNDUP(装备强化!$F$3*INDEX(装备强化!$C$12:$C$26,MATCH(装备强化附表!K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47</v>
      </c>
      <c r="L653" s="54">
        <f t="shared" si="152"/>
        <v>94000</v>
      </c>
      <c r="M653" s="54">
        <f>ROUNDUP(装备强化!$F$3*INDEX(装备强化!$C$12:$C$26,MATCH(装备强化附表!M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57</v>
      </c>
      <c r="N653" s="54">
        <f t="shared" si="153"/>
        <v>114000</v>
      </c>
      <c r="O653" s="54">
        <f>ROUNDUP(装备强化!$F$3*INDEX(装备强化!$C$12:$C$26,MATCH(装备强化附表!O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73</v>
      </c>
      <c r="P653" s="54">
        <f t="shared" si="154"/>
        <v>146000</v>
      </c>
      <c r="Q653" s="54">
        <f>ROUNDUP(装备强化!$F$3*INDEX(装备强化!$C$12:$C$26,MATCH(装备强化附表!Q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129</v>
      </c>
      <c r="R653" s="54">
        <f t="shared" si="155"/>
        <v>258000</v>
      </c>
      <c r="S653" s="54">
        <f>ROUNDUP(装备强化!$F$3*INDEX(装备强化!$C$12:$C$26,MATCH(装备强化附表!S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150</v>
      </c>
      <c r="T653" s="54">
        <f t="shared" si="156"/>
        <v>300000</v>
      </c>
      <c r="U653" s="54">
        <f>ROUNDUP(装备强化!$F$3*INDEX(装备强化!$C$12:$C$26,MATCH(装备强化附表!U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171</v>
      </c>
      <c r="V653" s="54">
        <f t="shared" si="157"/>
        <v>342000</v>
      </c>
      <c r="W653" s="54">
        <f>ROUNDUP(装备强化!$F$3*INDEX(装备强化!$C$12:$C$26,MATCH(装备强化附表!W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191</v>
      </c>
      <c r="X653" s="54">
        <f t="shared" si="158"/>
        <v>382000</v>
      </c>
      <c r="Y653" s="54">
        <f>ROUNDUP(装备强化!$F$3*INDEX(装备强化!$C$12:$C$26,MATCH(装备强化附表!Y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212</v>
      </c>
      <c r="Z653" s="54">
        <f t="shared" si="159"/>
        <v>424000</v>
      </c>
      <c r="AA653" s="54">
        <f>ROUNDUP(装备强化!$F$3*INDEX(装备强化!$C$12:$C$26,MATCH(装备强化附表!AA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372</v>
      </c>
      <c r="AB653" s="54">
        <f t="shared" si="160"/>
        <v>744000</v>
      </c>
      <c r="AC653" s="54">
        <f>ROUNDUP(装备强化!$F$3*INDEX(装备强化!$C$12:$C$26,MATCH(装备强化附表!AC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413</v>
      </c>
      <c r="AD653" s="54">
        <f t="shared" si="161"/>
        <v>826000</v>
      </c>
      <c r="AE653" s="54">
        <f>ROUNDUP(装备强化!$F$3*INDEX(装备强化!$C$12:$C$26,MATCH(装备强化附表!AE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454</v>
      </c>
      <c r="AF653" s="54">
        <f t="shared" si="162"/>
        <v>908000</v>
      </c>
      <c r="AG653" s="54">
        <f>ROUNDUP(装备强化!$F$3*INDEX(装备强化!$C$12:$C$26,MATCH(装备强化附表!AG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495</v>
      </c>
      <c r="AH653" s="54">
        <f t="shared" si="163"/>
        <v>990000</v>
      </c>
      <c r="AI653" s="54">
        <f>ROUNDUP(装备强化!$F$3*INDEX(装备强化!$C$12:$C$26,MATCH(装备强化附表!AI$1,装备强化!$B$12:$B$26,0))*INDEX(装备强化!$G$12:$G$16,MATCH(装备强化附表!$D653,装备强化!$F$12:$F$16,0))*(INDEX(装备强化!$K$12:$K$26,MATCH(装备强化附表!$E653,装备强化!$J$12:$J$26,0))+IF($B653=1,装备强化!$K$28,0))*INDEX(装备强化!$O$12:$O$21,MATCH(装备强化附表!$C653,装备强化!$N$12:$N$21,0)),0)</f>
        <v>537</v>
      </c>
      <c r="AJ653" s="54">
        <f t="shared" si="164"/>
        <v>1074000</v>
      </c>
    </row>
    <row r="654" spans="1:36">
      <c r="A654" t="s">
        <v>1941</v>
      </c>
      <c r="B654">
        <v>1</v>
      </c>
      <c r="C654" t="s">
        <v>128</v>
      </c>
      <c r="D654" t="s">
        <v>309</v>
      </c>
      <c r="E654">
        <v>70</v>
      </c>
      <c r="F654" t="s">
        <v>139</v>
      </c>
      <c r="G654" s="54">
        <f>ROUNDUP(装备强化!$F$3*INDEX(装备强化!$C$12:$C$26,MATCH(装备强化附表!G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25</v>
      </c>
      <c r="H654" s="54">
        <f t="shared" si="150"/>
        <v>50000</v>
      </c>
      <c r="I654" s="54">
        <f>ROUNDUP(装备强化!$F$3*INDEX(装备强化!$C$12:$C$26,MATCH(装备强化附表!I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37</v>
      </c>
      <c r="J654" s="54">
        <f t="shared" si="151"/>
        <v>74000</v>
      </c>
      <c r="K654" s="54">
        <f>ROUNDUP(装备强化!$F$3*INDEX(装备强化!$C$12:$C$26,MATCH(装备强化附表!K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55</v>
      </c>
      <c r="L654" s="54">
        <f t="shared" si="152"/>
        <v>110000</v>
      </c>
      <c r="M654" s="54">
        <f>ROUNDUP(装备强化!$F$3*INDEX(装备强化!$C$12:$C$26,MATCH(装备强化附表!M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68</v>
      </c>
      <c r="N654" s="54">
        <f t="shared" si="153"/>
        <v>136000</v>
      </c>
      <c r="O654" s="54">
        <f>ROUNDUP(装备强化!$F$3*INDEX(装备强化!$C$12:$C$26,MATCH(装备强化附表!O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86</v>
      </c>
      <c r="P654" s="54">
        <f t="shared" si="154"/>
        <v>172000</v>
      </c>
      <c r="Q654" s="54">
        <f>ROUNDUP(装备强化!$F$3*INDEX(装备强化!$C$12:$C$26,MATCH(装备强化附表!Q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153</v>
      </c>
      <c r="R654" s="54">
        <f t="shared" si="155"/>
        <v>306000</v>
      </c>
      <c r="S654" s="54">
        <f>ROUNDUP(装备强化!$F$3*INDEX(装备强化!$C$12:$C$26,MATCH(装备强化附表!S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177</v>
      </c>
      <c r="T654" s="54">
        <f t="shared" si="156"/>
        <v>354000</v>
      </c>
      <c r="U654" s="54">
        <f>ROUNDUP(装备强化!$F$3*INDEX(装备强化!$C$12:$C$26,MATCH(装备强化附表!U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202</v>
      </c>
      <c r="V654" s="54">
        <f t="shared" si="157"/>
        <v>404000</v>
      </c>
      <c r="W654" s="54">
        <f>ROUNDUP(装备强化!$F$3*INDEX(装备强化!$C$12:$C$26,MATCH(装备强化附表!W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226</v>
      </c>
      <c r="X654" s="54">
        <f t="shared" si="158"/>
        <v>452000</v>
      </c>
      <c r="Y654" s="54">
        <f>ROUNDUP(装备强化!$F$3*INDEX(装备强化!$C$12:$C$26,MATCH(装备强化附表!Y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250</v>
      </c>
      <c r="Z654" s="54">
        <f t="shared" si="159"/>
        <v>500000</v>
      </c>
      <c r="AA654" s="54">
        <f>ROUNDUP(装备强化!$F$3*INDEX(装备强化!$C$12:$C$26,MATCH(装备强化附表!AA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439</v>
      </c>
      <c r="AB654" s="54">
        <f t="shared" si="160"/>
        <v>878000</v>
      </c>
      <c r="AC654" s="54">
        <f>ROUNDUP(装备强化!$F$3*INDEX(装备强化!$C$12:$C$26,MATCH(装备强化附表!AC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488</v>
      </c>
      <c r="AD654" s="54">
        <f t="shared" si="161"/>
        <v>976000</v>
      </c>
      <c r="AE654" s="54">
        <f>ROUNDUP(装备强化!$F$3*INDEX(装备强化!$C$12:$C$26,MATCH(装备强化附表!AE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537</v>
      </c>
      <c r="AF654" s="54">
        <f t="shared" si="162"/>
        <v>1074000</v>
      </c>
      <c r="AG654" s="54">
        <f>ROUNDUP(装备强化!$F$3*INDEX(装备强化!$C$12:$C$26,MATCH(装备强化附表!AG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585</v>
      </c>
      <c r="AH654" s="54">
        <f t="shared" si="163"/>
        <v>1170000</v>
      </c>
      <c r="AI654" s="54">
        <f>ROUNDUP(装备强化!$F$3*INDEX(装备强化!$C$12:$C$26,MATCH(装备强化附表!AI$1,装备强化!$B$12:$B$26,0))*INDEX(装备强化!$G$12:$G$16,MATCH(装备强化附表!$D654,装备强化!$F$12:$F$16,0))*(INDEX(装备强化!$K$12:$K$26,MATCH(装备强化附表!$E654,装备强化!$J$12:$J$26,0))+IF($B654=1,装备强化!$K$28,0))*INDEX(装备强化!$O$12:$O$21,MATCH(装备强化附表!$C654,装备强化!$N$12:$N$21,0)),0)</f>
        <v>634</v>
      </c>
      <c r="AJ654" s="54">
        <f t="shared" si="164"/>
        <v>1268000</v>
      </c>
    </row>
    <row r="655" spans="1:36">
      <c r="A655" t="s">
        <v>1946</v>
      </c>
      <c r="B655">
        <v>0</v>
      </c>
      <c r="C655" t="s">
        <v>127</v>
      </c>
      <c r="D655" t="s">
        <v>309</v>
      </c>
      <c r="E655">
        <v>70</v>
      </c>
      <c r="F655" t="s">
        <v>137</v>
      </c>
      <c r="G655" s="54">
        <f>ROUNDUP(装备强化!$F$3*INDEX(装备强化!$C$12:$C$26,MATCH(装备强化附表!G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33</v>
      </c>
      <c r="H655" s="54">
        <f t="shared" si="150"/>
        <v>66000</v>
      </c>
      <c r="I655" s="54">
        <f>ROUNDUP(装备强化!$F$3*INDEX(装备强化!$C$12:$C$26,MATCH(装备强化附表!I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50</v>
      </c>
      <c r="J655" s="54">
        <f t="shared" si="151"/>
        <v>100000</v>
      </c>
      <c r="K655" s="54">
        <f>ROUNDUP(装备强化!$F$3*INDEX(装备强化!$C$12:$C$26,MATCH(装备强化附表!K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75</v>
      </c>
      <c r="L655" s="54">
        <f t="shared" si="152"/>
        <v>150000</v>
      </c>
      <c r="M655" s="54">
        <f>ROUNDUP(装备强化!$F$3*INDEX(装备强化!$C$12:$C$26,MATCH(装备强化附表!M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91</v>
      </c>
      <c r="N655" s="54">
        <f t="shared" si="153"/>
        <v>182000</v>
      </c>
      <c r="O655" s="54">
        <f>ROUNDUP(装备强化!$F$3*INDEX(装备强化!$C$12:$C$26,MATCH(装备强化附表!O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116</v>
      </c>
      <c r="P655" s="54">
        <f t="shared" si="154"/>
        <v>232000</v>
      </c>
      <c r="Q655" s="54">
        <f>ROUNDUP(装备强化!$F$3*INDEX(装备强化!$C$12:$C$26,MATCH(装备强化附表!Q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207</v>
      </c>
      <c r="R655" s="54">
        <f t="shared" si="155"/>
        <v>414000</v>
      </c>
      <c r="S655" s="54">
        <f>ROUNDUP(装备强化!$F$3*INDEX(装备强化!$C$12:$C$26,MATCH(装备强化附表!S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240</v>
      </c>
      <c r="T655" s="54">
        <f t="shared" si="156"/>
        <v>480000</v>
      </c>
      <c r="U655" s="54">
        <f>ROUNDUP(装备强化!$F$3*INDEX(装备强化!$C$12:$C$26,MATCH(装备强化附表!U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273</v>
      </c>
      <c r="V655" s="54">
        <f t="shared" si="157"/>
        <v>546000</v>
      </c>
      <c r="W655" s="54">
        <f>ROUNDUP(装备强化!$F$3*INDEX(装备强化!$C$12:$C$26,MATCH(装备强化附表!W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306</v>
      </c>
      <c r="X655" s="54">
        <f t="shared" si="158"/>
        <v>612000</v>
      </c>
      <c r="Y655" s="54">
        <f>ROUNDUP(装备强化!$F$3*INDEX(装备强化!$C$12:$C$26,MATCH(装备强化附表!Y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339</v>
      </c>
      <c r="Z655" s="54">
        <f t="shared" si="159"/>
        <v>678000</v>
      </c>
      <c r="AA655" s="54">
        <f>ROUNDUP(装备强化!$F$3*INDEX(装备强化!$C$12:$C$26,MATCH(装备强化附表!AA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594</v>
      </c>
      <c r="AB655" s="54">
        <f t="shared" si="160"/>
        <v>1188000</v>
      </c>
      <c r="AC655" s="54">
        <f>ROUNDUP(装备强化!$F$3*INDEX(装备强化!$C$12:$C$26,MATCH(装备强化附表!AC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660</v>
      </c>
      <c r="AD655" s="54">
        <f t="shared" si="161"/>
        <v>1320000</v>
      </c>
      <c r="AE655" s="54">
        <f>ROUNDUP(装备强化!$F$3*INDEX(装备强化!$C$12:$C$26,MATCH(装备强化附表!AE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726</v>
      </c>
      <c r="AF655" s="54">
        <f t="shared" si="162"/>
        <v>1452000</v>
      </c>
      <c r="AG655" s="54">
        <f>ROUNDUP(装备强化!$F$3*INDEX(装备强化!$C$12:$C$26,MATCH(装备强化附表!AG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792</v>
      </c>
      <c r="AH655" s="54">
        <f t="shared" si="163"/>
        <v>1584000</v>
      </c>
      <c r="AI655" s="54">
        <f>ROUNDUP(装备强化!$F$3*INDEX(装备强化!$C$12:$C$26,MATCH(装备强化附表!AI$1,装备强化!$B$12:$B$26,0))*INDEX(装备强化!$G$12:$G$16,MATCH(装备强化附表!$D655,装备强化!$F$12:$F$16,0))*(INDEX(装备强化!$K$12:$K$26,MATCH(装备强化附表!$E655,装备强化!$J$12:$J$26,0))+IF($B655=1,装备强化!$K$28,0))*INDEX(装备强化!$O$12:$O$21,MATCH(装备强化附表!$C655,装备强化!$N$12:$N$21,0)),0)</f>
        <v>858</v>
      </c>
      <c r="AJ655" s="54">
        <f t="shared" si="164"/>
        <v>1716000</v>
      </c>
    </row>
    <row r="656" spans="1:36">
      <c r="A656" t="s">
        <v>1951</v>
      </c>
      <c r="B656">
        <v>1</v>
      </c>
      <c r="C656" t="s">
        <v>127</v>
      </c>
      <c r="D656" t="s">
        <v>309</v>
      </c>
      <c r="E656">
        <v>70</v>
      </c>
      <c r="F656" t="s">
        <v>137</v>
      </c>
      <c r="G656" s="54">
        <f>ROUNDUP(装备强化!$F$3*INDEX(装备强化!$C$12:$C$26,MATCH(装备强化附表!G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39</v>
      </c>
      <c r="H656" s="54">
        <f t="shared" si="150"/>
        <v>78000</v>
      </c>
      <c r="I656" s="54">
        <f>ROUNDUP(装备强化!$F$3*INDEX(装备强化!$C$12:$C$26,MATCH(装备强化附表!I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59</v>
      </c>
      <c r="J656" s="54">
        <f t="shared" si="151"/>
        <v>118000</v>
      </c>
      <c r="K656" s="54">
        <f>ROUNDUP(装备强化!$F$3*INDEX(装备强化!$C$12:$C$26,MATCH(装备强化附表!K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88</v>
      </c>
      <c r="L656" s="54">
        <f t="shared" si="152"/>
        <v>176000</v>
      </c>
      <c r="M656" s="54">
        <f>ROUNDUP(装备强化!$F$3*INDEX(装备强化!$C$12:$C$26,MATCH(装备强化附表!M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108</v>
      </c>
      <c r="N656" s="54">
        <f t="shared" si="153"/>
        <v>216000</v>
      </c>
      <c r="O656" s="54">
        <f>ROUNDUP(装备强化!$F$3*INDEX(装备强化!$C$12:$C$26,MATCH(装备强化附表!O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137</v>
      </c>
      <c r="P656" s="54">
        <f t="shared" si="154"/>
        <v>274000</v>
      </c>
      <c r="Q656" s="54">
        <f>ROUNDUP(装备强化!$F$3*INDEX(装备强化!$C$12:$C$26,MATCH(装备强化附表!Q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244</v>
      </c>
      <c r="R656" s="54">
        <f t="shared" si="155"/>
        <v>488000</v>
      </c>
      <c r="S656" s="54">
        <f>ROUNDUP(装备强化!$F$3*INDEX(装备强化!$C$12:$C$26,MATCH(装备强化附表!S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283</v>
      </c>
      <c r="T656" s="54">
        <f t="shared" si="156"/>
        <v>566000</v>
      </c>
      <c r="U656" s="54">
        <f>ROUNDUP(装备强化!$F$3*INDEX(装备强化!$C$12:$C$26,MATCH(装备强化附表!U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322</v>
      </c>
      <c r="V656" s="54">
        <f t="shared" si="157"/>
        <v>644000</v>
      </c>
      <c r="W656" s="54">
        <f>ROUNDUP(装备强化!$F$3*INDEX(装备强化!$C$12:$C$26,MATCH(装备强化附表!W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361</v>
      </c>
      <c r="X656" s="54">
        <f t="shared" si="158"/>
        <v>722000</v>
      </c>
      <c r="Y656" s="54">
        <f>ROUNDUP(装备强化!$F$3*INDEX(装备强化!$C$12:$C$26,MATCH(装备强化附表!Y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400</v>
      </c>
      <c r="Z656" s="54">
        <f t="shared" si="159"/>
        <v>800000</v>
      </c>
      <c r="AA656" s="54">
        <f>ROUNDUP(装备强化!$F$3*INDEX(装备强化!$C$12:$C$26,MATCH(装备强化附表!AA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702</v>
      </c>
      <c r="AB656" s="54">
        <f t="shared" si="160"/>
        <v>1404000</v>
      </c>
      <c r="AC656" s="54">
        <f>ROUNDUP(装备强化!$F$3*INDEX(装备强化!$C$12:$C$26,MATCH(装备强化附表!AC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780</v>
      </c>
      <c r="AD656" s="54">
        <f t="shared" si="161"/>
        <v>1560000</v>
      </c>
      <c r="AE656" s="54">
        <f>ROUNDUP(装备强化!$F$3*INDEX(装备强化!$C$12:$C$26,MATCH(装备强化附表!AE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858</v>
      </c>
      <c r="AF656" s="54">
        <f t="shared" si="162"/>
        <v>1716000</v>
      </c>
      <c r="AG656" s="54">
        <f>ROUNDUP(装备强化!$F$3*INDEX(装备强化!$C$12:$C$26,MATCH(装备强化附表!AG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936</v>
      </c>
      <c r="AH656" s="54">
        <f t="shared" si="163"/>
        <v>1872000</v>
      </c>
      <c r="AI656" s="54">
        <f>ROUNDUP(装备强化!$F$3*INDEX(装备强化!$C$12:$C$26,MATCH(装备强化附表!AI$1,装备强化!$B$12:$B$26,0))*INDEX(装备强化!$G$12:$G$16,MATCH(装备强化附表!$D656,装备强化!$F$12:$F$16,0))*(INDEX(装备强化!$K$12:$K$26,MATCH(装备强化附表!$E656,装备强化!$J$12:$J$26,0))+IF($B656=1,装备强化!$K$28,0))*INDEX(装备强化!$O$12:$O$21,MATCH(装备强化附表!$C656,装备强化!$N$12:$N$21,0)),0)</f>
        <v>1014</v>
      </c>
      <c r="AJ656" s="54">
        <f t="shared" si="164"/>
        <v>2028000</v>
      </c>
    </row>
    <row r="657" spans="1:36">
      <c r="A657" t="s">
        <v>1956</v>
      </c>
      <c r="B657">
        <v>0</v>
      </c>
      <c r="C657" t="s">
        <v>128</v>
      </c>
      <c r="D657" t="s">
        <v>309</v>
      </c>
      <c r="E657">
        <v>70</v>
      </c>
      <c r="F657" t="s">
        <v>137</v>
      </c>
      <c r="G657" s="54">
        <f>ROUNDUP(装备强化!$F$3*INDEX(装备强化!$C$12:$C$26,MATCH(装备强化附表!G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21</v>
      </c>
      <c r="H657" s="54">
        <f t="shared" si="150"/>
        <v>42000</v>
      </c>
      <c r="I657" s="54">
        <f>ROUNDUP(装备强化!$F$3*INDEX(装备强化!$C$12:$C$26,MATCH(装备强化附表!I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31</v>
      </c>
      <c r="J657" s="54">
        <f t="shared" si="151"/>
        <v>62000</v>
      </c>
      <c r="K657" s="54">
        <f>ROUNDUP(装备强化!$F$3*INDEX(装备强化!$C$12:$C$26,MATCH(装备强化附表!K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47</v>
      </c>
      <c r="L657" s="54">
        <f t="shared" si="152"/>
        <v>94000</v>
      </c>
      <c r="M657" s="54">
        <f>ROUNDUP(装备强化!$F$3*INDEX(装备强化!$C$12:$C$26,MATCH(装备强化附表!M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57</v>
      </c>
      <c r="N657" s="54">
        <f t="shared" si="153"/>
        <v>114000</v>
      </c>
      <c r="O657" s="54">
        <f>ROUNDUP(装备强化!$F$3*INDEX(装备强化!$C$12:$C$26,MATCH(装备强化附表!O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73</v>
      </c>
      <c r="P657" s="54">
        <f t="shared" si="154"/>
        <v>146000</v>
      </c>
      <c r="Q657" s="54">
        <f>ROUNDUP(装备强化!$F$3*INDEX(装备强化!$C$12:$C$26,MATCH(装备强化附表!Q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129</v>
      </c>
      <c r="R657" s="54">
        <f t="shared" si="155"/>
        <v>258000</v>
      </c>
      <c r="S657" s="54">
        <f>ROUNDUP(装备强化!$F$3*INDEX(装备强化!$C$12:$C$26,MATCH(装备强化附表!S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150</v>
      </c>
      <c r="T657" s="54">
        <f t="shared" si="156"/>
        <v>300000</v>
      </c>
      <c r="U657" s="54">
        <f>ROUNDUP(装备强化!$F$3*INDEX(装备强化!$C$12:$C$26,MATCH(装备强化附表!U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171</v>
      </c>
      <c r="V657" s="54">
        <f t="shared" si="157"/>
        <v>342000</v>
      </c>
      <c r="W657" s="54">
        <f>ROUNDUP(装备强化!$F$3*INDEX(装备强化!$C$12:$C$26,MATCH(装备强化附表!W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191</v>
      </c>
      <c r="X657" s="54">
        <f t="shared" si="158"/>
        <v>382000</v>
      </c>
      <c r="Y657" s="54">
        <f>ROUNDUP(装备强化!$F$3*INDEX(装备强化!$C$12:$C$26,MATCH(装备强化附表!Y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212</v>
      </c>
      <c r="Z657" s="54">
        <f t="shared" si="159"/>
        <v>424000</v>
      </c>
      <c r="AA657" s="54">
        <f>ROUNDUP(装备强化!$F$3*INDEX(装备强化!$C$12:$C$26,MATCH(装备强化附表!AA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372</v>
      </c>
      <c r="AB657" s="54">
        <f t="shared" si="160"/>
        <v>744000</v>
      </c>
      <c r="AC657" s="54">
        <f>ROUNDUP(装备强化!$F$3*INDEX(装备强化!$C$12:$C$26,MATCH(装备强化附表!AC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413</v>
      </c>
      <c r="AD657" s="54">
        <f t="shared" si="161"/>
        <v>826000</v>
      </c>
      <c r="AE657" s="54">
        <f>ROUNDUP(装备强化!$F$3*INDEX(装备强化!$C$12:$C$26,MATCH(装备强化附表!AE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454</v>
      </c>
      <c r="AF657" s="54">
        <f t="shared" si="162"/>
        <v>908000</v>
      </c>
      <c r="AG657" s="54">
        <f>ROUNDUP(装备强化!$F$3*INDEX(装备强化!$C$12:$C$26,MATCH(装备强化附表!AG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495</v>
      </c>
      <c r="AH657" s="54">
        <f t="shared" si="163"/>
        <v>990000</v>
      </c>
      <c r="AI657" s="54">
        <f>ROUNDUP(装备强化!$F$3*INDEX(装备强化!$C$12:$C$26,MATCH(装备强化附表!AI$1,装备强化!$B$12:$B$26,0))*INDEX(装备强化!$G$12:$G$16,MATCH(装备强化附表!$D657,装备强化!$F$12:$F$16,0))*(INDEX(装备强化!$K$12:$K$26,MATCH(装备强化附表!$E657,装备强化!$J$12:$J$26,0))+IF($B657=1,装备强化!$K$28,0))*INDEX(装备强化!$O$12:$O$21,MATCH(装备强化附表!$C657,装备强化!$N$12:$N$21,0)),0)</f>
        <v>537</v>
      </c>
      <c r="AJ657" s="54">
        <f t="shared" si="164"/>
        <v>1074000</v>
      </c>
    </row>
    <row r="658" spans="1:36">
      <c r="A658" t="s">
        <v>1961</v>
      </c>
      <c r="B658">
        <v>1</v>
      </c>
      <c r="C658" t="s">
        <v>128</v>
      </c>
      <c r="D658" t="s">
        <v>309</v>
      </c>
      <c r="E658">
        <v>70</v>
      </c>
      <c r="F658" t="s">
        <v>137</v>
      </c>
      <c r="G658" s="54">
        <f>ROUNDUP(装备强化!$F$3*INDEX(装备强化!$C$12:$C$26,MATCH(装备强化附表!G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25</v>
      </c>
      <c r="H658" s="54">
        <f t="shared" si="150"/>
        <v>50000</v>
      </c>
      <c r="I658" s="54">
        <f>ROUNDUP(装备强化!$F$3*INDEX(装备强化!$C$12:$C$26,MATCH(装备强化附表!I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37</v>
      </c>
      <c r="J658" s="54">
        <f t="shared" si="151"/>
        <v>74000</v>
      </c>
      <c r="K658" s="54">
        <f>ROUNDUP(装备强化!$F$3*INDEX(装备强化!$C$12:$C$26,MATCH(装备强化附表!K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55</v>
      </c>
      <c r="L658" s="54">
        <f t="shared" si="152"/>
        <v>110000</v>
      </c>
      <c r="M658" s="54">
        <f>ROUNDUP(装备强化!$F$3*INDEX(装备强化!$C$12:$C$26,MATCH(装备强化附表!M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68</v>
      </c>
      <c r="N658" s="54">
        <f t="shared" si="153"/>
        <v>136000</v>
      </c>
      <c r="O658" s="54">
        <f>ROUNDUP(装备强化!$F$3*INDEX(装备强化!$C$12:$C$26,MATCH(装备强化附表!O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86</v>
      </c>
      <c r="P658" s="54">
        <f t="shared" si="154"/>
        <v>172000</v>
      </c>
      <c r="Q658" s="54">
        <f>ROUNDUP(装备强化!$F$3*INDEX(装备强化!$C$12:$C$26,MATCH(装备强化附表!Q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153</v>
      </c>
      <c r="R658" s="54">
        <f t="shared" si="155"/>
        <v>306000</v>
      </c>
      <c r="S658" s="54">
        <f>ROUNDUP(装备强化!$F$3*INDEX(装备强化!$C$12:$C$26,MATCH(装备强化附表!S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177</v>
      </c>
      <c r="T658" s="54">
        <f t="shared" si="156"/>
        <v>354000</v>
      </c>
      <c r="U658" s="54">
        <f>ROUNDUP(装备强化!$F$3*INDEX(装备强化!$C$12:$C$26,MATCH(装备强化附表!U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202</v>
      </c>
      <c r="V658" s="54">
        <f t="shared" si="157"/>
        <v>404000</v>
      </c>
      <c r="W658" s="54">
        <f>ROUNDUP(装备强化!$F$3*INDEX(装备强化!$C$12:$C$26,MATCH(装备强化附表!W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226</v>
      </c>
      <c r="X658" s="54">
        <f t="shared" si="158"/>
        <v>452000</v>
      </c>
      <c r="Y658" s="54">
        <f>ROUNDUP(装备强化!$F$3*INDEX(装备强化!$C$12:$C$26,MATCH(装备强化附表!Y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250</v>
      </c>
      <c r="Z658" s="54">
        <f t="shared" si="159"/>
        <v>500000</v>
      </c>
      <c r="AA658" s="54">
        <f>ROUNDUP(装备强化!$F$3*INDEX(装备强化!$C$12:$C$26,MATCH(装备强化附表!AA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439</v>
      </c>
      <c r="AB658" s="54">
        <f t="shared" si="160"/>
        <v>878000</v>
      </c>
      <c r="AC658" s="54">
        <f>ROUNDUP(装备强化!$F$3*INDEX(装备强化!$C$12:$C$26,MATCH(装备强化附表!AC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488</v>
      </c>
      <c r="AD658" s="54">
        <f t="shared" si="161"/>
        <v>976000</v>
      </c>
      <c r="AE658" s="54">
        <f>ROUNDUP(装备强化!$F$3*INDEX(装备强化!$C$12:$C$26,MATCH(装备强化附表!AE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537</v>
      </c>
      <c r="AF658" s="54">
        <f t="shared" si="162"/>
        <v>1074000</v>
      </c>
      <c r="AG658" s="54">
        <f>ROUNDUP(装备强化!$F$3*INDEX(装备强化!$C$12:$C$26,MATCH(装备强化附表!AG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585</v>
      </c>
      <c r="AH658" s="54">
        <f t="shared" si="163"/>
        <v>1170000</v>
      </c>
      <c r="AI658" s="54">
        <f>ROUNDUP(装备强化!$F$3*INDEX(装备强化!$C$12:$C$26,MATCH(装备强化附表!AI$1,装备强化!$B$12:$B$26,0))*INDEX(装备强化!$G$12:$G$16,MATCH(装备强化附表!$D658,装备强化!$F$12:$F$16,0))*(INDEX(装备强化!$K$12:$K$26,MATCH(装备强化附表!$E658,装备强化!$J$12:$J$26,0))+IF($B658=1,装备强化!$K$28,0))*INDEX(装备强化!$O$12:$O$21,MATCH(装备强化附表!$C658,装备强化!$N$12:$N$21,0)),0)</f>
        <v>634</v>
      </c>
      <c r="AJ658" s="54">
        <f t="shared" si="164"/>
        <v>1268000</v>
      </c>
    </row>
    <row r="659" spans="1:36">
      <c r="A659" t="s">
        <v>1966</v>
      </c>
      <c r="B659">
        <v>0</v>
      </c>
      <c r="C659" t="s">
        <v>126</v>
      </c>
      <c r="D659" t="s">
        <v>309</v>
      </c>
      <c r="E659">
        <v>70</v>
      </c>
      <c r="F659" t="s">
        <v>232</v>
      </c>
      <c r="G659" s="54">
        <f>ROUNDUP(装备强化!$F$3*INDEX(装备强化!$C$12:$C$26,MATCH(装备强化附表!G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17</v>
      </c>
      <c r="H659" s="54">
        <f t="shared" si="150"/>
        <v>34000</v>
      </c>
      <c r="I659" s="54">
        <f>ROUNDUP(装备强化!$F$3*INDEX(装备强化!$C$12:$C$26,MATCH(装备强化附表!I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25</v>
      </c>
      <c r="J659" s="54">
        <f t="shared" si="151"/>
        <v>50000</v>
      </c>
      <c r="K659" s="54">
        <f>ROUNDUP(装备强化!$F$3*INDEX(装备强化!$C$12:$C$26,MATCH(装备强化附表!K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38</v>
      </c>
      <c r="L659" s="54">
        <f t="shared" si="152"/>
        <v>76000</v>
      </c>
      <c r="M659" s="54">
        <f>ROUNDUP(装备强化!$F$3*INDEX(装备强化!$C$12:$C$26,MATCH(装备强化附表!M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46</v>
      </c>
      <c r="N659" s="54">
        <f t="shared" si="153"/>
        <v>92000</v>
      </c>
      <c r="O659" s="54">
        <f>ROUNDUP(装备强化!$F$3*INDEX(装备强化!$C$12:$C$26,MATCH(装备强化附表!O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58</v>
      </c>
      <c r="P659" s="54">
        <f t="shared" si="154"/>
        <v>116000</v>
      </c>
      <c r="Q659" s="54">
        <f>ROUNDUP(装备强化!$F$3*INDEX(装备强化!$C$12:$C$26,MATCH(装备强化附表!Q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104</v>
      </c>
      <c r="R659" s="54">
        <f t="shared" si="155"/>
        <v>208000</v>
      </c>
      <c r="S659" s="54">
        <f>ROUNDUP(装备强化!$F$3*INDEX(装备强化!$C$12:$C$26,MATCH(装备强化附表!S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120</v>
      </c>
      <c r="T659" s="54">
        <f t="shared" si="156"/>
        <v>240000</v>
      </c>
      <c r="U659" s="54">
        <f>ROUNDUP(装备强化!$F$3*INDEX(装备强化!$C$12:$C$26,MATCH(装备强化附表!U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137</v>
      </c>
      <c r="V659" s="54">
        <f t="shared" si="157"/>
        <v>274000</v>
      </c>
      <c r="W659" s="54">
        <f>ROUNDUP(装备强化!$F$3*INDEX(装备强化!$C$12:$C$26,MATCH(装备强化附表!W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153</v>
      </c>
      <c r="X659" s="54">
        <f t="shared" si="158"/>
        <v>306000</v>
      </c>
      <c r="Y659" s="54">
        <f>ROUNDUP(装备强化!$F$3*INDEX(装备强化!$C$12:$C$26,MATCH(装备强化附表!Y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170</v>
      </c>
      <c r="Z659" s="54">
        <f t="shared" si="159"/>
        <v>340000</v>
      </c>
      <c r="AA659" s="54">
        <f>ROUNDUP(装备强化!$F$3*INDEX(装备强化!$C$12:$C$26,MATCH(装备强化附表!AA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297</v>
      </c>
      <c r="AB659" s="54">
        <f t="shared" si="160"/>
        <v>594000</v>
      </c>
      <c r="AC659" s="54">
        <f>ROUNDUP(装备强化!$F$3*INDEX(装备强化!$C$12:$C$26,MATCH(装备强化附表!AC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330</v>
      </c>
      <c r="AD659" s="54">
        <f t="shared" si="161"/>
        <v>660000</v>
      </c>
      <c r="AE659" s="54">
        <f>ROUNDUP(装备强化!$F$3*INDEX(装备强化!$C$12:$C$26,MATCH(装备强化附表!AE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363</v>
      </c>
      <c r="AF659" s="54">
        <f t="shared" si="162"/>
        <v>726000</v>
      </c>
      <c r="AG659" s="54">
        <f>ROUNDUP(装备强化!$F$3*INDEX(装备强化!$C$12:$C$26,MATCH(装备强化附表!AG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396</v>
      </c>
      <c r="AH659" s="54">
        <f t="shared" si="163"/>
        <v>792000</v>
      </c>
      <c r="AI659" s="54">
        <f>ROUNDUP(装备强化!$F$3*INDEX(装备强化!$C$12:$C$26,MATCH(装备强化附表!AI$1,装备强化!$B$12:$B$26,0))*INDEX(装备强化!$G$12:$G$16,MATCH(装备强化附表!$D659,装备强化!$F$12:$F$16,0))*(INDEX(装备强化!$K$12:$K$26,MATCH(装备强化附表!$E659,装备强化!$J$12:$J$26,0))+IF($B659=1,装备强化!$K$28,0))*INDEX(装备强化!$O$12:$O$21,MATCH(装备强化附表!$C659,装备强化!$N$12:$N$21,0)),0)</f>
        <v>429</v>
      </c>
      <c r="AJ659" s="54">
        <f t="shared" si="164"/>
        <v>858000</v>
      </c>
    </row>
    <row r="660" spans="1:36">
      <c r="A660" t="s">
        <v>1971</v>
      </c>
      <c r="B660">
        <v>1</v>
      </c>
      <c r="C660" t="s">
        <v>126</v>
      </c>
      <c r="D660" t="s">
        <v>309</v>
      </c>
      <c r="E660">
        <v>70</v>
      </c>
      <c r="F660" t="s">
        <v>232</v>
      </c>
      <c r="G660" s="54">
        <f>ROUNDUP(装备强化!$F$3*INDEX(装备强化!$C$12:$C$26,MATCH(装备强化附表!G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20</v>
      </c>
      <c r="H660" s="54">
        <f t="shared" si="150"/>
        <v>40000</v>
      </c>
      <c r="I660" s="54">
        <f>ROUNDUP(装备强化!$F$3*INDEX(装备强化!$C$12:$C$26,MATCH(装备强化附表!I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30</v>
      </c>
      <c r="J660" s="54">
        <f t="shared" si="151"/>
        <v>60000</v>
      </c>
      <c r="K660" s="54">
        <f>ROUNDUP(装备强化!$F$3*INDEX(装备强化!$C$12:$C$26,MATCH(装备强化附表!K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44</v>
      </c>
      <c r="L660" s="54">
        <f t="shared" si="152"/>
        <v>88000</v>
      </c>
      <c r="M660" s="54">
        <f>ROUNDUP(装备强化!$F$3*INDEX(装备强化!$C$12:$C$26,MATCH(装备强化附表!M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54</v>
      </c>
      <c r="N660" s="54">
        <f t="shared" si="153"/>
        <v>108000</v>
      </c>
      <c r="O660" s="54">
        <f>ROUNDUP(装备强化!$F$3*INDEX(装备强化!$C$12:$C$26,MATCH(装备强化附表!O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69</v>
      </c>
      <c r="P660" s="54">
        <f t="shared" si="154"/>
        <v>138000</v>
      </c>
      <c r="Q660" s="54">
        <f>ROUNDUP(装备强化!$F$3*INDEX(装备强化!$C$12:$C$26,MATCH(装备强化附表!Q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122</v>
      </c>
      <c r="R660" s="54">
        <f t="shared" si="155"/>
        <v>244000</v>
      </c>
      <c r="S660" s="54">
        <f>ROUNDUP(装备强化!$F$3*INDEX(装备强化!$C$12:$C$26,MATCH(装备强化附表!S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142</v>
      </c>
      <c r="T660" s="54">
        <f t="shared" si="156"/>
        <v>284000</v>
      </c>
      <c r="U660" s="54">
        <f>ROUNDUP(装备强化!$F$3*INDEX(装备强化!$C$12:$C$26,MATCH(装备强化附表!U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161</v>
      </c>
      <c r="V660" s="54">
        <f t="shared" si="157"/>
        <v>322000</v>
      </c>
      <c r="W660" s="54">
        <f>ROUNDUP(装备强化!$F$3*INDEX(装备强化!$C$12:$C$26,MATCH(装备强化附表!W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181</v>
      </c>
      <c r="X660" s="54">
        <f t="shared" si="158"/>
        <v>362000</v>
      </c>
      <c r="Y660" s="54">
        <f>ROUNDUP(装备强化!$F$3*INDEX(装备强化!$C$12:$C$26,MATCH(装备强化附表!Y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200</v>
      </c>
      <c r="Z660" s="54">
        <f t="shared" si="159"/>
        <v>400000</v>
      </c>
      <c r="AA660" s="54">
        <f>ROUNDUP(装备强化!$F$3*INDEX(装备强化!$C$12:$C$26,MATCH(装备强化附表!AA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351</v>
      </c>
      <c r="AB660" s="54">
        <f t="shared" si="160"/>
        <v>702000</v>
      </c>
      <c r="AC660" s="54">
        <f>ROUNDUP(装备强化!$F$3*INDEX(装备强化!$C$12:$C$26,MATCH(装备强化附表!AC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390</v>
      </c>
      <c r="AD660" s="54">
        <f t="shared" si="161"/>
        <v>780000</v>
      </c>
      <c r="AE660" s="54">
        <f>ROUNDUP(装备强化!$F$3*INDEX(装备强化!$C$12:$C$26,MATCH(装备强化附表!AE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429</v>
      </c>
      <c r="AF660" s="54">
        <f t="shared" si="162"/>
        <v>858000</v>
      </c>
      <c r="AG660" s="54">
        <f>ROUNDUP(装备强化!$F$3*INDEX(装备强化!$C$12:$C$26,MATCH(装备强化附表!AG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468</v>
      </c>
      <c r="AH660" s="54">
        <f t="shared" si="163"/>
        <v>936000</v>
      </c>
      <c r="AI660" s="54">
        <f>ROUNDUP(装备强化!$F$3*INDEX(装备强化!$C$12:$C$26,MATCH(装备强化附表!AI$1,装备强化!$B$12:$B$26,0))*INDEX(装备强化!$G$12:$G$16,MATCH(装备强化附表!$D660,装备强化!$F$12:$F$16,0))*(INDEX(装备强化!$K$12:$K$26,MATCH(装备强化附表!$E660,装备强化!$J$12:$J$26,0))+IF($B660=1,装备强化!$K$28,0))*INDEX(装备强化!$O$12:$O$21,MATCH(装备强化附表!$C660,装备强化!$N$12:$N$21,0)),0)</f>
        <v>507</v>
      </c>
      <c r="AJ660" s="54">
        <f t="shared" si="164"/>
        <v>1014000</v>
      </c>
    </row>
    <row r="661" spans="1:36">
      <c r="A661" t="s">
        <v>1976</v>
      </c>
      <c r="B661">
        <v>0</v>
      </c>
      <c r="C661" t="s">
        <v>129</v>
      </c>
      <c r="D661" t="s">
        <v>309</v>
      </c>
      <c r="E661">
        <v>70</v>
      </c>
      <c r="F661" t="s">
        <v>232</v>
      </c>
      <c r="G661" s="54">
        <f>ROUNDUP(装备强化!$F$3*INDEX(装备强化!$C$12:$C$26,MATCH(装备强化附表!G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17</v>
      </c>
      <c r="H661" s="54">
        <f t="shared" si="150"/>
        <v>34000</v>
      </c>
      <c r="I661" s="54">
        <f>ROUNDUP(装备强化!$F$3*INDEX(装备强化!$C$12:$C$26,MATCH(装备强化附表!I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25</v>
      </c>
      <c r="J661" s="54">
        <f t="shared" si="151"/>
        <v>50000</v>
      </c>
      <c r="K661" s="54">
        <f>ROUNDUP(装备强化!$F$3*INDEX(装备强化!$C$12:$C$26,MATCH(装备强化附表!K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38</v>
      </c>
      <c r="L661" s="54">
        <f t="shared" si="152"/>
        <v>76000</v>
      </c>
      <c r="M661" s="54">
        <f>ROUNDUP(装备强化!$F$3*INDEX(装备强化!$C$12:$C$26,MATCH(装备强化附表!M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46</v>
      </c>
      <c r="N661" s="54">
        <f t="shared" si="153"/>
        <v>92000</v>
      </c>
      <c r="O661" s="54">
        <f>ROUNDUP(装备强化!$F$3*INDEX(装备强化!$C$12:$C$26,MATCH(装备强化附表!O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58</v>
      </c>
      <c r="P661" s="54">
        <f t="shared" si="154"/>
        <v>116000</v>
      </c>
      <c r="Q661" s="54">
        <f>ROUNDUP(装备强化!$F$3*INDEX(装备强化!$C$12:$C$26,MATCH(装备强化附表!Q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104</v>
      </c>
      <c r="R661" s="54">
        <f t="shared" si="155"/>
        <v>208000</v>
      </c>
      <c r="S661" s="54">
        <f>ROUNDUP(装备强化!$F$3*INDEX(装备强化!$C$12:$C$26,MATCH(装备强化附表!S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120</v>
      </c>
      <c r="T661" s="54">
        <f t="shared" si="156"/>
        <v>240000</v>
      </c>
      <c r="U661" s="54">
        <f>ROUNDUP(装备强化!$F$3*INDEX(装备强化!$C$12:$C$26,MATCH(装备强化附表!U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137</v>
      </c>
      <c r="V661" s="54">
        <f t="shared" si="157"/>
        <v>274000</v>
      </c>
      <c r="W661" s="54">
        <f>ROUNDUP(装备强化!$F$3*INDEX(装备强化!$C$12:$C$26,MATCH(装备强化附表!W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153</v>
      </c>
      <c r="X661" s="54">
        <f t="shared" si="158"/>
        <v>306000</v>
      </c>
      <c r="Y661" s="54">
        <f>ROUNDUP(装备强化!$F$3*INDEX(装备强化!$C$12:$C$26,MATCH(装备强化附表!Y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170</v>
      </c>
      <c r="Z661" s="54">
        <f t="shared" si="159"/>
        <v>340000</v>
      </c>
      <c r="AA661" s="54">
        <f>ROUNDUP(装备强化!$F$3*INDEX(装备强化!$C$12:$C$26,MATCH(装备强化附表!AA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297</v>
      </c>
      <c r="AB661" s="54">
        <f t="shared" si="160"/>
        <v>594000</v>
      </c>
      <c r="AC661" s="54">
        <f>ROUNDUP(装备强化!$F$3*INDEX(装备强化!$C$12:$C$26,MATCH(装备强化附表!AC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330</v>
      </c>
      <c r="AD661" s="54">
        <f t="shared" si="161"/>
        <v>660000</v>
      </c>
      <c r="AE661" s="54">
        <f>ROUNDUP(装备强化!$F$3*INDEX(装备强化!$C$12:$C$26,MATCH(装备强化附表!AE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363</v>
      </c>
      <c r="AF661" s="54">
        <f t="shared" si="162"/>
        <v>726000</v>
      </c>
      <c r="AG661" s="54">
        <f>ROUNDUP(装备强化!$F$3*INDEX(装备强化!$C$12:$C$26,MATCH(装备强化附表!AG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396</v>
      </c>
      <c r="AH661" s="54">
        <f t="shared" si="163"/>
        <v>792000</v>
      </c>
      <c r="AI661" s="54">
        <f>ROUNDUP(装备强化!$F$3*INDEX(装备强化!$C$12:$C$26,MATCH(装备强化附表!AI$1,装备强化!$B$12:$B$26,0))*INDEX(装备强化!$G$12:$G$16,MATCH(装备强化附表!$D661,装备强化!$F$12:$F$16,0))*(INDEX(装备强化!$K$12:$K$26,MATCH(装备强化附表!$E661,装备强化!$J$12:$J$26,0))+IF($B661=1,装备强化!$K$28,0))*INDEX(装备强化!$O$12:$O$21,MATCH(装备强化附表!$C661,装备强化!$N$12:$N$21,0)),0)</f>
        <v>429</v>
      </c>
      <c r="AJ661" s="54">
        <f t="shared" si="164"/>
        <v>858000</v>
      </c>
    </row>
    <row r="662" spans="1:36">
      <c r="A662" t="s">
        <v>1981</v>
      </c>
      <c r="B662">
        <v>1</v>
      </c>
      <c r="C662" t="s">
        <v>129</v>
      </c>
      <c r="D662" t="s">
        <v>309</v>
      </c>
      <c r="E662">
        <v>70</v>
      </c>
      <c r="F662" t="s">
        <v>232</v>
      </c>
      <c r="G662" s="54">
        <f>ROUNDUP(装备强化!$F$3*INDEX(装备强化!$C$12:$C$26,MATCH(装备强化附表!G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20</v>
      </c>
      <c r="H662" s="54">
        <f t="shared" si="150"/>
        <v>40000</v>
      </c>
      <c r="I662" s="54">
        <f>ROUNDUP(装备强化!$F$3*INDEX(装备强化!$C$12:$C$26,MATCH(装备强化附表!I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30</v>
      </c>
      <c r="J662" s="54">
        <f t="shared" si="151"/>
        <v>60000</v>
      </c>
      <c r="K662" s="54">
        <f>ROUNDUP(装备强化!$F$3*INDEX(装备强化!$C$12:$C$26,MATCH(装备强化附表!K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44</v>
      </c>
      <c r="L662" s="54">
        <f t="shared" si="152"/>
        <v>88000</v>
      </c>
      <c r="M662" s="54">
        <f>ROUNDUP(装备强化!$F$3*INDEX(装备强化!$C$12:$C$26,MATCH(装备强化附表!M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54</v>
      </c>
      <c r="N662" s="54">
        <f t="shared" si="153"/>
        <v>108000</v>
      </c>
      <c r="O662" s="54">
        <f>ROUNDUP(装备强化!$F$3*INDEX(装备强化!$C$12:$C$26,MATCH(装备强化附表!O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69</v>
      </c>
      <c r="P662" s="54">
        <f t="shared" si="154"/>
        <v>138000</v>
      </c>
      <c r="Q662" s="54">
        <f>ROUNDUP(装备强化!$F$3*INDEX(装备强化!$C$12:$C$26,MATCH(装备强化附表!Q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122</v>
      </c>
      <c r="R662" s="54">
        <f t="shared" si="155"/>
        <v>244000</v>
      </c>
      <c r="S662" s="54">
        <f>ROUNDUP(装备强化!$F$3*INDEX(装备强化!$C$12:$C$26,MATCH(装备强化附表!S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142</v>
      </c>
      <c r="T662" s="54">
        <f t="shared" si="156"/>
        <v>284000</v>
      </c>
      <c r="U662" s="54">
        <f>ROUNDUP(装备强化!$F$3*INDEX(装备强化!$C$12:$C$26,MATCH(装备强化附表!U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161</v>
      </c>
      <c r="V662" s="54">
        <f t="shared" si="157"/>
        <v>322000</v>
      </c>
      <c r="W662" s="54">
        <f>ROUNDUP(装备强化!$F$3*INDEX(装备强化!$C$12:$C$26,MATCH(装备强化附表!W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181</v>
      </c>
      <c r="X662" s="54">
        <f t="shared" si="158"/>
        <v>362000</v>
      </c>
      <c r="Y662" s="54">
        <f>ROUNDUP(装备强化!$F$3*INDEX(装备强化!$C$12:$C$26,MATCH(装备强化附表!Y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200</v>
      </c>
      <c r="Z662" s="54">
        <f t="shared" si="159"/>
        <v>400000</v>
      </c>
      <c r="AA662" s="54">
        <f>ROUNDUP(装备强化!$F$3*INDEX(装备强化!$C$12:$C$26,MATCH(装备强化附表!AA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351</v>
      </c>
      <c r="AB662" s="54">
        <f t="shared" si="160"/>
        <v>702000</v>
      </c>
      <c r="AC662" s="54">
        <f>ROUNDUP(装备强化!$F$3*INDEX(装备强化!$C$12:$C$26,MATCH(装备强化附表!AC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390</v>
      </c>
      <c r="AD662" s="54">
        <f t="shared" si="161"/>
        <v>780000</v>
      </c>
      <c r="AE662" s="54">
        <f>ROUNDUP(装备强化!$F$3*INDEX(装备强化!$C$12:$C$26,MATCH(装备强化附表!AE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429</v>
      </c>
      <c r="AF662" s="54">
        <f t="shared" si="162"/>
        <v>858000</v>
      </c>
      <c r="AG662" s="54">
        <f>ROUNDUP(装备强化!$F$3*INDEX(装备强化!$C$12:$C$26,MATCH(装备强化附表!AG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468</v>
      </c>
      <c r="AH662" s="54">
        <f t="shared" si="163"/>
        <v>936000</v>
      </c>
      <c r="AI662" s="54">
        <f>ROUNDUP(装备强化!$F$3*INDEX(装备强化!$C$12:$C$26,MATCH(装备强化附表!AI$1,装备强化!$B$12:$B$26,0))*INDEX(装备强化!$G$12:$G$16,MATCH(装备强化附表!$D662,装备强化!$F$12:$F$16,0))*(INDEX(装备强化!$K$12:$K$26,MATCH(装备强化附表!$E662,装备强化!$J$12:$J$26,0))+IF($B662=1,装备强化!$K$28,0))*INDEX(装备强化!$O$12:$O$21,MATCH(装备强化附表!$C662,装备强化!$N$12:$N$21,0)),0)</f>
        <v>507</v>
      </c>
      <c r="AJ662" s="54">
        <f t="shared" si="164"/>
        <v>1014000</v>
      </c>
    </row>
    <row r="663" spans="1:36">
      <c r="A663" t="s">
        <v>337</v>
      </c>
      <c r="B663">
        <v>0</v>
      </c>
      <c r="C663" t="s">
        <v>123</v>
      </c>
      <c r="D663" t="s">
        <v>311</v>
      </c>
      <c r="E663">
        <v>1</v>
      </c>
      <c r="F663" t="s">
        <v>232</v>
      </c>
      <c r="G663" s="54">
        <f>ROUNDUP(装备强化!$F$3*INDEX(装备强化!$C$12:$C$26,MATCH(装备强化附表!G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3</v>
      </c>
      <c r="H663" s="54">
        <f t="shared" si="150"/>
        <v>6000</v>
      </c>
      <c r="I663" s="54">
        <f>ROUNDUP(装备强化!$F$3*INDEX(装备强化!$C$12:$C$26,MATCH(装备强化附表!I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5</v>
      </c>
      <c r="J663" s="54">
        <f t="shared" si="151"/>
        <v>10000</v>
      </c>
      <c r="K663" s="54">
        <f>ROUNDUP(装备强化!$F$3*INDEX(装备强化!$C$12:$C$26,MATCH(装备强化附表!K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7</v>
      </c>
      <c r="L663" s="54">
        <f t="shared" si="152"/>
        <v>14000</v>
      </c>
      <c r="M663" s="54">
        <f>ROUNDUP(装备强化!$F$3*INDEX(装备强化!$C$12:$C$26,MATCH(装备强化附表!M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9</v>
      </c>
      <c r="N663" s="54">
        <f t="shared" si="153"/>
        <v>18000</v>
      </c>
      <c r="O663" s="54">
        <f>ROUNDUP(装备强化!$F$3*INDEX(装备强化!$C$12:$C$26,MATCH(装备强化附表!O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11</v>
      </c>
      <c r="P663" s="54">
        <f t="shared" si="154"/>
        <v>22000</v>
      </c>
      <c r="Q663" s="54">
        <f>ROUNDUP(装备强化!$F$3*INDEX(装备强化!$C$12:$C$26,MATCH(装备强化附表!Q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19</v>
      </c>
      <c r="R663" s="54">
        <f t="shared" si="155"/>
        <v>38000</v>
      </c>
      <c r="S663" s="54">
        <f>ROUNDUP(装备强化!$F$3*INDEX(装备强化!$C$12:$C$26,MATCH(装备强化附表!S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22</v>
      </c>
      <c r="T663" s="54">
        <f t="shared" si="156"/>
        <v>44000</v>
      </c>
      <c r="U663" s="54">
        <f>ROUNDUP(装备强化!$F$3*INDEX(装备强化!$C$12:$C$26,MATCH(装备强化附表!U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25</v>
      </c>
      <c r="V663" s="54">
        <f t="shared" si="157"/>
        <v>50000</v>
      </c>
      <c r="W663" s="54">
        <f>ROUNDUP(装备强化!$F$3*INDEX(装备强化!$C$12:$C$26,MATCH(装备强化附表!W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28</v>
      </c>
      <c r="X663" s="54">
        <f t="shared" si="158"/>
        <v>56000</v>
      </c>
      <c r="Y663" s="54">
        <f>ROUNDUP(装备强化!$F$3*INDEX(装备强化!$C$12:$C$26,MATCH(装备强化附表!Y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31</v>
      </c>
      <c r="Z663" s="54">
        <f t="shared" si="159"/>
        <v>62000</v>
      </c>
      <c r="AA663" s="54">
        <f>ROUNDUP(装备强化!$F$3*INDEX(装备强化!$C$12:$C$26,MATCH(装备强化附表!AA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54</v>
      </c>
      <c r="AB663" s="54">
        <f t="shared" si="160"/>
        <v>108000</v>
      </c>
      <c r="AC663" s="54">
        <f>ROUNDUP(装备强化!$F$3*INDEX(装备强化!$C$12:$C$26,MATCH(装备强化附表!AC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60</v>
      </c>
      <c r="AD663" s="54">
        <f t="shared" si="161"/>
        <v>120000</v>
      </c>
      <c r="AE663" s="54">
        <f>ROUNDUP(装备强化!$F$3*INDEX(装备强化!$C$12:$C$26,MATCH(装备强化附表!AE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66</v>
      </c>
      <c r="AF663" s="54">
        <f t="shared" si="162"/>
        <v>132000</v>
      </c>
      <c r="AG663" s="54">
        <f>ROUNDUP(装备强化!$F$3*INDEX(装备强化!$C$12:$C$26,MATCH(装备强化附表!AG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72</v>
      </c>
      <c r="AH663" s="54">
        <f t="shared" si="163"/>
        <v>144000</v>
      </c>
      <c r="AI663" s="54">
        <f>ROUNDUP(装备强化!$F$3*INDEX(装备强化!$C$12:$C$26,MATCH(装备强化附表!AI$1,装备强化!$B$12:$B$26,0))*INDEX(装备强化!$G$12:$G$16,MATCH(装备强化附表!$D663,装备强化!$F$12:$F$16,0))*(INDEX(装备强化!$K$12:$K$26,MATCH(装备强化附表!$E663,装备强化!$J$12:$J$26,0))+IF($B663=1,装备强化!$K$28,0))*INDEX(装备强化!$O$12:$O$21,MATCH(装备强化附表!$C663,装备强化!$N$12:$N$21,0)),0)</f>
        <v>78</v>
      </c>
      <c r="AJ663" s="54">
        <f t="shared" si="164"/>
        <v>156000</v>
      </c>
    </row>
    <row r="664" spans="1:36">
      <c r="A664" t="s">
        <v>342</v>
      </c>
      <c r="B664">
        <v>0</v>
      </c>
      <c r="C664" t="s">
        <v>124</v>
      </c>
      <c r="D664" t="s">
        <v>311</v>
      </c>
      <c r="E664">
        <v>1</v>
      </c>
      <c r="F664" t="s">
        <v>232</v>
      </c>
      <c r="G664" s="54">
        <f>ROUNDUP(装备强化!$F$3*INDEX(装备强化!$C$12:$C$26,MATCH(装备强化附表!G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4</v>
      </c>
      <c r="H664" s="54">
        <f t="shared" si="150"/>
        <v>8000</v>
      </c>
      <c r="I664" s="54">
        <f>ROUNDUP(装备强化!$F$3*INDEX(装备强化!$C$12:$C$26,MATCH(装备强化附表!I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6</v>
      </c>
      <c r="J664" s="54">
        <f t="shared" si="151"/>
        <v>12000</v>
      </c>
      <c r="K664" s="54">
        <f>ROUNDUP(装备强化!$F$3*INDEX(装备强化!$C$12:$C$26,MATCH(装备强化附表!K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9</v>
      </c>
      <c r="L664" s="54">
        <f t="shared" si="152"/>
        <v>18000</v>
      </c>
      <c r="M664" s="54">
        <f>ROUNDUP(装备强化!$F$3*INDEX(装备强化!$C$12:$C$26,MATCH(装备强化附表!M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11</v>
      </c>
      <c r="N664" s="54">
        <f t="shared" si="153"/>
        <v>22000</v>
      </c>
      <c r="O664" s="54">
        <f>ROUNDUP(装备强化!$F$3*INDEX(装备强化!$C$12:$C$26,MATCH(装备强化附表!O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14</v>
      </c>
      <c r="P664" s="54">
        <f t="shared" si="154"/>
        <v>28000</v>
      </c>
      <c r="Q664" s="54">
        <f>ROUNDUP(装备强化!$F$3*INDEX(装备强化!$C$12:$C$26,MATCH(装备强化附表!Q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24</v>
      </c>
      <c r="R664" s="54">
        <f t="shared" si="155"/>
        <v>48000</v>
      </c>
      <c r="S664" s="54">
        <f>ROUNDUP(装备强化!$F$3*INDEX(装备强化!$C$12:$C$26,MATCH(装备强化附表!S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28</v>
      </c>
      <c r="T664" s="54">
        <f t="shared" si="156"/>
        <v>56000</v>
      </c>
      <c r="U664" s="54">
        <f>ROUNDUP(装备强化!$F$3*INDEX(装备强化!$C$12:$C$26,MATCH(装备强化附表!U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31</v>
      </c>
      <c r="V664" s="54">
        <f t="shared" si="157"/>
        <v>62000</v>
      </c>
      <c r="W664" s="54">
        <f>ROUNDUP(装备强化!$F$3*INDEX(装备强化!$C$12:$C$26,MATCH(装备强化附表!W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35</v>
      </c>
      <c r="X664" s="54">
        <f t="shared" si="158"/>
        <v>70000</v>
      </c>
      <c r="Y664" s="54">
        <f>ROUNDUP(装备强化!$F$3*INDEX(装备强化!$C$12:$C$26,MATCH(装备强化附表!Y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39</v>
      </c>
      <c r="Z664" s="54">
        <f t="shared" si="159"/>
        <v>78000</v>
      </c>
      <c r="AA664" s="54">
        <f>ROUNDUP(装备强化!$F$3*INDEX(装备强化!$C$12:$C$26,MATCH(装备强化附表!AA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68</v>
      </c>
      <c r="AB664" s="54">
        <f t="shared" si="160"/>
        <v>136000</v>
      </c>
      <c r="AC664" s="54">
        <f>ROUNDUP(装备强化!$F$3*INDEX(装备强化!$C$12:$C$26,MATCH(装备强化附表!AC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75</v>
      </c>
      <c r="AD664" s="54">
        <f t="shared" si="161"/>
        <v>150000</v>
      </c>
      <c r="AE664" s="54">
        <f>ROUNDUP(装备强化!$F$3*INDEX(装备强化!$C$12:$C$26,MATCH(装备强化附表!AE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83</v>
      </c>
      <c r="AF664" s="54">
        <f t="shared" si="162"/>
        <v>166000</v>
      </c>
      <c r="AG664" s="54">
        <f>ROUNDUP(装备强化!$F$3*INDEX(装备强化!$C$12:$C$26,MATCH(装备强化附表!AG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90</v>
      </c>
      <c r="AH664" s="54">
        <f t="shared" si="163"/>
        <v>180000</v>
      </c>
      <c r="AI664" s="54">
        <f>ROUNDUP(装备强化!$F$3*INDEX(装备强化!$C$12:$C$26,MATCH(装备强化附表!AI$1,装备强化!$B$12:$B$26,0))*INDEX(装备强化!$G$12:$G$16,MATCH(装备强化附表!$D664,装备强化!$F$12:$F$16,0))*(INDEX(装备强化!$K$12:$K$26,MATCH(装备强化附表!$E664,装备强化!$J$12:$J$26,0))+IF($B664=1,装备强化!$K$28,0))*INDEX(装备强化!$O$12:$O$21,MATCH(装备强化附表!$C664,装备强化!$N$12:$N$21,0)),0)</f>
        <v>98</v>
      </c>
      <c r="AJ664" s="54">
        <f t="shared" si="164"/>
        <v>196000</v>
      </c>
    </row>
    <row r="665" spans="1:36">
      <c r="A665" t="s">
        <v>347</v>
      </c>
      <c r="B665">
        <v>0</v>
      </c>
      <c r="C665" t="s">
        <v>125</v>
      </c>
      <c r="D665" t="s">
        <v>311</v>
      </c>
      <c r="E665">
        <v>1</v>
      </c>
      <c r="F665" t="s">
        <v>232</v>
      </c>
      <c r="G665" s="54">
        <f>ROUNDUP(装备强化!$F$3*INDEX(装备强化!$C$12:$C$26,MATCH(装备强化附表!G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4</v>
      </c>
      <c r="H665" s="54">
        <f t="shared" si="150"/>
        <v>8000</v>
      </c>
      <c r="I665" s="54">
        <f>ROUNDUP(装备强化!$F$3*INDEX(装备强化!$C$12:$C$26,MATCH(装备强化附表!I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6</v>
      </c>
      <c r="J665" s="54">
        <f t="shared" si="151"/>
        <v>12000</v>
      </c>
      <c r="K665" s="54">
        <f>ROUNDUP(装备强化!$F$3*INDEX(装备强化!$C$12:$C$26,MATCH(装备强化附表!K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9</v>
      </c>
      <c r="L665" s="54">
        <f t="shared" si="152"/>
        <v>18000</v>
      </c>
      <c r="M665" s="54">
        <f>ROUNDUP(装备强化!$F$3*INDEX(装备强化!$C$12:$C$26,MATCH(装备强化附表!M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11</v>
      </c>
      <c r="N665" s="54">
        <f t="shared" si="153"/>
        <v>22000</v>
      </c>
      <c r="O665" s="54">
        <f>ROUNDUP(装备强化!$F$3*INDEX(装备强化!$C$12:$C$26,MATCH(装备强化附表!O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14</v>
      </c>
      <c r="P665" s="54">
        <f t="shared" si="154"/>
        <v>28000</v>
      </c>
      <c r="Q665" s="54">
        <f>ROUNDUP(装备强化!$F$3*INDEX(装备强化!$C$12:$C$26,MATCH(装备强化附表!Q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24</v>
      </c>
      <c r="R665" s="54">
        <f t="shared" si="155"/>
        <v>48000</v>
      </c>
      <c r="S665" s="54">
        <f>ROUNDUP(装备强化!$F$3*INDEX(装备强化!$C$12:$C$26,MATCH(装备强化附表!S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28</v>
      </c>
      <c r="T665" s="54">
        <f t="shared" si="156"/>
        <v>56000</v>
      </c>
      <c r="U665" s="54">
        <f>ROUNDUP(装备强化!$F$3*INDEX(装备强化!$C$12:$C$26,MATCH(装备强化附表!U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31</v>
      </c>
      <c r="V665" s="54">
        <f t="shared" si="157"/>
        <v>62000</v>
      </c>
      <c r="W665" s="54">
        <f>ROUNDUP(装备强化!$F$3*INDEX(装备强化!$C$12:$C$26,MATCH(装备强化附表!W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35</v>
      </c>
      <c r="X665" s="54">
        <f t="shared" si="158"/>
        <v>70000</v>
      </c>
      <c r="Y665" s="54">
        <f>ROUNDUP(装备强化!$F$3*INDEX(装备强化!$C$12:$C$26,MATCH(装备强化附表!Y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39</v>
      </c>
      <c r="Z665" s="54">
        <f t="shared" si="159"/>
        <v>78000</v>
      </c>
      <c r="AA665" s="54">
        <f>ROUNDUP(装备强化!$F$3*INDEX(装备强化!$C$12:$C$26,MATCH(装备强化附表!AA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68</v>
      </c>
      <c r="AB665" s="54">
        <f t="shared" si="160"/>
        <v>136000</v>
      </c>
      <c r="AC665" s="54">
        <f>ROUNDUP(装备强化!$F$3*INDEX(装备强化!$C$12:$C$26,MATCH(装备强化附表!AC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75</v>
      </c>
      <c r="AD665" s="54">
        <f t="shared" si="161"/>
        <v>150000</v>
      </c>
      <c r="AE665" s="54">
        <f>ROUNDUP(装备强化!$F$3*INDEX(装备强化!$C$12:$C$26,MATCH(装备强化附表!AE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83</v>
      </c>
      <c r="AF665" s="54">
        <f t="shared" si="162"/>
        <v>166000</v>
      </c>
      <c r="AG665" s="54">
        <f>ROUNDUP(装备强化!$F$3*INDEX(装备强化!$C$12:$C$26,MATCH(装备强化附表!AG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90</v>
      </c>
      <c r="AH665" s="54">
        <f t="shared" si="163"/>
        <v>180000</v>
      </c>
      <c r="AI665" s="54">
        <f>ROUNDUP(装备强化!$F$3*INDEX(装备强化!$C$12:$C$26,MATCH(装备强化附表!AI$1,装备强化!$B$12:$B$26,0))*INDEX(装备强化!$G$12:$G$16,MATCH(装备强化附表!$D665,装备强化!$F$12:$F$16,0))*(INDEX(装备强化!$K$12:$K$26,MATCH(装备强化附表!$E665,装备强化!$J$12:$J$26,0))+IF($B665=1,装备强化!$K$28,0))*INDEX(装备强化!$O$12:$O$21,MATCH(装备强化附表!$C665,装备强化!$N$12:$N$21,0)),0)</f>
        <v>98</v>
      </c>
      <c r="AJ665" s="54">
        <f t="shared" si="164"/>
        <v>196000</v>
      </c>
    </row>
    <row r="666" spans="1:36">
      <c r="A666" t="s">
        <v>352</v>
      </c>
      <c r="B666">
        <v>0</v>
      </c>
      <c r="C666" t="s">
        <v>130</v>
      </c>
      <c r="D666" t="s">
        <v>311</v>
      </c>
      <c r="E666">
        <v>1</v>
      </c>
      <c r="F666" t="s">
        <v>232</v>
      </c>
      <c r="G666" s="54">
        <f>ROUNDUP(装备强化!$F$3*INDEX(装备强化!$C$12:$C$26,MATCH(装备强化附表!G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3</v>
      </c>
      <c r="H666" s="54">
        <f t="shared" si="150"/>
        <v>6000</v>
      </c>
      <c r="I666" s="54">
        <f>ROUNDUP(装备强化!$F$3*INDEX(装备强化!$C$12:$C$26,MATCH(装备强化附表!I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5</v>
      </c>
      <c r="J666" s="54">
        <f t="shared" si="151"/>
        <v>10000</v>
      </c>
      <c r="K666" s="54">
        <f>ROUNDUP(装备强化!$F$3*INDEX(装备强化!$C$12:$C$26,MATCH(装备强化附表!K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7</v>
      </c>
      <c r="L666" s="54">
        <f t="shared" si="152"/>
        <v>14000</v>
      </c>
      <c r="M666" s="54">
        <f>ROUNDUP(装备强化!$F$3*INDEX(装备强化!$C$12:$C$26,MATCH(装备强化附表!M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9</v>
      </c>
      <c r="N666" s="54">
        <f t="shared" si="153"/>
        <v>18000</v>
      </c>
      <c r="O666" s="54">
        <f>ROUNDUP(装备强化!$F$3*INDEX(装备强化!$C$12:$C$26,MATCH(装备强化附表!O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11</v>
      </c>
      <c r="P666" s="54">
        <f t="shared" si="154"/>
        <v>22000</v>
      </c>
      <c r="Q666" s="54">
        <f>ROUNDUP(装备强化!$F$3*INDEX(装备强化!$C$12:$C$26,MATCH(装备强化附表!Q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19</v>
      </c>
      <c r="R666" s="54">
        <f t="shared" si="155"/>
        <v>38000</v>
      </c>
      <c r="S666" s="54">
        <f>ROUNDUP(装备强化!$F$3*INDEX(装备强化!$C$12:$C$26,MATCH(装备强化附表!S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22</v>
      </c>
      <c r="T666" s="54">
        <f t="shared" si="156"/>
        <v>44000</v>
      </c>
      <c r="U666" s="54">
        <f>ROUNDUP(装备强化!$F$3*INDEX(装备强化!$C$12:$C$26,MATCH(装备强化附表!U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25</v>
      </c>
      <c r="V666" s="54">
        <f t="shared" si="157"/>
        <v>50000</v>
      </c>
      <c r="W666" s="54">
        <f>ROUNDUP(装备强化!$F$3*INDEX(装备强化!$C$12:$C$26,MATCH(装备强化附表!W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28</v>
      </c>
      <c r="X666" s="54">
        <f t="shared" si="158"/>
        <v>56000</v>
      </c>
      <c r="Y666" s="54">
        <f>ROUNDUP(装备强化!$F$3*INDEX(装备强化!$C$12:$C$26,MATCH(装备强化附表!Y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31</v>
      </c>
      <c r="Z666" s="54">
        <f t="shared" si="159"/>
        <v>62000</v>
      </c>
      <c r="AA666" s="54">
        <f>ROUNDUP(装备强化!$F$3*INDEX(装备强化!$C$12:$C$26,MATCH(装备强化附表!AA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54</v>
      </c>
      <c r="AB666" s="54">
        <f t="shared" si="160"/>
        <v>108000</v>
      </c>
      <c r="AC666" s="54">
        <f>ROUNDUP(装备强化!$F$3*INDEX(装备强化!$C$12:$C$26,MATCH(装备强化附表!AC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60</v>
      </c>
      <c r="AD666" s="54">
        <f t="shared" si="161"/>
        <v>120000</v>
      </c>
      <c r="AE666" s="54">
        <f>ROUNDUP(装备强化!$F$3*INDEX(装备强化!$C$12:$C$26,MATCH(装备强化附表!AE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66</v>
      </c>
      <c r="AF666" s="54">
        <f t="shared" si="162"/>
        <v>132000</v>
      </c>
      <c r="AG666" s="54">
        <f>ROUNDUP(装备强化!$F$3*INDEX(装备强化!$C$12:$C$26,MATCH(装备强化附表!AG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72</v>
      </c>
      <c r="AH666" s="54">
        <f t="shared" si="163"/>
        <v>144000</v>
      </c>
      <c r="AI666" s="54">
        <f>ROUNDUP(装备强化!$F$3*INDEX(装备强化!$C$12:$C$26,MATCH(装备强化附表!AI$1,装备强化!$B$12:$B$26,0))*INDEX(装备强化!$G$12:$G$16,MATCH(装备强化附表!$D666,装备强化!$F$12:$F$16,0))*(INDEX(装备强化!$K$12:$K$26,MATCH(装备强化附表!$E666,装备强化!$J$12:$J$26,0))+IF($B666=1,装备强化!$K$28,0))*INDEX(装备强化!$O$12:$O$21,MATCH(装备强化附表!$C666,装备强化!$N$12:$N$21,0)),0)</f>
        <v>78</v>
      </c>
      <c r="AJ666" s="54">
        <f t="shared" si="164"/>
        <v>156000</v>
      </c>
    </row>
    <row r="667" spans="1:36">
      <c r="A667" t="s">
        <v>357</v>
      </c>
      <c r="B667">
        <v>0</v>
      </c>
      <c r="C667" t="s">
        <v>131</v>
      </c>
      <c r="D667" t="s">
        <v>311</v>
      </c>
      <c r="E667">
        <v>1</v>
      </c>
      <c r="F667" t="s">
        <v>232</v>
      </c>
      <c r="G667" s="54">
        <f>ROUNDUP(装备强化!$F$3*INDEX(装备强化!$C$12:$C$26,MATCH(装备强化附表!G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3</v>
      </c>
      <c r="H667" s="54">
        <f t="shared" si="150"/>
        <v>6000</v>
      </c>
      <c r="I667" s="54">
        <f>ROUNDUP(装备强化!$F$3*INDEX(装备强化!$C$12:$C$26,MATCH(装备强化附表!I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5</v>
      </c>
      <c r="J667" s="54">
        <f t="shared" si="151"/>
        <v>10000</v>
      </c>
      <c r="K667" s="54">
        <f>ROUNDUP(装备强化!$F$3*INDEX(装备强化!$C$12:$C$26,MATCH(装备强化附表!K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7</v>
      </c>
      <c r="L667" s="54">
        <f t="shared" si="152"/>
        <v>14000</v>
      </c>
      <c r="M667" s="54">
        <f>ROUNDUP(装备强化!$F$3*INDEX(装备强化!$C$12:$C$26,MATCH(装备强化附表!M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9</v>
      </c>
      <c r="N667" s="54">
        <f t="shared" si="153"/>
        <v>18000</v>
      </c>
      <c r="O667" s="54">
        <f>ROUNDUP(装备强化!$F$3*INDEX(装备强化!$C$12:$C$26,MATCH(装备强化附表!O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11</v>
      </c>
      <c r="P667" s="54">
        <f t="shared" si="154"/>
        <v>22000</v>
      </c>
      <c r="Q667" s="54">
        <f>ROUNDUP(装备强化!$F$3*INDEX(装备强化!$C$12:$C$26,MATCH(装备强化附表!Q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19</v>
      </c>
      <c r="R667" s="54">
        <f t="shared" si="155"/>
        <v>38000</v>
      </c>
      <c r="S667" s="54">
        <f>ROUNDUP(装备强化!$F$3*INDEX(装备强化!$C$12:$C$26,MATCH(装备强化附表!S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22</v>
      </c>
      <c r="T667" s="54">
        <f t="shared" si="156"/>
        <v>44000</v>
      </c>
      <c r="U667" s="54">
        <f>ROUNDUP(装备强化!$F$3*INDEX(装备强化!$C$12:$C$26,MATCH(装备强化附表!U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25</v>
      </c>
      <c r="V667" s="54">
        <f t="shared" si="157"/>
        <v>50000</v>
      </c>
      <c r="W667" s="54">
        <f>ROUNDUP(装备强化!$F$3*INDEX(装备强化!$C$12:$C$26,MATCH(装备强化附表!W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28</v>
      </c>
      <c r="X667" s="54">
        <f t="shared" si="158"/>
        <v>56000</v>
      </c>
      <c r="Y667" s="54">
        <f>ROUNDUP(装备强化!$F$3*INDEX(装备强化!$C$12:$C$26,MATCH(装备强化附表!Y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31</v>
      </c>
      <c r="Z667" s="54">
        <f t="shared" si="159"/>
        <v>62000</v>
      </c>
      <c r="AA667" s="54">
        <f>ROUNDUP(装备强化!$F$3*INDEX(装备强化!$C$12:$C$26,MATCH(装备强化附表!AA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54</v>
      </c>
      <c r="AB667" s="54">
        <f t="shared" si="160"/>
        <v>108000</v>
      </c>
      <c r="AC667" s="54">
        <f>ROUNDUP(装备强化!$F$3*INDEX(装备强化!$C$12:$C$26,MATCH(装备强化附表!AC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60</v>
      </c>
      <c r="AD667" s="54">
        <f t="shared" si="161"/>
        <v>120000</v>
      </c>
      <c r="AE667" s="54">
        <f>ROUNDUP(装备强化!$F$3*INDEX(装备强化!$C$12:$C$26,MATCH(装备强化附表!AE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66</v>
      </c>
      <c r="AF667" s="54">
        <f t="shared" si="162"/>
        <v>132000</v>
      </c>
      <c r="AG667" s="54">
        <f>ROUNDUP(装备强化!$F$3*INDEX(装备强化!$C$12:$C$26,MATCH(装备强化附表!AG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72</v>
      </c>
      <c r="AH667" s="54">
        <f t="shared" si="163"/>
        <v>144000</v>
      </c>
      <c r="AI667" s="54">
        <f>ROUNDUP(装备强化!$F$3*INDEX(装备强化!$C$12:$C$26,MATCH(装备强化附表!AI$1,装备强化!$B$12:$B$26,0))*INDEX(装备强化!$G$12:$G$16,MATCH(装备强化附表!$D667,装备强化!$F$12:$F$16,0))*(INDEX(装备强化!$K$12:$K$26,MATCH(装备强化附表!$E667,装备强化!$J$12:$J$26,0))+IF($B667=1,装备强化!$K$28,0))*INDEX(装备强化!$O$12:$O$21,MATCH(装备强化附表!$C667,装备强化!$N$12:$N$21,0)),0)</f>
        <v>78</v>
      </c>
      <c r="AJ667" s="54">
        <f t="shared" si="164"/>
        <v>156000</v>
      </c>
    </row>
    <row r="668" spans="1:36">
      <c r="A668" t="s">
        <v>362</v>
      </c>
      <c r="B668">
        <v>0</v>
      </c>
      <c r="C668" t="s">
        <v>132</v>
      </c>
      <c r="D668" t="s">
        <v>311</v>
      </c>
      <c r="E668">
        <v>1</v>
      </c>
      <c r="F668" t="s">
        <v>232</v>
      </c>
      <c r="G668" s="54">
        <f>ROUNDUP(装备强化!$F$3*INDEX(装备强化!$C$12:$C$26,MATCH(装备强化附表!G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2</v>
      </c>
      <c r="H668" s="54">
        <f t="shared" si="150"/>
        <v>4000</v>
      </c>
      <c r="I668" s="54">
        <f>ROUNDUP(装备强化!$F$3*INDEX(装备强化!$C$12:$C$26,MATCH(装备强化附表!I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3</v>
      </c>
      <c r="J668" s="54">
        <f t="shared" si="151"/>
        <v>6000</v>
      </c>
      <c r="K668" s="54">
        <f>ROUNDUP(装备强化!$F$3*INDEX(装备强化!$C$12:$C$26,MATCH(装备强化附表!K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5</v>
      </c>
      <c r="L668" s="54">
        <f t="shared" si="152"/>
        <v>10000</v>
      </c>
      <c r="M668" s="54">
        <f>ROUNDUP(装备强化!$F$3*INDEX(装备强化!$C$12:$C$26,MATCH(装备强化附表!M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5</v>
      </c>
      <c r="N668" s="54">
        <f t="shared" si="153"/>
        <v>10000</v>
      </c>
      <c r="O668" s="54">
        <f>ROUNDUP(装备强化!$F$3*INDEX(装备强化!$C$12:$C$26,MATCH(装备强化附表!O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7</v>
      </c>
      <c r="P668" s="54">
        <f t="shared" si="154"/>
        <v>14000</v>
      </c>
      <c r="Q668" s="54">
        <f>ROUNDUP(装备强化!$F$3*INDEX(装备强化!$C$12:$C$26,MATCH(装备强化附表!Q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12</v>
      </c>
      <c r="R668" s="54">
        <f t="shared" si="155"/>
        <v>24000</v>
      </c>
      <c r="S668" s="54">
        <f>ROUNDUP(装备强化!$F$3*INDEX(装备强化!$C$12:$C$26,MATCH(装备强化附表!S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14</v>
      </c>
      <c r="T668" s="54">
        <f t="shared" si="156"/>
        <v>28000</v>
      </c>
      <c r="U668" s="54">
        <f>ROUNDUP(装备强化!$F$3*INDEX(装备强化!$C$12:$C$26,MATCH(装备强化附表!U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15</v>
      </c>
      <c r="V668" s="54">
        <f t="shared" si="157"/>
        <v>30000</v>
      </c>
      <c r="W668" s="54">
        <f>ROUNDUP(装备强化!$F$3*INDEX(装备强化!$C$12:$C$26,MATCH(装备强化附表!W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17</v>
      </c>
      <c r="X668" s="54">
        <f t="shared" si="158"/>
        <v>34000</v>
      </c>
      <c r="Y668" s="54">
        <f>ROUNDUP(装备强化!$F$3*INDEX(装备强化!$C$12:$C$26,MATCH(装备强化附表!Y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19</v>
      </c>
      <c r="Z668" s="54">
        <f t="shared" si="159"/>
        <v>38000</v>
      </c>
      <c r="AA668" s="54">
        <f>ROUNDUP(装备强化!$F$3*INDEX(装备强化!$C$12:$C$26,MATCH(装备强化附表!AA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33</v>
      </c>
      <c r="AB668" s="54">
        <f t="shared" si="160"/>
        <v>66000</v>
      </c>
      <c r="AC668" s="54">
        <f>ROUNDUP(装备强化!$F$3*INDEX(装备强化!$C$12:$C$26,MATCH(装备强化附表!AC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36</v>
      </c>
      <c r="AD668" s="54">
        <f t="shared" si="161"/>
        <v>72000</v>
      </c>
      <c r="AE668" s="54">
        <f>ROUNDUP(装备强化!$F$3*INDEX(装备强化!$C$12:$C$26,MATCH(装备强化附表!AE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40</v>
      </c>
      <c r="AF668" s="54">
        <f t="shared" si="162"/>
        <v>80000</v>
      </c>
      <c r="AG668" s="54">
        <f>ROUNDUP(装备强化!$F$3*INDEX(装备强化!$C$12:$C$26,MATCH(装备强化附表!AG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44</v>
      </c>
      <c r="AH668" s="54">
        <f t="shared" si="163"/>
        <v>88000</v>
      </c>
      <c r="AI668" s="54">
        <f>ROUNDUP(装备强化!$F$3*INDEX(装备强化!$C$12:$C$26,MATCH(装备强化附表!AI$1,装备强化!$B$12:$B$26,0))*INDEX(装备强化!$G$12:$G$16,MATCH(装备强化附表!$D668,装备强化!$F$12:$F$16,0))*(INDEX(装备强化!$K$12:$K$26,MATCH(装备强化附表!$E668,装备强化!$J$12:$J$26,0))+IF($B668=1,装备强化!$K$28,0))*INDEX(装备强化!$O$12:$O$21,MATCH(装备强化附表!$C668,装备强化!$N$12:$N$21,0)),0)</f>
        <v>47</v>
      </c>
      <c r="AJ668" s="54">
        <f t="shared" si="164"/>
        <v>94000</v>
      </c>
    </row>
    <row r="669" spans="1:36">
      <c r="A669" t="s">
        <v>367</v>
      </c>
      <c r="B669">
        <v>0</v>
      </c>
      <c r="C669" t="s">
        <v>127</v>
      </c>
      <c r="D669" t="s">
        <v>311</v>
      </c>
      <c r="E669">
        <v>1</v>
      </c>
      <c r="F669" t="s">
        <v>135</v>
      </c>
      <c r="G669" s="54">
        <f>ROUNDUP(装备强化!$F$3*INDEX(装备强化!$C$12:$C$26,MATCH(装备强化附表!G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6</v>
      </c>
      <c r="H669" s="54">
        <f t="shared" si="150"/>
        <v>12000</v>
      </c>
      <c r="I669" s="54">
        <f>ROUNDUP(装备强化!$F$3*INDEX(装备强化!$C$12:$C$26,MATCH(装备强化附表!I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9</v>
      </c>
      <c r="J669" s="54">
        <f t="shared" si="151"/>
        <v>18000</v>
      </c>
      <c r="K669" s="54">
        <f>ROUNDUP(装备强化!$F$3*INDEX(装备强化!$C$12:$C$26,MATCH(装备强化附表!K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14</v>
      </c>
      <c r="L669" s="54">
        <f t="shared" si="152"/>
        <v>28000</v>
      </c>
      <c r="M669" s="54">
        <f>ROUNDUP(装备强化!$F$3*INDEX(装备强化!$C$12:$C$26,MATCH(装备强化附表!M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17</v>
      </c>
      <c r="N669" s="54">
        <f t="shared" si="153"/>
        <v>34000</v>
      </c>
      <c r="O669" s="54">
        <f>ROUNDUP(装备强化!$F$3*INDEX(装备强化!$C$12:$C$26,MATCH(装备强化附表!O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21</v>
      </c>
      <c r="P669" s="54">
        <f t="shared" si="154"/>
        <v>42000</v>
      </c>
      <c r="Q669" s="54">
        <f>ROUNDUP(装备强化!$F$3*INDEX(装备强化!$C$12:$C$26,MATCH(装备强化附表!Q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38</v>
      </c>
      <c r="R669" s="54">
        <f t="shared" si="155"/>
        <v>76000</v>
      </c>
      <c r="S669" s="54">
        <f>ROUNDUP(装备强化!$F$3*INDEX(装备强化!$C$12:$C$26,MATCH(装备强化附表!S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44</v>
      </c>
      <c r="T669" s="54">
        <f t="shared" si="156"/>
        <v>88000</v>
      </c>
      <c r="U669" s="54">
        <f>ROUNDUP(装备强化!$F$3*INDEX(装备强化!$C$12:$C$26,MATCH(装备强化附表!U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50</v>
      </c>
      <c r="V669" s="54">
        <f t="shared" si="157"/>
        <v>100000</v>
      </c>
      <c r="W669" s="54">
        <f>ROUNDUP(装备强化!$F$3*INDEX(装备强化!$C$12:$C$26,MATCH(装备强化附表!W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56</v>
      </c>
      <c r="X669" s="54">
        <f t="shared" si="158"/>
        <v>112000</v>
      </c>
      <c r="Y669" s="54">
        <f>ROUNDUP(装备强化!$F$3*INDEX(装备强化!$C$12:$C$26,MATCH(装备强化附表!Y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62</v>
      </c>
      <c r="Z669" s="54">
        <f t="shared" si="159"/>
        <v>124000</v>
      </c>
      <c r="AA669" s="54">
        <f>ROUNDUP(装备强化!$F$3*INDEX(装备强化!$C$12:$C$26,MATCH(装备强化附表!AA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108</v>
      </c>
      <c r="AB669" s="54">
        <f t="shared" si="160"/>
        <v>216000</v>
      </c>
      <c r="AC669" s="54">
        <f>ROUNDUP(装备强化!$F$3*INDEX(装备强化!$C$12:$C$26,MATCH(装备强化附表!AC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120</v>
      </c>
      <c r="AD669" s="54">
        <f t="shared" si="161"/>
        <v>240000</v>
      </c>
      <c r="AE669" s="54">
        <f>ROUNDUP(装备强化!$F$3*INDEX(装备强化!$C$12:$C$26,MATCH(装备强化附表!AE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132</v>
      </c>
      <c r="AF669" s="54">
        <f t="shared" si="162"/>
        <v>264000</v>
      </c>
      <c r="AG669" s="54">
        <f>ROUNDUP(装备强化!$F$3*INDEX(装备强化!$C$12:$C$26,MATCH(装备强化附表!AG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144</v>
      </c>
      <c r="AH669" s="54">
        <f t="shared" si="163"/>
        <v>288000</v>
      </c>
      <c r="AI669" s="54">
        <f>ROUNDUP(装备强化!$F$3*INDEX(装备强化!$C$12:$C$26,MATCH(装备强化附表!AI$1,装备强化!$B$12:$B$26,0))*INDEX(装备强化!$G$12:$G$16,MATCH(装备强化附表!$D669,装备强化!$F$12:$F$16,0))*(INDEX(装备强化!$K$12:$K$26,MATCH(装备强化附表!$E669,装备强化!$J$12:$J$26,0))+IF($B669=1,装备强化!$K$28,0))*INDEX(装备强化!$O$12:$O$21,MATCH(装备强化附表!$C669,装备强化!$N$12:$N$21,0)),0)</f>
        <v>156</v>
      </c>
      <c r="AJ669" s="54">
        <f t="shared" si="164"/>
        <v>312000</v>
      </c>
    </row>
    <row r="670" spans="1:36">
      <c r="A670" t="s">
        <v>372</v>
      </c>
      <c r="B670">
        <v>1</v>
      </c>
      <c r="C670" t="s">
        <v>127</v>
      </c>
      <c r="D670" t="s">
        <v>311</v>
      </c>
      <c r="E670">
        <v>1</v>
      </c>
      <c r="F670" t="s">
        <v>135</v>
      </c>
      <c r="G670" s="54">
        <f>ROUNDUP(装备强化!$F$3*INDEX(装备强化!$C$12:$C$26,MATCH(装备强化附表!G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15</v>
      </c>
      <c r="H670" s="54">
        <f t="shared" si="150"/>
        <v>30000</v>
      </c>
      <c r="I670" s="54">
        <f>ROUNDUP(装备强化!$F$3*INDEX(装备强化!$C$12:$C$26,MATCH(装备强化附表!I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23</v>
      </c>
      <c r="J670" s="54">
        <f t="shared" si="151"/>
        <v>46000</v>
      </c>
      <c r="K670" s="54">
        <f>ROUNDUP(装备强化!$F$3*INDEX(装备强化!$C$12:$C$26,MATCH(装备强化附表!K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34</v>
      </c>
      <c r="L670" s="54">
        <f t="shared" si="152"/>
        <v>68000</v>
      </c>
      <c r="M670" s="54">
        <f>ROUNDUP(装备强化!$F$3*INDEX(装备强化!$C$12:$C$26,MATCH(装备强化附表!M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42</v>
      </c>
      <c r="N670" s="54">
        <f t="shared" si="153"/>
        <v>84000</v>
      </c>
      <c r="O670" s="54">
        <f>ROUNDUP(装备强化!$F$3*INDEX(装备强化!$C$12:$C$26,MATCH(装备强化附表!O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53</v>
      </c>
      <c r="P670" s="54">
        <f t="shared" si="154"/>
        <v>106000</v>
      </c>
      <c r="Q670" s="54">
        <f>ROUNDUP(装备强化!$F$3*INDEX(装备强化!$C$12:$C$26,MATCH(装备强化附表!Q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94</v>
      </c>
      <c r="R670" s="54">
        <f t="shared" si="155"/>
        <v>188000</v>
      </c>
      <c r="S670" s="54">
        <f>ROUNDUP(装备强化!$F$3*INDEX(装备强化!$C$12:$C$26,MATCH(装备强化附表!S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109</v>
      </c>
      <c r="T670" s="54">
        <f t="shared" si="156"/>
        <v>218000</v>
      </c>
      <c r="U670" s="54">
        <f>ROUNDUP(装备强化!$F$3*INDEX(装备强化!$C$12:$C$26,MATCH(装备强化附表!U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124</v>
      </c>
      <c r="V670" s="54">
        <f t="shared" si="157"/>
        <v>248000</v>
      </c>
      <c r="W670" s="54">
        <f>ROUNDUP(装备强化!$F$3*INDEX(装备强化!$C$12:$C$26,MATCH(装备强化附表!W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139</v>
      </c>
      <c r="X670" s="54">
        <f t="shared" si="158"/>
        <v>278000</v>
      </c>
      <c r="Y670" s="54">
        <f>ROUNDUP(装备强化!$F$3*INDEX(装备强化!$C$12:$C$26,MATCH(装备强化附表!Y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154</v>
      </c>
      <c r="Z670" s="54">
        <f t="shared" si="159"/>
        <v>308000</v>
      </c>
      <c r="AA670" s="54">
        <f>ROUNDUP(装备强化!$F$3*INDEX(装备强化!$C$12:$C$26,MATCH(装备强化附表!AA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270</v>
      </c>
      <c r="AB670" s="54">
        <f t="shared" si="160"/>
        <v>540000</v>
      </c>
      <c r="AC670" s="54">
        <f>ROUNDUP(装备强化!$F$3*INDEX(装备强化!$C$12:$C$26,MATCH(装备强化附表!AC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300</v>
      </c>
      <c r="AD670" s="54">
        <f t="shared" si="161"/>
        <v>600000</v>
      </c>
      <c r="AE670" s="54">
        <f>ROUNDUP(装备强化!$F$3*INDEX(装备强化!$C$12:$C$26,MATCH(装备强化附表!AE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330</v>
      </c>
      <c r="AF670" s="54">
        <f t="shared" si="162"/>
        <v>660000</v>
      </c>
      <c r="AG670" s="54">
        <f>ROUNDUP(装备强化!$F$3*INDEX(装备强化!$C$12:$C$26,MATCH(装备强化附表!AG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360</v>
      </c>
      <c r="AH670" s="54">
        <f t="shared" si="163"/>
        <v>720000</v>
      </c>
      <c r="AI670" s="54">
        <f>ROUNDUP(装备强化!$F$3*INDEX(装备强化!$C$12:$C$26,MATCH(装备强化附表!AI$1,装备强化!$B$12:$B$26,0))*INDEX(装备强化!$G$12:$G$16,MATCH(装备强化附表!$D670,装备强化!$F$12:$F$16,0))*(INDEX(装备强化!$K$12:$K$26,MATCH(装备强化附表!$E670,装备强化!$J$12:$J$26,0))+IF($B670=1,装备强化!$K$28,0))*INDEX(装备强化!$O$12:$O$21,MATCH(装备强化附表!$C670,装备强化!$N$12:$N$21,0)),0)</f>
        <v>390</v>
      </c>
      <c r="AJ670" s="54">
        <f t="shared" si="164"/>
        <v>780000</v>
      </c>
    </row>
    <row r="671" spans="1:36">
      <c r="A671" t="s">
        <v>377</v>
      </c>
      <c r="B671">
        <v>0</v>
      </c>
      <c r="C671" t="s">
        <v>128</v>
      </c>
      <c r="D671" t="s">
        <v>311</v>
      </c>
      <c r="E671">
        <v>1</v>
      </c>
      <c r="F671" t="s">
        <v>135</v>
      </c>
      <c r="G671" s="54">
        <f>ROUNDUP(装备强化!$F$3*INDEX(装备强化!$C$12:$C$26,MATCH(装备强化附表!G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4</v>
      </c>
      <c r="H671" s="54">
        <f t="shared" si="150"/>
        <v>8000</v>
      </c>
      <c r="I671" s="54">
        <f>ROUNDUP(装备强化!$F$3*INDEX(装备强化!$C$12:$C$26,MATCH(装备强化附表!I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6</v>
      </c>
      <c r="J671" s="54">
        <f t="shared" si="151"/>
        <v>12000</v>
      </c>
      <c r="K671" s="54">
        <f>ROUNDUP(装备强化!$F$3*INDEX(装备强化!$C$12:$C$26,MATCH(装备强化附表!K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9</v>
      </c>
      <c r="L671" s="54">
        <f t="shared" si="152"/>
        <v>18000</v>
      </c>
      <c r="M671" s="54">
        <f>ROUNDUP(装备强化!$F$3*INDEX(装备强化!$C$12:$C$26,MATCH(装备强化附表!M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11</v>
      </c>
      <c r="N671" s="54">
        <f t="shared" si="153"/>
        <v>22000</v>
      </c>
      <c r="O671" s="54">
        <f>ROUNDUP(装备强化!$F$3*INDEX(装备强化!$C$12:$C$26,MATCH(装备强化附表!O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14</v>
      </c>
      <c r="P671" s="54">
        <f t="shared" si="154"/>
        <v>28000</v>
      </c>
      <c r="Q671" s="54">
        <f>ROUNDUP(装备强化!$F$3*INDEX(装备强化!$C$12:$C$26,MATCH(装备强化附表!Q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24</v>
      </c>
      <c r="R671" s="54">
        <f t="shared" si="155"/>
        <v>48000</v>
      </c>
      <c r="S671" s="54">
        <f>ROUNDUP(装备强化!$F$3*INDEX(装备强化!$C$12:$C$26,MATCH(装备强化附表!S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28</v>
      </c>
      <c r="T671" s="54">
        <f t="shared" si="156"/>
        <v>56000</v>
      </c>
      <c r="U671" s="54">
        <f>ROUNDUP(装备强化!$F$3*INDEX(装备强化!$C$12:$C$26,MATCH(装备强化附表!U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31</v>
      </c>
      <c r="V671" s="54">
        <f t="shared" si="157"/>
        <v>62000</v>
      </c>
      <c r="W671" s="54">
        <f>ROUNDUP(装备强化!$F$3*INDEX(装备强化!$C$12:$C$26,MATCH(装备强化附表!W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35</v>
      </c>
      <c r="X671" s="54">
        <f t="shared" si="158"/>
        <v>70000</v>
      </c>
      <c r="Y671" s="54">
        <f>ROUNDUP(装备强化!$F$3*INDEX(装备强化!$C$12:$C$26,MATCH(装备强化附表!Y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39</v>
      </c>
      <c r="Z671" s="54">
        <f t="shared" si="159"/>
        <v>78000</v>
      </c>
      <c r="AA671" s="54">
        <f>ROUNDUP(装备强化!$F$3*INDEX(装备强化!$C$12:$C$26,MATCH(装备强化附表!AA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68</v>
      </c>
      <c r="AB671" s="54">
        <f t="shared" si="160"/>
        <v>136000</v>
      </c>
      <c r="AC671" s="54">
        <f>ROUNDUP(装备强化!$F$3*INDEX(装备强化!$C$12:$C$26,MATCH(装备强化附表!AC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75</v>
      </c>
      <c r="AD671" s="54">
        <f t="shared" si="161"/>
        <v>150000</v>
      </c>
      <c r="AE671" s="54">
        <f>ROUNDUP(装备强化!$F$3*INDEX(装备强化!$C$12:$C$26,MATCH(装备强化附表!AE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83</v>
      </c>
      <c r="AF671" s="54">
        <f t="shared" si="162"/>
        <v>166000</v>
      </c>
      <c r="AG671" s="54">
        <f>ROUNDUP(装备强化!$F$3*INDEX(装备强化!$C$12:$C$26,MATCH(装备强化附表!AG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90</v>
      </c>
      <c r="AH671" s="54">
        <f t="shared" si="163"/>
        <v>180000</v>
      </c>
      <c r="AI671" s="54">
        <f>ROUNDUP(装备强化!$F$3*INDEX(装备强化!$C$12:$C$26,MATCH(装备强化附表!AI$1,装备强化!$B$12:$B$26,0))*INDEX(装备强化!$G$12:$G$16,MATCH(装备强化附表!$D671,装备强化!$F$12:$F$16,0))*(INDEX(装备强化!$K$12:$K$26,MATCH(装备强化附表!$E671,装备强化!$J$12:$J$26,0))+IF($B671=1,装备强化!$K$28,0))*INDEX(装备强化!$O$12:$O$21,MATCH(装备强化附表!$C671,装备强化!$N$12:$N$21,0)),0)</f>
        <v>98</v>
      </c>
      <c r="AJ671" s="54">
        <f t="shared" si="164"/>
        <v>196000</v>
      </c>
    </row>
    <row r="672" spans="1:36">
      <c r="A672" t="s">
        <v>382</v>
      </c>
      <c r="B672">
        <v>1</v>
      </c>
      <c r="C672" t="s">
        <v>128</v>
      </c>
      <c r="D672" t="s">
        <v>311</v>
      </c>
      <c r="E672">
        <v>1</v>
      </c>
      <c r="F672" t="s">
        <v>135</v>
      </c>
      <c r="G672" s="54">
        <f>ROUNDUP(装备强化!$F$3*INDEX(装备强化!$C$12:$C$26,MATCH(装备强化附表!G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10</v>
      </c>
      <c r="H672" s="54">
        <f t="shared" si="150"/>
        <v>20000</v>
      </c>
      <c r="I672" s="54">
        <f>ROUNDUP(装备强化!$F$3*INDEX(装备强化!$C$12:$C$26,MATCH(装备强化附表!I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15</v>
      </c>
      <c r="J672" s="54">
        <f t="shared" si="151"/>
        <v>30000</v>
      </c>
      <c r="K672" s="54">
        <f>ROUNDUP(装备强化!$F$3*INDEX(装备强化!$C$12:$C$26,MATCH(装备强化附表!K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22</v>
      </c>
      <c r="L672" s="54">
        <f t="shared" si="152"/>
        <v>44000</v>
      </c>
      <c r="M672" s="54">
        <f>ROUNDUP(装备强化!$F$3*INDEX(装备强化!$C$12:$C$26,MATCH(装备强化附表!M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26</v>
      </c>
      <c r="N672" s="54">
        <f t="shared" si="153"/>
        <v>52000</v>
      </c>
      <c r="O672" s="54">
        <f>ROUNDUP(装备强化!$F$3*INDEX(装备强化!$C$12:$C$26,MATCH(装备强化附表!O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33</v>
      </c>
      <c r="P672" s="54">
        <f t="shared" si="154"/>
        <v>66000</v>
      </c>
      <c r="Q672" s="54">
        <f>ROUNDUP(装备强化!$F$3*INDEX(装备强化!$C$12:$C$26,MATCH(装备强化附表!Q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59</v>
      </c>
      <c r="R672" s="54">
        <f t="shared" si="155"/>
        <v>118000</v>
      </c>
      <c r="S672" s="54">
        <f>ROUNDUP(装备强化!$F$3*INDEX(装备强化!$C$12:$C$26,MATCH(装备强化附表!S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68</v>
      </c>
      <c r="T672" s="54">
        <f t="shared" si="156"/>
        <v>136000</v>
      </c>
      <c r="U672" s="54">
        <f>ROUNDUP(装备强化!$F$3*INDEX(装备强化!$C$12:$C$26,MATCH(装备强化附表!U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78</v>
      </c>
      <c r="V672" s="54">
        <f t="shared" si="157"/>
        <v>156000</v>
      </c>
      <c r="W672" s="54">
        <f>ROUNDUP(装备强化!$F$3*INDEX(装备强化!$C$12:$C$26,MATCH(装备强化附表!W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87</v>
      </c>
      <c r="X672" s="54">
        <f t="shared" si="158"/>
        <v>174000</v>
      </c>
      <c r="Y672" s="54">
        <f>ROUNDUP(装备强化!$F$3*INDEX(装备强化!$C$12:$C$26,MATCH(装备强化附表!Y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97</v>
      </c>
      <c r="Z672" s="54">
        <f t="shared" si="159"/>
        <v>194000</v>
      </c>
      <c r="AA672" s="54">
        <f>ROUNDUP(装备强化!$F$3*INDEX(装备强化!$C$12:$C$26,MATCH(装备强化附表!AA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169</v>
      </c>
      <c r="AB672" s="54">
        <f t="shared" si="160"/>
        <v>338000</v>
      </c>
      <c r="AC672" s="54">
        <f>ROUNDUP(装备强化!$F$3*INDEX(装备强化!$C$12:$C$26,MATCH(装备强化附表!AC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188</v>
      </c>
      <c r="AD672" s="54">
        <f t="shared" si="161"/>
        <v>376000</v>
      </c>
      <c r="AE672" s="54">
        <f>ROUNDUP(装备强化!$F$3*INDEX(装备强化!$C$12:$C$26,MATCH(装备强化附表!AE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207</v>
      </c>
      <c r="AF672" s="54">
        <f t="shared" si="162"/>
        <v>414000</v>
      </c>
      <c r="AG672" s="54">
        <f>ROUNDUP(装备强化!$F$3*INDEX(装备强化!$C$12:$C$26,MATCH(装备强化附表!AG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225</v>
      </c>
      <c r="AH672" s="54">
        <f t="shared" si="163"/>
        <v>450000</v>
      </c>
      <c r="AI672" s="54">
        <f>ROUNDUP(装备强化!$F$3*INDEX(装备强化!$C$12:$C$26,MATCH(装备强化附表!AI$1,装备强化!$B$12:$B$26,0))*INDEX(装备强化!$G$12:$G$16,MATCH(装备强化附表!$D672,装备强化!$F$12:$F$16,0))*(INDEX(装备强化!$K$12:$K$26,MATCH(装备强化附表!$E672,装备强化!$J$12:$J$26,0))+IF($B672=1,装备强化!$K$28,0))*INDEX(装备强化!$O$12:$O$21,MATCH(装备强化附表!$C672,装备强化!$N$12:$N$21,0)),0)</f>
        <v>244</v>
      </c>
      <c r="AJ672" s="54">
        <f t="shared" si="164"/>
        <v>488000</v>
      </c>
    </row>
    <row r="673" spans="1:36">
      <c r="A673" t="s">
        <v>387</v>
      </c>
      <c r="B673">
        <v>0</v>
      </c>
      <c r="C673" t="s">
        <v>127</v>
      </c>
      <c r="D673" t="s">
        <v>311</v>
      </c>
      <c r="E673">
        <v>1</v>
      </c>
      <c r="F673" t="s">
        <v>139</v>
      </c>
      <c r="G673" s="54">
        <f>ROUNDUP(装备强化!$F$3*INDEX(装备强化!$C$12:$C$26,MATCH(装备强化附表!G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6</v>
      </c>
      <c r="H673" s="54">
        <f t="shared" si="150"/>
        <v>12000</v>
      </c>
      <c r="I673" s="54">
        <f>ROUNDUP(装备强化!$F$3*INDEX(装备强化!$C$12:$C$26,MATCH(装备强化附表!I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9</v>
      </c>
      <c r="J673" s="54">
        <f t="shared" si="151"/>
        <v>18000</v>
      </c>
      <c r="K673" s="54">
        <f>ROUNDUP(装备强化!$F$3*INDEX(装备强化!$C$12:$C$26,MATCH(装备强化附表!K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14</v>
      </c>
      <c r="L673" s="54">
        <f t="shared" si="152"/>
        <v>28000</v>
      </c>
      <c r="M673" s="54">
        <f>ROUNDUP(装备强化!$F$3*INDEX(装备强化!$C$12:$C$26,MATCH(装备强化附表!M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17</v>
      </c>
      <c r="N673" s="54">
        <f t="shared" si="153"/>
        <v>34000</v>
      </c>
      <c r="O673" s="54">
        <f>ROUNDUP(装备强化!$F$3*INDEX(装备强化!$C$12:$C$26,MATCH(装备强化附表!O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21</v>
      </c>
      <c r="P673" s="54">
        <f t="shared" si="154"/>
        <v>42000</v>
      </c>
      <c r="Q673" s="54">
        <f>ROUNDUP(装备强化!$F$3*INDEX(装备强化!$C$12:$C$26,MATCH(装备强化附表!Q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38</v>
      </c>
      <c r="R673" s="54">
        <f t="shared" si="155"/>
        <v>76000</v>
      </c>
      <c r="S673" s="54">
        <f>ROUNDUP(装备强化!$F$3*INDEX(装备强化!$C$12:$C$26,MATCH(装备强化附表!S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44</v>
      </c>
      <c r="T673" s="54">
        <f t="shared" si="156"/>
        <v>88000</v>
      </c>
      <c r="U673" s="54">
        <f>ROUNDUP(装备强化!$F$3*INDEX(装备强化!$C$12:$C$26,MATCH(装备强化附表!U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50</v>
      </c>
      <c r="V673" s="54">
        <f t="shared" si="157"/>
        <v>100000</v>
      </c>
      <c r="W673" s="54">
        <f>ROUNDUP(装备强化!$F$3*INDEX(装备强化!$C$12:$C$26,MATCH(装备强化附表!W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56</v>
      </c>
      <c r="X673" s="54">
        <f t="shared" si="158"/>
        <v>112000</v>
      </c>
      <c r="Y673" s="54">
        <f>ROUNDUP(装备强化!$F$3*INDEX(装备强化!$C$12:$C$26,MATCH(装备强化附表!Y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62</v>
      </c>
      <c r="Z673" s="54">
        <f t="shared" si="159"/>
        <v>124000</v>
      </c>
      <c r="AA673" s="54">
        <f>ROUNDUP(装备强化!$F$3*INDEX(装备强化!$C$12:$C$26,MATCH(装备强化附表!AA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108</v>
      </c>
      <c r="AB673" s="54">
        <f t="shared" si="160"/>
        <v>216000</v>
      </c>
      <c r="AC673" s="54">
        <f>ROUNDUP(装备强化!$F$3*INDEX(装备强化!$C$12:$C$26,MATCH(装备强化附表!AC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120</v>
      </c>
      <c r="AD673" s="54">
        <f t="shared" si="161"/>
        <v>240000</v>
      </c>
      <c r="AE673" s="54">
        <f>ROUNDUP(装备强化!$F$3*INDEX(装备强化!$C$12:$C$26,MATCH(装备强化附表!AE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132</v>
      </c>
      <c r="AF673" s="54">
        <f t="shared" si="162"/>
        <v>264000</v>
      </c>
      <c r="AG673" s="54">
        <f>ROUNDUP(装备强化!$F$3*INDEX(装备强化!$C$12:$C$26,MATCH(装备强化附表!AG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144</v>
      </c>
      <c r="AH673" s="54">
        <f t="shared" si="163"/>
        <v>288000</v>
      </c>
      <c r="AI673" s="54">
        <f>ROUNDUP(装备强化!$F$3*INDEX(装备强化!$C$12:$C$26,MATCH(装备强化附表!AI$1,装备强化!$B$12:$B$26,0))*INDEX(装备强化!$G$12:$G$16,MATCH(装备强化附表!$D673,装备强化!$F$12:$F$16,0))*(INDEX(装备强化!$K$12:$K$26,MATCH(装备强化附表!$E673,装备强化!$J$12:$J$26,0))+IF($B673=1,装备强化!$K$28,0))*INDEX(装备强化!$O$12:$O$21,MATCH(装备强化附表!$C673,装备强化!$N$12:$N$21,0)),0)</f>
        <v>156</v>
      </c>
      <c r="AJ673" s="54">
        <f t="shared" si="164"/>
        <v>312000</v>
      </c>
    </row>
    <row r="674" spans="1:36">
      <c r="A674" t="s">
        <v>392</v>
      </c>
      <c r="B674">
        <v>1</v>
      </c>
      <c r="C674" t="s">
        <v>127</v>
      </c>
      <c r="D674" t="s">
        <v>311</v>
      </c>
      <c r="E674">
        <v>1</v>
      </c>
      <c r="F674" t="s">
        <v>139</v>
      </c>
      <c r="G674" s="54">
        <f>ROUNDUP(装备强化!$F$3*INDEX(装备强化!$C$12:$C$26,MATCH(装备强化附表!G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15</v>
      </c>
      <c r="H674" s="54">
        <f t="shared" si="150"/>
        <v>30000</v>
      </c>
      <c r="I674" s="54">
        <f>ROUNDUP(装备强化!$F$3*INDEX(装备强化!$C$12:$C$26,MATCH(装备强化附表!I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23</v>
      </c>
      <c r="J674" s="54">
        <f t="shared" si="151"/>
        <v>46000</v>
      </c>
      <c r="K674" s="54">
        <f>ROUNDUP(装备强化!$F$3*INDEX(装备强化!$C$12:$C$26,MATCH(装备强化附表!K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34</v>
      </c>
      <c r="L674" s="54">
        <f t="shared" si="152"/>
        <v>68000</v>
      </c>
      <c r="M674" s="54">
        <f>ROUNDUP(装备强化!$F$3*INDEX(装备强化!$C$12:$C$26,MATCH(装备强化附表!M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42</v>
      </c>
      <c r="N674" s="54">
        <f t="shared" si="153"/>
        <v>84000</v>
      </c>
      <c r="O674" s="54">
        <f>ROUNDUP(装备强化!$F$3*INDEX(装备强化!$C$12:$C$26,MATCH(装备强化附表!O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53</v>
      </c>
      <c r="P674" s="54">
        <f t="shared" si="154"/>
        <v>106000</v>
      </c>
      <c r="Q674" s="54">
        <f>ROUNDUP(装备强化!$F$3*INDEX(装备强化!$C$12:$C$26,MATCH(装备强化附表!Q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94</v>
      </c>
      <c r="R674" s="54">
        <f t="shared" si="155"/>
        <v>188000</v>
      </c>
      <c r="S674" s="54">
        <f>ROUNDUP(装备强化!$F$3*INDEX(装备强化!$C$12:$C$26,MATCH(装备强化附表!S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109</v>
      </c>
      <c r="T674" s="54">
        <f t="shared" si="156"/>
        <v>218000</v>
      </c>
      <c r="U674" s="54">
        <f>ROUNDUP(装备强化!$F$3*INDEX(装备强化!$C$12:$C$26,MATCH(装备强化附表!U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124</v>
      </c>
      <c r="V674" s="54">
        <f t="shared" si="157"/>
        <v>248000</v>
      </c>
      <c r="W674" s="54">
        <f>ROUNDUP(装备强化!$F$3*INDEX(装备强化!$C$12:$C$26,MATCH(装备强化附表!W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139</v>
      </c>
      <c r="X674" s="54">
        <f t="shared" si="158"/>
        <v>278000</v>
      </c>
      <c r="Y674" s="54">
        <f>ROUNDUP(装备强化!$F$3*INDEX(装备强化!$C$12:$C$26,MATCH(装备强化附表!Y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154</v>
      </c>
      <c r="Z674" s="54">
        <f t="shared" si="159"/>
        <v>308000</v>
      </c>
      <c r="AA674" s="54">
        <f>ROUNDUP(装备强化!$F$3*INDEX(装备强化!$C$12:$C$26,MATCH(装备强化附表!AA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270</v>
      </c>
      <c r="AB674" s="54">
        <f t="shared" si="160"/>
        <v>540000</v>
      </c>
      <c r="AC674" s="54">
        <f>ROUNDUP(装备强化!$F$3*INDEX(装备强化!$C$12:$C$26,MATCH(装备强化附表!AC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300</v>
      </c>
      <c r="AD674" s="54">
        <f t="shared" si="161"/>
        <v>600000</v>
      </c>
      <c r="AE674" s="54">
        <f>ROUNDUP(装备强化!$F$3*INDEX(装备强化!$C$12:$C$26,MATCH(装备强化附表!AE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330</v>
      </c>
      <c r="AF674" s="54">
        <f t="shared" si="162"/>
        <v>660000</v>
      </c>
      <c r="AG674" s="54">
        <f>ROUNDUP(装备强化!$F$3*INDEX(装备强化!$C$12:$C$26,MATCH(装备强化附表!AG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360</v>
      </c>
      <c r="AH674" s="54">
        <f t="shared" si="163"/>
        <v>720000</v>
      </c>
      <c r="AI674" s="54">
        <f>ROUNDUP(装备强化!$F$3*INDEX(装备强化!$C$12:$C$26,MATCH(装备强化附表!AI$1,装备强化!$B$12:$B$26,0))*INDEX(装备强化!$G$12:$G$16,MATCH(装备强化附表!$D674,装备强化!$F$12:$F$16,0))*(INDEX(装备强化!$K$12:$K$26,MATCH(装备强化附表!$E674,装备强化!$J$12:$J$26,0))+IF($B674=1,装备强化!$K$28,0))*INDEX(装备强化!$O$12:$O$21,MATCH(装备强化附表!$C674,装备强化!$N$12:$N$21,0)),0)</f>
        <v>390</v>
      </c>
      <c r="AJ674" s="54">
        <f t="shared" si="164"/>
        <v>780000</v>
      </c>
    </row>
    <row r="675" spans="1:36">
      <c r="A675" t="s">
        <v>397</v>
      </c>
      <c r="B675">
        <v>0</v>
      </c>
      <c r="C675" t="s">
        <v>128</v>
      </c>
      <c r="D675" t="s">
        <v>311</v>
      </c>
      <c r="E675">
        <v>1</v>
      </c>
      <c r="F675" t="s">
        <v>139</v>
      </c>
      <c r="G675" s="54">
        <f>ROUNDUP(装备强化!$F$3*INDEX(装备强化!$C$12:$C$26,MATCH(装备强化附表!G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4</v>
      </c>
      <c r="H675" s="54">
        <f t="shared" si="150"/>
        <v>8000</v>
      </c>
      <c r="I675" s="54">
        <f>ROUNDUP(装备强化!$F$3*INDEX(装备强化!$C$12:$C$26,MATCH(装备强化附表!I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6</v>
      </c>
      <c r="J675" s="54">
        <f t="shared" si="151"/>
        <v>12000</v>
      </c>
      <c r="K675" s="54">
        <f>ROUNDUP(装备强化!$F$3*INDEX(装备强化!$C$12:$C$26,MATCH(装备强化附表!K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9</v>
      </c>
      <c r="L675" s="54">
        <f t="shared" si="152"/>
        <v>18000</v>
      </c>
      <c r="M675" s="54">
        <f>ROUNDUP(装备强化!$F$3*INDEX(装备强化!$C$12:$C$26,MATCH(装备强化附表!M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11</v>
      </c>
      <c r="N675" s="54">
        <f t="shared" si="153"/>
        <v>22000</v>
      </c>
      <c r="O675" s="54">
        <f>ROUNDUP(装备强化!$F$3*INDEX(装备强化!$C$12:$C$26,MATCH(装备强化附表!O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14</v>
      </c>
      <c r="P675" s="54">
        <f t="shared" si="154"/>
        <v>28000</v>
      </c>
      <c r="Q675" s="54">
        <f>ROUNDUP(装备强化!$F$3*INDEX(装备强化!$C$12:$C$26,MATCH(装备强化附表!Q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24</v>
      </c>
      <c r="R675" s="54">
        <f t="shared" si="155"/>
        <v>48000</v>
      </c>
      <c r="S675" s="54">
        <f>ROUNDUP(装备强化!$F$3*INDEX(装备强化!$C$12:$C$26,MATCH(装备强化附表!S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28</v>
      </c>
      <c r="T675" s="54">
        <f t="shared" si="156"/>
        <v>56000</v>
      </c>
      <c r="U675" s="54">
        <f>ROUNDUP(装备强化!$F$3*INDEX(装备强化!$C$12:$C$26,MATCH(装备强化附表!U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31</v>
      </c>
      <c r="V675" s="54">
        <f t="shared" si="157"/>
        <v>62000</v>
      </c>
      <c r="W675" s="54">
        <f>ROUNDUP(装备强化!$F$3*INDEX(装备强化!$C$12:$C$26,MATCH(装备强化附表!W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35</v>
      </c>
      <c r="X675" s="54">
        <f t="shared" si="158"/>
        <v>70000</v>
      </c>
      <c r="Y675" s="54">
        <f>ROUNDUP(装备强化!$F$3*INDEX(装备强化!$C$12:$C$26,MATCH(装备强化附表!Y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39</v>
      </c>
      <c r="Z675" s="54">
        <f t="shared" si="159"/>
        <v>78000</v>
      </c>
      <c r="AA675" s="54">
        <f>ROUNDUP(装备强化!$F$3*INDEX(装备强化!$C$12:$C$26,MATCH(装备强化附表!AA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68</v>
      </c>
      <c r="AB675" s="54">
        <f t="shared" si="160"/>
        <v>136000</v>
      </c>
      <c r="AC675" s="54">
        <f>ROUNDUP(装备强化!$F$3*INDEX(装备强化!$C$12:$C$26,MATCH(装备强化附表!AC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75</v>
      </c>
      <c r="AD675" s="54">
        <f t="shared" si="161"/>
        <v>150000</v>
      </c>
      <c r="AE675" s="54">
        <f>ROUNDUP(装备强化!$F$3*INDEX(装备强化!$C$12:$C$26,MATCH(装备强化附表!AE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83</v>
      </c>
      <c r="AF675" s="54">
        <f t="shared" si="162"/>
        <v>166000</v>
      </c>
      <c r="AG675" s="54">
        <f>ROUNDUP(装备强化!$F$3*INDEX(装备强化!$C$12:$C$26,MATCH(装备强化附表!AG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90</v>
      </c>
      <c r="AH675" s="54">
        <f t="shared" si="163"/>
        <v>180000</v>
      </c>
      <c r="AI675" s="54">
        <f>ROUNDUP(装备强化!$F$3*INDEX(装备强化!$C$12:$C$26,MATCH(装备强化附表!AI$1,装备强化!$B$12:$B$26,0))*INDEX(装备强化!$G$12:$G$16,MATCH(装备强化附表!$D675,装备强化!$F$12:$F$16,0))*(INDEX(装备强化!$K$12:$K$26,MATCH(装备强化附表!$E675,装备强化!$J$12:$J$26,0))+IF($B675=1,装备强化!$K$28,0))*INDEX(装备强化!$O$12:$O$21,MATCH(装备强化附表!$C675,装备强化!$N$12:$N$21,0)),0)</f>
        <v>98</v>
      </c>
      <c r="AJ675" s="54">
        <f t="shared" si="164"/>
        <v>196000</v>
      </c>
    </row>
    <row r="676" spans="1:36">
      <c r="A676" t="s">
        <v>402</v>
      </c>
      <c r="B676">
        <v>1</v>
      </c>
      <c r="C676" t="s">
        <v>128</v>
      </c>
      <c r="D676" t="s">
        <v>311</v>
      </c>
      <c r="E676">
        <v>1</v>
      </c>
      <c r="F676" t="s">
        <v>139</v>
      </c>
      <c r="G676" s="54">
        <f>ROUNDUP(装备强化!$F$3*INDEX(装备强化!$C$12:$C$26,MATCH(装备强化附表!G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10</v>
      </c>
      <c r="H676" s="54">
        <f t="shared" si="150"/>
        <v>20000</v>
      </c>
      <c r="I676" s="54">
        <f>ROUNDUP(装备强化!$F$3*INDEX(装备强化!$C$12:$C$26,MATCH(装备强化附表!I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15</v>
      </c>
      <c r="J676" s="54">
        <f t="shared" si="151"/>
        <v>30000</v>
      </c>
      <c r="K676" s="54">
        <f>ROUNDUP(装备强化!$F$3*INDEX(装备强化!$C$12:$C$26,MATCH(装备强化附表!K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22</v>
      </c>
      <c r="L676" s="54">
        <f t="shared" si="152"/>
        <v>44000</v>
      </c>
      <c r="M676" s="54">
        <f>ROUNDUP(装备强化!$F$3*INDEX(装备强化!$C$12:$C$26,MATCH(装备强化附表!M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26</v>
      </c>
      <c r="N676" s="54">
        <f t="shared" si="153"/>
        <v>52000</v>
      </c>
      <c r="O676" s="54">
        <f>ROUNDUP(装备强化!$F$3*INDEX(装备强化!$C$12:$C$26,MATCH(装备强化附表!O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33</v>
      </c>
      <c r="P676" s="54">
        <f t="shared" si="154"/>
        <v>66000</v>
      </c>
      <c r="Q676" s="54">
        <f>ROUNDUP(装备强化!$F$3*INDEX(装备强化!$C$12:$C$26,MATCH(装备强化附表!Q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59</v>
      </c>
      <c r="R676" s="54">
        <f t="shared" si="155"/>
        <v>118000</v>
      </c>
      <c r="S676" s="54">
        <f>ROUNDUP(装备强化!$F$3*INDEX(装备强化!$C$12:$C$26,MATCH(装备强化附表!S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68</v>
      </c>
      <c r="T676" s="54">
        <f t="shared" si="156"/>
        <v>136000</v>
      </c>
      <c r="U676" s="54">
        <f>ROUNDUP(装备强化!$F$3*INDEX(装备强化!$C$12:$C$26,MATCH(装备强化附表!U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78</v>
      </c>
      <c r="V676" s="54">
        <f t="shared" si="157"/>
        <v>156000</v>
      </c>
      <c r="W676" s="54">
        <f>ROUNDUP(装备强化!$F$3*INDEX(装备强化!$C$12:$C$26,MATCH(装备强化附表!W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87</v>
      </c>
      <c r="X676" s="54">
        <f t="shared" si="158"/>
        <v>174000</v>
      </c>
      <c r="Y676" s="54">
        <f>ROUNDUP(装备强化!$F$3*INDEX(装备强化!$C$12:$C$26,MATCH(装备强化附表!Y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97</v>
      </c>
      <c r="Z676" s="54">
        <f t="shared" si="159"/>
        <v>194000</v>
      </c>
      <c r="AA676" s="54">
        <f>ROUNDUP(装备强化!$F$3*INDEX(装备强化!$C$12:$C$26,MATCH(装备强化附表!AA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169</v>
      </c>
      <c r="AB676" s="54">
        <f t="shared" si="160"/>
        <v>338000</v>
      </c>
      <c r="AC676" s="54">
        <f>ROUNDUP(装备强化!$F$3*INDEX(装备强化!$C$12:$C$26,MATCH(装备强化附表!AC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188</v>
      </c>
      <c r="AD676" s="54">
        <f t="shared" si="161"/>
        <v>376000</v>
      </c>
      <c r="AE676" s="54">
        <f>ROUNDUP(装备强化!$F$3*INDEX(装备强化!$C$12:$C$26,MATCH(装备强化附表!AE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207</v>
      </c>
      <c r="AF676" s="54">
        <f t="shared" si="162"/>
        <v>414000</v>
      </c>
      <c r="AG676" s="54">
        <f>ROUNDUP(装备强化!$F$3*INDEX(装备强化!$C$12:$C$26,MATCH(装备强化附表!AG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225</v>
      </c>
      <c r="AH676" s="54">
        <f t="shared" si="163"/>
        <v>450000</v>
      </c>
      <c r="AI676" s="54">
        <f>ROUNDUP(装备强化!$F$3*INDEX(装备强化!$C$12:$C$26,MATCH(装备强化附表!AI$1,装备强化!$B$12:$B$26,0))*INDEX(装备强化!$G$12:$G$16,MATCH(装备强化附表!$D676,装备强化!$F$12:$F$16,0))*(INDEX(装备强化!$K$12:$K$26,MATCH(装备强化附表!$E676,装备强化!$J$12:$J$26,0))+IF($B676=1,装备强化!$K$28,0))*INDEX(装备强化!$O$12:$O$21,MATCH(装备强化附表!$C676,装备强化!$N$12:$N$21,0)),0)</f>
        <v>244</v>
      </c>
      <c r="AJ676" s="54">
        <f t="shared" si="164"/>
        <v>488000</v>
      </c>
    </row>
    <row r="677" spans="1:36">
      <c r="A677" t="s">
        <v>407</v>
      </c>
      <c r="B677">
        <v>0</v>
      </c>
      <c r="C677" t="s">
        <v>127</v>
      </c>
      <c r="D677" t="s">
        <v>311</v>
      </c>
      <c r="E677">
        <v>1</v>
      </c>
      <c r="F677" t="s">
        <v>137</v>
      </c>
      <c r="G677" s="54">
        <f>ROUNDUP(装备强化!$F$3*INDEX(装备强化!$C$12:$C$26,MATCH(装备强化附表!G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6</v>
      </c>
      <c r="H677" s="54">
        <f t="shared" si="150"/>
        <v>12000</v>
      </c>
      <c r="I677" s="54">
        <f>ROUNDUP(装备强化!$F$3*INDEX(装备强化!$C$12:$C$26,MATCH(装备强化附表!I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9</v>
      </c>
      <c r="J677" s="54">
        <f t="shared" si="151"/>
        <v>18000</v>
      </c>
      <c r="K677" s="54">
        <f>ROUNDUP(装备强化!$F$3*INDEX(装备强化!$C$12:$C$26,MATCH(装备强化附表!K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14</v>
      </c>
      <c r="L677" s="54">
        <f t="shared" si="152"/>
        <v>28000</v>
      </c>
      <c r="M677" s="54">
        <f>ROUNDUP(装备强化!$F$3*INDEX(装备强化!$C$12:$C$26,MATCH(装备强化附表!M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17</v>
      </c>
      <c r="N677" s="54">
        <f t="shared" si="153"/>
        <v>34000</v>
      </c>
      <c r="O677" s="54">
        <f>ROUNDUP(装备强化!$F$3*INDEX(装备强化!$C$12:$C$26,MATCH(装备强化附表!O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21</v>
      </c>
      <c r="P677" s="54">
        <f t="shared" si="154"/>
        <v>42000</v>
      </c>
      <c r="Q677" s="54">
        <f>ROUNDUP(装备强化!$F$3*INDEX(装备强化!$C$12:$C$26,MATCH(装备强化附表!Q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38</v>
      </c>
      <c r="R677" s="54">
        <f t="shared" si="155"/>
        <v>76000</v>
      </c>
      <c r="S677" s="54">
        <f>ROUNDUP(装备强化!$F$3*INDEX(装备强化!$C$12:$C$26,MATCH(装备强化附表!S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44</v>
      </c>
      <c r="T677" s="54">
        <f t="shared" si="156"/>
        <v>88000</v>
      </c>
      <c r="U677" s="54">
        <f>ROUNDUP(装备强化!$F$3*INDEX(装备强化!$C$12:$C$26,MATCH(装备强化附表!U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50</v>
      </c>
      <c r="V677" s="54">
        <f t="shared" si="157"/>
        <v>100000</v>
      </c>
      <c r="W677" s="54">
        <f>ROUNDUP(装备强化!$F$3*INDEX(装备强化!$C$12:$C$26,MATCH(装备强化附表!W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56</v>
      </c>
      <c r="X677" s="54">
        <f t="shared" si="158"/>
        <v>112000</v>
      </c>
      <c r="Y677" s="54">
        <f>ROUNDUP(装备强化!$F$3*INDEX(装备强化!$C$12:$C$26,MATCH(装备强化附表!Y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62</v>
      </c>
      <c r="Z677" s="54">
        <f t="shared" si="159"/>
        <v>124000</v>
      </c>
      <c r="AA677" s="54">
        <f>ROUNDUP(装备强化!$F$3*INDEX(装备强化!$C$12:$C$26,MATCH(装备强化附表!AA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108</v>
      </c>
      <c r="AB677" s="54">
        <f t="shared" si="160"/>
        <v>216000</v>
      </c>
      <c r="AC677" s="54">
        <f>ROUNDUP(装备强化!$F$3*INDEX(装备强化!$C$12:$C$26,MATCH(装备强化附表!AC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120</v>
      </c>
      <c r="AD677" s="54">
        <f t="shared" si="161"/>
        <v>240000</v>
      </c>
      <c r="AE677" s="54">
        <f>ROUNDUP(装备强化!$F$3*INDEX(装备强化!$C$12:$C$26,MATCH(装备强化附表!AE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132</v>
      </c>
      <c r="AF677" s="54">
        <f t="shared" si="162"/>
        <v>264000</v>
      </c>
      <c r="AG677" s="54">
        <f>ROUNDUP(装备强化!$F$3*INDEX(装备强化!$C$12:$C$26,MATCH(装备强化附表!AG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144</v>
      </c>
      <c r="AH677" s="54">
        <f t="shared" si="163"/>
        <v>288000</v>
      </c>
      <c r="AI677" s="54">
        <f>ROUNDUP(装备强化!$F$3*INDEX(装备强化!$C$12:$C$26,MATCH(装备强化附表!AI$1,装备强化!$B$12:$B$26,0))*INDEX(装备强化!$G$12:$G$16,MATCH(装备强化附表!$D677,装备强化!$F$12:$F$16,0))*(INDEX(装备强化!$K$12:$K$26,MATCH(装备强化附表!$E677,装备强化!$J$12:$J$26,0))+IF($B677=1,装备强化!$K$28,0))*INDEX(装备强化!$O$12:$O$21,MATCH(装备强化附表!$C677,装备强化!$N$12:$N$21,0)),0)</f>
        <v>156</v>
      </c>
      <c r="AJ677" s="54">
        <f t="shared" si="164"/>
        <v>312000</v>
      </c>
    </row>
    <row r="678" spans="1:36">
      <c r="A678" t="s">
        <v>412</v>
      </c>
      <c r="B678">
        <v>1</v>
      </c>
      <c r="C678" t="s">
        <v>127</v>
      </c>
      <c r="D678" t="s">
        <v>311</v>
      </c>
      <c r="E678">
        <v>1</v>
      </c>
      <c r="F678" t="s">
        <v>137</v>
      </c>
      <c r="G678" s="54">
        <f>ROUNDUP(装备强化!$F$3*INDEX(装备强化!$C$12:$C$26,MATCH(装备强化附表!G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15</v>
      </c>
      <c r="H678" s="54">
        <f t="shared" si="150"/>
        <v>30000</v>
      </c>
      <c r="I678" s="54">
        <f>ROUNDUP(装备强化!$F$3*INDEX(装备强化!$C$12:$C$26,MATCH(装备强化附表!I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23</v>
      </c>
      <c r="J678" s="54">
        <f t="shared" si="151"/>
        <v>46000</v>
      </c>
      <c r="K678" s="54">
        <f>ROUNDUP(装备强化!$F$3*INDEX(装备强化!$C$12:$C$26,MATCH(装备强化附表!K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34</v>
      </c>
      <c r="L678" s="54">
        <f t="shared" si="152"/>
        <v>68000</v>
      </c>
      <c r="M678" s="54">
        <f>ROUNDUP(装备强化!$F$3*INDEX(装备强化!$C$12:$C$26,MATCH(装备强化附表!M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42</v>
      </c>
      <c r="N678" s="54">
        <f t="shared" si="153"/>
        <v>84000</v>
      </c>
      <c r="O678" s="54">
        <f>ROUNDUP(装备强化!$F$3*INDEX(装备强化!$C$12:$C$26,MATCH(装备强化附表!O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53</v>
      </c>
      <c r="P678" s="54">
        <f t="shared" si="154"/>
        <v>106000</v>
      </c>
      <c r="Q678" s="54">
        <f>ROUNDUP(装备强化!$F$3*INDEX(装备强化!$C$12:$C$26,MATCH(装备强化附表!Q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94</v>
      </c>
      <c r="R678" s="54">
        <f t="shared" si="155"/>
        <v>188000</v>
      </c>
      <c r="S678" s="54">
        <f>ROUNDUP(装备强化!$F$3*INDEX(装备强化!$C$12:$C$26,MATCH(装备强化附表!S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109</v>
      </c>
      <c r="T678" s="54">
        <f t="shared" si="156"/>
        <v>218000</v>
      </c>
      <c r="U678" s="54">
        <f>ROUNDUP(装备强化!$F$3*INDEX(装备强化!$C$12:$C$26,MATCH(装备强化附表!U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124</v>
      </c>
      <c r="V678" s="54">
        <f t="shared" si="157"/>
        <v>248000</v>
      </c>
      <c r="W678" s="54">
        <f>ROUNDUP(装备强化!$F$3*INDEX(装备强化!$C$12:$C$26,MATCH(装备强化附表!W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139</v>
      </c>
      <c r="X678" s="54">
        <f t="shared" si="158"/>
        <v>278000</v>
      </c>
      <c r="Y678" s="54">
        <f>ROUNDUP(装备强化!$F$3*INDEX(装备强化!$C$12:$C$26,MATCH(装备强化附表!Y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154</v>
      </c>
      <c r="Z678" s="54">
        <f t="shared" si="159"/>
        <v>308000</v>
      </c>
      <c r="AA678" s="54">
        <f>ROUNDUP(装备强化!$F$3*INDEX(装备强化!$C$12:$C$26,MATCH(装备强化附表!AA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270</v>
      </c>
      <c r="AB678" s="54">
        <f t="shared" si="160"/>
        <v>540000</v>
      </c>
      <c r="AC678" s="54">
        <f>ROUNDUP(装备强化!$F$3*INDEX(装备强化!$C$12:$C$26,MATCH(装备强化附表!AC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300</v>
      </c>
      <c r="AD678" s="54">
        <f t="shared" si="161"/>
        <v>600000</v>
      </c>
      <c r="AE678" s="54">
        <f>ROUNDUP(装备强化!$F$3*INDEX(装备强化!$C$12:$C$26,MATCH(装备强化附表!AE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330</v>
      </c>
      <c r="AF678" s="54">
        <f t="shared" si="162"/>
        <v>660000</v>
      </c>
      <c r="AG678" s="54">
        <f>ROUNDUP(装备强化!$F$3*INDEX(装备强化!$C$12:$C$26,MATCH(装备强化附表!AG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360</v>
      </c>
      <c r="AH678" s="54">
        <f t="shared" si="163"/>
        <v>720000</v>
      </c>
      <c r="AI678" s="54">
        <f>ROUNDUP(装备强化!$F$3*INDEX(装备强化!$C$12:$C$26,MATCH(装备强化附表!AI$1,装备强化!$B$12:$B$26,0))*INDEX(装备强化!$G$12:$G$16,MATCH(装备强化附表!$D678,装备强化!$F$12:$F$16,0))*(INDEX(装备强化!$K$12:$K$26,MATCH(装备强化附表!$E678,装备强化!$J$12:$J$26,0))+IF($B678=1,装备强化!$K$28,0))*INDEX(装备强化!$O$12:$O$21,MATCH(装备强化附表!$C678,装备强化!$N$12:$N$21,0)),0)</f>
        <v>390</v>
      </c>
      <c r="AJ678" s="54">
        <f t="shared" si="164"/>
        <v>780000</v>
      </c>
    </row>
    <row r="679" spans="1:36">
      <c r="A679" t="s">
        <v>417</v>
      </c>
      <c r="B679">
        <v>0</v>
      </c>
      <c r="C679" t="s">
        <v>128</v>
      </c>
      <c r="D679" t="s">
        <v>311</v>
      </c>
      <c r="E679">
        <v>1</v>
      </c>
      <c r="F679" t="s">
        <v>137</v>
      </c>
      <c r="G679" s="54">
        <f>ROUNDUP(装备强化!$F$3*INDEX(装备强化!$C$12:$C$26,MATCH(装备强化附表!G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4</v>
      </c>
      <c r="H679" s="54">
        <f t="shared" si="150"/>
        <v>8000</v>
      </c>
      <c r="I679" s="54">
        <f>ROUNDUP(装备强化!$F$3*INDEX(装备强化!$C$12:$C$26,MATCH(装备强化附表!I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6</v>
      </c>
      <c r="J679" s="54">
        <f t="shared" si="151"/>
        <v>12000</v>
      </c>
      <c r="K679" s="54">
        <f>ROUNDUP(装备强化!$F$3*INDEX(装备强化!$C$12:$C$26,MATCH(装备强化附表!K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9</v>
      </c>
      <c r="L679" s="54">
        <f t="shared" si="152"/>
        <v>18000</v>
      </c>
      <c r="M679" s="54">
        <f>ROUNDUP(装备强化!$F$3*INDEX(装备强化!$C$12:$C$26,MATCH(装备强化附表!M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11</v>
      </c>
      <c r="N679" s="54">
        <f t="shared" si="153"/>
        <v>22000</v>
      </c>
      <c r="O679" s="54">
        <f>ROUNDUP(装备强化!$F$3*INDEX(装备强化!$C$12:$C$26,MATCH(装备强化附表!O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14</v>
      </c>
      <c r="P679" s="54">
        <f t="shared" si="154"/>
        <v>28000</v>
      </c>
      <c r="Q679" s="54">
        <f>ROUNDUP(装备强化!$F$3*INDEX(装备强化!$C$12:$C$26,MATCH(装备强化附表!Q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24</v>
      </c>
      <c r="R679" s="54">
        <f t="shared" si="155"/>
        <v>48000</v>
      </c>
      <c r="S679" s="54">
        <f>ROUNDUP(装备强化!$F$3*INDEX(装备强化!$C$12:$C$26,MATCH(装备强化附表!S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28</v>
      </c>
      <c r="T679" s="54">
        <f t="shared" si="156"/>
        <v>56000</v>
      </c>
      <c r="U679" s="54">
        <f>ROUNDUP(装备强化!$F$3*INDEX(装备强化!$C$12:$C$26,MATCH(装备强化附表!U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31</v>
      </c>
      <c r="V679" s="54">
        <f t="shared" si="157"/>
        <v>62000</v>
      </c>
      <c r="W679" s="54">
        <f>ROUNDUP(装备强化!$F$3*INDEX(装备强化!$C$12:$C$26,MATCH(装备强化附表!W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35</v>
      </c>
      <c r="X679" s="54">
        <f t="shared" si="158"/>
        <v>70000</v>
      </c>
      <c r="Y679" s="54">
        <f>ROUNDUP(装备强化!$F$3*INDEX(装备强化!$C$12:$C$26,MATCH(装备强化附表!Y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39</v>
      </c>
      <c r="Z679" s="54">
        <f t="shared" si="159"/>
        <v>78000</v>
      </c>
      <c r="AA679" s="54">
        <f>ROUNDUP(装备强化!$F$3*INDEX(装备强化!$C$12:$C$26,MATCH(装备强化附表!AA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68</v>
      </c>
      <c r="AB679" s="54">
        <f t="shared" si="160"/>
        <v>136000</v>
      </c>
      <c r="AC679" s="54">
        <f>ROUNDUP(装备强化!$F$3*INDEX(装备强化!$C$12:$C$26,MATCH(装备强化附表!AC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75</v>
      </c>
      <c r="AD679" s="54">
        <f t="shared" si="161"/>
        <v>150000</v>
      </c>
      <c r="AE679" s="54">
        <f>ROUNDUP(装备强化!$F$3*INDEX(装备强化!$C$12:$C$26,MATCH(装备强化附表!AE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83</v>
      </c>
      <c r="AF679" s="54">
        <f t="shared" si="162"/>
        <v>166000</v>
      </c>
      <c r="AG679" s="54">
        <f>ROUNDUP(装备强化!$F$3*INDEX(装备强化!$C$12:$C$26,MATCH(装备强化附表!AG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90</v>
      </c>
      <c r="AH679" s="54">
        <f t="shared" si="163"/>
        <v>180000</v>
      </c>
      <c r="AI679" s="54">
        <f>ROUNDUP(装备强化!$F$3*INDEX(装备强化!$C$12:$C$26,MATCH(装备强化附表!AI$1,装备强化!$B$12:$B$26,0))*INDEX(装备强化!$G$12:$G$16,MATCH(装备强化附表!$D679,装备强化!$F$12:$F$16,0))*(INDEX(装备强化!$K$12:$K$26,MATCH(装备强化附表!$E679,装备强化!$J$12:$J$26,0))+IF($B679=1,装备强化!$K$28,0))*INDEX(装备强化!$O$12:$O$21,MATCH(装备强化附表!$C679,装备强化!$N$12:$N$21,0)),0)</f>
        <v>98</v>
      </c>
      <c r="AJ679" s="54">
        <f t="shared" si="164"/>
        <v>196000</v>
      </c>
    </row>
    <row r="680" spans="1:36">
      <c r="A680" t="s">
        <v>422</v>
      </c>
      <c r="B680">
        <v>1</v>
      </c>
      <c r="C680" t="s">
        <v>128</v>
      </c>
      <c r="D680" t="s">
        <v>311</v>
      </c>
      <c r="E680">
        <v>1</v>
      </c>
      <c r="F680" t="s">
        <v>137</v>
      </c>
      <c r="G680" s="54">
        <f>ROUNDUP(装备强化!$F$3*INDEX(装备强化!$C$12:$C$26,MATCH(装备强化附表!G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10</v>
      </c>
      <c r="H680" s="54">
        <f t="shared" si="150"/>
        <v>20000</v>
      </c>
      <c r="I680" s="54">
        <f>ROUNDUP(装备强化!$F$3*INDEX(装备强化!$C$12:$C$26,MATCH(装备强化附表!I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15</v>
      </c>
      <c r="J680" s="54">
        <f t="shared" si="151"/>
        <v>30000</v>
      </c>
      <c r="K680" s="54">
        <f>ROUNDUP(装备强化!$F$3*INDEX(装备强化!$C$12:$C$26,MATCH(装备强化附表!K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22</v>
      </c>
      <c r="L680" s="54">
        <f t="shared" si="152"/>
        <v>44000</v>
      </c>
      <c r="M680" s="54">
        <f>ROUNDUP(装备强化!$F$3*INDEX(装备强化!$C$12:$C$26,MATCH(装备强化附表!M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26</v>
      </c>
      <c r="N680" s="54">
        <f t="shared" si="153"/>
        <v>52000</v>
      </c>
      <c r="O680" s="54">
        <f>ROUNDUP(装备强化!$F$3*INDEX(装备强化!$C$12:$C$26,MATCH(装备强化附表!O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33</v>
      </c>
      <c r="P680" s="54">
        <f t="shared" si="154"/>
        <v>66000</v>
      </c>
      <c r="Q680" s="54">
        <f>ROUNDUP(装备强化!$F$3*INDEX(装备强化!$C$12:$C$26,MATCH(装备强化附表!Q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59</v>
      </c>
      <c r="R680" s="54">
        <f t="shared" si="155"/>
        <v>118000</v>
      </c>
      <c r="S680" s="54">
        <f>ROUNDUP(装备强化!$F$3*INDEX(装备强化!$C$12:$C$26,MATCH(装备强化附表!S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68</v>
      </c>
      <c r="T680" s="54">
        <f t="shared" si="156"/>
        <v>136000</v>
      </c>
      <c r="U680" s="54">
        <f>ROUNDUP(装备强化!$F$3*INDEX(装备强化!$C$12:$C$26,MATCH(装备强化附表!U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78</v>
      </c>
      <c r="V680" s="54">
        <f t="shared" si="157"/>
        <v>156000</v>
      </c>
      <c r="W680" s="54">
        <f>ROUNDUP(装备强化!$F$3*INDEX(装备强化!$C$12:$C$26,MATCH(装备强化附表!W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87</v>
      </c>
      <c r="X680" s="54">
        <f t="shared" si="158"/>
        <v>174000</v>
      </c>
      <c r="Y680" s="54">
        <f>ROUNDUP(装备强化!$F$3*INDEX(装备强化!$C$12:$C$26,MATCH(装备强化附表!Y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97</v>
      </c>
      <c r="Z680" s="54">
        <f t="shared" si="159"/>
        <v>194000</v>
      </c>
      <c r="AA680" s="54">
        <f>ROUNDUP(装备强化!$F$3*INDEX(装备强化!$C$12:$C$26,MATCH(装备强化附表!AA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169</v>
      </c>
      <c r="AB680" s="54">
        <f t="shared" si="160"/>
        <v>338000</v>
      </c>
      <c r="AC680" s="54">
        <f>ROUNDUP(装备强化!$F$3*INDEX(装备强化!$C$12:$C$26,MATCH(装备强化附表!AC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188</v>
      </c>
      <c r="AD680" s="54">
        <f t="shared" si="161"/>
        <v>376000</v>
      </c>
      <c r="AE680" s="54">
        <f>ROUNDUP(装备强化!$F$3*INDEX(装备强化!$C$12:$C$26,MATCH(装备强化附表!AE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207</v>
      </c>
      <c r="AF680" s="54">
        <f t="shared" si="162"/>
        <v>414000</v>
      </c>
      <c r="AG680" s="54">
        <f>ROUNDUP(装备强化!$F$3*INDEX(装备强化!$C$12:$C$26,MATCH(装备强化附表!AG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225</v>
      </c>
      <c r="AH680" s="54">
        <f t="shared" si="163"/>
        <v>450000</v>
      </c>
      <c r="AI680" s="54">
        <f>ROUNDUP(装备强化!$F$3*INDEX(装备强化!$C$12:$C$26,MATCH(装备强化附表!AI$1,装备强化!$B$12:$B$26,0))*INDEX(装备强化!$G$12:$G$16,MATCH(装备强化附表!$D680,装备强化!$F$12:$F$16,0))*(INDEX(装备强化!$K$12:$K$26,MATCH(装备强化附表!$E680,装备强化!$J$12:$J$26,0))+IF($B680=1,装备强化!$K$28,0))*INDEX(装备强化!$O$12:$O$21,MATCH(装备强化附表!$C680,装备强化!$N$12:$N$21,0)),0)</f>
        <v>244</v>
      </c>
      <c r="AJ680" s="54">
        <f t="shared" si="164"/>
        <v>488000</v>
      </c>
    </row>
    <row r="681" spans="1:36">
      <c r="A681" t="s">
        <v>427</v>
      </c>
      <c r="B681">
        <v>0</v>
      </c>
      <c r="C681" t="s">
        <v>126</v>
      </c>
      <c r="D681" t="s">
        <v>311</v>
      </c>
      <c r="E681">
        <v>1</v>
      </c>
      <c r="F681" t="s">
        <v>232</v>
      </c>
      <c r="G681" s="54">
        <f>ROUNDUP(装备强化!$F$3*INDEX(装备强化!$C$12:$C$26,MATCH(装备强化附表!G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3</v>
      </c>
      <c r="H681" s="54">
        <f t="shared" si="150"/>
        <v>6000</v>
      </c>
      <c r="I681" s="54">
        <f>ROUNDUP(装备强化!$F$3*INDEX(装备强化!$C$12:$C$26,MATCH(装备强化附表!I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5</v>
      </c>
      <c r="J681" s="54">
        <f t="shared" si="151"/>
        <v>10000</v>
      </c>
      <c r="K681" s="54">
        <f>ROUNDUP(装备强化!$F$3*INDEX(装备强化!$C$12:$C$26,MATCH(装备强化附表!K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7</v>
      </c>
      <c r="L681" s="54">
        <f t="shared" si="152"/>
        <v>14000</v>
      </c>
      <c r="M681" s="54">
        <f>ROUNDUP(装备强化!$F$3*INDEX(装备强化!$C$12:$C$26,MATCH(装备强化附表!M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9</v>
      </c>
      <c r="N681" s="54">
        <f t="shared" si="153"/>
        <v>18000</v>
      </c>
      <c r="O681" s="54">
        <f>ROUNDUP(装备强化!$F$3*INDEX(装备强化!$C$12:$C$26,MATCH(装备强化附表!O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11</v>
      </c>
      <c r="P681" s="54">
        <f t="shared" si="154"/>
        <v>22000</v>
      </c>
      <c r="Q681" s="54">
        <f>ROUNDUP(装备强化!$F$3*INDEX(装备强化!$C$12:$C$26,MATCH(装备强化附表!Q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19</v>
      </c>
      <c r="R681" s="54">
        <f t="shared" si="155"/>
        <v>38000</v>
      </c>
      <c r="S681" s="54">
        <f>ROUNDUP(装备强化!$F$3*INDEX(装备强化!$C$12:$C$26,MATCH(装备强化附表!S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22</v>
      </c>
      <c r="T681" s="54">
        <f t="shared" si="156"/>
        <v>44000</v>
      </c>
      <c r="U681" s="54">
        <f>ROUNDUP(装备强化!$F$3*INDEX(装备强化!$C$12:$C$26,MATCH(装备强化附表!U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25</v>
      </c>
      <c r="V681" s="54">
        <f t="shared" si="157"/>
        <v>50000</v>
      </c>
      <c r="W681" s="54">
        <f>ROUNDUP(装备强化!$F$3*INDEX(装备强化!$C$12:$C$26,MATCH(装备强化附表!W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28</v>
      </c>
      <c r="X681" s="54">
        <f t="shared" si="158"/>
        <v>56000</v>
      </c>
      <c r="Y681" s="54">
        <f>ROUNDUP(装备强化!$F$3*INDEX(装备强化!$C$12:$C$26,MATCH(装备强化附表!Y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31</v>
      </c>
      <c r="Z681" s="54">
        <f t="shared" si="159"/>
        <v>62000</v>
      </c>
      <c r="AA681" s="54">
        <f>ROUNDUP(装备强化!$F$3*INDEX(装备强化!$C$12:$C$26,MATCH(装备强化附表!AA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54</v>
      </c>
      <c r="AB681" s="54">
        <f t="shared" si="160"/>
        <v>108000</v>
      </c>
      <c r="AC681" s="54">
        <f>ROUNDUP(装备强化!$F$3*INDEX(装备强化!$C$12:$C$26,MATCH(装备强化附表!AC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60</v>
      </c>
      <c r="AD681" s="54">
        <f t="shared" si="161"/>
        <v>120000</v>
      </c>
      <c r="AE681" s="54">
        <f>ROUNDUP(装备强化!$F$3*INDEX(装备强化!$C$12:$C$26,MATCH(装备强化附表!AE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66</v>
      </c>
      <c r="AF681" s="54">
        <f t="shared" si="162"/>
        <v>132000</v>
      </c>
      <c r="AG681" s="54">
        <f>ROUNDUP(装备强化!$F$3*INDEX(装备强化!$C$12:$C$26,MATCH(装备强化附表!AG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72</v>
      </c>
      <c r="AH681" s="54">
        <f t="shared" si="163"/>
        <v>144000</v>
      </c>
      <c r="AI681" s="54">
        <f>ROUNDUP(装备强化!$F$3*INDEX(装备强化!$C$12:$C$26,MATCH(装备强化附表!AI$1,装备强化!$B$12:$B$26,0))*INDEX(装备强化!$G$12:$G$16,MATCH(装备强化附表!$D681,装备强化!$F$12:$F$16,0))*(INDEX(装备强化!$K$12:$K$26,MATCH(装备强化附表!$E681,装备强化!$J$12:$J$26,0))+IF($B681=1,装备强化!$K$28,0))*INDEX(装备强化!$O$12:$O$21,MATCH(装备强化附表!$C681,装备强化!$N$12:$N$21,0)),0)</f>
        <v>78</v>
      </c>
      <c r="AJ681" s="54">
        <f t="shared" si="164"/>
        <v>156000</v>
      </c>
    </row>
    <row r="682" spans="1:36">
      <c r="A682" t="s">
        <v>432</v>
      </c>
      <c r="B682">
        <v>1</v>
      </c>
      <c r="C682" t="s">
        <v>126</v>
      </c>
      <c r="D682" t="s">
        <v>311</v>
      </c>
      <c r="E682">
        <v>1</v>
      </c>
      <c r="F682" t="s">
        <v>232</v>
      </c>
      <c r="G682" s="54">
        <f>ROUNDUP(装备强化!$F$3*INDEX(装备强化!$C$12:$C$26,MATCH(装备强化附表!G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8</v>
      </c>
      <c r="H682" s="54">
        <f t="shared" si="150"/>
        <v>16000</v>
      </c>
      <c r="I682" s="54">
        <f>ROUNDUP(装备强化!$F$3*INDEX(装备强化!$C$12:$C$26,MATCH(装备强化附表!I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12</v>
      </c>
      <c r="J682" s="54">
        <f t="shared" si="151"/>
        <v>24000</v>
      </c>
      <c r="K682" s="54">
        <f>ROUNDUP(装备强化!$F$3*INDEX(装备强化!$C$12:$C$26,MATCH(装备强化附表!K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17</v>
      </c>
      <c r="L682" s="54">
        <f t="shared" si="152"/>
        <v>34000</v>
      </c>
      <c r="M682" s="54">
        <f>ROUNDUP(装备强化!$F$3*INDEX(装备强化!$C$12:$C$26,MATCH(装备强化附表!M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21</v>
      </c>
      <c r="N682" s="54">
        <f t="shared" si="153"/>
        <v>42000</v>
      </c>
      <c r="O682" s="54">
        <f>ROUNDUP(装备强化!$F$3*INDEX(装备强化!$C$12:$C$26,MATCH(装备强化附表!O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27</v>
      </c>
      <c r="P682" s="54">
        <f t="shared" si="154"/>
        <v>54000</v>
      </c>
      <c r="Q682" s="54">
        <f>ROUNDUP(装备强化!$F$3*INDEX(装备强化!$C$12:$C$26,MATCH(装备强化附表!Q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47</v>
      </c>
      <c r="R682" s="54">
        <f t="shared" si="155"/>
        <v>94000</v>
      </c>
      <c r="S682" s="54">
        <f>ROUNDUP(装备强化!$F$3*INDEX(装备强化!$C$12:$C$26,MATCH(装备强化附表!S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55</v>
      </c>
      <c r="T682" s="54">
        <f t="shared" si="156"/>
        <v>110000</v>
      </c>
      <c r="U682" s="54">
        <f>ROUNDUP(装备强化!$F$3*INDEX(装备强化!$C$12:$C$26,MATCH(装备强化附表!U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62</v>
      </c>
      <c r="V682" s="54">
        <f t="shared" si="157"/>
        <v>124000</v>
      </c>
      <c r="W682" s="54">
        <f>ROUNDUP(装备强化!$F$3*INDEX(装备强化!$C$12:$C$26,MATCH(装备强化附表!W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70</v>
      </c>
      <c r="X682" s="54">
        <f t="shared" si="158"/>
        <v>140000</v>
      </c>
      <c r="Y682" s="54">
        <f>ROUNDUP(装备强化!$F$3*INDEX(装备强化!$C$12:$C$26,MATCH(装备强化附表!Y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77</v>
      </c>
      <c r="Z682" s="54">
        <f t="shared" si="159"/>
        <v>154000</v>
      </c>
      <c r="AA682" s="54">
        <f>ROUNDUP(装备强化!$F$3*INDEX(装备强化!$C$12:$C$26,MATCH(装备强化附表!AA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135</v>
      </c>
      <c r="AB682" s="54">
        <f t="shared" si="160"/>
        <v>270000</v>
      </c>
      <c r="AC682" s="54">
        <f>ROUNDUP(装备强化!$F$3*INDEX(装备强化!$C$12:$C$26,MATCH(装备强化附表!AC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150</v>
      </c>
      <c r="AD682" s="54">
        <f t="shared" si="161"/>
        <v>300000</v>
      </c>
      <c r="AE682" s="54">
        <f>ROUNDUP(装备强化!$F$3*INDEX(装备强化!$C$12:$C$26,MATCH(装备强化附表!AE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165</v>
      </c>
      <c r="AF682" s="54">
        <f t="shared" si="162"/>
        <v>330000</v>
      </c>
      <c r="AG682" s="54">
        <f>ROUNDUP(装备强化!$F$3*INDEX(装备强化!$C$12:$C$26,MATCH(装备强化附表!AG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180</v>
      </c>
      <c r="AH682" s="54">
        <f t="shared" si="163"/>
        <v>360000</v>
      </c>
      <c r="AI682" s="54">
        <f>ROUNDUP(装备强化!$F$3*INDEX(装备强化!$C$12:$C$26,MATCH(装备强化附表!AI$1,装备强化!$B$12:$B$26,0))*INDEX(装备强化!$G$12:$G$16,MATCH(装备强化附表!$D682,装备强化!$F$12:$F$16,0))*(INDEX(装备强化!$K$12:$K$26,MATCH(装备强化附表!$E682,装备强化!$J$12:$J$26,0))+IF($B682=1,装备强化!$K$28,0))*INDEX(装备强化!$O$12:$O$21,MATCH(装备强化附表!$C682,装备强化!$N$12:$N$21,0)),0)</f>
        <v>195</v>
      </c>
      <c r="AJ682" s="54">
        <f t="shared" si="164"/>
        <v>390000</v>
      </c>
    </row>
    <row r="683" spans="1:36">
      <c r="A683" t="s">
        <v>437</v>
      </c>
      <c r="B683">
        <v>0</v>
      </c>
      <c r="C683" t="s">
        <v>129</v>
      </c>
      <c r="D683" t="s">
        <v>311</v>
      </c>
      <c r="E683">
        <v>1</v>
      </c>
      <c r="F683" t="s">
        <v>232</v>
      </c>
      <c r="G683" s="54">
        <f>ROUNDUP(装备强化!$F$3*INDEX(装备强化!$C$12:$C$26,MATCH(装备强化附表!G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3</v>
      </c>
      <c r="H683" s="54">
        <f t="shared" si="150"/>
        <v>6000</v>
      </c>
      <c r="I683" s="54">
        <f>ROUNDUP(装备强化!$F$3*INDEX(装备强化!$C$12:$C$26,MATCH(装备强化附表!I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5</v>
      </c>
      <c r="J683" s="54">
        <f t="shared" si="151"/>
        <v>10000</v>
      </c>
      <c r="K683" s="54">
        <f>ROUNDUP(装备强化!$F$3*INDEX(装备强化!$C$12:$C$26,MATCH(装备强化附表!K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7</v>
      </c>
      <c r="L683" s="54">
        <f t="shared" si="152"/>
        <v>14000</v>
      </c>
      <c r="M683" s="54">
        <f>ROUNDUP(装备强化!$F$3*INDEX(装备强化!$C$12:$C$26,MATCH(装备强化附表!M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9</v>
      </c>
      <c r="N683" s="54">
        <f t="shared" si="153"/>
        <v>18000</v>
      </c>
      <c r="O683" s="54">
        <f>ROUNDUP(装备强化!$F$3*INDEX(装备强化!$C$12:$C$26,MATCH(装备强化附表!O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11</v>
      </c>
      <c r="P683" s="54">
        <f t="shared" si="154"/>
        <v>22000</v>
      </c>
      <c r="Q683" s="54">
        <f>ROUNDUP(装备强化!$F$3*INDEX(装备强化!$C$12:$C$26,MATCH(装备强化附表!Q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19</v>
      </c>
      <c r="R683" s="54">
        <f t="shared" si="155"/>
        <v>38000</v>
      </c>
      <c r="S683" s="54">
        <f>ROUNDUP(装备强化!$F$3*INDEX(装备强化!$C$12:$C$26,MATCH(装备强化附表!S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22</v>
      </c>
      <c r="T683" s="54">
        <f t="shared" si="156"/>
        <v>44000</v>
      </c>
      <c r="U683" s="54">
        <f>ROUNDUP(装备强化!$F$3*INDEX(装备强化!$C$12:$C$26,MATCH(装备强化附表!U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25</v>
      </c>
      <c r="V683" s="54">
        <f t="shared" si="157"/>
        <v>50000</v>
      </c>
      <c r="W683" s="54">
        <f>ROUNDUP(装备强化!$F$3*INDEX(装备强化!$C$12:$C$26,MATCH(装备强化附表!W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28</v>
      </c>
      <c r="X683" s="54">
        <f t="shared" si="158"/>
        <v>56000</v>
      </c>
      <c r="Y683" s="54">
        <f>ROUNDUP(装备强化!$F$3*INDEX(装备强化!$C$12:$C$26,MATCH(装备强化附表!Y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31</v>
      </c>
      <c r="Z683" s="54">
        <f t="shared" si="159"/>
        <v>62000</v>
      </c>
      <c r="AA683" s="54">
        <f>ROUNDUP(装备强化!$F$3*INDEX(装备强化!$C$12:$C$26,MATCH(装备强化附表!AA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54</v>
      </c>
      <c r="AB683" s="54">
        <f t="shared" si="160"/>
        <v>108000</v>
      </c>
      <c r="AC683" s="54">
        <f>ROUNDUP(装备强化!$F$3*INDEX(装备强化!$C$12:$C$26,MATCH(装备强化附表!AC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60</v>
      </c>
      <c r="AD683" s="54">
        <f t="shared" si="161"/>
        <v>120000</v>
      </c>
      <c r="AE683" s="54">
        <f>ROUNDUP(装备强化!$F$3*INDEX(装备强化!$C$12:$C$26,MATCH(装备强化附表!AE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66</v>
      </c>
      <c r="AF683" s="54">
        <f t="shared" si="162"/>
        <v>132000</v>
      </c>
      <c r="AG683" s="54">
        <f>ROUNDUP(装备强化!$F$3*INDEX(装备强化!$C$12:$C$26,MATCH(装备强化附表!AG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72</v>
      </c>
      <c r="AH683" s="54">
        <f t="shared" si="163"/>
        <v>144000</v>
      </c>
      <c r="AI683" s="54">
        <f>ROUNDUP(装备强化!$F$3*INDEX(装备强化!$C$12:$C$26,MATCH(装备强化附表!AI$1,装备强化!$B$12:$B$26,0))*INDEX(装备强化!$G$12:$G$16,MATCH(装备强化附表!$D683,装备强化!$F$12:$F$16,0))*(INDEX(装备强化!$K$12:$K$26,MATCH(装备强化附表!$E683,装备强化!$J$12:$J$26,0))+IF($B683=1,装备强化!$K$28,0))*INDEX(装备强化!$O$12:$O$21,MATCH(装备强化附表!$C683,装备强化!$N$12:$N$21,0)),0)</f>
        <v>78</v>
      </c>
      <c r="AJ683" s="54">
        <f t="shared" si="164"/>
        <v>156000</v>
      </c>
    </row>
    <row r="684" spans="1:36">
      <c r="A684" t="s">
        <v>442</v>
      </c>
      <c r="B684">
        <v>1</v>
      </c>
      <c r="C684" t="s">
        <v>129</v>
      </c>
      <c r="D684" t="s">
        <v>311</v>
      </c>
      <c r="E684">
        <v>1</v>
      </c>
      <c r="F684" t="s">
        <v>232</v>
      </c>
      <c r="G684" s="54">
        <f>ROUNDUP(装备强化!$F$3*INDEX(装备强化!$C$12:$C$26,MATCH(装备强化附表!G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8</v>
      </c>
      <c r="H684" s="54">
        <f t="shared" si="150"/>
        <v>16000</v>
      </c>
      <c r="I684" s="54">
        <f>ROUNDUP(装备强化!$F$3*INDEX(装备强化!$C$12:$C$26,MATCH(装备强化附表!I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12</v>
      </c>
      <c r="J684" s="54">
        <f t="shared" si="151"/>
        <v>24000</v>
      </c>
      <c r="K684" s="54">
        <f>ROUNDUP(装备强化!$F$3*INDEX(装备强化!$C$12:$C$26,MATCH(装备强化附表!K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17</v>
      </c>
      <c r="L684" s="54">
        <f t="shared" si="152"/>
        <v>34000</v>
      </c>
      <c r="M684" s="54">
        <f>ROUNDUP(装备强化!$F$3*INDEX(装备强化!$C$12:$C$26,MATCH(装备强化附表!M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21</v>
      </c>
      <c r="N684" s="54">
        <f t="shared" si="153"/>
        <v>42000</v>
      </c>
      <c r="O684" s="54">
        <f>ROUNDUP(装备强化!$F$3*INDEX(装备强化!$C$12:$C$26,MATCH(装备强化附表!O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27</v>
      </c>
      <c r="P684" s="54">
        <f t="shared" si="154"/>
        <v>54000</v>
      </c>
      <c r="Q684" s="54">
        <f>ROUNDUP(装备强化!$F$3*INDEX(装备强化!$C$12:$C$26,MATCH(装备强化附表!Q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47</v>
      </c>
      <c r="R684" s="54">
        <f t="shared" si="155"/>
        <v>94000</v>
      </c>
      <c r="S684" s="54">
        <f>ROUNDUP(装备强化!$F$3*INDEX(装备强化!$C$12:$C$26,MATCH(装备强化附表!S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55</v>
      </c>
      <c r="T684" s="54">
        <f t="shared" si="156"/>
        <v>110000</v>
      </c>
      <c r="U684" s="54">
        <f>ROUNDUP(装备强化!$F$3*INDEX(装备强化!$C$12:$C$26,MATCH(装备强化附表!U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62</v>
      </c>
      <c r="V684" s="54">
        <f t="shared" si="157"/>
        <v>124000</v>
      </c>
      <c r="W684" s="54">
        <f>ROUNDUP(装备强化!$F$3*INDEX(装备强化!$C$12:$C$26,MATCH(装备强化附表!W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70</v>
      </c>
      <c r="X684" s="54">
        <f t="shared" si="158"/>
        <v>140000</v>
      </c>
      <c r="Y684" s="54">
        <f>ROUNDUP(装备强化!$F$3*INDEX(装备强化!$C$12:$C$26,MATCH(装备强化附表!Y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77</v>
      </c>
      <c r="Z684" s="54">
        <f t="shared" si="159"/>
        <v>154000</v>
      </c>
      <c r="AA684" s="54">
        <f>ROUNDUP(装备强化!$F$3*INDEX(装备强化!$C$12:$C$26,MATCH(装备强化附表!AA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135</v>
      </c>
      <c r="AB684" s="54">
        <f t="shared" si="160"/>
        <v>270000</v>
      </c>
      <c r="AC684" s="54">
        <f>ROUNDUP(装备强化!$F$3*INDEX(装备强化!$C$12:$C$26,MATCH(装备强化附表!AC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150</v>
      </c>
      <c r="AD684" s="54">
        <f t="shared" si="161"/>
        <v>300000</v>
      </c>
      <c r="AE684" s="54">
        <f>ROUNDUP(装备强化!$F$3*INDEX(装备强化!$C$12:$C$26,MATCH(装备强化附表!AE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165</v>
      </c>
      <c r="AF684" s="54">
        <f t="shared" si="162"/>
        <v>330000</v>
      </c>
      <c r="AG684" s="54">
        <f>ROUNDUP(装备强化!$F$3*INDEX(装备强化!$C$12:$C$26,MATCH(装备强化附表!AG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180</v>
      </c>
      <c r="AH684" s="54">
        <f t="shared" si="163"/>
        <v>360000</v>
      </c>
      <c r="AI684" s="54">
        <f>ROUNDUP(装备强化!$F$3*INDEX(装备强化!$C$12:$C$26,MATCH(装备强化附表!AI$1,装备强化!$B$12:$B$26,0))*INDEX(装备强化!$G$12:$G$16,MATCH(装备强化附表!$D684,装备强化!$F$12:$F$16,0))*(INDEX(装备强化!$K$12:$K$26,MATCH(装备强化附表!$E684,装备强化!$J$12:$J$26,0))+IF($B684=1,装备强化!$K$28,0))*INDEX(装备强化!$O$12:$O$21,MATCH(装备强化附表!$C684,装备强化!$N$12:$N$21,0)),0)</f>
        <v>195</v>
      </c>
      <c r="AJ684" s="54">
        <f t="shared" si="164"/>
        <v>390000</v>
      </c>
    </row>
    <row r="685" spans="1:36">
      <c r="A685" t="s">
        <v>447</v>
      </c>
      <c r="B685">
        <v>0</v>
      </c>
      <c r="C685" t="s">
        <v>123</v>
      </c>
      <c r="D685" t="s">
        <v>311</v>
      </c>
      <c r="E685">
        <v>5</v>
      </c>
      <c r="F685" t="s">
        <v>232</v>
      </c>
      <c r="G685" s="54">
        <f>ROUNDUP(装备强化!$F$3*INDEX(装备强化!$C$12:$C$26,MATCH(装备强化附表!G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5</v>
      </c>
      <c r="H685" s="54">
        <f t="shared" si="150"/>
        <v>10000</v>
      </c>
      <c r="I685" s="54">
        <f>ROUNDUP(装备强化!$F$3*INDEX(装备强化!$C$12:$C$26,MATCH(装备强化附表!I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7</v>
      </c>
      <c r="J685" s="54">
        <f t="shared" si="151"/>
        <v>14000</v>
      </c>
      <c r="K685" s="54">
        <f>ROUNDUP(装备强化!$F$3*INDEX(装备强化!$C$12:$C$26,MATCH(装备强化附表!K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11</v>
      </c>
      <c r="L685" s="54">
        <f t="shared" si="152"/>
        <v>22000</v>
      </c>
      <c r="M685" s="54">
        <f>ROUNDUP(装备强化!$F$3*INDEX(装备强化!$C$12:$C$26,MATCH(装备强化附表!M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13</v>
      </c>
      <c r="N685" s="54">
        <f t="shared" si="153"/>
        <v>26000</v>
      </c>
      <c r="O685" s="54">
        <f>ROUNDUP(装备强化!$F$3*INDEX(装备强化!$C$12:$C$26,MATCH(装备强化附表!O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16</v>
      </c>
      <c r="P685" s="54">
        <f t="shared" si="154"/>
        <v>32000</v>
      </c>
      <c r="Q685" s="54">
        <f>ROUNDUP(装备强化!$F$3*INDEX(装备强化!$C$12:$C$26,MATCH(装备强化附表!Q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29</v>
      </c>
      <c r="R685" s="54">
        <f t="shared" si="155"/>
        <v>58000</v>
      </c>
      <c r="S685" s="54">
        <f>ROUNDUP(装备强化!$F$3*INDEX(装备强化!$C$12:$C$26,MATCH(装备强化附表!S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33</v>
      </c>
      <c r="T685" s="54">
        <f t="shared" si="156"/>
        <v>66000</v>
      </c>
      <c r="U685" s="54">
        <f>ROUNDUP(装备强化!$F$3*INDEX(装备强化!$C$12:$C$26,MATCH(装备强化附表!U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38</v>
      </c>
      <c r="V685" s="54">
        <f t="shared" si="157"/>
        <v>76000</v>
      </c>
      <c r="W685" s="54">
        <f>ROUNDUP(装备强化!$F$3*INDEX(装备强化!$C$12:$C$26,MATCH(装备强化附表!W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42</v>
      </c>
      <c r="X685" s="54">
        <f t="shared" si="158"/>
        <v>84000</v>
      </c>
      <c r="Y685" s="54">
        <f>ROUNDUP(装备强化!$F$3*INDEX(装备强化!$C$12:$C$26,MATCH(装备强化附表!Y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47</v>
      </c>
      <c r="Z685" s="54">
        <f t="shared" si="159"/>
        <v>94000</v>
      </c>
      <c r="AA685" s="54">
        <f>ROUNDUP(装备强化!$F$3*INDEX(装备强化!$C$12:$C$26,MATCH(装备强化附表!AA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81</v>
      </c>
      <c r="AB685" s="54">
        <f t="shared" si="160"/>
        <v>162000</v>
      </c>
      <c r="AC685" s="54">
        <f>ROUNDUP(装备强化!$F$3*INDEX(装备强化!$C$12:$C$26,MATCH(装备强化附表!AC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90</v>
      </c>
      <c r="AD685" s="54">
        <f t="shared" si="161"/>
        <v>180000</v>
      </c>
      <c r="AE685" s="54">
        <f>ROUNDUP(装备强化!$F$3*INDEX(装备强化!$C$12:$C$26,MATCH(装备强化附表!AE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99</v>
      </c>
      <c r="AF685" s="54">
        <f t="shared" si="162"/>
        <v>198000</v>
      </c>
      <c r="AG685" s="54">
        <f>ROUNDUP(装备强化!$F$3*INDEX(装备强化!$C$12:$C$26,MATCH(装备强化附表!AG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108</v>
      </c>
      <c r="AH685" s="54">
        <f t="shared" si="163"/>
        <v>216000</v>
      </c>
      <c r="AI685" s="54">
        <f>ROUNDUP(装备强化!$F$3*INDEX(装备强化!$C$12:$C$26,MATCH(装备强化附表!AI$1,装备强化!$B$12:$B$26,0))*INDEX(装备强化!$G$12:$G$16,MATCH(装备强化附表!$D685,装备强化!$F$12:$F$16,0))*(INDEX(装备强化!$K$12:$K$26,MATCH(装备强化附表!$E685,装备强化!$J$12:$J$26,0))+IF($B685=1,装备强化!$K$28,0))*INDEX(装备强化!$O$12:$O$21,MATCH(装备强化附表!$C685,装备强化!$N$12:$N$21,0)),0)</f>
        <v>117</v>
      </c>
      <c r="AJ685" s="54">
        <f t="shared" si="164"/>
        <v>234000</v>
      </c>
    </row>
    <row r="686" spans="1:36">
      <c r="A686" t="s">
        <v>452</v>
      </c>
      <c r="B686">
        <v>0</v>
      </c>
      <c r="C686" t="s">
        <v>124</v>
      </c>
      <c r="D686" t="s">
        <v>311</v>
      </c>
      <c r="E686">
        <v>5</v>
      </c>
      <c r="F686" t="s">
        <v>232</v>
      </c>
      <c r="G686" s="54">
        <f>ROUNDUP(装备强化!$F$3*INDEX(装备强化!$C$12:$C$26,MATCH(装备强化附表!G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6</v>
      </c>
      <c r="H686" s="54">
        <f t="shared" si="150"/>
        <v>12000</v>
      </c>
      <c r="I686" s="54">
        <f>ROUNDUP(装备强化!$F$3*INDEX(装备强化!$C$12:$C$26,MATCH(装备强化附表!I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9</v>
      </c>
      <c r="J686" s="54">
        <f t="shared" si="151"/>
        <v>18000</v>
      </c>
      <c r="K686" s="54">
        <f>ROUNDUP(装备强化!$F$3*INDEX(装备强化!$C$12:$C$26,MATCH(装备强化附表!K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13</v>
      </c>
      <c r="L686" s="54">
        <f t="shared" si="152"/>
        <v>26000</v>
      </c>
      <c r="M686" s="54">
        <f>ROUNDUP(装备强化!$F$3*INDEX(装备强化!$C$12:$C$26,MATCH(装备强化附表!M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16</v>
      </c>
      <c r="N686" s="54">
        <f t="shared" si="153"/>
        <v>32000</v>
      </c>
      <c r="O686" s="54">
        <f>ROUNDUP(装备强化!$F$3*INDEX(装备强化!$C$12:$C$26,MATCH(装备强化附表!O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20</v>
      </c>
      <c r="P686" s="54">
        <f t="shared" si="154"/>
        <v>40000</v>
      </c>
      <c r="Q686" s="54">
        <f>ROUNDUP(装备强化!$F$3*INDEX(装备强化!$C$12:$C$26,MATCH(装备强化附表!Q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36</v>
      </c>
      <c r="R686" s="54">
        <f t="shared" si="155"/>
        <v>72000</v>
      </c>
      <c r="S686" s="54">
        <f>ROUNDUP(装备强化!$F$3*INDEX(装备强化!$C$12:$C$26,MATCH(装备强化附表!S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41</v>
      </c>
      <c r="T686" s="54">
        <f t="shared" si="156"/>
        <v>82000</v>
      </c>
      <c r="U686" s="54">
        <f>ROUNDUP(装备强化!$F$3*INDEX(装备强化!$C$12:$C$26,MATCH(装备强化附表!U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47</v>
      </c>
      <c r="V686" s="54">
        <f t="shared" si="157"/>
        <v>94000</v>
      </c>
      <c r="W686" s="54">
        <f>ROUNDUP(装备强化!$F$3*INDEX(装备强化!$C$12:$C$26,MATCH(装备强化附表!W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53</v>
      </c>
      <c r="X686" s="54">
        <f t="shared" si="158"/>
        <v>106000</v>
      </c>
      <c r="Y686" s="54">
        <f>ROUNDUP(装备强化!$F$3*INDEX(装备强化!$C$12:$C$26,MATCH(装备强化附表!Y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58</v>
      </c>
      <c r="Z686" s="54">
        <f t="shared" si="159"/>
        <v>116000</v>
      </c>
      <c r="AA686" s="54">
        <f>ROUNDUP(装备强化!$F$3*INDEX(装备强化!$C$12:$C$26,MATCH(装备强化附表!AA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102</v>
      </c>
      <c r="AB686" s="54">
        <f t="shared" si="160"/>
        <v>204000</v>
      </c>
      <c r="AC686" s="54">
        <f>ROUNDUP(装备强化!$F$3*INDEX(装备强化!$C$12:$C$26,MATCH(装备强化附表!AC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113</v>
      </c>
      <c r="AD686" s="54">
        <f t="shared" si="161"/>
        <v>226000</v>
      </c>
      <c r="AE686" s="54">
        <f>ROUNDUP(装备强化!$F$3*INDEX(装备强化!$C$12:$C$26,MATCH(装备强化附表!AE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124</v>
      </c>
      <c r="AF686" s="54">
        <f t="shared" si="162"/>
        <v>248000</v>
      </c>
      <c r="AG686" s="54">
        <f>ROUNDUP(装备强化!$F$3*INDEX(装备强化!$C$12:$C$26,MATCH(装备强化附表!AG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135</v>
      </c>
      <c r="AH686" s="54">
        <f t="shared" si="163"/>
        <v>270000</v>
      </c>
      <c r="AI686" s="54">
        <f>ROUNDUP(装备强化!$F$3*INDEX(装备强化!$C$12:$C$26,MATCH(装备强化附表!AI$1,装备强化!$B$12:$B$26,0))*INDEX(装备强化!$G$12:$G$16,MATCH(装备强化附表!$D686,装备强化!$F$12:$F$16,0))*(INDEX(装备强化!$K$12:$K$26,MATCH(装备强化附表!$E686,装备强化!$J$12:$J$26,0))+IF($B686=1,装备强化!$K$28,0))*INDEX(装备强化!$O$12:$O$21,MATCH(装备强化附表!$C686,装备强化!$N$12:$N$21,0)),0)</f>
        <v>147</v>
      </c>
      <c r="AJ686" s="54">
        <f t="shared" si="164"/>
        <v>294000</v>
      </c>
    </row>
    <row r="687" spans="1:36">
      <c r="A687" t="s">
        <v>457</v>
      </c>
      <c r="B687">
        <v>0</v>
      </c>
      <c r="C687" t="s">
        <v>125</v>
      </c>
      <c r="D687" t="s">
        <v>311</v>
      </c>
      <c r="E687">
        <v>5</v>
      </c>
      <c r="F687" t="s">
        <v>232</v>
      </c>
      <c r="G687" s="54">
        <f>ROUNDUP(装备强化!$F$3*INDEX(装备强化!$C$12:$C$26,MATCH(装备强化附表!G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6</v>
      </c>
      <c r="H687" s="54">
        <f t="shared" si="150"/>
        <v>12000</v>
      </c>
      <c r="I687" s="54">
        <f>ROUNDUP(装备强化!$F$3*INDEX(装备强化!$C$12:$C$26,MATCH(装备强化附表!I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9</v>
      </c>
      <c r="J687" s="54">
        <f t="shared" si="151"/>
        <v>18000</v>
      </c>
      <c r="K687" s="54">
        <f>ROUNDUP(装备强化!$F$3*INDEX(装备强化!$C$12:$C$26,MATCH(装备强化附表!K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13</v>
      </c>
      <c r="L687" s="54">
        <f t="shared" si="152"/>
        <v>26000</v>
      </c>
      <c r="M687" s="54">
        <f>ROUNDUP(装备强化!$F$3*INDEX(装备强化!$C$12:$C$26,MATCH(装备强化附表!M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16</v>
      </c>
      <c r="N687" s="54">
        <f t="shared" si="153"/>
        <v>32000</v>
      </c>
      <c r="O687" s="54">
        <f>ROUNDUP(装备强化!$F$3*INDEX(装备强化!$C$12:$C$26,MATCH(装备强化附表!O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20</v>
      </c>
      <c r="P687" s="54">
        <f t="shared" si="154"/>
        <v>40000</v>
      </c>
      <c r="Q687" s="54">
        <f>ROUNDUP(装备强化!$F$3*INDEX(装备强化!$C$12:$C$26,MATCH(装备强化附表!Q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36</v>
      </c>
      <c r="R687" s="54">
        <f t="shared" si="155"/>
        <v>72000</v>
      </c>
      <c r="S687" s="54">
        <f>ROUNDUP(装备强化!$F$3*INDEX(装备强化!$C$12:$C$26,MATCH(装备强化附表!S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41</v>
      </c>
      <c r="T687" s="54">
        <f t="shared" si="156"/>
        <v>82000</v>
      </c>
      <c r="U687" s="54">
        <f>ROUNDUP(装备强化!$F$3*INDEX(装备强化!$C$12:$C$26,MATCH(装备强化附表!U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47</v>
      </c>
      <c r="V687" s="54">
        <f t="shared" si="157"/>
        <v>94000</v>
      </c>
      <c r="W687" s="54">
        <f>ROUNDUP(装备强化!$F$3*INDEX(装备强化!$C$12:$C$26,MATCH(装备强化附表!W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53</v>
      </c>
      <c r="X687" s="54">
        <f t="shared" si="158"/>
        <v>106000</v>
      </c>
      <c r="Y687" s="54">
        <f>ROUNDUP(装备强化!$F$3*INDEX(装备强化!$C$12:$C$26,MATCH(装备强化附表!Y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58</v>
      </c>
      <c r="Z687" s="54">
        <f t="shared" si="159"/>
        <v>116000</v>
      </c>
      <c r="AA687" s="54">
        <f>ROUNDUP(装备强化!$F$3*INDEX(装备强化!$C$12:$C$26,MATCH(装备强化附表!AA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102</v>
      </c>
      <c r="AB687" s="54">
        <f t="shared" si="160"/>
        <v>204000</v>
      </c>
      <c r="AC687" s="54">
        <f>ROUNDUP(装备强化!$F$3*INDEX(装备强化!$C$12:$C$26,MATCH(装备强化附表!AC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113</v>
      </c>
      <c r="AD687" s="54">
        <f t="shared" si="161"/>
        <v>226000</v>
      </c>
      <c r="AE687" s="54">
        <f>ROUNDUP(装备强化!$F$3*INDEX(装备强化!$C$12:$C$26,MATCH(装备强化附表!AE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124</v>
      </c>
      <c r="AF687" s="54">
        <f t="shared" si="162"/>
        <v>248000</v>
      </c>
      <c r="AG687" s="54">
        <f>ROUNDUP(装备强化!$F$3*INDEX(装备强化!$C$12:$C$26,MATCH(装备强化附表!AG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135</v>
      </c>
      <c r="AH687" s="54">
        <f t="shared" si="163"/>
        <v>270000</v>
      </c>
      <c r="AI687" s="54">
        <f>ROUNDUP(装备强化!$F$3*INDEX(装备强化!$C$12:$C$26,MATCH(装备强化附表!AI$1,装备强化!$B$12:$B$26,0))*INDEX(装备强化!$G$12:$G$16,MATCH(装备强化附表!$D687,装备强化!$F$12:$F$16,0))*(INDEX(装备强化!$K$12:$K$26,MATCH(装备强化附表!$E687,装备强化!$J$12:$J$26,0))+IF($B687=1,装备强化!$K$28,0))*INDEX(装备强化!$O$12:$O$21,MATCH(装备强化附表!$C687,装备强化!$N$12:$N$21,0)),0)</f>
        <v>147</v>
      </c>
      <c r="AJ687" s="54">
        <f t="shared" si="164"/>
        <v>294000</v>
      </c>
    </row>
    <row r="688" spans="1:36">
      <c r="A688" t="s">
        <v>462</v>
      </c>
      <c r="B688">
        <v>0</v>
      </c>
      <c r="C688" t="s">
        <v>130</v>
      </c>
      <c r="D688" t="s">
        <v>311</v>
      </c>
      <c r="E688">
        <v>5</v>
      </c>
      <c r="F688" t="s">
        <v>232</v>
      </c>
      <c r="G688" s="54">
        <f>ROUNDUP(装备强化!$F$3*INDEX(装备强化!$C$12:$C$26,MATCH(装备强化附表!G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5</v>
      </c>
      <c r="H688" s="54">
        <f t="shared" si="150"/>
        <v>10000</v>
      </c>
      <c r="I688" s="54">
        <f>ROUNDUP(装备强化!$F$3*INDEX(装备强化!$C$12:$C$26,MATCH(装备强化附表!I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7</v>
      </c>
      <c r="J688" s="54">
        <f t="shared" si="151"/>
        <v>14000</v>
      </c>
      <c r="K688" s="54">
        <f>ROUNDUP(装备强化!$F$3*INDEX(装备强化!$C$12:$C$26,MATCH(装备强化附表!K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11</v>
      </c>
      <c r="L688" s="54">
        <f t="shared" si="152"/>
        <v>22000</v>
      </c>
      <c r="M688" s="54">
        <f>ROUNDUP(装备强化!$F$3*INDEX(装备强化!$C$12:$C$26,MATCH(装备强化附表!M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13</v>
      </c>
      <c r="N688" s="54">
        <f t="shared" si="153"/>
        <v>26000</v>
      </c>
      <c r="O688" s="54">
        <f>ROUNDUP(装备强化!$F$3*INDEX(装备强化!$C$12:$C$26,MATCH(装备强化附表!O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16</v>
      </c>
      <c r="P688" s="54">
        <f t="shared" si="154"/>
        <v>32000</v>
      </c>
      <c r="Q688" s="54">
        <f>ROUNDUP(装备强化!$F$3*INDEX(装备强化!$C$12:$C$26,MATCH(装备强化附表!Q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29</v>
      </c>
      <c r="R688" s="54">
        <f t="shared" si="155"/>
        <v>58000</v>
      </c>
      <c r="S688" s="54">
        <f>ROUNDUP(装备强化!$F$3*INDEX(装备强化!$C$12:$C$26,MATCH(装备强化附表!S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33</v>
      </c>
      <c r="T688" s="54">
        <f t="shared" si="156"/>
        <v>66000</v>
      </c>
      <c r="U688" s="54">
        <f>ROUNDUP(装备强化!$F$3*INDEX(装备强化!$C$12:$C$26,MATCH(装备强化附表!U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38</v>
      </c>
      <c r="V688" s="54">
        <f t="shared" si="157"/>
        <v>76000</v>
      </c>
      <c r="W688" s="54">
        <f>ROUNDUP(装备强化!$F$3*INDEX(装备强化!$C$12:$C$26,MATCH(装备强化附表!W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42</v>
      </c>
      <c r="X688" s="54">
        <f t="shared" si="158"/>
        <v>84000</v>
      </c>
      <c r="Y688" s="54">
        <f>ROUNDUP(装备强化!$F$3*INDEX(装备强化!$C$12:$C$26,MATCH(装备强化附表!Y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47</v>
      </c>
      <c r="Z688" s="54">
        <f t="shared" si="159"/>
        <v>94000</v>
      </c>
      <c r="AA688" s="54">
        <f>ROUNDUP(装备强化!$F$3*INDEX(装备强化!$C$12:$C$26,MATCH(装备强化附表!AA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81</v>
      </c>
      <c r="AB688" s="54">
        <f t="shared" si="160"/>
        <v>162000</v>
      </c>
      <c r="AC688" s="54">
        <f>ROUNDUP(装备强化!$F$3*INDEX(装备强化!$C$12:$C$26,MATCH(装备强化附表!AC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90</v>
      </c>
      <c r="AD688" s="54">
        <f t="shared" si="161"/>
        <v>180000</v>
      </c>
      <c r="AE688" s="54">
        <f>ROUNDUP(装备强化!$F$3*INDEX(装备强化!$C$12:$C$26,MATCH(装备强化附表!AE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99</v>
      </c>
      <c r="AF688" s="54">
        <f t="shared" si="162"/>
        <v>198000</v>
      </c>
      <c r="AG688" s="54">
        <f>ROUNDUP(装备强化!$F$3*INDEX(装备强化!$C$12:$C$26,MATCH(装备强化附表!AG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108</v>
      </c>
      <c r="AH688" s="54">
        <f t="shared" si="163"/>
        <v>216000</v>
      </c>
      <c r="AI688" s="54">
        <f>ROUNDUP(装备强化!$F$3*INDEX(装备强化!$C$12:$C$26,MATCH(装备强化附表!AI$1,装备强化!$B$12:$B$26,0))*INDEX(装备强化!$G$12:$G$16,MATCH(装备强化附表!$D688,装备强化!$F$12:$F$16,0))*(INDEX(装备强化!$K$12:$K$26,MATCH(装备强化附表!$E688,装备强化!$J$12:$J$26,0))+IF($B688=1,装备强化!$K$28,0))*INDEX(装备强化!$O$12:$O$21,MATCH(装备强化附表!$C688,装备强化!$N$12:$N$21,0)),0)</f>
        <v>117</v>
      </c>
      <c r="AJ688" s="54">
        <f t="shared" si="164"/>
        <v>234000</v>
      </c>
    </row>
    <row r="689" spans="1:36">
      <c r="A689" t="s">
        <v>467</v>
      </c>
      <c r="B689">
        <v>0</v>
      </c>
      <c r="C689" t="s">
        <v>131</v>
      </c>
      <c r="D689" t="s">
        <v>311</v>
      </c>
      <c r="E689">
        <v>5</v>
      </c>
      <c r="F689" t="s">
        <v>232</v>
      </c>
      <c r="G689" s="54">
        <f>ROUNDUP(装备强化!$F$3*INDEX(装备强化!$C$12:$C$26,MATCH(装备强化附表!G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5</v>
      </c>
      <c r="H689" s="54">
        <f t="shared" si="150"/>
        <v>10000</v>
      </c>
      <c r="I689" s="54">
        <f>ROUNDUP(装备强化!$F$3*INDEX(装备强化!$C$12:$C$26,MATCH(装备强化附表!I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7</v>
      </c>
      <c r="J689" s="54">
        <f t="shared" si="151"/>
        <v>14000</v>
      </c>
      <c r="K689" s="54">
        <f>ROUNDUP(装备强化!$F$3*INDEX(装备强化!$C$12:$C$26,MATCH(装备强化附表!K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11</v>
      </c>
      <c r="L689" s="54">
        <f t="shared" si="152"/>
        <v>22000</v>
      </c>
      <c r="M689" s="54">
        <f>ROUNDUP(装备强化!$F$3*INDEX(装备强化!$C$12:$C$26,MATCH(装备强化附表!M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13</v>
      </c>
      <c r="N689" s="54">
        <f t="shared" si="153"/>
        <v>26000</v>
      </c>
      <c r="O689" s="54">
        <f>ROUNDUP(装备强化!$F$3*INDEX(装备强化!$C$12:$C$26,MATCH(装备强化附表!O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16</v>
      </c>
      <c r="P689" s="54">
        <f t="shared" si="154"/>
        <v>32000</v>
      </c>
      <c r="Q689" s="54">
        <f>ROUNDUP(装备强化!$F$3*INDEX(装备强化!$C$12:$C$26,MATCH(装备强化附表!Q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29</v>
      </c>
      <c r="R689" s="54">
        <f t="shared" si="155"/>
        <v>58000</v>
      </c>
      <c r="S689" s="54">
        <f>ROUNDUP(装备强化!$F$3*INDEX(装备强化!$C$12:$C$26,MATCH(装备强化附表!S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33</v>
      </c>
      <c r="T689" s="54">
        <f t="shared" si="156"/>
        <v>66000</v>
      </c>
      <c r="U689" s="54">
        <f>ROUNDUP(装备强化!$F$3*INDEX(装备强化!$C$12:$C$26,MATCH(装备强化附表!U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38</v>
      </c>
      <c r="V689" s="54">
        <f t="shared" si="157"/>
        <v>76000</v>
      </c>
      <c r="W689" s="54">
        <f>ROUNDUP(装备强化!$F$3*INDEX(装备强化!$C$12:$C$26,MATCH(装备强化附表!W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42</v>
      </c>
      <c r="X689" s="54">
        <f t="shared" si="158"/>
        <v>84000</v>
      </c>
      <c r="Y689" s="54">
        <f>ROUNDUP(装备强化!$F$3*INDEX(装备强化!$C$12:$C$26,MATCH(装备强化附表!Y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47</v>
      </c>
      <c r="Z689" s="54">
        <f t="shared" si="159"/>
        <v>94000</v>
      </c>
      <c r="AA689" s="54">
        <f>ROUNDUP(装备强化!$F$3*INDEX(装备强化!$C$12:$C$26,MATCH(装备强化附表!AA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81</v>
      </c>
      <c r="AB689" s="54">
        <f t="shared" si="160"/>
        <v>162000</v>
      </c>
      <c r="AC689" s="54">
        <f>ROUNDUP(装备强化!$F$3*INDEX(装备强化!$C$12:$C$26,MATCH(装备强化附表!AC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90</v>
      </c>
      <c r="AD689" s="54">
        <f t="shared" si="161"/>
        <v>180000</v>
      </c>
      <c r="AE689" s="54">
        <f>ROUNDUP(装备强化!$F$3*INDEX(装备强化!$C$12:$C$26,MATCH(装备强化附表!AE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99</v>
      </c>
      <c r="AF689" s="54">
        <f t="shared" si="162"/>
        <v>198000</v>
      </c>
      <c r="AG689" s="54">
        <f>ROUNDUP(装备强化!$F$3*INDEX(装备强化!$C$12:$C$26,MATCH(装备强化附表!AG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108</v>
      </c>
      <c r="AH689" s="54">
        <f t="shared" si="163"/>
        <v>216000</v>
      </c>
      <c r="AI689" s="54">
        <f>ROUNDUP(装备强化!$F$3*INDEX(装备强化!$C$12:$C$26,MATCH(装备强化附表!AI$1,装备强化!$B$12:$B$26,0))*INDEX(装备强化!$G$12:$G$16,MATCH(装备强化附表!$D689,装备强化!$F$12:$F$16,0))*(INDEX(装备强化!$K$12:$K$26,MATCH(装备强化附表!$E689,装备强化!$J$12:$J$26,0))+IF($B689=1,装备强化!$K$28,0))*INDEX(装备强化!$O$12:$O$21,MATCH(装备强化附表!$C689,装备强化!$N$12:$N$21,0)),0)</f>
        <v>117</v>
      </c>
      <c r="AJ689" s="54">
        <f t="shared" si="164"/>
        <v>234000</v>
      </c>
    </row>
    <row r="690" spans="1:36">
      <c r="A690" t="s">
        <v>472</v>
      </c>
      <c r="B690">
        <v>0</v>
      </c>
      <c r="C690" t="s">
        <v>132</v>
      </c>
      <c r="D690" t="s">
        <v>311</v>
      </c>
      <c r="E690">
        <v>5</v>
      </c>
      <c r="F690" t="s">
        <v>232</v>
      </c>
      <c r="G690" s="54">
        <f>ROUNDUP(装备强化!$F$3*INDEX(装备强化!$C$12:$C$26,MATCH(装备强化附表!G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3</v>
      </c>
      <c r="H690" s="54">
        <f t="shared" si="150"/>
        <v>6000</v>
      </c>
      <c r="I690" s="54">
        <f>ROUNDUP(装备强化!$F$3*INDEX(装备强化!$C$12:$C$26,MATCH(装备强化附表!I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5</v>
      </c>
      <c r="J690" s="54">
        <f t="shared" si="151"/>
        <v>10000</v>
      </c>
      <c r="K690" s="54">
        <f>ROUNDUP(装备强化!$F$3*INDEX(装备强化!$C$12:$C$26,MATCH(装备强化附表!K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7</v>
      </c>
      <c r="L690" s="54">
        <f t="shared" si="152"/>
        <v>14000</v>
      </c>
      <c r="M690" s="54">
        <f>ROUNDUP(装备强化!$F$3*INDEX(装备强化!$C$12:$C$26,MATCH(装备强化附表!M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8</v>
      </c>
      <c r="N690" s="54">
        <f t="shared" si="153"/>
        <v>16000</v>
      </c>
      <c r="O690" s="54">
        <f>ROUNDUP(装备强化!$F$3*INDEX(装备强化!$C$12:$C$26,MATCH(装备强化附表!O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10</v>
      </c>
      <c r="P690" s="54">
        <f t="shared" si="154"/>
        <v>20000</v>
      </c>
      <c r="Q690" s="54">
        <f>ROUNDUP(装备强化!$F$3*INDEX(装备强化!$C$12:$C$26,MATCH(装备强化附表!Q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17</v>
      </c>
      <c r="R690" s="54">
        <f t="shared" si="155"/>
        <v>34000</v>
      </c>
      <c r="S690" s="54">
        <f>ROUNDUP(装备强化!$F$3*INDEX(装备强化!$C$12:$C$26,MATCH(装备强化附表!S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20</v>
      </c>
      <c r="T690" s="54">
        <f t="shared" si="156"/>
        <v>40000</v>
      </c>
      <c r="U690" s="54">
        <f>ROUNDUP(装备强化!$F$3*INDEX(装备强化!$C$12:$C$26,MATCH(装备强化附表!U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23</v>
      </c>
      <c r="V690" s="54">
        <f t="shared" si="157"/>
        <v>46000</v>
      </c>
      <c r="W690" s="54">
        <f>ROUNDUP(装备强化!$F$3*INDEX(装备强化!$C$12:$C$26,MATCH(装备强化附表!W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25</v>
      </c>
      <c r="X690" s="54">
        <f t="shared" si="158"/>
        <v>50000</v>
      </c>
      <c r="Y690" s="54">
        <f>ROUNDUP(装备强化!$F$3*INDEX(装备强化!$C$12:$C$26,MATCH(装备强化附表!Y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28</v>
      </c>
      <c r="Z690" s="54">
        <f t="shared" si="159"/>
        <v>56000</v>
      </c>
      <c r="AA690" s="54">
        <f>ROUNDUP(装备强化!$F$3*INDEX(装备强化!$C$12:$C$26,MATCH(装备强化附表!AA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49</v>
      </c>
      <c r="AB690" s="54">
        <f t="shared" si="160"/>
        <v>98000</v>
      </c>
      <c r="AC690" s="54">
        <f>ROUNDUP(装备强化!$F$3*INDEX(装备强化!$C$12:$C$26,MATCH(装备强化附表!AC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54</v>
      </c>
      <c r="AD690" s="54">
        <f t="shared" si="161"/>
        <v>108000</v>
      </c>
      <c r="AE690" s="54">
        <f>ROUNDUP(装备强化!$F$3*INDEX(装备强化!$C$12:$C$26,MATCH(装备强化附表!AE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60</v>
      </c>
      <c r="AF690" s="54">
        <f t="shared" si="162"/>
        <v>120000</v>
      </c>
      <c r="AG690" s="54">
        <f>ROUNDUP(装备强化!$F$3*INDEX(装备强化!$C$12:$C$26,MATCH(装备强化附表!AG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65</v>
      </c>
      <c r="AH690" s="54">
        <f t="shared" si="163"/>
        <v>130000</v>
      </c>
      <c r="AI690" s="54">
        <f>ROUNDUP(装备强化!$F$3*INDEX(装备强化!$C$12:$C$26,MATCH(装备强化附表!AI$1,装备强化!$B$12:$B$26,0))*INDEX(装备强化!$G$12:$G$16,MATCH(装备强化附表!$D690,装备强化!$F$12:$F$16,0))*(INDEX(装备强化!$K$12:$K$26,MATCH(装备强化附表!$E690,装备强化!$J$12:$J$26,0))+IF($B690=1,装备强化!$K$28,0))*INDEX(装备强化!$O$12:$O$21,MATCH(装备强化附表!$C690,装备强化!$N$12:$N$21,0)),0)</f>
        <v>71</v>
      </c>
      <c r="AJ690" s="54">
        <f t="shared" si="164"/>
        <v>142000</v>
      </c>
    </row>
    <row r="691" spans="1:36">
      <c r="A691" t="s">
        <v>477</v>
      </c>
      <c r="B691">
        <v>0</v>
      </c>
      <c r="C691" t="s">
        <v>127</v>
      </c>
      <c r="D691" t="s">
        <v>311</v>
      </c>
      <c r="E691">
        <v>5</v>
      </c>
      <c r="F691" t="s">
        <v>135</v>
      </c>
      <c r="G691" s="54">
        <f>ROUNDUP(装备强化!$F$3*INDEX(装备强化!$C$12:$C$26,MATCH(装备强化附表!G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9</v>
      </c>
      <c r="H691" s="54">
        <f t="shared" si="150"/>
        <v>18000</v>
      </c>
      <c r="I691" s="54">
        <f>ROUNDUP(装备强化!$F$3*INDEX(装备强化!$C$12:$C$26,MATCH(装备强化附表!I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14</v>
      </c>
      <c r="J691" s="54">
        <f t="shared" si="151"/>
        <v>28000</v>
      </c>
      <c r="K691" s="54">
        <f>ROUNDUP(装备强化!$F$3*INDEX(装备强化!$C$12:$C$26,MATCH(装备强化附表!K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21</v>
      </c>
      <c r="L691" s="54">
        <f t="shared" si="152"/>
        <v>42000</v>
      </c>
      <c r="M691" s="54">
        <f>ROUNDUP(装备强化!$F$3*INDEX(装备强化!$C$12:$C$26,MATCH(装备强化附表!M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25</v>
      </c>
      <c r="N691" s="54">
        <f t="shared" si="153"/>
        <v>50000</v>
      </c>
      <c r="O691" s="54">
        <f>ROUNDUP(装备强化!$F$3*INDEX(装备强化!$C$12:$C$26,MATCH(装备强化附表!O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32</v>
      </c>
      <c r="P691" s="54">
        <f t="shared" si="154"/>
        <v>64000</v>
      </c>
      <c r="Q691" s="54">
        <f>ROUNDUP(装备强化!$F$3*INDEX(装备强化!$C$12:$C$26,MATCH(装备强化附表!Q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57</v>
      </c>
      <c r="R691" s="54">
        <f t="shared" si="155"/>
        <v>114000</v>
      </c>
      <c r="S691" s="54">
        <f>ROUNDUP(装备强化!$F$3*INDEX(装备强化!$C$12:$C$26,MATCH(装备强化附表!S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66</v>
      </c>
      <c r="T691" s="54">
        <f t="shared" si="156"/>
        <v>132000</v>
      </c>
      <c r="U691" s="54">
        <f>ROUNDUP(装备强化!$F$3*INDEX(装备强化!$C$12:$C$26,MATCH(装备强化附表!U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75</v>
      </c>
      <c r="V691" s="54">
        <f t="shared" si="157"/>
        <v>150000</v>
      </c>
      <c r="W691" s="54">
        <f>ROUNDUP(装备强化!$F$3*INDEX(装备强化!$C$12:$C$26,MATCH(装备强化附表!W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84</v>
      </c>
      <c r="X691" s="54">
        <f t="shared" si="158"/>
        <v>168000</v>
      </c>
      <c r="Y691" s="54">
        <f>ROUNDUP(装备强化!$F$3*INDEX(装备强化!$C$12:$C$26,MATCH(装备强化附表!Y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93</v>
      </c>
      <c r="Z691" s="54">
        <f t="shared" si="159"/>
        <v>186000</v>
      </c>
      <c r="AA691" s="54">
        <f>ROUNDUP(装备强化!$F$3*INDEX(装备强化!$C$12:$C$26,MATCH(装备强化附表!AA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162</v>
      </c>
      <c r="AB691" s="54">
        <f t="shared" si="160"/>
        <v>324000</v>
      </c>
      <c r="AC691" s="54">
        <f>ROUNDUP(装备强化!$F$3*INDEX(装备强化!$C$12:$C$26,MATCH(装备强化附表!AC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180</v>
      </c>
      <c r="AD691" s="54">
        <f t="shared" si="161"/>
        <v>360000</v>
      </c>
      <c r="AE691" s="54">
        <f>ROUNDUP(装备强化!$F$3*INDEX(装备强化!$C$12:$C$26,MATCH(装备强化附表!AE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198</v>
      </c>
      <c r="AF691" s="54">
        <f t="shared" si="162"/>
        <v>396000</v>
      </c>
      <c r="AG691" s="54">
        <f>ROUNDUP(装备强化!$F$3*INDEX(装备强化!$C$12:$C$26,MATCH(装备强化附表!AG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216</v>
      </c>
      <c r="AH691" s="54">
        <f t="shared" si="163"/>
        <v>432000</v>
      </c>
      <c r="AI691" s="54">
        <f>ROUNDUP(装备强化!$F$3*INDEX(装备强化!$C$12:$C$26,MATCH(装备强化附表!AI$1,装备强化!$B$12:$B$26,0))*INDEX(装备强化!$G$12:$G$16,MATCH(装备强化附表!$D691,装备强化!$F$12:$F$16,0))*(INDEX(装备强化!$K$12:$K$26,MATCH(装备强化附表!$E691,装备强化!$J$12:$J$26,0))+IF($B691=1,装备强化!$K$28,0))*INDEX(装备强化!$O$12:$O$21,MATCH(装备强化附表!$C691,装备强化!$N$12:$N$21,0)),0)</f>
        <v>234</v>
      </c>
      <c r="AJ691" s="54">
        <f t="shared" si="164"/>
        <v>468000</v>
      </c>
    </row>
    <row r="692" spans="1:36">
      <c r="A692" t="s">
        <v>482</v>
      </c>
      <c r="B692">
        <v>1</v>
      </c>
      <c r="C692" t="s">
        <v>127</v>
      </c>
      <c r="D692" t="s">
        <v>311</v>
      </c>
      <c r="E692">
        <v>5</v>
      </c>
      <c r="F692" t="s">
        <v>135</v>
      </c>
      <c r="G692" s="54">
        <f>ROUNDUP(装备强化!$F$3*INDEX(装备强化!$C$12:$C$26,MATCH(装备强化附表!G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18</v>
      </c>
      <c r="H692" s="54">
        <f t="shared" si="150"/>
        <v>36000</v>
      </c>
      <c r="I692" s="54">
        <f>ROUNDUP(装备强化!$F$3*INDEX(装备强化!$C$12:$C$26,MATCH(装备强化附表!I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27</v>
      </c>
      <c r="J692" s="54">
        <f t="shared" si="151"/>
        <v>54000</v>
      </c>
      <c r="K692" s="54">
        <f>ROUNDUP(装备强化!$F$3*INDEX(装备强化!$C$12:$C$26,MATCH(装备强化附表!K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41</v>
      </c>
      <c r="L692" s="54">
        <f t="shared" si="152"/>
        <v>82000</v>
      </c>
      <c r="M692" s="54">
        <f>ROUNDUP(装备强化!$F$3*INDEX(装备强化!$C$12:$C$26,MATCH(装备强化附表!M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50</v>
      </c>
      <c r="N692" s="54">
        <f t="shared" si="153"/>
        <v>100000</v>
      </c>
      <c r="O692" s="54">
        <f>ROUNDUP(装备强化!$F$3*INDEX(装备强化!$C$12:$C$26,MATCH(装备强化附表!O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63</v>
      </c>
      <c r="P692" s="54">
        <f t="shared" si="154"/>
        <v>126000</v>
      </c>
      <c r="Q692" s="54">
        <f>ROUNDUP(装备强化!$F$3*INDEX(装备强化!$C$12:$C$26,MATCH(装备强化附表!Q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113</v>
      </c>
      <c r="R692" s="54">
        <f t="shared" si="155"/>
        <v>226000</v>
      </c>
      <c r="S692" s="54">
        <f>ROUNDUP(装备强化!$F$3*INDEX(装备强化!$C$12:$C$26,MATCH(装备强化附表!S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131</v>
      </c>
      <c r="T692" s="54">
        <f t="shared" si="156"/>
        <v>262000</v>
      </c>
      <c r="U692" s="54">
        <f>ROUNDUP(装备强化!$F$3*INDEX(装备强化!$C$12:$C$26,MATCH(装备强化附表!U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149</v>
      </c>
      <c r="V692" s="54">
        <f t="shared" si="157"/>
        <v>298000</v>
      </c>
      <c r="W692" s="54">
        <f>ROUNDUP(装备强化!$F$3*INDEX(装备强化!$C$12:$C$26,MATCH(装备强化附表!W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167</v>
      </c>
      <c r="X692" s="54">
        <f t="shared" si="158"/>
        <v>334000</v>
      </c>
      <c r="Y692" s="54">
        <f>ROUNDUP(装备强化!$F$3*INDEX(装备强化!$C$12:$C$26,MATCH(装备强化附表!Y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185</v>
      </c>
      <c r="Z692" s="54">
        <f t="shared" si="159"/>
        <v>370000</v>
      </c>
      <c r="AA692" s="54">
        <f>ROUNDUP(装备强化!$F$3*INDEX(装备强化!$C$12:$C$26,MATCH(装备强化附表!AA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324</v>
      </c>
      <c r="AB692" s="54">
        <f t="shared" si="160"/>
        <v>648000</v>
      </c>
      <c r="AC692" s="54">
        <f>ROUNDUP(装备强化!$F$3*INDEX(装备强化!$C$12:$C$26,MATCH(装备强化附表!AC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360</v>
      </c>
      <c r="AD692" s="54">
        <f t="shared" si="161"/>
        <v>720000</v>
      </c>
      <c r="AE692" s="54">
        <f>ROUNDUP(装备强化!$F$3*INDEX(装备强化!$C$12:$C$26,MATCH(装备强化附表!AE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396</v>
      </c>
      <c r="AF692" s="54">
        <f t="shared" si="162"/>
        <v>792000</v>
      </c>
      <c r="AG692" s="54">
        <f>ROUNDUP(装备强化!$F$3*INDEX(装备强化!$C$12:$C$26,MATCH(装备强化附表!AG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432</v>
      </c>
      <c r="AH692" s="54">
        <f t="shared" si="163"/>
        <v>864000</v>
      </c>
      <c r="AI692" s="54">
        <f>ROUNDUP(装备强化!$F$3*INDEX(装备强化!$C$12:$C$26,MATCH(装备强化附表!AI$1,装备强化!$B$12:$B$26,0))*INDEX(装备强化!$G$12:$G$16,MATCH(装备强化附表!$D692,装备强化!$F$12:$F$16,0))*(INDEX(装备强化!$K$12:$K$26,MATCH(装备强化附表!$E692,装备强化!$J$12:$J$26,0))+IF($B692=1,装备强化!$K$28,0))*INDEX(装备强化!$O$12:$O$21,MATCH(装备强化附表!$C692,装备强化!$N$12:$N$21,0)),0)</f>
        <v>468</v>
      </c>
      <c r="AJ692" s="54">
        <f t="shared" si="164"/>
        <v>936000</v>
      </c>
    </row>
    <row r="693" spans="1:36">
      <c r="A693" t="s">
        <v>487</v>
      </c>
      <c r="B693">
        <v>0</v>
      </c>
      <c r="C693" t="s">
        <v>128</v>
      </c>
      <c r="D693" t="s">
        <v>311</v>
      </c>
      <c r="E693">
        <v>5</v>
      </c>
      <c r="F693" t="s">
        <v>135</v>
      </c>
      <c r="G693" s="54">
        <f>ROUNDUP(装备强化!$F$3*INDEX(装备强化!$C$12:$C$26,MATCH(装备强化附表!G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6</v>
      </c>
      <c r="H693" s="54">
        <f t="shared" si="150"/>
        <v>12000</v>
      </c>
      <c r="I693" s="54">
        <f>ROUNDUP(装备强化!$F$3*INDEX(装备强化!$C$12:$C$26,MATCH(装备强化附表!I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9</v>
      </c>
      <c r="J693" s="54">
        <f t="shared" si="151"/>
        <v>18000</v>
      </c>
      <c r="K693" s="54">
        <f>ROUNDUP(装备强化!$F$3*INDEX(装备强化!$C$12:$C$26,MATCH(装备强化附表!K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13</v>
      </c>
      <c r="L693" s="54">
        <f t="shared" si="152"/>
        <v>26000</v>
      </c>
      <c r="M693" s="54">
        <f>ROUNDUP(装备强化!$F$3*INDEX(装备强化!$C$12:$C$26,MATCH(装备强化附表!M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16</v>
      </c>
      <c r="N693" s="54">
        <f t="shared" si="153"/>
        <v>32000</v>
      </c>
      <c r="O693" s="54">
        <f>ROUNDUP(装备强化!$F$3*INDEX(装备强化!$C$12:$C$26,MATCH(装备强化附表!O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20</v>
      </c>
      <c r="P693" s="54">
        <f t="shared" si="154"/>
        <v>40000</v>
      </c>
      <c r="Q693" s="54">
        <f>ROUNDUP(装备强化!$F$3*INDEX(装备强化!$C$12:$C$26,MATCH(装备强化附表!Q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36</v>
      </c>
      <c r="R693" s="54">
        <f t="shared" si="155"/>
        <v>72000</v>
      </c>
      <c r="S693" s="54">
        <f>ROUNDUP(装备强化!$F$3*INDEX(装备强化!$C$12:$C$26,MATCH(装备强化附表!S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41</v>
      </c>
      <c r="T693" s="54">
        <f t="shared" si="156"/>
        <v>82000</v>
      </c>
      <c r="U693" s="54">
        <f>ROUNDUP(装备强化!$F$3*INDEX(装备强化!$C$12:$C$26,MATCH(装备强化附表!U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47</v>
      </c>
      <c r="V693" s="54">
        <f t="shared" si="157"/>
        <v>94000</v>
      </c>
      <c r="W693" s="54">
        <f>ROUNDUP(装备强化!$F$3*INDEX(装备强化!$C$12:$C$26,MATCH(装备强化附表!W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53</v>
      </c>
      <c r="X693" s="54">
        <f t="shared" si="158"/>
        <v>106000</v>
      </c>
      <c r="Y693" s="54">
        <f>ROUNDUP(装备强化!$F$3*INDEX(装备强化!$C$12:$C$26,MATCH(装备强化附表!Y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58</v>
      </c>
      <c r="Z693" s="54">
        <f t="shared" si="159"/>
        <v>116000</v>
      </c>
      <c r="AA693" s="54">
        <f>ROUNDUP(装备强化!$F$3*INDEX(装备强化!$C$12:$C$26,MATCH(装备强化附表!AA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102</v>
      </c>
      <c r="AB693" s="54">
        <f t="shared" si="160"/>
        <v>204000</v>
      </c>
      <c r="AC693" s="54">
        <f>ROUNDUP(装备强化!$F$3*INDEX(装备强化!$C$12:$C$26,MATCH(装备强化附表!AC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113</v>
      </c>
      <c r="AD693" s="54">
        <f t="shared" si="161"/>
        <v>226000</v>
      </c>
      <c r="AE693" s="54">
        <f>ROUNDUP(装备强化!$F$3*INDEX(装备强化!$C$12:$C$26,MATCH(装备强化附表!AE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124</v>
      </c>
      <c r="AF693" s="54">
        <f t="shared" si="162"/>
        <v>248000</v>
      </c>
      <c r="AG693" s="54">
        <f>ROUNDUP(装备强化!$F$3*INDEX(装备强化!$C$12:$C$26,MATCH(装备强化附表!AG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135</v>
      </c>
      <c r="AH693" s="54">
        <f t="shared" si="163"/>
        <v>270000</v>
      </c>
      <c r="AI693" s="54">
        <f>ROUNDUP(装备强化!$F$3*INDEX(装备强化!$C$12:$C$26,MATCH(装备强化附表!AI$1,装备强化!$B$12:$B$26,0))*INDEX(装备强化!$G$12:$G$16,MATCH(装备强化附表!$D693,装备强化!$F$12:$F$16,0))*(INDEX(装备强化!$K$12:$K$26,MATCH(装备强化附表!$E693,装备强化!$J$12:$J$26,0))+IF($B693=1,装备强化!$K$28,0))*INDEX(装备强化!$O$12:$O$21,MATCH(装备强化附表!$C693,装备强化!$N$12:$N$21,0)),0)</f>
        <v>147</v>
      </c>
      <c r="AJ693" s="54">
        <f t="shared" si="164"/>
        <v>294000</v>
      </c>
    </row>
    <row r="694" spans="1:36">
      <c r="A694" t="s">
        <v>492</v>
      </c>
      <c r="B694">
        <v>1</v>
      </c>
      <c r="C694" t="s">
        <v>128</v>
      </c>
      <c r="D694" t="s">
        <v>311</v>
      </c>
      <c r="E694">
        <v>5</v>
      </c>
      <c r="F694" t="s">
        <v>135</v>
      </c>
      <c r="G694" s="54">
        <f>ROUNDUP(装备强化!$F$3*INDEX(装备强化!$C$12:$C$26,MATCH(装备强化附表!G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12</v>
      </c>
      <c r="H694" s="54">
        <f t="shared" si="150"/>
        <v>24000</v>
      </c>
      <c r="I694" s="54">
        <f>ROUNDUP(装备强化!$F$3*INDEX(装备强化!$C$12:$C$26,MATCH(装备强化附表!I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17</v>
      </c>
      <c r="J694" s="54">
        <f t="shared" si="151"/>
        <v>34000</v>
      </c>
      <c r="K694" s="54">
        <f>ROUNDUP(装备强化!$F$3*INDEX(装备强化!$C$12:$C$26,MATCH(装备强化附表!K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26</v>
      </c>
      <c r="L694" s="54">
        <f t="shared" si="152"/>
        <v>52000</v>
      </c>
      <c r="M694" s="54">
        <f>ROUNDUP(装备强化!$F$3*INDEX(装备强化!$C$12:$C$26,MATCH(装备强化附表!M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31</v>
      </c>
      <c r="N694" s="54">
        <f t="shared" si="153"/>
        <v>62000</v>
      </c>
      <c r="O694" s="54">
        <f>ROUNDUP(装备强化!$F$3*INDEX(装备强化!$C$12:$C$26,MATCH(装备强化附表!O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40</v>
      </c>
      <c r="P694" s="54">
        <f t="shared" si="154"/>
        <v>80000</v>
      </c>
      <c r="Q694" s="54">
        <f>ROUNDUP(装备强化!$F$3*INDEX(装备强化!$C$12:$C$26,MATCH(装备强化附表!Q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71</v>
      </c>
      <c r="R694" s="54">
        <f t="shared" si="155"/>
        <v>142000</v>
      </c>
      <c r="S694" s="54">
        <f>ROUNDUP(装备强化!$F$3*INDEX(装备强化!$C$12:$C$26,MATCH(装备强化附表!S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82</v>
      </c>
      <c r="T694" s="54">
        <f t="shared" si="156"/>
        <v>164000</v>
      </c>
      <c r="U694" s="54">
        <f>ROUNDUP(装备强化!$F$3*INDEX(装备强化!$C$12:$C$26,MATCH(装备强化附表!U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93</v>
      </c>
      <c r="V694" s="54">
        <f t="shared" si="157"/>
        <v>186000</v>
      </c>
      <c r="W694" s="54">
        <f>ROUNDUP(装备强化!$F$3*INDEX(装备强化!$C$12:$C$26,MATCH(装备强化附表!W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105</v>
      </c>
      <c r="X694" s="54">
        <f t="shared" si="158"/>
        <v>210000</v>
      </c>
      <c r="Y694" s="54">
        <f>ROUNDUP(装备强化!$F$3*INDEX(装备强化!$C$12:$C$26,MATCH(装备强化附表!Y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116</v>
      </c>
      <c r="Z694" s="54">
        <f t="shared" si="159"/>
        <v>232000</v>
      </c>
      <c r="AA694" s="54">
        <f>ROUNDUP(装备强化!$F$3*INDEX(装备强化!$C$12:$C$26,MATCH(装备强化附表!AA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203</v>
      </c>
      <c r="AB694" s="54">
        <f t="shared" si="160"/>
        <v>406000</v>
      </c>
      <c r="AC694" s="54">
        <f>ROUNDUP(装备强化!$F$3*INDEX(装备强化!$C$12:$C$26,MATCH(装备强化附表!AC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225</v>
      </c>
      <c r="AD694" s="54">
        <f t="shared" si="161"/>
        <v>450000</v>
      </c>
      <c r="AE694" s="54">
        <f>ROUNDUP(装备强化!$F$3*INDEX(装备强化!$C$12:$C$26,MATCH(装备强化附表!AE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248</v>
      </c>
      <c r="AF694" s="54">
        <f t="shared" si="162"/>
        <v>496000</v>
      </c>
      <c r="AG694" s="54">
        <f>ROUNDUP(装备强化!$F$3*INDEX(装备强化!$C$12:$C$26,MATCH(装备强化附表!AG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270</v>
      </c>
      <c r="AH694" s="54">
        <f t="shared" si="163"/>
        <v>540000</v>
      </c>
      <c r="AI694" s="54">
        <f>ROUNDUP(装备强化!$F$3*INDEX(装备强化!$C$12:$C$26,MATCH(装备强化附表!AI$1,装备强化!$B$12:$B$26,0))*INDEX(装备强化!$G$12:$G$16,MATCH(装备强化附表!$D694,装备强化!$F$12:$F$16,0))*(INDEX(装备强化!$K$12:$K$26,MATCH(装备强化附表!$E694,装备强化!$J$12:$J$26,0))+IF($B694=1,装备强化!$K$28,0))*INDEX(装备强化!$O$12:$O$21,MATCH(装备强化附表!$C694,装备强化!$N$12:$N$21,0)),0)</f>
        <v>293</v>
      </c>
      <c r="AJ694" s="54">
        <f t="shared" si="164"/>
        <v>586000</v>
      </c>
    </row>
    <row r="695" spans="1:36">
      <c r="A695" t="s">
        <v>497</v>
      </c>
      <c r="B695">
        <v>0</v>
      </c>
      <c r="C695" t="s">
        <v>127</v>
      </c>
      <c r="D695" t="s">
        <v>311</v>
      </c>
      <c r="E695">
        <v>5</v>
      </c>
      <c r="F695" t="s">
        <v>139</v>
      </c>
      <c r="G695" s="54">
        <f>ROUNDUP(装备强化!$F$3*INDEX(装备强化!$C$12:$C$26,MATCH(装备强化附表!G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9</v>
      </c>
      <c r="H695" s="54">
        <f t="shared" si="150"/>
        <v>18000</v>
      </c>
      <c r="I695" s="54">
        <f>ROUNDUP(装备强化!$F$3*INDEX(装备强化!$C$12:$C$26,MATCH(装备强化附表!I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14</v>
      </c>
      <c r="J695" s="54">
        <f t="shared" si="151"/>
        <v>28000</v>
      </c>
      <c r="K695" s="54">
        <f>ROUNDUP(装备强化!$F$3*INDEX(装备强化!$C$12:$C$26,MATCH(装备强化附表!K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21</v>
      </c>
      <c r="L695" s="54">
        <f t="shared" si="152"/>
        <v>42000</v>
      </c>
      <c r="M695" s="54">
        <f>ROUNDUP(装备强化!$F$3*INDEX(装备强化!$C$12:$C$26,MATCH(装备强化附表!M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25</v>
      </c>
      <c r="N695" s="54">
        <f t="shared" si="153"/>
        <v>50000</v>
      </c>
      <c r="O695" s="54">
        <f>ROUNDUP(装备强化!$F$3*INDEX(装备强化!$C$12:$C$26,MATCH(装备强化附表!O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32</v>
      </c>
      <c r="P695" s="54">
        <f t="shared" si="154"/>
        <v>64000</v>
      </c>
      <c r="Q695" s="54">
        <f>ROUNDUP(装备强化!$F$3*INDEX(装备强化!$C$12:$C$26,MATCH(装备强化附表!Q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57</v>
      </c>
      <c r="R695" s="54">
        <f t="shared" si="155"/>
        <v>114000</v>
      </c>
      <c r="S695" s="54">
        <f>ROUNDUP(装备强化!$F$3*INDEX(装备强化!$C$12:$C$26,MATCH(装备强化附表!S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66</v>
      </c>
      <c r="T695" s="54">
        <f t="shared" si="156"/>
        <v>132000</v>
      </c>
      <c r="U695" s="54">
        <f>ROUNDUP(装备强化!$F$3*INDEX(装备强化!$C$12:$C$26,MATCH(装备强化附表!U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75</v>
      </c>
      <c r="V695" s="54">
        <f t="shared" si="157"/>
        <v>150000</v>
      </c>
      <c r="W695" s="54">
        <f>ROUNDUP(装备强化!$F$3*INDEX(装备强化!$C$12:$C$26,MATCH(装备强化附表!W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84</v>
      </c>
      <c r="X695" s="54">
        <f t="shared" si="158"/>
        <v>168000</v>
      </c>
      <c r="Y695" s="54">
        <f>ROUNDUP(装备强化!$F$3*INDEX(装备强化!$C$12:$C$26,MATCH(装备强化附表!Y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93</v>
      </c>
      <c r="Z695" s="54">
        <f t="shared" si="159"/>
        <v>186000</v>
      </c>
      <c r="AA695" s="54">
        <f>ROUNDUP(装备强化!$F$3*INDEX(装备强化!$C$12:$C$26,MATCH(装备强化附表!AA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162</v>
      </c>
      <c r="AB695" s="54">
        <f t="shared" si="160"/>
        <v>324000</v>
      </c>
      <c r="AC695" s="54">
        <f>ROUNDUP(装备强化!$F$3*INDEX(装备强化!$C$12:$C$26,MATCH(装备强化附表!AC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180</v>
      </c>
      <c r="AD695" s="54">
        <f t="shared" si="161"/>
        <v>360000</v>
      </c>
      <c r="AE695" s="54">
        <f>ROUNDUP(装备强化!$F$3*INDEX(装备强化!$C$12:$C$26,MATCH(装备强化附表!AE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198</v>
      </c>
      <c r="AF695" s="54">
        <f t="shared" si="162"/>
        <v>396000</v>
      </c>
      <c r="AG695" s="54">
        <f>ROUNDUP(装备强化!$F$3*INDEX(装备强化!$C$12:$C$26,MATCH(装备强化附表!AG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216</v>
      </c>
      <c r="AH695" s="54">
        <f t="shared" si="163"/>
        <v>432000</v>
      </c>
      <c r="AI695" s="54">
        <f>ROUNDUP(装备强化!$F$3*INDEX(装备强化!$C$12:$C$26,MATCH(装备强化附表!AI$1,装备强化!$B$12:$B$26,0))*INDEX(装备强化!$G$12:$G$16,MATCH(装备强化附表!$D695,装备强化!$F$12:$F$16,0))*(INDEX(装备强化!$K$12:$K$26,MATCH(装备强化附表!$E695,装备强化!$J$12:$J$26,0))+IF($B695=1,装备强化!$K$28,0))*INDEX(装备强化!$O$12:$O$21,MATCH(装备强化附表!$C695,装备强化!$N$12:$N$21,0)),0)</f>
        <v>234</v>
      </c>
      <c r="AJ695" s="54">
        <f t="shared" si="164"/>
        <v>468000</v>
      </c>
    </row>
    <row r="696" spans="1:36">
      <c r="A696" t="s">
        <v>502</v>
      </c>
      <c r="B696">
        <v>1</v>
      </c>
      <c r="C696" t="s">
        <v>127</v>
      </c>
      <c r="D696" t="s">
        <v>311</v>
      </c>
      <c r="E696">
        <v>5</v>
      </c>
      <c r="F696" t="s">
        <v>139</v>
      </c>
      <c r="G696" s="54">
        <f>ROUNDUP(装备强化!$F$3*INDEX(装备强化!$C$12:$C$26,MATCH(装备强化附表!G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18</v>
      </c>
      <c r="H696" s="54">
        <f t="shared" si="150"/>
        <v>36000</v>
      </c>
      <c r="I696" s="54">
        <f>ROUNDUP(装备强化!$F$3*INDEX(装备强化!$C$12:$C$26,MATCH(装备强化附表!I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27</v>
      </c>
      <c r="J696" s="54">
        <f t="shared" si="151"/>
        <v>54000</v>
      </c>
      <c r="K696" s="54">
        <f>ROUNDUP(装备强化!$F$3*INDEX(装备强化!$C$12:$C$26,MATCH(装备强化附表!K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41</v>
      </c>
      <c r="L696" s="54">
        <f t="shared" si="152"/>
        <v>82000</v>
      </c>
      <c r="M696" s="54">
        <f>ROUNDUP(装备强化!$F$3*INDEX(装备强化!$C$12:$C$26,MATCH(装备强化附表!M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50</v>
      </c>
      <c r="N696" s="54">
        <f t="shared" si="153"/>
        <v>100000</v>
      </c>
      <c r="O696" s="54">
        <f>ROUNDUP(装备强化!$F$3*INDEX(装备强化!$C$12:$C$26,MATCH(装备强化附表!O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63</v>
      </c>
      <c r="P696" s="54">
        <f t="shared" si="154"/>
        <v>126000</v>
      </c>
      <c r="Q696" s="54">
        <f>ROUNDUP(装备强化!$F$3*INDEX(装备强化!$C$12:$C$26,MATCH(装备强化附表!Q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113</v>
      </c>
      <c r="R696" s="54">
        <f t="shared" si="155"/>
        <v>226000</v>
      </c>
      <c r="S696" s="54">
        <f>ROUNDUP(装备强化!$F$3*INDEX(装备强化!$C$12:$C$26,MATCH(装备强化附表!S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131</v>
      </c>
      <c r="T696" s="54">
        <f t="shared" si="156"/>
        <v>262000</v>
      </c>
      <c r="U696" s="54">
        <f>ROUNDUP(装备强化!$F$3*INDEX(装备强化!$C$12:$C$26,MATCH(装备强化附表!U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149</v>
      </c>
      <c r="V696" s="54">
        <f t="shared" si="157"/>
        <v>298000</v>
      </c>
      <c r="W696" s="54">
        <f>ROUNDUP(装备强化!$F$3*INDEX(装备强化!$C$12:$C$26,MATCH(装备强化附表!W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167</v>
      </c>
      <c r="X696" s="54">
        <f t="shared" si="158"/>
        <v>334000</v>
      </c>
      <c r="Y696" s="54">
        <f>ROUNDUP(装备强化!$F$3*INDEX(装备强化!$C$12:$C$26,MATCH(装备强化附表!Y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185</v>
      </c>
      <c r="Z696" s="54">
        <f t="shared" si="159"/>
        <v>370000</v>
      </c>
      <c r="AA696" s="54">
        <f>ROUNDUP(装备强化!$F$3*INDEX(装备强化!$C$12:$C$26,MATCH(装备强化附表!AA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324</v>
      </c>
      <c r="AB696" s="54">
        <f t="shared" si="160"/>
        <v>648000</v>
      </c>
      <c r="AC696" s="54">
        <f>ROUNDUP(装备强化!$F$3*INDEX(装备强化!$C$12:$C$26,MATCH(装备强化附表!AC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360</v>
      </c>
      <c r="AD696" s="54">
        <f t="shared" si="161"/>
        <v>720000</v>
      </c>
      <c r="AE696" s="54">
        <f>ROUNDUP(装备强化!$F$3*INDEX(装备强化!$C$12:$C$26,MATCH(装备强化附表!AE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396</v>
      </c>
      <c r="AF696" s="54">
        <f t="shared" si="162"/>
        <v>792000</v>
      </c>
      <c r="AG696" s="54">
        <f>ROUNDUP(装备强化!$F$3*INDEX(装备强化!$C$12:$C$26,MATCH(装备强化附表!AG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432</v>
      </c>
      <c r="AH696" s="54">
        <f t="shared" si="163"/>
        <v>864000</v>
      </c>
      <c r="AI696" s="54">
        <f>ROUNDUP(装备强化!$F$3*INDEX(装备强化!$C$12:$C$26,MATCH(装备强化附表!AI$1,装备强化!$B$12:$B$26,0))*INDEX(装备强化!$G$12:$G$16,MATCH(装备强化附表!$D696,装备强化!$F$12:$F$16,0))*(INDEX(装备强化!$K$12:$K$26,MATCH(装备强化附表!$E696,装备强化!$J$12:$J$26,0))+IF($B696=1,装备强化!$K$28,0))*INDEX(装备强化!$O$12:$O$21,MATCH(装备强化附表!$C696,装备强化!$N$12:$N$21,0)),0)</f>
        <v>468</v>
      </c>
      <c r="AJ696" s="54">
        <f t="shared" si="164"/>
        <v>936000</v>
      </c>
    </row>
    <row r="697" spans="1:36">
      <c r="A697" t="s">
        <v>507</v>
      </c>
      <c r="B697">
        <v>0</v>
      </c>
      <c r="C697" t="s">
        <v>128</v>
      </c>
      <c r="D697" t="s">
        <v>311</v>
      </c>
      <c r="E697">
        <v>5</v>
      </c>
      <c r="F697" t="s">
        <v>139</v>
      </c>
      <c r="G697" s="54">
        <f>ROUNDUP(装备强化!$F$3*INDEX(装备强化!$C$12:$C$26,MATCH(装备强化附表!G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6</v>
      </c>
      <c r="H697" s="54">
        <f t="shared" si="150"/>
        <v>12000</v>
      </c>
      <c r="I697" s="54">
        <f>ROUNDUP(装备强化!$F$3*INDEX(装备强化!$C$12:$C$26,MATCH(装备强化附表!I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9</v>
      </c>
      <c r="J697" s="54">
        <f t="shared" si="151"/>
        <v>18000</v>
      </c>
      <c r="K697" s="54">
        <f>ROUNDUP(装备强化!$F$3*INDEX(装备强化!$C$12:$C$26,MATCH(装备强化附表!K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13</v>
      </c>
      <c r="L697" s="54">
        <f t="shared" si="152"/>
        <v>26000</v>
      </c>
      <c r="M697" s="54">
        <f>ROUNDUP(装备强化!$F$3*INDEX(装备强化!$C$12:$C$26,MATCH(装备强化附表!M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16</v>
      </c>
      <c r="N697" s="54">
        <f t="shared" si="153"/>
        <v>32000</v>
      </c>
      <c r="O697" s="54">
        <f>ROUNDUP(装备强化!$F$3*INDEX(装备强化!$C$12:$C$26,MATCH(装备强化附表!O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20</v>
      </c>
      <c r="P697" s="54">
        <f t="shared" si="154"/>
        <v>40000</v>
      </c>
      <c r="Q697" s="54">
        <f>ROUNDUP(装备强化!$F$3*INDEX(装备强化!$C$12:$C$26,MATCH(装备强化附表!Q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36</v>
      </c>
      <c r="R697" s="54">
        <f t="shared" si="155"/>
        <v>72000</v>
      </c>
      <c r="S697" s="54">
        <f>ROUNDUP(装备强化!$F$3*INDEX(装备强化!$C$12:$C$26,MATCH(装备强化附表!S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41</v>
      </c>
      <c r="T697" s="54">
        <f t="shared" si="156"/>
        <v>82000</v>
      </c>
      <c r="U697" s="54">
        <f>ROUNDUP(装备强化!$F$3*INDEX(装备强化!$C$12:$C$26,MATCH(装备强化附表!U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47</v>
      </c>
      <c r="V697" s="54">
        <f t="shared" si="157"/>
        <v>94000</v>
      </c>
      <c r="W697" s="54">
        <f>ROUNDUP(装备强化!$F$3*INDEX(装备强化!$C$12:$C$26,MATCH(装备强化附表!W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53</v>
      </c>
      <c r="X697" s="54">
        <f t="shared" si="158"/>
        <v>106000</v>
      </c>
      <c r="Y697" s="54">
        <f>ROUNDUP(装备强化!$F$3*INDEX(装备强化!$C$12:$C$26,MATCH(装备强化附表!Y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58</v>
      </c>
      <c r="Z697" s="54">
        <f t="shared" si="159"/>
        <v>116000</v>
      </c>
      <c r="AA697" s="54">
        <f>ROUNDUP(装备强化!$F$3*INDEX(装备强化!$C$12:$C$26,MATCH(装备强化附表!AA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102</v>
      </c>
      <c r="AB697" s="54">
        <f t="shared" si="160"/>
        <v>204000</v>
      </c>
      <c r="AC697" s="54">
        <f>ROUNDUP(装备强化!$F$3*INDEX(装备强化!$C$12:$C$26,MATCH(装备强化附表!AC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113</v>
      </c>
      <c r="AD697" s="54">
        <f t="shared" si="161"/>
        <v>226000</v>
      </c>
      <c r="AE697" s="54">
        <f>ROUNDUP(装备强化!$F$3*INDEX(装备强化!$C$12:$C$26,MATCH(装备强化附表!AE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124</v>
      </c>
      <c r="AF697" s="54">
        <f t="shared" si="162"/>
        <v>248000</v>
      </c>
      <c r="AG697" s="54">
        <f>ROUNDUP(装备强化!$F$3*INDEX(装备强化!$C$12:$C$26,MATCH(装备强化附表!AG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135</v>
      </c>
      <c r="AH697" s="54">
        <f t="shared" si="163"/>
        <v>270000</v>
      </c>
      <c r="AI697" s="54">
        <f>ROUNDUP(装备强化!$F$3*INDEX(装备强化!$C$12:$C$26,MATCH(装备强化附表!AI$1,装备强化!$B$12:$B$26,0))*INDEX(装备强化!$G$12:$G$16,MATCH(装备强化附表!$D697,装备强化!$F$12:$F$16,0))*(INDEX(装备强化!$K$12:$K$26,MATCH(装备强化附表!$E697,装备强化!$J$12:$J$26,0))+IF($B697=1,装备强化!$K$28,0))*INDEX(装备强化!$O$12:$O$21,MATCH(装备强化附表!$C697,装备强化!$N$12:$N$21,0)),0)</f>
        <v>147</v>
      </c>
      <c r="AJ697" s="54">
        <f t="shared" si="164"/>
        <v>294000</v>
      </c>
    </row>
    <row r="698" spans="1:36">
      <c r="A698" t="s">
        <v>512</v>
      </c>
      <c r="B698">
        <v>1</v>
      </c>
      <c r="C698" t="s">
        <v>128</v>
      </c>
      <c r="D698" t="s">
        <v>311</v>
      </c>
      <c r="E698">
        <v>5</v>
      </c>
      <c r="F698" t="s">
        <v>139</v>
      </c>
      <c r="G698" s="54">
        <f>ROUNDUP(装备强化!$F$3*INDEX(装备强化!$C$12:$C$26,MATCH(装备强化附表!G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12</v>
      </c>
      <c r="H698" s="54">
        <f t="shared" si="150"/>
        <v>24000</v>
      </c>
      <c r="I698" s="54">
        <f>ROUNDUP(装备强化!$F$3*INDEX(装备强化!$C$12:$C$26,MATCH(装备强化附表!I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17</v>
      </c>
      <c r="J698" s="54">
        <f t="shared" si="151"/>
        <v>34000</v>
      </c>
      <c r="K698" s="54">
        <f>ROUNDUP(装备强化!$F$3*INDEX(装备强化!$C$12:$C$26,MATCH(装备强化附表!K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26</v>
      </c>
      <c r="L698" s="54">
        <f t="shared" si="152"/>
        <v>52000</v>
      </c>
      <c r="M698" s="54">
        <f>ROUNDUP(装备强化!$F$3*INDEX(装备强化!$C$12:$C$26,MATCH(装备强化附表!M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31</v>
      </c>
      <c r="N698" s="54">
        <f t="shared" si="153"/>
        <v>62000</v>
      </c>
      <c r="O698" s="54">
        <f>ROUNDUP(装备强化!$F$3*INDEX(装备强化!$C$12:$C$26,MATCH(装备强化附表!O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40</v>
      </c>
      <c r="P698" s="54">
        <f t="shared" si="154"/>
        <v>80000</v>
      </c>
      <c r="Q698" s="54">
        <f>ROUNDUP(装备强化!$F$3*INDEX(装备强化!$C$12:$C$26,MATCH(装备强化附表!Q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71</v>
      </c>
      <c r="R698" s="54">
        <f t="shared" si="155"/>
        <v>142000</v>
      </c>
      <c r="S698" s="54">
        <f>ROUNDUP(装备强化!$F$3*INDEX(装备强化!$C$12:$C$26,MATCH(装备强化附表!S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82</v>
      </c>
      <c r="T698" s="54">
        <f t="shared" si="156"/>
        <v>164000</v>
      </c>
      <c r="U698" s="54">
        <f>ROUNDUP(装备强化!$F$3*INDEX(装备强化!$C$12:$C$26,MATCH(装备强化附表!U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93</v>
      </c>
      <c r="V698" s="54">
        <f t="shared" si="157"/>
        <v>186000</v>
      </c>
      <c r="W698" s="54">
        <f>ROUNDUP(装备强化!$F$3*INDEX(装备强化!$C$12:$C$26,MATCH(装备强化附表!W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105</v>
      </c>
      <c r="X698" s="54">
        <f t="shared" si="158"/>
        <v>210000</v>
      </c>
      <c r="Y698" s="54">
        <f>ROUNDUP(装备强化!$F$3*INDEX(装备强化!$C$12:$C$26,MATCH(装备强化附表!Y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116</v>
      </c>
      <c r="Z698" s="54">
        <f t="shared" si="159"/>
        <v>232000</v>
      </c>
      <c r="AA698" s="54">
        <f>ROUNDUP(装备强化!$F$3*INDEX(装备强化!$C$12:$C$26,MATCH(装备强化附表!AA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203</v>
      </c>
      <c r="AB698" s="54">
        <f t="shared" si="160"/>
        <v>406000</v>
      </c>
      <c r="AC698" s="54">
        <f>ROUNDUP(装备强化!$F$3*INDEX(装备强化!$C$12:$C$26,MATCH(装备强化附表!AC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225</v>
      </c>
      <c r="AD698" s="54">
        <f t="shared" si="161"/>
        <v>450000</v>
      </c>
      <c r="AE698" s="54">
        <f>ROUNDUP(装备强化!$F$3*INDEX(装备强化!$C$12:$C$26,MATCH(装备强化附表!AE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248</v>
      </c>
      <c r="AF698" s="54">
        <f t="shared" si="162"/>
        <v>496000</v>
      </c>
      <c r="AG698" s="54">
        <f>ROUNDUP(装备强化!$F$3*INDEX(装备强化!$C$12:$C$26,MATCH(装备强化附表!AG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270</v>
      </c>
      <c r="AH698" s="54">
        <f t="shared" si="163"/>
        <v>540000</v>
      </c>
      <c r="AI698" s="54">
        <f>ROUNDUP(装备强化!$F$3*INDEX(装备强化!$C$12:$C$26,MATCH(装备强化附表!AI$1,装备强化!$B$12:$B$26,0))*INDEX(装备强化!$G$12:$G$16,MATCH(装备强化附表!$D698,装备强化!$F$12:$F$16,0))*(INDEX(装备强化!$K$12:$K$26,MATCH(装备强化附表!$E698,装备强化!$J$12:$J$26,0))+IF($B698=1,装备强化!$K$28,0))*INDEX(装备强化!$O$12:$O$21,MATCH(装备强化附表!$C698,装备强化!$N$12:$N$21,0)),0)</f>
        <v>293</v>
      </c>
      <c r="AJ698" s="54">
        <f t="shared" si="164"/>
        <v>586000</v>
      </c>
    </row>
    <row r="699" spans="1:36">
      <c r="A699" t="s">
        <v>517</v>
      </c>
      <c r="B699">
        <v>0</v>
      </c>
      <c r="C699" t="s">
        <v>127</v>
      </c>
      <c r="D699" t="s">
        <v>311</v>
      </c>
      <c r="E699">
        <v>5</v>
      </c>
      <c r="F699" t="s">
        <v>137</v>
      </c>
      <c r="G699" s="54">
        <f>ROUNDUP(装备强化!$F$3*INDEX(装备强化!$C$12:$C$26,MATCH(装备强化附表!G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9</v>
      </c>
      <c r="H699" s="54">
        <f t="shared" si="150"/>
        <v>18000</v>
      </c>
      <c r="I699" s="54">
        <f>ROUNDUP(装备强化!$F$3*INDEX(装备强化!$C$12:$C$26,MATCH(装备强化附表!I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14</v>
      </c>
      <c r="J699" s="54">
        <f t="shared" si="151"/>
        <v>28000</v>
      </c>
      <c r="K699" s="54">
        <f>ROUNDUP(装备强化!$F$3*INDEX(装备强化!$C$12:$C$26,MATCH(装备强化附表!K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21</v>
      </c>
      <c r="L699" s="54">
        <f t="shared" si="152"/>
        <v>42000</v>
      </c>
      <c r="M699" s="54">
        <f>ROUNDUP(装备强化!$F$3*INDEX(装备强化!$C$12:$C$26,MATCH(装备强化附表!M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25</v>
      </c>
      <c r="N699" s="54">
        <f t="shared" si="153"/>
        <v>50000</v>
      </c>
      <c r="O699" s="54">
        <f>ROUNDUP(装备强化!$F$3*INDEX(装备强化!$C$12:$C$26,MATCH(装备强化附表!O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32</v>
      </c>
      <c r="P699" s="54">
        <f t="shared" si="154"/>
        <v>64000</v>
      </c>
      <c r="Q699" s="54">
        <f>ROUNDUP(装备强化!$F$3*INDEX(装备强化!$C$12:$C$26,MATCH(装备强化附表!Q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57</v>
      </c>
      <c r="R699" s="54">
        <f t="shared" si="155"/>
        <v>114000</v>
      </c>
      <c r="S699" s="54">
        <f>ROUNDUP(装备强化!$F$3*INDEX(装备强化!$C$12:$C$26,MATCH(装备强化附表!S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66</v>
      </c>
      <c r="T699" s="54">
        <f t="shared" si="156"/>
        <v>132000</v>
      </c>
      <c r="U699" s="54">
        <f>ROUNDUP(装备强化!$F$3*INDEX(装备强化!$C$12:$C$26,MATCH(装备强化附表!U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75</v>
      </c>
      <c r="V699" s="54">
        <f t="shared" si="157"/>
        <v>150000</v>
      </c>
      <c r="W699" s="54">
        <f>ROUNDUP(装备强化!$F$3*INDEX(装备强化!$C$12:$C$26,MATCH(装备强化附表!W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84</v>
      </c>
      <c r="X699" s="54">
        <f t="shared" si="158"/>
        <v>168000</v>
      </c>
      <c r="Y699" s="54">
        <f>ROUNDUP(装备强化!$F$3*INDEX(装备强化!$C$12:$C$26,MATCH(装备强化附表!Y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93</v>
      </c>
      <c r="Z699" s="54">
        <f t="shared" si="159"/>
        <v>186000</v>
      </c>
      <c r="AA699" s="54">
        <f>ROUNDUP(装备强化!$F$3*INDEX(装备强化!$C$12:$C$26,MATCH(装备强化附表!AA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162</v>
      </c>
      <c r="AB699" s="54">
        <f t="shared" si="160"/>
        <v>324000</v>
      </c>
      <c r="AC699" s="54">
        <f>ROUNDUP(装备强化!$F$3*INDEX(装备强化!$C$12:$C$26,MATCH(装备强化附表!AC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180</v>
      </c>
      <c r="AD699" s="54">
        <f t="shared" si="161"/>
        <v>360000</v>
      </c>
      <c r="AE699" s="54">
        <f>ROUNDUP(装备强化!$F$3*INDEX(装备强化!$C$12:$C$26,MATCH(装备强化附表!AE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198</v>
      </c>
      <c r="AF699" s="54">
        <f t="shared" si="162"/>
        <v>396000</v>
      </c>
      <c r="AG699" s="54">
        <f>ROUNDUP(装备强化!$F$3*INDEX(装备强化!$C$12:$C$26,MATCH(装备强化附表!AG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216</v>
      </c>
      <c r="AH699" s="54">
        <f t="shared" si="163"/>
        <v>432000</v>
      </c>
      <c r="AI699" s="54">
        <f>ROUNDUP(装备强化!$F$3*INDEX(装备强化!$C$12:$C$26,MATCH(装备强化附表!AI$1,装备强化!$B$12:$B$26,0))*INDEX(装备强化!$G$12:$G$16,MATCH(装备强化附表!$D699,装备强化!$F$12:$F$16,0))*(INDEX(装备强化!$K$12:$K$26,MATCH(装备强化附表!$E699,装备强化!$J$12:$J$26,0))+IF($B699=1,装备强化!$K$28,0))*INDEX(装备强化!$O$12:$O$21,MATCH(装备强化附表!$C699,装备强化!$N$12:$N$21,0)),0)</f>
        <v>234</v>
      </c>
      <c r="AJ699" s="54">
        <f t="shared" si="164"/>
        <v>468000</v>
      </c>
    </row>
    <row r="700" spans="1:36">
      <c r="A700" t="s">
        <v>522</v>
      </c>
      <c r="B700">
        <v>1</v>
      </c>
      <c r="C700" t="s">
        <v>127</v>
      </c>
      <c r="D700" t="s">
        <v>311</v>
      </c>
      <c r="E700">
        <v>5</v>
      </c>
      <c r="F700" t="s">
        <v>137</v>
      </c>
      <c r="G700" s="54">
        <f>ROUNDUP(装备强化!$F$3*INDEX(装备强化!$C$12:$C$26,MATCH(装备强化附表!G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18</v>
      </c>
      <c r="H700" s="54">
        <f t="shared" si="150"/>
        <v>36000</v>
      </c>
      <c r="I700" s="54">
        <f>ROUNDUP(装备强化!$F$3*INDEX(装备强化!$C$12:$C$26,MATCH(装备强化附表!I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27</v>
      </c>
      <c r="J700" s="54">
        <f t="shared" si="151"/>
        <v>54000</v>
      </c>
      <c r="K700" s="54">
        <f>ROUNDUP(装备强化!$F$3*INDEX(装备强化!$C$12:$C$26,MATCH(装备强化附表!K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41</v>
      </c>
      <c r="L700" s="54">
        <f t="shared" si="152"/>
        <v>82000</v>
      </c>
      <c r="M700" s="54">
        <f>ROUNDUP(装备强化!$F$3*INDEX(装备强化!$C$12:$C$26,MATCH(装备强化附表!M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50</v>
      </c>
      <c r="N700" s="54">
        <f t="shared" si="153"/>
        <v>100000</v>
      </c>
      <c r="O700" s="54">
        <f>ROUNDUP(装备强化!$F$3*INDEX(装备强化!$C$12:$C$26,MATCH(装备强化附表!O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63</v>
      </c>
      <c r="P700" s="54">
        <f t="shared" si="154"/>
        <v>126000</v>
      </c>
      <c r="Q700" s="54">
        <f>ROUNDUP(装备强化!$F$3*INDEX(装备强化!$C$12:$C$26,MATCH(装备强化附表!Q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113</v>
      </c>
      <c r="R700" s="54">
        <f t="shared" si="155"/>
        <v>226000</v>
      </c>
      <c r="S700" s="54">
        <f>ROUNDUP(装备强化!$F$3*INDEX(装备强化!$C$12:$C$26,MATCH(装备强化附表!S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131</v>
      </c>
      <c r="T700" s="54">
        <f t="shared" si="156"/>
        <v>262000</v>
      </c>
      <c r="U700" s="54">
        <f>ROUNDUP(装备强化!$F$3*INDEX(装备强化!$C$12:$C$26,MATCH(装备强化附表!U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149</v>
      </c>
      <c r="V700" s="54">
        <f t="shared" si="157"/>
        <v>298000</v>
      </c>
      <c r="W700" s="54">
        <f>ROUNDUP(装备强化!$F$3*INDEX(装备强化!$C$12:$C$26,MATCH(装备强化附表!W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167</v>
      </c>
      <c r="X700" s="54">
        <f t="shared" si="158"/>
        <v>334000</v>
      </c>
      <c r="Y700" s="54">
        <f>ROUNDUP(装备强化!$F$3*INDEX(装备强化!$C$12:$C$26,MATCH(装备强化附表!Y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185</v>
      </c>
      <c r="Z700" s="54">
        <f t="shared" si="159"/>
        <v>370000</v>
      </c>
      <c r="AA700" s="54">
        <f>ROUNDUP(装备强化!$F$3*INDEX(装备强化!$C$12:$C$26,MATCH(装备强化附表!AA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324</v>
      </c>
      <c r="AB700" s="54">
        <f t="shared" si="160"/>
        <v>648000</v>
      </c>
      <c r="AC700" s="54">
        <f>ROUNDUP(装备强化!$F$3*INDEX(装备强化!$C$12:$C$26,MATCH(装备强化附表!AC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360</v>
      </c>
      <c r="AD700" s="54">
        <f t="shared" si="161"/>
        <v>720000</v>
      </c>
      <c r="AE700" s="54">
        <f>ROUNDUP(装备强化!$F$3*INDEX(装备强化!$C$12:$C$26,MATCH(装备强化附表!AE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396</v>
      </c>
      <c r="AF700" s="54">
        <f t="shared" si="162"/>
        <v>792000</v>
      </c>
      <c r="AG700" s="54">
        <f>ROUNDUP(装备强化!$F$3*INDEX(装备强化!$C$12:$C$26,MATCH(装备强化附表!AG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432</v>
      </c>
      <c r="AH700" s="54">
        <f t="shared" si="163"/>
        <v>864000</v>
      </c>
      <c r="AI700" s="54">
        <f>ROUNDUP(装备强化!$F$3*INDEX(装备强化!$C$12:$C$26,MATCH(装备强化附表!AI$1,装备强化!$B$12:$B$26,0))*INDEX(装备强化!$G$12:$G$16,MATCH(装备强化附表!$D700,装备强化!$F$12:$F$16,0))*(INDEX(装备强化!$K$12:$K$26,MATCH(装备强化附表!$E700,装备强化!$J$12:$J$26,0))+IF($B700=1,装备强化!$K$28,0))*INDEX(装备强化!$O$12:$O$21,MATCH(装备强化附表!$C700,装备强化!$N$12:$N$21,0)),0)</f>
        <v>468</v>
      </c>
      <c r="AJ700" s="54">
        <f t="shared" si="164"/>
        <v>936000</v>
      </c>
    </row>
    <row r="701" spans="1:36">
      <c r="A701" t="s">
        <v>527</v>
      </c>
      <c r="B701">
        <v>0</v>
      </c>
      <c r="C701" t="s">
        <v>128</v>
      </c>
      <c r="D701" t="s">
        <v>311</v>
      </c>
      <c r="E701">
        <v>5</v>
      </c>
      <c r="F701" t="s">
        <v>137</v>
      </c>
      <c r="G701" s="54">
        <f>ROUNDUP(装备强化!$F$3*INDEX(装备强化!$C$12:$C$26,MATCH(装备强化附表!G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6</v>
      </c>
      <c r="H701" s="54">
        <f t="shared" si="150"/>
        <v>12000</v>
      </c>
      <c r="I701" s="54">
        <f>ROUNDUP(装备强化!$F$3*INDEX(装备强化!$C$12:$C$26,MATCH(装备强化附表!I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9</v>
      </c>
      <c r="J701" s="54">
        <f t="shared" si="151"/>
        <v>18000</v>
      </c>
      <c r="K701" s="54">
        <f>ROUNDUP(装备强化!$F$3*INDEX(装备强化!$C$12:$C$26,MATCH(装备强化附表!K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13</v>
      </c>
      <c r="L701" s="54">
        <f t="shared" si="152"/>
        <v>26000</v>
      </c>
      <c r="M701" s="54">
        <f>ROUNDUP(装备强化!$F$3*INDEX(装备强化!$C$12:$C$26,MATCH(装备强化附表!M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16</v>
      </c>
      <c r="N701" s="54">
        <f t="shared" si="153"/>
        <v>32000</v>
      </c>
      <c r="O701" s="54">
        <f>ROUNDUP(装备强化!$F$3*INDEX(装备强化!$C$12:$C$26,MATCH(装备强化附表!O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20</v>
      </c>
      <c r="P701" s="54">
        <f t="shared" si="154"/>
        <v>40000</v>
      </c>
      <c r="Q701" s="54">
        <f>ROUNDUP(装备强化!$F$3*INDEX(装备强化!$C$12:$C$26,MATCH(装备强化附表!Q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36</v>
      </c>
      <c r="R701" s="54">
        <f t="shared" si="155"/>
        <v>72000</v>
      </c>
      <c r="S701" s="54">
        <f>ROUNDUP(装备强化!$F$3*INDEX(装备强化!$C$12:$C$26,MATCH(装备强化附表!S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41</v>
      </c>
      <c r="T701" s="54">
        <f t="shared" si="156"/>
        <v>82000</v>
      </c>
      <c r="U701" s="54">
        <f>ROUNDUP(装备强化!$F$3*INDEX(装备强化!$C$12:$C$26,MATCH(装备强化附表!U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47</v>
      </c>
      <c r="V701" s="54">
        <f t="shared" si="157"/>
        <v>94000</v>
      </c>
      <c r="W701" s="54">
        <f>ROUNDUP(装备强化!$F$3*INDEX(装备强化!$C$12:$C$26,MATCH(装备强化附表!W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53</v>
      </c>
      <c r="X701" s="54">
        <f t="shared" si="158"/>
        <v>106000</v>
      </c>
      <c r="Y701" s="54">
        <f>ROUNDUP(装备强化!$F$3*INDEX(装备强化!$C$12:$C$26,MATCH(装备强化附表!Y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58</v>
      </c>
      <c r="Z701" s="54">
        <f t="shared" si="159"/>
        <v>116000</v>
      </c>
      <c r="AA701" s="54">
        <f>ROUNDUP(装备强化!$F$3*INDEX(装备强化!$C$12:$C$26,MATCH(装备强化附表!AA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102</v>
      </c>
      <c r="AB701" s="54">
        <f t="shared" si="160"/>
        <v>204000</v>
      </c>
      <c r="AC701" s="54">
        <f>ROUNDUP(装备强化!$F$3*INDEX(装备强化!$C$12:$C$26,MATCH(装备强化附表!AC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113</v>
      </c>
      <c r="AD701" s="54">
        <f t="shared" si="161"/>
        <v>226000</v>
      </c>
      <c r="AE701" s="54">
        <f>ROUNDUP(装备强化!$F$3*INDEX(装备强化!$C$12:$C$26,MATCH(装备强化附表!AE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124</v>
      </c>
      <c r="AF701" s="54">
        <f t="shared" si="162"/>
        <v>248000</v>
      </c>
      <c r="AG701" s="54">
        <f>ROUNDUP(装备强化!$F$3*INDEX(装备强化!$C$12:$C$26,MATCH(装备强化附表!AG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135</v>
      </c>
      <c r="AH701" s="54">
        <f t="shared" si="163"/>
        <v>270000</v>
      </c>
      <c r="AI701" s="54">
        <f>ROUNDUP(装备强化!$F$3*INDEX(装备强化!$C$12:$C$26,MATCH(装备强化附表!AI$1,装备强化!$B$12:$B$26,0))*INDEX(装备强化!$G$12:$G$16,MATCH(装备强化附表!$D701,装备强化!$F$12:$F$16,0))*(INDEX(装备强化!$K$12:$K$26,MATCH(装备强化附表!$E701,装备强化!$J$12:$J$26,0))+IF($B701=1,装备强化!$K$28,0))*INDEX(装备强化!$O$12:$O$21,MATCH(装备强化附表!$C701,装备强化!$N$12:$N$21,0)),0)</f>
        <v>147</v>
      </c>
      <c r="AJ701" s="54">
        <f t="shared" si="164"/>
        <v>294000</v>
      </c>
    </row>
    <row r="702" spans="1:36">
      <c r="A702" t="s">
        <v>532</v>
      </c>
      <c r="B702">
        <v>1</v>
      </c>
      <c r="C702" t="s">
        <v>128</v>
      </c>
      <c r="D702" t="s">
        <v>311</v>
      </c>
      <c r="E702">
        <v>5</v>
      </c>
      <c r="F702" t="s">
        <v>137</v>
      </c>
      <c r="G702" s="54">
        <f>ROUNDUP(装备强化!$F$3*INDEX(装备强化!$C$12:$C$26,MATCH(装备强化附表!G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12</v>
      </c>
      <c r="H702" s="54">
        <f t="shared" si="150"/>
        <v>24000</v>
      </c>
      <c r="I702" s="54">
        <f>ROUNDUP(装备强化!$F$3*INDEX(装备强化!$C$12:$C$26,MATCH(装备强化附表!I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17</v>
      </c>
      <c r="J702" s="54">
        <f t="shared" si="151"/>
        <v>34000</v>
      </c>
      <c r="K702" s="54">
        <f>ROUNDUP(装备强化!$F$3*INDEX(装备强化!$C$12:$C$26,MATCH(装备强化附表!K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26</v>
      </c>
      <c r="L702" s="54">
        <f t="shared" si="152"/>
        <v>52000</v>
      </c>
      <c r="M702" s="54">
        <f>ROUNDUP(装备强化!$F$3*INDEX(装备强化!$C$12:$C$26,MATCH(装备强化附表!M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31</v>
      </c>
      <c r="N702" s="54">
        <f t="shared" si="153"/>
        <v>62000</v>
      </c>
      <c r="O702" s="54">
        <f>ROUNDUP(装备强化!$F$3*INDEX(装备强化!$C$12:$C$26,MATCH(装备强化附表!O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40</v>
      </c>
      <c r="P702" s="54">
        <f t="shared" si="154"/>
        <v>80000</v>
      </c>
      <c r="Q702" s="54">
        <f>ROUNDUP(装备强化!$F$3*INDEX(装备强化!$C$12:$C$26,MATCH(装备强化附表!Q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71</v>
      </c>
      <c r="R702" s="54">
        <f t="shared" si="155"/>
        <v>142000</v>
      </c>
      <c r="S702" s="54">
        <f>ROUNDUP(装备强化!$F$3*INDEX(装备强化!$C$12:$C$26,MATCH(装备强化附表!S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82</v>
      </c>
      <c r="T702" s="54">
        <f t="shared" si="156"/>
        <v>164000</v>
      </c>
      <c r="U702" s="54">
        <f>ROUNDUP(装备强化!$F$3*INDEX(装备强化!$C$12:$C$26,MATCH(装备强化附表!U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93</v>
      </c>
      <c r="V702" s="54">
        <f t="shared" si="157"/>
        <v>186000</v>
      </c>
      <c r="W702" s="54">
        <f>ROUNDUP(装备强化!$F$3*INDEX(装备强化!$C$12:$C$26,MATCH(装备强化附表!W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105</v>
      </c>
      <c r="X702" s="54">
        <f t="shared" si="158"/>
        <v>210000</v>
      </c>
      <c r="Y702" s="54">
        <f>ROUNDUP(装备强化!$F$3*INDEX(装备强化!$C$12:$C$26,MATCH(装备强化附表!Y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116</v>
      </c>
      <c r="Z702" s="54">
        <f t="shared" si="159"/>
        <v>232000</v>
      </c>
      <c r="AA702" s="54">
        <f>ROUNDUP(装备强化!$F$3*INDEX(装备强化!$C$12:$C$26,MATCH(装备强化附表!AA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203</v>
      </c>
      <c r="AB702" s="54">
        <f t="shared" si="160"/>
        <v>406000</v>
      </c>
      <c r="AC702" s="54">
        <f>ROUNDUP(装备强化!$F$3*INDEX(装备强化!$C$12:$C$26,MATCH(装备强化附表!AC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225</v>
      </c>
      <c r="AD702" s="54">
        <f t="shared" si="161"/>
        <v>450000</v>
      </c>
      <c r="AE702" s="54">
        <f>ROUNDUP(装备强化!$F$3*INDEX(装备强化!$C$12:$C$26,MATCH(装备强化附表!AE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248</v>
      </c>
      <c r="AF702" s="54">
        <f t="shared" si="162"/>
        <v>496000</v>
      </c>
      <c r="AG702" s="54">
        <f>ROUNDUP(装备强化!$F$3*INDEX(装备强化!$C$12:$C$26,MATCH(装备强化附表!AG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270</v>
      </c>
      <c r="AH702" s="54">
        <f t="shared" si="163"/>
        <v>540000</v>
      </c>
      <c r="AI702" s="54">
        <f>ROUNDUP(装备强化!$F$3*INDEX(装备强化!$C$12:$C$26,MATCH(装备强化附表!AI$1,装备强化!$B$12:$B$26,0))*INDEX(装备强化!$G$12:$G$16,MATCH(装备强化附表!$D702,装备强化!$F$12:$F$16,0))*(INDEX(装备强化!$K$12:$K$26,MATCH(装备强化附表!$E702,装备强化!$J$12:$J$26,0))+IF($B702=1,装备强化!$K$28,0))*INDEX(装备强化!$O$12:$O$21,MATCH(装备强化附表!$C702,装备强化!$N$12:$N$21,0)),0)</f>
        <v>293</v>
      </c>
      <c r="AJ702" s="54">
        <f t="shared" si="164"/>
        <v>586000</v>
      </c>
    </row>
    <row r="703" spans="1:36">
      <c r="A703" t="s">
        <v>537</v>
      </c>
      <c r="B703">
        <v>0</v>
      </c>
      <c r="C703" t="s">
        <v>126</v>
      </c>
      <c r="D703" t="s">
        <v>311</v>
      </c>
      <c r="E703">
        <v>5</v>
      </c>
      <c r="F703" t="s">
        <v>232</v>
      </c>
      <c r="G703" s="54">
        <f>ROUNDUP(装备强化!$F$3*INDEX(装备强化!$C$12:$C$26,MATCH(装备强化附表!G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5</v>
      </c>
      <c r="H703" s="54">
        <f t="shared" si="150"/>
        <v>10000</v>
      </c>
      <c r="I703" s="54">
        <f>ROUNDUP(装备强化!$F$3*INDEX(装备强化!$C$12:$C$26,MATCH(装备强化附表!I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7</v>
      </c>
      <c r="J703" s="54">
        <f t="shared" si="151"/>
        <v>14000</v>
      </c>
      <c r="K703" s="54">
        <f>ROUNDUP(装备强化!$F$3*INDEX(装备强化!$C$12:$C$26,MATCH(装备强化附表!K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11</v>
      </c>
      <c r="L703" s="54">
        <f t="shared" si="152"/>
        <v>22000</v>
      </c>
      <c r="M703" s="54">
        <f>ROUNDUP(装备强化!$F$3*INDEX(装备强化!$C$12:$C$26,MATCH(装备强化附表!M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13</v>
      </c>
      <c r="N703" s="54">
        <f t="shared" si="153"/>
        <v>26000</v>
      </c>
      <c r="O703" s="54">
        <f>ROUNDUP(装备强化!$F$3*INDEX(装备强化!$C$12:$C$26,MATCH(装备强化附表!O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16</v>
      </c>
      <c r="P703" s="54">
        <f t="shared" si="154"/>
        <v>32000</v>
      </c>
      <c r="Q703" s="54">
        <f>ROUNDUP(装备强化!$F$3*INDEX(装备强化!$C$12:$C$26,MATCH(装备强化附表!Q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29</v>
      </c>
      <c r="R703" s="54">
        <f t="shared" si="155"/>
        <v>58000</v>
      </c>
      <c r="S703" s="54">
        <f>ROUNDUP(装备强化!$F$3*INDEX(装备强化!$C$12:$C$26,MATCH(装备强化附表!S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33</v>
      </c>
      <c r="T703" s="54">
        <f t="shared" si="156"/>
        <v>66000</v>
      </c>
      <c r="U703" s="54">
        <f>ROUNDUP(装备强化!$F$3*INDEX(装备强化!$C$12:$C$26,MATCH(装备强化附表!U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38</v>
      </c>
      <c r="V703" s="54">
        <f t="shared" si="157"/>
        <v>76000</v>
      </c>
      <c r="W703" s="54">
        <f>ROUNDUP(装备强化!$F$3*INDEX(装备强化!$C$12:$C$26,MATCH(装备强化附表!W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42</v>
      </c>
      <c r="X703" s="54">
        <f t="shared" si="158"/>
        <v>84000</v>
      </c>
      <c r="Y703" s="54">
        <f>ROUNDUP(装备强化!$F$3*INDEX(装备强化!$C$12:$C$26,MATCH(装备强化附表!Y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47</v>
      </c>
      <c r="Z703" s="54">
        <f t="shared" si="159"/>
        <v>94000</v>
      </c>
      <c r="AA703" s="54">
        <f>ROUNDUP(装备强化!$F$3*INDEX(装备强化!$C$12:$C$26,MATCH(装备强化附表!AA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81</v>
      </c>
      <c r="AB703" s="54">
        <f t="shared" si="160"/>
        <v>162000</v>
      </c>
      <c r="AC703" s="54">
        <f>ROUNDUP(装备强化!$F$3*INDEX(装备强化!$C$12:$C$26,MATCH(装备强化附表!AC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90</v>
      </c>
      <c r="AD703" s="54">
        <f t="shared" si="161"/>
        <v>180000</v>
      </c>
      <c r="AE703" s="54">
        <f>ROUNDUP(装备强化!$F$3*INDEX(装备强化!$C$12:$C$26,MATCH(装备强化附表!AE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99</v>
      </c>
      <c r="AF703" s="54">
        <f t="shared" si="162"/>
        <v>198000</v>
      </c>
      <c r="AG703" s="54">
        <f>ROUNDUP(装备强化!$F$3*INDEX(装备强化!$C$12:$C$26,MATCH(装备强化附表!AG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108</v>
      </c>
      <c r="AH703" s="54">
        <f t="shared" si="163"/>
        <v>216000</v>
      </c>
      <c r="AI703" s="54">
        <f>ROUNDUP(装备强化!$F$3*INDEX(装备强化!$C$12:$C$26,MATCH(装备强化附表!AI$1,装备强化!$B$12:$B$26,0))*INDEX(装备强化!$G$12:$G$16,MATCH(装备强化附表!$D703,装备强化!$F$12:$F$16,0))*(INDEX(装备强化!$K$12:$K$26,MATCH(装备强化附表!$E703,装备强化!$J$12:$J$26,0))+IF($B703=1,装备强化!$K$28,0))*INDEX(装备强化!$O$12:$O$21,MATCH(装备强化附表!$C703,装备强化!$N$12:$N$21,0)),0)</f>
        <v>117</v>
      </c>
      <c r="AJ703" s="54">
        <f t="shared" si="164"/>
        <v>234000</v>
      </c>
    </row>
    <row r="704" spans="1:36">
      <c r="A704" t="s">
        <v>542</v>
      </c>
      <c r="B704">
        <v>1</v>
      </c>
      <c r="C704" t="s">
        <v>126</v>
      </c>
      <c r="D704" t="s">
        <v>311</v>
      </c>
      <c r="E704">
        <v>5</v>
      </c>
      <c r="F704" t="s">
        <v>232</v>
      </c>
      <c r="G704" s="54">
        <f>ROUNDUP(装备强化!$F$3*INDEX(装备强化!$C$12:$C$26,MATCH(装备强化附表!G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9</v>
      </c>
      <c r="H704" s="54">
        <f t="shared" si="150"/>
        <v>18000</v>
      </c>
      <c r="I704" s="54">
        <f>ROUNDUP(装备强化!$F$3*INDEX(装备强化!$C$12:$C$26,MATCH(装备强化附表!I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14</v>
      </c>
      <c r="J704" s="54">
        <f t="shared" si="151"/>
        <v>28000</v>
      </c>
      <c r="K704" s="54">
        <f>ROUNDUP(装备强化!$F$3*INDEX(装备强化!$C$12:$C$26,MATCH(装备强化附表!K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21</v>
      </c>
      <c r="L704" s="54">
        <f t="shared" si="152"/>
        <v>42000</v>
      </c>
      <c r="M704" s="54">
        <f>ROUNDUP(装备强化!$F$3*INDEX(装备强化!$C$12:$C$26,MATCH(装备强化附表!M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25</v>
      </c>
      <c r="N704" s="54">
        <f t="shared" si="153"/>
        <v>50000</v>
      </c>
      <c r="O704" s="54">
        <f>ROUNDUP(装备强化!$F$3*INDEX(装备强化!$C$12:$C$26,MATCH(装备强化附表!O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32</v>
      </c>
      <c r="P704" s="54">
        <f t="shared" si="154"/>
        <v>64000</v>
      </c>
      <c r="Q704" s="54">
        <f>ROUNDUP(装备强化!$F$3*INDEX(装备强化!$C$12:$C$26,MATCH(装备强化附表!Q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57</v>
      </c>
      <c r="R704" s="54">
        <f t="shared" si="155"/>
        <v>114000</v>
      </c>
      <c r="S704" s="54">
        <f>ROUNDUP(装备强化!$F$3*INDEX(装备强化!$C$12:$C$26,MATCH(装备强化附表!S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66</v>
      </c>
      <c r="T704" s="54">
        <f t="shared" si="156"/>
        <v>132000</v>
      </c>
      <c r="U704" s="54">
        <f>ROUNDUP(装备强化!$F$3*INDEX(装备强化!$C$12:$C$26,MATCH(装备强化附表!U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75</v>
      </c>
      <c r="V704" s="54">
        <f t="shared" si="157"/>
        <v>150000</v>
      </c>
      <c r="W704" s="54">
        <f>ROUNDUP(装备强化!$F$3*INDEX(装备强化!$C$12:$C$26,MATCH(装备强化附表!W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84</v>
      </c>
      <c r="X704" s="54">
        <f t="shared" si="158"/>
        <v>168000</v>
      </c>
      <c r="Y704" s="54">
        <f>ROUNDUP(装备强化!$F$3*INDEX(装备强化!$C$12:$C$26,MATCH(装备强化附表!Y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93</v>
      </c>
      <c r="Z704" s="54">
        <f t="shared" si="159"/>
        <v>186000</v>
      </c>
      <c r="AA704" s="54">
        <f>ROUNDUP(装备强化!$F$3*INDEX(装备强化!$C$12:$C$26,MATCH(装备强化附表!AA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162</v>
      </c>
      <c r="AB704" s="54">
        <f t="shared" si="160"/>
        <v>324000</v>
      </c>
      <c r="AC704" s="54">
        <f>ROUNDUP(装备强化!$F$3*INDEX(装备强化!$C$12:$C$26,MATCH(装备强化附表!AC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180</v>
      </c>
      <c r="AD704" s="54">
        <f t="shared" si="161"/>
        <v>360000</v>
      </c>
      <c r="AE704" s="54">
        <f>ROUNDUP(装备强化!$F$3*INDEX(装备强化!$C$12:$C$26,MATCH(装备强化附表!AE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198</v>
      </c>
      <c r="AF704" s="54">
        <f t="shared" si="162"/>
        <v>396000</v>
      </c>
      <c r="AG704" s="54">
        <f>ROUNDUP(装备强化!$F$3*INDEX(装备强化!$C$12:$C$26,MATCH(装备强化附表!AG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216</v>
      </c>
      <c r="AH704" s="54">
        <f t="shared" si="163"/>
        <v>432000</v>
      </c>
      <c r="AI704" s="54">
        <f>ROUNDUP(装备强化!$F$3*INDEX(装备强化!$C$12:$C$26,MATCH(装备强化附表!AI$1,装备强化!$B$12:$B$26,0))*INDEX(装备强化!$G$12:$G$16,MATCH(装备强化附表!$D704,装备强化!$F$12:$F$16,0))*(INDEX(装备强化!$K$12:$K$26,MATCH(装备强化附表!$E704,装备强化!$J$12:$J$26,0))+IF($B704=1,装备强化!$K$28,0))*INDEX(装备强化!$O$12:$O$21,MATCH(装备强化附表!$C704,装备强化!$N$12:$N$21,0)),0)</f>
        <v>234</v>
      </c>
      <c r="AJ704" s="54">
        <f t="shared" si="164"/>
        <v>468000</v>
      </c>
    </row>
    <row r="705" spans="1:36">
      <c r="A705" t="s">
        <v>547</v>
      </c>
      <c r="B705">
        <v>0</v>
      </c>
      <c r="C705" t="s">
        <v>129</v>
      </c>
      <c r="D705" t="s">
        <v>311</v>
      </c>
      <c r="E705">
        <v>5</v>
      </c>
      <c r="F705" t="s">
        <v>232</v>
      </c>
      <c r="G705" s="54">
        <f>ROUNDUP(装备强化!$F$3*INDEX(装备强化!$C$12:$C$26,MATCH(装备强化附表!G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5</v>
      </c>
      <c r="H705" s="54">
        <f t="shared" si="150"/>
        <v>10000</v>
      </c>
      <c r="I705" s="54">
        <f>ROUNDUP(装备强化!$F$3*INDEX(装备强化!$C$12:$C$26,MATCH(装备强化附表!I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7</v>
      </c>
      <c r="J705" s="54">
        <f t="shared" si="151"/>
        <v>14000</v>
      </c>
      <c r="K705" s="54">
        <f>ROUNDUP(装备强化!$F$3*INDEX(装备强化!$C$12:$C$26,MATCH(装备强化附表!K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11</v>
      </c>
      <c r="L705" s="54">
        <f t="shared" si="152"/>
        <v>22000</v>
      </c>
      <c r="M705" s="54">
        <f>ROUNDUP(装备强化!$F$3*INDEX(装备强化!$C$12:$C$26,MATCH(装备强化附表!M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13</v>
      </c>
      <c r="N705" s="54">
        <f t="shared" si="153"/>
        <v>26000</v>
      </c>
      <c r="O705" s="54">
        <f>ROUNDUP(装备强化!$F$3*INDEX(装备强化!$C$12:$C$26,MATCH(装备强化附表!O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16</v>
      </c>
      <c r="P705" s="54">
        <f t="shared" si="154"/>
        <v>32000</v>
      </c>
      <c r="Q705" s="54">
        <f>ROUNDUP(装备强化!$F$3*INDEX(装备强化!$C$12:$C$26,MATCH(装备强化附表!Q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29</v>
      </c>
      <c r="R705" s="54">
        <f t="shared" si="155"/>
        <v>58000</v>
      </c>
      <c r="S705" s="54">
        <f>ROUNDUP(装备强化!$F$3*INDEX(装备强化!$C$12:$C$26,MATCH(装备强化附表!S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33</v>
      </c>
      <c r="T705" s="54">
        <f t="shared" si="156"/>
        <v>66000</v>
      </c>
      <c r="U705" s="54">
        <f>ROUNDUP(装备强化!$F$3*INDEX(装备强化!$C$12:$C$26,MATCH(装备强化附表!U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38</v>
      </c>
      <c r="V705" s="54">
        <f t="shared" si="157"/>
        <v>76000</v>
      </c>
      <c r="W705" s="54">
        <f>ROUNDUP(装备强化!$F$3*INDEX(装备强化!$C$12:$C$26,MATCH(装备强化附表!W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42</v>
      </c>
      <c r="X705" s="54">
        <f t="shared" si="158"/>
        <v>84000</v>
      </c>
      <c r="Y705" s="54">
        <f>ROUNDUP(装备强化!$F$3*INDEX(装备强化!$C$12:$C$26,MATCH(装备强化附表!Y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47</v>
      </c>
      <c r="Z705" s="54">
        <f t="shared" si="159"/>
        <v>94000</v>
      </c>
      <c r="AA705" s="54">
        <f>ROUNDUP(装备强化!$F$3*INDEX(装备强化!$C$12:$C$26,MATCH(装备强化附表!AA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81</v>
      </c>
      <c r="AB705" s="54">
        <f t="shared" si="160"/>
        <v>162000</v>
      </c>
      <c r="AC705" s="54">
        <f>ROUNDUP(装备强化!$F$3*INDEX(装备强化!$C$12:$C$26,MATCH(装备强化附表!AC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90</v>
      </c>
      <c r="AD705" s="54">
        <f t="shared" si="161"/>
        <v>180000</v>
      </c>
      <c r="AE705" s="54">
        <f>ROUNDUP(装备强化!$F$3*INDEX(装备强化!$C$12:$C$26,MATCH(装备强化附表!AE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99</v>
      </c>
      <c r="AF705" s="54">
        <f t="shared" si="162"/>
        <v>198000</v>
      </c>
      <c r="AG705" s="54">
        <f>ROUNDUP(装备强化!$F$3*INDEX(装备强化!$C$12:$C$26,MATCH(装备强化附表!AG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108</v>
      </c>
      <c r="AH705" s="54">
        <f t="shared" si="163"/>
        <v>216000</v>
      </c>
      <c r="AI705" s="54">
        <f>ROUNDUP(装备强化!$F$3*INDEX(装备强化!$C$12:$C$26,MATCH(装备强化附表!AI$1,装备强化!$B$12:$B$26,0))*INDEX(装备强化!$G$12:$G$16,MATCH(装备强化附表!$D705,装备强化!$F$12:$F$16,0))*(INDEX(装备强化!$K$12:$K$26,MATCH(装备强化附表!$E705,装备强化!$J$12:$J$26,0))+IF($B705=1,装备强化!$K$28,0))*INDEX(装备强化!$O$12:$O$21,MATCH(装备强化附表!$C705,装备强化!$N$12:$N$21,0)),0)</f>
        <v>117</v>
      </c>
      <c r="AJ705" s="54">
        <f t="shared" si="164"/>
        <v>234000</v>
      </c>
    </row>
    <row r="706" spans="1:36">
      <c r="A706" t="s">
        <v>552</v>
      </c>
      <c r="B706">
        <v>1</v>
      </c>
      <c r="C706" t="s">
        <v>129</v>
      </c>
      <c r="D706" t="s">
        <v>311</v>
      </c>
      <c r="E706">
        <v>5</v>
      </c>
      <c r="F706" t="s">
        <v>232</v>
      </c>
      <c r="G706" s="54">
        <f>ROUNDUP(装备强化!$F$3*INDEX(装备强化!$C$12:$C$26,MATCH(装备强化附表!G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9</v>
      </c>
      <c r="H706" s="54">
        <f t="shared" si="150"/>
        <v>18000</v>
      </c>
      <c r="I706" s="54">
        <f>ROUNDUP(装备强化!$F$3*INDEX(装备强化!$C$12:$C$26,MATCH(装备强化附表!I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14</v>
      </c>
      <c r="J706" s="54">
        <f t="shared" si="151"/>
        <v>28000</v>
      </c>
      <c r="K706" s="54">
        <f>ROUNDUP(装备强化!$F$3*INDEX(装备强化!$C$12:$C$26,MATCH(装备强化附表!K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21</v>
      </c>
      <c r="L706" s="54">
        <f t="shared" si="152"/>
        <v>42000</v>
      </c>
      <c r="M706" s="54">
        <f>ROUNDUP(装备强化!$F$3*INDEX(装备强化!$C$12:$C$26,MATCH(装备强化附表!M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25</v>
      </c>
      <c r="N706" s="54">
        <f t="shared" si="153"/>
        <v>50000</v>
      </c>
      <c r="O706" s="54">
        <f>ROUNDUP(装备强化!$F$3*INDEX(装备强化!$C$12:$C$26,MATCH(装备强化附表!O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32</v>
      </c>
      <c r="P706" s="54">
        <f t="shared" si="154"/>
        <v>64000</v>
      </c>
      <c r="Q706" s="54">
        <f>ROUNDUP(装备强化!$F$3*INDEX(装备强化!$C$12:$C$26,MATCH(装备强化附表!Q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57</v>
      </c>
      <c r="R706" s="54">
        <f t="shared" si="155"/>
        <v>114000</v>
      </c>
      <c r="S706" s="54">
        <f>ROUNDUP(装备强化!$F$3*INDEX(装备强化!$C$12:$C$26,MATCH(装备强化附表!S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66</v>
      </c>
      <c r="T706" s="54">
        <f t="shared" si="156"/>
        <v>132000</v>
      </c>
      <c r="U706" s="54">
        <f>ROUNDUP(装备强化!$F$3*INDEX(装备强化!$C$12:$C$26,MATCH(装备强化附表!U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75</v>
      </c>
      <c r="V706" s="54">
        <f t="shared" si="157"/>
        <v>150000</v>
      </c>
      <c r="W706" s="54">
        <f>ROUNDUP(装备强化!$F$3*INDEX(装备强化!$C$12:$C$26,MATCH(装备强化附表!W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84</v>
      </c>
      <c r="X706" s="54">
        <f t="shared" si="158"/>
        <v>168000</v>
      </c>
      <c r="Y706" s="54">
        <f>ROUNDUP(装备强化!$F$3*INDEX(装备强化!$C$12:$C$26,MATCH(装备强化附表!Y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93</v>
      </c>
      <c r="Z706" s="54">
        <f t="shared" si="159"/>
        <v>186000</v>
      </c>
      <c r="AA706" s="54">
        <f>ROUNDUP(装备强化!$F$3*INDEX(装备强化!$C$12:$C$26,MATCH(装备强化附表!AA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162</v>
      </c>
      <c r="AB706" s="54">
        <f t="shared" si="160"/>
        <v>324000</v>
      </c>
      <c r="AC706" s="54">
        <f>ROUNDUP(装备强化!$F$3*INDEX(装备强化!$C$12:$C$26,MATCH(装备强化附表!AC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180</v>
      </c>
      <c r="AD706" s="54">
        <f t="shared" si="161"/>
        <v>360000</v>
      </c>
      <c r="AE706" s="54">
        <f>ROUNDUP(装备强化!$F$3*INDEX(装备强化!$C$12:$C$26,MATCH(装备强化附表!AE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198</v>
      </c>
      <c r="AF706" s="54">
        <f t="shared" si="162"/>
        <v>396000</v>
      </c>
      <c r="AG706" s="54">
        <f>ROUNDUP(装备强化!$F$3*INDEX(装备强化!$C$12:$C$26,MATCH(装备强化附表!AG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216</v>
      </c>
      <c r="AH706" s="54">
        <f t="shared" si="163"/>
        <v>432000</v>
      </c>
      <c r="AI706" s="54">
        <f>ROUNDUP(装备强化!$F$3*INDEX(装备强化!$C$12:$C$26,MATCH(装备强化附表!AI$1,装备强化!$B$12:$B$26,0))*INDEX(装备强化!$G$12:$G$16,MATCH(装备强化附表!$D706,装备强化!$F$12:$F$16,0))*(INDEX(装备强化!$K$12:$K$26,MATCH(装备强化附表!$E706,装备强化!$J$12:$J$26,0))+IF($B706=1,装备强化!$K$28,0))*INDEX(装备强化!$O$12:$O$21,MATCH(装备强化附表!$C706,装备强化!$N$12:$N$21,0)),0)</f>
        <v>234</v>
      </c>
      <c r="AJ706" s="54">
        <f t="shared" si="164"/>
        <v>468000</v>
      </c>
    </row>
    <row r="707" spans="1:36">
      <c r="A707" t="s">
        <v>557</v>
      </c>
      <c r="B707">
        <v>0</v>
      </c>
      <c r="C707" t="s">
        <v>123</v>
      </c>
      <c r="D707" t="s">
        <v>311</v>
      </c>
      <c r="E707">
        <v>10</v>
      </c>
      <c r="F707" t="s">
        <v>232</v>
      </c>
      <c r="G707" s="54">
        <f>ROUNDUP(装备强化!$F$3*INDEX(装备强化!$C$12:$C$26,MATCH(装备强化附表!G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7</v>
      </c>
      <c r="H707" s="54">
        <f t="shared" si="150"/>
        <v>14000</v>
      </c>
      <c r="I707" s="54">
        <f>ROUNDUP(装备强化!$F$3*INDEX(装备强化!$C$12:$C$26,MATCH(装备强化附表!I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11</v>
      </c>
      <c r="J707" s="54">
        <f t="shared" si="151"/>
        <v>22000</v>
      </c>
      <c r="K707" s="54">
        <f>ROUNDUP(装备强化!$F$3*INDEX(装备强化!$C$12:$C$26,MATCH(装备强化附表!K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16</v>
      </c>
      <c r="L707" s="54">
        <f t="shared" si="152"/>
        <v>32000</v>
      </c>
      <c r="M707" s="54">
        <f>ROUNDUP(装备强化!$F$3*INDEX(装备强化!$C$12:$C$26,MATCH(装备强化附表!M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19</v>
      </c>
      <c r="N707" s="54">
        <f t="shared" si="153"/>
        <v>38000</v>
      </c>
      <c r="O707" s="54">
        <f>ROUNDUP(装备强化!$F$3*INDEX(装备强化!$C$12:$C$26,MATCH(装备强化附表!O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24</v>
      </c>
      <c r="P707" s="54">
        <f t="shared" si="154"/>
        <v>48000</v>
      </c>
      <c r="Q707" s="54">
        <f>ROUNDUP(装备强化!$F$3*INDEX(装备强化!$C$12:$C$26,MATCH(装备强化附表!Q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43</v>
      </c>
      <c r="R707" s="54">
        <f t="shared" si="155"/>
        <v>86000</v>
      </c>
      <c r="S707" s="54">
        <f>ROUNDUP(装备强化!$F$3*INDEX(装备强化!$C$12:$C$26,MATCH(装备强化附表!S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49</v>
      </c>
      <c r="T707" s="54">
        <f t="shared" si="156"/>
        <v>98000</v>
      </c>
      <c r="U707" s="54">
        <f>ROUNDUP(装备强化!$F$3*INDEX(装备强化!$C$12:$C$26,MATCH(装备强化附表!U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56</v>
      </c>
      <c r="V707" s="54">
        <f t="shared" si="157"/>
        <v>112000</v>
      </c>
      <c r="W707" s="54">
        <f>ROUNDUP(装备强化!$F$3*INDEX(装备强化!$C$12:$C$26,MATCH(装备强化附表!W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63</v>
      </c>
      <c r="X707" s="54">
        <f t="shared" si="158"/>
        <v>126000</v>
      </c>
      <c r="Y707" s="54">
        <f>ROUNDUP(装备强化!$F$3*INDEX(装备强化!$C$12:$C$26,MATCH(装备强化附表!Y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70</v>
      </c>
      <c r="Z707" s="54">
        <f t="shared" si="159"/>
        <v>140000</v>
      </c>
      <c r="AA707" s="54">
        <f>ROUNDUP(装备强化!$F$3*INDEX(装备强化!$C$12:$C$26,MATCH(装备强化附表!AA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122</v>
      </c>
      <c r="AB707" s="54">
        <f t="shared" si="160"/>
        <v>244000</v>
      </c>
      <c r="AC707" s="54">
        <f>ROUNDUP(装备强化!$F$3*INDEX(装备强化!$C$12:$C$26,MATCH(装备强化附表!AC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135</v>
      </c>
      <c r="AD707" s="54">
        <f t="shared" si="161"/>
        <v>270000</v>
      </c>
      <c r="AE707" s="54">
        <f>ROUNDUP(装备强化!$F$3*INDEX(装备强化!$C$12:$C$26,MATCH(装备强化附表!AE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149</v>
      </c>
      <c r="AF707" s="54">
        <f t="shared" si="162"/>
        <v>298000</v>
      </c>
      <c r="AG707" s="54">
        <f>ROUNDUP(装备强化!$F$3*INDEX(装备强化!$C$12:$C$26,MATCH(装备强化附表!AG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162</v>
      </c>
      <c r="AH707" s="54">
        <f t="shared" si="163"/>
        <v>324000</v>
      </c>
      <c r="AI707" s="54">
        <f>ROUNDUP(装备强化!$F$3*INDEX(装备强化!$C$12:$C$26,MATCH(装备强化附表!AI$1,装备强化!$B$12:$B$26,0))*INDEX(装备强化!$G$12:$G$16,MATCH(装备强化附表!$D707,装备强化!$F$12:$F$16,0))*(INDEX(装备强化!$K$12:$K$26,MATCH(装备强化附表!$E707,装备强化!$J$12:$J$26,0))+IF($B707=1,装备强化!$K$28,0))*INDEX(装备强化!$O$12:$O$21,MATCH(装备强化附表!$C707,装备强化!$N$12:$N$21,0)),0)</f>
        <v>176</v>
      </c>
      <c r="AJ707" s="54">
        <f t="shared" si="164"/>
        <v>352000</v>
      </c>
    </row>
    <row r="708" spans="1:36">
      <c r="A708" t="s">
        <v>562</v>
      </c>
      <c r="B708">
        <v>0</v>
      </c>
      <c r="C708" t="s">
        <v>124</v>
      </c>
      <c r="D708" t="s">
        <v>311</v>
      </c>
      <c r="E708">
        <v>10</v>
      </c>
      <c r="F708" t="s">
        <v>232</v>
      </c>
      <c r="G708" s="54">
        <f>ROUNDUP(装备强化!$F$3*INDEX(装备强化!$C$12:$C$26,MATCH(装备强化附表!G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9</v>
      </c>
      <c r="H708" s="54">
        <f t="shared" ref="H708:H771" si="165">G708*2000</f>
        <v>18000</v>
      </c>
      <c r="I708" s="54">
        <f>ROUNDUP(装备强化!$F$3*INDEX(装备强化!$C$12:$C$26,MATCH(装备强化附表!I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13</v>
      </c>
      <c r="J708" s="54">
        <f t="shared" ref="J708:J771" si="166">I708*2000</f>
        <v>26000</v>
      </c>
      <c r="K708" s="54">
        <f>ROUNDUP(装备强化!$F$3*INDEX(装备强化!$C$12:$C$26,MATCH(装备强化附表!K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19</v>
      </c>
      <c r="L708" s="54">
        <f t="shared" ref="L708:L771" si="167">K708*2000</f>
        <v>38000</v>
      </c>
      <c r="M708" s="54">
        <f>ROUNDUP(装备强化!$F$3*INDEX(装备强化!$C$12:$C$26,MATCH(装备强化附表!M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24</v>
      </c>
      <c r="N708" s="54">
        <f t="shared" ref="N708:N771" si="168">M708*2000</f>
        <v>48000</v>
      </c>
      <c r="O708" s="54">
        <f>ROUNDUP(装备强化!$F$3*INDEX(装备强化!$C$12:$C$26,MATCH(装备强化附表!O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30</v>
      </c>
      <c r="P708" s="54">
        <f t="shared" ref="P708:P771" si="169">O708*2000</f>
        <v>60000</v>
      </c>
      <c r="Q708" s="54">
        <f>ROUNDUP(装备强化!$F$3*INDEX(装备强化!$C$12:$C$26,MATCH(装备强化附表!Q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53</v>
      </c>
      <c r="R708" s="54">
        <f t="shared" ref="R708:R771" si="170">Q708*2000</f>
        <v>106000</v>
      </c>
      <c r="S708" s="54">
        <f>ROUNDUP(装备强化!$F$3*INDEX(装备强化!$C$12:$C$26,MATCH(装备强化附表!S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62</v>
      </c>
      <c r="T708" s="54">
        <f t="shared" ref="T708:T771" si="171">S708*2000</f>
        <v>124000</v>
      </c>
      <c r="U708" s="54">
        <f>ROUNDUP(装备强化!$F$3*INDEX(装备强化!$C$12:$C$26,MATCH(装备强化附表!U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70</v>
      </c>
      <c r="V708" s="54">
        <f t="shared" ref="V708:V771" si="172">U708*2000</f>
        <v>140000</v>
      </c>
      <c r="W708" s="54">
        <f>ROUNDUP(装备强化!$F$3*INDEX(装备强化!$C$12:$C$26,MATCH(装备强化附表!W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79</v>
      </c>
      <c r="X708" s="54">
        <f t="shared" ref="X708:X771" si="173">W708*2000</f>
        <v>158000</v>
      </c>
      <c r="Y708" s="54">
        <f>ROUNDUP(装备强化!$F$3*INDEX(装备强化!$C$12:$C$26,MATCH(装备强化附表!Y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87</v>
      </c>
      <c r="Z708" s="54">
        <f t="shared" ref="Z708:Z771" si="174">Y708*2000</f>
        <v>174000</v>
      </c>
      <c r="AA708" s="54">
        <f>ROUNDUP(装备强化!$F$3*INDEX(装备强化!$C$12:$C$26,MATCH(装备强化附表!AA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152</v>
      </c>
      <c r="AB708" s="54">
        <f t="shared" ref="AB708:AB771" si="175">AA708*2000</f>
        <v>304000</v>
      </c>
      <c r="AC708" s="54">
        <f>ROUNDUP(装备强化!$F$3*INDEX(装备强化!$C$12:$C$26,MATCH(装备强化附表!AC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169</v>
      </c>
      <c r="AD708" s="54">
        <f t="shared" ref="AD708:AD771" si="176">AC708*2000</f>
        <v>338000</v>
      </c>
      <c r="AE708" s="54">
        <f>ROUNDUP(装备强化!$F$3*INDEX(装备强化!$C$12:$C$26,MATCH(装备强化附表!AE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186</v>
      </c>
      <c r="AF708" s="54">
        <f t="shared" ref="AF708:AF771" si="177">AE708*2000</f>
        <v>372000</v>
      </c>
      <c r="AG708" s="54">
        <f>ROUNDUP(装备强化!$F$3*INDEX(装备强化!$C$12:$C$26,MATCH(装备强化附表!AG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203</v>
      </c>
      <c r="AH708" s="54">
        <f t="shared" ref="AH708:AH771" si="178">AG708*2000</f>
        <v>406000</v>
      </c>
      <c r="AI708" s="54">
        <f>ROUNDUP(装备强化!$F$3*INDEX(装备强化!$C$12:$C$26,MATCH(装备强化附表!AI$1,装备强化!$B$12:$B$26,0))*INDEX(装备强化!$G$12:$G$16,MATCH(装备强化附表!$D708,装备强化!$F$12:$F$16,0))*(INDEX(装备强化!$K$12:$K$26,MATCH(装备强化附表!$E708,装备强化!$J$12:$J$26,0))+IF($B708=1,装备强化!$K$28,0))*INDEX(装备强化!$O$12:$O$21,MATCH(装备强化附表!$C708,装备强化!$N$12:$N$21,0)),0)</f>
        <v>220</v>
      </c>
      <c r="AJ708" s="54">
        <f t="shared" ref="AJ708:AJ771" si="179">AI708*2000</f>
        <v>440000</v>
      </c>
    </row>
    <row r="709" spans="1:36">
      <c r="A709" t="s">
        <v>567</v>
      </c>
      <c r="B709">
        <v>0</v>
      </c>
      <c r="C709" t="s">
        <v>125</v>
      </c>
      <c r="D709" t="s">
        <v>311</v>
      </c>
      <c r="E709">
        <v>10</v>
      </c>
      <c r="F709" t="s">
        <v>232</v>
      </c>
      <c r="G709" s="54">
        <f>ROUNDUP(装备强化!$F$3*INDEX(装备强化!$C$12:$C$26,MATCH(装备强化附表!G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9</v>
      </c>
      <c r="H709" s="54">
        <f t="shared" si="165"/>
        <v>18000</v>
      </c>
      <c r="I709" s="54">
        <f>ROUNDUP(装备强化!$F$3*INDEX(装备强化!$C$12:$C$26,MATCH(装备强化附表!I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13</v>
      </c>
      <c r="J709" s="54">
        <f t="shared" si="166"/>
        <v>26000</v>
      </c>
      <c r="K709" s="54">
        <f>ROUNDUP(装备强化!$F$3*INDEX(装备强化!$C$12:$C$26,MATCH(装备强化附表!K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19</v>
      </c>
      <c r="L709" s="54">
        <f t="shared" si="167"/>
        <v>38000</v>
      </c>
      <c r="M709" s="54">
        <f>ROUNDUP(装备强化!$F$3*INDEX(装备强化!$C$12:$C$26,MATCH(装备强化附表!M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24</v>
      </c>
      <c r="N709" s="54">
        <f t="shared" si="168"/>
        <v>48000</v>
      </c>
      <c r="O709" s="54">
        <f>ROUNDUP(装备强化!$F$3*INDEX(装备强化!$C$12:$C$26,MATCH(装备强化附表!O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30</v>
      </c>
      <c r="P709" s="54">
        <f t="shared" si="169"/>
        <v>60000</v>
      </c>
      <c r="Q709" s="54">
        <f>ROUNDUP(装备强化!$F$3*INDEX(装备强化!$C$12:$C$26,MATCH(装备强化附表!Q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53</v>
      </c>
      <c r="R709" s="54">
        <f t="shared" si="170"/>
        <v>106000</v>
      </c>
      <c r="S709" s="54">
        <f>ROUNDUP(装备强化!$F$3*INDEX(装备强化!$C$12:$C$26,MATCH(装备强化附表!S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62</v>
      </c>
      <c r="T709" s="54">
        <f t="shared" si="171"/>
        <v>124000</v>
      </c>
      <c r="U709" s="54">
        <f>ROUNDUP(装备强化!$F$3*INDEX(装备强化!$C$12:$C$26,MATCH(装备强化附表!U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70</v>
      </c>
      <c r="V709" s="54">
        <f t="shared" si="172"/>
        <v>140000</v>
      </c>
      <c r="W709" s="54">
        <f>ROUNDUP(装备强化!$F$3*INDEX(装备强化!$C$12:$C$26,MATCH(装备强化附表!W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79</v>
      </c>
      <c r="X709" s="54">
        <f t="shared" si="173"/>
        <v>158000</v>
      </c>
      <c r="Y709" s="54">
        <f>ROUNDUP(装备强化!$F$3*INDEX(装备强化!$C$12:$C$26,MATCH(装备强化附表!Y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87</v>
      </c>
      <c r="Z709" s="54">
        <f t="shared" si="174"/>
        <v>174000</v>
      </c>
      <c r="AA709" s="54">
        <f>ROUNDUP(装备强化!$F$3*INDEX(装备强化!$C$12:$C$26,MATCH(装备强化附表!AA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152</v>
      </c>
      <c r="AB709" s="54">
        <f t="shared" si="175"/>
        <v>304000</v>
      </c>
      <c r="AC709" s="54">
        <f>ROUNDUP(装备强化!$F$3*INDEX(装备强化!$C$12:$C$26,MATCH(装备强化附表!AC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169</v>
      </c>
      <c r="AD709" s="54">
        <f t="shared" si="176"/>
        <v>338000</v>
      </c>
      <c r="AE709" s="54">
        <f>ROUNDUP(装备强化!$F$3*INDEX(装备强化!$C$12:$C$26,MATCH(装备强化附表!AE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186</v>
      </c>
      <c r="AF709" s="54">
        <f t="shared" si="177"/>
        <v>372000</v>
      </c>
      <c r="AG709" s="54">
        <f>ROUNDUP(装备强化!$F$3*INDEX(装备强化!$C$12:$C$26,MATCH(装备强化附表!AG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203</v>
      </c>
      <c r="AH709" s="54">
        <f t="shared" si="178"/>
        <v>406000</v>
      </c>
      <c r="AI709" s="54">
        <f>ROUNDUP(装备强化!$F$3*INDEX(装备强化!$C$12:$C$26,MATCH(装备强化附表!AI$1,装备强化!$B$12:$B$26,0))*INDEX(装备强化!$G$12:$G$16,MATCH(装备强化附表!$D709,装备强化!$F$12:$F$16,0))*(INDEX(装备强化!$K$12:$K$26,MATCH(装备强化附表!$E709,装备强化!$J$12:$J$26,0))+IF($B709=1,装备强化!$K$28,0))*INDEX(装备强化!$O$12:$O$21,MATCH(装备强化附表!$C709,装备强化!$N$12:$N$21,0)),0)</f>
        <v>220</v>
      </c>
      <c r="AJ709" s="54">
        <f t="shared" si="179"/>
        <v>440000</v>
      </c>
    </row>
    <row r="710" spans="1:36">
      <c r="A710" t="s">
        <v>572</v>
      </c>
      <c r="B710">
        <v>0</v>
      </c>
      <c r="C710" t="s">
        <v>130</v>
      </c>
      <c r="D710" t="s">
        <v>311</v>
      </c>
      <c r="E710">
        <v>10</v>
      </c>
      <c r="F710" t="s">
        <v>232</v>
      </c>
      <c r="G710" s="54">
        <f>ROUNDUP(装备强化!$F$3*INDEX(装备强化!$C$12:$C$26,MATCH(装备强化附表!G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7</v>
      </c>
      <c r="H710" s="54">
        <f t="shared" si="165"/>
        <v>14000</v>
      </c>
      <c r="I710" s="54">
        <f>ROUNDUP(装备强化!$F$3*INDEX(装备强化!$C$12:$C$26,MATCH(装备强化附表!I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11</v>
      </c>
      <c r="J710" s="54">
        <f t="shared" si="166"/>
        <v>22000</v>
      </c>
      <c r="K710" s="54">
        <f>ROUNDUP(装备强化!$F$3*INDEX(装备强化!$C$12:$C$26,MATCH(装备强化附表!K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16</v>
      </c>
      <c r="L710" s="54">
        <f t="shared" si="167"/>
        <v>32000</v>
      </c>
      <c r="M710" s="54">
        <f>ROUNDUP(装备强化!$F$3*INDEX(装备强化!$C$12:$C$26,MATCH(装备强化附表!M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19</v>
      </c>
      <c r="N710" s="54">
        <f t="shared" si="168"/>
        <v>38000</v>
      </c>
      <c r="O710" s="54">
        <f>ROUNDUP(装备强化!$F$3*INDEX(装备强化!$C$12:$C$26,MATCH(装备强化附表!O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24</v>
      </c>
      <c r="P710" s="54">
        <f t="shared" si="169"/>
        <v>48000</v>
      </c>
      <c r="Q710" s="54">
        <f>ROUNDUP(装备强化!$F$3*INDEX(装备强化!$C$12:$C$26,MATCH(装备强化附表!Q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43</v>
      </c>
      <c r="R710" s="54">
        <f t="shared" si="170"/>
        <v>86000</v>
      </c>
      <c r="S710" s="54">
        <f>ROUNDUP(装备强化!$F$3*INDEX(装备强化!$C$12:$C$26,MATCH(装备强化附表!S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49</v>
      </c>
      <c r="T710" s="54">
        <f t="shared" si="171"/>
        <v>98000</v>
      </c>
      <c r="U710" s="54">
        <f>ROUNDUP(装备强化!$F$3*INDEX(装备强化!$C$12:$C$26,MATCH(装备强化附表!U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56</v>
      </c>
      <c r="V710" s="54">
        <f t="shared" si="172"/>
        <v>112000</v>
      </c>
      <c r="W710" s="54">
        <f>ROUNDUP(装备强化!$F$3*INDEX(装备强化!$C$12:$C$26,MATCH(装备强化附表!W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63</v>
      </c>
      <c r="X710" s="54">
        <f t="shared" si="173"/>
        <v>126000</v>
      </c>
      <c r="Y710" s="54">
        <f>ROUNDUP(装备强化!$F$3*INDEX(装备强化!$C$12:$C$26,MATCH(装备强化附表!Y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70</v>
      </c>
      <c r="Z710" s="54">
        <f t="shared" si="174"/>
        <v>140000</v>
      </c>
      <c r="AA710" s="54">
        <f>ROUNDUP(装备强化!$F$3*INDEX(装备强化!$C$12:$C$26,MATCH(装备强化附表!AA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122</v>
      </c>
      <c r="AB710" s="54">
        <f t="shared" si="175"/>
        <v>244000</v>
      </c>
      <c r="AC710" s="54">
        <f>ROUNDUP(装备强化!$F$3*INDEX(装备强化!$C$12:$C$26,MATCH(装备强化附表!AC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135</v>
      </c>
      <c r="AD710" s="54">
        <f t="shared" si="176"/>
        <v>270000</v>
      </c>
      <c r="AE710" s="54">
        <f>ROUNDUP(装备强化!$F$3*INDEX(装备强化!$C$12:$C$26,MATCH(装备强化附表!AE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149</v>
      </c>
      <c r="AF710" s="54">
        <f t="shared" si="177"/>
        <v>298000</v>
      </c>
      <c r="AG710" s="54">
        <f>ROUNDUP(装备强化!$F$3*INDEX(装备强化!$C$12:$C$26,MATCH(装备强化附表!AG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162</v>
      </c>
      <c r="AH710" s="54">
        <f t="shared" si="178"/>
        <v>324000</v>
      </c>
      <c r="AI710" s="54">
        <f>ROUNDUP(装备强化!$F$3*INDEX(装备强化!$C$12:$C$26,MATCH(装备强化附表!AI$1,装备强化!$B$12:$B$26,0))*INDEX(装备强化!$G$12:$G$16,MATCH(装备强化附表!$D710,装备强化!$F$12:$F$16,0))*(INDEX(装备强化!$K$12:$K$26,MATCH(装备强化附表!$E710,装备强化!$J$12:$J$26,0))+IF($B710=1,装备强化!$K$28,0))*INDEX(装备强化!$O$12:$O$21,MATCH(装备强化附表!$C710,装备强化!$N$12:$N$21,0)),0)</f>
        <v>176</v>
      </c>
      <c r="AJ710" s="54">
        <f t="shared" si="179"/>
        <v>352000</v>
      </c>
    </row>
    <row r="711" spans="1:36">
      <c r="A711" t="s">
        <v>577</v>
      </c>
      <c r="B711">
        <v>0</v>
      </c>
      <c r="C711" t="s">
        <v>131</v>
      </c>
      <c r="D711" t="s">
        <v>311</v>
      </c>
      <c r="E711">
        <v>10</v>
      </c>
      <c r="F711" t="s">
        <v>232</v>
      </c>
      <c r="G711" s="54">
        <f>ROUNDUP(装备强化!$F$3*INDEX(装备强化!$C$12:$C$26,MATCH(装备强化附表!G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7</v>
      </c>
      <c r="H711" s="54">
        <f t="shared" si="165"/>
        <v>14000</v>
      </c>
      <c r="I711" s="54">
        <f>ROUNDUP(装备强化!$F$3*INDEX(装备强化!$C$12:$C$26,MATCH(装备强化附表!I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11</v>
      </c>
      <c r="J711" s="54">
        <f t="shared" si="166"/>
        <v>22000</v>
      </c>
      <c r="K711" s="54">
        <f>ROUNDUP(装备强化!$F$3*INDEX(装备强化!$C$12:$C$26,MATCH(装备强化附表!K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16</v>
      </c>
      <c r="L711" s="54">
        <f t="shared" si="167"/>
        <v>32000</v>
      </c>
      <c r="M711" s="54">
        <f>ROUNDUP(装备强化!$F$3*INDEX(装备强化!$C$12:$C$26,MATCH(装备强化附表!M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19</v>
      </c>
      <c r="N711" s="54">
        <f t="shared" si="168"/>
        <v>38000</v>
      </c>
      <c r="O711" s="54">
        <f>ROUNDUP(装备强化!$F$3*INDEX(装备强化!$C$12:$C$26,MATCH(装备强化附表!O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24</v>
      </c>
      <c r="P711" s="54">
        <f t="shared" si="169"/>
        <v>48000</v>
      </c>
      <c r="Q711" s="54">
        <f>ROUNDUP(装备强化!$F$3*INDEX(装备强化!$C$12:$C$26,MATCH(装备强化附表!Q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43</v>
      </c>
      <c r="R711" s="54">
        <f t="shared" si="170"/>
        <v>86000</v>
      </c>
      <c r="S711" s="54">
        <f>ROUNDUP(装备强化!$F$3*INDEX(装备强化!$C$12:$C$26,MATCH(装备强化附表!S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49</v>
      </c>
      <c r="T711" s="54">
        <f t="shared" si="171"/>
        <v>98000</v>
      </c>
      <c r="U711" s="54">
        <f>ROUNDUP(装备强化!$F$3*INDEX(装备强化!$C$12:$C$26,MATCH(装备强化附表!U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56</v>
      </c>
      <c r="V711" s="54">
        <f t="shared" si="172"/>
        <v>112000</v>
      </c>
      <c r="W711" s="54">
        <f>ROUNDUP(装备强化!$F$3*INDEX(装备强化!$C$12:$C$26,MATCH(装备强化附表!W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63</v>
      </c>
      <c r="X711" s="54">
        <f t="shared" si="173"/>
        <v>126000</v>
      </c>
      <c r="Y711" s="54">
        <f>ROUNDUP(装备强化!$F$3*INDEX(装备强化!$C$12:$C$26,MATCH(装备强化附表!Y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70</v>
      </c>
      <c r="Z711" s="54">
        <f t="shared" si="174"/>
        <v>140000</v>
      </c>
      <c r="AA711" s="54">
        <f>ROUNDUP(装备强化!$F$3*INDEX(装备强化!$C$12:$C$26,MATCH(装备强化附表!AA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122</v>
      </c>
      <c r="AB711" s="54">
        <f t="shared" si="175"/>
        <v>244000</v>
      </c>
      <c r="AC711" s="54">
        <f>ROUNDUP(装备强化!$F$3*INDEX(装备强化!$C$12:$C$26,MATCH(装备强化附表!AC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135</v>
      </c>
      <c r="AD711" s="54">
        <f t="shared" si="176"/>
        <v>270000</v>
      </c>
      <c r="AE711" s="54">
        <f>ROUNDUP(装备强化!$F$3*INDEX(装备强化!$C$12:$C$26,MATCH(装备强化附表!AE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149</v>
      </c>
      <c r="AF711" s="54">
        <f t="shared" si="177"/>
        <v>298000</v>
      </c>
      <c r="AG711" s="54">
        <f>ROUNDUP(装备强化!$F$3*INDEX(装备强化!$C$12:$C$26,MATCH(装备强化附表!AG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162</v>
      </c>
      <c r="AH711" s="54">
        <f t="shared" si="178"/>
        <v>324000</v>
      </c>
      <c r="AI711" s="54">
        <f>ROUNDUP(装备强化!$F$3*INDEX(装备强化!$C$12:$C$26,MATCH(装备强化附表!AI$1,装备强化!$B$12:$B$26,0))*INDEX(装备强化!$G$12:$G$16,MATCH(装备强化附表!$D711,装备强化!$F$12:$F$16,0))*(INDEX(装备强化!$K$12:$K$26,MATCH(装备强化附表!$E711,装备强化!$J$12:$J$26,0))+IF($B711=1,装备强化!$K$28,0))*INDEX(装备强化!$O$12:$O$21,MATCH(装备强化附表!$C711,装备强化!$N$12:$N$21,0)),0)</f>
        <v>176</v>
      </c>
      <c r="AJ711" s="54">
        <f t="shared" si="179"/>
        <v>352000</v>
      </c>
    </row>
    <row r="712" spans="1:36">
      <c r="A712" t="s">
        <v>582</v>
      </c>
      <c r="B712">
        <v>0</v>
      </c>
      <c r="C712" t="s">
        <v>132</v>
      </c>
      <c r="D712" t="s">
        <v>311</v>
      </c>
      <c r="E712">
        <v>10</v>
      </c>
      <c r="F712" t="s">
        <v>232</v>
      </c>
      <c r="G712" s="54">
        <f>ROUNDUP(装备强化!$F$3*INDEX(装备强化!$C$12:$C$26,MATCH(装备强化附表!G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5</v>
      </c>
      <c r="H712" s="54">
        <f t="shared" si="165"/>
        <v>10000</v>
      </c>
      <c r="I712" s="54">
        <f>ROUNDUP(装备强化!$F$3*INDEX(装备强化!$C$12:$C$26,MATCH(装备强化附表!I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7</v>
      </c>
      <c r="J712" s="54">
        <f t="shared" si="166"/>
        <v>14000</v>
      </c>
      <c r="K712" s="54">
        <f>ROUNDUP(装备强化!$F$3*INDEX(装备强化!$C$12:$C$26,MATCH(装备强化附表!K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10</v>
      </c>
      <c r="L712" s="54">
        <f t="shared" si="167"/>
        <v>20000</v>
      </c>
      <c r="M712" s="54">
        <f>ROUNDUP(装备强化!$F$3*INDEX(装备强化!$C$12:$C$26,MATCH(装备强化附表!M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12</v>
      </c>
      <c r="N712" s="54">
        <f t="shared" si="168"/>
        <v>24000</v>
      </c>
      <c r="O712" s="54">
        <f>ROUNDUP(装备强化!$F$3*INDEX(装备强化!$C$12:$C$26,MATCH(装备强化附表!O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15</v>
      </c>
      <c r="P712" s="54">
        <f t="shared" si="169"/>
        <v>30000</v>
      </c>
      <c r="Q712" s="54">
        <f>ROUNDUP(装备强化!$F$3*INDEX(装备强化!$C$12:$C$26,MATCH(装备强化附表!Q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26</v>
      </c>
      <c r="R712" s="54">
        <f t="shared" si="170"/>
        <v>52000</v>
      </c>
      <c r="S712" s="54">
        <f>ROUNDUP(装备强化!$F$3*INDEX(装备强化!$C$12:$C$26,MATCH(装备强化附表!S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30</v>
      </c>
      <c r="T712" s="54">
        <f t="shared" si="171"/>
        <v>60000</v>
      </c>
      <c r="U712" s="54">
        <f>ROUNDUP(装备强化!$F$3*INDEX(装备强化!$C$12:$C$26,MATCH(装备强化附表!U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34</v>
      </c>
      <c r="V712" s="54">
        <f t="shared" si="172"/>
        <v>68000</v>
      </c>
      <c r="W712" s="54">
        <f>ROUNDUP(装备强化!$F$3*INDEX(装备强化!$C$12:$C$26,MATCH(装备强化附表!W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38</v>
      </c>
      <c r="X712" s="54">
        <f t="shared" si="173"/>
        <v>76000</v>
      </c>
      <c r="Y712" s="54">
        <f>ROUNDUP(装备强化!$F$3*INDEX(装备强化!$C$12:$C$26,MATCH(装备强化附表!Y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42</v>
      </c>
      <c r="Z712" s="54">
        <f t="shared" si="174"/>
        <v>84000</v>
      </c>
      <c r="AA712" s="54">
        <f>ROUNDUP(装备强化!$F$3*INDEX(装备强化!$C$12:$C$26,MATCH(装备强化附表!AA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73</v>
      </c>
      <c r="AB712" s="54">
        <f t="shared" si="175"/>
        <v>146000</v>
      </c>
      <c r="AC712" s="54">
        <f>ROUNDUP(装备强化!$F$3*INDEX(装备强化!$C$12:$C$26,MATCH(装备强化附表!AC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81</v>
      </c>
      <c r="AD712" s="54">
        <f t="shared" si="176"/>
        <v>162000</v>
      </c>
      <c r="AE712" s="54">
        <f>ROUNDUP(装备强化!$F$3*INDEX(装备强化!$C$12:$C$26,MATCH(装备强化附表!AE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90</v>
      </c>
      <c r="AF712" s="54">
        <f t="shared" si="177"/>
        <v>180000</v>
      </c>
      <c r="AG712" s="54">
        <f>ROUNDUP(装备强化!$F$3*INDEX(装备强化!$C$12:$C$26,MATCH(装备强化附表!AG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98</v>
      </c>
      <c r="AH712" s="54">
        <f t="shared" si="178"/>
        <v>196000</v>
      </c>
      <c r="AI712" s="54">
        <f>ROUNDUP(装备强化!$F$3*INDEX(装备强化!$C$12:$C$26,MATCH(装备强化附表!AI$1,装备强化!$B$12:$B$26,0))*INDEX(装备强化!$G$12:$G$16,MATCH(装备强化附表!$D712,装备强化!$F$12:$F$16,0))*(INDEX(装备强化!$K$12:$K$26,MATCH(装备强化附表!$E712,装备强化!$J$12:$J$26,0))+IF($B712=1,装备强化!$K$28,0))*INDEX(装备强化!$O$12:$O$21,MATCH(装备强化附表!$C712,装备强化!$N$12:$N$21,0)),0)</f>
        <v>106</v>
      </c>
      <c r="AJ712" s="54">
        <f t="shared" si="179"/>
        <v>212000</v>
      </c>
    </row>
    <row r="713" spans="1:36">
      <c r="A713" t="s">
        <v>587</v>
      </c>
      <c r="B713">
        <v>0</v>
      </c>
      <c r="C713" t="s">
        <v>127</v>
      </c>
      <c r="D713" t="s">
        <v>311</v>
      </c>
      <c r="E713">
        <v>10</v>
      </c>
      <c r="F713" t="s">
        <v>135</v>
      </c>
      <c r="G713" s="54">
        <f>ROUNDUP(装备强化!$F$3*INDEX(装备强化!$C$12:$C$26,MATCH(装备强化附表!G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14</v>
      </c>
      <c r="H713" s="54">
        <f t="shared" si="165"/>
        <v>28000</v>
      </c>
      <c r="I713" s="54">
        <f>ROUNDUP(装备强化!$F$3*INDEX(装备强化!$C$12:$C$26,MATCH(装备强化附表!I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21</v>
      </c>
      <c r="J713" s="54">
        <f t="shared" si="166"/>
        <v>42000</v>
      </c>
      <c r="K713" s="54">
        <f>ROUNDUP(装备强化!$F$3*INDEX(装备强化!$C$12:$C$26,MATCH(装备强化附表!K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31</v>
      </c>
      <c r="L713" s="54">
        <f t="shared" si="167"/>
        <v>62000</v>
      </c>
      <c r="M713" s="54">
        <f>ROUNDUP(装备强化!$F$3*INDEX(装备强化!$C$12:$C$26,MATCH(装备强化附表!M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38</v>
      </c>
      <c r="N713" s="54">
        <f t="shared" si="168"/>
        <v>76000</v>
      </c>
      <c r="O713" s="54">
        <f>ROUNDUP(装备强化!$F$3*INDEX(装备强化!$C$12:$C$26,MATCH(装备强化附表!O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48</v>
      </c>
      <c r="P713" s="54">
        <f t="shared" si="169"/>
        <v>96000</v>
      </c>
      <c r="Q713" s="54">
        <f>ROUNDUP(装备强化!$F$3*INDEX(装备强化!$C$12:$C$26,MATCH(装备强化附表!Q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85</v>
      </c>
      <c r="R713" s="54">
        <f t="shared" si="170"/>
        <v>170000</v>
      </c>
      <c r="S713" s="54">
        <f>ROUNDUP(装备强化!$F$3*INDEX(装备强化!$C$12:$C$26,MATCH(装备强化附表!S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98</v>
      </c>
      <c r="T713" s="54">
        <f t="shared" si="171"/>
        <v>196000</v>
      </c>
      <c r="U713" s="54">
        <f>ROUNDUP(装备强化!$F$3*INDEX(装备强化!$C$12:$C$26,MATCH(装备强化附表!U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112</v>
      </c>
      <c r="V713" s="54">
        <f t="shared" si="172"/>
        <v>224000</v>
      </c>
      <c r="W713" s="54">
        <f>ROUNDUP(装备强化!$F$3*INDEX(装备强化!$C$12:$C$26,MATCH(装备强化附表!W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125</v>
      </c>
      <c r="X713" s="54">
        <f t="shared" si="173"/>
        <v>250000</v>
      </c>
      <c r="Y713" s="54">
        <f>ROUNDUP(装备强化!$F$3*INDEX(装备强化!$C$12:$C$26,MATCH(装备强化附表!Y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139</v>
      </c>
      <c r="Z713" s="54">
        <f t="shared" si="174"/>
        <v>278000</v>
      </c>
      <c r="AA713" s="54">
        <f>ROUNDUP(装备强化!$F$3*INDEX(装备强化!$C$12:$C$26,MATCH(装备强化附表!AA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243</v>
      </c>
      <c r="AB713" s="54">
        <f t="shared" si="175"/>
        <v>486000</v>
      </c>
      <c r="AC713" s="54">
        <f>ROUNDUP(装备强化!$F$3*INDEX(装备强化!$C$12:$C$26,MATCH(装备强化附表!AC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270</v>
      </c>
      <c r="AD713" s="54">
        <f t="shared" si="176"/>
        <v>540000</v>
      </c>
      <c r="AE713" s="54">
        <f>ROUNDUP(装备强化!$F$3*INDEX(装备强化!$C$12:$C$26,MATCH(装备强化附表!AE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297</v>
      </c>
      <c r="AF713" s="54">
        <f t="shared" si="177"/>
        <v>594000</v>
      </c>
      <c r="AG713" s="54">
        <f>ROUNDUP(装备强化!$F$3*INDEX(装备强化!$C$12:$C$26,MATCH(装备强化附表!AG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324</v>
      </c>
      <c r="AH713" s="54">
        <f t="shared" si="178"/>
        <v>648000</v>
      </c>
      <c r="AI713" s="54">
        <f>ROUNDUP(装备强化!$F$3*INDEX(装备强化!$C$12:$C$26,MATCH(装备强化附表!AI$1,装备强化!$B$12:$B$26,0))*INDEX(装备强化!$G$12:$G$16,MATCH(装备强化附表!$D713,装备强化!$F$12:$F$16,0))*(INDEX(装备强化!$K$12:$K$26,MATCH(装备强化附表!$E713,装备强化!$J$12:$J$26,0))+IF($B713=1,装备强化!$K$28,0))*INDEX(装备强化!$O$12:$O$21,MATCH(装备强化附表!$C713,装备强化!$N$12:$N$21,0)),0)</f>
        <v>351</v>
      </c>
      <c r="AJ713" s="54">
        <f t="shared" si="179"/>
        <v>702000</v>
      </c>
    </row>
    <row r="714" spans="1:36">
      <c r="A714" t="s">
        <v>592</v>
      </c>
      <c r="B714">
        <v>1</v>
      </c>
      <c r="C714" t="s">
        <v>127</v>
      </c>
      <c r="D714" t="s">
        <v>311</v>
      </c>
      <c r="E714">
        <v>10</v>
      </c>
      <c r="F714" t="s">
        <v>135</v>
      </c>
      <c r="G714" s="54">
        <f>ROUNDUP(装备强化!$F$3*INDEX(装备强化!$C$12:$C$26,MATCH(装备强化附表!G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23</v>
      </c>
      <c r="H714" s="54">
        <f t="shared" si="165"/>
        <v>46000</v>
      </c>
      <c r="I714" s="54">
        <f>ROUNDUP(装备强化!$F$3*INDEX(装备强化!$C$12:$C$26,MATCH(装备强化附表!I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34</v>
      </c>
      <c r="J714" s="54">
        <f t="shared" si="166"/>
        <v>68000</v>
      </c>
      <c r="K714" s="54">
        <f>ROUNDUP(装备强化!$F$3*INDEX(装备强化!$C$12:$C$26,MATCH(装备强化附表!K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51</v>
      </c>
      <c r="L714" s="54">
        <f t="shared" si="167"/>
        <v>102000</v>
      </c>
      <c r="M714" s="54">
        <f>ROUNDUP(装备强化!$F$3*INDEX(装备强化!$C$12:$C$26,MATCH(装备强化附表!M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62</v>
      </c>
      <c r="N714" s="54">
        <f t="shared" si="168"/>
        <v>124000</v>
      </c>
      <c r="O714" s="54">
        <f>ROUNDUP(装备强化!$F$3*INDEX(装备强化!$C$12:$C$26,MATCH(装备强化附表!O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79</v>
      </c>
      <c r="P714" s="54">
        <f t="shared" si="169"/>
        <v>158000</v>
      </c>
      <c r="Q714" s="54">
        <f>ROUNDUP(装备强化!$F$3*INDEX(装备强化!$C$12:$C$26,MATCH(装备强化附表!Q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141</v>
      </c>
      <c r="R714" s="54">
        <f t="shared" si="170"/>
        <v>282000</v>
      </c>
      <c r="S714" s="54">
        <f>ROUNDUP(装备强化!$F$3*INDEX(装备强化!$C$12:$C$26,MATCH(装备强化附表!S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164</v>
      </c>
      <c r="T714" s="54">
        <f t="shared" si="171"/>
        <v>328000</v>
      </c>
      <c r="U714" s="54">
        <f>ROUNDUP(装备强化!$F$3*INDEX(装备强化!$C$12:$C$26,MATCH(装备强化附表!U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186</v>
      </c>
      <c r="V714" s="54">
        <f t="shared" si="172"/>
        <v>372000</v>
      </c>
      <c r="W714" s="54">
        <f>ROUNDUP(装备强化!$F$3*INDEX(装备强化!$C$12:$C$26,MATCH(装备强化附表!W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209</v>
      </c>
      <c r="X714" s="54">
        <f t="shared" si="173"/>
        <v>418000</v>
      </c>
      <c r="Y714" s="54">
        <f>ROUNDUP(装备强化!$F$3*INDEX(装备强化!$C$12:$C$26,MATCH(装备强化附表!Y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231</v>
      </c>
      <c r="Z714" s="54">
        <f t="shared" si="174"/>
        <v>462000</v>
      </c>
      <c r="AA714" s="54">
        <f>ROUNDUP(装备强化!$F$3*INDEX(装备强化!$C$12:$C$26,MATCH(装备强化附表!AA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405</v>
      </c>
      <c r="AB714" s="54">
        <f t="shared" si="175"/>
        <v>810000</v>
      </c>
      <c r="AC714" s="54">
        <f>ROUNDUP(装备强化!$F$3*INDEX(装备强化!$C$12:$C$26,MATCH(装备强化附表!AC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450</v>
      </c>
      <c r="AD714" s="54">
        <f t="shared" si="176"/>
        <v>900000</v>
      </c>
      <c r="AE714" s="54">
        <f>ROUNDUP(装备强化!$F$3*INDEX(装备强化!$C$12:$C$26,MATCH(装备强化附表!AE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495</v>
      </c>
      <c r="AF714" s="54">
        <f t="shared" si="177"/>
        <v>990000</v>
      </c>
      <c r="AG714" s="54">
        <f>ROUNDUP(装备强化!$F$3*INDEX(装备强化!$C$12:$C$26,MATCH(装备强化附表!AG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540</v>
      </c>
      <c r="AH714" s="54">
        <f t="shared" si="178"/>
        <v>1080000</v>
      </c>
      <c r="AI714" s="54">
        <f>ROUNDUP(装备强化!$F$3*INDEX(装备强化!$C$12:$C$26,MATCH(装备强化附表!AI$1,装备强化!$B$12:$B$26,0))*INDEX(装备强化!$G$12:$G$16,MATCH(装备强化附表!$D714,装备强化!$F$12:$F$16,0))*(INDEX(装备强化!$K$12:$K$26,MATCH(装备强化附表!$E714,装备强化!$J$12:$J$26,0))+IF($B714=1,装备强化!$K$28,0))*INDEX(装备强化!$O$12:$O$21,MATCH(装备强化附表!$C714,装备强化!$N$12:$N$21,0)),0)</f>
        <v>585</v>
      </c>
      <c r="AJ714" s="54">
        <f t="shared" si="179"/>
        <v>1170000</v>
      </c>
    </row>
    <row r="715" spans="1:36">
      <c r="A715" t="s">
        <v>597</v>
      </c>
      <c r="B715">
        <v>0</v>
      </c>
      <c r="C715" t="s">
        <v>128</v>
      </c>
      <c r="D715" t="s">
        <v>311</v>
      </c>
      <c r="E715">
        <v>10</v>
      </c>
      <c r="F715" t="s">
        <v>135</v>
      </c>
      <c r="G715" s="54">
        <f>ROUNDUP(装备强化!$F$3*INDEX(装备强化!$C$12:$C$26,MATCH(装备强化附表!G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9</v>
      </c>
      <c r="H715" s="54">
        <f t="shared" si="165"/>
        <v>18000</v>
      </c>
      <c r="I715" s="54">
        <f>ROUNDUP(装备强化!$F$3*INDEX(装备强化!$C$12:$C$26,MATCH(装备强化附表!I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13</v>
      </c>
      <c r="J715" s="54">
        <f t="shared" si="166"/>
        <v>26000</v>
      </c>
      <c r="K715" s="54">
        <f>ROUNDUP(装备强化!$F$3*INDEX(装备强化!$C$12:$C$26,MATCH(装备强化附表!K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19</v>
      </c>
      <c r="L715" s="54">
        <f t="shared" si="167"/>
        <v>38000</v>
      </c>
      <c r="M715" s="54">
        <f>ROUNDUP(装备强化!$F$3*INDEX(装备强化!$C$12:$C$26,MATCH(装备强化附表!M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24</v>
      </c>
      <c r="N715" s="54">
        <f t="shared" si="168"/>
        <v>48000</v>
      </c>
      <c r="O715" s="54">
        <f>ROUNDUP(装备强化!$F$3*INDEX(装备强化!$C$12:$C$26,MATCH(装备强化附表!O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30</v>
      </c>
      <c r="P715" s="54">
        <f t="shared" si="169"/>
        <v>60000</v>
      </c>
      <c r="Q715" s="54">
        <f>ROUNDUP(装备强化!$F$3*INDEX(装备强化!$C$12:$C$26,MATCH(装备强化附表!Q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53</v>
      </c>
      <c r="R715" s="54">
        <f t="shared" si="170"/>
        <v>106000</v>
      </c>
      <c r="S715" s="54">
        <f>ROUNDUP(装备强化!$F$3*INDEX(装备强化!$C$12:$C$26,MATCH(装备强化附表!S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62</v>
      </c>
      <c r="T715" s="54">
        <f t="shared" si="171"/>
        <v>124000</v>
      </c>
      <c r="U715" s="54">
        <f>ROUNDUP(装备强化!$F$3*INDEX(装备强化!$C$12:$C$26,MATCH(装备强化附表!U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70</v>
      </c>
      <c r="V715" s="54">
        <f t="shared" si="172"/>
        <v>140000</v>
      </c>
      <c r="W715" s="54">
        <f>ROUNDUP(装备强化!$F$3*INDEX(装备强化!$C$12:$C$26,MATCH(装备强化附表!W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79</v>
      </c>
      <c r="X715" s="54">
        <f t="shared" si="173"/>
        <v>158000</v>
      </c>
      <c r="Y715" s="54">
        <f>ROUNDUP(装备强化!$F$3*INDEX(装备强化!$C$12:$C$26,MATCH(装备强化附表!Y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87</v>
      </c>
      <c r="Z715" s="54">
        <f t="shared" si="174"/>
        <v>174000</v>
      </c>
      <c r="AA715" s="54">
        <f>ROUNDUP(装备强化!$F$3*INDEX(装备强化!$C$12:$C$26,MATCH(装备强化附表!AA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152</v>
      </c>
      <c r="AB715" s="54">
        <f t="shared" si="175"/>
        <v>304000</v>
      </c>
      <c r="AC715" s="54">
        <f>ROUNDUP(装备强化!$F$3*INDEX(装备强化!$C$12:$C$26,MATCH(装备强化附表!AC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169</v>
      </c>
      <c r="AD715" s="54">
        <f t="shared" si="176"/>
        <v>338000</v>
      </c>
      <c r="AE715" s="54">
        <f>ROUNDUP(装备强化!$F$3*INDEX(装备强化!$C$12:$C$26,MATCH(装备强化附表!AE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186</v>
      </c>
      <c r="AF715" s="54">
        <f t="shared" si="177"/>
        <v>372000</v>
      </c>
      <c r="AG715" s="54">
        <f>ROUNDUP(装备强化!$F$3*INDEX(装备强化!$C$12:$C$26,MATCH(装备强化附表!AG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203</v>
      </c>
      <c r="AH715" s="54">
        <f t="shared" si="178"/>
        <v>406000</v>
      </c>
      <c r="AI715" s="54">
        <f>ROUNDUP(装备强化!$F$3*INDEX(装备强化!$C$12:$C$26,MATCH(装备强化附表!AI$1,装备强化!$B$12:$B$26,0))*INDEX(装备强化!$G$12:$G$16,MATCH(装备强化附表!$D715,装备强化!$F$12:$F$16,0))*(INDEX(装备强化!$K$12:$K$26,MATCH(装备强化附表!$E715,装备强化!$J$12:$J$26,0))+IF($B715=1,装备强化!$K$28,0))*INDEX(装备强化!$O$12:$O$21,MATCH(装备强化附表!$C715,装备强化!$N$12:$N$21,0)),0)</f>
        <v>220</v>
      </c>
      <c r="AJ715" s="54">
        <f t="shared" si="179"/>
        <v>440000</v>
      </c>
    </row>
    <row r="716" spans="1:36">
      <c r="A716" t="s">
        <v>602</v>
      </c>
      <c r="B716">
        <v>1</v>
      </c>
      <c r="C716" t="s">
        <v>128</v>
      </c>
      <c r="D716" t="s">
        <v>311</v>
      </c>
      <c r="E716">
        <v>10</v>
      </c>
      <c r="F716" t="s">
        <v>135</v>
      </c>
      <c r="G716" s="54">
        <f>ROUNDUP(装备强化!$F$3*INDEX(装备强化!$C$12:$C$26,MATCH(装备强化附表!G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15</v>
      </c>
      <c r="H716" s="54">
        <f t="shared" si="165"/>
        <v>30000</v>
      </c>
      <c r="I716" s="54">
        <f>ROUNDUP(装备强化!$F$3*INDEX(装备强化!$C$12:$C$26,MATCH(装备强化附表!I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22</v>
      </c>
      <c r="J716" s="54">
        <f t="shared" si="166"/>
        <v>44000</v>
      </c>
      <c r="K716" s="54">
        <f>ROUNDUP(装备强化!$F$3*INDEX(装备强化!$C$12:$C$26,MATCH(装备强化附表!K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32</v>
      </c>
      <c r="L716" s="54">
        <f t="shared" si="167"/>
        <v>64000</v>
      </c>
      <c r="M716" s="54">
        <f>ROUNDUP(装备强化!$F$3*INDEX(装备强化!$C$12:$C$26,MATCH(装备强化附表!M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39</v>
      </c>
      <c r="N716" s="54">
        <f t="shared" si="168"/>
        <v>78000</v>
      </c>
      <c r="O716" s="54">
        <f>ROUNDUP(装备强化!$F$3*INDEX(装备强化!$C$12:$C$26,MATCH(装备强化附表!O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50</v>
      </c>
      <c r="P716" s="54">
        <f t="shared" si="169"/>
        <v>100000</v>
      </c>
      <c r="Q716" s="54">
        <f>ROUNDUP(装备强化!$F$3*INDEX(装备强化!$C$12:$C$26,MATCH(装备强化附表!Q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88</v>
      </c>
      <c r="R716" s="54">
        <f t="shared" si="170"/>
        <v>176000</v>
      </c>
      <c r="S716" s="54">
        <f>ROUNDUP(装备强化!$F$3*INDEX(装备强化!$C$12:$C$26,MATCH(装备强化附表!S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102</v>
      </c>
      <c r="T716" s="54">
        <f t="shared" si="171"/>
        <v>204000</v>
      </c>
      <c r="U716" s="54">
        <f>ROUNDUP(装备强化!$F$3*INDEX(装备强化!$C$12:$C$26,MATCH(装备强化附表!U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117</v>
      </c>
      <c r="V716" s="54">
        <f t="shared" si="172"/>
        <v>234000</v>
      </c>
      <c r="W716" s="54">
        <f>ROUNDUP(装备强化!$F$3*INDEX(装备强化!$C$12:$C$26,MATCH(装备强化附表!W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131</v>
      </c>
      <c r="X716" s="54">
        <f t="shared" si="173"/>
        <v>262000</v>
      </c>
      <c r="Y716" s="54">
        <f>ROUNDUP(装备强化!$F$3*INDEX(装备强化!$C$12:$C$26,MATCH(装备强化附表!Y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145</v>
      </c>
      <c r="Z716" s="54">
        <f t="shared" si="174"/>
        <v>290000</v>
      </c>
      <c r="AA716" s="54">
        <f>ROUNDUP(装备强化!$F$3*INDEX(装备强化!$C$12:$C$26,MATCH(装备强化附表!AA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254</v>
      </c>
      <c r="AB716" s="54">
        <f t="shared" si="175"/>
        <v>508000</v>
      </c>
      <c r="AC716" s="54">
        <f>ROUNDUP(装备强化!$F$3*INDEX(装备强化!$C$12:$C$26,MATCH(装备强化附表!AC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282</v>
      </c>
      <c r="AD716" s="54">
        <f t="shared" si="176"/>
        <v>564000</v>
      </c>
      <c r="AE716" s="54">
        <f>ROUNDUP(装备强化!$F$3*INDEX(装备强化!$C$12:$C$26,MATCH(装备强化附表!AE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310</v>
      </c>
      <c r="AF716" s="54">
        <f t="shared" si="177"/>
        <v>620000</v>
      </c>
      <c r="AG716" s="54">
        <f>ROUNDUP(装备强化!$F$3*INDEX(装备强化!$C$12:$C$26,MATCH(装备强化附表!AG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338</v>
      </c>
      <c r="AH716" s="54">
        <f t="shared" si="178"/>
        <v>676000</v>
      </c>
      <c r="AI716" s="54">
        <f>ROUNDUP(装备强化!$F$3*INDEX(装备强化!$C$12:$C$26,MATCH(装备强化附表!AI$1,装备强化!$B$12:$B$26,0))*INDEX(装备强化!$G$12:$G$16,MATCH(装备强化附表!$D716,装备强化!$F$12:$F$16,0))*(INDEX(装备强化!$K$12:$K$26,MATCH(装备强化附表!$E716,装备强化!$J$12:$J$26,0))+IF($B716=1,装备强化!$K$28,0))*INDEX(装备强化!$O$12:$O$21,MATCH(装备强化附表!$C716,装备强化!$N$12:$N$21,0)),0)</f>
        <v>366</v>
      </c>
      <c r="AJ716" s="54">
        <f t="shared" si="179"/>
        <v>732000</v>
      </c>
    </row>
    <row r="717" spans="1:36">
      <c r="A717" t="s">
        <v>607</v>
      </c>
      <c r="B717">
        <v>0</v>
      </c>
      <c r="C717" t="s">
        <v>127</v>
      </c>
      <c r="D717" t="s">
        <v>311</v>
      </c>
      <c r="E717">
        <v>10</v>
      </c>
      <c r="F717" t="s">
        <v>139</v>
      </c>
      <c r="G717" s="54">
        <f>ROUNDUP(装备强化!$F$3*INDEX(装备强化!$C$12:$C$26,MATCH(装备强化附表!G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14</v>
      </c>
      <c r="H717" s="54">
        <f t="shared" si="165"/>
        <v>28000</v>
      </c>
      <c r="I717" s="54">
        <f>ROUNDUP(装备强化!$F$3*INDEX(装备强化!$C$12:$C$26,MATCH(装备强化附表!I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21</v>
      </c>
      <c r="J717" s="54">
        <f t="shared" si="166"/>
        <v>42000</v>
      </c>
      <c r="K717" s="54">
        <f>ROUNDUP(装备强化!$F$3*INDEX(装备强化!$C$12:$C$26,MATCH(装备强化附表!K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31</v>
      </c>
      <c r="L717" s="54">
        <f t="shared" si="167"/>
        <v>62000</v>
      </c>
      <c r="M717" s="54">
        <f>ROUNDUP(装备强化!$F$3*INDEX(装备强化!$C$12:$C$26,MATCH(装备强化附表!M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38</v>
      </c>
      <c r="N717" s="54">
        <f t="shared" si="168"/>
        <v>76000</v>
      </c>
      <c r="O717" s="54">
        <f>ROUNDUP(装备强化!$F$3*INDEX(装备强化!$C$12:$C$26,MATCH(装备强化附表!O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48</v>
      </c>
      <c r="P717" s="54">
        <f t="shared" si="169"/>
        <v>96000</v>
      </c>
      <c r="Q717" s="54">
        <f>ROUNDUP(装备强化!$F$3*INDEX(装备强化!$C$12:$C$26,MATCH(装备强化附表!Q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85</v>
      </c>
      <c r="R717" s="54">
        <f t="shared" si="170"/>
        <v>170000</v>
      </c>
      <c r="S717" s="54">
        <f>ROUNDUP(装备强化!$F$3*INDEX(装备强化!$C$12:$C$26,MATCH(装备强化附表!S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98</v>
      </c>
      <c r="T717" s="54">
        <f t="shared" si="171"/>
        <v>196000</v>
      </c>
      <c r="U717" s="54">
        <f>ROUNDUP(装备强化!$F$3*INDEX(装备强化!$C$12:$C$26,MATCH(装备强化附表!U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112</v>
      </c>
      <c r="V717" s="54">
        <f t="shared" si="172"/>
        <v>224000</v>
      </c>
      <c r="W717" s="54">
        <f>ROUNDUP(装备强化!$F$3*INDEX(装备强化!$C$12:$C$26,MATCH(装备强化附表!W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125</v>
      </c>
      <c r="X717" s="54">
        <f t="shared" si="173"/>
        <v>250000</v>
      </c>
      <c r="Y717" s="54">
        <f>ROUNDUP(装备强化!$F$3*INDEX(装备强化!$C$12:$C$26,MATCH(装备强化附表!Y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139</v>
      </c>
      <c r="Z717" s="54">
        <f t="shared" si="174"/>
        <v>278000</v>
      </c>
      <c r="AA717" s="54">
        <f>ROUNDUP(装备强化!$F$3*INDEX(装备强化!$C$12:$C$26,MATCH(装备强化附表!AA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243</v>
      </c>
      <c r="AB717" s="54">
        <f t="shared" si="175"/>
        <v>486000</v>
      </c>
      <c r="AC717" s="54">
        <f>ROUNDUP(装备强化!$F$3*INDEX(装备强化!$C$12:$C$26,MATCH(装备强化附表!AC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270</v>
      </c>
      <c r="AD717" s="54">
        <f t="shared" si="176"/>
        <v>540000</v>
      </c>
      <c r="AE717" s="54">
        <f>ROUNDUP(装备强化!$F$3*INDEX(装备强化!$C$12:$C$26,MATCH(装备强化附表!AE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297</v>
      </c>
      <c r="AF717" s="54">
        <f t="shared" si="177"/>
        <v>594000</v>
      </c>
      <c r="AG717" s="54">
        <f>ROUNDUP(装备强化!$F$3*INDEX(装备强化!$C$12:$C$26,MATCH(装备强化附表!AG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324</v>
      </c>
      <c r="AH717" s="54">
        <f t="shared" si="178"/>
        <v>648000</v>
      </c>
      <c r="AI717" s="54">
        <f>ROUNDUP(装备强化!$F$3*INDEX(装备强化!$C$12:$C$26,MATCH(装备强化附表!AI$1,装备强化!$B$12:$B$26,0))*INDEX(装备强化!$G$12:$G$16,MATCH(装备强化附表!$D717,装备强化!$F$12:$F$16,0))*(INDEX(装备强化!$K$12:$K$26,MATCH(装备强化附表!$E717,装备强化!$J$12:$J$26,0))+IF($B717=1,装备强化!$K$28,0))*INDEX(装备强化!$O$12:$O$21,MATCH(装备强化附表!$C717,装备强化!$N$12:$N$21,0)),0)</f>
        <v>351</v>
      </c>
      <c r="AJ717" s="54">
        <f t="shared" si="179"/>
        <v>702000</v>
      </c>
    </row>
    <row r="718" spans="1:36">
      <c r="A718" t="s">
        <v>612</v>
      </c>
      <c r="B718">
        <v>1</v>
      </c>
      <c r="C718" t="s">
        <v>127</v>
      </c>
      <c r="D718" t="s">
        <v>311</v>
      </c>
      <c r="E718">
        <v>10</v>
      </c>
      <c r="F718" t="s">
        <v>139</v>
      </c>
      <c r="G718" s="54">
        <f>ROUNDUP(装备强化!$F$3*INDEX(装备强化!$C$12:$C$26,MATCH(装备强化附表!G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23</v>
      </c>
      <c r="H718" s="54">
        <f t="shared" si="165"/>
        <v>46000</v>
      </c>
      <c r="I718" s="54">
        <f>ROUNDUP(装备强化!$F$3*INDEX(装备强化!$C$12:$C$26,MATCH(装备强化附表!I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34</v>
      </c>
      <c r="J718" s="54">
        <f t="shared" si="166"/>
        <v>68000</v>
      </c>
      <c r="K718" s="54">
        <f>ROUNDUP(装备强化!$F$3*INDEX(装备强化!$C$12:$C$26,MATCH(装备强化附表!K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51</v>
      </c>
      <c r="L718" s="54">
        <f t="shared" si="167"/>
        <v>102000</v>
      </c>
      <c r="M718" s="54">
        <f>ROUNDUP(装备强化!$F$3*INDEX(装备强化!$C$12:$C$26,MATCH(装备强化附表!M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62</v>
      </c>
      <c r="N718" s="54">
        <f t="shared" si="168"/>
        <v>124000</v>
      </c>
      <c r="O718" s="54">
        <f>ROUNDUP(装备强化!$F$3*INDEX(装备强化!$C$12:$C$26,MATCH(装备强化附表!O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79</v>
      </c>
      <c r="P718" s="54">
        <f t="shared" si="169"/>
        <v>158000</v>
      </c>
      <c r="Q718" s="54">
        <f>ROUNDUP(装备强化!$F$3*INDEX(装备强化!$C$12:$C$26,MATCH(装备强化附表!Q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141</v>
      </c>
      <c r="R718" s="54">
        <f t="shared" si="170"/>
        <v>282000</v>
      </c>
      <c r="S718" s="54">
        <f>ROUNDUP(装备强化!$F$3*INDEX(装备强化!$C$12:$C$26,MATCH(装备强化附表!S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164</v>
      </c>
      <c r="T718" s="54">
        <f t="shared" si="171"/>
        <v>328000</v>
      </c>
      <c r="U718" s="54">
        <f>ROUNDUP(装备强化!$F$3*INDEX(装备强化!$C$12:$C$26,MATCH(装备强化附表!U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186</v>
      </c>
      <c r="V718" s="54">
        <f t="shared" si="172"/>
        <v>372000</v>
      </c>
      <c r="W718" s="54">
        <f>ROUNDUP(装备强化!$F$3*INDEX(装备强化!$C$12:$C$26,MATCH(装备强化附表!W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209</v>
      </c>
      <c r="X718" s="54">
        <f t="shared" si="173"/>
        <v>418000</v>
      </c>
      <c r="Y718" s="54">
        <f>ROUNDUP(装备强化!$F$3*INDEX(装备强化!$C$12:$C$26,MATCH(装备强化附表!Y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231</v>
      </c>
      <c r="Z718" s="54">
        <f t="shared" si="174"/>
        <v>462000</v>
      </c>
      <c r="AA718" s="54">
        <f>ROUNDUP(装备强化!$F$3*INDEX(装备强化!$C$12:$C$26,MATCH(装备强化附表!AA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405</v>
      </c>
      <c r="AB718" s="54">
        <f t="shared" si="175"/>
        <v>810000</v>
      </c>
      <c r="AC718" s="54">
        <f>ROUNDUP(装备强化!$F$3*INDEX(装备强化!$C$12:$C$26,MATCH(装备强化附表!AC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450</v>
      </c>
      <c r="AD718" s="54">
        <f t="shared" si="176"/>
        <v>900000</v>
      </c>
      <c r="AE718" s="54">
        <f>ROUNDUP(装备强化!$F$3*INDEX(装备强化!$C$12:$C$26,MATCH(装备强化附表!AE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495</v>
      </c>
      <c r="AF718" s="54">
        <f t="shared" si="177"/>
        <v>990000</v>
      </c>
      <c r="AG718" s="54">
        <f>ROUNDUP(装备强化!$F$3*INDEX(装备强化!$C$12:$C$26,MATCH(装备强化附表!AG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540</v>
      </c>
      <c r="AH718" s="54">
        <f t="shared" si="178"/>
        <v>1080000</v>
      </c>
      <c r="AI718" s="54">
        <f>ROUNDUP(装备强化!$F$3*INDEX(装备强化!$C$12:$C$26,MATCH(装备强化附表!AI$1,装备强化!$B$12:$B$26,0))*INDEX(装备强化!$G$12:$G$16,MATCH(装备强化附表!$D718,装备强化!$F$12:$F$16,0))*(INDEX(装备强化!$K$12:$K$26,MATCH(装备强化附表!$E718,装备强化!$J$12:$J$26,0))+IF($B718=1,装备强化!$K$28,0))*INDEX(装备强化!$O$12:$O$21,MATCH(装备强化附表!$C718,装备强化!$N$12:$N$21,0)),0)</f>
        <v>585</v>
      </c>
      <c r="AJ718" s="54">
        <f t="shared" si="179"/>
        <v>1170000</v>
      </c>
    </row>
    <row r="719" spans="1:36">
      <c r="A719" t="s">
        <v>617</v>
      </c>
      <c r="B719">
        <v>0</v>
      </c>
      <c r="C719" t="s">
        <v>128</v>
      </c>
      <c r="D719" t="s">
        <v>311</v>
      </c>
      <c r="E719">
        <v>10</v>
      </c>
      <c r="F719" t="s">
        <v>139</v>
      </c>
      <c r="G719" s="54">
        <f>ROUNDUP(装备强化!$F$3*INDEX(装备强化!$C$12:$C$26,MATCH(装备强化附表!G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9</v>
      </c>
      <c r="H719" s="54">
        <f t="shared" si="165"/>
        <v>18000</v>
      </c>
      <c r="I719" s="54">
        <f>ROUNDUP(装备强化!$F$3*INDEX(装备强化!$C$12:$C$26,MATCH(装备强化附表!I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13</v>
      </c>
      <c r="J719" s="54">
        <f t="shared" si="166"/>
        <v>26000</v>
      </c>
      <c r="K719" s="54">
        <f>ROUNDUP(装备强化!$F$3*INDEX(装备强化!$C$12:$C$26,MATCH(装备强化附表!K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19</v>
      </c>
      <c r="L719" s="54">
        <f t="shared" si="167"/>
        <v>38000</v>
      </c>
      <c r="M719" s="54">
        <f>ROUNDUP(装备强化!$F$3*INDEX(装备强化!$C$12:$C$26,MATCH(装备强化附表!M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24</v>
      </c>
      <c r="N719" s="54">
        <f t="shared" si="168"/>
        <v>48000</v>
      </c>
      <c r="O719" s="54">
        <f>ROUNDUP(装备强化!$F$3*INDEX(装备强化!$C$12:$C$26,MATCH(装备强化附表!O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30</v>
      </c>
      <c r="P719" s="54">
        <f t="shared" si="169"/>
        <v>60000</v>
      </c>
      <c r="Q719" s="54">
        <f>ROUNDUP(装备强化!$F$3*INDEX(装备强化!$C$12:$C$26,MATCH(装备强化附表!Q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53</v>
      </c>
      <c r="R719" s="54">
        <f t="shared" si="170"/>
        <v>106000</v>
      </c>
      <c r="S719" s="54">
        <f>ROUNDUP(装备强化!$F$3*INDEX(装备强化!$C$12:$C$26,MATCH(装备强化附表!S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62</v>
      </c>
      <c r="T719" s="54">
        <f t="shared" si="171"/>
        <v>124000</v>
      </c>
      <c r="U719" s="54">
        <f>ROUNDUP(装备强化!$F$3*INDEX(装备强化!$C$12:$C$26,MATCH(装备强化附表!U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70</v>
      </c>
      <c r="V719" s="54">
        <f t="shared" si="172"/>
        <v>140000</v>
      </c>
      <c r="W719" s="54">
        <f>ROUNDUP(装备强化!$F$3*INDEX(装备强化!$C$12:$C$26,MATCH(装备强化附表!W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79</v>
      </c>
      <c r="X719" s="54">
        <f t="shared" si="173"/>
        <v>158000</v>
      </c>
      <c r="Y719" s="54">
        <f>ROUNDUP(装备强化!$F$3*INDEX(装备强化!$C$12:$C$26,MATCH(装备强化附表!Y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87</v>
      </c>
      <c r="Z719" s="54">
        <f t="shared" si="174"/>
        <v>174000</v>
      </c>
      <c r="AA719" s="54">
        <f>ROUNDUP(装备强化!$F$3*INDEX(装备强化!$C$12:$C$26,MATCH(装备强化附表!AA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152</v>
      </c>
      <c r="AB719" s="54">
        <f t="shared" si="175"/>
        <v>304000</v>
      </c>
      <c r="AC719" s="54">
        <f>ROUNDUP(装备强化!$F$3*INDEX(装备强化!$C$12:$C$26,MATCH(装备强化附表!AC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169</v>
      </c>
      <c r="AD719" s="54">
        <f t="shared" si="176"/>
        <v>338000</v>
      </c>
      <c r="AE719" s="54">
        <f>ROUNDUP(装备强化!$F$3*INDEX(装备强化!$C$12:$C$26,MATCH(装备强化附表!AE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186</v>
      </c>
      <c r="AF719" s="54">
        <f t="shared" si="177"/>
        <v>372000</v>
      </c>
      <c r="AG719" s="54">
        <f>ROUNDUP(装备强化!$F$3*INDEX(装备强化!$C$12:$C$26,MATCH(装备强化附表!AG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203</v>
      </c>
      <c r="AH719" s="54">
        <f t="shared" si="178"/>
        <v>406000</v>
      </c>
      <c r="AI719" s="54">
        <f>ROUNDUP(装备强化!$F$3*INDEX(装备强化!$C$12:$C$26,MATCH(装备强化附表!AI$1,装备强化!$B$12:$B$26,0))*INDEX(装备强化!$G$12:$G$16,MATCH(装备强化附表!$D719,装备强化!$F$12:$F$16,0))*(INDEX(装备强化!$K$12:$K$26,MATCH(装备强化附表!$E719,装备强化!$J$12:$J$26,0))+IF($B719=1,装备强化!$K$28,0))*INDEX(装备强化!$O$12:$O$21,MATCH(装备强化附表!$C719,装备强化!$N$12:$N$21,0)),0)</f>
        <v>220</v>
      </c>
      <c r="AJ719" s="54">
        <f t="shared" si="179"/>
        <v>440000</v>
      </c>
    </row>
    <row r="720" spans="1:36">
      <c r="A720" t="s">
        <v>622</v>
      </c>
      <c r="B720">
        <v>1</v>
      </c>
      <c r="C720" t="s">
        <v>128</v>
      </c>
      <c r="D720" t="s">
        <v>311</v>
      </c>
      <c r="E720">
        <v>10</v>
      </c>
      <c r="F720" t="s">
        <v>139</v>
      </c>
      <c r="G720" s="54">
        <f>ROUNDUP(装备强化!$F$3*INDEX(装备强化!$C$12:$C$26,MATCH(装备强化附表!G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15</v>
      </c>
      <c r="H720" s="54">
        <f t="shared" si="165"/>
        <v>30000</v>
      </c>
      <c r="I720" s="54">
        <f>ROUNDUP(装备强化!$F$3*INDEX(装备强化!$C$12:$C$26,MATCH(装备强化附表!I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22</v>
      </c>
      <c r="J720" s="54">
        <f t="shared" si="166"/>
        <v>44000</v>
      </c>
      <c r="K720" s="54">
        <f>ROUNDUP(装备强化!$F$3*INDEX(装备强化!$C$12:$C$26,MATCH(装备强化附表!K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32</v>
      </c>
      <c r="L720" s="54">
        <f t="shared" si="167"/>
        <v>64000</v>
      </c>
      <c r="M720" s="54">
        <f>ROUNDUP(装备强化!$F$3*INDEX(装备强化!$C$12:$C$26,MATCH(装备强化附表!M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39</v>
      </c>
      <c r="N720" s="54">
        <f t="shared" si="168"/>
        <v>78000</v>
      </c>
      <c r="O720" s="54">
        <f>ROUNDUP(装备强化!$F$3*INDEX(装备强化!$C$12:$C$26,MATCH(装备强化附表!O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50</v>
      </c>
      <c r="P720" s="54">
        <f t="shared" si="169"/>
        <v>100000</v>
      </c>
      <c r="Q720" s="54">
        <f>ROUNDUP(装备强化!$F$3*INDEX(装备强化!$C$12:$C$26,MATCH(装备强化附表!Q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88</v>
      </c>
      <c r="R720" s="54">
        <f t="shared" si="170"/>
        <v>176000</v>
      </c>
      <c r="S720" s="54">
        <f>ROUNDUP(装备强化!$F$3*INDEX(装备强化!$C$12:$C$26,MATCH(装备强化附表!S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102</v>
      </c>
      <c r="T720" s="54">
        <f t="shared" si="171"/>
        <v>204000</v>
      </c>
      <c r="U720" s="54">
        <f>ROUNDUP(装备强化!$F$3*INDEX(装备强化!$C$12:$C$26,MATCH(装备强化附表!U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117</v>
      </c>
      <c r="V720" s="54">
        <f t="shared" si="172"/>
        <v>234000</v>
      </c>
      <c r="W720" s="54">
        <f>ROUNDUP(装备强化!$F$3*INDEX(装备强化!$C$12:$C$26,MATCH(装备强化附表!W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131</v>
      </c>
      <c r="X720" s="54">
        <f t="shared" si="173"/>
        <v>262000</v>
      </c>
      <c r="Y720" s="54">
        <f>ROUNDUP(装备强化!$F$3*INDEX(装备强化!$C$12:$C$26,MATCH(装备强化附表!Y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145</v>
      </c>
      <c r="Z720" s="54">
        <f t="shared" si="174"/>
        <v>290000</v>
      </c>
      <c r="AA720" s="54">
        <f>ROUNDUP(装备强化!$F$3*INDEX(装备强化!$C$12:$C$26,MATCH(装备强化附表!AA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254</v>
      </c>
      <c r="AB720" s="54">
        <f t="shared" si="175"/>
        <v>508000</v>
      </c>
      <c r="AC720" s="54">
        <f>ROUNDUP(装备强化!$F$3*INDEX(装备强化!$C$12:$C$26,MATCH(装备强化附表!AC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282</v>
      </c>
      <c r="AD720" s="54">
        <f t="shared" si="176"/>
        <v>564000</v>
      </c>
      <c r="AE720" s="54">
        <f>ROUNDUP(装备强化!$F$3*INDEX(装备强化!$C$12:$C$26,MATCH(装备强化附表!AE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310</v>
      </c>
      <c r="AF720" s="54">
        <f t="shared" si="177"/>
        <v>620000</v>
      </c>
      <c r="AG720" s="54">
        <f>ROUNDUP(装备强化!$F$3*INDEX(装备强化!$C$12:$C$26,MATCH(装备强化附表!AG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338</v>
      </c>
      <c r="AH720" s="54">
        <f t="shared" si="178"/>
        <v>676000</v>
      </c>
      <c r="AI720" s="54">
        <f>ROUNDUP(装备强化!$F$3*INDEX(装备强化!$C$12:$C$26,MATCH(装备强化附表!AI$1,装备强化!$B$12:$B$26,0))*INDEX(装备强化!$G$12:$G$16,MATCH(装备强化附表!$D720,装备强化!$F$12:$F$16,0))*(INDEX(装备强化!$K$12:$K$26,MATCH(装备强化附表!$E720,装备强化!$J$12:$J$26,0))+IF($B720=1,装备强化!$K$28,0))*INDEX(装备强化!$O$12:$O$21,MATCH(装备强化附表!$C720,装备强化!$N$12:$N$21,0)),0)</f>
        <v>366</v>
      </c>
      <c r="AJ720" s="54">
        <f t="shared" si="179"/>
        <v>732000</v>
      </c>
    </row>
    <row r="721" spans="1:36">
      <c r="A721" t="s">
        <v>627</v>
      </c>
      <c r="B721">
        <v>0</v>
      </c>
      <c r="C721" t="s">
        <v>127</v>
      </c>
      <c r="D721" t="s">
        <v>311</v>
      </c>
      <c r="E721">
        <v>10</v>
      </c>
      <c r="F721" t="s">
        <v>137</v>
      </c>
      <c r="G721" s="54">
        <f>ROUNDUP(装备强化!$F$3*INDEX(装备强化!$C$12:$C$26,MATCH(装备强化附表!G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14</v>
      </c>
      <c r="H721" s="54">
        <f t="shared" si="165"/>
        <v>28000</v>
      </c>
      <c r="I721" s="54">
        <f>ROUNDUP(装备强化!$F$3*INDEX(装备强化!$C$12:$C$26,MATCH(装备强化附表!I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21</v>
      </c>
      <c r="J721" s="54">
        <f t="shared" si="166"/>
        <v>42000</v>
      </c>
      <c r="K721" s="54">
        <f>ROUNDUP(装备强化!$F$3*INDEX(装备强化!$C$12:$C$26,MATCH(装备强化附表!K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31</v>
      </c>
      <c r="L721" s="54">
        <f t="shared" si="167"/>
        <v>62000</v>
      </c>
      <c r="M721" s="54">
        <f>ROUNDUP(装备强化!$F$3*INDEX(装备强化!$C$12:$C$26,MATCH(装备强化附表!M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38</v>
      </c>
      <c r="N721" s="54">
        <f t="shared" si="168"/>
        <v>76000</v>
      </c>
      <c r="O721" s="54">
        <f>ROUNDUP(装备强化!$F$3*INDEX(装备强化!$C$12:$C$26,MATCH(装备强化附表!O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48</v>
      </c>
      <c r="P721" s="54">
        <f t="shared" si="169"/>
        <v>96000</v>
      </c>
      <c r="Q721" s="54">
        <f>ROUNDUP(装备强化!$F$3*INDEX(装备强化!$C$12:$C$26,MATCH(装备强化附表!Q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85</v>
      </c>
      <c r="R721" s="54">
        <f t="shared" si="170"/>
        <v>170000</v>
      </c>
      <c r="S721" s="54">
        <f>ROUNDUP(装备强化!$F$3*INDEX(装备强化!$C$12:$C$26,MATCH(装备强化附表!S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98</v>
      </c>
      <c r="T721" s="54">
        <f t="shared" si="171"/>
        <v>196000</v>
      </c>
      <c r="U721" s="54">
        <f>ROUNDUP(装备强化!$F$3*INDEX(装备强化!$C$12:$C$26,MATCH(装备强化附表!U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112</v>
      </c>
      <c r="V721" s="54">
        <f t="shared" si="172"/>
        <v>224000</v>
      </c>
      <c r="W721" s="54">
        <f>ROUNDUP(装备强化!$F$3*INDEX(装备强化!$C$12:$C$26,MATCH(装备强化附表!W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125</v>
      </c>
      <c r="X721" s="54">
        <f t="shared" si="173"/>
        <v>250000</v>
      </c>
      <c r="Y721" s="54">
        <f>ROUNDUP(装备强化!$F$3*INDEX(装备强化!$C$12:$C$26,MATCH(装备强化附表!Y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139</v>
      </c>
      <c r="Z721" s="54">
        <f t="shared" si="174"/>
        <v>278000</v>
      </c>
      <c r="AA721" s="54">
        <f>ROUNDUP(装备强化!$F$3*INDEX(装备强化!$C$12:$C$26,MATCH(装备强化附表!AA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243</v>
      </c>
      <c r="AB721" s="54">
        <f t="shared" si="175"/>
        <v>486000</v>
      </c>
      <c r="AC721" s="54">
        <f>ROUNDUP(装备强化!$F$3*INDEX(装备强化!$C$12:$C$26,MATCH(装备强化附表!AC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270</v>
      </c>
      <c r="AD721" s="54">
        <f t="shared" si="176"/>
        <v>540000</v>
      </c>
      <c r="AE721" s="54">
        <f>ROUNDUP(装备强化!$F$3*INDEX(装备强化!$C$12:$C$26,MATCH(装备强化附表!AE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297</v>
      </c>
      <c r="AF721" s="54">
        <f t="shared" si="177"/>
        <v>594000</v>
      </c>
      <c r="AG721" s="54">
        <f>ROUNDUP(装备强化!$F$3*INDEX(装备强化!$C$12:$C$26,MATCH(装备强化附表!AG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324</v>
      </c>
      <c r="AH721" s="54">
        <f t="shared" si="178"/>
        <v>648000</v>
      </c>
      <c r="AI721" s="54">
        <f>ROUNDUP(装备强化!$F$3*INDEX(装备强化!$C$12:$C$26,MATCH(装备强化附表!AI$1,装备强化!$B$12:$B$26,0))*INDEX(装备强化!$G$12:$G$16,MATCH(装备强化附表!$D721,装备强化!$F$12:$F$16,0))*(INDEX(装备强化!$K$12:$K$26,MATCH(装备强化附表!$E721,装备强化!$J$12:$J$26,0))+IF($B721=1,装备强化!$K$28,0))*INDEX(装备强化!$O$12:$O$21,MATCH(装备强化附表!$C721,装备强化!$N$12:$N$21,0)),0)</f>
        <v>351</v>
      </c>
      <c r="AJ721" s="54">
        <f t="shared" si="179"/>
        <v>702000</v>
      </c>
    </row>
    <row r="722" spans="1:36">
      <c r="A722" t="s">
        <v>632</v>
      </c>
      <c r="B722">
        <v>1</v>
      </c>
      <c r="C722" t="s">
        <v>127</v>
      </c>
      <c r="D722" t="s">
        <v>311</v>
      </c>
      <c r="E722">
        <v>10</v>
      </c>
      <c r="F722" t="s">
        <v>137</v>
      </c>
      <c r="G722" s="54">
        <f>ROUNDUP(装备强化!$F$3*INDEX(装备强化!$C$12:$C$26,MATCH(装备强化附表!G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23</v>
      </c>
      <c r="H722" s="54">
        <f t="shared" si="165"/>
        <v>46000</v>
      </c>
      <c r="I722" s="54">
        <f>ROUNDUP(装备强化!$F$3*INDEX(装备强化!$C$12:$C$26,MATCH(装备强化附表!I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34</v>
      </c>
      <c r="J722" s="54">
        <f t="shared" si="166"/>
        <v>68000</v>
      </c>
      <c r="K722" s="54">
        <f>ROUNDUP(装备强化!$F$3*INDEX(装备强化!$C$12:$C$26,MATCH(装备强化附表!K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51</v>
      </c>
      <c r="L722" s="54">
        <f t="shared" si="167"/>
        <v>102000</v>
      </c>
      <c r="M722" s="54">
        <f>ROUNDUP(装备强化!$F$3*INDEX(装备强化!$C$12:$C$26,MATCH(装备强化附表!M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62</v>
      </c>
      <c r="N722" s="54">
        <f t="shared" si="168"/>
        <v>124000</v>
      </c>
      <c r="O722" s="54">
        <f>ROUNDUP(装备强化!$F$3*INDEX(装备强化!$C$12:$C$26,MATCH(装备强化附表!O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79</v>
      </c>
      <c r="P722" s="54">
        <f t="shared" si="169"/>
        <v>158000</v>
      </c>
      <c r="Q722" s="54">
        <f>ROUNDUP(装备强化!$F$3*INDEX(装备强化!$C$12:$C$26,MATCH(装备强化附表!Q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141</v>
      </c>
      <c r="R722" s="54">
        <f t="shared" si="170"/>
        <v>282000</v>
      </c>
      <c r="S722" s="54">
        <f>ROUNDUP(装备强化!$F$3*INDEX(装备强化!$C$12:$C$26,MATCH(装备强化附表!S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164</v>
      </c>
      <c r="T722" s="54">
        <f t="shared" si="171"/>
        <v>328000</v>
      </c>
      <c r="U722" s="54">
        <f>ROUNDUP(装备强化!$F$3*INDEX(装备强化!$C$12:$C$26,MATCH(装备强化附表!U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186</v>
      </c>
      <c r="V722" s="54">
        <f t="shared" si="172"/>
        <v>372000</v>
      </c>
      <c r="W722" s="54">
        <f>ROUNDUP(装备强化!$F$3*INDEX(装备强化!$C$12:$C$26,MATCH(装备强化附表!W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209</v>
      </c>
      <c r="X722" s="54">
        <f t="shared" si="173"/>
        <v>418000</v>
      </c>
      <c r="Y722" s="54">
        <f>ROUNDUP(装备强化!$F$3*INDEX(装备强化!$C$12:$C$26,MATCH(装备强化附表!Y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231</v>
      </c>
      <c r="Z722" s="54">
        <f t="shared" si="174"/>
        <v>462000</v>
      </c>
      <c r="AA722" s="54">
        <f>ROUNDUP(装备强化!$F$3*INDEX(装备强化!$C$12:$C$26,MATCH(装备强化附表!AA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405</v>
      </c>
      <c r="AB722" s="54">
        <f t="shared" si="175"/>
        <v>810000</v>
      </c>
      <c r="AC722" s="54">
        <f>ROUNDUP(装备强化!$F$3*INDEX(装备强化!$C$12:$C$26,MATCH(装备强化附表!AC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450</v>
      </c>
      <c r="AD722" s="54">
        <f t="shared" si="176"/>
        <v>900000</v>
      </c>
      <c r="AE722" s="54">
        <f>ROUNDUP(装备强化!$F$3*INDEX(装备强化!$C$12:$C$26,MATCH(装备强化附表!AE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495</v>
      </c>
      <c r="AF722" s="54">
        <f t="shared" si="177"/>
        <v>990000</v>
      </c>
      <c r="AG722" s="54">
        <f>ROUNDUP(装备强化!$F$3*INDEX(装备强化!$C$12:$C$26,MATCH(装备强化附表!AG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540</v>
      </c>
      <c r="AH722" s="54">
        <f t="shared" si="178"/>
        <v>1080000</v>
      </c>
      <c r="AI722" s="54">
        <f>ROUNDUP(装备强化!$F$3*INDEX(装备强化!$C$12:$C$26,MATCH(装备强化附表!AI$1,装备强化!$B$12:$B$26,0))*INDEX(装备强化!$G$12:$G$16,MATCH(装备强化附表!$D722,装备强化!$F$12:$F$16,0))*(INDEX(装备强化!$K$12:$K$26,MATCH(装备强化附表!$E722,装备强化!$J$12:$J$26,0))+IF($B722=1,装备强化!$K$28,0))*INDEX(装备强化!$O$12:$O$21,MATCH(装备强化附表!$C722,装备强化!$N$12:$N$21,0)),0)</f>
        <v>585</v>
      </c>
      <c r="AJ722" s="54">
        <f t="shared" si="179"/>
        <v>1170000</v>
      </c>
    </row>
    <row r="723" spans="1:36">
      <c r="A723" t="s">
        <v>637</v>
      </c>
      <c r="B723">
        <v>0</v>
      </c>
      <c r="C723" t="s">
        <v>128</v>
      </c>
      <c r="D723" t="s">
        <v>311</v>
      </c>
      <c r="E723">
        <v>10</v>
      </c>
      <c r="F723" t="s">
        <v>137</v>
      </c>
      <c r="G723" s="54">
        <f>ROUNDUP(装备强化!$F$3*INDEX(装备强化!$C$12:$C$26,MATCH(装备强化附表!G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9</v>
      </c>
      <c r="H723" s="54">
        <f t="shared" si="165"/>
        <v>18000</v>
      </c>
      <c r="I723" s="54">
        <f>ROUNDUP(装备强化!$F$3*INDEX(装备强化!$C$12:$C$26,MATCH(装备强化附表!I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13</v>
      </c>
      <c r="J723" s="54">
        <f t="shared" si="166"/>
        <v>26000</v>
      </c>
      <c r="K723" s="54">
        <f>ROUNDUP(装备强化!$F$3*INDEX(装备强化!$C$12:$C$26,MATCH(装备强化附表!K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19</v>
      </c>
      <c r="L723" s="54">
        <f t="shared" si="167"/>
        <v>38000</v>
      </c>
      <c r="M723" s="54">
        <f>ROUNDUP(装备强化!$F$3*INDEX(装备强化!$C$12:$C$26,MATCH(装备强化附表!M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24</v>
      </c>
      <c r="N723" s="54">
        <f t="shared" si="168"/>
        <v>48000</v>
      </c>
      <c r="O723" s="54">
        <f>ROUNDUP(装备强化!$F$3*INDEX(装备强化!$C$12:$C$26,MATCH(装备强化附表!O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30</v>
      </c>
      <c r="P723" s="54">
        <f t="shared" si="169"/>
        <v>60000</v>
      </c>
      <c r="Q723" s="54">
        <f>ROUNDUP(装备强化!$F$3*INDEX(装备强化!$C$12:$C$26,MATCH(装备强化附表!Q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53</v>
      </c>
      <c r="R723" s="54">
        <f t="shared" si="170"/>
        <v>106000</v>
      </c>
      <c r="S723" s="54">
        <f>ROUNDUP(装备强化!$F$3*INDEX(装备强化!$C$12:$C$26,MATCH(装备强化附表!S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62</v>
      </c>
      <c r="T723" s="54">
        <f t="shared" si="171"/>
        <v>124000</v>
      </c>
      <c r="U723" s="54">
        <f>ROUNDUP(装备强化!$F$3*INDEX(装备强化!$C$12:$C$26,MATCH(装备强化附表!U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70</v>
      </c>
      <c r="V723" s="54">
        <f t="shared" si="172"/>
        <v>140000</v>
      </c>
      <c r="W723" s="54">
        <f>ROUNDUP(装备强化!$F$3*INDEX(装备强化!$C$12:$C$26,MATCH(装备强化附表!W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79</v>
      </c>
      <c r="X723" s="54">
        <f t="shared" si="173"/>
        <v>158000</v>
      </c>
      <c r="Y723" s="54">
        <f>ROUNDUP(装备强化!$F$3*INDEX(装备强化!$C$12:$C$26,MATCH(装备强化附表!Y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87</v>
      </c>
      <c r="Z723" s="54">
        <f t="shared" si="174"/>
        <v>174000</v>
      </c>
      <c r="AA723" s="54">
        <f>ROUNDUP(装备强化!$F$3*INDEX(装备强化!$C$12:$C$26,MATCH(装备强化附表!AA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152</v>
      </c>
      <c r="AB723" s="54">
        <f t="shared" si="175"/>
        <v>304000</v>
      </c>
      <c r="AC723" s="54">
        <f>ROUNDUP(装备强化!$F$3*INDEX(装备强化!$C$12:$C$26,MATCH(装备强化附表!AC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169</v>
      </c>
      <c r="AD723" s="54">
        <f t="shared" si="176"/>
        <v>338000</v>
      </c>
      <c r="AE723" s="54">
        <f>ROUNDUP(装备强化!$F$3*INDEX(装备强化!$C$12:$C$26,MATCH(装备强化附表!AE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186</v>
      </c>
      <c r="AF723" s="54">
        <f t="shared" si="177"/>
        <v>372000</v>
      </c>
      <c r="AG723" s="54">
        <f>ROUNDUP(装备强化!$F$3*INDEX(装备强化!$C$12:$C$26,MATCH(装备强化附表!AG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203</v>
      </c>
      <c r="AH723" s="54">
        <f t="shared" si="178"/>
        <v>406000</v>
      </c>
      <c r="AI723" s="54">
        <f>ROUNDUP(装备强化!$F$3*INDEX(装备强化!$C$12:$C$26,MATCH(装备强化附表!AI$1,装备强化!$B$12:$B$26,0))*INDEX(装备强化!$G$12:$G$16,MATCH(装备强化附表!$D723,装备强化!$F$12:$F$16,0))*(INDEX(装备强化!$K$12:$K$26,MATCH(装备强化附表!$E723,装备强化!$J$12:$J$26,0))+IF($B723=1,装备强化!$K$28,0))*INDEX(装备强化!$O$12:$O$21,MATCH(装备强化附表!$C723,装备强化!$N$12:$N$21,0)),0)</f>
        <v>220</v>
      </c>
      <c r="AJ723" s="54">
        <f t="shared" si="179"/>
        <v>440000</v>
      </c>
    </row>
    <row r="724" spans="1:36">
      <c r="A724" t="s">
        <v>642</v>
      </c>
      <c r="B724">
        <v>1</v>
      </c>
      <c r="C724" t="s">
        <v>128</v>
      </c>
      <c r="D724" t="s">
        <v>311</v>
      </c>
      <c r="E724">
        <v>10</v>
      </c>
      <c r="F724" t="s">
        <v>137</v>
      </c>
      <c r="G724" s="54">
        <f>ROUNDUP(装备强化!$F$3*INDEX(装备强化!$C$12:$C$26,MATCH(装备强化附表!G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15</v>
      </c>
      <c r="H724" s="54">
        <f t="shared" si="165"/>
        <v>30000</v>
      </c>
      <c r="I724" s="54">
        <f>ROUNDUP(装备强化!$F$3*INDEX(装备强化!$C$12:$C$26,MATCH(装备强化附表!I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22</v>
      </c>
      <c r="J724" s="54">
        <f t="shared" si="166"/>
        <v>44000</v>
      </c>
      <c r="K724" s="54">
        <f>ROUNDUP(装备强化!$F$3*INDEX(装备强化!$C$12:$C$26,MATCH(装备强化附表!K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32</v>
      </c>
      <c r="L724" s="54">
        <f t="shared" si="167"/>
        <v>64000</v>
      </c>
      <c r="M724" s="54">
        <f>ROUNDUP(装备强化!$F$3*INDEX(装备强化!$C$12:$C$26,MATCH(装备强化附表!M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39</v>
      </c>
      <c r="N724" s="54">
        <f t="shared" si="168"/>
        <v>78000</v>
      </c>
      <c r="O724" s="54">
        <f>ROUNDUP(装备强化!$F$3*INDEX(装备强化!$C$12:$C$26,MATCH(装备强化附表!O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50</v>
      </c>
      <c r="P724" s="54">
        <f t="shared" si="169"/>
        <v>100000</v>
      </c>
      <c r="Q724" s="54">
        <f>ROUNDUP(装备强化!$F$3*INDEX(装备强化!$C$12:$C$26,MATCH(装备强化附表!Q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88</v>
      </c>
      <c r="R724" s="54">
        <f t="shared" si="170"/>
        <v>176000</v>
      </c>
      <c r="S724" s="54">
        <f>ROUNDUP(装备强化!$F$3*INDEX(装备强化!$C$12:$C$26,MATCH(装备强化附表!S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102</v>
      </c>
      <c r="T724" s="54">
        <f t="shared" si="171"/>
        <v>204000</v>
      </c>
      <c r="U724" s="54">
        <f>ROUNDUP(装备强化!$F$3*INDEX(装备强化!$C$12:$C$26,MATCH(装备强化附表!U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117</v>
      </c>
      <c r="V724" s="54">
        <f t="shared" si="172"/>
        <v>234000</v>
      </c>
      <c r="W724" s="54">
        <f>ROUNDUP(装备强化!$F$3*INDEX(装备强化!$C$12:$C$26,MATCH(装备强化附表!W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131</v>
      </c>
      <c r="X724" s="54">
        <f t="shared" si="173"/>
        <v>262000</v>
      </c>
      <c r="Y724" s="54">
        <f>ROUNDUP(装备强化!$F$3*INDEX(装备强化!$C$12:$C$26,MATCH(装备强化附表!Y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145</v>
      </c>
      <c r="Z724" s="54">
        <f t="shared" si="174"/>
        <v>290000</v>
      </c>
      <c r="AA724" s="54">
        <f>ROUNDUP(装备强化!$F$3*INDEX(装备强化!$C$12:$C$26,MATCH(装备强化附表!AA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254</v>
      </c>
      <c r="AB724" s="54">
        <f t="shared" si="175"/>
        <v>508000</v>
      </c>
      <c r="AC724" s="54">
        <f>ROUNDUP(装备强化!$F$3*INDEX(装备强化!$C$12:$C$26,MATCH(装备强化附表!AC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282</v>
      </c>
      <c r="AD724" s="54">
        <f t="shared" si="176"/>
        <v>564000</v>
      </c>
      <c r="AE724" s="54">
        <f>ROUNDUP(装备强化!$F$3*INDEX(装备强化!$C$12:$C$26,MATCH(装备强化附表!AE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310</v>
      </c>
      <c r="AF724" s="54">
        <f t="shared" si="177"/>
        <v>620000</v>
      </c>
      <c r="AG724" s="54">
        <f>ROUNDUP(装备强化!$F$3*INDEX(装备强化!$C$12:$C$26,MATCH(装备强化附表!AG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338</v>
      </c>
      <c r="AH724" s="54">
        <f t="shared" si="178"/>
        <v>676000</v>
      </c>
      <c r="AI724" s="54">
        <f>ROUNDUP(装备强化!$F$3*INDEX(装备强化!$C$12:$C$26,MATCH(装备强化附表!AI$1,装备强化!$B$12:$B$26,0))*INDEX(装备强化!$G$12:$G$16,MATCH(装备强化附表!$D724,装备强化!$F$12:$F$16,0))*(INDEX(装备强化!$K$12:$K$26,MATCH(装备强化附表!$E724,装备强化!$J$12:$J$26,0))+IF($B724=1,装备强化!$K$28,0))*INDEX(装备强化!$O$12:$O$21,MATCH(装备强化附表!$C724,装备强化!$N$12:$N$21,0)),0)</f>
        <v>366</v>
      </c>
      <c r="AJ724" s="54">
        <f t="shared" si="179"/>
        <v>732000</v>
      </c>
    </row>
    <row r="725" spans="1:36">
      <c r="A725" t="s">
        <v>647</v>
      </c>
      <c r="B725">
        <v>0</v>
      </c>
      <c r="C725" t="s">
        <v>126</v>
      </c>
      <c r="D725" t="s">
        <v>311</v>
      </c>
      <c r="E725">
        <v>10</v>
      </c>
      <c r="F725" t="s">
        <v>232</v>
      </c>
      <c r="G725" s="54">
        <f>ROUNDUP(装备强化!$F$3*INDEX(装备强化!$C$12:$C$26,MATCH(装备强化附表!G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7</v>
      </c>
      <c r="H725" s="54">
        <f t="shared" si="165"/>
        <v>14000</v>
      </c>
      <c r="I725" s="54">
        <f>ROUNDUP(装备强化!$F$3*INDEX(装备强化!$C$12:$C$26,MATCH(装备强化附表!I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11</v>
      </c>
      <c r="J725" s="54">
        <f t="shared" si="166"/>
        <v>22000</v>
      </c>
      <c r="K725" s="54">
        <f>ROUNDUP(装备强化!$F$3*INDEX(装备强化!$C$12:$C$26,MATCH(装备强化附表!K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16</v>
      </c>
      <c r="L725" s="54">
        <f t="shared" si="167"/>
        <v>32000</v>
      </c>
      <c r="M725" s="54">
        <f>ROUNDUP(装备强化!$F$3*INDEX(装备强化!$C$12:$C$26,MATCH(装备强化附表!M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19</v>
      </c>
      <c r="N725" s="54">
        <f t="shared" si="168"/>
        <v>38000</v>
      </c>
      <c r="O725" s="54">
        <f>ROUNDUP(装备强化!$F$3*INDEX(装备强化!$C$12:$C$26,MATCH(装备强化附表!O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24</v>
      </c>
      <c r="P725" s="54">
        <f t="shared" si="169"/>
        <v>48000</v>
      </c>
      <c r="Q725" s="54">
        <f>ROUNDUP(装备强化!$F$3*INDEX(装备强化!$C$12:$C$26,MATCH(装备强化附表!Q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43</v>
      </c>
      <c r="R725" s="54">
        <f t="shared" si="170"/>
        <v>86000</v>
      </c>
      <c r="S725" s="54">
        <f>ROUNDUP(装备强化!$F$3*INDEX(装备强化!$C$12:$C$26,MATCH(装备强化附表!S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49</v>
      </c>
      <c r="T725" s="54">
        <f t="shared" si="171"/>
        <v>98000</v>
      </c>
      <c r="U725" s="54">
        <f>ROUNDUP(装备强化!$F$3*INDEX(装备强化!$C$12:$C$26,MATCH(装备强化附表!U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56</v>
      </c>
      <c r="V725" s="54">
        <f t="shared" si="172"/>
        <v>112000</v>
      </c>
      <c r="W725" s="54">
        <f>ROUNDUP(装备强化!$F$3*INDEX(装备强化!$C$12:$C$26,MATCH(装备强化附表!W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63</v>
      </c>
      <c r="X725" s="54">
        <f t="shared" si="173"/>
        <v>126000</v>
      </c>
      <c r="Y725" s="54">
        <f>ROUNDUP(装备强化!$F$3*INDEX(装备强化!$C$12:$C$26,MATCH(装备强化附表!Y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70</v>
      </c>
      <c r="Z725" s="54">
        <f t="shared" si="174"/>
        <v>140000</v>
      </c>
      <c r="AA725" s="54">
        <f>ROUNDUP(装备强化!$F$3*INDEX(装备强化!$C$12:$C$26,MATCH(装备强化附表!AA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122</v>
      </c>
      <c r="AB725" s="54">
        <f t="shared" si="175"/>
        <v>244000</v>
      </c>
      <c r="AC725" s="54">
        <f>ROUNDUP(装备强化!$F$3*INDEX(装备强化!$C$12:$C$26,MATCH(装备强化附表!AC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135</v>
      </c>
      <c r="AD725" s="54">
        <f t="shared" si="176"/>
        <v>270000</v>
      </c>
      <c r="AE725" s="54">
        <f>ROUNDUP(装备强化!$F$3*INDEX(装备强化!$C$12:$C$26,MATCH(装备强化附表!AE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149</v>
      </c>
      <c r="AF725" s="54">
        <f t="shared" si="177"/>
        <v>298000</v>
      </c>
      <c r="AG725" s="54">
        <f>ROUNDUP(装备强化!$F$3*INDEX(装备强化!$C$12:$C$26,MATCH(装备强化附表!AG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162</v>
      </c>
      <c r="AH725" s="54">
        <f t="shared" si="178"/>
        <v>324000</v>
      </c>
      <c r="AI725" s="54">
        <f>ROUNDUP(装备强化!$F$3*INDEX(装备强化!$C$12:$C$26,MATCH(装备强化附表!AI$1,装备强化!$B$12:$B$26,0))*INDEX(装备强化!$G$12:$G$16,MATCH(装备强化附表!$D725,装备强化!$F$12:$F$16,0))*(INDEX(装备强化!$K$12:$K$26,MATCH(装备强化附表!$E725,装备强化!$J$12:$J$26,0))+IF($B725=1,装备强化!$K$28,0))*INDEX(装备强化!$O$12:$O$21,MATCH(装备强化附表!$C725,装备强化!$N$12:$N$21,0)),0)</f>
        <v>176</v>
      </c>
      <c r="AJ725" s="54">
        <f t="shared" si="179"/>
        <v>352000</v>
      </c>
    </row>
    <row r="726" spans="1:36">
      <c r="A726" t="s">
        <v>652</v>
      </c>
      <c r="B726">
        <v>1</v>
      </c>
      <c r="C726" t="s">
        <v>126</v>
      </c>
      <c r="D726" t="s">
        <v>311</v>
      </c>
      <c r="E726">
        <v>10</v>
      </c>
      <c r="F726" t="s">
        <v>232</v>
      </c>
      <c r="G726" s="54">
        <f>ROUNDUP(装备强化!$F$3*INDEX(装备强化!$C$12:$C$26,MATCH(装备强化附表!G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12</v>
      </c>
      <c r="H726" s="54">
        <f t="shared" si="165"/>
        <v>24000</v>
      </c>
      <c r="I726" s="54">
        <f>ROUNDUP(装备强化!$F$3*INDEX(装备强化!$C$12:$C$26,MATCH(装备强化附表!I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17</v>
      </c>
      <c r="J726" s="54">
        <f t="shared" si="166"/>
        <v>34000</v>
      </c>
      <c r="K726" s="54">
        <f>ROUNDUP(装备强化!$F$3*INDEX(装备强化!$C$12:$C$26,MATCH(装备强化附表!K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26</v>
      </c>
      <c r="L726" s="54">
        <f t="shared" si="167"/>
        <v>52000</v>
      </c>
      <c r="M726" s="54">
        <f>ROUNDUP(装备强化!$F$3*INDEX(装备强化!$C$12:$C$26,MATCH(装备强化附表!M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31</v>
      </c>
      <c r="N726" s="54">
        <f t="shared" si="168"/>
        <v>62000</v>
      </c>
      <c r="O726" s="54">
        <f>ROUNDUP(装备强化!$F$3*INDEX(装备强化!$C$12:$C$26,MATCH(装备强化附表!O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40</v>
      </c>
      <c r="P726" s="54">
        <f t="shared" si="169"/>
        <v>80000</v>
      </c>
      <c r="Q726" s="54">
        <f>ROUNDUP(装备强化!$F$3*INDEX(装备强化!$C$12:$C$26,MATCH(装备强化附表!Q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71</v>
      </c>
      <c r="R726" s="54">
        <f t="shared" si="170"/>
        <v>142000</v>
      </c>
      <c r="S726" s="54">
        <f>ROUNDUP(装备强化!$F$3*INDEX(装备强化!$C$12:$C$26,MATCH(装备强化附表!S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82</v>
      </c>
      <c r="T726" s="54">
        <f t="shared" si="171"/>
        <v>164000</v>
      </c>
      <c r="U726" s="54">
        <f>ROUNDUP(装备强化!$F$3*INDEX(装备强化!$C$12:$C$26,MATCH(装备强化附表!U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93</v>
      </c>
      <c r="V726" s="54">
        <f t="shared" si="172"/>
        <v>186000</v>
      </c>
      <c r="W726" s="54">
        <f>ROUNDUP(装备强化!$F$3*INDEX(装备强化!$C$12:$C$26,MATCH(装备强化附表!W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105</v>
      </c>
      <c r="X726" s="54">
        <f t="shared" si="173"/>
        <v>210000</v>
      </c>
      <c r="Y726" s="54">
        <f>ROUNDUP(装备强化!$F$3*INDEX(装备强化!$C$12:$C$26,MATCH(装备强化附表!Y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116</v>
      </c>
      <c r="Z726" s="54">
        <f t="shared" si="174"/>
        <v>232000</v>
      </c>
      <c r="AA726" s="54">
        <f>ROUNDUP(装备强化!$F$3*INDEX(装备强化!$C$12:$C$26,MATCH(装备强化附表!AA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203</v>
      </c>
      <c r="AB726" s="54">
        <f t="shared" si="175"/>
        <v>406000</v>
      </c>
      <c r="AC726" s="54">
        <f>ROUNDUP(装备强化!$F$3*INDEX(装备强化!$C$12:$C$26,MATCH(装备强化附表!AC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225</v>
      </c>
      <c r="AD726" s="54">
        <f t="shared" si="176"/>
        <v>450000</v>
      </c>
      <c r="AE726" s="54">
        <f>ROUNDUP(装备强化!$F$3*INDEX(装备强化!$C$12:$C$26,MATCH(装备强化附表!AE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248</v>
      </c>
      <c r="AF726" s="54">
        <f t="shared" si="177"/>
        <v>496000</v>
      </c>
      <c r="AG726" s="54">
        <f>ROUNDUP(装备强化!$F$3*INDEX(装备强化!$C$12:$C$26,MATCH(装备强化附表!AG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270</v>
      </c>
      <c r="AH726" s="54">
        <f t="shared" si="178"/>
        <v>540000</v>
      </c>
      <c r="AI726" s="54">
        <f>ROUNDUP(装备强化!$F$3*INDEX(装备强化!$C$12:$C$26,MATCH(装备强化附表!AI$1,装备强化!$B$12:$B$26,0))*INDEX(装备强化!$G$12:$G$16,MATCH(装备强化附表!$D726,装备强化!$F$12:$F$16,0))*(INDEX(装备强化!$K$12:$K$26,MATCH(装备强化附表!$E726,装备强化!$J$12:$J$26,0))+IF($B726=1,装备强化!$K$28,0))*INDEX(装备强化!$O$12:$O$21,MATCH(装备强化附表!$C726,装备强化!$N$12:$N$21,0)),0)</f>
        <v>293</v>
      </c>
      <c r="AJ726" s="54">
        <f t="shared" si="179"/>
        <v>586000</v>
      </c>
    </row>
    <row r="727" spans="1:36">
      <c r="A727" t="s">
        <v>657</v>
      </c>
      <c r="B727">
        <v>0</v>
      </c>
      <c r="C727" t="s">
        <v>129</v>
      </c>
      <c r="D727" t="s">
        <v>311</v>
      </c>
      <c r="E727">
        <v>10</v>
      </c>
      <c r="F727" t="s">
        <v>232</v>
      </c>
      <c r="G727" s="54">
        <f>ROUNDUP(装备强化!$F$3*INDEX(装备强化!$C$12:$C$26,MATCH(装备强化附表!G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7</v>
      </c>
      <c r="H727" s="54">
        <f t="shared" si="165"/>
        <v>14000</v>
      </c>
      <c r="I727" s="54">
        <f>ROUNDUP(装备强化!$F$3*INDEX(装备强化!$C$12:$C$26,MATCH(装备强化附表!I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11</v>
      </c>
      <c r="J727" s="54">
        <f t="shared" si="166"/>
        <v>22000</v>
      </c>
      <c r="K727" s="54">
        <f>ROUNDUP(装备强化!$F$3*INDEX(装备强化!$C$12:$C$26,MATCH(装备强化附表!K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16</v>
      </c>
      <c r="L727" s="54">
        <f t="shared" si="167"/>
        <v>32000</v>
      </c>
      <c r="M727" s="54">
        <f>ROUNDUP(装备强化!$F$3*INDEX(装备强化!$C$12:$C$26,MATCH(装备强化附表!M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19</v>
      </c>
      <c r="N727" s="54">
        <f t="shared" si="168"/>
        <v>38000</v>
      </c>
      <c r="O727" s="54">
        <f>ROUNDUP(装备强化!$F$3*INDEX(装备强化!$C$12:$C$26,MATCH(装备强化附表!O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24</v>
      </c>
      <c r="P727" s="54">
        <f t="shared" si="169"/>
        <v>48000</v>
      </c>
      <c r="Q727" s="54">
        <f>ROUNDUP(装备强化!$F$3*INDEX(装备强化!$C$12:$C$26,MATCH(装备强化附表!Q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43</v>
      </c>
      <c r="R727" s="54">
        <f t="shared" si="170"/>
        <v>86000</v>
      </c>
      <c r="S727" s="54">
        <f>ROUNDUP(装备强化!$F$3*INDEX(装备强化!$C$12:$C$26,MATCH(装备强化附表!S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49</v>
      </c>
      <c r="T727" s="54">
        <f t="shared" si="171"/>
        <v>98000</v>
      </c>
      <c r="U727" s="54">
        <f>ROUNDUP(装备强化!$F$3*INDEX(装备强化!$C$12:$C$26,MATCH(装备强化附表!U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56</v>
      </c>
      <c r="V727" s="54">
        <f t="shared" si="172"/>
        <v>112000</v>
      </c>
      <c r="W727" s="54">
        <f>ROUNDUP(装备强化!$F$3*INDEX(装备强化!$C$12:$C$26,MATCH(装备强化附表!W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63</v>
      </c>
      <c r="X727" s="54">
        <f t="shared" si="173"/>
        <v>126000</v>
      </c>
      <c r="Y727" s="54">
        <f>ROUNDUP(装备强化!$F$3*INDEX(装备强化!$C$12:$C$26,MATCH(装备强化附表!Y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70</v>
      </c>
      <c r="Z727" s="54">
        <f t="shared" si="174"/>
        <v>140000</v>
      </c>
      <c r="AA727" s="54">
        <f>ROUNDUP(装备强化!$F$3*INDEX(装备强化!$C$12:$C$26,MATCH(装备强化附表!AA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122</v>
      </c>
      <c r="AB727" s="54">
        <f t="shared" si="175"/>
        <v>244000</v>
      </c>
      <c r="AC727" s="54">
        <f>ROUNDUP(装备强化!$F$3*INDEX(装备强化!$C$12:$C$26,MATCH(装备强化附表!AC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135</v>
      </c>
      <c r="AD727" s="54">
        <f t="shared" si="176"/>
        <v>270000</v>
      </c>
      <c r="AE727" s="54">
        <f>ROUNDUP(装备强化!$F$3*INDEX(装备强化!$C$12:$C$26,MATCH(装备强化附表!AE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149</v>
      </c>
      <c r="AF727" s="54">
        <f t="shared" si="177"/>
        <v>298000</v>
      </c>
      <c r="AG727" s="54">
        <f>ROUNDUP(装备强化!$F$3*INDEX(装备强化!$C$12:$C$26,MATCH(装备强化附表!AG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162</v>
      </c>
      <c r="AH727" s="54">
        <f t="shared" si="178"/>
        <v>324000</v>
      </c>
      <c r="AI727" s="54">
        <f>ROUNDUP(装备强化!$F$3*INDEX(装备强化!$C$12:$C$26,MATCH(装备强化附表!AI$1,装备强化!$B$12:$B$26,0))*INDEX(装备强化!$G$12:$G$16,MATCH(装备强化附表!$D727,装备强化!$F$12:$F$16,0))*(INDEX(装备强化!$K$12:$K$26,MATCH(装备强化附表!$E727,装备强化!$J$12:$J$26,0))+IF($B727=1,装备强化!$K$28,0))*INDEX(装备强化!$O$12:$O$21,MATCH(装备强化附表!$C727,装备强化!$N$12:$N$21,0)),0)</f>
        <v>176</v>
      </c>
      <c r="AJ727" s="54">
        <f t="shared" si="179"/>
        <v>352000</v>
      </c>
    </row>
    <row r="728" spans="1:36">
      <c r="A728" t="s">
        <v>662</v>
      </c>
      <c r="B728">
        <v>1</v>
      </c>
      <c r="C728" t="s">
        <v>129</v>
      </c>
      <c r="D728" t="s">
        <v>311</v>
      </c>
      <c r="E728">
        <v>10</v>
      </c>
      <c r="F728" t="s">
        <v>232</v>
      </c>
      <c r="G728" s="54">
        <f>ROUNDUP(装备强化!$F$3*INDEX(装备强化!$C$12:$C$26,MATCH(装备强化附表!G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12</v>
      </c>
      <c r="H728" s="54">
        <f t="shared" si="165"/>
        <v>24000</v>
      </c>
      <c r="I728" s="54">
        <f>ROUNDUP(装备强化!$F$3*INDEX(装备强化!$C$12:$C$26,MATCH(装备强化附表!I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17</v>
      </c>
      <c r="J728" s="54">
        <f t="shared" si="166"/>
        <v>34000</v>
      </c>
      <c r="K728" s="54">
        <f>ROUNDUP(装备强化!$F$3*INDEX(装备强化!$C$12:$C$26,MATCH(装备强化附表!K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26</v>
      </c>
      <c r="L728" s="54">
        <f t="shared" si="167"/>
        <v>52000</v>
      </c>
      <c r="M728" s="54">
        <f>ROUNDUP(装备强化!$F$3*INDEX(装备强化!$C$12:$C$26,MATCH(装备强化附表!M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31</v>
      </c>
      <c r="N728" s="54">
        <f t="shared" si="168"/>
        <v>62000</v>
      </c>
      <c r="O728" s="54">
        <f>ROUNDUP(装备强化!$F$3*INDEX(装备强化!$C$12:$C$26,MATCH(装备强化附表!O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40</v>
      </c>
      <c r="P728" s="54">
        <f t="shared" si="169"/>
        <v>80000</v>
      </c>
      <c r="Q728" s="54">
        <f>ROUNDUP(装备强化!$F$3*INDEX(装备强化!$C$12:$C$26,MATCH(装备强化附表!Q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71</v>
      </c>
      <c r="R728" s="54">
        <f t="shared" si="170"/>
        <v>142000</v>
      </c>
      <c r="S728" s="54">
        <f>ROUNDUP(装备强化!$F$3*INDEX(装备强化!$C$12:$C$26,MATCH(装备强化附表!S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82</v>
      </c>
      <c r="T728" s="54">
        <f t="shared" si="171"/>
        <v>164000</v>
      </c>
      <c r="U728" s="54">
        <f>ROUNDUP(装备强化!$F$3*INDEX(装备强化!$C$12:$C$26,MATCH(装备强化附表!U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93</v>
      </c>
      <c r="V728" s="54">
        <f t="shared" si="172"/>
        <v>186000</v>
      </c>
      <c r="W728" s="54">
        <f>ROUNDUP(装备强化!$F$3*INDEX(装备强化!$C$12:$C$26,MATCH(装备强化附表!W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105</v>
      </c>
      <c r="X728" s="54">
        <f t="shared" si="173"/>
        <v>210000</v>
      </c>
      <c r="Y728" s="54">
        <f>ROUNDUP(装备强化!$F$3*INDEX(装备强化!$C$12:$C$26,MATCH(装备强化附表!Y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116</v>
      </c>
      <c r="Z728" s="54">
        <f t="shared" si="174"/>
        <v>232000</v>
      </c>
      <c r="AA728" s="54">
        <f>ROUNDUP(装备强化!$F$3*INDEX(装备强化!$C$12:$C$26,MATCH(装备强化附表!AA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203</v>
      </c>
      <c r="AB728" s="54">
        <f t="shared" si="175"/>
        <v>406000</v>
      </c>
      <c r="AC728" s="54">
        <f>ROUNDUP(装备强化!$F$3*INDEX(装备强化!$C$12:$C$26,MATCH(装备强化附表!AC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225</v>
      </c>
      <c r="AD728" s="54">
        <f t="shared" si="176"/>
        <v>450000</v>
      </c>
      <c r="AE728" s="54">
        <f>ROUNDUP(装备强化!$F$3*INDEX(装备强化!$C$12:$C$26,MATCH(装备强化附表!AE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248</v>
      </c>
      <c r="AF728" s="54">
        <f t="shared" si="177"/>
        <v>496000</v>
      </c>
      <c r="AG728" s="54">
        <f>ROUNDUP(装备强化!$F$3*INDEX(装备强化!$C$12:$C$26,MATCH(装备强化附表!AG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270</v>
      </c>
      <c r="AH728" s="54">
        <f t="shared" si="178"/>
        <v>540000</v>
      </c>
      <c r="AI728" s="54">
        <f>ROUNDUP(装备强化!$F$3*INDEX(装备强化!$C$12:$C$26,MATCH(装备强化附表!AI$1,装备强化!$B$12:$B$26,0))*INDEX(装备强化!$G$12:$G$16,MATCH(装备强化附表!$D728,装备强化!$F$12:$F$16,0))*(INDEX(装备强化!$K$12:$K$26,MATCH(装备强化附表!$E728,装备强化!$J$12:$J$26,0))+IF($B728=1,装备强化!$K$28,0))*INDEX(装备强化!$O$12:$O$21,MATCH(装备强化附表!$C728,装备强化!$N$12:$N$21,0)),0)</f>
        <v>293</v>
      </c>
      <c r="AJ728" s="54">
        <f t="shared" si="179"/>
        <v>586000</v>
      </c>
    </row>
    <row r="729" spans="1:36">
      <c r="A729" t="s">
        <v>667</v>
      </c>
      <c r="B729">
        <v>0</v>
      </c>
      <c r="C729" t="s">
        <v>123</v>
      </c>
      <c r="D729" t="s">
        <v>311</v>
      </c>
      <c r="E729">
        <v>15</v>
      </c>
      <c r="F729" t="s">
        <v>232</v>
      </c>
      <c r="G729" s="54">
        <f>ROUNDUP(装备强化!$F$3*INDEX(装备强化!$C$12:$C$26,MATCH(装备强化附表!G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9</v>
      </c>
      <c r="H729" s="54">
        <f t="shared" si="165"/>
        <v>18000</v>
      </c>
      <c r="I729" s="54">
        <f>ROUNDUP(装备强化!$F$3*INDEX(装备强化!$C$12:$C$26,MATCH(装备强化附表!I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13</v>
      </c>
      <c r="J729" s="54">
        <f t="shared" si="166"/>
        <v>26000</v>
      </c>
      <c r="K729" s="54">
        <f>ROUNDUP(装备强化!$F$3*INDEX(装备强化!$C$12:$C$26,MATCH(装备强化附表!K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19</v>
      </c>
      <c r="L729" s="54">
        <f t="shared" si="167"/>
        <v>38000</v>
      </c>
      <c r="M729" s="54">
        <f>ROUNDUP(装备强化!$F$3*INDEX(装备强化!$C$12:$C$26,MATCH(装备强化附表!M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23</v>
      </c>
      <c r="N729" s="54">
        <f t="shared" si="168"/>
        <v>46000</v>
      </c>
      <c r="O729" s="54">
        <f>ROUNDUP(装备强化!$F$3*INDEX(装备强化!$C$12:$C$26,MATCH(装备强化附表!O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29</v>
      </c>
      <c r="P729" s="54">
        <f t="shared" si="169"/>
        <v>58000</v>
      </c>
      <c r="Q729" s="54">
        <f>ROUNDUP(装备强化!$F$3*INDEX(装备强化!$C$12:$C$26,MATCH(装备强化附表!Q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52</v>
      </c>
      <c r="R729" s="54">
        <f t="shared" si="170"/>
        <v>104000</v>
      </c>
      <c r="S729" s="54">
        <f>ROUNDUP(装备强化!$F$3*INDEX(装备强化!$C$12:$C$26,MATCH(装备强化附表!S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60</v>
      </c>
      <c r="T729" s="54">
        <f t="shared" si="171"/>
        <v>120000</v>
      </c>
      <c r="U729" s="54">
        <f>ROUNDUP(装备强化!$F$3*INDEX(装备强化!$C$12:$C$26,MATCH(装备强化附表!U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69</v>
      </c>
      <c r="V729" s="54">
        <f t="shared" si="172"/>
        <v>138000</v>
      </c>
      <c r="W729" s="54">
        <f>ROUNDUP(装备强化!$F$3*INDEX(装备强化!$C$12:$C$26,MATCH(装备强化附表!W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77</v>
      </c>
      <c r="X729" s="54">
        <f t="shared" si="173"/>
        <v>154000</v>
      </c>
      <c r="Y729" s="54">
        <f>ROUNDUP(装备强化!$F$3*INDEX(装备强化!$C$12:$C$26,MATCH(装备强化附表!Y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85</v>
      </c>
      <c r="Z729" s="54">
        <f t="shared" si="174"/>
        <v>170000</v>
      </c>
      <c r="AA729" s="54">
        <f>ROUNDUP(装备强化!$F$3*INDEX(装备强化!$C$12:$C$26,MATCH(装备强化附表!AA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149</v>
      </c>
      <c r="AB729" s="54">
        <f t="shared" si="175"/>
        <v>298000</v>
      </c>
      <c r="AC729" s="54">
        <f>ROUNDUP(装备强化!$F$3*INDEX(装备强化!$C$12:$C$26,MATCH(装备强化附表!AC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165</v>
      </c>
      <c r="AD729" s="54">
        <f t="shared" si="176"/>
        <v>330000</v>
      </c>
      <c r="AE729" s="54">
        <f>ROUNDUP(装备强化!$F$3*INDEX(装备强化!$C$12:$C$26,MATCH(装备强化附表!AE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182</v>
      </c>
      <c r="AF729" s="54">
        <f t="shared" si="177"/>
        <v>364000</v>
      </c>
      <c r="AG729" s="54">
        <f>ROUNDUP(装备强化!$F$3*INDEX(装备强化!$C$12:$C$26,MATCH(装备强化附表!AG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198</v>
      </c>
      <c r="AH729" s="54">
        <f t="shared" si="178"/>
        <v>396000</v>
      </c>
      <c r="AI729" s="54">
        <f>ROUNDUP(装备强化!$F$3*INDEX(装备强化!$C$12:$C$26,MATCH(装备强化附表!AI$1,装备强化!$B$12:$B$26,0))*INDEX(装备强化!$G$12:$G$16,MATCH(装备强化附表!$D729,装备强化!$F$12:$F$16,0))*(INDEX(装备强化!$K$12:$K$26,MATCH(装备强化附表!$E729,装备强化!$J$12:$J$26,0))+IF($B729=1,装备强化!$K$28,0))*INDEX(装备强化!$O$12:$O$21,MATCH(装备强化附表!$C729,装备强化!$N$12:$N$21,0)),0)</f>
        <v>215</v>
      </c>
      <c r="AJ729" s="54">
        <f t="shared" si="179"/>
        <v>430000</v>
      </c>
    </row>
    <row r="730" spans="1:36">
      <c r="A730" t="s">
        <v>672</v>
      </c>
      <c r="B730">
        <v>0</v>
      </c>
      <c r="C730" t="s">
        <v>124</v>
      </c>
      <c r="D730" t="s">
        <v>311</v>
      </c>
      <c r="E730">
        <v>15</v>
      </c>
      <c r="F730" t="s">
        <v>232</v>
      </c>
      <c r="G730" s="54">
        <f>ROUNDUP(装备强化!$F$3*INDEX(装备强化!$C$12:$C$26,MATCH(装备强化附表!G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11</v>
      </c>
      <c r="H730" s="54">
        <f t="shared" si="165"/>
        <v>22000</v>
      </c>
      <c r="I730" s="54">
        <f>ROUNDUP(装备强化!$F$3*INDEX(装备强化!$C$12:$C$26,MATCH(装备强化附表!I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16</v>
      </c>
      <c r="J730" s="54">
        <f t="shared" si="166"/>
        <v>32000</v>
      </c>
      <c r="K730" s="54">
        <f>ROUNDUP(装备强化!$F$3*INDEX(装备强化!$C$12:$C$26,MATCH(装备强化附表!K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24</v>
      </c>
      <c r="L730" s="54">
        <f t="shared" si="167"/>
        <v>48000</v>
      </c>
      <c r="M730" s="54">
        <f>ROUNDUP(装备强化!$F$3*INDEX(装备强化!$C$12:$C$26,MATCH(装备强化附表!M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29</v>
      </c>
      <c r="N730" s="54">
        <f t="shared" si="168"/>
        <v>58000</v>
      </c>
      <c r="O730" s="54">
        <f>ROUNDUP(装备强化!$F$3*INDEX(装备强化!$C$12:$C$26,MATCH(装备强化附表!O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37</v>
      </c>
      <c r="P730" s="54">
        <f t="shared" si="169"/>
        <v>74000</v>
      </c>
      <c r="Q730" s="54">
        <f>ROUNDUP(装备强化!$F$3*INDEX(装备强化!$C$12:$C$26,MATCH(装备强化附表!Q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65</v>
      </c>
      <c r="R730" s="54">
        <f t="shared" si="170"/>
        <v>130000</v>
      </c>
      <c r="S730" s="54">
        <f>ROUNDUP(装备强化!$F$3*INDEX(装备强化!$C$12:$C$26,MATCH(装备强化附表!S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75</v>
      </c>
      <c r="T730" s="54">
        <f t="shared" si="171"/>
        <v>150000</v>
      </c>
      <c r="U730" s="54">
        <f>ROUNDUP(装备强化!$F$3*INDEX(装备强化!$C$12:$C$26,MATCH(装备强化附表!U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86</v>
      </c>
      <c r="V730" s="54">
        <f t="shared" si="172"/>
        <v>172000</v>
      </c>
      <c r="W730" s="54">
        <f>ROUNDUP(装备强化!$F$3*INDEX(装备强化!$C$12:$C$26,MATCH(装备强化附表!W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96</v>
      </c>
      <c r="X730" s="54">
        <f t="shared" si="173"/>
        <v>192000</v>
      </c>
      <c r="Y730" s="54">
        <f>ROUNDUP(装备强化!$F$3*INDEX(装备强化!$C$12:$C$26,MATCH(装备强化附表!Y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106</v>
      </c>
      <c r="Z730" s="54">
        <f t="shared" si="174"/>
        <v>212000</v>
      </c>
      <c r="AA730" s="54">
        <f>ROUNDUP(装备强化!$F$3*INDEX(装备强化!$C$12:$C$26,MATCH(装备强化附表!AA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186</v>
      </c>
      <c r="AB730" s="54">
        <f t="shared" si="175"/>
        <v>372000</v>
      </c>
      <c r="AC730" s="54">
        <f>ROUNDUP(装备强化!$F$3*INDEX(装备强化!$C$12:$C$26,MATCH(装备强化附表!AC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207</v>
      </c>
      <c r="AD730" s="54">
        <f t="shared" si="176"/>
        <v>414000</v>
      </c>
      <c r="AE730" s="54">
        <f>ROUNDUP(装备强化!$F$3*INDEX(装备强化!$C$12:$C$26,MATCH(装备强化附表!AE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227</v>
      </c>
      <c r="AF730" s="54">
        <f t="shared" si="177"/>
        <v>454000</v>
      </c>
      <c r="AG730" s="54">
        <f>ROUNDUP(装备强化!$F$3*INDEX(装备强化!$C$12:$C$26,MATCH(装备强化附表!AG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248</v>
      </c>
      <c r="AH730" s="54">
        <f t="shared" si="178"/>
        <v>496000</v>
      </c>
      <c r="AI730" s="54">
        <f>ROUNDUP(装备强化!$F$3*INDEX(装备强化!$C$12:$C$26,MATCH(装备强化附表!AI$1,装备强化!$B$12:$B$26,0))*INDEX(装备强化!$G$12:$G$16,MATCH(装备强化附表!$D730,装备强化!$F$12:$F$16,0))*(INDEX(装备强化!$K$12:$K$26,MATCH(装备强化附表!$E730,装备强化!$J$12:$J$26,0))+IF($B730=1,装备强化!$K$28,0))*INDEX(装备强化!$O$12:$O$21,MATCH(装备强化附表!$C730,装备强化!$N$12:$N$21,0)),0)</f>
        <v>269</v>
      </c>
      <c r="AJ730" s="54">
        <f t="shared" si="179"/>
        <v>538000</v>
      </c>
    </row>
    <row r="731" spans="1:36">
      <c r="A731" t="s">
        <v>677</v>
      </c>
      <c r="B731">
        <v>0</v>
      </c>
      <c r="C731" t="s">
        <v>125</v>
      </c>
      <c r="D731" t="s">
        <v>311</v>
      </c>
      <c r="E731">
        <v>15</v>
      </c>
      <c r="F731" t="s">
        <v>232</v>
      </c>
      <c r="G731" s="54">
        <f>ROUNDUP(装备强化!$F$3*INDEX(装备强化!$C$12:$C$26,MATCH(装备强化附表!G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11</v>
      </c>
      <c r="H731" s="54">
        <f t="shared" si="165"/>
        <v>22000</v>
      </c>
      <c r="I731" s="54">
        <f>ROUNDUP(装备强化!$F$3*INDEX(装备强化!$C$12:$C$26,MATCH(装备强化附表!I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16</v>
      </c>
      <c r="J731" s="54">
        <f t="shared" si="166"/>
        <v>32000</v>
      </c>
      <c r="K731" s="54">
        <f>ROUNDUP(装备强化!$F$3*INDEX(装备强化!$C$12:$C$26,MATCH(装备强化附表!K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24</v>
      </c>
      <c r="L731" s="54">
        <f t="shared" si="167"/>
        <v>48000</v>
      </c>
      <c r="M731" s="54">
        <f>ROUNDUP(装备强化!$F$3*INDEX(装备强化!$C$12:$C$26,MATCH(装备强化附表!M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29</v>
      </c>
      <c r="N731" s="54">
        <f t="shared" si="168"/>
        <v>58000</v>
      </c>
      <c r="O731" s="54">
        <f>ROUNDUP(装备强化!$F$3*INDEX(装备强化!$C$12:$C$26,MATCH(装备强化附表!O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37</v>
      </c>
      <c r="P731" s="54">
        <f t="shared" si="169"/>
        <v>74000</v>
      </c>
      <c r="Q731" s="54">
        <f>ROUNDUP(装备强化!$F$3*INDEX(装备强化!$C$12:$C$26,MATCH(装备强化附表!Q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65</v>
      </c>
      <c r="R731" s="54">
        <f t="shared" si="170"/>
        <v>130000</v>
      </c>
      <c r="S731" s="54">
        <f>ROUNDUP(装备强化!$F$3*INDEX(装备强化!$C$12:$C$26,MATCH(装备强化附表!S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75</v>
      </c>
      <c r="T731" s="54">
        <f t="shared" si="171"/>
        <v>150000</v>
      </c>
      <c r="U731" s="54">
        <f>ROUNDUP(装备强化!$F$3*INDEX(装备强化!$C$12:$C$26,MATCH(装备强化附表!U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86</v>
      </c>
      <c r="V731" s="54">
        <f t="shared" si="172"/>
        <v>172000</v>
      </c>
      <c r="W731" s="54">
        <f>ROUNDUP(装备强化!$F$3*INDEX(装备强化!$C$12:$C$26,MATCH(装备强化附表!W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96</v>
      </c>
      <c r="X731" s="54">
        <f t="shared" si="173"/>
        <v>192000</v>
      </c>
      <c r="Y731" s="54">
        <f>ROUNDUP(装备强化!$F$3*INDEX(装备强化!$C$12:$C$26,MATCH(装备强化附表!Y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106</v>
      </c>
      <c r="Z731" s="54">
        <f t="shared" si="174"/>
        <v>212000</v>
      </c>
      <c r="AA731" s="54">
        <f>ROUNDUP(装备强化!$F$3*INDEX(装备强化!$C$12:$C$26,MATCH(装备强化附表!AA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186</v>
      </c>
      <c r="AB731" s="54">
        <f t="shared" si="175"/>
        <v>372000</v>
      </c>
      <c r="AC731" s="54">
        <f>ROUNDUP(装备强化!$F$3*INDEX(装备强化!$C$12:$C$26,MATCH(装备强化附表!AC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207</v>
      </c>
      <c r="AD731" s="54">
        <f t="shared" si="176"/>
        <v>414000</v>
      </c>
      <c r="AE731" s="54">
        <f>ROUNDUP(装备强化!$F$3*INDEX(装备强化!$C$12:$C$26,MATCH(装备强化附表!AE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227</v>
      </c>
      <c r="AF731" s="54">
        <f t="shared" si="177"/>
        <v>454000</v>
      </c>
      <c r="AG731" s="54">
        <f>ROUNDUP(装备强化!$F$3*INDEX(装备强化!$C$12:$C$26,MATCH(装备强化附表!AG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248</v>
      </c>
      <c r="AH731" s="54">
        <f t="shared" si="178"/>
        <v>496000</v>
      </c>
      <c r="AI731" s="54">
        <f>ROUNDUP(装备强化!$F$3*INDEX(装备强化!$C$12:$C$26,MATCH(装备强化附表!AI$1,装备强化!$B$12:$B$26,0))*INDEX(装备强化!$G$12:$G$16,MATCH(装备强化附表!$D731,装备强化!$F$12:$F$16,0))*(INDEX(装备强化!$K$12:$K$26,MATCH(装备强化附表!$E731,装备强化!$J$12:$J$26,0))+IF($B731=1,装备强化!$K$28,0))*INDEX(装备强化!$O$12:$O$21,MATCH(装备强化附表!$C731,装备强化!$N$12:$N$21,0)),0)</f>
        <v>269</v>
      </c>
      <c r="AJ731" s="54">
        <f t="shared" si="179"/>
        <v>538000</v>
      </c>
    </row>
    <row r="732" spans="1:36">
      <c r="A732" t="s">
        <v>682</v>
      </c>
      <c r="B732">
        <v>0</v>
      </c>
      <c r="C732" t="s">
        <v>130</v>
      </c>
      <c r="D732" t="s">
        <v>311</v>
      </c>
      <c r="E732">
        <v>15</v>
      </c>
      <c r="F732" t="s">
        <v>232</v>
      </c>
      <c r="G732" s="54">
        <f>ROUNDUP(装备强化!$F$3*INDEX(装备强化!$C$12:$C$26,MATCH(装备强化附表!G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9</v>
      </c>
      <c r="H732" s="54">
        <f t="shared" si="165"/>
        <v>18000</v>
      </c>
      <c r="I732" s="54">
        <f>ROUNDUP(装备强化!$F$3*INDEX(装备强化!$C$12:$C$26,MATCH(装备强化附表!I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13</v>
      </c>
      <c r="J732" s="54">
        <f t="shared" si="166"/>
        <v>26000</v>
      </c>
      <c r="K732" s="54">
        <f>ROUNDUP(装备强化!$F$3*INDEX(装备强化!$C$12:$C$26,MATCH(装备强化附表!K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19</v>
      </c>
      <c r="L732" s="54">
        <f t="shared" si="167"/>
        <v>38000</v>
      </c>
      <c r="M732" s="54">
        <f>ROUNDUP(装备强化!$F$3*INDEX(装备强化!$C$12:$C$26,MATCH(装备强化附表!M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23</v>
      </c>
      <c r="N732" s="54">
        <f t="shared" si="168"/>
        <v>46000</v>
      </c>
      <c r="O732" s="54">
        <f>ROUNDUP(装备强化!$F$3*INDEX(装备强化!$C$12:$C$26,MATCH(装备强化附表!O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29</v>
      </c>
      <c r="P732" s="54">
        <f t="shared" si="169"/>
        <v>58000</v>
      </c>
      <c r="Q732" s="54">
        <f>ROUNDUP(装备强化!$F$3*INDEX(装备强化!$C$12:$C$26,MATCH(装备强化附表!Q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52</v>
      </c>
      <c r="R732" s="54">
        <f t="shared" si="170"/>
        <v>104000</v>
      </c>
      <c r="S732" s="54">
        <f>ROUNDUP(装备强化!$F$3*INDEX(装备强化!$C$12:$C$26,MATCH(装备强化附表!S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60</v>
      </c>
      <c r="T732" s="54">
        <f t="shared" si="171"/>
        <v>120000</v>
      </c>
      <c r="U732" s="54">
        <f>ROUNDUP(装备强化!$F$3*INDEX(装备强化!$C$12:$C$26,MATCH(装备强化附表!U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69</v>
      </c>
      <c r="V732" s="54">
        <f t="shared" si="172"/>
        <v>138000</v>
      </c>
      <c r="W732" s="54">
        <f>ROUNDUP(装备强化!$F$3*INDEX(装备强化!$C$12:$C$26,MATCH(装备强化附表!W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77</v>
      </c>
      <c r="X732" s="54">
        <f t="shared" si="173"/>
        <v>154000</v>
      </c>
      <c r="Y732" s="54">
        <f>ROUNDUP(装备强化!$F$3*INDEX(装备强化!$C$12:$C$26,MATCH(装备强化附表!Y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85</v>
      </c>
      <c r="Z732" s="54">
        <f t="shared" si="174"/>
        <v>170000</v>
      </c>
      <c r="AA732" s="54">
        <f>ROUNDUP(装备强化!$F$3*INDEX(装备强化!$C$12:$C$26,MATCH(装备强化附表!AA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149</v>
      </c>
      <c r="AB732" s="54">
        <f t="shared" si="175"/>
        <v>298000</v>
      </c>
      <c r="AC732" s="54">
        <f>ROUNDUP(装备强化!$F$3*INDEX(装备强化!$C$12:$C$26,MATCH(装备强化附表!AC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165</v>
      </c>
      <c r="AD732" s="54">
        <f t="shared" si="176"/>
        <v>330000</v>
      </c>
      <c r="AE732" s="54">
        <f>ROUNDUP(装备强化!$F$3*INDEX(装备强化!$C$12:$C$26,MATCH(装备强化附表!AE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182</v>
      </c>
      <c r="AF732" s="54">
        <f t="shared" si="177"/>
        <v>364000</v>
      </c>
      <c r="AG732" s="54">
        <f>ROUNDUP(装备强化!$F$3*INDEX(装备强化!$C$12:$C$26,MATCH(装备强化附表!AG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198</v>
      </c>
      <c r="AH732" s="54">
        <f t="shared" si="178"/>
        <v>396000</v>
      </c>
      <c r="AI732" s="54">
        <f>ROUNDUP(装备强化!$F$3*INDEX(装备强化!$C$12:$C$26,MATCH(装备强化附表!AI$1,装备强化!$B$12:$B$26,0))*INDEX(装备强化!$G$12:$G$16,MATCH(装备强化附表!$D732,装备强化!$F$12:$F$16,0))*(INDEX(装备强化!$K$12:$K$26,MATCH(装备强化附表!$E732,装备强化!$J$12:$J$26,0))+IF($B732=1,装备强化!$K$28,0))*INDEX(装备强化!$O$12:$O$21,MATCH(装备强化附表!$C732,装备强化!$N$12:$N$21,0)),0)</f>
        <v>215</v>
      </c>
      <c r="AJ732" s="54">
        <f t="shared" si="179"/>
        <v>430000</v>
      </c>
    </row>
    <row r="733" spans="1:36">
      <c r="A733" t="s">
        <v>687</v>
      </c>
      <c r="B733">
        <v>0</v>
      </c>
      <c r="C733" t="s">
        <v>131</v>
      </c>
      <c r="D733" t="s">
        <v>311</v>
      </c>
      <c r="E733">
        <v>15</v>
      </c>
      <c r="F733" t="s">
        <v>232</v>
      </c>
      <c r="G733" s="54">
        <f>ROUNDUP(装备强化!$F$3*INDEX(装备强化!$C$12:$C$26,MATCH(装备强化附表!G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9</v>
      </c>
      <c r="H733" s="54">
        <f t="shared" si="165"/>
        <v>18000</v>
      </c>
      <c r="I733" s="54">
        <f>ROUNDUP(装备强化!$F$3*INDEX(装备强化!$C$12:$C$26,MATCH(装备强化附表!I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13</v>
      </c>
      <c r="J733" s="54">
        <f t="shared" si="166"/>
        <v>26000</v>
      </c>
      <c r="K733" s="54">
        <f>ROUNDUP(装备强化!$F$3*INDEX(装备强化!$C$12:$C$26,MATCH(装备强化附表!K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19</v>
      </c>
      <c r="L733" s="54">
        <f t="shared" si="167"/>
        <v>38000</v>
      </c>
      <c r="M733" s="54">
        <f>ROUNDUP(装备强化!$F$3*INDEX(装备强化!$C$12:$C$26,MATCH(装备强化附表!M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23</v>
      </c>
      <c r="N733" s="54">
        <f t="shared" si="168"/>
        <v>46000</v>
      </c>
      <c r="O733" s="54">
        <f>ROUNDUP(装备强化!$F$3*INDEX(装备强化!$C$12:$C$26,MATCH(装备强化附表!O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29</v>
      </c>
      <c r="P733" s="54">
        <f t="shared" si="169"/>
        <v>58000</v>
      </c>
      <c r="Q733" s="54">
        <f>ROUNDUP(装备强化!$F$3*INDEX(装备强化!$C$12:$C$26,MATCH(装备强化附表!Q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52</v>
      </c>
      <c r="R733" s="54">
        <f t="shared" si="170"/>
        <v>104000</v>
      </c>
      <c r="S733" s="54">
        <f>ROUNDUP(装备强化!$F$3*INDEX(装备强化!$C$12:$C$26,MATCH(装备强化附表!S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60</v>
      </c>
      <c r="T733" s="54">
        <f t="shared" si="171"/>
        <v>120000</v>
      </c>
      <c r="U733" s="54">
        <f>ROUNDUP(装备强化!$F$3*INDEX(装备强化!$C$12:$C$26,MATCH(装备强化附表!U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69</v>
      </c>
      <c r="V733" s="54">
        <f t="shared" si="172"/>
        <v>138000</v>
      </c>
      <c r="W733" s="54">
        <f>ROUNDUP(装备强化!$F$3*INDEX(装备强化!$C$12:$C$26,MATCH(装备强化附表!W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77</v>
      </c>
      <c r="X733" s="54">
        <f t="shared" si="173"/>
        <v>154000</v>
      </c>
      <c r="Y733" s="54">
        <f>ROUNDUP(装备强化!$F$3*INDEX(装备强化!$C$12:$C$26,MATCH(装备强化附表!Y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85</v>
      </c>
      <c r="Z733" s="54">
        <f t="shared" si="174"/>
        <v>170000</v>
      </c>
      <c r="AA733" s="54">
        <f>ROUNDUP(装备强化!$F$3*INDEX(装备强化!$C$12:$C$26,MATCH(装备强化附表!AA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149</v>
      </c>
      <c r="AB733" s="54">
        <f t="shared" si="175"/>
        <v>298000</v>
      </c>
      <c r="AC733" s="54">
        <f>ROUNDUP(装备强化!$F$3*INDEX(装备强化!$C$12:$C$26,MATCH(装备强化附表!AC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165</v>
      </c>
      <c r="AD733" s="54">
        <f t="shared" si="176"/>
        <v>330000</v>
      </c>
      <c r="AE733" s="54">
        <f>ROUNDUP(装备强化!$F$3*INDEX(装备强化!$C$12:$C$26,MATCH(装备强化附表!AE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182</v>
      </c>
      <c r="AF733" s="54">
        <f t="shared" si="177"/>
        <v>364000</v>
      </c>
      <c r="AG733" s="54">
        <f>ROUNDUP(装备强化!$F$3*INDEX(装备强化!$C$12:$C$26,MATCH(装备强化附表!AG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198</v>
      </c>
      <c r="AH733" s="54">
        <f t="shared" si="178"/>
        <v>396000</v>
      </c>
      <c r="AI733" s="54">
        <f>ROUNDUP(装备强化!$F$3*INDEX(装备强化!$C$12:$C$26,MATCH(装备强化附表!AI$1,装备强化!$B$12:$B$26,0))*INDEX(装备强化!$G$12:$G$16,MATCH(装备强化附表!$D733,装备强化!$F$12:$F$16,0))*(INDEX(装备强化!$K$12:$K$26,MATCH(装备强化附表!$E733,装备强化!$J$12:$J$26,0))+IF($B733=1,装备强化!$K$28,0))*INDEX(装备强化!$O$12:$O$21,MATCH(装备强化附表!$C733,装备强化!$N$12:$N$21,0)),0)</f>
        <v>215</v>
      </c>
      <c r="AJ733" s="54">
        <f t="shared" si="179"/>
        <v>430000</v>
      </c>
    </row>
    <row r="734" spans="1:36">
      <c r="A734" t="s">
        <v>692</v>
      </c>
      <c r="B734">
        <v>0</v>
      </c>
      <c r="C734" t="s">
        <v>132</v>
      </c>
      <c r="D734" t="s">
        <v>311</v>
      </c>
      <c r="E734">
        <v>15</v>
      </c>
      <c r="F734" t="s">
        <v>232</v>
      </c>
      <c r="G734" s="54">
        <f>ROUNDUP(装备强化!$F$3*INDEX(装备强化!$C$12:$C$26,MATCH(装备强化附表!G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5</v>
      </c>
      <c r="H734" s="54">
        <f t="shared" si="165"/>
        <v>10000</v>
      </c>
      <c r="I734" s="54">
        <f>ROUNDUP(装备强化!$F$3*INDEX(装备强化!$C$12:$C$26,MATCH(装备强化附表!I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8</v>
      </c>
      <c r="J734" s="54">
        <f t="shared" si="166"/>
        <v>16000</v>
      </c>
      <c r="K734" s="54">
        <f>ROUNDUP(装备强化!$F$3*INDEX(装备强化!$C$12:$C$26,MATCH(装备强化附表!K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12</v>
      </c>
      <c r="L734" s="54">
        <f t="shared" si="167"/>
        <v>24000</v>
      </c>
      <c r="M734" s="54">
        <f>ROUNDUP(装备强化!$F$3*INDEX(装备强化!$C$12:$C$26,MATCH(装备强化附表!M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14</v>
      </c>
      <c r="N734" s="54">
        <f t="shared" si="168"/>
        <v>28000</v>
      </c>
      <c r="O734" s="54">
        <f>ROUNDUP(装备强化!$F$3*INDEX(装备强化!$C$12:$C$26,MATCH(装备强化附表!O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18</v>
      </c>
      <c r="P734" s="54">
        <f t="shared" si="169"/>
        <v>36000</v>
      </c>
      <c r="Q734" s="54">
        <f>ROUNDUP(装备强化!$F$3*INDEX(装备强化!$C$12:$C$26,MATCH(装备强化附表!Q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31</v>
      </c>
      <c r="R734" s="54">
        <f t="shared" si="170"/>
        <v>62000</v>
      </c>
      <c r="S734" s="54">
        <f>ROUNDUP(装备强化!$F$3*INDEX(装备强化!$C$12:$C$26,MATCH(装备强化附表!S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36</v>
      </c>
      <c r="T734" s="54">
        <f t="shared" si="171"/>
        <v>72000</v>
      </c>
      <c r="U734" s="54">
        <f>ROUNDUP(装备强化!$F$3*INDEX(装备强化!$C$12:$C$26,MATCH(装备强化附表!U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41</v>
      </c>
      <c r="V734" s="54">
        <f t="shared" si="172"/>
        <v>82000</v>
      </c>
      <c r="W734" s="54">
        <f>ROUNDUP(装备强化!$F$3*INDEX(装备强化!$C$12:$C$26,MATCH(装备强化附表!W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46</v>
      </c>
      <c r="X734" s="54">
        <f t="shared" si="173"/>
        <v>92000</v>
      </c>
      <c r="Y734" s="54">
        <f>ROUNDUP(装备强化!$F$3*INDEX(装备强化!$C$12:$C$26,MATCH(装备强化附表!Y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51</v>
      </c>
      <c r="Z734" s="54">
        <f t="shared" si="174"/>
        <v>102000</v>
      </c>
      <c r="AA734" s="54">
        <f>ROUNDUP(装备强化!$F$3*INDEX(装备强化!$C$12:$C$26,MATCH(装备强化附表!AA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90</v>
      </c>
      <c r="AB734" s="54">
        <f t="shared" si="175"/>
        <v>180000</v>
      </c>
      <c r="AC734" s="54">
        <f>ROUNDUP(装备强化!$F$3*INDEX(装备强化!$C$12:$C$26,MATCH(装备强化附表!AC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99</v>
      </c>
      <c r="AD734" s="54">
        <f t="shared" si="176"/>
        <v>198000</v>
      </c>
      <c r="AE734" s="54">
        <f>ROUNDUP(装备强化!$F$3*INDEX(装备强化!$C$12:$C$26,MATCH(装备强化附表!AE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109</v>
      </c>
      <c r="AF734" s="54">
        <f t="shared" si="177"/>
        <v>218000</v>
      </c>
      <c r="AG734" s="54">
        <f>ROUNDUP(装备强化!$F$3*INDEX(装备强化!$C$12:$C$26,MATCH(装备强化附表!AG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119</v>
      </c>
      <c r="AH734" s="54">
        <f t="shared" si="178"/>
        <v>238000</v>
      </c>
      <c r="AI734" s="54">
        <f>ROUNDUP(装备强化!$F$3*INDEX(装备强化!$C$12:$C$26,MATCH(装备强化附表!AI$1,装备强化!$B$12:$B$26,0))*INDEX(装备强化!$G$12:$G$16,MATCH(装备强化附表!$D734,装备强化!$F$12:$F$16,0))*(INDEX(装备强化!$K$12:$K$26,MATCH(装备强化附表!$E734,装备强化!$J$12:$J$26,0))+IF($B734=1,装备强化!$K$28,0))*INDEX(装备强化!$O$12:$O$21,MATCH(装备强化附表!$C734,装备强化!$N$12:$N$21,0)),0)</f>
        <v>129</v>
      </c>
      <c r="AJ734" s="54">
        <f t="shared" si="179"/>
        <v>258000</v>
      </c>
    </row>
    <row r="735" spans="1:36">
      <c r="A735" t="s">
        <v>697</v>
      </c>
      <c r="B735">
        <v>0</v>
      </c>
      <c r="C735" t="s">
        <v>127</v>
      </c>
      <c r="D735" t="s">
        <v>311</v>
      </c>
      <c r="E735">
        <v>15</v>
      </c>
      <c r="F735" t="s">
        <v>135</v>
      </c>
      <c r="G735" s="54">
        <f>ROUNDUP(装备强化!$F$3*INDEX(装备强化!$C$12:$C$26,MATCH(装备强化附表!G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17</v>
      </c>
      <c r="H735" s="54">
        <f t="shared" si="165"/>
        <v>34000</v>
      </c>
      <c r="I735" s="54">
        <f>ROUNDUP(装备强化!$F$3*INDEX(装备强化!$C$12:$C$26,MATCH(装备强化附表!I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25</v>
      </c>
      <c r="J735" s="54">
        <f t="shared" si="166"/>
        <v>50000</v>
      </c>
      <c r="K735" s="54">
        <f>ROUNDUP(装备强化!$F$3*INDEX(装备强化!$C$12:$C$26,MATCH(装备强化附表!K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38</v>
      </c>
      <c r="L735" s="54">
        <f t="shared" si="167"/>
        <v>76000</v>
      </c>
      <c r="M735" s="54">
        <f>ROUNDUP(装备强化!$F$3*INDEX(装备强化!$C$12:$C$26,MATCH(装备强化附表!M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46</v>
      </c>
      <c r="N735" s="54">
        <f t="shared" si="168"/>
        <v>92000</v>
      </c>
      <c r="O735" s="54">
        <f>ROUNDUP(装备强化!$F$3*INDEX(装备强化!$C$12:$C$26,MATCH(装备强化附表!O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58</v>
      </c>
      <c r="P735" s="54">
        <f t="shared" si="169"/>
        <v>116000</v>
      </c>
      <c r="Q735" s="54">
        <f>ROUNDUP(装备强化!$F$3*INDEX(装备强化!$C$12:$C$26,MATCH(装备强化附表!Q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104</v>
      </c>
      <c r="R735" s="54">
        <f t="shared" si="170"/>
        <v>208000</v>
      </c>
      <c r="S735" s="54">
        <f>ROUNDUP(装备强化!$F$3*INDEX(装备强化!$C$12:$C$26,MATCH(装备强化附表!S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120</v>
      </c>
      <c r="T735" s="54">
        <f t="shared" si="171"/>
        <v>240000</v>
      </c>
      <c r="U735" s="54">
        <f>ROUNDUP(装备强化!$F$3*INDEX(装备强化!$C$12:$C$26,MATCH(装备强化附表!U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137</v>
      </c>
      <c r="V735" s="54">
        <f t="shared" si="172"/>
        <v>274000</v>
      </c>
      <c r="W735" s="54">
        <f>ROUNDUP(装备强化!$F$3*INDEX(装备强化!$C$12:$C$26,MATCH(装备强化附表!W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153</v>
      </c>
      <c r="X735" s="54">
        <f t="shared" si="173"/>
        <v>306000</v>
      </c>
      <c r="Y735" s="54">
        <f>ROUNDUP(装备强化!$F$3*INDEX(装备强化!$C$12:$C$26,MATCH(装备强化附表!Y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170</v>
      </c>
      <c r="Z735" s="54">
        <f t="shared" si="174"/>
        <v>340000</v>
      </c>
      <c r="AA735" s="54">
        <f>ROUNDUP(装备强化!$F$3*INDEX(装备强化!$C$12:$C$26,MATCH(装备强化附表!AA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297</v>
      </c>
      <c r="AB735" s="54">
        <f t="shared" si="175"/>
        <v>594000</v>
      </c>
      <c r="AC735" s="54">
        <f>ROUNDUP(装备强化!$F$3*INDEX(装备强化!$C$12:$C$26,MATCH(装备强化附表!AC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330</v>
      </c>
      <c r="AD735" s="54">
        <f t="shared" si="176"/>
        <v>660000</v>
      </c>
      <c r="AE735" s="54">
        <f>ROUNDUP(装备强化!$F$3*INDEX(装备强化!$C$12:$C$26,MATCH(装备强化附表!AE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363</v>
      </c>
      <c r="AF735" s="54">
        <f t="shared" si="177"/>
        <v>726000</v>
      </c>
      <c r="AG735" s="54">
        <f>ROUNDUP(装备强化!$F$3*INDEX(装备强化!$C$12:$C$26,MATCH(装备强化附表!AG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396</v>
      </c>
      <c r="AH735" s="54">
        <f t="shared" si="178"/>
        <v>792000</v>
      </c>
      <c r="AI735" s="54">
        <f>ROUNDUP(装备强化!$F$3*INDEX(装备强化!$C$12:$C$26,MATCH(装备强化附表!AI$1,装备强化!$B$12:$B$26,0))*INDEX(装备强化!$G$12:$G$16,MATCH(装备强化附表!$D735,装备强化!$F$12:$F$16,0))*(INDEX(装备强化!$K$12:$K$26,MATCH(装备强化附表!$E735,装备强化!$J$12:$J$26,0))+IF($B735=1,装备强化!$K$28,0))*INDEX(装备强化!$O$12:$O$21,MATCH(装备强化附表!$C735,装备强化!$N$12:$N$21,0)),0)</f>
        <v>429</v>
      </c>
      <c r="AJ735" s="54">
        <f t="shared" si="179"/>
        <v>858000</v>
      </c>
    </row>
    <row r="736" spans="1:36">
      <c r="A736" t="s">
        <v>702</v>
      </c>
      <c r="B736">
        <v>1</v>
      </c>
      <c r="C736" t="s">
        <v>127</v>
      </c>
      <c r="D736" t="s">
        <v>311</v>
      </c>
      <c r="E736">
        <v>15</v>
      </c>
      <c r="F736" t="s">
        <v>135</v>
      </c>
      <c r="G736" s="54">
        <f>ROUNDUP(装备强化!$F$3*INDEX(装备强化!$C$12:$C$26,MATCH(装备强化附表!G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26</v>
      </c>
      <c r="H736" s="54">
        <f t="shared" si="165"/>
        <v>52000</v>
      </c>
      <c r="I736" s="54">
        <f>ROUNDUP(装备强化!$F$3*INDEX(装备强化!$C$12:$C$26,MATCH(装备强化附表!I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39</v>
      </c>
      <c r="J736" s="54">
        <f t="shared" si="166"/>
        <v>78000</v>
      </c>
      <c r="K736" s="54">
        <f>ROUNDUP(装备强化!$F$3*INDEX(装备强化!$C$12:$C$26,MATCH(装备强化附表!K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58</v>
      </c>
      <c r="L736" s="54">
        <f t="shared" si="167"/>
        <v>116000</v>
      </c>
      <c r="M736" s="54">
        <f>ROUNDUP(装备强化!$F$3*INDEX(装备强化!$C$12:$C$26,MATCH(装备强化附表!M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71</v>
      </c>
      <c r="N736" s="54">
        <f t="shared" si="168"/>
        <v>142000</v>
      </c>
      <c r="O736" s="54">
        <f>ROUNDUP(装备强化!$F$3*INDEX(装备强化!$C$12:$C$26,MATCH(装备强化附表!O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90</v>
      </c>
      <c r="P736" s="54">
        <f t="shared" si="169"/>
        <v>180000</v>
      </c>
      <c r="Q736" s="54">
        <f>ROUNDUP(装备强化!$F$3*INDEX(装备强化!$C$12:$C$26,MATCH(装备强化附表!Q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160</v>
      </c>
      <c r="R736" s="54">
        <f t="shared" si="170"/>
        <v>320000</v>
      </c>
      <c r="S736" s="54">
        <f>ROUNDUP(装备强化!$F$3*INDEX(装备强化!$C$12:$C$26,MATCH(装备强化附表!S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185</v>
      </c>
      <c r="T736" s="54">
        <f t="shared" si="171"/>
        <v>370000</v>
      </c>
      <c r="U736" s="54">
        <f>ROUNDUP(装备强化!$F$3*INDEX(装备强化!$C$12:$C$26,MATCH(装备强化附表!U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211</v>
      </c>
      <c r="V736" s="54">
        <f t="shared" si="172"/>
        <v>422000</v>
      </c>
      <c r="W736" s="54">
        <f>ROUNDUP(装备强化!$F$3*INDEX(装备强化!$C$12:$C$26,MATCH(装备强化附表!W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236</v>
      </c>
      <c r="X736" s="54">
        <f t="shared" si="173"/>
        <v>472000</v>
      </c>
      <c r="Y736" s="54">
        <f>ROUNDUP(装备强化!$F$3*INDEX(装备强化!$C$12:$C$26,MATCH(装备强化附表!Y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262</v>
      </c>
      <c r="Z736" s="54">
        <f t="shared" si="174"/>
        <v>524000</v>
      </c>
      <c r="AA736" s="54">
        <f>ROUNDUP(装备强化!$F$3*INDEX(装备强化!$C$12:$C$26,MATCH(装备强化附表!AA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459</v>
      </c>
      <c r="AB736" s="54">
        <f t="shared" si="175"/>
        <v>918000</v>
      </c>
      <c r="AC736" s="54">
        <f>ROUNDUP(装备强化!$F$3*INDEX(装备强化!$C$12:$C$26,MATCH(装备强化附表!AC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510</v>
      </c>
      <c r="AD736" s="54">
        <f t="shared" si="176"/>
        <v>1020000</v>
      </c>
      <c r="AE736" s="54">
        <f>ROUNDUP(装备强化!$F$3*INDEX(装备强化!$C$12:$C$26,MATCH(装备强化附表!AE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561</v>
      </c>
      <c r="AF736" s="54">
        <f t="shared" si="177"/>
        <v>1122000</v>
      </c>
      <c r="AG736" s="54">
        <f>ROUNDUP(装备强化!$F$3*INDEX(装备强化!$C$12:$C$26,MATCH(装备强化附表!AG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612</v>
      </c>
      <c r="AH736" s="54">
        <f t="shared" si="178"/>
        <v>1224000</v>
      </c>
      <c r="AI736" s="54">
        <f>ROUNDUP(装备强化!$F$3*INDEX(装备强化!$C$12:$C$26,MATCH(装备强化附表!AI$1,装备强化!$B$12:$B$26,0))*INDEX(装备强化!$G$12:$G$16,MATCH(装备强化附表!$D736,装备强化!$F$12:$F$16,0))*(INDEX(装备强化!$K$12:$K$26,MATCH(装备强化附表!$E736,装备强化!$J$12:$J$26,0))+IF($B736=1,装备强化!$K$28,0))*INDEX(装备强化!$O$12:$O$21,MATCH(装备强化附表!$C736,装备强化!$N$12:$N$21,0)),0)</f>
        <v>663</v>
      </c>
      <c r="AJ736" s="54">
        <f t="shared" si="179"/>
        <v>1326000</v>
      </c>
    </row>
    <row r="737" spans="1:36">
      <c r="A737" t="s">
        <v>707</v>
      </c>
      <c r="B737">
        <v>0</v>
      </c>
      <c r="C737" t="s">
        <v>128</v>
      </c>
      <c r="D737" t="s">
        <v>311</v>
      </c>
      <c r="E737">
        <v>15</v>
      </c>
      <c r="F737" t="s">
        <v>135</v>
      </c>
      <c r="G737" s="54">
        <f>ROUNDUP(装备强化!$F$3*INDEX(装备强化!$C$12:$C$26,MATCH(装备强化附表!G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11</v>
      </c>
      <c r="H737" s="54">
        <f t="shared" si="165"/>
        <v>22000</v>
      </c>
      <c r="I737" s="54">
        <f>ROUNDUP(装备强化!$F$3*INDEX(装备强化!$C$12:$C$26,MATCH(装备强化附表!I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16</v>
      </c>
      <c r="J737" s="54">
        <f t="shared" si="166"/>
        <v>32000</v>
      </c>
      <c r="K737" s="54">
        <f>ROUNDUP(装备强化!$F$3*INDEX(装备强化!$C$12:$C$26,MATCH(装备强化附表!K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24</v>
      </c>
      <c r="L737" s="54">
        <f t="shared" si="167"/>
        <v>48000</v>
      </c>
      <c r="M737" s="54">
        <f>ROUNDUP(装备强化!$F$3*INDEX(装备强化!$C$12:$C$26,MATCH(装备强化附表!M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29</v>
      </c>
      <c r="N737" s="54">
        <f t="shared" si="168"/>
        <v>58000</v>
      </c>
      <c r="O737" s="54">
        <f>ROUNDUP(装备强化!$F$3*INDEX(装备强化!$C$12:$C$26,MATCH(装备强化附表!O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37</v>
      </c>
      <c r="P737" s="54">
        <f t="shared" si="169"/>
        <v>74000</v>
      </c>
      <c r="Q737" s="54">
        <f>ROUNDUP(装备强化!$F$3*INDEX(装备强化!$C$12:$C$26,MATCH(装备强化附表!Q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65</v>
      </c>
      <c r="R737" s="54">
        <f t="shared" si="170"/>
        <v>130000</v>
      </c>
      <c r="S737" s="54">
        <f>ROUNDUP(装备强化!$F$3*INDEX(装备强化!$C$12:$C$26,MATCH(装备强化附表!S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75</v>
      </c>
      <c r="T737" s="54">
        <f t="shared" si="171"/>
        <v>150000</v>
      </c>
      <c r="U737" s="54">
        <f>ROUNDUP(装备强化!$F$3*INDEX(装备强化!$C$12:$C$26,MATCH(装备强化附表!U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86</v>
      </c>
      <c r="V737" s="54">
        <f t="shared" si="172"/>
        <v>172000</v>
      </c>
      <c r="W737" s="54">
        <f>ROUNDUP(装备强化!$F$3*INDEX(装备强化!$C$12:$C$26,MATCH(装备强化附表!W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96</v>
      </c>
      <c r="X737" s="54">
        <f t="shared" si="173"/>
        <v>192000</v>
      </c>
      <c r="Y737" s="54">
        <f>ROUNDUP(装备强化!$F$3*INDEX(装备强化!$C$12:$C$26,MATCH(装备强化附表!Y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106</v>
      </c>
      <c r="Z737" s="54">
        <f t="shared" si="174"/>
        <v>212000</v>
      </c>
      <c r="AA737" s="54">
        <f>ROUNDUP(装备强化!$F$3*INDEX(装备强化!$C$12:$C$26,MATCH(装备强化附表!AA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186</v>
      </c>
      <c r="AB737" s="54">
        <f t="shared" si="175"/>
        <v>372000</v>
      </c>
      <c r="AC737" s="54">
        <f>ROUNDUP(装备强化!$F$3*INDEX(装备强化!$C$12:$C$26,MATCH(装备强化附表!AC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207</v>
      </c>
      <c r="AD737" s="54">
        <f t="shared" si="176"/>
        <v>414000</v>
      </c>
      <c r="AE737" s="54">
        <f>ROUNDUP(装备强化!$F$3*INDEX(装备强化!$C$12:$C$26,MATCH(装备强化附表!AE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227</v>
      </c>
      <c r="AF737" s="54">
        <f t="shared" si="177"/>
        <v>454000</v>
      </c>
      <c r="AG737" s="54">
        <f>ROUNDUP(装备强化!$F$3*INDEX(装备强化!$C$12:$C$26,MATCH(装备强化附表!AG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248</v>
      </c>
      <c r="AH737" s="54">
        <f t="shared" si="178"/>
        <v>496000</v>
      </c>
      <c r="AI737" s="54">
        <f>ROUNDUP(装备强化!$F$3*INDEX(装备强化!$C$12:$C$26,MATCH(装备强化附表!AI$1,装备强化!$B$12:$B$26,0))*INDEX(装备强化!$G$12:$G$16,MATCH(装备强化附表!$D737,装备强化!$F$12:$F$16,0))*(INDEX(装备强化!$K$12:$K$26,MATCH(装备强化附表!$E737,装备强化!$J$12:$J$26,0))+IF($B737=1,装备强化!$K$28,0))*INDEX(装备强化!$O$12:$O$21,MATCH(装备强化附表!$C737,装备强化!$N$12:$N$21,0)),0)</f>
        <v>269</v>
      </c>
      <c r="AJ737" s="54">
        <f t="shared" si="179"/>
        <v>538000</v>
      </c>
    </row>
    <row r="738" spans="1:36">
      <c r="A738" t="s">
        <v>712</v>
      </c>
      <c r="B738">
        <v>1</v>
      </c>
      <c r="C738" t="s">
        <v>128</v>
      </c>
      <c r="D738" t="s">
        <v>311</v>
      </c>
      <c r="E738">
        <v>15</v>
      </c>
      <c r="F738" t="s">
        <v>135</v>
      </c>
      <c r="G738" s="54">
        <f>ROUNDUP(装备强化!$F$3*INDEX(装备强化!$C$12:$C$26,MATCH(装备强化附表!G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16</v>
      </c>
      <c r="H738" s="54">
        <f t="shared" si="165"/>
        <v>32000</v>
      </c>
      <c r="I738" s="54">
        <f>ROUNDUP(装备强化!$F$3*INDEX(装备强化!$C$12:$C$26,MATCH(装备强化附表!I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24</v>
      </c>
      <c r="J738" s="54">
        <f t="shared" si="166"/>
        <v>48000</v>
      </c>
      <c r="K738" s="54">
        <f>ROUNDUP(装备强化!$F$3*INDEX(装备强化!$C$12:$C$26,MATCH(装备强化附表!K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36</v>
      </c>
      <c r="L738" s="54">
        <f t="shared" si="167"/>
        <v>72000</v>
      </c>
      <c r="M738" s="54">
        <f>ROUNDUP(装备强化!$F$3*INDEX(装备强化!$C$12:$C$26,MATCH(装备强化附表!M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44</v>
      </c>
      <c r="N738" s="54">
        <f t="shared" si="168"/>
        <v>88000</v>
      </c>
      <c r="O738" s="54">
        <f>ROUNDUP(装备强化!$F$3*INDEX(装备强化!$C$12:$C$26,MATCH(装备强化附表!O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56</v>
      </c>
      <c r="P738" s="54">
        <f t="shared" si="169"/>
        <v>112000</v>
      </c>
      <c r="Q738" s="54">
        <f>ROUNDUP(装备强化!$F$3*INDEX(装备强化!$C$12:$C$26,MATCH(装备强化附表!Q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100</v>
      </c>
      <c r="R738" s="54">
        <f t="shared" si="170"/>
        <v>200000</v>
      </c>
      <c r="S738" s="54">
        <f>ROUNDUP(装备强化!$F$3*INDEX(装备强化!$C$12:$C$26,MATCH(装备强化附表!S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116</v>
      </c>
      <c r="T738" s="54">
        <f t="shared" si="171"/>
        <v>232000</v>
      </c>
      <c r="U738" s="54">
        <f>ROUNDUP(装备强化!$F$3*INDEX(装备强化!$C$12:$C$26,MATCH(装备强化附表!U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132</v>
      </c>
      <c r="V738" s="54">
        <f t="shared" si="172"/>
        <v>264000</v>
      </c>
      <c r="W738" s="54">
        <f>ROUNDUP(装备强化!$F$3*INDEX(装备强化!$C$12:$C$26,MATCH(装备强化附表!W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148</v>
      </c>
      <c r="X738" s="54">
        <f t="shared" si="173"/>
        <v>296000</v>
      </c>
      <c r="Y738" s="54">
        <f>ROUNDUP(装备强化!$F$3*INDEX(装备强化!$C$12:$C$26,MATCH(装备强化附表!Y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164</v>
      </c>
      <c r="Z738" s="54">
        <f t="shared" si="174"/>
        <v>328000</v>
      </c>
      <c r="AA738" s="54">
        <f>ROUNDUP(装备强化!$F$3*INDEX(装备强化!$C$12:$C$26,MATCH(装备强化附表!AA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287</v>
      </c>
      <c r="AB738" s="54">
        <f t="shared" si="175"/>
        <v>574000</v>
      </c>
      <c r="AC738" s="54">
        <f>ROUNDUP(装备强化!$F$3*INDEX(装备强化!$C$12:$C$26,MATCH(装备强化附表!AC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319</v>
      </c>
      <c r="AD738" s="54">
        <f t="shared" si="176"/>
        <v>638000</v>
      </c>
      <c r="AE738" s="54">
        <f>ROUNDUP(装备强化!$F$3*INDEX(装备强化!$C$12:$C$26,MATCH(装备强化附表!AE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351</v>
      </c>
      <c r="AF738" s="54">
        <f t="shared" si="177"/>
        <v>702000</v>
      </c>
      <c r="AG738" s="54">
        <f>ROUNDUP(装备强化!$F$3*INDEX(装备强化!$C$12:$C$26,MATCH(装备强化附表!AG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383</v>
      </c>
      <c r="AH738" s="54">
        <f t="shared" si="178"/>
        <v>766000</v>
      </c>
      <c r="AI738" s="54">
        <f>ROUNDUP(装备强化!$F$3*INDEX(装备强化!$C$12:$C$26,MATCH(装备强化附表!AI$1,装备强化!$B$12:$B$26,0))*INDEX(装备强化!$G$12:$G$16,MATCH(装备强化附表!$D738,装备强化!$F$12:$F$16,0))*(INDEX(装备强化!$K$12:$K$26,MATCH(装备强化附表!$E738,装备强化!$J$12:$J$26,0))+IF($B738=1,装备强化!$K$28,0))*INDEX(装备强化!$O$12:$O$21,MATCH(装备强化附表!$C738,装备强化!$N$12:$N$21,0)),0)</f>
        <v>415</v>
      </c>
      <c r="AJ738" s="54">
        <f t="shared" si="179"/>
        <v>830000</v>
      </c>
    </row>
    <row r="739" spans="1:36">
      <c r="A739" t="s">
        <v>717</v>
      </c>
      <c r="B739">
        <v>0</v>
      </c>
      <c r="C739" t="s">
        <v>127</v>
      </c>
      <c r="D739" t="s">
        <v>311</v>
      </c>
      <c r="E739">
        <v>15</v>
      </c>
      <c r="F739" t="s">
        <v>139</v>
      </c>
      <c r="G739" s="54">
        <f>ROUNDUP(装备强化!$F$3*INDEX(装备强化!$C$12:$C$26,MATCH(装备强化附表!G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17</v>
      </c>
      <c r="H739" s="54">
        <f t="shared" si="165"/>
        <v>34000</v>
      </c>
      <c r="I739" s="54">
        <f>ROUNDUP(装备强化!$F$3*INDEX(装备强化!$C$12:$C$26,MATCH(装备强化附表!I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25</v>
      </c>
      <c r="J739" s="54">
        <f t="shared" si="166"/>
        <v>50000</v>
      </c>
      <c r="K739" s="54">
        <f>ROUNDUP(装备强化!$F$3*INDEX(装备强化!$C$12:$C$26,MATCH(装备强化附表!K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38</v>
      </c>
      <c r="L739" s="54">
        <f t="shared" si="167"/>
        <v>76000</v>
      </c>
      <c r="M739" s="54">
        <f>ROUNDUP(装备强化!$F$3*INDEX(装备强化!$C$12:$C$26,MATCH(装备强化附表!M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46</v>
      </c>
      <c r="N739" s="54">
        <f t="shared" si="168"/>
        <v>92000</v>
      </c>
      <c r="O739" s="54">
        <f>ROUNDUP(装备强化!$F$3*INDEX(装备强化!$C$12:$C$26,MATCH(装备强化附表!O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58</v>
      </c>
      <c r="P739" s="54">
        <f t="shared" si="169"/>
        <v>116000</v>
      </c>
      <c r="Q739" s="54">
        <f>ROUNDUP(装备强化!$F$3*INDEX(装备强化!$C$12:$C$26,MATCH(装备强化附表!Q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104</v>
      </c>
      <c r="R739" s="54">
        <f t="shared" si="170"/>
        <v>208000</v>
      </c>
      <c r="S739" s="54">
        <f>ROUNDUP(装备强化!$F$3*INDEX(装备强化!$C$12:$C$26,MATCH(装备强化附表!S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120</v>
      </c>
      <c r="T739" s="54">
        <f t="shared" si="171"/>
        <v>240000</v>
      </c>
      <c r="U739" s="54">
        <f>ROUNDUP(装备强化!$F$3*INDEX(装备强化!$C$12:$C$26,MATCH(装备强化附表!U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137</v>
      </c>
      <c r="V739" s="54">
        <f t="shared" si="172"/>
        <v>274000</v>
      </c>
      <c r="W739" s="54">
        <f>ROUNDUP(装备强化!$F$3*INDEX(装备强化!$C$12:$C$26,MATCH(装备强化附表!W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153</v>
      </c>
      <c r="X739" s="54">
        <f t="shared" si="173"/>
        <v>306000</v>
      </c>
      <c r="Y739" s="54">
        <f>ROUNDUP(装备强化!$F$3*INDEX(装备强化!$C$12:$C$26,MATCH(装备强化附表!Y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170</v>
      </c>
      <c r="Z739" s="54">
        <f t="shared" si="174"/>
        <v>340000</v>
      </c>
      <c r="AA739" s="54">
        <f>ROUNDUP(装备强化!$F$3*INDEX(装备强化!$C$12:$C$26,MATCH(装备强化附表!AA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297</v>
      </c>
      <c r="AB739" s="54">
        <f t="shared" si="175"/>
        <v>594000</v>
      </c>
      <c r="AC739" s="54">
        <f>ROUNDUP(装备强化!$F$3*INDEX(装备强化!$C$12:$C$26,MATCH(装备强化附表!AC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330</v>
      </c>
      <c r="AD739" s="54">
        <f t="shared" si="176"/>
        <v>660000</v>
      </c>
      <c r="AE739" s="54">
        <f>ROUNDUP(装备强化!$F$3*INDEX(装备强化!$C$12:$C$26,MATCH(装备强化附表!AE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363</v>
      </c>
      <c r="AF739" s="54">
        <f t="shared" si="177"/>
        <v>726000</v>
      </c>
      <c r="AG739" s="54">
        <f>ROUNDUP(装备强化!$F$3*INDEX(装备强化!$C$12:$C$26,MATCH(装备强化附表!AG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396</v>
      </c>
      <c r="AH739" s="54">
        <f t="shared" si="178"/>
        <v>792000</v>
      </c>
      <c r="AI739" s="54">
        <f>ROUNDUP(装备强化!$F$3*INDEX(装备强化!$C$12:$C$26,MATCH(装备强化附表!AI$1,装备强化!$B$12:$B$26,0))*INDEX(装备强化!$G$12:$G$16,MATCH(装备强化附表!$D739,装备强化!$F$12:$F$16,0))*(INDEX(装备强化!$K$12:$K$26,MATCH(装备强化附表!$E739,装备强化!$J$12:$J$26,0))+IF($B739=1,装备强化!$K$28,0))*INDEX(装备强化!$O$12:$O$21,MATCH(装备强化附表!$C739,装备强化!$N$12:$N$21,0)),0)</f>
        <v>429</v>
      </c>
      <c r="AJ739" s="54">
        <f t="shared" si="179"/>
        <v>858000</v>
      </c>
    </row>
    <row r="740" spans="1:36">
      <c r="A740" t="s">
        <v>722</v>
      </c>
      <c r="B740">
        <v>1</v>
      </c>
      <c r="C740" t="s">
        <v>127</v>
      </c>
      <c r="D740" t="s">
        <v>311</v>
      </c>
      <c r="E740">
        <v>15</v>
      </c>
      <c r="F740" t="s">
        <v>139</v>
      </c>
      <c r="G740" s="54">
        <f>ROUNDUP(装备强化!$F$3*INDEX(装备强化!$C$12:$C$26,MATCH(装备强化附表!G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26</v>
      </c>
      <c r="H740" s="54">
        <f t="shared" si="165"/>
        <v>52000</v>
      </c>
      <c r="I740" s="54">
        <f>ROUNDUP(装备强化!$F$3*INDEX(装备强化!$C$12:$C$26,MATCH(装备强化附表!I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39</v>
      </c>
      <c r="J740" s="54">
        <f t="shared" si="166"/>
        <v>78000</v>
      </c>
      <c r="K740" s="54">
        <f>ROUNDUP(装备强化!$F$3*INDEX(装备强化!$C$12:$C$26,MATCH(装备强化附表!K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58</v>
      </c>
      <c r="L740" s="54">
        <f t="shared" si="167"/>
        <v>116000</v>
      </c>
      <c r="M740" s="54">
        <f>ROUNDUP(装备强化!$F$3*INDEX(装备强化!$C$12:$C$26,MATCH(装备强化附表!M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71</v>
      </c>
      <c r="N740" s="54">
        <f t="shared" si="168"/>
        <v>142000</v>
      </c>
      <c r="O740" s="54">
        <f>ROUNDUP(装备强化!$F$3*INDEX(装备强化!$C$12:$C$26,MATCH(装备强化附表!O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90</v>
      </c>
      <c r="P740" s="54">
        <f t="shared" si="169"/>
        <v>180000</v>
      </c>
      <c r="Q740" s="54">
        <f>ROUNDUP(装备强化!$F$3*INDEX(装备强化!$C$12:$C$26,MATCH(装备强化附表!Q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160</v>
      </c>
      <c r="R740" s="54">
        <f t="shared" si="170"/>
        <v>320000</v>
      </c>
      <c r="S740" s="54">
        <f>ROUNDUP(装备强化!$F$3*INDEX(装备强化!$C$12:$C$26,MATCH(装备强化附表!S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185</v>
      </c>
      <c r="T740" s="54">
        <f t="shared" si="171"/>
        <v>370000</v>
      </c>
      <c r="U740" s="54">
        <f>ROUNDUP(装备强化!$F$3*INDEX(装备强化!$C$12:$C$26,MATCH(装备强化附表!U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211</v>
      </c>
      <c r="V740" s="54">
        <f t="shared" si="172"/>
        <v>422000</v>
      </c>
      <c r="W740" s="54">
        <f>ROUNDUP(装备强化!$F$3*INDEX(装备强化!$C$12:$C$26,MATCH(装备强化附表!W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236</v>
      </c>
      <c r="X740" s="54">
        <f t="shared" si="173"/>
        <v>472000</v>
      </c>
      <c r="Y740" s="54">
        <f>ROUNDUP(装备强化!$F$3*INDEX(装备强化!$C$12:$C$26,MATCH(装备强化附表!Y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262</v>
      </c>
      <c r="Z740" s="54">
        <f t="shared" si="174"/>
        <v>524000</v>
      </c>
      <c r="AA740" s="54">
        <f>ROUNDUP(装备强化!$F$3*INDEX(装备强化!$C$12:$C$26,MATCH(装备强化附表!AA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459</v>
      </c>
      <c r="AB740" s="54">
        <f t="shared" si="175"/>
        <v>918000</v>
      </c>
      <c r="AC740" s="54">
        <f>ROUNDUP(装备强化!$F$3*INDEX(装备强化!$C$12:$C$26,MATCH(装备强化附表!AC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510</v>
      </c>
      <c r="AD740" s="54">
        <f t="shared" si="176"/>
        <v>1020000</v>
      </c>
      <c r="AE740" s="54">
        <f>ROUNDUP(装备强化!$F$3*INDEX(装备强化!$C$12:$C$26,MATCH(装备强化附表!AE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561</v>
      </c>
      <c r="AF740" s="54">
        <f t="shared" si="177"/>
        <v>1122000</v>
      </c>
      <c r="AG740" s="54">
        <f>ROUNDUP(装备强化!$F$3*INDEX(装备强化!$C$12:$C$26,MATCH(装备强化附表!AG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612</v>
      </c>
      <c r="AH740" s="54">
        <f t="shared" si="178"/>
        <v>1224000</v>
      </c>
      <c r="AI740" s="54">
        <f>ROUNDUP(装备强化!$F$3*INDEX(装备强化!$C$12:$C$26,MATCH(装备强化附表!AI$1,装备强化!$B$12:$B$26,0))*INDEX(装备强化!$G$12:$G$16,MATCH(装备强化附表!$D740,装备强化!$F$12:$F$16,0))*(INDEX(装备强化!$K$12:$K$26,MATCH(装备强化附表!$E740,装备强化!$J$12:$J$26,0))+IF($B740=1,装备强化!$K$28,0))*INDEX(装备强化!$O$12:$O$21,MATCH(装备强化附表!$C740,装备强化!$N$12:$N$21,0)),0)</f>
        <v>663</v>
      </c>
      <c r="AJ740" s="54">
        <f t="shared" si="179"/>
        <v>1326000</v>
      </c>
    </row>
    <row r="741" spans="1:36">
      <c r="A741" t="s">
        <v>727</v>
      </c>
      <c r="B741">
        <v>0</v>
      </c>
      <c r="C741" t="s">
        <v>128</v>
      </c>
      <c r="D741" t="s">
        <v>311</v>
      </c>
      <c r="E741">
        <v>15</v>
      </c>
      <c r="F741" t="s">
        <v>139</v>
      </c>
      <c r="G741" s="54">
        <f>ROUNDUP(装备强化!$F$3*INDEX(装备强化!$C$12:$C$26,MATCH(装备强化附表!G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11</v>
      </c>
      <c r="H741" s="54">
        <f t="shared" si="165"/>
        <v>22000</v>
      </c>
      <c r="I741" s="54">
        <f>ROUNDUP(装备强化!$F$3*INDEX(装备强化!$C$12:$C$26,MATCH(装备强化附表!I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16</v>
      </c>
      <c r="J741" s="54">
        <f t="shared" si="166"/>
        <v>32000</v>
      </c>
      <c r="K741" s="54">
        <f>ROUNDUP(装备强化!$F$3*INDEX(装备强化!$C$12:$C$26,MATCH(装备强化附表!K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24</v>
      </c>
      <c r="L741" s="54">
        <f t="shared" si="167"/>
        <v>48000</v>
      </c>
      <c r="M741" s="54">
        <f>ROUNDUP(装备强化!$F$3*INDEX(装备强化!$C$12:$C$26,MATCH(装备强化附表!M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29</v>
      </c>
      <c r="N741" s="54">
        <f t="shared" si="168"/>
        <v>58000</v>
      </c>
      <c r="O741" s="54">
        <f>ROUNDUP(装备强化!$F$3*INDEX(装备强化!$C$12:$C$26,MATCH(装备强化附表!O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37</v>
      </c>
      <c r="P741" s="54">
        <f t="shared" si="169"/>
        <v>74000</v>
      </c>
      <c r="Q741" s="54">
        <f>ROUNDUP(装备强化!$F$3*INDEX(装备强化!$C$12:$C$26,MATCH(装备强化附表!Q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65</v>
      </c>
      <c r="R741" s="54">
        <f t="shared" si="170"/>
        <v>130000</v>
      </c>
      <c r="S741" s="54">
        <f>ROUNDUP(装备强化!$F$3*INDEX(装备强化!$C$12:$C$26,MATCH(装备强化附表!S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75</v>
      </c>
      <c r="T741" s="54">
        <f t="shared" si="171"/>
        <v>150000</v>
      </c>
      <c r="U741" s="54">
        <f>ROUNDUP(装备强化!$F$3*INDEX(装备强化!$C$12:$C$26,MATCH(装备强化附表!U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86</v>
      </c>
      <c r="V741" s="54">
        <f t="shared" si="172"/>
        <v>172000</v>
      </c>
      <c r="W741" s="54">
        <f>ROUNDUP(装备强化!$F$3*INDEX(装备强化!$C$12:$C$26,MATCH(装备强化附表!W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96</v>
      </c>
      <c r="X741" s="54">
        <f t="shared" si="173"/>
        <v>192000</v>
      </c>
      <c r="Y741" s="54">
        <f>ROUNDUP(装备强化!$F$3*INDEX(装备强化!$C$12:$C$26,MATCH(装备强化附表!Y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106</v>
      </c>
      <c r="Z741" s="54">
        <f t="shared" si="174"/>
        <v>212000</v>
      </c>
      <c r="AA741" s="54">
        <f>ROUNDUP(装备强化!$F$3*INDEX(装备强化!$C$12:$C$26,MATCH(装备强化附表!AA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186</v>
      </c>
      <c r="AB741" s="54">
        <f t="shared" si="175"/>
        <v>372000</v>
      </c>
      <c r="AC741" s="54">
        <f>ROUNDUP(装备强化!$F$3*INDEX(装备强化!$C$12:$C$26,MATCH(装备强化附表!AC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207</v>
      </c>
      <c r="AD741" s="54">
        <f t="shared" si="176"/>
        <v>414000</v>
      </c>
      <c r="AE741" s="54">
        <f>ROUNDUP(装备强化!$F$3*INDEX(装备强化!$C$12:$C$26,MATCH(装备强化附表!AE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227</v>
      </c>
      <c r="AF741" s="54">
        <f t="shared" si="177"/>
        <v>454000</v>
      </c>
      <c r="AG741" s="54">
        <f>ROUNDUP(装备强化!$F$3*INDEX(装备强化!$C$12:$C$26,MATCH(装备强化附表!AG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248</v>
      </c>
      <c r="AH741" s="54">
        <f t="shared" si="178"/>
        <v>496000</v>
      </c>
      <c r="AI741" s="54">
        <f>ROUNDUP(装备强化!$F$3*INDEX(装备强化!$C$12:$C$26,MATCH(装备强化附表!AI$1,装备强化!$B$12:$B$26,0))*INDEX(装备强化!$G$12:$G$16,MATCH(装备强化附表!$D741,装备强化!$F$12:$F$16,0))*(INDEX(装备强化!$K$12:$K$26,MATCH(装备强化附表!$E741,装备强化!$J$12:$J$26,0))+IF($B741=1,装备强化!$K$28,0))*INDEX(装备强化!$O$12:$O$21,MATCH(装备强化附表!$C741,装备强化!$N$12:$N$21,0)),0)</f>
        <v>269</v>
      </c>
      <c r="AJ741" s="54">
        <f t="shared" si="179"/>
        <v>538000</v>
      </c>
    </row>
    <row r="742" spans="1:36">
      <c r="A742" t="s">
        <v>732</v>
      </c>
      <c r="B742">
        <v>1</v>
      </c>
      <c r="C742" t="s">
        <v>128</v>
      </c>
      <c r="D742" t="s">
        <v>311</v>
      </c>
      <c r="E742">
        <v>15</v>
      </c>
      <c r="F742" t="s">
        <v>139</v>
      </c>
      <c r="G742" s="54">
        <f>ROUNDUP(装备强化!$F$3*INDEX(装备强化!$C$12:$C$26,MATCH(装备强化附表!G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16</v>
      </c>
      <c r="H742" s="54">
        <f t="shared" si="165"/>
        <v>32000</v>
      </c>
      <c r="I742" s="54">
        <f>ROUNDUP(装备强化!$F$3*INDEX(装备强化!$C$12:$C$26,MATCH(装备强化附表!I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24</v>
      </c>
      <c r="J742" s="54">
        <f t="shared" si="166"/>
        <v>48000</v>
      </c>
      <c r="K742" s="54">
        <f>ROUNDUP(装备强化!$F$3*INDEX(装备强化!$C$12:$C$26,MATCH(装备强化附表!K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36</v>
      </c>
      <c r="L742" s="54">
        <f t="shared" si="167"/>
        <v>72000</v>
      </c>
      <c r="M742" s="54">
        <f>ROUNDUP(装备强化!$F$3*INDEX(装备强化!$C$12:$C$26,MATCH(装备强化附表!M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44</v>
      </c>
      <c r="N742" s="54">
        <f t="shared" si="168"/>
        <v>88000</v>
      </c>
      <c r="O742" s="54">
        <f>ROUNDUP(装备强化!$F$3*INDEX(装备强化!$C$12:$C$26,MATCH(装备强化附表!O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56</v>
      </c>
      <c r="P742" s="54">
        <f t="shared" si="169"/>
        <v>112000</v>
      </c>
      <c r="Q742" s="54">
        <f>ROUNDUP(装备强化!$F$3*INDEX(装备强化!$C$12:$C$26,MATCH(装备强化附表!Q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100</v>
      </c>
      <c r="R742" s="54">
        <f t="shared" si="170"/>
        <v>200000</v>
      </c>
      <c r="S742" s="54">
        <f>ROUNDUP(装备强化!$F$3*INDEX(装备强化!$C$12:$C$26,MATCH(装备强化附表!S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116</v>
      </c>
      <c r="T742" s="54">
        <f t="shared" si="171"/>
        <v>232000</v>
      </c>
      <c r="U742" s="54">
        <f>ROUNDUP(装备强化!$F$3*INDEX(装备强化!$C$12:$C$26,MATCH(装备强化附表!U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132</v>
      </c>
      <c r="V742" s="54">
        <f t="shared" si="172"/>
        <v>264000</v>
      </c>
      <c r="W742" s="54">
        <f>ROUNDUP(装备强化!$F$3*INDEX(装备强化!$C$12:$C$26,MATCH(装备强化附表!W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148</v>
      </c>
      <c r="X742" s="54">
        <f t="shared" si="173"/>
        <v>296000</v>
      </c>
      <c r="Y742" s="54">
        <f>ROUNDUP(装备强化!$F$3*INDEX(装备强化!$C$12:$C$26,MATCH(装备强化附表!Y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164</v>
      </c>
      <c r="Z742" s="54">
        <f t="shared" si="174"/>
        <v>328000</v>
      </c>
      <c r="AA742" s="54">
        <f>ROUNDUP(装备强化!$F$3*INDEX(装备强化!$C$12:$C$26,MATCH(装备强化附表!AA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287</v>
      </c>
      <c r="AB742" s="54">
        <f t="shared" si="175"/>
        <v>574000</v>
      </c>
      <c r="AC742" s="54">
        <f>ROUNDUP(装备强化!$F$3*INDEX(装备强化!$C$12:$C$26,MATCH(装备强化附表!AC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319</v>
      </c>
      <c r="AD742" s="54">
        <f t="shared" si="176"/>
        <v>638000</v>
      </c>
      <c r="AE742" s="54">
        <f>ROUNDUP(装备强化!$F$3*INDEX(装备强化!$C$12:$C$26,MATCH(装备强化附表!AE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351</v>
      </c>
      <c r="AF742" s="54">
        <f t="shared" si="177"/>
        <v>702000</v>
      </c>
      <c r="AG742" s="54">
        <f>ROUNDUP(装备强化!$F$3*INDEX(装备强化!$C$12:$C$26,MATCH(装备强化附表!AG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383</v>
      </c>
      <c r="AH742" s="54">
        <f t="shared" si="178"/>
        <v>766000</v>
      </c>
      <c r="AI742" s="54">
        <f>ROUNDUP(装备强化!$F$3*INDEX(装备强化!$C$12:$C$26,MATCH(装备强化附表!AI$1,装备强化!$B$12:$B$26,0))*INDEX(装备强化!$G$12:$G$16,MATCH(装备强化附表!$D742,装备强化!$F$12:$F$16,0))*(INDEX(装备强化!$K$12:$K$26,MATCH(装备强化附表!$E742,装备强化!$J$12:$J$26,0))+IF($B742=1,装备强化!$K$28,0))*INDEX(装备强化!$O$12:$O$21,MATCH(装备强化附表!$C742,装备强化!$N$12:$N$21,0)),0)</f>
        <v>415</v>
      </c>
      <c r="AJ742" s="54">
        <f t="shared" si="179"/>
        <v>830000</v>
      </c>
    </row>
    <row r="743" spans="1:36">
      <c r="A743" t="s">
        <v>737</v>
      </c>
      <c r="B743">
        <v>0</v>
      </c>
      <c r="C743" t="s">
        <v>127</v>
      </c>
      <c r="D743" t="s">
        <v>311</v>
      </c>
      <c r="E743">
        <v>15</v>
      </c>
      <c r="F743" t="s">
        <v>137</v>
      </c>
      <c r="G743" s="54">
        <f>ROUNDUP(装备强化!$F$3*INDEX(装备强化!$C$12:$C$26,MATCH(装备强化附表!G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17</v>
      </c>
      <c r="H743" s="54">
        <f t="shared" si="165"/>
        <v>34000</v>
      </c>
      <c r="I743" s="54">
        <f>ROUNDUP(装备强化!$F$3*INDEX(装备强化!$C$12:$C$26,MATCH(装备强化附表!I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25</v>
      </c>
      <c r="J743" s="54">
        <f t="shared" si="166"/>
        <v>50000</v>
      </c>
      <c r="K743" s="54">
        <f>ROUNDUP(装备强化!$F$3*INDEX(装备强化!$C$12:$C$26,MATCH(装备强化附表!K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38</v>
      </c>
      <c r="L743" s="54">
        <f t="shared" si="167"/>
        <v>76000</v>
      </c>
      <c r="M743" s="54">
        <f>ROUNDUP(装备强化!$F$3*INDEX(装备强化!$C$12:$C$26,MATCH(装备强化附表!M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46</v>
      </c>
      <c r="N743" s="54">
        <f t="shared" si="168"/>
        <v>92000</v>
      </c>
      <c r="O743" s="54">
        <f>ROUNDUP(装备强化!$F$3*INDEX(装备强化!$C$12:$C$26,MATCH(装备强化附表!O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58</v>
      </c>
      <c r="P743" s="54">
        <f t="shared" si="169"/>
        <v>116000</v>
      </c>
      <c r="Q743" s="54">
        <f>ROUNDUP(装备强化!$F$3*INDEX(装备强化!$C$12:$C$26,MATCH(装备强化附表!Q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104</v>
      </c>
      <c r="R743" s="54">
        <f t="shared" si="170"/>
        <v>208000</v>
      </c>
      <c r="S743" s="54">
        <f>ROUNDUP(装备强化!$F$3*INDEX(装备强化!$C$12:$C$26,MATCH(装备强化附表!S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120</v>
      </c>
      <c r="T743" s="54">
        <f t="shared" si="171"/>
        <v>240000</v>
      </c>
      <c r="U743" s="54">
        <f>ROUNDUP(装备强化!$F$3*INDEX(装备强化!$C$12:$C$26,MATCH(装备强化附表!U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137</v>
      </c>
      <c r="V743" s="54">
        <f t="shared" si="172"/>
        <v>274000</v>
      </c>
      <c r="W743" s="54">
        <f>ROUNDUP(装备强化!$F$3*INDEX(装备强化!$C$12:$C$26,MATCH(装备强化附表!W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153</v>
      </c>
      <c r="X743" s="54">
        <f t="shared" si="173"/>
        <v>306000</v>
      </c>
      <c r="Y743" s="54">
        <f>ROUNDUP(装备强化!$F$3*INDEX(装备强化!$C$12:$C$26,MATCH(装备强化附表!Y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170</v>
      </c>
      <c r="Z743" s="54">
        <f t="shared" si="174"/>
        <v>340000</v>
      </c>
      <c r="AA743" s="54">
        <f>ROUNDUP(装备强化!$F$3*INDEX(装备强化!$C$12:$C$26,MATCH(装备强化附表!AA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297</v>
      </c>
      <c r="AB743" s="54">
        <f t="shared" si="175"/>
        <v>594000</v>
      </c>
      <c r="AC743" s="54">
        <f>ROUNDUP(装备强化!$F$3*INDEX(装备强化!$C$12:$C$26,MATCH(装备强化附表!AC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330</v>
      </c>
      <c r="AD743" s="54">
        <f t="shared" si="176"/>
        <v>660000</v>
      </c>
      <c r="AE743" s="54">
        <f>ROUNDUP(装备强化!$F$3*INDEX(装备强化!$C$12:$C$26,MATCH(装备强化附表!AE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363</v>
      </c>
      <c r="AF743" s="54">
        <f t="shared" si="177"/>
        <v>726000</v>
      </c>
      <c r="AG743" s="54">
        <f>ROUNDUP(装备强化!$F$3*INDEX(装备强化!$C$12:$C$26,MATCH(装备强化附表!AG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396</v>
      </c>
      <c r="AH743" s="54">
        <f t="shared" si="178"/>
        <v>792000</v>
      </c>
      <c r="AI743" s="54">
        <f>ROUNDUP(装备强化!$F$3*INDEX(装备强化!$C$12:$C$26,MATCH(装备强化附表!AI$1,装备强化!$B$12:$B$26,0))*INDEX(装备强化!$G$12:$G$16,MATCH(装备强化附表!$D743,装备强化!$F$12:$F$16,0))*(INDEX(装备强化!$K$12:$K$26,MATCH(装备强化附表!$E743,装备强化!$J$12:$J$26,0))+IF($B743=1,装备强化!$K$28,0))*INDEX(装备强化!$O$12:$O$21,MATCH(装备强化附表!$C743,装备强化!$N$12:$N$21,0)),0)</f>
        <v>429</v>
      </c>
      <c r="AJ743" s="54">
        <f t="shared" si="179"/>
        <v>858000</v>
      </c>
    </row>
    <row r="744" spans="1:36">
      <c r="A744" t="s">
        <v>742</v>
      </c>
      <c r="B744">
        <v>1</v>
      </c>
      <c r="C744" t="s">
        <v>127</v>
      </c>
      <c r="D744" t="s">
        <v>311</v>
      </c>
      <c r="E744">
        <v>15</v>
      </c>
      <c r="F744" t="s">
        <v>137</v>
      </c>
      <c r="G744" s="54">
        <f>ROUNDUP(装备强化!$F$3*INDEX(装备强化!$C$12:$C$26,MATCH(装备强化附表!G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26</v>
      </c>
      <c r="H744" s="54">
        <f t="shared" si="165"/>
        <v>52000</v>
      </c>
      <c r="I744" s="54">
        <f>ROUNDUP(装备强化!$F$3*INDEX(装备强化!$C$12:$C$26,MATCH(装备强化附表!I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39</v>
      </c>
      <c r="J744" s="54">
        <f t="shared" si="166"/>
        <v>78000</v>
      </c>
      <c r="K744" s="54">
        <f>ROUNDUP(装备强化!$F$3*INDEX(装备强化!$C$12:$C$26,MATCH(装备强化附表!K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58</v>
      </c>
      <c r="L744" s="54">
        <f t="shared" si="167"/>
        <v>116000</v>
      </c>
      <c r="M744" s="54">
        <f>ROUNDUP(装备强化!$F$3*INDEX(装备强化!$C$12:$C$26,MATCH(装备强化附表!M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71</v>
      </c>
      <c r="N744" s="54">
        <f t="shared" si="168"/>
        <v>142000</v>
      </c>
      <c r="O744" s="54">
        <f>ROUNDUP(装备强化!$F$3*INDEX(装备强化!$C$12:$C$26,MATCH(装备强化附表!O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90</v>
      </c>
      <c r="P744" s="54">
        <f t="shared" si="169"/>
        <v>180000</v>
      </c>
      <c r="Q744" s="54">
        <f>ROUNDUP(装备强化!$F$3*INDEX(装备强化!$C$12:$C$26,MATCH(装备强化附表!Q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160</v>
      </c>
      <c r="R744" s="54">
        <f t="shared" si="170"/>
        <v>320000</v>
      </c>
      <c r="S744" s="54">
        <f>ROUNDUP(装备强化!$F$3*INDEX(装备强化!$C$12:$C$26,MATCH(装备强化附表!S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185</v>
      </c>
      <c r="T744" s="54">
        <f t="shared" si="171"/>
        <v>370000</v>
      </c>
      <c r="U744" s="54">
        <f>ROUNDUP(装备强化!$F$3*INDEX(装备强化!$C$12:$C$26,MATCH(装备强化附表!U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211</v>
      </c>
      <c r="V744" s="54">
        <f t="shared" si="172"/>
        <v>422000</v>
      </c>
      <c r="W744" s="54">
        <f>ROUNDUP(装备强化!$F$3*INDEX(装备强化!$C$12:$C$26,MATCH(装备强化附表!W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236</v>
      </c>
      <c r="X744" s="54">
        <f t="shared" si="173"/>
        <v>472000</v>
      </c>
      <c r="Y744" s="54">
        <f>ROUNDUP(装备强化!$F$3*INDEX(装备强化!$C$12:$C$26,MATCH(装备强化附表!Y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262</v>
      </c>
      <c r="Z744" s="54">
        <f t="shared" si="174"/>
        <v>524000</v>
      </c>
      <c r="AA744" s="54">
        <f>ROUNDUP(装备强化!$F$3*INDEX(装备强化!$C$12:$C$26,MATCH(装备强化附表!AA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459</v>
      </c>
      <c r="AB744" s="54">
        <f t="shared" si="175"/>
        <v>918000</v>
      </c>
      <c r="AC744" s="54">
        <f>ROUNDUP(装备强化!$F$3*INDEX(装备强化!$C$12:$C$26,MATCH(装备强化附表!AC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510</v>
      </c>
      <c r="AD744" s="54">
        <f t="shared" si="176"/>
        <v>1020000</v>
      </c>
      <c r="AE744" s="54">
        <f>ROUNDUP(装备强化!$F$3*INDEX(装备强化!$C$12:$C$26,MATCH(装备强化附表!AE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561</v>
      </c>
      <c r="AF744" s="54">
        <f t="shared" si="177"/>
        <v>1122000</v>
      </c>
      <c r="AG744" s="54">
        <f>ROUNDUP(装备强化!$F$3*INDEX(装备强化!$C$12:$C$26,MATCH(装备强化附表!AG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612</v>
      </c>
      <c r="AH744" s="54">
        <f t="shared" si="178"/>
        <v>1224000</v>
      </c>
      <c r="AI744" s="54">
        <f>ROUNDUP(装备强化!$F$3*INDEX(装备强化!$C$12:$C$26,MATCH(装备强化附表!AI$1,装备强化!$B$12:$B$26,0))*INDEX(装备强化!$G$12:$G$16,MATCH(装备强化附表!$D744,装备强化!$F$12:$F$16,0))*(INDEX(装备强化!$K$12:$K$26,MATCH(装备强化附表!$E744,装备强化!$J$12:$J$26,0))+IF($B744=1,装备强化!$K$28,0))*INDEX(装备强化!$O$12:$O$21,MATCH(装备强化附表!$C744,装备强化!$N$12:$N$21,0)),0)</f>
        <v>663</v>
      </c>
      <c r="AJ744" s="54">
        <f t="shared" si="179"/>
        <v>1326000</v>
      </c>
    </row>
    <row r="745" spans="1:36">
      <c r="A745" t="s">
        <v>747</v>
      </c>
      <c r="B745">
        <v>0</v>
      </c>
      <c r="C745" t="s">
        <v>128</v>
      </c>
      <c r="D745" t="s">
        <v>311</v>
      </c>
      <c r="E745">
        <v>15</v>
      </c>
      <c r="F745" t="s">
        <v>137</v>
      </c>
      <c r="G745" s="54">
        <f>ROUNDUP(装备强化!$F$3*INDEX(装备强化!$C$12:$C$26,MATCH(装备强化附表!G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11</v>
      </c>
      <c r="H745" s="54">
        <f t="shared" si="165"/>
        <v>22000</v>
      </c>
      <c r="I745" s="54">
        <f>ROUNDUP(装备强化!$F$3*INDEX(装备强化!$C$12:$C$26,MATCH(装备强化附表!I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16</v>
      </c>
      <c r="J745" s="54">
        <f t="shared" si="166"/>
        <v>32000</v>
      </c>
      <c r="K745" s="54">
        <f>ROUNDUP(装备强化!$F$3*INDEX(装备强化!$C$12:$C$26,MATCH(装备强化附表!K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24</v>
      </c>
      <c r="L745" s="54">
        <f t="shared" si="167"/>
        <v>48000</v>
      </c>
      <c r="M745" s="54">
        <f>ROUNDUP(装备强化!$F$3*INDEX(装备强化!$C$12:$C$26,MATCH(装备强化附表!M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29</v>
      </c>
      <c r="N745" s="54">
        <f t="shared" si="168"/>
        <v>58000</v>
      </c>
      <c r="O745" s="54">
        <f>ROUNDUP(装备强化!$F$3*INDEX(装备强化!$C$12:$C$26,MATCH(装备强化附表!O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37</v>
      </c>
      <c r="P745" s="54">
        <f t="shared" si="169"/>
        <v>74000</v>
      </c>
      <c r="Q745" s="54">
        <f>ROUNDUP(装备强化!$F$3*INDEX(装备强化!$C$12:$C$26,MATCH(装备强化附表!Q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65</v>
      </c>
      <c r="R745" s="54">
        <f t="shared" si="170"/>
        <v>130000</v>
      </c>
      <c r="S745" s="54">
        <f>ROUNDUP(装备强化!$F$3*INDEX(装备强化!$C$12:$C$26,MATCH(装备强化附表!S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75</v>
      </c>
      <c r="T745" s="54">
        <f t="shared" si="171"/>
        <v>150000</v>
      </c>
      <c r="U745" s="54">
        <f>ROUNDUP(装备强化!$F$3*INDEX(装备强化!$C$12:$C$26,MATCH(装备强化附表!U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86</v>
      </c>
      <c r="V745" s="54">
        <f t="shared" si="172"/>
        <v>172000</v>
      </c>
      <c r="W745" s="54">
        <f>ROUNDUP(装备强化!$F$3*INDEX(装备强化!$C$12:$C$26,MATCH(装备强化附表!W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96</v>
      </c>
      <c r="X745" s="54">
        <f t="shared" si="173"/>
        <v>192000</v>
      </c>
      <c r="Y745" s="54">
        <f>ROUNDUP(装备强化!$F$3*INDEX(装备强化!$C$12:$C$26,MATCH(装备强化附表!Y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106</v>
      </c>
      <c r="Z745" s="54">
        <f t="shared" si="174"/>
        <v>212000</v>
      </c>
      <c r="AA745" s="54">
        <f>ROUNDUP(装备强化!$F$3*INDEX(装备强化!$C$12:$C$26,MATCH(装备强化附表!AA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186</v>
      </c>
      <c r="AB745" s="54">
        <f t="shared" si="175"/>
        <v>372000</v>
      </c>
      <c r="AC745" s="54">
        <f>ROUNDUP(装备强化!$F$3*INDEX(装备强化!$C$12:$C$26,MATCH(装备强化附表!AC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207</v>
      </c>
      <c r="AD745" s="54">
        <f t="shared" si="176"/>
        <v>414000</v>
      </c>
      <c r="AE745" s="54">
        <f>ROUNDUP(装备强化!$F$3*INDEX(装备强化!$C$12:$C$26,MATCH(装备强化附表!AE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227</v>
      </c>
      <c r="AF745" s="54">
        <f t="shared" si="177"/>
        <v>454000</v>
      </c>
      <c r="AG745" s="54">
        <f>ROUNDUP(装备强化!$F$3*INDEX(装备强化!$C$12:$C$26,MATCH(装备强化附表!AG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248</v>
      </c>
      <c r="AH745" s="54">
        <f t="shared" si="178"/>
        <v>496000</v>
      </c>
      <c r="AI745" s="54">
        <f>ROUNDUP(装备强化!$F$3*INDEX(装备强化!$C$12:$C$26,MATCH(装备强化附表!AI$1,装备强化!$B$12:$B$26,0))*INDEX(装备强化!$G$12:$G$16,MATCH(装备强化附表!$D745,装备强化!$F$12:$F$16,0))*(INDEX(装备强化!$K$12:$K$26,MATCH(装备强化附表!$E745,装备强化!$J$12:$J$26,0))+IF($B745=1,装备强化!$K$28,0))*INDEX(装备强化!$O$12:$O$21,MATCH(装备强化附表!$C745,装备强化!$N$12:$N$21,0)),0)</f>
        <v>269</v>
      </c>
      <c r="AJ745" s="54">
        <f t="shared" si="179"/>
        <v>538000</v>
      </c>
    </row>
    <row r="746" spans="1:36">
      <c r="A746" t="s">
        <v>752</v>
      </c>
      <c r="B746">
        <v>1</v>
      </c>
      <c r="C746" t="s">
        <v>128</v>
      </c>
      <c r="D746" t="s">
        <v>311</v>
      </c>
      <c r="E746">
        <v>15</v>
      </c>
      <c r="F746" t="s">
        <v>137</v>
      </c>
      <c r="G746" s="54">
        <f>ROUNDUP(装备强化!$F$3*INDEX(装备强化!$C$12:$C$26,MATCH(装备强化附表!G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16</v>
      </c>
      <c r="H746" s="54">
        <f t="shared" si="165"/>
        <v>32000</v>
      </c>
      <c r="I746" s="54">
        <f>ROUNDUP(装备强化!$F$3*INDEX(装备强化!$C$12:$C$26,MATCH(装备强化附表!I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24</v>
      </c>
      <c r="J746" s="54">
        <f t="shared" si="166"/>
        <v>48000</v>
      </c>
      <c r="K746" s="54">
        <f>ROUNDUP(装备强化!$F$3*INDEX(装备强化!$C$12:$C$26,MATCH(装备强化附表!K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36</v>
      </c>
      <c r="L746" s="54">
        <f t="shared" si="167"/>
        <v>72000</v>
      </c>
      <c r="M746" s="54">
        <f>ROUNDUP(装备强化!$F$3*INDEX(装备强化!$C$12:$C$26,MATCH(装备强化附表!M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44</v>
      </c>
      <c r="N746" s="54">
        <f t="shared" si="168"/>
        <v>88000</v>
      </c>
      <c r="O746" s="54">
        <f>ROUNDUP(装备强化!$F$3*INDEX(装备强化!$C$12:$C$26,MATCH(装备强化附表!O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56</v>
      </c>
      <c r="P746" s="54">
        <f t="shared" si="169"/>
        <v>112000</v>
      </c>
      <c r="Q746" s="54">
        <f>ROUNDUP(装备强化!$F$3*INDEX(装备强化!$C$12:$C$26,MATCH(装备强化附表!Q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100</v>
      </c>
      <c r="R746" s="54">
        <f t="shared" si="170"/>
        <v>200000</v>
      </c>
      <c r="S746" s="54">
        <f>ROUNDUP(装备强化!$F$3*INDEX(装备强化!$C$12:$C$26,MATCH(装备强化附表!S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116</v>
      </c>
      <c r="T746" s="54">
        <f t="shared" si="171"/>
        <v>232000</v>
      </c>
      <c r="U746" s="54">
        <f>ROUNDUP(装备强化!$F$3*INDEX(装备强化!$C$12:$C$26,MATCH(装备强化附表!U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132</v>
      </c>
      <c r="V746" s="54">
        <f t="shared" si="172"/>
        <v>264000</v>
      </c>
      <c r="W746" s="54">
        <f>ROUNDUP(装备强化!$F$3*INDEX(装备强化!$C$12:$C$26,MATCH(装备强化附表!W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148</v>
      </c>
      <c r="X746" s="54">
        <f t="shared" si="173"/>
        <v>296000</v>
      </c>
      <c r="Y746" s="54">
        <f>ROUNDUP(装备强化!$F$3*INDEX(装备强化!$C$12:$C$26,MATCH(装备强化附表!Y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164</v>
      </c>
      <c r="Z746" s="54">
        <f t="shared" si="174"/>
        <v>328000</v>
      </c>
      <c r="AA746" s="54">
        <f>ROUNDUP(装备强化!$F$3*INDEX(装备强化!$C$12:$C$26,MATCH(装备强化附表!AA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287</v>
      </c>
      <c r="AB746" s="54">
        <f t="shared" si="175"/>
        <v>574000</v>
      </c>
      <c r="AC746" s="54">
        <f>ROUNDUP(装备强化!$F$3*INDEX(装备强化!$C$12:$C$26,MATCH(装备强化附表!AC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319</v>
      </c>
      <c r="AD746" s="54">
        <f t="shared" si="176"/>
        <v>638000</v>
      </c>
      <c r="AE746" s="54">
        <f>ROUNDUP(装备强化!$F$3*INDEX(装备强化!$C$12:$C$26,MATCH(装备强化附表!AE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351</v>
      </c>
      <c r="AF746" s="54">
        <f t="shared" si="177"/>
        <v>702000</v>
      </c>
      <c r="AG746" s="54">
        <f>ROUNDUP(装备强化!$F$3*INDEX(装备强化!$C$12:$C$26,MATCH(装备强化附表!AG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383</v>
      </c>
      <c r="AH746" s="54">
        <f t="shared" si="178"/>
        <v>766000</v>
      </c>
      <c r="AI746" s="54">
        <f>ROUNDUP(装备强化!$F$3*INDEX(装备强化!$C$12:$C$26,MATCH(装备强化附表!AI$1,装备强化!$B$12:$B$26,0))*INDEX(装备强化!$G$12:$G$16,MATCH(装备强化附表!$D746,装备强化!$F$12:$F$16,0))*(INDEX(装备强化!$K$12:$K$26,MATCH(装备强化附表!$E746,装备强化!$J$12:$J$26,0))+IF($B746=1,装备强化!$K$28,0))*INDEX(装备强化!$O$12:$O$21,MATCH(装备强化附表!$C746,装备强化!$N$12:$N$21,0)),0)</f>
        <v>415</v>
      </c>
      <c r="AJ746" s="54">
        <f t="shared" si="179"/>
        <v>830000</v>
      </c>
    </row>
    <row r="747" spans="1:36">
      <c r="A747" t="s">
        <v>757</v>
      </c>
      <c r="B747">
        <v>0</v>
      </c>
      <c r="C747" t="s">
        <v>126</v>
      </c>
      <c r="D747" t="s">
        <v>311</v>
      </c>
      <c r="E747">
        <v>15</v>
      </c>
      <c r="F747" t="s">
        <v>232</v>
      </c>
      <c r="G747" s="54">
        <f>ROUNDUP(装备强化!$F$3*INDEX(装备强化!$C$12:$C$26,MATCH(装备强化附表!G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9</v>
      </c>
      <c r="H747" s="54">
        <f t="shared" si="165"/>
        <v>18000</v>
      </c>
      <c r="I747" s="54">
        <f>ROUNDUP(装备强化!$F$3*INDEX(装备强化!$C$12:$C$26,MATCH(装备强化附表!I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13</v>
      </c>
      <c r="J747" s="54">
        <f t="shared" si="166"/>
        <v>26000</v>
      </c>
      <c r="K747" s="54">
        <f>ROUNDUP(装备强化!$F$3*INDEX(装备强化!$C$12:$C$26,MATCH(装备强化附表!K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19</v>
      </c>
      <c r="L747" s="54">
        <f t="shared" si="167"/>
        <v>38000</v>
      </c>
      <c r="M747" s="54">
        <f>ROUNDUP(装备强化!$F$3*INDEX(装备强化!$C$12:$C$26,MATCH(装备强化附表!M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23</v>
      </c>
      <c r="N747" s="54">
        <f t="shared" si="168"/>
        <v>46000</v>
      </c>
      <c r="O747" s="54">
        <f>ROUNDUP(装备强化!$F$3*INDEX(装备强化!$C$12:$C$26,MATCH(装备强化附表!O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29</v>
      </c>
      <c r="P747" s="54">
        <f t="shared" si="169"/>
        <v>58000</v>
      </c>
      <c r="Q747" s="54">
        <f>ROUNDUP(装备强化!$F$3*INDEX(装备强化!$C$12:$C$26,MATCH(装备强化附表!Q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52</v>
      </c>
      <c r="R747" s="54">
        <f t="shared" si="170"/>
        <v>104000</v>
      </c>
      <c r="S747" s="54">
        <f>ROUNDUP(装备强化!$F$3*INDEX(装备强化!$C$12:$C$26,MATCH(装备强化附表!S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60</v>
      </c>
      <c r="T747" s="54">
        <f t="shared" si="171"/>
        <v>120000</v>
      </c>
      <c r="U747" s="54">
        <f>ROUNDUP(装备强化!$F$3*INDEX(装备强化!$C$12:$C$26,MATCH(装备强化附表!U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69</v>
      </c>
      <c r="V747" s="54">
        <f t="shared" si="172"/>
        <v>138000</v>
      </c>
      <c r="W747" s="54">
        <f>ROUNDUP(装备强化!$F$3*INDEX(装备强化!$C$12:$C$26,MATCH(装备强化附表!W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77</v>
      </c>
      <c r="X747" s="54">
        <f t="shared" si="173"/>
        <v>154000</v>
      </c>
      <c r="Y747" s="54">
        <f>ROUNDUP(装备强化!$F$3*INDEX(装备强化!$C$12:$C$26,MATCH(装备强化附表!Y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85</v>
      </c>
      <c r="Z747" s="54">
        <f t="shared" si="174"/>
        <v>170000</v>
      </c>
      <c r="AA747" s="54">
        <f>ROUNDUP(装备强化!$F$3*INDEX(装备强化!$C$12:$C$26,MATCH(装备强化附表!AA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149</v>
      </c>
      <c r="AB747" s="54">
        <f t="shared" si="175"/>
        <v>298000</v>
      </c>
      <c r="AC747" s="54">
        <f>ROUNDUP(装备强化!$F$3*INDEX(装备强化!$C$12:$C$26,MATCH(装备强化附表!AC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165</v>
      </c>
      <c r="AD747" s="54">
        <f t="shared" si="176"/>
        <v>330000</v>
      </c>
      <c r="AE747" s="54">
        <f>ROUNDUP(装备强化!$F$3*INDEX(装备强化!$C$12:$C$26,MATCH(装备强化附表!AE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182</v>
      </c>
      <c r="AF747" s="54">
        <f t="shared" si="177"/>
        <v>364000</v>
      </c>
      <c r="AG747" s="54">
        <f>ROUNDUP(装备强化!$F$3*INDEX(装备强化!$C$12:$C$26,MATCH(装备强化附表!AG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198</v>
      </c>
      <c r="AH747" s="54">
        <f t="shared" si="178"/>
        <v>396000</v>
      </c>
      <c r="AI747" s="54">
        <f>ROUNDUP(装备强化!$F$3*INDEX(装备强化!$C$12:$C$26,MATCH(装备强化附表!AI$1,装备强化!$B$12:$B$26,0))*INDEX(装备强化!$G$12:$G$16,MATCH(装备强化附表!$D747,装备强化!$F$12:$F$16,0))*(INDEX(装备强化!$K$12:$K$26,MATCH(装备强化附表!$E747,装备强化!$J$12:$J$26,0))+IF($B747=1,装备强化!$K$28,0))*INDEX(装备强化!$O$12:$O$21,MATCH(装备强化附表!$C747,装备强化!$N$12:$N$21,0)),0)</f>
        <v>215</v>
      </c>
      <c r="AJ747" s="54">
        <f t="shared" si="179"/>
        <v>430000</v>
      </c>
    </row>
    <row r="748" spans="1:36">
      <c r="A748" t="s">
        <v>762</v>
      </c>
      <c r="B748">
        <v>1</v>
      </c>
      <c r="C748" t="s">
        <v>126</v>
      </c>
      <c r="D748" t="s">
        <v>311</v>
      </c>
      <c r="E748">
        <v>15</v>
      </c>
      <c r="F748" t="s">
        <v>232</v>
      </c>
      <c r="G748" s="54">
        <f>ROUNDUP(装备强化!$F$3*INDEX(装备强化!$C$12:$C$26,MATCH(装备强化附表!G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13</v>
      </c>
      <c r="H748" s="54">
        <f t="shared" si="165"/>
        <v>26000</v>
      </c>
      <c r="I748" s="54">
        <f>ROUNDUP(装备强化!$F$3*INDEX(装备强化!$C$12:$C$26,MATCH(装备强化附表!I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20</v>
      </c>
      <c r="J748" s="54">
        <f t="shared" si="166"/>
        <v>40000</v>
      </c>
      <c r="K748" s="54">
        <f>ROUNDUP(装备强化!$F$3*INDEX(装备强化!$C$12:$C$26,MATCH(装备强化附表!K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29</v>
      </c>
      <c r="L748" s="54">
        <f t="shared" si="167"/>
        <v>58000</v>
      </c>
      <c r="M748" s="54">
        <f>ROUNDUP(装备强化!$F$3*INDEX(装备强化!$C$12:$C$26,MATCH(装备强化附表!M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36</v>
      </c>
      <c r="N748" s="54">
        <f t="shared" si="168"/>
        <v>72000</v>
      </c>
      <c r="O748" s="54">
        <f>ROUNDUP(装备强化!$F$3*INDEX(装备强化!$C$12:$C$26,MATCH(装备强化附表!O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45</v>
      </c>
      <c r="P748" s="54">
        <f t="shared" si="169"/>
        <v>90000</v>
      </c>
      <c r="Q748" s="54">
        <f>ROUNDUP(装备强化!$F$3*INDEX(装备强化!$C$12:$C$26,MATCH(装备强化附表!Q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80</v>
      </c>
      <c r="R748" s="54">
        <f t="shared" si="170"/>
        <v>160000</v>
      </c>
      <c r="S748" s="54">
        <f>ROUNDUP(装备强化!$F$3*INDEX(装备强化!$C$12:$C$26,MATCH(装备强化附表!S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93</v>
      </c>
      <c r="T748" s="54">
        <f t="shared" si="171"/>
        <v>186000</v>
      </c>
      <c r="U748" s="54">
        <f>ROUNDUP(装备强化!$F$3*INDEX(装备强化!$C$12:$C$26,MATCH(装备强化附表!U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106</v>
      </c>
      <c r="V748" s="54">
        <f t="shared" si="172"/>
        <v>212000</v>
      </c>
      <c r="W748" s="54">
        <f>ROUNDUP(装备强化!$F$3*INDEX(装备强化!$C$12:$C$26,MATCH(装备强化附表!W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118</v>
      </c>
      <c r="X748" s="54">
        <f t="shared" si="173"/>
        <v>236000</v>
      </c>
      <c r="Y748" s="54">
        <f>ROUNDUP(装备强化!$F$3*INDEX(装备强化!$C$12:$C$26,MATCH(装备强化附表!Y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131</v>
      </c>
      <c r="Z748" s="54">
        <f t="shared" si="174"/>
        <v>262000</v>
      </c>
      <c r="AA748" s="54">
        <f>ROUNDUP(装备强化!$F$3*INDEX(装备强化!$C$12:$C$26,MATCH(装备强化附表!AA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230</v>
      </c>
      <c r="AB748" s="54">
        <f t="shared" si="175"/>
        <v>460000</v>
      </c>
      <c r="AC748" s="54">
        <f>ROUNDUP(装备强化!$F$3*INDEX(装备强化!$C$12:$C$26,MATCH(装备强化附表!AC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255</v>
      </c>
      <c r="AD748" s="54">
        <f t="shared" si="176"/>
        <v>510000</v>
      </c>
      <c r="AE748" s="54">
        <f>ROUNDUP(装备强化!$F$3*INDEX(装备强化!$C$12:$C$26,MATCH(装备强化附表!AE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281</v>
      </c>
      <c r="AF748" s="54">
        <f t="shared" si="177"/>
        <v>562000</v>
      </c>
      <c r="AG748" s="54">
        <f>ROUNDUP(装备强化!$F$3*INDEX(装备强化!$C$12:$C$26,MATCH(装备强化附表!AG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306</v>
      </c>
      <c r="AH748" s="54">
        <f t="shared" si="178"/>
        <v>612000</v>
      </c>
      <c r="AI748" s="54">
        <f>ROUNDUP(装备强化!$F$3*INDEX(装备强化!$C$12:$C$26,MATCH(装备强化附表!AI$1,装备强化!$B$12:$B$26,0))*INDEX(装备强化!$G$12:$G$16,MATCH(装备强化附表!$D748,装备强化!$F$12:$F$16,0))*(INDEX(装备强化!$K$12:$K$26,MATCH(装备强化附表!$E748,装备强化!$J$12:$J$26,0))+IF($B748=1,装备强化!$K$28,0))*INDEX(装备强化!$O$12:$O$21,MATCH(装备强化附表!$C748,装备强化!$N$12:$N$21,0)),0)</f>
        <v>332</v>
      </c>
      <c r="AJ748" s="54">
        <f t="shared" si="179"/>
        <v>664000</v>
      </c>
    </row>
    <row r="749" spans="1:36">
      <c r="A749" t="s">
        <v>767</v>
      </c>
      <c r="B749">
        <v>0</v>
      </c>
      <c r="C749" t="s">
        <v>129</v>
      </c>
      <c r="D749" t="s">
        <v>311</v>
      </c>
      <c r="E749">
        <v>15</v>
      </c>
      <c r="F749" t="s">
        <v>232</v>
      </c>
      <c r="G749" s="54">
        <f>ROUNDUP(装备强化!$F$3*INDEX(装备强化!$C$12:$C$26,MATCH(装备强化附表!G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9</v>
      </c>
      <c r="H749" s="54">
        <f t="shared" si="165"/>
        <v>18000</v>
      </c>
      <c r="I749" s="54">
        <f>ROUNDUP(装备强化!$F$3*INDEX(装备强化!$C$12:$C$26,MATCH(装备强化附表!I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13</v>
      </c>
      <c r="J749" s="54">
        <f t="shared" si="166"/>
        <v>26000</v>
      </c>
      <c r="K749" s="54">
        <f>ROUNDUP(装备强化!$F$3*INDEX(装备强化!$C$12:$C$26,MATCH(装备强化附表!K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19</v>
      </c>
      <c r="L749" s="54">
        <f t="shared" si="167"/>
        <v>38000</v>
      </c>
      <c r="M749" s="54">
        <f>ROUNDUP(装备强化!$F$3*INDEX(装备强化!$C$12:$C$26,MATCH(装备强化附表!M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23</v>
      </c>
      <c r="N749" s="54">
        <f t="shared" si="168"/>
        <v>46000</v>
      </c>
      <c r="O749" s="54">
        <f>ROUNDUP(装备强化!$F$3*INDEX(装备强化!$C$12:$C$26,MATCH(装备强化附表!O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29</v>
      </c>
      <c r="P749" s="54">
        <f t="shared" si="169"/>
        <v>58000</v>
      </c>
      <c r="Q749" s="54">
        <f>ROUNDUP(装备强化!$F$3*INDEX(装备强化!$C$12:$C$26,MATCH(装备强化附表!Q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52</v>
      </c>
      <c r="R749" s="54">
        <f t="shared" si="170"/>
        <v>104000</v>
      </c>
      <c r="S749" s="54">
        <f>ROUNDUP(装备强化!$F$3*INDEX(装备强化!$C$12:$C$26,MATCH(装备强化附表!S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60</v>
      </c>
      <c r="T749" s="54">
        <f t="shared" si="171"/>
        <v>120000</v>
      </c>
      <c r="U749" s="54">
        <f>ROUNDUP(装备强化!$F$3*INDEX(装备强化!$C$12:$C$26,MATCH(装备强化附表!U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69</v>
      </c>
      <c r="V749" s="54">
        <f t="shared" si="172"/>
        <v>138000</v>
      </c>
      <c r="W749" s="54">
        <f>ROUNDUP(装备强化!$F$3*INDEX(装备强化!$C$12:$C$26,MATCH(装备强化附表!W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77</v>
      </c>
      <c r="X749" s="54">
        <f t="shared" si="173"/>
        <v>154000</v>
      </c>
      <c r="Y749" s="54">
        <f>ROUNDUP(装备强化!$F$3*INDEX(装备强化!$C$12:$C$26,MATCH(装备强化附表!Y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85</v>
      </c>
      <c r="Z749" s="54">
        <f t="shared" si="174"/>
        <v>170000</v>
      </c>
      <c r="AA749" s="54">
        <f>ROUNDUP(装备强化!$F$3*INDEX(装备强化!$C$12:$C$26,MATCH(装备强化附表!AA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149</v>
      </c>
      <c r="AB749" s="54">
        <f t="shared" si="175"/>
        <v>298000</v>
      </c>
      <c r="AC749" s="54">
        <f>ROUNDUP(装备强化!$F$3*INDEX(装备强化!$C$12:$C$26,MATCH(装备强化附表!AC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165</v>
      </c>
      <c r="AD749" s="54">
        <f t="shared" si="176"/>
        <v>330000</v>
      </c>
      <c r="AE749" s="54">
        <f>ROUNDUP(装备强化!$F$3*INDEX(装备强化!$C$12:$C$26,MATCH(装备强化附表!AE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182</v>
      </c>
      <c r="AF749" s="54">
        <f t="shared" si="177"/>
        <v>364000</v>
      </c>
      <c r="AG749" s="54">
        <f>ROUNDUP(装备强化!$F$3*INDEX(装备强化!$C$12:$C$26,MATCH(装备强化附表!AG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198</v>
      </c>
      <c r="AH749" s="54">
        <f t="shared" si="178"/>
        <v>396000</v>
      </c>
      <c r="AI749" s="54">
        <f>ROUNDUP(装备强化!$F$3*INDEX(装备强化!$C$12:$C$26,MATCH(装备强化附表!AI$1,装备强化!$B$12:$B$26,0))*INDEX(装备强化!$G$12:$G$16,MATCH(装备强化附表!$D749,装备强化!$F$12:$F$16,0))*(INDEX(装备强化!$K$12:$K$26,MATCH(装备强化附表!$E749,装备强化!$J$12:$J$26,0))+IF($B749=1,装备强化!$K$28,0))*INDEX(装备强化!$O$12:$O$21,MATCH(装备强化附表!$C749,装备强化!$N$12:$N$21,0)),0)</f>
        <v>215</v>
      </c>
      <c r="AJ749" s="54">
        <f t="shared" si="179"/>
        <v>430000</v>
      </c>
    </row>
    <row r="750" spans="1:36">
      <c r="A750" t="s">
        <v>772</v>
      </c>
      <c r="B750">
        <v>1</v>
      </c>
      <c r="C750" t="s">
        <v>129</v>
      </c>
      <c r="D750" t="s">
        <v>311</v>
      </c>
      <c r="E750">
        <v>15</v>
      </c>
      <c r="F750" t="s">
        <v>232</v>
      </c>
      <c r="G750" s="54">
        <f>ROUNDUP(装备强化!$F$3*INDEX(装备强化!$C$12:$C$26,MATCH(装备强化附表!G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13</v>
      </c>
      <c r="H750" s="54">
        <f t="shared" si="165"/>
        <v>26000</v>
      </c>
      <c r="I750" s="54">
        <f>ROUNDUP(装备强化!$F$3*INDEX(装备强化!$C$12:$C$26,MATCH(装备强化附表!I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20</v>
      </c>
      <c r="J750" s="54">
        <f t="shared" si="166"/>
        <v>40000</v>
      </c>
      <c r="K750" s="54">
        <f>ROUNDUP(装备强化!$F$3*INDEX(装备强化!$C$12:$C$26,MATCH(装备强化附表!K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29</v>
      </c>
      <c r="L750" s="54">
        <f t="shared" si="167"/>
        <v>58000</v>
      </c>
      <c r="M750" s="54">
        <f>ROUNDUP(装备强化!$F$3*INDEX(装备强化!$C$12:$C$26,MATCH(装备强化附表!M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36</v>
      </c>
      <c r="N750" s="54">
        <f t="shared" si="168"/>
        <v>72000</v>
      </c>
      <c r="O750" s="54">
        <f>ROUNDUP(装备强化!$F$3*INDEX(装备强化!$C$12:$C$26,MATCH(装备强化附表!O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45</v>
      </c>
      <c r="P750" s="54">
        <f t="shared" si="169"/>
        <v>90000</v>
      </c>
      <c r="Q750" s="54">
        <f>ROUNDUP(装备强化!$F$3*INDEX(装备强化!$C$12:$C$26,MATCH(装备强化附表!Q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80</v>
      </c>
      <c r="R750" s="54">
        <f t="shared" si="170"/>
        <v>160000</v>
      </c>
      <c r="S750" s="54">
        <f>ROUNDUP(装备强化!$F$3*INDEX(装备强化!$C$12:$C$26,MATCH(装备强化附表!S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93</v>
      </c>
      <c r="T750" s="54">
        <f t="shared" si="171"/>
        <v>186000</v>
      </c>
      <c r="U750" s="54">
        <f>ROUNDUP(装备强化!$F$3*INDEX(装备强化!$C$12:$C$26,MATCH(装备强化附表!U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106</v>
      </c>
      <c r="V750" s="54">
        <f t="shared" si="172"/>
        <v>212000</v>
      </c>
      <c r="W750" s="54">
        <f>ROUNDUP(装备强化!$F$3*INDEX(装备强化!$C$12:$C$26,MATCH(装备强化附表!W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118</v>
      </c>
      <c r="X750" s="54">
        <f t="shared" si="173"/>
        <v>236000</v>
      </c>
      <c r="Y750" s="54">
        <f>ROUNDUP(装备强化!$F$3*INDEX(装备强化!$C$12:$C$26,MATCH(装备强化附表!Y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131</v>
      </c>
      <c r="Z750" s="54">
        <f t="shared" si="174"/>
        <v>262000</v>
      </c>
      <c r="AA750" s="54">
        <f>ROUNDUP(装备强化!$F$3*INDEX(装备强化!$C$12:$C$26,MATCH(装备强化附表!AA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230</v>
      </c>
      <c r="AB750" s="54">
        <f t="shared" si="175"/>
        <v>460000</v>
      </c>
      <c r="AC750" s="54">
        <f>ROUNDUP(装备强化!$F$3*INDEX(装备强化!$C$12:$C$26,MATCH(装备强化附表!AC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255</v>
      </c>
      <c r="AD750" s="54">
        <f t="shared" si="176"/>
        <v>510000</v>
      </c>
      <c r="AE750" s="54">
        <f>ROUNDUP(装备强化!$F$3*INDEX(装备强化!$C$12:$C$26,MATCH(装备强化附表!AE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281</v>
      </c>
      <c r="AF750" s="54">
        <f t="shared" si="177"/>
        <v>562000</v>
      </c>
      <c r="AG750" s="54">
        <f>ROUNDUP(装备强化!$F$3*INDEX(装备强化!$C$12:$C$26,MATCH(装备强化附表!AG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306</v>
      </c>
      <c r="AH750" s="54">
        <f t="shared" si="178"/>
        <v>612000</v>
      </c>
      <c r="AI750" s="54">
        <f>ROUNDUP(装备强化!$F$3*INDEX(装备强化!$C$12:$C$26,MATCH(装备强化附表!AI$1,装备强化!$B$12:$B$26,0))*INDEX(装备强化!$G$12:$G$16,MATCH(装备强化附表!$D750,装备强化!$F$12:$F$16,0))*(INDEX(装备强化!$K$12:$K$26,MATCH(装备强化附表!$E750,装备强化!$J$12:$J$26,0))+IF($B750=1,装备强化!$K$28,0))*INDEX(装备强化!$O$12:$O$21,MATCH(装备强化附表!$C750,装备强化!$N$12:$N$21,0)),0)</f>
        <v>332</v>
      </c>
      <c r="AJ750" s="54">
        <f t="shared" si="179"/>
        <v>664000</v>
      </c>
    </row>
    <row r="751" spans="1:36">
      <c r="A751" t="s">
        <v>777</v>
      </c>
      <c r="B751">
        <v>0</v>
      </c>
      <c r="C751" t="s">
        <v>123</v>
      </c>
      <c r="D751" t="s">
        <v>311</v>
      </c>
      <c r="E751">
        <v>20</v>
      </c>
      <c r="F751" t="s">
        <v>232</v>
      </c>
      <c r="G751" s="54">
        <f>ROUNDUP(装备强化!$F$3*INDEX(装备强化!$C$12:$C$26,MATCH(装备强化附表!G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10</v>
      </c>
      <c r="H751" s="54">
        <f t="shared" si="165"/>
        <v>20000</v>
      </c>
      <c r="I751" s="54">
        <f>ROUNDUP(装备强化!$F$3*INDEX(装备强化!$C$12:$C$26,MATCH(装备强化附表!I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15</v>
      </c>
      <c r="J751" s="54">
        <f t="shared" si="166"/>
        <v>30000</v>
      </c>
      <c r="K751" s="54">
        <f>ROUNDUP(装备强化!$F$3*INDEX(装备强化!$C$12:$C$26,MATCH(装备强化附表!K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22</v>
      </c>
      <c r="L751" s="54">
        <f t="shared" si="167"/>
        <v>44000</v>
      </c>
      <c r="M751" s="54">
        <f>ROUNDUP(装备强化!$F$3*INDEX(装备强化!$C$12:$C$26,MATCH(装备强化附表!M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27</v>
      </c>
      <c r="N751" s="54">
        <f t="shared" si="168"/>
        <v>54000</v>
      </c>
      <c r="O751" s="54">
        <f>ROUNDUP(装备强化!$F$3*INDEX(装备强化!$C$12:$C$26,MATCH(装备强化附表!O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35</v>
      </c>
      <c r="P751" s="54">
        <f t="shared" si="169"/>
        <v>70000</v>
      </c>
      <c r="Q751" s="54">
        <f>ROUNDUP(装备强化!$F$3*INDEX(装备强化!$C$12:$C$26,MATCH(装备强化附表!Q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61</v>
      </c>
      <c r="R751" s="54">
        <f t="shared" si="170"/>
        <v>122000</v>
      </c>
      <c r="S751" s="54">
        <f>ROUNDUP(装备强化!$F$3*INDEX(装备强化!$C$12:$C$26,MATCH(装备强化附表!S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71</v>
      </c>
      <c r="T751" s="54">
        <f t="shared" si="171"/>
        <v>142000</v>
      </c>
      <c r="U751" s="54">
        <f>ROUNDUP(装备强化!$F$3*INDEX(装备强化!$C$12:$C$26,MATCH(装备强化附表!U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81</v>
      </c>
      <c r="V751" s="54">
        <f t="shared" si="172"/>
        <v>162000</v>
      </c>
      <c r="W751" s="54">
        <f>ROUNDUP(装备强化!$F$3*INDEX(装备强化!$C$12:$C$26,MATCH(装备强化附表!W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91</v>
      </c>
      <c r="X751" s="54">
        <f t="shared" si="173"/>
        <v>182000</v>
      </c>
      <c r="Y751" s="54">
        <f>ROUNDUP(装备强化!$F$3*INDEX(装备强化!$C$12:$C$26,MATCH(装备强化附表!Y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100</v>
      </c>
      <c r="Z751" s="54">
        <f t="shared" si="174"/>
        <v>200000</v>
      </c>
      <c r="AA751" s="54">
        <f>ROUNDUP(装备强化!$F$3*INDEX(装备强化!$C$12:$C$26,MATCH(装备强化附表!AA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176</v>
      </c>
      <c r="AB751" s="54">
        <f t="shared" si="175"/>
        <v>352000</v>
      </c>
      <c r="AC751" s="54">
        <f>ROUNDUP(装备强化!$F$3*INDEX(装备强化!$C$12:$C$26,MATCH(装备强化附表!AC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195</v>
      </c>
      <c r="AD751" s="54">
        <f t="shared" si="176"/>
        <v>390000</v>
      </c>
      <c r="AE751" s="54">
        <f>ROUNDUP(装备强化!$F$3*INDEX(装备强化!$C$12:$C$26,MATCH(装备强化附表!AE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215</v>
      </c>
      <c r="AF751" s="54">
        <f t="shared" si="177"/>
        <v>430000</v>
      </c>
      <c r="AG751" s="54">
        <f>ROUNDUP(装备强化!$F$3*INDEX(装备强化!$C$12:$C$26,MATCH(装备强化附表!AG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234</v>
      </c>
      <c r="AH751" s="54">
        <f t="shared" si="178"/>
        <v>468000</v>
      </c>
      <c r="AI751" s="54">
        <f>ROUNDUP(装备强化!$F$3*INDEX(装备强化!$C$12:$C$26,MATCH(装备强化附表!AI$1,装备强化!$B$12:$B$26,0))*INDEX(装备强化!$G$12:$G$16,MATCH(装备强化附表!$D751,装备强化!$F$12:$F$16,0))*(INDEX(装备强化!$K$12:$K$26,MATCH(装备强化附表!$E751,装备强化!$J$12:$J$26,0))+IF($B751=1,装备强化!$K$28,0))*INDEX(装备强化!$O$12:$O$21,MATCH(装备强化附表!$C751,装备强化!$N$12:$N$21,0)),0)</f>
        <v>254</v>
      </c>
      <c r="AJ751" s="54">
        <f t="shared" si="179"/>
        <v>508000</v>
      </c>
    </row>
    <row r="752" spans="1:36">
      <c r="A752" t="s">
        <v>782</v>
      </c>
      <c r="B752">
        <v>0</v>
      </c>
      <c r="C752" t="s">
        <v>124</v>
      </c>
      <c r="D752" t="s">
        <v>311</v>
      </c>
      <c r="E752">
        <v>20</v>
      </c>
      <c r="F752" t="s">
        <v>232</v>
      </c>
      <c r="G752" s="54">
        <f>ROUNDUP(装备强化!$F$3*INDEX(装备强化!$C$12:$C$26,MATCH(装备强化附表!G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13</v>
      </c>
      <c r="H752" s="54">
        <f t="shared" si="165"/>
        <v>26000</v>
      </c>
      <c r="I752" s="54">
        <f>ROUNDUP(装备强化!$F$3*INDEX(装备强化!$C$12:$C$26,MATCH(装备强化附表!I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19</v>
      </c>
      <c r="J752" s="54">
        <f t="shared" si="166"/>
        <v>38000</v>
      </c>
      <c r="K752" s="54">
        <f>ROUNDUP(装备强化!$F$3*INDEX(装备强化!$C$12:$C$26,MATCH(装备强化附表!K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28</v>
      </c>
      <c r="L752" s="54">
        <f t="shared" si="167"/>
        <v>56000</v>
      </c>
      <c r="M752" s="54">
        <f>ROUNDUP(装备强化!$F$3*INDEX(装备强化!$C$12:$C$26,MATCH(装备强化附表!M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34</v>
      </c>
      <c r="N752" s="54">
        <f t="shared" si="168"/>
        <v>68000</v>
      </c>
      <c r="O752" s="54">
        <f>ROUNDUP(装备强化!$F$3*INDEX(装备强化!$C$12:$C$26,MATCH(装备强化附表!O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43</v>
      </c>
      <c r="P752" s="54">
        <f t="shared" si="169"/>
        <v>86000</v>
      </c>
      <c r="Q752" s="54">
        <f>ROUNDUP(装备强化!$F$3*INDEX(装备强化!$C$12:$C$26,MATCH(装备强化附表!Q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77</v>
      </c>
      <c r="R752" s="54">
        <f t="shared" si="170"/>
        <v>154000</v>
      </c>
      <c r="S752" s="54">
        <f>ROUNDUP(装备强化!$F$3*INDEX(装备强化!$C$12:$C$26,MATCH(装备强化附表!S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89</v>
      </c>
      <c r="T752" s="54">
        <f t="shared" si="171"/>
        <v>178000</v>
      </c>
      <c r="U752" s="54">
        <f>ROUNDUP(装备强化!$F$3*INDEX(装备强化!$C$12:$C$26,MATCH(装备强化附表!U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101</v>
      </c>
      <c r="V752" s="54">
        <f t="shared" si="172"/>
        <v>202000</v>
      </c>
      <c r="W752" s="54">
        <f>ROUNDUP(装备强化!$F$3*INDEX(装备强化!$C$12:$C$26,MATCH(装备强化附表!W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113</v>
      </c>
      <c r="X752" s="54">
        <f t="shared" si="173"/>
        <v>226000</v>
      </c>
      <c r="Y752" s="54">
        <f>ROUNDUP(装备强化!$F$3*INDEX(装备强化!$C$12:$C$26,MATCH(装备强化附表!Y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125</v>
      </c>
      <c r="Z752" s="54">
        <f t="shared" si="174"/>
        <v>250000</v>
      </c>
      <c r="AA752" s="54">
        <f>ROUNDUP(装备强化!$F$3*INDEX(装备强化!$C$12:$C$26,MATCH(装备强化附表!AA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220</v>
      </c>
      <c r="AB752" s="54">
        <f t="shared" si="175"/>
        <v>440000</v>
      </c>
      <c r="AC752" s="54">
        <f>ROUNDUP(装备强化!$F$3*INDEX(装备强化!$C$12:$C$26,MATCH(装备强化附表!AC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244</v>
      </c>
      <c r="AD752" s="54">
        <f t="shared" si="176"/>
        <v>488000</v>
      </c>
      <c r="AE752" s="54">
        <f>ROUNDUP(装备强化!$F$3*INDEX(装备强化!$C$12:$C$26,MATCH(装备强化附表!AE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269</v>
      </c>
      <c r="AF752" s="54">
        <f t="shared" si="177"/>
        <v>538000</v>
      </c>
      <c r="AG752" s="54">
        <f>ROUNDUP(装备强化!$F$3*INDEX(装备强化!$C$12:$C$26,MATCH(装备强化附表!AG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293</v>
      </c>
      <c r="AH752" s="54">
        <f t="shared" si="178"/>
        <v>586000</v>
      </c>
      <c r="AI752" s="54">
        <f>ROUNDUP(装备强化!$F$3*INDEX(装备强化!$C$12:$C$26,MATCH(装备强化附表!AI$1,装备强化!$B$12:$B$26,0))*INDEX(装备强化!$G$12:$G$16,MATCH(装备强化附表!$D752,装备强化!$F$12:$F$16,0))*(INDEX(装备强化!$K$12:$K$26,MATCH(装备强化附表!$E752,装备强化!$J$12:$J$26,0))+IF($B752=1,装备强化!$K$28,0))*INDEX(装备强化!$O$12:$O$21,MATCH(装备强化附表!$C752,装备强化!$N$12:$N$21,0)),0)</f>
        <v>317</v>
      </c>
      <c r="AJ752" s="54">
        <f t="shared" si="179"/>
        <v>634000</v>
      </c>
    </row>
    <row r="753" spans="1:36">
      <c r="A753" t="s">
        <v>787</v>
      </c>
      <c r="B753">
        <v>0</v>
      </c>
      <c r="C753" t="s">
        <v>125</v>
      </c>
      <c r="D753" t="s">
        <v>311</v>
      </c>
      <c r="E753">
        <v>20</v>
      </c>
      <c r="F753" t="s">
        <v>232</v>
      </c>
      <c r="G753" s="54">
        <f>ROUNDUP(装备强化!$F$3*INDEX(装备强化!$C$12:$C$26,MATCH(装备强化附表!G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13</v>
      </c>
      <c r="H753" s="54">
        <f t="shared" si="165"/>
        <v>26000</v>
      </c>
      <c r="I753" s="54">
        <f>ROUNDUP(装备强化!$F$3*INDEX(装备强化!$C$12:$C$26,MATCH(装备强化附表!I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19</v>
      </c>
      <c r="J753" s="54">
        <f t="shared" si="166"/>
        <v>38000</v>
      </c>
      <c r="K753" s="54">
        <f>ROUNDUP(装备强化!$F$3*INDEX(装备强化!$C$12:$C$26,MATCH(装备强化附表!K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28</v>
      </c>
      <c r="L753" s="54">
        <f t="shared" si="167"/>
        <v>56000</v>
      </c>
      <c r="M753" s="54">
        <f>ROUNDUP(装备强化!$F$3*INDEX(装备强化!$C$12:$C$26,MATCH(装备强化附表!M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34</v>
      </c>
      <c r="N753" s="54">
        <f t="shared" si="168"/>
        <v>68000</v>
      </c>
      <c r="O753" s="54">
        <f>ROUNDUP(装备强化!$F$3*INDEX(装备强化!$C$12:$C$26,MATCH(装备强化附表!O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43</v>
      </c>
      <c r="P753" s="54">
        <f t="shared" si="169"/>
        <v>86000</v>
      </c>
      <c r="Q753" s="54">
        <f>ROUNDUP(装备强化!$F$3*INDEX(装备强化!$C$12:$C$26,MATCH(装备强化附表!Q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77</v>
      </c>
      <c r="R753" s="54">
        <f t="shared" si="170"/>
        <v>154000</v>
      </c>
      <c r="S753" s="54">
        <f>ROUNDUP(装备强化!$F$3*INDEX(装备强化!$C$12:$C$26,MATCH(装备强化附表!S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89</v>
      </c>
      <c r="T753" s="54">
        <f t="shared" si="171"/>
        <v>178000</v>
      </c>
      <c r="U753" s="54">
        <f>ROUNDUP(装备强化!$F$3*INDEX(装备强化!$C$12:$C$26,MATCH(装备强化附表!U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101</v>
      </c>
      <c r="V753" s="54">
        <f t="shared" si="172"/>
        <v>202000</v>
      </c>
      <c r="W753" s="54">
        <f>ROUNDUP(装备强化!$F$3*INDEX(装备强化!$C$12:$C$26,MATCH(装备强化附表!W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113</v>
      </c>
      <c r="X753" s="54">
        <f t="shared" si="173"/>
        <v>226000</v>
      </c>
      <c r="Y753" s="54">
        <f>ROUNDUP(装备强化!$F$3*INDEX(装备强化!$C$12:$C$26,MATCH(装备强化附表!Y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125</v>
      </c>
      <c r="Z753" s="54">
        <f t="shared" si="174"/>
        <v>250000</v>
      </c>
      <c r="AA753" s="54">
        <f>ROUNDUP(装备强化!$F$3*INDEX(装备强化!$C$12:$C$26,MATCH(装备强化附表!AA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220</v>
      </c>
      <c r="AB753" s="54">
        <f t="shared" si="175"/>
        <v>440000</v>
      </c>
      <c r="AC753" s="54">
        <f>ROUNDUP(装备强化!$F$3*INDEX(装备强化!$C$12:$C$26,MATCH(装备强化附表!AC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244</v>
      </c>
      <c r="AD753" s="54">
        <f t="shared" si="176"/>
        <v>488000</v>
      </c>
      <c r="AE753" s="54">
        <f>ROUNDUP(装备强化!$F$3*INDEX(装备强化!$C$12:$C$26,MATCH(装备强化附表!AE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269</v>
      </c>
      <c r="AF753" s="54">
        <f t="shared" si="177"/>
        <v>538000</v>
      </c>
      <c r="AG753" s="54">
        <f>ROUNDUP(装备强化!$F$3*INDEX(装备强化!$C$12:$C$26,MATCH(装备强化附表!AG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293</v>
      </c>
      <c r="AH753" s="54">
        <f t="shared" si="178"/>
        <v>586000</v>
      </c>
      <c r="AI753" s="54">
        <f>ROUNDUP(装备强化!$F$3*INDEX(装备强化!$C$12:$C$26,MATCH(装备强化附表!AI$1,装备强化!$B$12:$B$26,0))*INDEX(装备强化!$G$12:$G$16,MATCH(装备强化附表!$D753,装备强化!$F$12:$F$16,0))*(INDEX(装备强化!$K$12:$K$26,MATCH(装备强化附表!$E753,装备强化!$J$12:$J$26,0))+IF($B753=1,装备强化!$K$28,0))*INDEX(装备强化!$O$12:$O$21,MATCH(装备强化附表!$C753,装备强化!$N$12:$N$21,0)),0)</f>
        <v>317</v>
      </c>
      <c r="AJ753" s="54">
        <f t="shared" si="179"/>
        <v>634000</v>
      </c>
    </row>
    <row r="754" spans="1:36">
      <c r="A754" t="s">
        <v>792</v>
      </c>
      <c r="B754">
        <v>0</v>
      </c>
      <c r="C754" t="s">
        <v>130</v>
      </c>
      <c r="D754" t="s">
        <v>311</v>
      </c>
      <c r="E754">
        <v>20</v>
      </c>
      <c r="F754" t="s">
        <v>232</v>
      </c>
      <c r="G754" s="54">
        <f>ROUNDUP(装备强化!$F$3*INDEX(装备强化!$C$12:$C$26,MATCH(装备强化附表!G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10</v>
      </c>
      <c r="H754" s="54">
        <f t="shared" si="165"/>
        <v>20000</v>
      </c>
      <c r="I754" s="54">
        <f>ROUNDUP(装备强化!$F$3*INDEX(装备强化!$C$12:$C$26,MATCH(装备强化附表!I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15</v>
      </c>
      <c r="J754" s="54">
        <f t="shared" si="166"/>
        <v>30000</v>
      </c>
      <c r="K754" s="54">
        <f>ROUNDUP(装备强化!$F$3*INDEX(装备强化!$C$12:$C$26,MATCH(装备强化附表!K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22</v>
      </c>
      <c r="L754" s="54">
        <f t="shared" si="167"/>
        <v>44000</v>
      </c>
      <c r="M754" s="54">
        <f>ROUNDUP(装备强化!$F$3*INDEX(装备强化!$C$12:$C$26,MATCH(装备强化附表!M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27</v>
      </c>
      <c r="N754" s="54">
        <f t="shared" si="168"/>
        <v>54000</v>
      </c>
      <c r="O754" s="54">
        <f>ROUNDUP(装备强化!$F$3*INDEX(装备强化!$C$12:$C$26,MATCH(装备强化附表!O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35</v>
      </c>
      <c r="P754" s="54">
        <f t="shared" si="169"/>
        <v>70000</v>
      </c>
      <c r="Q754" s="54">
        <f>ROUNDUP(装备强化!$F$3*INDEX(装备强化!$C$12:$C$26,MATCH(装备强化附表!Q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61</v>
      </c>
      <c r="R754" s="54">
        <f t="shared" si="170"/>
        <v>122000</v>
      </c>
      <c r="S754" s="54">
        <f>ROUNDUP(装备强化!$F$3*INDEX(装备强化!$C$12:$C$26,MATCH(装备强化附表!S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71</v>
      </c>
      <c r="T754" s="54">
        <f t="shared" si="171"/>
        <v>142000</v>
      </c>
      <c r="U754" s="54">
        <f>ROUNDUP(装备强化!$F$3*INDEX(装备强化!$C$12:$C$26,MATCH(装备强化附表!U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81</v>
      </c>
      <c r="V754" s="54">
        <f t="shared" si="172"/>
        <v>162000</v>
      </c>
      <c r="W754" s="54">
        <f>ROUNDUP(装备强化!$F$3*INDEX(装备强化!$C$12:$C$26,MATCH(装备强化附表!W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91</v>
      </c>
      <c r="X754" s="54">
        <f t="shared" si="173"/>
        <v>182000</v>
      </c>
      <c r="Y754" s="54">
        <f>ROUNDUP(装备强化!$F$3*INDEX(装备强化!$C$12:$C$26,MATCH(装备强化附表!Y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100</v>
      </c>
      <c r="Z754" s="54">
        <f t="shared" si="174"/>
        <v>200000</v>
      </c>
      <c r="AA754" s="54">
        <f>ROUNDUP(装备强化!$F$3*INDEX(装备强化!$C$12:$C$26,MATCH(装备强化附表!AA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176</v>
      </c>
      <c r="AB754" s="54">
        <f t="shared" si="175"/>
        <v>352000</v>
      </c>
      <c r="AC754" s="54">
        <f>ROUNDUP(装备强化!$F$3*INDEX(装备强化!$C$12:$C$26,MATCH(装备强化附表!AC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195</v>
      </c>
      <c r="AD754" s="54">
        <f t="shared" si="176"/>
        <v>390000</v>
      </c>
      <c r="AE754" s="54">
        <f>ROUNDUP(装备强化!$F$3*INDEX(装备强化!$C$12:$C$26,MATCH(装备强化附表!AE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215</v>
      </c>
      <c r="AF754" s="54">
        <f t="shared" si="177"/>
        <v>430000</v>
      </c>
      <c r="AG754" s="54">
        <f>ROUNDUP(装备强化!$F$3*INDEX(装备强化!$C$12:$C$26,MATCH(装备强化附表!AG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234</v>
      </c>
      <c r="AH754" s="54">
        <f t="shared" si="178"/>
        <v>468000</v>
      </c>
      <c r="AI754" s="54">
        <f>ROUNDUP(装备强化!$F$3*INDEX(装备强化!$C$12:$C$26,MATCH(装备强化附表!AI$1,装备强化!$B$12:$B$26,0))*INDEX(装备强化!$G$12:$G$16,MATCH(装备强化附表!$D754,装备强化!$F$12:$F$16,0))*(INDEX(装备强化!$K$12:$K$26,MATCH(装备强化附表!$E754,装备强化!$J$12:$J$26,0))+IF($B754=1,装备强化!$K$28,0))*INDEX(装备强化!$O$12:$O$21,MATCH(装备强化附表!$C754,装备强化!$N$12:$N$21,0)),0)</f>
        <v>254</v>
      </c>
      <c r="AJ754" s="54">
        <f t="shared" si="179"/>
        <v>508000</v>
      </c>
    </row>
    <row r="755" spans="1:36">
      <c r="A755" t="s">
        <v>797</v>
      </c>
      <c r="B755">
        <v>0</v>
      </c>
      <c r="C755" t="s">
        <v>131</v>
      </c>
      <c r="D755" t="s">
        <v>311</v>
      </c>
      <c r="E755">
        <v>20</v>
      </c>
      <c r="F755" t="s">
        <v>232</v>
      </c>
      <c r="G755" s="54">
        <f>ROUNDUP(装备强化!$F$3*INDEX(装备强化!$C$12:$C$26,MATCH(装备强化附表!G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10</v>
      </c>
      <c r="H755" s="54">
        <f t="shared" si="165"/>
        <v>20000</v>
      </c>
      <c r="I755" s="54">
        <f>ROUNDUP(装备强化!$F$3*INDEX(装备强化!$C$12:$C$26,MATCH(装备强化附表!I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15</v>
      </c>
      <c r="J755" s="54">
        <f t="shared" si="166"/>
        <v>30000</v>
      </c>
      <c r="K755" s="54">
        <f>ROUNDUP(装备强化!$F$3*INDEX(装备强化!$C$12:$C$26,MATCH(装备强化附表!K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22</v>
      </c>
      <c r="L755" s="54">
        <f t="shared" si="167"/>
        <v>44000</v>
      </c>
      <c r="M755" s="54">
        <f>ROUNDUP(装备强化!$F$3*INDEX(装备强化!$C$12:$C$26,MATCH(装备强化附表!M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27</v>
      </c>
      <c r="N755" s="54">
        <f t="shared" si="168"/>
        <v>54000</v>
      </c>
      <c r="O755" s="54">
        <f>ROUNDUP(装备强化!$F$3*INDEX(装备强化!$C$12:$C$26,MATCH(装备强化附表!O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35</v>
      </c>
      <c r="P755" s="54">
        <f t="shared" si="169"/>
        <v>70000</v>
      </c>
      <c r="Q755" s="54">
        <f>ROUNDUP(装备强化!$F$3*INDEX(装备强化!$C$12:$C$26,MATCH(装备强化附表!Q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61</v>
      </c>
      <c r="R755" s="54">
        <f t="shared" si="170"/>
        <v>122000</v>
      </c>
      <c r="S755" s="54">
        <f>ROUNDUP(装备强化!$F$3*INDEX(装备强化!$C$12:$C$26,MATCH(装备强化附表!S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71</v>
      </c>
      <c r="T755" s="54">
        <f t="shared" si="171"/>
        <v>142000</v>
      </c>
      <c r="U755" s="54">
        <f>ROUNDUP(装备强化!$F$3*INDEX(装备强化!$C$12:$C$26,MATCH(装备强化附表!U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81</v>
      </c>
      <c r="V755" s="54">
        <f t="shared" si="172"/>
        <v>162000</v>
      </c>
      <c r="W755" s="54">
        <f>ROUNDUP(装备强化!$F$3*INDEX(装备强化!$C$12:$C$26,MATCH(装备强化附表!W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91</v>
      </c>
      <c r="X755" s="54">
        <f t="shared" si="173"/>
        <v>182000</v>
      </c>
      <c r="Y755" s="54">
        <f>ROUNDUP(装备强化!$F$3*INDEX(装备强化!$C$12:$C$26,MATCH(装备强化附表!Y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100</v>
      </c>
      <c r="Z755" s="54">
        <f t="shared" si="174"/>
        <v>200000</v>
      </c>
      <c r="AA755" s="54">
        <f>ROUNDUP(装备强化!$F$3*INDEX(装备强化!$C$12:$C$26,MATCH(装备强化附表!AA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176</v>
      </c>
      <c r="AB755" s="54">
        <f t="shared" si="175"/>
        <v>352000</v>
      </c>
      <c r="AC755" s="54">
        <f>ROUNDUP(装备强化!$F$3*INDEX(装备强化!$C$12:$C$26,MATCH(装备强化附表!AC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195</v>
      </c>
      <c r="AD755" s="54">
        <f t="shared" si="176"/>
        <v>390000</v>
      </c>
      <c r="AE755" s="54">
        <f>ROUNDUP(装备强化!$F$3*INDEX(装备强化!$C$12:$C$26,MATCH(装备强化附表!AE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215</v>
      </c>
      <c r="AF755" s="54">
        <f t="shared" si="177"/>
        <v>430000</v>
      </c>
      <c r="AG755" s="54">
        <f>ROUNDUP(装备强化!$F$3*INDEX(装备强化!$C$12:$C$26,MATCH(装备强化附表!AG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234</v>
      </c>
      <c r="AH755" s="54">
        <f t="shared" si="178"/>
        <v>468000</v>
      </c>
      <c r="AI755" s="54">
        <f>ROUNDUP(装备强化!$F$3*INDEX(装备强化!$C$12:$C$26,MATCH(装备强化附表!AI$1,装备强化!$B$12:$B$26,0))*INDEX(装备强化!$G$12:$G$16,MATCH(装备强化附表!$D755,装备强化!$F$12:$F$16,0))*(INDEX(装备强化!$K$12:$K$26,MATCH(装备强化附表!$E755,装备强化!$J$12:$J$26,0))+IF($B755=1,装备强化!$K$28,0))*INDEX(装备强化!$O$12:$O$21,MATCH(装备强化附表!$C755,装备强化!$N$12:$N$21,0)),0)</f>
        <v>254</v>
      </c>
      <c r="AJ755" s="54">
        <f t="shared" si="179"/>
        <v>508000</v>
      </c>
    </row>
    <row r="756" spans="1:36">
      <c r="A756" t="s">
        <v>802</v>
      </c>
      <c r="B756">
        <v>0</v>
      </c>
      <c r="C756" t="s">
        <v>132</v>
      </c>
      <c r="D756" t="s">
        <v>311</v>
      </c>
      <c r="E756">
        <v>20</v>
      </c>
      <c r="F756" t="s">
        <v>232</v>
      </c>
      <c r="G756" s="54">
        <f>ROUNDUP(装备强化!$F$3*INDEX(装备强化!$C$12:$C$26,MATCH(装备强化附表!G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6</v>
      </c>
      <c r="H756" s="54">
        <f t="shared" si="165"/>
        <v>12000</v>
      </c>
      <c r="I756" s="54">
        <f>ROUNDUP(装备强化!$F$3*INDEX(装备强化!$C$12:$C$26,MATCH(装备强化附表!I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9</v>
      </c>
      <c r="J756" s="54">
        <f t="shared" si="166"/>
        <v>18000</v>
      </c>
      <c r="K756" s="54">
        <f>ROUNDUP(装备强化!$F$3*INDEX(装备强化!$C$12:$C$26,MATCH(装备强化附表!K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14</v>
      </c>
      <c r="L756" s="54">
        <f t="shared" si="167"/>
        <v>28000</v>
      </c>
      <c r="M756" s="54">
        <f>ROUNDUP(装备强化!$F$3*INDEX(装备强化!$C$12:$C$26,MATCH(装备强化附表!M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17</v>
      </c>
      <c r="N756" s="54">
        <f t="shared" si="168"/>
        <v>34000</v>
      </c>
      <c r="O756" s="54">
        <f>ROUNDUP(装备强化!$F$3*INDEX(装备强化!$C$12:$C$26,MATCH(装备强化附表!O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21</v>
      </c>
      <c r="P756" s="54">
        <f t="shared" si="169"/>
        <v>42000</v>
      </c>
      <c r="Q756" s="54">
        <f>ROUNDUP(装备强化!$F$3*INDEX(装备强化!$C$12:$C$26,MATCH(装备强化附表!Q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37</v>
      </c>
      <c r="R756" s="54">
        <f t="shared" si="170"/>
        <v>74000</v>
      </c>
      <c r="S756" s="54">
        <f>ROUNDUP(装备强化!$F$3*INDEX(装备强化!$C$12:$C$26,MATCH(装备强化附表!S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43</v>
      </c>
      <c r="T756" s="54">
        <f t="shared" si="171"/>
        <v>86000</v>
      </c>
      <c r="U756" s="54">
        <f>ROUNDUP(装备强化!$F$3*INDEX(装备强化!$C$12:$C$26,MATCH(装备强化附表!U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49</v>
      </c>
      <c r="V756" s="54">
        <f t="shared" si="172"/>
        <v>98000</v>
      </c>
      <c r="W756" s="54">
        <f>ROUNDUP(装备强化!$F$3*INDEX(装备强化!$C$12:$C$26,MATCH(装备强化附表!W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55</v>
      </c>
      <c r="X756" s="54">
        <f t="shared" si="173"/>
        <v>110000</v>
      </c>
      <c r="Y756" s="54">
        <f>ROUNDUP(装备强化!$F$3*INDEX(装备强化!$C$12:$C$26,MATCH(装备强化附表!Y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60</v>
      </c>
      <c r="Z756" s="54">
        <f t="shared" si="174"/>
        <v>120000</v>
      </c>
      <c r="AA756" s="54">
        <f>ROUNDUP(装备强化!$F$3*INDEX(装备强化!$C$12:$C$26,MATCH(装备强化附表!AA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106</v>
      </c>
      <c r="AB756" s="54">
        <f t="shared" si="175"/>
        <v>212000</v>
      </c>
      <c r="AC756" s="54">
        <f>ROUNDUP(装备强化!$F$3*INDEX(装备强化!$C$12:$C$26,MATCH(装备强化附表!AC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117</v>
      </c>
      <c r="AD756" s="54">
        <f t="shared" si="176"/>
        <v>234000</v>
      </c>
      <c r="AE756" s="54">
        <f>ROUNDUP(装备强化!$F$3*INDEX(装备强化!$C$12:$C$26,MATCH(装备强化附表!AE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129</v>
      </c>
      <c r="AF756" s="54">
        <f t="shared" si="177"/>
        <v>258000</v>
      </c>
      <c r="AG756" s="54">
        <f>ROUNDUP(装备强化!$F$3*INDEX(装备强化!$C$12:$C$26,MATCH(装备强化附表!AG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141</v>
      </c>
      <c r="AH756" s="54">
        <f t="shared" si="178"/>
        <v>282000</v>
      </c>
      <c r="AI756" s="54">
        <f>ROUNDUP(装备强化!$F$3*INDEX(装备强化!$C$12:$C$26,MATCH(装备强化附表!AI$1,装备强化!$B$12:$B$26,0))*INDEX(装备强化!$G$12:$G$16,MATCH(装备强化附表!$D756,装备强化!$F$12:$F$16,0))*(INDEX(装备强化!$K$12:$K$26,MATCH(装备强化附表!$E756,装备强化!$J$12:$J$26,0))+IF($B756=1,装备强化!$K$28,0))*INDEX(装备强化!$O$12:$O$21,MATCH(装备强化附表!$C756,装备强化!$N$12:$N$21,0)),0)</f>
        <v>153</v>
      </c>
      <c r="AJ756" s="54">
        <f t="shared" si="179"/>
        <v>306000</v>
      </c>
    </row>
    <row r="757" spans="1:36">
      <c r="A757" t="s">
        <v>807</v>
      </c>
      <c r="B757">
        <v>0</v>
      </c>
      <c r="C757" t="s">
        <v>127</v>
      </c>
      <c r="D757" t="s">
        <v>311</v>
      </c>
      <c r="E757">
        <v>20</v>
      </c>
      <c r="F757" t="s">
        <v>135</v>
      </c>
      <c r="G757" s="54">
        <f>ROUNDUP(装备强化!$F$3*INDEX(装备强化!$C$12:$C$26,MATCH(装备强化附表!G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20</v>
      </c>
      <c r="H757" s="54">
        <f t="shared" si="165"/>
        <v>40000</v>
      </c>
      <c r="I757" s="54">
        <f>ROUNDUP(装备强化!$F$3*INDEX(装备强化!$C$12:$C$26,MATCH(装备强化附表!I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30</v>
      </c>
      <c r="J757" s="54">
        <f t="shared" si="166"/>
        <v>60000</v>
      </c>
      <c r="K757" s="54">
        <f>ROUNDUP(装备强化!$F$3*INDEX(装备强化!$C$12:$C$26,MATCH(装备强化附表!K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44</v>
      </c>
      <c r="L757" s="54">
        <f t="shared" si="167"/>
        <v>88000</v>
      </c>
      <c r="M757" s="54">
        <f>ROUNDUP(装备强化!$F$3*INDEX(装备强化!$C$12:$C$26,MATCH(装备强化附表!M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54</v>
      </c>
      <c r="N757" s="54">
        <f t="shared" si="168"/>
        <v>108000</v>
      </c>
      <c r="O757" s="54">
        <f>ROUNDUP(装备强化!$F$3*INDEX(装备强化!$C$12:$C$26,MATCH(装备强化附表!O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69</v>
      </c>
      <c r="P757" s="54">
        <f t="shared" si="169"/>
        <v>138000</v>
      </c>
      <c r="Q757" s="54">
        <f>ROUNDUP(装备强化!$F$3*INDEX(装备强化!$C$12:$C$26,MATCH(装备强化附表!Q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122</v>
      </c>
      <c r="R757" s="54">
        <f t="shared" si="170"/>
        <v>244000</v>
      </c>
      <c r="S757" s="54">
        <f>ROUNDUP(装备强化!$F$3*INDEX(装备强化!$C$12:$C$26,MATCH(装备强化附表!S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142</v>
      </c>
      <c r="T757" s="54">
        <f t="shared" si="171"/>
        <v>284000</v>
      </c>
      <c r="U757" s="54">
        <f>ROUNDUP(装备强化!$F$3*INDEX(装备强化!$C$12:$C$26,MATCH(装备强化附表!U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161</v>
      </c>
      <c r="V757" s="54">
        <f t="shared" si="172"/>
        <v>322000</v>
      </c>
      <c r="W757" s="54">
        <f>ROUNDUP(装备强化!$F$3*INDEX(装备强化!$C$12:$C$26,MATCH(装备强化附表!W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181</v>
      </c>
      <c r="X757" s="54">
        <f t="shared" si="173"/>
        <v>362000</v>
      </c>
      <c r="Y757" s="54">
        <f>ROUNDUP(装备强化!$F$3*INDEX(装备强化!$C$12:$C$26,MATCH(装备强化附表!Y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200</v>
      </c>
      <c r="Z757" s="54">
        <f t="shared" si="174"/>
        <v>400000</v>
      </c>
      <c r="AA757" s="54">
        <f>ROUNDUP(装备强化!$F$3*INDEX(装备强化!$C$12:$C$26,MATCH(装备强化附表!AA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351</v>
      </c>
      <c r="AB757" s="54">
        <f t="shared" si="175"/>
        <v>702000</v>
      </c>
      <c r="AC757" s="54">
        <f>ROUNDUP(装备强化!$F$3*INDEX(装备强化!$C$12:$C$26,MATCH(装备强化附表!AC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390</v>
      </c>
      <c r="AD757" s="54">
        <f t="shared" si="176"/>
        <v>780000</v>
      </c>
      <c r="AE757" s="54">
        <f>ROUNDUP(装备强化!$F$3*INDEX(装备强化!$C$12:$C$26,MATCH(装备强化附表!AE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429</v>
      </c>
      <c r="AF757" s="54">
        <f t="shared" si="177"/>
        <v>858000</v>
      </c>
      <c r="AG757" s="54">
        <f>ROUNDUP(装备强化!$F$3*INDEX(装备强化!$C$12:$C$26,MATCH(装备强化附表!AG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468</v>
      </c>
      <c r="AH757" s="54">
        <f t="shared" si="178"/>
        <v>936000</v>
      </c>
      <c r="AI757" s="54">
        <f>ROUNDUP(装备强化!$F$3*INDEX(装备强化!$C$12:$C$26,MATCH(装备强化附表!AI$1,装备强化!$B$12:$B$26,0))*INDEX(装备强化!$G$12:$G$16,MATCH(装备强化附表!$D757,装备强化!$F$12:$F$16,0))*(INDEX(装备强化!$K$12:$K$26,MATCH(装备强化附表!$E757,装备强化!$J$12:$J$26,0))+IF($B757=1,装备强化!$K$28,0))*INDEX(装备强化!$O$12:$O$21,MATCH(装备强化附表!$C757,装备强化!$N$12:$N$21,0)),0)</f>
        <v>507</v>
      </c>
      <c r="AJ757" s="54">
        <f t="shared" si="179"/>
        <v>1014000</v>
      </c>
    </row>
    <row r="758" spans="1:36">
      <c r="A758" t="s">
        <v>812</v>
      </c>
      <c r="B758">
        <v>1</v>
      </c>
      <c r="C758" t="s">
        <v>127</v>
      </c>
      <c r="D758" t="s">
        <v>311</v>
      </c>
      <c r="E758">
        <v>20</v>
      </c>
      <c r="F758" t="s">
        <v>135</v>
      </c>
      <c r="G758" s="54">
        <f>ROUNDUP(装备强化!$F$3*INDEX(装备强化!$C$12:$C$26,MATCH(装备强化附表!G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29</v>
      </c>
      <c r="H758" s="54">
        <f t="shared" si="165"/>
        <v>58000</v>
      </c>
      <c r="I758" s="54">
        <f>ROUNDUP(装备强化!$F$3*INDEX(装备强化!$C$12:$C$26,MATCH(装备强化附表!I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43</v>
      </c>
      <c r="J758" s="54">
        <f t="shared" si="166"/>
        <v>86000</v>
      </c>
      <c r="K758" s="54">
        <f>ROUNDUP(装备强化!$F$3*INDEX(装备强化!$C$12:$C$26,MATCH(装备强化附表!K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65</v>
      </c>
      <c r="L758" s="54">
        <f t="shared" si="167"/>
        <v>130000</v>
      </c>
      <c r="M758" s="54">
        <f>ROUNDUP(装备强化!$F$3*INDEX(装备强化!$C$12:$C$26,MATCH(装备强化附表!M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79</v>
      </c>
      <c r="N758" s="54">
        <f t="shared" si="168"/>
        <v>158000</v>
      </c>
      <c r="O758" s="54">
        <f>ROUNDUP(装备强化!$F$3*INDEX(装备强化!$C$12:$C$26,MATCH(装备强化附表!O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100</v>
      </c>
      <c r="P758" s="54">
        <f t="shared" si="169"/>
        <v>200000</v>
      </c>
      <c r="Q758" s="54">
        <f>ROUNDUP(装备强化!$F$3*INDEX(装备强化!$C$12:$C$26,MATCH(装备强化附表!Q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179</v>
      </c>
      <c r="R758" s="54">
        <f t="shared" si="170"/>
        <v>358000</v>
      </c>
      <c r="S758" s="54">
        <f>ROUNDUP(装备强化!$F$3*INDEX(装备强化!$C$12:$C$26,MATCH(装备强化附表!S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207</v>
      </c>
      <c r="T758" s="54">
        <f t="shared" si="171"/>
        <v>414000</v>
      </c>
      <c r="U758" s="54">
        <f>ROUNDUP(装备强化!$F$3*INDEX(装备强化!$C$12:$C$26,MATCH(装备强化附表!U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236</v>
      </c>
      <c r="V758" s="54">
        <f t="shared" si="172"/>
        <v>472000</v>
      </c>
      <c r="W758" s="54">
        <f>ROUNDUP(装备强化!$F$3*INDEX(装备强化!$C$12:$C$26,MATCH(装备强化附表!W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264</v>
      </c>
      <c r="X758" s="54">
        <f t="shared" si="173"/>
        <v>528000</v>
      </c>
      <c r="Y758" s="54">
        <f>ROUNDUP(装备强化!$F$3*INDEX(装备强化!$C$12:$C$26,MATCH(装备强化附表!Y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293</v>
      </c>
      <c r="Z758" s="54">
        <f t="shared" si="174"/>
        <v>586000</v>
      </c>
      <c r="AA758" s="54">
        <f>ROUNDUP(装备强化!$F$3*INDEX(装备强化!$C$12:$C$26,MATCH(装备强化附表!AA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513</v>
      </c>
      <c r="AB758" s="54">
        <f t="shared" si="175"/>
        <v>1026000</v>
      </c>
      <c r="AC758" s="54">
        <f>ROUNDUP(装备强化!$F$3*INDEX(装备强化!$C$12:$C$26,MATCH(装备强化附表!AC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570</v>
      </c>
      <c r="AD758" s="54">
        <f t="shared" si="176"/>
        <v>1140000</v>
      </c>
      <c r="AE758" s="54">
        <f>ROUNDUP(装备强化!$F$3*INDEX(装备强化!$C$12:$C$26,MATCH(装备强化附表!AE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627</v>
      </c>
      <c r="AF758" s="54">
        <f t="shared" si="177"/>
        <v>1254000</v>
      </c>
      <c r="AG758" s="54">
        <f>ROUNDUP(装备强化!$F$3*INDEX(装备强化!$C$12:$C$26,MATCH(装备强化附表!AG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684</v>
      </c>
      <c r="AH758" s="54">
        <f t="shared" si="178"/>
        <v>1368000</v>
      </c>
      <c r="AI758" s="54">
        <f>ROUNDUP(装备强化!$F$3*INDEX(装备强化!$C$12:$C$26,MATCH(装备强化附表!AI$1,装备强化!$B$12:$B$26,0))*INDEX(装备强化!$G$12:$G$16,MATCH(装备强化附表!$D758,装备强化!$F$12:$F$16,0))*(INDEX(装备强化!$K$12:$K$26,MATCH(装备强化附表!$E758,装备强化!$J$12:$J$26,0))+IF($B758=1,装备强化!$K$28,0))*INDEX(装备强化!$O$12:$O$21,MATCH(装备强化附表!$C758,装备强化!$N$12:$N$21,0)),0)</f>
        <v>741</v>
      </c>
      <c r="AJ758" s="54">
        <f t="shared" si="179"/>
        <v>1482000</v>
      </c>
    </row>
    <row r="759" spans="1:36">
      <c r="A759" t="s">
        <v>817</v>
      </c>
      <c r="B759">
        <v>0</v>
      </c>
      <c r="C759" t="s">
        <v>128</v>
      </c>
      <c r="D759" t="s">
        <v>311</v>
      </c>
      <c r="E759">
        <v>20</v>
      </c>
      <c r="F759" t="s">
        <v>135</v>
      </c>
      <c r="G759" s="54">
        <f>ROUNDUP(装备强化!$F$3*INDEX(装备强化!$C$12:$C$26,MATCH(装备强化附表!G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13</v>
      </c>
      <c r="H759" s="54">
        <f t="shared" si="165"/>
        <v>26000</v>
      </c>
      <c r="I759" s="54">
        <f>ROUNDUP(装备强化!$F$3*INDEX(装备强化!$C$12:$C$26,MATCH(装备强化附表!I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19</v>
      </c>
      <c r="J759" s="54">
        <f t="shared" si="166"/>
        <v>38000</v>
      </c>
      <c r="K759" s="54">
        <f>ROUNDUP(装备强化!$F$3*INDEX(装备强化!$C$12:$C$26,MATCH(装备强化附表!K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28</v>
      </c>
      <c r="L759" s="54">
        <f t="shared" si="167"/>
        <v>56000</v>
      </c>
      <c r="M759" s="54">
        <f>ROUNDUP(装备强化!$F$3*INDEX(装备强化!$C$12:$C$26,MATCH(装备强化附表!M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34</v>
      </c>
      <c r="N759" s="54">
        <f t="shared" si="168"/>
        <v>68000</v>
      </c>
      <c r="O759" s="54">
        <f>ROUNDUP(装备强化!$F$3*INDEX(装备强化!$C$12:$C$26,MATCH(装备强化附表!O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43</v>
      </c>
      <c r="P759" s="54">
        <f t="shared" si="169"/>
        <v>86000</v>
      </c>
      <c r="Q759" s="54">
        <f>ROUNDUP(装备强化!$F$3*INDEX(装备强化!$C$12:$C$26,MATCH(装备强化附表!Q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77</v>
      </c>
      <c r="R759" s="54">
        <f t="shared" si="170"/>
        <v>154000</v>
      </c>
      <c r="S759" s="54">
        <f>ROUNDUP(装备强化!$F$3*INDEX(装备强化!$C$12:$C$26,MATCH(装备强化附表!S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89</v>
      </c>
      <c r="T759" s="54">
        <f t="shared" si="171"/>
        <v>178000</v>
      </c>
      <c r="U759" s="54">
        <f>ROUNDUP(装备强化!$F$3*INDEX(装备强化!$C$12:$C$26,MATCH(装备强化附表!U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101</v>
      </c>
      <c r="V759" s="54">
        <f t="shared" si="172"/>
        <v>202000</v>
      </c>
      <c r="W759" s="54">
        <f>ROUNDUP(装备强化!$F$3*INDEX(装备强化!$C$12:$C$26,MATCH(装备强化附表!W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113</v>
      </c>
      <c r="X759" s="54">
        <f t="shared" si="173"/>
        <v>226000</v>
      </c>
      <c r="Y759" s="54">
        <f>ROUNDUP(装备强化!$F$3*INDEX(装备强化!$C$12:$C$26,MATCH(装备强化附表!Y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125</v>
      </c>
      <c r="Z759" s="54">
        <f t="shared" si="174"/>
        <v>250000</v>
      </c>
      <c r="AA759" s="54">
        <f>ROUNDUP(装备强化!$F$3*INDEX(装备强化!$C$12:$C$26,MATCH(装备强化附表!AA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220</v>
      </c>
      <c r="AB759" s="54">
        <f t="shared" si="175"/>
        <v>440000</v>
      </c>
      <c r="AC759" s="54">
        <f>ROUNDUP(装备强化!$F$3*INDEX(装备强化!$C$12:$C$26,MATCH(装备强化附表!AC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244</v>
      </c>
      <c r="AD759" s="54">
        <f t="shared" si="176"/>
        <v>488000</v>
      </c>
      <c r="AE759" s="54">
        <f>ROUNDUP(装备强化!$F$3*INDEX(装备强化!$C$12:$C$26,MATCH(装备强化附表!AE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269</v>
      </c>
      <c r="AF759" s="54">
        <f t="shared" si="177"/>
        <v>538000</v>
      </c>
      <c r="AG759" s="54">
        <f>ROUNDUP(装备强化!$F$3*INDEX(装备强化!$C$12:$C$26,MATCH(装备强化附表!AG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293</v>
      </c>
      <c r="AH759" s="54">
        <f t="shared" si="178"/>
        <v>586000</v>
      </c>
      <c r="AI759" s="54">
        <f>ROUNDUP(装备强化!$F$3*INDEX(装备强化!$C$12:$C$26,MATCH(装备强化附表!AI$1,装备强化!$B$12:$B$26,0))*INDEX(装备强化!$G$12:$G$16,MATCH(装备强化附表!$D759,装备强化!$F$12:$F$16,0))*(INDEX(装备强化!$K$12:$K$26,MATCH(装备强化附表!$E759,装备强化!$J$12:$J$26,0))+IF($B759=1,装备强化!$K$28,0))*INDEX(装备强化!$O$12:$O$21,MATCH(装备强化附表!$C759,装备强化!$N$12:$N$21,0)),0)</f>
        <v>317</v>
      </c>
      <c r="AJ759" s="54">
        <f t="shared" si="179"/>
        <v>634000</v>
      </c>
    </row>
    <row r="760" spans="1:36">
      <c r="A760" t="s">
        <v>822</v>
      </c>
      <c r="B760">
        <v>1</v>
      </c>
      <c r="C760" t="s">
        <v>128</v>
      </c>
      <c r="D760" t="s">
        <v>311</v>
      </c>
      <c r="E760">
        <v>20</v>
      </c>
      <c r="F760" t="s">
        <v>135</v>
      </c>
      <c r="G760" s="54">
        <f>ROUNDUP(装备强化!$F$3*INDEX(装备强化!$C$12:$C$26,MATCH(装备强化附表!G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18</v>
      </c>
      <c r="H760" s="54">
        <f t="shared" si="165"/>
        <v>36000</v>
      </c>
      <c r="I760" s="54">
        <f>ROUNDUP(装备强化!$F$3*INDEX(装备强化!$C$12:$C$26,MATCH(装备强化附表!I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27</v>
      </c>
      <c r="J760" s="54">
        <f t="shared" si="166"/>
        <v>54000</v>
      </c>
      <c r="K760" s="54">
        <f>ROUNDUP(装备强化!$F$3*INDEX(装备强化!$C$12:$C$26,MATCH(装备强化附表!K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41</v>
      </c>
      <c r="L760" s="54">
        <f t="shared" si="167"/>
        <v>82000</v>
      </c>
      <c r="M760" s="54">
        <f>ROUNDUP(装备强化!$F$3*INDEX(装备强化!$C$12:$C$26,MATCH(装备强化附表!M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49</v>
      </c>
      <c r="N760" s="54">
        <f t="shared" si="168"/>
        <v>98000</v>
      </c>
      <c r="O760" s="54">
        <f>ROUNDUP(装备强化!$F$3*INDEX(装备强化!$C$12:$C$26,MATCH(装备强化附表!O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63</v>
      </c>
      <c r="P760" s="54">
        <f t="shared" si="169"/>
        <v>126000</v>
      </c>
      <c r="Q760" s="54">
        <f>ROUNDUP(装备强化!$F$3*INDEX(装备强化!$C$12:$C$26,MATCH(装备强化附表!Q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112</v>
      </c>
      <c r="R760" s="54">
        <f t="shared" si="170"/>
        <v>224000</v>
      </c>
      <c r="S760" s="54">
        <f>ROUNDUP(装备强化!$F$3*INDEX(装备强化!$C$12:$C$26,MATCH(装备强化附表!S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130</v>
      </c>
      <c r="T760" s="54">
        <f t="shared" si="171"/>
        <v>260000</v>
      </c>
      <c r="U760" s="54">
        <f>ROUNDUP(装备强化!$F$3*INDEX(装备强化!$C$12:$C$26,MATCH(装备强化附表!U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147</v>
      </c>
      <c r="V760" s="54">
        <f t="shared" si="172"/>
        <v>294000</v>
      </c>
      <c r="W760" s="54">
        <f>ROUNDUP(装备强化!$F$3*INDEX(装备强化!$C$12:$C$26,MATCH(装备强化附表!W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165</v>
      </c>
      <c r="X760" s="54">
        <f t="shared" si="173"/>
        <v>330000</v>
      </c>
      <c r="Y760" s="54">
        <f>ROUNDUP(装备强化!$F$3*INDEX(装备强化!$C$12:$C$26,MATCH(装备强化附表!Y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183</v>
      </c>
      <c r="Z760" s="54">
        <f t="shared" si="174"/>
        <v>366000</v>
      </c>
      <c r="AA760" s="54">
        <f>ROUNDUP(装备强化!$F$3*INDEX(装备强化!$C$12:$C$26,MATCH(装备强化附表!AA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321</v>
      </c>
      <c r="AB760" s="54">
        <f t="shared" si="175"/>
        <v>642000</v>
      </c>
      <c r="AC760" s="54">
        <f>ROUNDUP(装备强化!$F$3*INDEX(装备强化!$C$12:$C$26,MATCH(装备强化附表!AC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357</v>
      </c>
      <c r="AD760" s="54">
        <f t="shared" si="176"/>
        <v>714000</v>
      </c>
      <c r="AE760" s="54">
        <f>ROUNDUP(装备强化!$F$3*INDEX(装备强化!$C$12:$C$26,MATCH(装备强化附表!AE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392</v>
      </c>
      <c r="AF760" s="54">
        <f t="shared" si="177"/>
        <v>784000</v>
      </c>
      <c r="AG760" s="54">
        <f>ROUNDUP(装备强化!$F$3*INDEX(装备强化!$C$12:$C$26,MATCH(装备强化附表!AG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428</v>
      </c>
      <c r="AH760" s="54">
        <f t="shared" si="178"/>
        <v>856000</v>
      </c>
      <c r="AI760" s="54">
        <f>ROUNDUP(装备强化!$F$3*INDEX(装备强化!$C$12:$C$26,MATCH(装备强化附表!AI$1,装备强化!$B$12:$B$26,0))*INDEX(装备强化!$G$12:$G$16,MATCH(装备强化附表!$D760,装备强化!$F$12:$F$16,0))*(INDEX(装备强化!$K$12:$K$26,MATCH(装备强化附表!$E760,装备强化!$J$12:$J$26,0))+IF($B760=1,装备强化!$K$28,0))*INDEX(装备强化!$O$12:$O$21,MATCH(装备强化附表!$C760,装备强化!$N$12:$N$21,0)),0)</f>
        <v>464</v>
      </c>
      <c r="AJ760" s="54">
        <f t="shared" si="179"/>
        <v>928000</v>
      </c>
    </row>
    <row r="761" spans="1:36">
      <c r="A761" t="s">
        <v>827</v>
      </c>
      <c r="B761">
        <v>0</v>
      </c>
      <c r="C761" t="s">
        <v>127</v>
      </c>
      <c r="D761" t="s">
        <v>311</v>
      </c>
      <c r="E761">
        <v>20</v>
      </c>
      <c r="F761" t="s">
        <v>139</v>
      </c>
      <c r="G761" s="54">
        <f>ROUNDUP(装备强化!$F$3*INDEX(装备强化!$C$12:$C$26,MATCH(装备强化附表!G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20</v>
      </c>
      <c r="H761" s="54">
        <f t="shared" si="165"/>
        <v>40000</v>
      </c>
      <c r="I761" s="54">
        <f>ROUNDUP(装备强化!$F$3*INDEX(装备强化!$C$12:$C$26,MATCH(装备强化附表!I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30</v>
      </c>
      <c r="J761" s="54">
        <f t="shared" si="166"/>
        <v>60000</v>
      </c>
      <c r="K761" s="54">
        <f>ROUNDUP(装备强化!$F$3*INDEX(装备强化!$C$12:$C$26,MATCH(装备强化附表!K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44</v>
      </c>
      <c r="L761" s="54">
        <f t="shared" si="167"/>
        <v>88000</v>
      </c>
      <c r="M761" s="54">
        <f>ROUNDUP(装备强化!$F$3*INDEX(装备强化!$C$12:$C$26,MATCH(装备强化附表!M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54</v>
      </c>
      <c r="N761" s="54">
        <f t="shared" si="168"/>
        <v>108000</v>
      </c>
      <c r="O761" s="54">
        <f>ROUNDUP(装备强化!$F$3*INDEX(装备强化!$C$12:$C$26,MATCH(装备强化附表!O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69</v>
      </c>
      <c r="P761" s="54">
        <f t="shared" si="169"/>
        <v>138000</v>
      </c>
      <c r="Q761" s="54">
        <f>ROUNDUP(装备强化!$F$3*INDEX(装备强化!$C$12:$C$26,MATCH(装备强化附表!Q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122</v>
      </c>
      <c r="R761" s="54">
        <f t="shared" si="170"/>
        <v>244000</v>
      </c>
      <c r="S761" s="54">
        <f>ROUNDUP(装备强化!$F$3*INDEX(装备强化!$C$12:$C$26,MATCH(装备强化附表!S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142</v>
      </c>
      <c r="T761" s="54">
        <f t="shared" si="171"/>
        <v>284000</v>
      </c>
      <c r="U761" s="54">
        <f>ROUNDUP(装备强化!$F$3*INDEX(装备强化!$C$12:$C$26,MATCH(装备强化附表!U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161</v>
      </c>
      <c r="V761" s="54">
        <f t="shared" si="172"/>
        <v>322000</v>
      </c>
      <c r="W761" s="54">
        <f>ROUNDUP(装备强化!$F$3*INDEX(装备强化!$C$12:$C$26,MATCH(装备强化附表!W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181</v>
      </c>
      <c r="X761" s="54">
        <f t="shared" si="173"/>
        <v>362000</v>
      </c>
      <c r="Y761" s="54">
        <f>ROUNDUP(装备强化!$F$3*INDEX(装备强化!$C$12:$C$26,MATCH(装备强化附表!Y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200</v>
      </c>
      <c r="Z761" s="54">
        <f t="shared" si="174"/>
        <v>400000</v>
      </c>
      <c r="AA761" s="54">
        <f>ROUNDUP(装备强化!$F$3*INDEX(装备强化!$C$12:$C$26,MATCH(装备强化附表!AA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351</v>
      </c>
      <c r="AB761" s="54">
        <f t="shared" si="175"/>
        <v>702000</v>
      </c>
      <c r="AC761" s="54">
        <f>ROUNDUP(装备强化!$F$3*INDEX(装备强化!$C$12:$C$26,MATCH(装备强化附表!AC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390</v>
      </c>
      <c r="AD761" s="54">
        <f t="shared" si="176"/>
        <v>780000</v>
      </c>
      <c r="AE761" s="54">
        <f>ROUNDUP(装备强化!$F$3*INDEX(装备强化!$C$12:$C$26,MATCH(装备强化附表!AE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429</v>
      </c>
      <c r="AF761" s="54">
        <f t="shared" si="177"/>
        <v>858000</v>
      </c>
      <c r="AG761" s="54">
        <f>ROUNDUP(装备强化!$F$3*INDEX(装备强化!$C$12:$C$26,MATCH(装备强化附表!AG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468</v>
      </c>
      <c r="AH761" s="54">
        <f t="shared" si="178"/>
        <v>936000</v>
      </c>
      <c r="AI761" s="54">
        <f>ROUNDUP(装备强化!$F$3*INDEX(装备强化!$C$12:$C$26,MATCH(装备强化附表!AI$1,装备强化!$B$12:$B$26,0))*INDEX(装备强化!$G$12:$G$16,MATCH(装备强化附表!$D761,装备强化!$F$12:$F$16,0))*(INDEX(装备强化!$K$12:$K$26,MATCH(装备强化附表!$E761,装备强化!$J$12:$J$26,0))+IF($B761=1,装备强化!$K$28,0))*INDEX(装备强化!$O$12:$O$21,MATCH(装备强化附表!$C761,装备强化!$N$12:$N$21,0)),0)</f>
        <v>507</v>
      </c>
      <c r="AJ761" s="54">
        <f t="shared" si="179"/>
        <v>1014000</v>
      </c>
    </row>
    <row r="762" spans="1:36">
      <c r="A762" t="s">
        <v>832</v>
      </c>
      <c r="B762">
        <v>1</v>
      </c>
      <c r="C762" t="s">
        <v>127</v>
      </c>
      <c r="D762" t="s">
        <v>311</v>
      </c>
      <c r="E762">
        <v>20</v>
      </c>
      <c r="F762" t="s">
        <v>139</v>
      </c>
      <c r="G762" s="54">
        <f>ROUNDUP(装备强化!$F$3*INDEX(装备强化!$C$12:$C$26,MATCH(装备强化附表!G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29</v>
      </c>
      <c r="H762" s="54">
        <f t="shared" si="165"/>
        <v>58000</v>
      </c>
      <c r="I762" s="54">
        <f>ROUNDUP(装备强化!$F$3*INDEX(装备强化!$C$12:$C$26,MATCH(装备强化附表!I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43</v>
      </c>
      <c r="J762" s="54">
        <f t="shared" si="166"/>
        <v>86000</v>
      </c>
      <c r="K762" s="54">
        <f>ROUNDUP(装备强化!$F$3*INDEX(装备强化!$C$12:$C$26,MATCH(装备强化附表!K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65</v>
      </c>
      <c r="L762" s="54">
        <f t="shared" si="167"/>
        <v>130000</v>
      </c>
      <c r="M762" s="54">
        <f>ROUNDUP(装备强化!$F$3*INDEX(装备强化!$C$12:$C$26,MATCH(装备强化附表!M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79</v>
      </c>
      <c r="N762" s="54">
        <f t="shared" si="168"/>
        <v>158000</v>
      </c>
      <c r="O762" s="54">
        <f>ROUNDUP(装备强化!$F$3*INDEX(装备强化!$C$12:$C$26,MATCH(装备强化附表!O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100</v>
      </c>
      <c r="P762" s="54">
        <f t="shared" si="169"/>
        <v>200000</v>
      </c>
      <c r="Q762" s="54">
        <f>ROUNDUP(装备强化!$F$3*INDEX(装备强化!$C$12:$C$26,MATCH(装备强化附表!Q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179</v>
      </c>
      <c r="R762" s="54">
        <f t="shared" si="170"/>
        <v>358000</v>
      </c>
      <c r="S762" s="54">
        <f>ROUNDUP(装备强化!$F$3*INDEX(装备强化!$C$12:$C$26,MATCH(装备强化附表!S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207</v>
      </c>
      <c r="T762" s="54">
        <f t="shared" si="171"/>
        <v>414000</v>
      </c>
      <c r="U762" s="54">
        <f>ROUNDUP(装备强化!$F$3*INDEX(装备强化!$C$12:$C$26,MATCH(装备强化附表!U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236</v>
      </c>
      <c r="V762" s="54">
        <f t="shared" si="172"/>
        <v>472000</v>
      </c>
      <c r="W762" s="54">
        <f>ROUNDUP(装备强化!$F$3*INDEX(装备强化!$C$12:$C$26,MATCH(装备强化附表!W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264</v>
      </c>
      <c r="X762" s="54">
        <f t="shared" si="173"/>
        <v>528000</v>
      </c>
      <c r="Y762" s="54">
        <f>ROUNDUP(装备强化!$F$3*INDEX(装备强化!$C$12:$C$26,MATCH(装备强化附表!Y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293</v>
      </c>
      <c r="Z762" s="54">
        <f t="shared" si="174"/>
        <v>586000</v>
      </c>
      <c r="AA762" s="54">
        <f>ROUNDUP(装备强化!$F$3*INDEX(装备强化!$C$12:$C$26,MATCH(装备强化附表!AA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513</v>
      </c>
      <c r="AB762" s="54">
        <f t="shared" si="175"/>
        <v>1026000</v>
      </c>
      <c r="AC762" s="54">
        <f>ROUNDUP(装备强化!$F$3*INDEX(装备强化!$C$12:$C$26,MATCH(装备强化附表!AC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570</v>
      </c>
      <c r="AD762" s="54">
        <f t="shared" si="176"/>
        <v>1140000</v>
      </c>
      <c r="AE762" s="54">
        <f>ROUNDUP(装备强化!$F$3*INDEX(装备强化!$C$12:$C$26,MATCH(装备强化附表!AE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627</v>
      </c>
      <c r="AF762" s="54">
        <f t="shared" si="177"/>
        <v>1254000</v>
      </c>
      <c r="AG762" s="54">
        <f>ROUNDUP(装备强化!$F$3*INDEX(装备强化!$C$12:$C$26,MATCH(装备强化附表!AG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684</v>
      </c>
      <c r="AH762" s="54">
        <f t="shared" si="178"/>
        <v>1368000</v>
      </c>
      <c r="AI762" s="54">
        <f>ROUNDUP(装备强化!$F$3*INDEX(装备强化!$C$12:$C$26,MATCH(装备强化附表!AI$1,装备强化!$B$12:$B$26,0))*INDEX(装备强化!$G$12:$G$16,MATCH(装备强化附表!$D762,装备强化!$F$12:$F$16,0))*(INDEX(装备强化!$K$12:$K$26,MATCH(装备强化附表!$E762,装备强化!$J$12:$J$26,0))+IF($B762=1,装备强化!$K$28,0))*INDEX(装备强化!$O$12:$O$21,MATCH(装备强化附表!$C762,装备强化!$N$12:$N$21,0)),0)</f>
        <v>741</v>
      </c>
      <c r="AJ762" s="54">
        <f t="shared" si="179"/>
        <v>1482000</v>
      </c>
    </row>
    <row r="763" spans="1:36">
      <c r="A763" t="s">
        <v>837</v>
      </c>
      <c r="B763">
        <v>0</v>
      </c>
      <c r="C763" t="s">
        <v>128</v>
      </c>
      <c r="D763" t="s">
        <v>311</v>
      </c>
      <c r="E763">
        <v>20</v>
      </c>
      <c r="F763" t="s">
        <v>139</v>
      </c>
      <c r="G763" s="54">
        <f>ROUNDUP(装备强化!$F$3*INDEX(装备强化!$C$12:$C$26,MATCH(装备强化附表!G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13</v>
      </c>
      <c r="H763" s="54">
        <f t="shared" si="165"/>
        <v>26000</v>
      </c>
      <c r="I763" s="54">
        <f>ROUNDUP(装备强化!$F$3*INDEX(装备强化!$C$12:$C$26,MATCH(装备强化附表!I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19</v>
      </c>
      <c r="J763" s="54">
        <f t="shared" si="166"/>
        <v>38000</v>
      </c>
      <c r="K763" s="54">
        <f>ROUNDUP(装备强化!$F$3*INDEX(装备强化!$C$12:$C$26,MATCH(装备强化附表!K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28</v>
      </c>
      <c r="L763" s="54">
        <f t="shared" si="167"/>
        <v>56000</v>
      </c>
      <c r="M763" s="54">
        <f>ROUNDUP(装备强化!$F$3*INDEX(装备强化!$C$12:$C$26,MATCH(装备强化附表!M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34</v>
      </c>
      <c r="N763" s="54">
        <f t="shared" si="168"/>
        <v>68000</v>
      </c>
      <c r="O763" s="54">
        <f>ROUNDUP(装备强化!$F$3*INDEX(装备强化!$C$12:$C$26,MATCH(装备强化附表!O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43</v>
      </c>
      <c r="P763" s="54">
        <f t="shared" si="169"/>
        <v>86000</v>
      </c>
      <c r="Q763" s="54">
        <f>ROUNDUP(装备强化!$F$3*INDEX(装备强化!$C$12:$C$26,MATCH(装备强化附表!Q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77</v>
      </c>
      <c r="R763" s="54">
        <f t="shared" si="170"/>
        <v>154000</v>
      </c>
      <c r="S763" s="54">
        <f>ROUNDUP(装备强化!$F$3*INDEX(装备强化!$C$12:$C$26,MATCH(装备强化附表!S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89</v>
      </c>
      <c r="T763" s="54">
        <f t="shared" si="171"/>
        <v>178000</v>
      </c>
      <c r="U763" s="54">
        <f>ROUNDUP(装备强化!$F$3*INDEX(装备强化!$C$12:$C$26,MATCH(装备强化附表!U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101</v>
      </c>
      <c r="V763" s="54">
        <f t="shared" si="172"/>
        <v>202000</v>
      </c>
      <c r="W763" s="54">
        <f>ROUNDUP(装备强化!$F$3*INDEX(装备强化!$C$12:$C$26,MATCH(装备强化附表!W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113</v>
      </c>
      <c r="X763" s="54">
        <f t="shared" si="173"/>
        <v>226000</v>
      </c>
      <c r="Y763" s="54">
        <f>ROUNDUP(装备强化!$F$3*INDEX(装备强化!$C$12:$C$26,MATCH(装备强化附表!Y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125</v>
      </c>
      <c r="Z763" s="54">
        <f t="shared" si="174"/>
        <v>250000</v>
      </c>
      <c r="AA763" s="54">
        <f>ROUNDUP(装备强化!$F$3*INDEX(装备强化!$C$12:$C$26,MATCH(装备强化附表!AA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220</v>
      </c>
      <c r="AB763" s="54">
        <f t="shared" si="175"/>
        <v>440000</v>
      </c>
      <c r="AC763" s="54">
        <f>ROUNDUP(装备强化!$F$3*INDEX(装备强化!$C$12:$C$26,MATCH(装备强化附表!AC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244</v>
      </c>
      <c r="AD763" s="54">
        <f t="shared" si="176"/>
        <v>488000</v>
      </c>
      <c r="AE763" s="54">
        <f>ROUNDUP(装备强化!$F$3*INDEX(装备强化!$C$12:$C$26,MATCH(装备强化附表!AE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269</v>
      </c>
      <c r="AF763" s="54">
        <f t="shared" si="177"/>
        <v>538000</v>
      </c>
      <c r="AG763" s="54">
        <f>ROUNDUP(装备强化!$F$3*INDEX(装备强化!$C$12:$C$26,MATCH(装备强化附表!AG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293</v>
      </c>
      <c r="AH763" s="54">
        <f t="shared" si="178"/>
        <v>586000</v>
      </c>
      <c r="AI763" s="54">
        <f>ROUNDUP(装备强化!$F$3*INDEX(装备强化!$C$12:$C$26,MATCH(装备强化附表!AI$1,装备强化!$B$12:$B$26,0))*INDEX(装备强化!$G$12:$G$16,MATCH(装备强化附表!$D763,装备强化!$F$12:$F$16,0))*(INDEX(装备强化!$K$12:$K$26,MATCH(装备强化附表!$E763,装备强化!$J$12:$J$26,0))+IF($B763=1,装备强化!$K$28,0))*INDEX(装备强化!$O$12:$O$21,MATCH(装备强化附表!$C763,装备强化!$N$12:$N$21,0)),0)</f>
        <v>317</v>
      </c>
      <c r="AJ763" s="54">
        <f t="shared" si="179"/>
        <v>634000</v>
      </c>
    </row>
    <row r="764" spans="1:36">
      <c r="A764" t="s">
        <v>842</v>
      </c>
      <c r="B764">
        <v>1</v>
      </c>
      <c r="C764" t="s">
        <v>128</v>
      </c>
      <c r="D764" t="s">
        <v>311</v>
      </c>
      <c r="E764">
        <v>20</v>
      </c>
      <c r="F764" t="s">
        <v>139</v>
      </c>
      <c r="G764" s="54">
        <f>ROUNDUP(装备强化!$F$3*INDEX(装备强化!$C$12:$C$26,MATCH(装备强化附表!G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18</v>
      </c>
      <c r="H764" s="54">
        <f t="shared" si="165"/>
        <v>36000</v>
      </c>
      <c r="I764" s="54">
        <f>ROUNDUP(装备强化!$F$3*INDEX(装备强化!$C$12:$C$26,MATCH(装备强化附表!I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27</v>
      </c>
      <c r="J764" s="54">
        <f t="shared" si="166"/>
        <v>54000</v>
      </c>
      <c r="K764" s="54">
        <f>ROUNDUP(装备强化!$F$3*INDEX(装备强化!$C$12:$C$26,MATCH(装备强化附表!K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41</v>
      </c>
      <c r="L764" s="54">
        <f t="shared" si="167"/>
        <v>82000</v>
      </c>
      <c r="M764" s="54">
        <f>ROUNDUP(装备强化!$F$3*INDEX(装备强化!$C$12:$C$26,MATCH(装备强化附表!M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49</v>
      </c>
      <c r="N764" s="54">
        <f t="shared" si="168"/>
        <v>98000</v>
      </c>
      <c r="O764" s="54">
        <f>ROUNDUP(装备强化!$F$3*INDEX(装备强化!$C$12:$C$26,MATCH(装备强化附表!O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63</v>
      </c>
      <c r="P764" s="54">
        <f t="shared" si="169"/>
        <v>126000</v>
      </c>
      <c r="Q764" s="54">
        <f>ROUNDUP(装备强化!$F$3*INDEX(装备强化!$C$12:$C$26,MATCH(装备强化附表!Q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112</v>
      </c>
      <c r="R764" s="54">
        <f t="shared" si="170"/>
        <v>224000</v>
      </c>
      <c r="S764" s="54">
        <f>ROUNDUP(装备强化!$F$3*INDEX(装备强化!$C$12:$C$26,MATCH(装备强化附表!S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130</v>
      </c>
      <c r="T764" s="54">
        <f t="shared" si="171"/>
        <v>260000</v>
      </c>
      <c r="U764" s="54">
        <f>ROUNDUP(装备强化!$F$3*INDEX(装备强化!$C$12:$C$26,MATCH(装备强化附表!U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147</v>
      </c>
      <c r="V764" s="54">
        <f t="shared" si="172"/>
        <v>294000</v>
      </c>
      <c r="W764" s="54">
        <f>ROUNDUP(装备强化!$F$3*INDEX(装备强化!$C$12:$C$26,MATCH(装备强化附表!W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165</v>
      </c>
      <c r="X764" s="54">
        <f t="shared" si="173"/>
        <v>330000</v>
      </c>
      <c r="Y764" s="54">
        <f>ROUNDUP(装备强化!$F$3*INDEX(装备强化!$C$12:$C$26,MATCH(装备强化附表!Y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183</v>
      </c>
      <c r="Z764" s="54">
        <f t="shared" si="174"/>
        <v>366000</v>
      </c>
      <c r="AA764" s="54">
        <f>ROUNDUP(装备强化!$F$3*INDEX(装备强化!$C$12:$C$26,MATCH(装备强化附表!AA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321</v>
      </c>
      <c r="AB764" s="54">
        <f t="shared" si="175"/>
        <v>642000</v>
      </c>
      <c r="AC764" s="54">
        <f>ROUNDUP(装备强化!$F$3*INDEX(装备强化!$C$12:$C$26,MATCH(装备强化附表!AC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357</v>
      </c>
      <c r="AD764" s="54">
        <f t="shared" si="176"/>
        <v>714000</v>
      </c>
      <c r="AE764" s="54">
        <f>ROUNDUP(装备强化!$F$3*INDEX(装备强化!$C$12:$C$26,MATCH(装备强化附表!AE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392</v>
      </c>
      <c r="AF764" s="54">
        <f t="shared" si="177"/>
        <v>784000</v>
      </c>
      <c r="AG764" s="54">
        <f>ROUNDUP(装备强化!$F$3*INDEX(装备强化!$C$12:$C$26,MATCH(装备强化附表!AG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428</v>
      </c>
      <c r="AH764" s="54">
        <f t="shared" si="178"/>
        <v>856000</v>
      </c>
      <c r="AI764" s="54">
        <f>ROUNDUP(装备强化!$F$3*INDEX(装备强化!$C$12:$C$26,MATCH(装备强化附表!AI$1,装备强化!$B$12:$B$26,0))*INDEX(装备强化!$G$12:$G$16,MATCH(装备强化附表!$D764,装备强化!$F$12:$F$16,0))*(INDEX(装备强化!$K$12:$K$26,MATCH(装备强化附表!$E764,装备强化!$J$12:$J$26,0))+IF($B764=1,装备强化!$K$28,0))*INDEX(装备强化!$O$12:$O$21,MATCH(装备强化附表!$C764,装备强化!$N$12:$N$21,0)),0)</f>
        <v>464</v>
      </c>
      <c r="AJ764" s="54">
        <f t="shared" si="179"/>
        <v>928000</v>
      </c>
    </row>
    <row r="765" spans="1:36">
      <c r="A765" t="s">
        <v>847</v>
      </c>
      <c r="B765">
        <v>0</v>
      </c>
      <c r="C765" t="s">
        <v>127</v>
      </c>
      <c r="D765" t="s">
        <v>311</v>
      </c>
      <c r="E765">
        <v>20</v>
      </c>
      <c r="F765" t="s">
        <v>137</v>
      </c>
      <c r="G765" s="54">
        <f>ROUNDUP(装备强化!$F$3*INDEX(装备强化!$C$12:$C$26,MATCH(装备强化附表!G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20</v>
      </c>
      <c r="H765" s="54">
        <f t="shared" si="165"/>
        <v>40000</v>
      </c>
      <c r="I765" s="54">
        <f>ROUNDUP(装备强化!$F$3*INDEX(装备强化!$C$12:$C$26,MATCH(装备强化附表!I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30</v>
      </c>
      <c r="J765" s="54">
        <f t="shared" si="166"/>
        <v>60000</v>
      </c>
      <c r="K765" s="54">
        <f>ROUNDUP(装备强化!$F$3*INDEX(装备强化!$C$12:$C$26,MATCH(装备强化附表!K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44</v>
      </c>
      <c r="L765" s="54">
        <f t="shared" si="167"/>
        <v>88000</v>
      </c>
      <c r="M765" s="54">
        <f>ROUNDUP(装备强化!$F$3*INDEX(装备强化!$C$12:$C$26,MATCH(装备强化附表!M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54</v>
      </c>
      <c r="N765" s="54">
        <f t="shared" si="168"/>
        <v>108000</v>
      </c>
      <c r="O765" s="54">
        <f>ROUNDUP(装备强化!$F$3*INDEX(装备强化!$C$12:$C$26,MATCH(装备强化附表!O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69</v>
      </c>
      <c r="P765" s="54">
        <f t="shared" si="169"/>
        <v>138000</v>
      </c>
      <c r="Q765" s="54">
        <f>ROUNDUP(装备强化!$F$3*INDEX(装备强化!$C$12:$C$26,MATCH(装备强化附表!Q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122</v>
      </c>
      <c r="R765" s="54">
        <f t="shared" si="170"/>
        <v>244000</v>
      </c>
      <c r="S765" s="54">
        <f>ROUNDUP(装备强化!$F$3*INDEX(装备强化!$C$12:$C$26,MATCH(装备强化附表!S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142</v>
      </c>
      <c r="T765" s="54">
        <f t="shared" si="171"/>
        <v>284000</v>
      </c>
      <c r="U765" s="54">
        <f>ROUNDUP(装备强化!$F$3*INDEX(装备强化!$C$12:$C$26,MATCH(装备强化附表!U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161</v>
      </c>
      <c r="V765" s="54">
        <f t="shared" si="172"/>
        <v>322000</v>
      </c>
      <c r="W765" s="54">
        <f>ROUNDUP(装备强化!$F$3*INDEX(装备强化!$C$12:$C$26,MATCH(装备强化附表!W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181</v>
      </c>
      <c r="X765" s="54">
        <f t="shared" si="173"/>
        <v>362000</v>
      </c>
      <c r="Y765" s="54">
        <f>ROUNDUP(装备强化!$F$3*INDEX(装备强化!$C$12:$C$26,MATCH(装备强化附表!Y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200</v>
      </c>
      <c r="Z765" s="54">
        <f t="shared" si="174"/>
        <v>400000</v>
      </c>
      <c r="AA765" s="54">
        <f>ROUNDUP(装备强化!$F$3*INDEX(装备强化!$C$12:$C$26,MATCH(装备强化附表!AA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351</v>
      </c>
      <c r="AB765" s="54">
        <f t="shared" si="175"/>
        <v>702000</v>
      </c>
      <c r="AC765" s="54">
        <f>ROUNDUP(装备强化!$F$3*INDEX(装备强化!$C$12:$C$26,MATCH(装备强化附表!AC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390</v>
      </c>
      <c r="AD765" s="54">
        <f t="shared" si="176"/>
        <v>780000</v>
      </c>
      <c r="AE765" s="54">
        <f>ROUNDUP(装备强化!$F$3*INDEX(装备强化!$C$12:$C$26,MATCH(装备强化附表!AE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429</v>
      </c>
      <c r="AF765" s="54">
        <f t="shared" si="177"/>
        <v>858000</v>
      </c>
      <c r="AG765" s="54">
        <f>ROUNDUP(装备强化!$F$3*INDEX(装备强化!$C$12:$C$26,MATCH(装备强化附表!AG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468</v>
      </c>
      <c r="AH765" s="54">
        <f t="shared" si="178"/>
        <v>936000</v>
      </c>
      <c r="AI765" s="54">
        <f>ROUNDUP(装备强化!$F$3*INDEX(装备强化!$C$12:$C$26,MATCH(装备强化附表!AI$1,装备强化!$B$12:$B$26,0))*INDEX(装备强化!$G$12:$G$16,MATCH(装备强化附表!$D765,装备强化!$F$12:$F$16,0))*(INDEX(装备强化!$K$12:$K$26,MATCH(装备强化附表!$E765,装备强化!$J$12:$J$26,0))+IF($B765=1,装备强化!$K$28,0))*INDEX(装备强化!$O$12:$O$21,MATCH(装备强化附表!$C765,装备强化!$N$12:$N$21,0)),0)</f>
        <v>507</v>
      </c>
      <c r="AJ765" s="54">
        <f t="shared" si="179"/>
        <v>1014000</v>
      </c>
    </row>
    <row r="766" spans="1:36">
      <c r="A766" t="s">
        <v>852</v>
      </c>
      <c r="B766">
        <v>1</v>
      </c>
      <c r="C766" t="s">
        <v>127</v>
      </c>
      <c r="D766" t="s">
        <v>311</v>
      </c>
      <c r="E766">
        <v>20</v>
      </c>
      <c r="F766" t="s">
        <v>137</v>
      </c>
      <c r="G766" s="54">
        <f>ROUNDUP(装备强化!$F$3*INDEX(装备强化!$C$12:$C$26,MATCH(装备强化附表!G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29</v>
      </c>
      <c r="H766" s="54">
        <f t="shared" si="165"/>
        <v>58000</v>
      </c>
      <c r="I766" s="54">
        <f>ROUNDUP(装备强化!$F$3*INDEX(装备强化!$C$12:$C$26,MATCH(装备强化附表!I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43</v>
      </c>
      <c r="J766" s="54">
        <f t="shared" si="166"/>
        <v>86000</v>
      </c>
      <c r="K766" s="54">
        <f>ROUNDUP(装备强化!$F$3*INDEX(装备强化!$C$12:$C$26,MATCH(装备强化附表!K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65</v>
      </c>
      <c r="L766" s="54">
        <f t="shared" si="167"/>
        <v>130000</v>
      </c>
      <c r="M766" s="54">
        <f>ROUNDUP(装备强化!$F$3*INDEX(装备强化!$C$12:$C$26,MATCH(装备强化附表!M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79</v>
      </c>
      <c r="N766" s="54">
        <f t="shared" si="168"/>
        <v>158000</v>
      </c>
      <c r="O766" s="54">
        <f>ROUNDUP(装备强化!$F$3*INDEX(装备强化!$C$12:$C$26,MATCH(装备强化附表!O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100</v>
      </c>
      <c r="P766" s="54">
        <f t="shared" si="169"/>
        <v>200000</v>
      </c>
      <c r="Q766" s="54">
        <f>ROUNDUP(装备强化!$F$3*INDEX(装备强化!$C$12:$C$26,MATCH(装备强化附表!Q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179</v>
      </c>
      <c r="R766" s="54">
        <f t="shared" si="170"/>
        <v>358000</v>
      </c>
      <c r="S766" s="54">
        <f>ROUNDUP(装备强化!$F$3*INDEX(装备强化!$C$12:$C$26,MATCH(装备强化附表!S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207</v>
      </c>
      <c r="T766" s="54">
        <f t="shared" si="171"/>
        <v>414000</v>
      </c>
      <c r="U766" s="54">
        <f>ROUNDUP(装备强化!$F$3*INDEX(装备强化!$C$12:$C$26,MATCH(装备强化附表!U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236</v>
      </c>
      <c r="V766" s="54">
        <f t="shared" si="172"/>
        <v>472000</v>
      </c>
      <c r="W766" s="54">
        <f>ROUNDUP(装备强化!$F$3*INDEX(装备强化!$C$12:$C$26,MATCH(装备强化附表!W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264</v>
      </c>
      <c r="X766" s="54">
        <f t="shared" si="173"/>
        <v>528000</v>
      </c>
      <c r="Y766" s="54">
        <f>ROUNDUP(装备强化!$F$3*INDEX(装备强化!$C$12:$C$26,MATCH(装备强化附表!Y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293</v>
      </c>
      <c r="Z766" s="54">
        <f t="shared" si="174"/>
        <v>586000</v>
      </c>
      <c r="AA766" s="54">
        <f>ROUNDUP(装备强化!$F$3*INDEX(装备强化!$C$12:$C$26,MATCH(装备强化附表!AA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513</v>
      </c>
      <c r="AB766" s="54">
        <f t="shared" si="175"/>
        <v>1026000</v>
      </c>
      <c r="AC766" s="54">
        <f>ROUNDUP(装备强化!$F$3*INDEX(装备强化!$C$12:$C$26,MATCH(装备强化附表!AC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570</v>
      </c>
      <c r="AD766" s="54">
        <f t="shared" si="176"/>
        <v>1140000</v>
      </c>
      <c r="AE766" s="54">
        <f>ROUNDUP(装备强化!$F$3*INDEX(装备强化!$C$12:$C$26,MATCH(装备强化附表!AE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627</v>
      </c>
      <c r="AF766" s="54">
        <f t="shared" si="177"/>
        <v>1254000</v>
      </c>
      <c r="AG766" s="54">
        <f>ROUNDUP(装备强化!$F$3*INDEX(装备强化!$C$12:$C$26,MATCH(装备强化附表!AG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684</v>
      </c>
      <c r="AH766" s="54">
        <f t="shared" si="178"/>
        <v>1368000</v>
      </c>
      <c r="AI766" s="54">
        <f>ROUNDUP(装备强化!$F$3*INDEX(装备强化!$C$12:$C$26,MATCH(装备强化附表!AI$1,装备强化!$B$12:$B$26,0))*INDEX(装备强化!$G$12:$G$16,MATCH(装备强化附表!$D766,装备强化!$F$12:$F$16,0))*(INDEX(装备强化!$K$12:$K$26,MATCH(装备强化附表!$E766,装备强化!$J$12:$J$26,0))+IF($B766=1,装备强化!$K$28,0))*INDEX(装备强化!$O$12:$O$21,MATCH(装备强化附表!$C766,装备强化!$N$12:$N$21,0)),0)</f>
        <v>741</v>
      </c>
      <c r="AJ766" s="54">
        <f t="shared" si="179"/>
        <v>1482000</v>
      </c>
    </row>
    <row r="767" spans="1:36">
      <c r="A767" t="s">
        <v>857</v>
      </c>
      <c r="B767">
        <v>0</v>
      </c>
      <c r="C767" t="s">
        <v>128</v>
      </c>
      <c r="D767" t="s">
        <v>311</v>
      </c>
      <c r="E767">
        <v>20</v>
      </c>
      <c r="F767" t="s">
        <v>137</v>
      </c>
      <c r="G767" s="54">
        <f>ROUNDUP(装备强化!$F$3*INDEX(装备强化!$C$12:$C$26,MATCH(装备强化附表!G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13</v>
      </c>
      <c r="H767" s="54">
        <f t="shared" si="165"/>
        <v>26000</v>
      </c>
      <c r="I767" s="54">
        <f>ROUNDUP(装备强化!$F$3*INDEX(装备强化!$C$12:$C$26,MATCH(装备强化附表!I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19</v>
      </c>
      <c r="J767" s="54">
        <f t="shared" si="166"/>
        <v>38000</v>
      </c>
      <c r="K767" s="54">
        <f>ROUNDUP(装备强化!$F$3*INDEX(装备强化!$C$12:$C$26,MATCH(装备强化附表!K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28</v>
      </c>
      <c r="L767" s="54">
        <f t="shared" si="167"/>
        <v>56000</v>
      </c>
      <c r="M767" s="54">
        <f>ROUNDUP(装备强化!$F$3*INDEX(装备强化!$C$12:$C$26,MATCH(装备强化附表!M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34</v>
      </c>
      <c r="N767" s="54">
        <f t="shared" si="168"/>
        <v>68000</v>
      </c>
      <c r="O767" s="54">
        <f>ROUNDUP(装备强化!$F$3*INDEX(装备强化!$C$12:$C$26,MATCH(装备强化附表!O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43</v>
      </c>
      <c r="P767" s="54">
        <f t="shared" si="169"/>
        <v>86000</v>
      </c>
      <c r="Q767" s="54">
        <f>ROUNDUP(装备强化!$F$3*INDEX(装备强化!$C$12:$C$26,MATCH(装备强化附表!Q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77</v>
      </c>
      <c r="R767" s="54">
        <f t="shared" si="170"/>
        <v>154000</v>
      </c>
      <c r="S767" s="54">
        <f>ROUNDUP(装备强化!$F$3*INDEX(装备强化!$C$12:$C$26,MATCH(装备强化附表!S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89</v>
      </c>
      <c r="T767" s="54">
        <f t="shared" si="171"/>
        <v>178000</v>
      </c>
      <c r="U767" s="54">
        <f>ROUNDUP(装备强化!$F$3*INDEX(装备强化!$C$12:$C$26,MATCH(装备强化附表!U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101</v>
      </c>
      <c r="V767" s="54">
        <f t="shared" si="172"/>
        <v>202000</v>
      </c>
      <c r="W767" s="54">
        <f>ROUNDUP(装备强化!$F$3*INDEX(装备强化!$C$12:$C$26,MATCH(装备强化附表!W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113</v>
      </c>
      <c r="X767" s="54">
        <f t="shared" si="173"/>
        <v>226000</v>
      </c>
      <c r="Y767" s="54">
        <f>ROUNDUP(装备强化!$F$3*INDEX(装备强化!$C$12:$C$26,MATCH(装备强化附表!Y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125</v>
      </c>
      <c r="Z767" s="54">
        <f t="shared" si="174"/>
        <v>250000</v>
      </c>
      <c r="AA767" s="54">
        <f>ROUNDUP(装备强化!$F$3*INDEX(装备强化!$C$12:$C$26,MATCH(装备强化附表!AA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220</v>
      </c>
      <c r="AB767" s="54">
        <f t="shared" si="175"/>
        <v>440000</v>
      </c>
      <c r="AC767" s="54">
        <f>ROUNDUP(装备强化!$F$3*INDEX(装备强化!$C$12:$C$26,MATCH(装备强化附表!AC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244</v>
      </c>
      <c r="AD767" s="54">
        <f t="shared" si="176"/>
        <v>488000</v>
      </c>
      <c r="AE767" s="54">
        <f>ROUNDUP(装备强化!$F$3*INDEX(装备强化!$C$12:$C$26,MATCH(装备强化附表!AE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269</v>
      </c>
      <c r="AF767" s="54">
        <f t="shared" si="177"/>
        <v>538000</v>
      </c>
      <c r="AG767" s="54">
        <f>ROUNDUP(装备强化!$F$3*INDEX(装备强化!$C$12:$C$26,MATCH(装备强化附表!AG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293</v>
      </c>
      <c r="AH767" s="54">
        <f t="shared" si="178"/>
        <v>586000</v>
      </c>
      <c r="AI767" s="54">
        <f>ROUNDUP(装备强化!$F$3*INDEX(装备强化!$C$12:$C$26,MATCH(装备强化附表!AI$1,装备强化!$B$12:$B$26,0))*INDEX(装备强化!$G$12:$G$16,MATCH(装备强化附表!$D767,装备强化!$F$12:$F$16,0))*(INDEX(装备强化!$K$12:$K$26,MATCH(装备强化附表!$E767,装备强化!$J$12:$J$26,0))+IF($B767=1,装备强化!$K$28,0))*INDEX(装备强化!$O$12:$O$21,MATCH(装备强化附表!$C767,装备强化!$N$12:$N$21,0)),0)</f>
        <v>317</v>
      </c>
      <c r="AJ767" s="54">
        <f t="shared" si="179"/>
        <v>634000</v>
      </c>
    </row>
    <row r="768" spans="1:36">
      <c r="A768" t="s">
        <v>862</v>
      </c>
      <c r="B768">
        <v>1</v>
      </c>
      <c r="C768" t="s">
        <v>128</v>
      </c>
      <c r="D768" t="s">
        <v>311</v>
      </c>
      <c r="E768">
        <v>20</v>
      </c>
      <c r="F768" t="s">
        <v>137</v>
      </c>
      <c r="G768" s="54">
        <f>ROUNDUP(装备强化!$F$3*INDEX(装备强化!$C$12:$C$26,MATCH(装备强化附表!G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18</v>
      </c>
      <c r="H768" s="54">
        <f t="shared" si="165"/>
        <v>36000</v>
      </c>
      <c r="I768" s="54">
        <f>ROUNDUP(装备强化!$F$3*INDEX(装备强化!$C$12:$C$26,MATCH(装备强化附表!I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27</v>
      </c>
      <c r="J768" s="54">
        <f t="shared" si="166"/>
        <v>54000</v>
      </c>
      <c r="K768" s="54">
        <f>ROUNDUP(装备强化!$F$3*INDEX(装备强化!$C$12:$C$26,MATCH(装备强化附表!K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41</v>
      </c>
      <c r="L768" s="54">
        <f t="shared" si="167"/>
        <v>82000</v>
      </c>
      <c r="M768" s="54">
        <f>ROUNDUP(装备强化!$F$3*INDEX(装备强化!$C$12:$C$26,MATCH(装备强化附表!M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49</v>
      </c>
      <c r="N768" s="54">
        <f t="shared" si="168"/>
        <v>98000</v>
      </c>
      <c r="O768" s="54">
        <f>ROUNDUP(装备强化!$F$3*INDEX(装备强化!$C$12:$C$26,MATCH(装备强化附表!O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63</v>
      </c>
      <c r="P768" s="54">
        <f t="shared" si="169"/>
        <v>126000</v>
      </c>
      <c r="Q768" s="54">
        <f>ROUNDUP(装备强化!$F$3*INDEX(装备强化!$C$12:$C$26,MATCH(装备强化附表!Q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112</v>
      </c>
      <c r="R768" s="54">
        <f t="shared" si="170"/>
        <v>224000</v>
      </c>
      <c r="S768" s="54">
        <f>ROUNDUP(装备强化!$F$3*INDEX(装备强化!$C$12:$C$26,MATCH(装备强化附表!S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130</v>
      </c>
      <c r="T768" s="54">
        <f t="shared" si="171"/>
        <v>260000</v>
      </c>
      <c r="U768" s="54">
        <f>ROUNDUP(装备强化!$F$3*INDEX(装备强化!$C$12:$C$26,MATCH(装备强化附表!U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147</v>
      </c>
      <c r="V768" s="54">
        <f t="shared" si="172"/>
        <v>294000</v>
      </c>
      <c r="W768" s="54">
        <f>ROUNDUP(装备强化!$F$3*INDEX(装备强化!$C$12:$C$26,MATCH(装备强化附表!W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165</v>
      </c>
      <c r="X768" s="54">
        <f t="shared" si="173"/>
        <v>330000</v>
      </c>
      <c r="Y768" s="54">
        <f>ROUNDUP(装备强化!$F$3*INDEX(装备强化!$C$12:$C$26,MATCH(装备强化附表!Y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183</v>
      </c>
      <c r="Z768" s="54">
        <f t="shared" si="174"/>
        <v>366000</v>
      </c>
      <c r="AA768" s="54">
        <f>ROUNDUP(装备强化!$F$3*INDEX(装备强化!$C$12:$C$26,MATCH(装备强化附表!AA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321</v>
      </c>
      <c r="AB768" s="54">
        <f t="shared" si="175"/>
        <v>642000</v>
      </c>
      <c r="AC768" s="54">
        <f>ROUNDUP(装备强化!$F$3*INDEX(装备强化!$C$12:$C$26,MATCH(装备强化附表!AC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357</v>
      </c>
      <c r="AD768" s="54">
        <f t="shared" si="176"/>
        <v>714000</v>
      </c>
      <c r="AE768" s="54">
        <f>ROUNDUP(装备强化!$F$3*INDEX(装备强化!$C$12:$C$26,MATCH(装备强化附表!AE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392</v>
      </c>
      <c r="AF768" s="54">
        <f t="shared" si="177"/>
        <v>784000</v>
      </c>
      <c r="AG768" s="54">
        <f>ROUNDUP(装备强化!$F$3*INDEX(装备强化!$C$12:$C$26,MATCH(装备强化附表!AG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428</v>
      </c>
      <c r="AH768" s="54">
        <f t="shared" si="178"/>
        <v>856000</v>
      </c>
      <c r="AI768" s="54">
        <f>ROUNDUP(装备强化!$F$3*INDEX(装备强化!$C$12:$C$26,MATCH(装备强化附表!AI$1,装备强化!$B$12:$B$26,0))*INDEX(装备强化!$G$12:$G$16,MATCH(装备强化附表!$D768,装备强化!$F$12:$F$16,0))*(INDEX(装备强化!$K$12:$K$26,MATCH(装备强化附表!$E768,装备强化!$J$12:$J$26,0))+IF($B768=1,装备强化!$K$28,0))*INDEX(装备强化!$O$12:$O$21,MATCH(装备强化附表!$C768,装备强化!$N$12:$N$21,0)),0)</f>
        <v>464</v>
      </c>
      <c r="AJ768" s="54">
        <f t="shared" si="179"/>
        <v>928000</v>
      </c>
    </row>
    <row r="769" spans="1:36">
      <c r="A769" t="s">
        <v>867</v>
      </c>
      <c r="B769">
        <v>0</v>
      </c>
      <c r="C769" t="s">
        <v>126</v>
      </c>
      <c r="D769" t="s">
        <v>311</v>
      </c>
      <c r="E769">
        <v>20</v>
      </c>
      <c r="F769" t="s">
        <v>232</v>
      </c>
      <c r="G769" s="54">
        <f>ROUNDUP(装备强化!$F$3*INDEX(装备强化!$C$12:$C$26,MATCH(装备强化附表!G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10</v>
      </c>
      <c r="H769" s="54">
        <f t="shared" si="165"/>
        <v>20000</v>
      </c>
      <c r="I769" s="54">
        <f>ROUNDUP(装备强化!$F$3*INDEX(装备强化!$C$12:$C$26,MATCH(装备强化附表!I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15</v>
      </c>
      <c r="J769" s="54">
        <f t="shared" si="166"/>
        <v>30000</v>
      </c>
      <c r="K769" s="54">
        <f>ROUNDUP(装备强化!$F$3*INDEX(装备强化!$C$12:$C$26,MATCH(装备强化附表!K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22</v>
      </c>
      <c r="L769" s="54">
        <f t="shared" si="167"/>
        <v>44000</v>
      </c>
      <c r="M769" s="54">
        <f>ROUNDUP(装备强化!$F$3*INDEX(装备强化!$C$12:$C$26,MATCH(装备强化附表!M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27</v>
      </c>
      <c r="N769" s="54">
        <f t="shared" si="168"/>
        <v>54000</v>
      </c>
      <c r="O769" s="54">
        <f>ROUNDUP(装备强化!$F$3*INDEX(装备强化!$C$12:$C$26,MATCH(装备强化附表!O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35</v>
      </c>
      <c r="P769" s="54">
        <f t="shared" si="169"/>
        <v>70000</v>
      </c>
      <c r="Q769" s="54">
        <f>ROUNDUP(装备强化!$F$3*INDEX(装备强化!$C$12:$C$26,MATCH(装备强化附表!Q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61</v>
      </c>
      <c r="R769" s="54">
        <f t="shared" si="170"/>
        <v>122000</v>
      </c>
      <c r="S769" s="54">
        <f>ROUNDUP(装备强化!$F$3*INDEX(装备强化!$C$12:$C$26,MATCH(装备强化附表!S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71</v>
      </c>
      <c r="T769" s="54">
        <f t="shared" si="171"/>
        <v>142000</v>
      </c>
      <c r="U769" s="54">
        <f>ROUNDUP(装备强化!$F$3*INDEX(装备强化!$C$12:$C$26,MATCH(装备强化附表!U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81</v>
      </c>
      <c r="V769" s="54">
        <f t="shared" si="172"/>
        <v>162000</v>
      </c>
      <c r="W769" s="54">
        <f>ROUNDUP(装备强化!$F$3*INDEX(装备强化!$C$12:$C$26,MATCH(装备强化附表!W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91</v>
      </c>
      <c r="X769" s="54">
        <f t="shared" si="173"/>
        <v>182000</v>
      </c>
      <c r="Y769" s="54">
        <f>ROUNDUP(装备强化!$F$3*INDEX(装备强化!$C$12:$C$26,MATCH(装备强化附表!Y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100</v>
      </c>
      <c r="Z769" s="54">
        <f t="shared" si="174"/>
        <v>200000</v>
      </c>
      <c r="AA769" s="54">
        <f>ROUNDUP(装备强化!$F$3*INDEX(装备强化!$C$12:$C$26,MATCH(装备强化附表!AA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176</v>
      </c>
      <c r="AB769" s="54">
        <f t="shared" si="175"/>
        <v>352000</v>
      </c>
      <c r="AC769" s="54">
        <f>ROUNDUP(装备强化!$F$3*INDEX(装备强化!$C$12:$C$26,MATCH(装备强化附表!AC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195</v>
      </c>
      <c r="AD769" s="54">
        <f t="shared" si="176"/>
        <v>390000</v>
      </c>
      <c r="AE769" s="54">
        <f>ROUNDUP(装备强化!$F$3*INDEX(装备强化!$C$12:$C$26,MATCH(装备强化附表!AE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215</v>
      </c>
      <c r="AF769" s="54">
        <f t="shared" si="177"/>
        <v>430000</v>
      </c>
      <c r="AG769" s="54">
        <f>ROUNDUP(装备强化!$F$3*INDEX(装备强化!$C$12:$C$26,MATCH(装备强化附表!AG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234</v>
      </c>
      <c r="AH769" s="54">
        <f t="shared" si="178"/>
        <v>468000</v>
      </c>
      <c r="AI769" s="54">
        <f>ROUNDUP(装备强化!$F$3*INDEX(装备强化!$C$12:$C$26,MATCH(装备强化附表!AI$1,装备强化!$B$12:$B$26,0))*INDEX(装备强化!$G$12:$G$16,MATCH(装备强化附表!$D769,装备强化!$F$12:$F$16,0))*(INDEX(装备强化!$K$12:$K$26,MATCH(装备强化附表!$E769,装备强化!$J$12:$J$26,0))+IF($B769=1,装备强化!$K$28,0))*INDEX(装备强化!$O$12:$O$21,MATCH(装备强化附表!$C769,装备强化!$N$12:$N$21,0)),0)</f>
        <v>254</v>
      </c>
      <c r="AJ769" s="54">
        <f t="shared" si="179"/>
        <v>508000</v>
      </c>
    </row>
    <row r="770" spans="1:36">
      <c r="A770" t="s">
        <v>872</v>
      </c>
      <c r="B770">
        <v>1</v>
      </c>
      <c r="C770" t="s">
        <v>126</v>
      </c>
      <c r="D770" t="s">
        <v>311</v>
      </c>
      <c r="E770">
        <v>20</v>
      </c>
      <c r="F770" t="s">
        <v>232</v>
      </c>
      <c r="G770" s="54">
        <f>ROUNDUP(装备强化!$F$3*INDEX(装备强化!$C$12:$C$26,MATCH(装备强化附表!G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15</v>
      </c>
      <c r="H770" s="54">
        <f t="shared" si="165"/>
        <v>30000</v>
      </c>
      <c r="I770" s="54">
        <f>ROUNDUP(装备强化!$F$3*INDEX(装备强化!$C$12:$C$26,MATCH(装备强化附表!I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22</v>
      </c>
      <c r="J770" s="54">
        <f t="shared" si="166"/>
        <v>44000</v>
      </c>
      <c r="K770" s="54">
        <f>ROUNDUP(装备强化!$F$3*INDEX(装备强化!$C$12:$C$26,MATCH(装备强化附表!K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33</v>
      </c>
      <c r="L770" s="54">
        <f t="shared" si="167"/>
        <v>66000</v>
      </c>
      <c r="M770" s="54">
        <f>ROUNDUP(装备强化!$F$3*INDEX(装备强化!$C$12:$C$26,MATCH(装备强化附表!M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40</v>
      </c>
      <c r="N770" s="54">
        <f t="shared" si="168"/>
        <v>80000</v>
      </c>
      <c r="O770" s="54">
        <f>ROUNDUP(装备强化!$F$3*INDEX(装备强化!$C$12:$C$26,MATCH(装备强化附表!O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50</v>
      </c>
      <c r="P770" s="54">
        <f t="shared" si="169"/>
        <v>100000</v>
      </c>
      <c r="Q770" s="54">
        <f>ROUNDUP(装备强化!$F$3*INDEX(装备强化!$C$12:$C$26,MATCH(装备强化附表!Q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90</v>
      </c>
      <c r="R770" s="54">
        <f t="shared" si="170"/>
        <v>180000</v>
      </c>
      <c r="S770" s="54">
        <f>ROUNDUP(装备强化!$F$3*INDEX(装备强化!$C$12:$C$26,MATCH(装备强化附表!S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104</v>
      </c>
      <c r="T770" s="54">
        <f t="shared" si="171"/>
        <v>208000</v>
      </c>
      <c r="U770" s="54">
        <f>ROUNDUP(装备强化!$F$3*INDEX(装备强化!$C$12:$C$26,MATCH(装备强化附表!U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118</v>
      </c>
      <c r="V770" s="54">
        <f t="shared" si="172"/>
        <v>236000</v>
      </c>
      <c r="W770" s="54">
        <f>ROUNDUP(装备强化!$F$3*INDEX(装备强化!$C$12:$C$26,MATCH(装备强化附表!W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132</v>
      </c>
      <c r="X770" s="54">
        <f t="shared" si="173"/>
        <v>264000</v>
      </c>
      <c r="Y770" s="54">
        <f>ROUNDUP(装备强化!$F$3*INDEX(装备强化!$C$12:$C$26,MATCH(装备强化附表!Y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147</v>
      </c>
      <c r="Z770" s="54">
        <f t="shared" si="174"/>
        <v>294000</v>
      </c>
      <c r="AA770" s="54">
        <f>ROUNDUP(装备强化!$F$3*INDEX(装备强化!$C$12:$C$26,MATCH(装备强化附表!AA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257</v>
      </c>
      <c r="AB770" s="54">
        <f t="shared" si="175"/>
        <v>514000</v>
      </c>
      <c r="AC770" s="54">
        <f>ROUNDUP(装备强化!$F$3*INDEX(装备强化!$C$12:$C$26,MATCH(装备强化附表!AC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285</v>
      </c>
      <c r="AD770" s="54">
        <f t="shared" si="176"/>
        <v>570000</v>
      </c>
      <c r="AE770" s="54">
        <f>ROUNDUP(装备强化!$F$3*INDEX(装备强化!$C$12:$C$26,MATCH(装备强化附表!AE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314</v>
      </c>
      <c r="AF770" s="54">
        <f t="shared" si="177"/>
        <v>628000</v>
      </c>
      <c r="AG770" s="54">
        <f>ROUNDUP(装备强化!$F$3*INDEX(装备强化!$C$12:$C$26,MATCH(装备强化附表!AG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342</v>
      </c>
      <c r="AH770" s="54">
        <f t="shared" si="178"/>
        <v>684000</v>
      </c>
      <c r="AI770" s="54">
        <f>ROUNDUP(装备强化!$F$3*INDEX(装备强化!$C$12:$C$26,MATCH(装备强化附表!AI$1,装备强化!$B$12:$B$26,0))*INDEX(装备强化!$G$12:$G$16,MATCH(装备强化附表!$D770,装备强化!$F$12:$F$16,0))*(INDEX(装备强化!$K$12:$K$26,MATCH(装备强化附表!$E770,装备强化!$J$12:$J$26,0))+IF($B770=1,装备强化!$K$28,0))*INDEX(装备强化!$O$12:$O$21,MATCH(装备强化附表!$C770,装备强化!$N$12:$N$21,0)),0)</f>
        <v>371</v>
      </c>
      <c r="AJ770" s="54">
        <f t="shared" si="179"/>
        <v>742000</v>
      </c>
    </row>
    <row r="771" spans="1:36">
      <c r="A771" t="s">
        <v>877</v>
      </c>
      <c r="B771">
        <v>0</v>
      </c>
      <c r="C771" t="s">
        <v>129</v>
      </c>
      <c r="D771" t="s">
        <v>311</v>
      </c>
      <c r="E771">
        <v>20</v>
      </c>
      <c r="F771" t="s">
        <v>232</v>
      </c>
      <c r="G771" s="54">
        <f>ROUNDUP(装备强化!$F$3*INDEX(装备强化!$C$12:$C$26,MATCH(装备强化附表!G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10</v>
      </c>
      <c r="H771" s="54">
        <f t="shared" si="165"/>
        <v>20000</v>
      </c>
      <c r="I771" s="54">
        <f>ROUNDUP(装备强化!$F$3*INDEX(装备强化!$C$12:$C$26,MATCH(装备强化附表!I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15</v>
      </c>
      <c r="J771" s="54">
        <f t="shared" si="166"/>
        <v>30000</v>
      </c>
      <c r="K771" s="54">
        <f>ROUNDUP(装备强化!$F$3*INDEX(装备强化!$C$12:$C$26,MATCH(装备强化附表!K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22</v>
      </c>
      <c r="L771" s="54">
        <f t="shared" si="167"/>
        <v>44000</v>
      </c>
      <c r="M771" s="54">
        <f>ROUNDUP(装备强化!$F$3*INDEX(装备强化!$C$12:$C$26,MATCH(装备强化附表!M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27</v>
      </c>
      <c r="N771" s="54">
        <f t="shared" si="168"/>
        <v>54000</v>
      </c>
      <c r="O771" s="54">
        <f>ROUNDUP(装备强化!$F$3*INDEX(装备强化!$C$12:$C$26,MATCH(装备强化附表!O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35</v>
      </c>
      <c r="P771" s="54">
        <f t="shared" si="169"/>
        <v>70000</v>
      </c>
      <c r="Q771" s="54">
        <f>ROUNDUP(装备强化!$F$3*INDEX(装备强化!$C$12:$C$26,MATCH(装备强化附表!Q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61</v>
      </c>
      <c r="R771" s="54">
        <f t="shared" si="170"/>
        <v>122000</v>
      </c>
      <c r="S771" s="54">
        <f>ROUNDUP(装备强化!$F$3*INDEX(装备强化!$C$12:$C$26,MATCH(装备强化附表!S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71</v>
      </c>
      <c r="T771" s="54">
        <f t="shared" si="171"/>
        <v>142000</v>
      </c>
      <c r="U771" s="54">
        <f>ROUNDUP(装备强化!$F$3*INDEX(装备强化!$C$12:$C$26,MATCH(装备强化附表!U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81</v>
      </c>
      <c r="V771" s="54">
        <f t="shared" si="172"/>
        <v>162000</v>
      </c>
      <c r="W771" s="54">
        <f>ROUNDUP(装备强化!$F$3*INDEX(装备强化!$C$12:$C$26,MATCH(装备强化附表!W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91</v>
      </c>
      <c r="X771" s="54">
        <f t="shared" si="173"/>
        <v>182000</v>
      </c>
      <c r="Y771" s="54">
        <f>ROUNDUP(装备强化!$F$3*INDEX(装备强化!$C$12:$C$26,MATCH(装备强化附表!Y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100</v>
      </c>
      <c r="Z771" s="54">
        <f t="shared" si="174"/>
        <v>200000</v>
      </c>
      <c r="AA771" s="54">
        <f>ROUNDUP(装备强化!$F$3*INDEX(装备强化!$C$12:$C$26,MATCH(装备强化附表!AA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176</v>
      </c>
      <c r="AB771" s="54">
        <f t="shared" si="175"/>
        <v>352000</v>
      </c>
      <c r="AC771" s="54">
        <f>ROUNDUP(装备强化!$F$3*INDEX(装备强化!$C$12:$C$26,MATCH(装备强化附表!AC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195</v>
      </c>
      <c r="AD771" s="54">
        <f t="shared" si="176"/>
        <v>390000</v>
      </c>
      <c r="AE771" s="54">
        <f>ROUNDUP(装备强化!$F$3*INDEX(装备强化!$C$12:$C$26,MATCH(装备强化附表!AE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215</v>
      </c>
      <c r="AF771" s="54">
        <f t="shared" si="177"/>
        <v>430000</v>
      </c>
      <c r="AG771" s="54">
        <f>ROUNDUP(装备强化!$F$3*INDEX(装备强化!$C$12:$C$26,MATCH(装备强化附表!AG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234</v>
      </c>
      <c r="AH771" s="54">
        <f t="shared" si="178"/>
        <v>468000</v>
      </c>
      <c r="AI771" s="54">
        <f>ROUNDUP(装备强化!$F$3*INDEX(装备强化!$C$12:$C$26,MATCH(装备强化附表!AI$1,装备强化!$B$12:$B$26,0))*INDEX(装备强化!$G$12:$G$16,MATCH(装备强化附表!$D771,装备强化!$F$12:$F$16,0))*(INDEX(装备强化!$K$12:$K$26,MATCH(装备强化附表!$E771,装备强化!$J$12:$J$26,0))+IF($B771=1,装备强化!$K$28,0))*INDEX(装备强化!$O$12:$O$21,MATCH(装备强化附表!$C771,装备强化!$N$12:$N$21,0)),0)</f>
        <v>254</v>
      </c>
      <c r="AJ771" s="54">
        <f t="shared" si="179"/>
        <v>508000</v>
      </c>
    </row>
    <row r="772" spans="1:36">
      <c r="A772" t="s">
        <v>882</v>
      </c>
      <c r="B772">
        <v>1</v>
      </c>
      <c r="C772" t="s">
        <v>129</v>
      </c>
      <c r="D772" t="s">
        <v>311</v>
      </c>
      <c r="E772">
        <v>20</v>
      </c>
      <c r="F772" t="s">
        <v>232</v>
      </c>
      <c r="G772" s="54">
        <f>ROUNDUP(装备强化!$F$3*INDEX(装备强化!$C$12:$C$26,MATCH(装备强化附表!G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15</v>
      </c>
      <c r="H772" s="54">
        <f t="shared" ref="H772:H835" si="180">G772*2000</f>
        <v>30000</v>
      </c>
      <c r="I772" s="54">
        <f>ROUNDUP(装备强化!$F$3*INDEX(装备强化!$C$12:$C$26,MATCH(装备强化附表!I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22</v>
      </c>
      <c r="J772" s="54">
        <f t="shared" ref="J772:J835" si="181">I772*2000</f>
        <v>44000</v>
      </c>
      <c r="K772" s="54">
        <f>ROUNDUP(装备强化!$F$3*INDEX(装备强化!$C$12:$C$26,MATCH(装备强化附表!K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33</v>
      </c>
      <c r="L772" s="54">
        <f t="shared" ref="L772:L835" si="182">K772*2000</f>
        <v>66000</v>
      </c>
      <c r="M772" s="54">
        <f>ROUNDUP(装备强化!$F$3*INDEX(装备强化!$C$12:$C$26,MATCH(装备强化附表!M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40</v>
      </c>
      <c r="N772" s="54">
        <f t="shared" ref="N772:N835" si="183">M772*2000</f>
        <v>80000</v>
      </c>
      <c r="O772" s="54">
        <f>ROUNDUP(装备强化!$F$3*INDEX(装备强化!$C$12:$C$26,MATCH(装备强化附表!O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50</v>
      </c>
      <c r="P772" s="54">
        <f t="shared" ref="P772:P835" si="184">O772*2000</f>
        <v>100000</v>
      </c>
      <c r="Q772" s="54">
        <f>ROUNDUP(装备强化!$F$3*INDEX(装备强化!$C$12:$C$26,MATCH(装备强化附表!Q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90</v>
      </c>
      <c r="R772" s="54">
        <f t="shared" ref="R772:R835" si="185">Q772*2000</f>
        <v>180000</v>
      </c>
      <c r="S772" s="54">
        <f>ROUNDUP(装备强化!$F$3*INDEX(装备强化!$C$12:$C$26,MATCH(装备强化附表!S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104</v>
      </c>
      <c r="T772" s="54">
        <f t="shared" ref="T772:T835" si="186">S772*2000</f>
        <v>208000</v>
      </c>
      <c r="U772" s="54">
        <f>ROUNDUP(装备强化!$F$3*INDEX(装备强化!$C$12:$C$26,MATCH(装备强化附表!U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118</v>
      </c>
      <c r="V772" s="54">
        <f t="shared" ref="V772:V835" si="187">U772*2000</f>
        <v>236000</v>
      </c>
      <c r="W772" s="54">
        <f>ROUNDUP(装备强化!$F$3*INDEX(装备强化!$C$12:$C$26,MATCH(装备强化附表!W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132</v>
      </c>
      <c r="X772" s="54">
        <f t="shared" ref="X772:X835" si="188">W772*2000</f>
        <v>264000</v>
      </c>
      <c r="Y772" s="54">
        <f>ROUNDUP(装备强化!$F$3*INDEX(装备强化!$C$12:$C$26,MATCH(装备强化附表!Y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147</v>
      </c>
      <c r="Z772" s="54">
        <f t="shared" ref="Z772:Z835" si="189">Y772*2000</f>
        <v>294000</v>
      </c>
      <c r="AA772" s="54">
        <f>ROUNDUP(装备强化!$F$3*INDEX(装备强化!$C$12:$C$26,MATCH(装备强化附表!AA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257</v>
      </c>
      <c r="AB772" s="54">
        <f t="shared" ref="AB772:AB835" si="190">AA772*2000</f>
        <v>514000</v>
      </c>
      <c r="AC772" s="54">
        <f>ROUNDUP(装备强化!$F$3*INDEX(装备强化!$C$12:$C$26,MATCH(装备强化附表!AC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285</v>
      </c>
      <c r="AD772" s="54">
        <f t="shared" ref="AD772:AD835" si="191">AC772*2000</f>
        <v>570000</v>
      </c>
      <c r="AE772" s="54">
        <f>ROUNDUP(装备强化!$F$3*INDEX(装备强化!$C$12:$C$26,MATCH(装备强化附表!AE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314</v>
      </c>
      <c r="AF772" s="54">
        <f t="shared" ref="AF772:AF835" si="192">AE772*2000</f>
        <v>628000</v>
      </c>
      <c r="AG772" s="54">
        <f>ROUNDUP(装备强化!$F$3*INDEX(装备强化!$C$12:$C$26,MATCH(装备强化附表!AG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342</v>
      </c>
      <c r="AH772" s="54">
        <f t="shared" ref="AH772:AH835" si="193">AG772*2000</f>
        <v>684000</v>
      </c>
      <c r="AI772" s="54">
        <f>ROUNDUP(装备强化!$F$3*INDEX(装备强化!$C$12:$C$26,MATCH(装备强化附表!AI$1,装备强化!$B$12:$B$26,0))*INDEX(装备强化!$G$12:$G$16,MATCH(装备强化附表!$D772,装备强化!$F$12:$F$16,0))*(INDEX(装备强化!$K$12:$K$26,MATCH(装备强化附表!$E772,装备强化!$J$12:$J$26,0))+IF($B772=1,装备强化!$K$28,0))*INDEX(装备强化!$O$12:$O$21,MATCH(装备强化附表!$C772,装备强化!$N$12:$N$21,0)),0)</f>
        <v>371</v>
      </c>
      <c r="AJ772" s="54">
        <f t="shared" ref="AJ772:AJ835" si="194">AI772*2000</f>
        <v>742000</v>
      </c>
    </row>
    <row r="773" spans="1:36">
      <c r="A773" t="s">
        <v>887</v>
      </c>
      <c r="B773">
        <v>0</v>
      </c>
      <c r="C773" t="s">
        <v>123</v>
      </c>
      <c r="D773" t="s">
        <v>311</v>
      </c>
      <c r="E773">
        <v>25</v>
      </c>
      <c r="F773" t="s">
        <v>232</v>
      </c>
      <c r="G773" s="54">
        <f>ROUNDUP(装备强化!$F$3*INDEX(装备强化!$C$12:$C$26,MATCH(装备强化附表!G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12</v>
      </c>
      <c r="H773" s="54">
        <f t="shared" si="180"/>
        <v>24000</v>
      </c>
      <c r="I773" s="54">
        <f>ROUNDUP(装备强化!$F$3*INDEX(装备强化!$C$12:$C$26,MATCH(装备强化附表!I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17</v>
      </c>
      <c r="J773" s="54">
        <f t="shared" si="181"/>
        <v>34000</v>
      </c>
      <c r="K773" s="54">
        <f>ROUNDUP(装备强化!$F$3*INDEX(装备强化!$C$12:$C$26,MATCH(装备强化附表!K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26</v>
      </c>
      <c r="L773" s="54">
        <f t="shared" si="182"/>
        <v>52000</v>
      </c>
      <c r="M773" s="54">
        <f>ROUNDUP(装备强化!$F$3*INDEX(装备强化!$C$12:$C$26,MATCH(装备强化附表!M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31</v>
      </c>
      <c r="N773" s="54">
        <f t="shared" si="183"/>
        <v>62000</v>
      </c>
      <c r="O773" s="54">
        <f>ROUNDUP(装备强化!$F$3*INDEX(装备强化!$C$12:$C$26,MATCH(装备强化附表!O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40</v>
      </c>
      <c r="P773" s="54">
        <f t="shared" si="184"/>
        <v>80000</v>
      </c>
      <c r="Q773" s="54">
        <f>ROUNDUP(装备强化!$F$3*INDEX(装备强化!$C$12:$C$26,MATCH(装备强化附表!Q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71</v>
      </c>
      <c r="R773" s="54">
        <f t="shared" si="185"/>
        <v>142000</v>
      </c>
      <c r="S773" s="54">
        <f>ROUNDUP(装备强化!$F$3*INDEX(装备强化!$C$12:$C$26,MATCH(装备强化附表!S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82</v>
      </c>
      <c r="T773" s="54">
        <f t="shared" si="186"/>
        <v>164000</v>
      </c>
      <c r="U773" s="54">
        <f>ROUNDUP(装备强化!$F$3*INDEX(装备强化!$C$12:$C$26,MATCH(装备强化附表!U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93</v>
      </c>
      <c r="V773" s="54">
        <f t="shared" si="187"/>
        <v>186000</v>
      </c>
      <c r="W773" s="54">
        <f>ROUNDUP(装备强化!$F$3*INDEX(装备强化!$C$12:$C$26,MATCH(装备强化附表!W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105</v>
      </c>
      <c r="X773" s="54">
        <f t="shared" si="188"/>
        <v>210000</v>
      </c>
      <c r="Y773" s="54">
        <f>ROUNDUP(装备强化!$F$3*INDEX(装备强化!$C$12:$C$26,MATCH(装备强化附表!Y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116</v>
      </c>
      <c r="Z773" s="54">
        <f t="shared" si="189"/>
        <v>232000</v>
      </c>
      <c r="AA773" s="54">
        <f>ROUNDUP(装备强化!$F$3*INDEX(装备强化!$C$12:$C$26,MATCH(装备强化附表!AA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203</v>
      </c>
      <c r="AB773" s="54">
        <f t="shared" si="190"/>
        <v>406000</v>
      </c>
      <c r="AC773" s="54">
        <f>ROUNDUP(装备强化!$F$3*INDEX(装备强化!$C$12:$C$26,MATCH(装备强化附表!AC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225</v>
      </c>
      <c r="AD773" s="54">
        <f t="shared" si="191"/>
        <v>450000</v>
      </c>
      <c r="AE773" s="54">
        <f>ROUNDUP(装备强化!$F$3*INDEX(装备强化!$C$12:$C$26,MATCH(装备强化附表!AE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248</v>
      </c>
      <c r="AF773" s="54">
        <f t="shared" si="192"/>
        <v>496000</v>
      </c>
      <c r="AG773" s="54">
        <f>ROUNDUP(装备强化!$F$3*INDEX(装备强化!$C$12:$C$26,MATCH(装备强化附表!AG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270</v>
      </c>
      <c r="AH773" s="54">
        <f t="shared" si="193"/>
        <v>540000</v>
      </c>
      <c r="AI773" s="54">
        <f>ROUNDUP(装备强化!$F$3*INDEX(装备强化!$C$12:$C$26,MATCH(装备强化附表!AI$1,装备强化!$B$12:$B$26,0))*INDEX(装备强化!$G$12:$G$16,MATCH(装备强化附表!$D773,装备强化!$F$12:$F$16,0))*(INDEX(装备强化!$K$12:$K$26,MATCH(装备强化附表!$E773,装备强化!$J$12:$J$26,0))+IF($B773=1,装备强化!$K$28,0))*INDEX(装备强化!$O$12:$O$21,MATCH(装备强化附表!$C773,装备强化!$N$12:$N$21,0)),0)</f>
        <v>293</v>
      </c>
      <c r="AJ773" s="54">
        <f t="shared" si="194"/>
        <v>586000</v>
      </c>
    </row>
    <row r="774" spans="1:36">
      <c r="A774" t="s">
        <v>892</v>
      </c>
      <c r="B774">
        <v>0</v>
      </c>
      <c r="C774" t="s">
        <v>124</v>
      </c>
      <c r="D774" t="s">
        <v>311</v>
      </c>
      <c r="E774">
        <v>25</v>
      </c>
      <c r="F774" t="s">
        <v>232</v>
      </c>
      <c r="G774" s="54">
        <f>ROUNDUP(装备强化!$F$3*INDEX(装备强化!$C$12:$C$26,MATCH(装备强化附表!G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15</v>
      </c>
      <c r="H774" s="54">
        <f t="shared" si="180"/>
        <v>30000</v>
      </c>
      <c r="I774" s="54">
        <f>ROUNDUP(装备强化!$F$3*INDEX(装备强化!$C$12:$C$26,MATCH(装备强化附表!I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22</v>
      </c>
      <c r="J774" s="54">
        <f t="shared" si="181"/>
        <v>44000</v>
      </c>
      <c r="K774" s="54">
        <f>ROUNDUP(装备强化!$F$3*INDEX(装备强化!$C$12:$C$26,MATCH(装备强化附表!K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32</v>
      </c>
      <c r="L774" s="54">
        <f t="shared" si="182"/>
        <v>64000</v>
      </c>
      <c r="M774" s="54">
        <f>ROUNDUP(装备强化!$F$3*INDEX(装备强化!$C$12:$C$26,MATCH(装备强化附表!M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39</v>
      </c>
      <c r="N774" s="54">
        <f t="shared" si="183"/>
        <v>78000</v>
      </c>
      <c r="O774" s="54">
        <f>ROUNDUP(装备强化!$F$3*INDEX(装备强化!$C$12:$C$26,MATCH(装备强化附表!O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50</v>
      </c>
      <c r="P774" s="54">
        <f t="shared" si="184"/>
        <v>100000</v>
      </c>
      <c r="Q774" s="54">
        <f>ROUNDUP(装备强化!$F$3*INDEX(装备强化!$C$12:$C$26,MATCH(装备强化附表!Q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88</v>
      </c>
      <c r="R774" s="54">
        <f t="shared" si="185"/>
        <v>176000</v>
      </c>
      <c r="S774" s="54">
        <f>ROUNDUP(装备强化!$F$3*INDEX(装备强化!$C$12:$C$26,MATCH(装备强化附表!S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102</v>
      </c>
      <c r="T774" s="54">
        <f t="shared" si="186"/>
        <v>204000</v>
      </c>
      <c r="U774" s="54">
        <f>ROUNDUP(装备强化!$F$3*INDEX(装备强化!$C$12:$C$26,MATCH(装备强化附表!U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117</v>
      </c>
      <c r="V774" s="54">
        <f t="shared" si="187"/>
        <v>234000</v>
      </c>
      <c r="W774" s="54">
        <f>ROUNDUP(装备强化!$F$3*INDEX(装备强化!$C$12:$C$26,MATCH(装备强化附表!W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131</v>
      </c>
      <c r="X774" s="54">
        <f t="shared" si="188"/>
        <v>262000</v>
      </c>
      <c r="Y774" s="54">
        <f>ROUNDUP(装备强化!$F$3*INDEX(装备强化!$C$12:$C$26,MATCH(装备强化附表!Y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145</v>
      </c>
      <c r="Z774" s="54">
        <f t="shared" si="189"/>
        <v>290000</v>
      </c>
      <c r="AA774" s="54">
        <f>ROUNDUP(装备强化!$F$3*INDEX(装备强化!$C$12:$C$26,MATCH(装备强化附表!AA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254</v>
      </c>
      <c r="AB774" s="54">
        <f t="shared" si="190"/>
        <v>508000</v>
      </c>
      <c r="AC774" s="54">
        <f>ROUNDUP(装备强化!$F$3*INDEX(装备强化!$C$12:$C$26,MATCH(装备强化附表!AC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282</v>
      </c>
      <c r="AD774" s="54">
        <f t="shared" si="191"/>
        <v>564000</v>
      </c>
      <c r="AE774" s="54">
        <f>ROUNDUP(装备强化!$F$3*INDEX(装备强化!$C$12:$C$26,MATCH(装备强化附表!AE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310</v>
      </c>
      <c r="AF774" s="54">
        <f t="shared" si="192"/>
        <v>620000</v>
      </c>
      <c r="AG774" s="54">
        <f>ROUNDUP(装备强化!$F$3*INDEX(装备强化!$C$12:$C$26,MATCH(装备强化附表!AG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338</v>
      </c>
      <c r="AH774" s="54">
        <f t="shared" si="193"/>
        <v>676000</v>
      </c>
      <c r="AI774" s="54">
        <f>ROUNDUP(装备强化!$F$3*INDEX(装备强化!$C$12:$C$26,MATCH(装备强化附表!AI$1,装备强化!$B$12:$B$26,0))*INDEX(装备强化!$G$12:$G$16,MATCH(装备强化附表!$D774,装备强化!$F$12:$F$16,0))*(INDEX(装备强化!$K$12:$K$26,MATCH(装备强化附表!$E774,装备强化!$J$12:$J$26,0))+IF($B774=1,装备强化!$K$28,0))*INDEX(装备强化!$O$12:$O$21,MATCH(装备强化附表!$C774,装备强化!$N$12:$N$21,0)),0)</f>
        <v>366</v>
      </c>
      <c r="AJ774" s="54">
        <f t="shared" si="194"/>
        <v>732000</v>
      </c>
    </row>
    <row r="775" spans="1:36">
      <c r="A775" t="s">
        <v>897</v>
      </c>
      <c r="B775">
        <v>0</v>
      </c>
      <c r="C775" t="s">
        <v>125</v>
      </c>
      <c r="D775" t="s">
        <v>311</v>
      </c>
      <c r="E775">
        <v>25</v>
      </c>
      <c r="F775" t="s">
        <v>232</v>
      </c>
      <c r="G775" s="54">
        <f>ROUNDUP(装备强化!$F$3*INDEX(装备强化!$C$12:$C$26,MATCH(装备强化附表!G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15</v>
      </c>
      <c r="H775" s="54">
        <f t="shared" si="180"/>
        <v>30000</v>
      </c>
      <c r="I775" s="54">
        <f>ROUNDUP(装备强化!$F$3*INDEX(装备强化!$C$12:$C$26,MATCH(装备强化附表!I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22</v>
      </c>
      <c r="J775" s="54">
        <f t="shared" si="181"/>
        <v>44000</v>
      </c>
      <c r="K775" s="54">
        <f>ROUNDUP(装备强化!$F$3*INDEX(装备强化!$C$12:$C$26,MATCH(装备强化附表!K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32</v>
      </c>
      <c r="L775" s="54">
        <f t="shared" si="182"/>
        <v>64000</v>
      </c>
      <c r="M775" s="54">
        <f>ROUNDUP(装备强化!$F$3*INDEX(装备强化!$C$12:$C$26,MATCH(装备强化附表!M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39</v>
      </c>
      <c r="N775" s="54">
        <f t="shared" si="183"/>
        <v>78000</v>
      </c>
      <c r="O775" s="54">
        <f>ROUNDUP(装备强化!$F$3*INDEX(装备强化!$C$12:$C$26,MATCH(装备强化附表!O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50</v>
      </c>
      <c r="P775" s="54">
        <f t="shared" si="184"/>
        <v>100000</v>
      </c>
      <c r="Q775" s="54">
        <f>ROUNDUP(装备强化!$F$3*INDEX(装备强化!$C$12:$C$26,MATCH(装备强化附表!Q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88</v>
      </c>
      <c r="R775" s="54">
        <f t="shared" si="185"/>
        <v>176000</v>
      </c>
      <c r="S775" s="54">
        <f>ROUNDUP(装备强化!$F$3*INDEX(装备强化!$C$12:$C$26,MATCH(装备强化附表!S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102</v>
      </c>
      <c r="T775" s="54">
        <f t="shared" si="186"/>
        <v>204000</v>
      </c>
      <c r="U775" s="54">
        <f>ROUNDUP(装备强化!$F$3*INDEX(装备强化!$C$12:$C$26,MATCH(装备强化附表!U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117</v>
      </c>
      <c r="V775" s="54">
        <f t="shared" si="187"/>
        <v>234000</v>
      </c>
      <c r="W775" s="54">
        <f>ROUNDUP(装备强化!$F$3*INDEX(装备强化!$C$12:$C$26,MATCH(装备强化附表!W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131</v>
      </c>
      <c r="X775" s="54">
        <f t="shared" si="188"/>
        <v>262000</v>
      </c>
      <c r="Y775" s="54">
        <f>ROUNDUP(装备强化!$F$3*INDEX(装备强化!$C$12:$C$26,MATCH(装备强化附表!Y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145</v>
      </c>
      <c r="Z775" s="54">
        <f t="shared" si="189"/>
        <v>290000</v>
      </c>
      <c r="AA775" s="54">
        <f>ROUNDUP(装备强化!$F$3*INDEX(装备强化!$C$12:$C$26,MATCH(装备强化附表!AA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254</v>
      </c>
      <c r="AB775" s="54">
        <f t="shared" si="190"/>
        <v>508000</v>
      </c>
      <c r="AC775" s="54">
        <f>ROUNDUP(装备强化!$F$3*INDEX(装备强化!$C$12:$C$26,MATCH(装备强化附表!AC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282</v>
      </c>
      <c r="AD775" s="54">
        <f t="shared" si="191"/>
        <v>564000</v>
      </c>
      <c r="AE775" s="54">
        <f>ROUNDUP(装备强化!$F$3*INDEX(装备强化!$C$12:$C$26,MATCH(装备强化附表!AE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310</v>
      </c>
      <c r="AF775" s="54">
        <f t="shared" si="192"/>
        <v>620000</v>
      </c>
      <c r="AG775" s="54">
        <f>ROUNDUP(装备强化!$F$3*INDEX(装备强化!$C$12:$C$26,MATCH(装备强化附表!AG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338</v>
      </c>
      <c r="AH775" s="54">
        <f t="shared" si="193"/>
        <v>676000</v>
      </c>
      <c r="AI775" s="54">
        <f>ROUNDUP(装备强化!$F$3*INDEX(装备强化!$C$12:$C$26,MATCH(装备强化附表!AI$1,装备强化!$B$12:$B$26,0))*INDEX(装备强化!$G$12:$G$16,MATCH(装备强化附表!$D775,装备强化!$F$12:$F$16,0))*(INDEX(装备强化!$K$12:$K$26,MATCH(装备强化附表!$E775,装备强化!$J$12:$J$26,0))+IF($B775=1,装备强化!$K$28,0))*INDEX(装备强化!$O$12:$O$21,MATCH(装备强化附表!$C775,装备强化!$N$12:$N$21,0)),0)</f>
        <v>366</v>
      </c>
      <c r="AJ775" s="54">
        <f t="shared" si="194"/>
        <v>732000</v>
      </c>
    </row>
    <row r="776" spans="1:36">
      <c r="A776" t="s">
        <v>902</v>
      </c>
      <c r="B776">
        <v>0</v>
      </c>
      <c r="C776" t="s">
        <v>130</v>
      </c>
      <c r="D776" t="s">
        <v>311</v>
      </c>
      <c r="E776">
        <v>25</v>
      </c>
      <c r="F776" t="s">
        <v>232</v>
      </c>
      <c r="G776" s="54">
        <f>ROUNDUP(装备强化!$F$3*INDEX(装备强化!$C$12:$C$26,MATCH(装备强化附表!G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12</v>
      </c>
      <c r="H776" s="54">
        <f t="shared" si="180"/>
        <v>24000</v>
      </c>
      <c r="I776" s="54">
        <f>ROUNDUP(装备强化!$F$3*INDEX(装备强化!$C$12:$C$26,MATCH(装备强化附表!I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17</v>
      </c>
      <c r="J776" s="54">
        <f t="shared" si="181"/>
        <v>34000</v>
      </c>
      <c r="K776" s="54">
        <f>ROUNDUP(装备强化!$F$3*INDEX(装备强化!$C$12:$C$26,MATCH(装备强化附表!K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26</v>
      </c>
      <c r="L776" s="54">
        <f t="shared" si="182"/>
        <v>52000</v>
      </c>
      <c r="M776" s="54">
        <f>ROUNDUP(装备强化!$F$3*INDEX(装备强化!$C$12:$C$26,MATCH(装备强化附表!M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31</v>
      </c>
      <c r="N776" s="54">
        <f t="shared" si="183"/>
        <v>62000</v>
      </c>
      <c r="O776" s="54">
        <f>ROUNDUP(装备强化!$F$3*INDEX(装备强化!$C$12:$C$26,MATCH(装备强化附表!O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40</v>
      </c>
      <c r="P776" s="54">
        <f t="shared" si="184"/>
        <v>80000</v>
      </c>
      <c r="Q776" s="54">
        <f>ROUNDUP(装备强化!$F$3*INDEX(装备强化!$C$12:$C$26,MATCH(装备强化附表!Q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71</v>
      </c>
      <c r="R776" s="54">
        <f t="shared" si="185"/>
        <v>142000</v>
      </c>
      <c r="S776" s="54">
        <f>ROUNDUP(装备强化!$F$3*INDEX(装备强化!$C$12:$C$26,MATCH(装备强化附表!S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82</v>
      </c>
      <c r="T776" s="54">
        <f t="shared" si="186"/>
        <v>164000</v>
      </c>
      <c r="U776" s="54">
        <f>ROUNDUP(装备强化!$F$3*INDEX(装备强化!$C$12:$C$26,MATCH(装备强化附表!U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93</v>
      </c>
      <c r="V776" s="54">
        <f t="shared" si="187"/>
        <v>186000</v>
      </c>
      <c r="W776" s="54">
        <f>ROUNDUP(装备强化!$F$3*INDEX(装备强化!$C$12:$C$26,MATCH(装备强化附表!W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105</v>
      </c>
      <c r="X776" s="54">
        <f t="shared" si="188"/>
        <v>210000</v>
      </c>
      <c r="Y776" s="54">
        <f>ROUNDUP(装备强化!$F$3*INDEX(装备强化!$C$12:$C$26,MATCH(装备强化附表!Y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116</v>
      </c>
      <c r="Z776" s="54">
        <f t="shared" si="189"/>
        <v>232000</v>
      </c>
      <c r="AA776" s="54">
        <f>ROUNDUP(装备强化!$F$3*INDEX(装备强化!$C$12:$C$26,MATCH(装备强化附表!AA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203</v>
      </c>
      <c r="AB776" s="54">
        <f t="shared" si="190"/>
        <v>406000</v>
      </c>
      <c r="AC776" s="54">
        <f>ROUNDUP(装备强化!$F$3*INDEX(装备强化!$C$12:$C$26,MATCH(装备强化附表!AC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225</v>
      </c>
      <c r="AD776" s="54">
        <f t="shared" si="191"/>
        <v>450000</v>
      </c>
      <c r="AE776" s="54">
        <f>ROUNDUP(装备强化!$F$3*INDEX(装备强化!$C$12:$C$26,MATCH(装备强化附表!AE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248</v>
      </c>
      <c r="AF776" s="54">
        <f t="shared" si="192"/>
        <v>496000</v>
      </c>
      <c r="AG776" s="54">
        <f>ROUNDUP(装备强化!$F$3*INDEX(装备强化!$C$12:$C$26,MATCH(装备强化附表!AG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270</v>
      </c>
      <c r="AH776" s="54">
        <f t="shared" si="193"/>
        <v>540000</v>
      </c>
      <c r="AI776" s="54">
        <f>ROUNDUP(装备强化!$F$3*INDEX(装备强化!$C$12:$C$26,MATCH(装备强化附表!AI$1,装备强化!$B$12:$B$26,0))*INDEX(装备强化!$G$12:$G$16,MATCH(装备强化附表!$D776,装备强化!$F$12:$F$16,0))*(INDEX(装备强化!$K$12:$K$26,MATCH(装备强化附表!$E776,装备强化!$J$12:$J$26,0))+IF($B776=1,装备强化!$K$28,0))*INDEX(装备强化!$O$12:$O$21,MATCH(装备强化附表!$C776,装备强化!$N$12:$N$21,0)),0)</f>
        <v>293</v>
      </c>
      <c r="AJ776" s="54">
        <f t="shared" si="194"/>
        <v>586000</v>
      </c>
    </row>
    <row r="777" spans="1:36">
      <c r="A777" t="s">
        <v>907</v>
      </c>
      <c r="B777">
        <v>0</v>
      </c>
      <c r="C777" t="s">
        <v>131</v>
      </c>
      <c r="D777" t="s">
        <v>311</v>
      </c>
      <c r="E777">
        <v>25</v>
      </c>
      <c r="F777" t="s">
        <v>232</v>
      </c>
      <c r="G777" s="54">
        <f>ROUNDUP(装备强化!$F$3*INDEX(装备强化!$C$12:$C$26,MATCH(装备强化附表!G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12</v>
      </c>
      <c r="H777" s="54">
        <f t="shared" si="180"/>
        <v>24000</v>
      </c>
      <c r="I777" s="54">
        <f>ROUNDUP(装备强化!$F$3*INDEX(装备强化!$C$12:$C$26,MATCH(装备强化附表!I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17</v>
      </c>
      <c r="J777" s="54">
        <f t="shared" si="181"/>
        <v>34000</v>
      </c>
      <c r="K777" s="54">
        <f>ROUNDUP(装备强化!$F$3*INDEX(装备强化!$C$12:$C$26,MATCH(装备强化附表!K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26</v>
      </c>
      <c r="L777" s="54">
        <f t="shared" si="182"/>
        <v>52000</v>
      </c>
      <c r="M777" s="54">
        <f>ROUNDUP(装备强化!$F$3*INDEX(装备强化!$C$12:$C$26,MATCH(装备强化附表!M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31</v>
      </c>
      <c r="N777" s="54">
        <f t="shared" si="183"/>
        <v>62000</v>
      </c>
      <c r="O777" s="54">
        <f>ROUNDUP(装备强化!$F$3*INDEX(装备强化!$C$12:$C$26,MATCH(装备强化附表!O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40</v>
      </c>
      <c r="P777" s="54">
        <f t="shared" si="184"/>
        <v>80000</v>
      </c>
      <c r="Q777" s="54">
        <f>ROUNDUP(装备强化!$F$3*INDEX(装备强化!$C$12:$C$26,MATCH(装备强化附表!Q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71</v>
      </c>
      <c r="R777" s="54">
        <f t="shared" si="185"/>
        <v>142000</v>
      </c>
      <c r="S777" s="54">
        <f>ROUNDUP(装备强化!$F$3*INDEX(装备强化!$C$12:$C$26,MATCH(装备强化附表!S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82</v>
      </c>
      <c r="T777" s="54">
        <f t="shared" si="186"/>
        <v>164000</v>
      </c>
      <c r="U777" s="54">
        <f>ROUNDUP(装备强化!$F$3*INDEX(装备强化!$C$12:$C$26,MATCH(装备强化附表!U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93</v>
      </c>
      <c r="V777" s="54">
        <f t="shared" si="187"/>
        <v>186000</v>
      </c>
      <c r="W777" s="54">
        <f>ROUNDUP(装备强化!$F$3*INDEX(装备强化!$C$12:$C$26,MATCH(装备强化附表!W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105</v>
      </c>
      <c r="X777" s="54">
        <f t="shared" si="188"/>
        <v>210000</v>
      </c>
      <c r="Y777" s="54">
        <f>ROUNDUP(装备强化!$F$3*INDEX(装备强化!$C$12:$C$26,MATCH(装备强化附表!Y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116</v>
      </c>
      <c r="Z777" s="54">
        <f t="shared" si="189"/>
        <v>232000</v>
      </c>
      <c r="AA777" s="54">
        <f>ROUNDUP(装备强化!$F$3*INDEX(装备强化!$C$12:$C$26,MATCH(装备强化附表!AA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203</v>
      </c>
      <c r="AB777" s="54">
        <f t="shared" si="190"/>
        <v>406000</v>
      </c>
      <c r="AC777" s="54">
        <f>ROUNDUP(装备强化!$F$3*INDEX(装备强化!$C$12:$C$26,MATCH(装备强化附表!AC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225</v>
      </c>
      <c r="AD777" s="54">
        <f t="shared" si="191"/>
        <v>450000</v>
      </c>
      <c r="AE777" s="54">
        <f>ROUNDUP(装备强化!$F$3*INDEX(装备强化!$C$12:$C$26,MATCH(装备强化附表!AE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248</v>
      </c>
      <c r="AF777" s="54">
        <f t="shared" si="192"/>
        <v>496000</v>
      </c>
      <c r="AG777" s="54">
        <f>ROUNDUP(装备强化!$F$3*INDEX(装备强化!$C$12:$C$26,MATCH(装备强化附表!AG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270</v>
      </c>
      <c r="AH777" s="54">
        <f t="shared" si="193"/>
        <v>540000</v>
      </c>
      <c r="AI777" s="54">
        <f>ROUNDUP(装备强化!$F$3*INDEX(装备强化!$C$12:$C$26,MATCH(装备强化附表!AI$1,装备强化!$B$12:$B$26,0))*INDEX(装备强化!$G$12:$G$16,MATCH(装备强化附表!$D777,装备强化!$F$12:$F$16,0))*(INDEX(装备强化!$K$12:$K$26,MATCH(装备强化附表!$E777,装备强化!$J$12:$J$26,0))+IF($B777=1,装备强化!$K$28,0))*INDEX(装备强化!$O$12:$O$21,MATCH(装备强化附表!$C777,装备强化!$N$12:$N$21,0)),0)</f>
        <v>293</v>
      </c>
      <c r="AJ777" s="54">
        <f t="shared" si="194"/>
        <v>586000</v>
      </c>
    </row>
    <row r="778" spans="1:36">
      <c r="A778" t="s">
        <v>912</v>
      </c>
      <c r="B778">
        <v>0</v>
      </c>
      <c r="C778" t="s">
        <v>132</v>
      </c>
      <c r="D778" t="s">
        <v>311</v>
      </c>
      <c r="E778">
        <v>25</v>
      </c>
      <c r="F778" t="s">
        <v>232</v>
      </c>
      <c r="G778" s="54">
        <f>ROUNDUP(装备强化!$F$3*INDEX(装备强化!$C$12:$C$26,MATCH(装备强化附表!G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7</v>
      </c>
      <c r="H778" s="54">
        <f t="shared" si="180"/>
        <v>14000</v>
      </c>
      <c r="I778" s="54">
        <f>ROUNDUP(装备强化!$F$3*INDEX(装备强化!$C$12:$C$26,MATCH(装备强化附表!I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11</v>
      </c>
      <c r="J778" s="54">
        <f t="shared" si="181"/>
        <v>22000</v>
      </c>
      <c r="K778" s="54">
        <f>ROUNDUP(装备强化!$F$3*INDEX(装备强化!$C$12:$C$26,MATCH(装备强化附表!K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16</v>
      </c>
      <c r="L778" s="54">
        <f t="shared" si="182"/>
        <v>32000</v>
      </c>
      <c r="M778" s="54">
        <f>ROUNDUP(装备强化!$F$3*INDEX(装备强化!$C$12:$C$26,MATCH(装备强化附表!M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19</v>
      </c>
      <c r="N778" s="54">
        <f t="shared" si="183"/>
        <v>38000</v>
      </c>
      <c r="O778" s="54">
        <f>ROUNDUP(装备强化!$F$3*INDEX(装备强化!$C$12:$C$26,MATCH(装备强化附表!O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24</v>
      </c>
      <c r="P778" s="54">
        <f t="shared" si="184"/>
        <v>48000</v>
      </c>
      <c r="Q778" s="54">
        <f>ROUNDUP(装备强化!$F$3*INDEX(装备强化!$C$12:$C$26,MATCH(装备强化附表!Q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43</v>
      </c>
      <c r="R778" s="54">
        <f t="shared" si="185"/>
        <v>86000</v>
      </c>
      <c r="S778" s="54">
        <f>ROUNDUP(装备强化!$F$3*INDEX(装备强化!$C$12:$C$26,MATCH(装备强化附表!S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49</v>
      </c>
      <c r="T778" s="54">
        <f t="shared" si="186"/>
        <v>98000</v>
      </c>
      <c r="U778" s="54">
        <f>ROUNDUP(装备强化!$F$3*INDEX(装备强化!$C$12:$C$26,MATCH(装备强化附表!U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56</v>
      </c>
      <c r="V778" s="54">
        <f t="shared" si="187"/>
        <v>112000</v>
      </c>
      <c r="W778" s="54">
        <f>ROUNDUP(装备强化!$F$3*INDEX(装备强化!$C$12:$C$26,MATCH(装备强化附表!W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63</v>
      </c>
      <c r="X778" s="54">
        <f t="shared" si="188"/>
        <v>126000</v>
      </c>
      <c r="Y778" s="54">
        <f>ROUNDUP(装备强化!$F$3*INDEX(装备强化!$C$12:$C$26,MATCH(装备强化附表!Y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70</v>
      </c>
      <c r="Z778" s="54">
        <f t="shared" si="189"/>
        <v>140000</v>
      </c>
      <c r="AA778" s="54">
        <f>ROUNDUP(装备强化!$F$3*INDEX(装备强化!$C$12:$C$26,MATCH(装备强化附表!AA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122</v>
      </c>
      <c r="AB778" s="54">
        <f t="shared" si="190"/>
        <v>244000</v>
      </c>
      <c r="AC778" s="54">
        <f>ROUNDUP(装备强化!$F$3*INDEX(装备强化!$C$12:$C$26,MATCH(装备强化附表!AC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135</v>
      </c>
      <c r="AD778" s="54">
        <f t="shared" si="191"/>
        <v>270000</v>
      </c>
      <c r="AE778" s="54">
        <f>ROUNDUP(装备强化!$F$3*INDEX(装备强化!$C$12:$C$26,MATCH(装备强化附表!AE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149</v>
      </c>
      <c r="AF778" s="54">
        <f t="shared" si="192"/>
        <v>298000</v>
      </c>
      <c r="AG778" s="54">
        <f>ROUNDUP(装备强化!$F$3*INDEX(装备强化!$C$12:$C$26,MATCH(装备强化附表!AG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162</v>
      </c>
      <c r="AH778" s="54">
        <f t="shared" si="193"/>
        <v>324000</v>
      </c>
      <c r="AI778" s="54">
        <f>ROUNDUP(装备强化!$F$3*INDEX(装备强化!$C$12:$C$26,MATCH(装备强化附表!AI$1,装备强化!$B$12:$B$26,0))*INDEX(装备强化!$G$12:$G$16,MATCH(装备强化附表!$D778,装备强化!$F$12:$F$16,0))*(INDEX(装备强化!$K$12:$K$26,MATCH(装备强化附表!$E778,装备强化!$J$12:$J$26,0))+IF($B778=1,装备强化!$K$28,0))*INDEX(装备强化!$O$12:$O$21,MATCH(装备强化附表!$C778,装备强化!$N$12:$N$21,0)),0)</f>
        <v>176</v>
      </c>
      <c r="AJ778" s="54">
        <f t="shared" si="194"/>
        <v>352000</v>
      </c>
    </row>
    <row r="779" spans="1:36">
      <c r="A779" t="s">
        <v>917</v>
      </c>
      <c r="B779">
        <v>0</v>
      </c>
      <c r="C779" t="s">
        <v>127</v>
      </c>
      <c r="D779" t="s">
        <v>311</v>
      </c>
      <c r="E779">
        <v>25</v>
      </c>
      <c r="F779" t="s">
        <v>135</v>
      </c>
      <c r="G779" s="54">
        <f>ROUNDUP(装备强化!$F$3*INDEX(装备强化!$C$12:$C$26,MATCH(装备强化附表!G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23</v>
      </c>
      <c r="H779" s="54">
        <f t="shared" si="180"/>
        <v>46000</v>
      </c>
      <c r="I779" s="54">
        <f>ROUNDUP(装备强化!$F$3*INDEX(装备强化!$C$12:$C$26,MATCH(装备强化附表!I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34</v>
      </c>
      <c r="J779" s="54">
        <f t="shared" si="181"/>
        <v>68000</v>
      </c>
      <c r="K779" s="54">
        <f>ROUNDUP(装备强化!$F$3*INDEX(装备强化!$C$12:$C$26,MATCH(装备强化附表!K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51</v>
      </c>
      <c r="L779" s="54">
        <f t="shared" si="182"/>
        <v>102000</v>
      </c>
      <c r="M779" s="54">
        <f>ROUNDUP(装备强化!$F$3*INDEX(装备强化!$C$12:$C$26,MATCH(装备强化附表!M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62</v>
      </c>
      <c r="N779" s="54">
        <f t="shared" si="183"/>
        <v>124000</v>
      </c>
      <c r="O779" s="54">
        <f>ROUNDUP(装备强化!$F$3*INDEX(装备强化!$C$12:$C$26,MATCH(装备强化附表!O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79</v>
      </c>
      <c r="P779" s="54">
        <f t="shared" si="184"/>
        <v>158000</v>
      </c>
      <c r="Q779" s="54">
        <f>ROUNDUP(装备强化!$F$3*INDEX(装备强化!$C$12:$C$26,MATCH(装备强化附表!Q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141</v>
      </c>
      <c r="R779" s="54">
        <f t="shared" si="185"/>
        <v>282000</v>
      </c>
      <c r="S779" s="54">
        <f>ROUNDUP(装备强化!$F$3*INDEX(装备强化!$C$12:$C$26,MATCH(装备强化附表!S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164</v>
      </c>
      <c r="T779" s="54">
        <f t="shared" si="186"/>
        <v>328000</v>
      </c>
      <c r="U779" s="54">
        <f>ROUNDUP(装备强化!$F$3*INDEX(装备强化!$C$12:$C$26,MATCH(装备强化附表!U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186</v>
      </c>
      <c r="V779" s="54">
        <f t="shared" si="187"/>
        <v>372000</v>
      </c>
      <c r="W779" s="54">
        <f>ROUNDUP(装备强化!$F$3*INDEX(装备强化!$C$12:$C$26,MATCH(装备强化附表!W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209</v>
      </c>
      <c r="X779" s="54">
        <f t="shared" si="188"/>
        <v>418000</v>
      </c>
      <c r="Y779" s="54">
        <f>ROUNDUP(装备强化!$F$3*INDEX(装备强化!$C$12:$C$26,MATCH(装备强化附表!Y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231</v>
      </c>
      <c r="Z779" s="54">
        <f t="shared" si="189"/>
        <v>462000</v>
      </c>
      <c r="AA779" s="54">
        <f>ROUNDUP(装备强化!$F$3*INDEX(装备强化!$C$12:$C$26,MATCH(装备强化附表!AA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405</v>
      </c>
      <c r="AB779" s="54">
        <f t="shared" si="190"/>
        <v>810000</v>
      </c>
      <c r="AC779" s="54">
        <f>ROUNDUP(装备强化!$F$3*INDEX(装备强化!$C$12:$C$26,MATCH(装备强化附表!AC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450</v>
      </c>
      <c r="AD779" s="54">
        <f t="shared" si="191"/>
        <v>900000</v>
      </c>
      <c r="AE779" s="54">
        <f>ROUNDUP(装备强化!$F$3*INDEX(装备强化!$C$12:$C$26,MATCH(装备强化附表!AE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495</v>
      </c>
      <c r="AF779" s="54">
        <f t="shared" si="192"/>
        <v>990000</v>
      </c>
      <c r="AG779" s="54">
        <f>ROUNDUP(装备强化!$F$3*INDEX(装备强化!$C$12:$C$26,MATCH(装备强化附表!AG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540</v>
      </c>
      <c r="AH779" s="54">
        <f t="shared" si="193"/>
        <v>1080000</v>
      </c>
      <c r="AI779" s="54">
        <f>ROUNDUP(装备强化!$F$3*INDEX(装备强化!$C$12:$C$26,MATCH(装备强化附表!AI$1,装备强化!$B$12:$B$26,0))*INDEX(装备强化!$G$12:$G$16,MATCH(装备强化附表!$D779,装备强化!$F$12:$F$16,0))*(INDEX(装备强化!$K$12:$K$26,MATCH(装备强化附表!$E779,装备强化!$J$12:$J$26,0))+IF($B779=1,装备强化!$K$28,0))*INDEX(装备强化!$O$12:$O$21,MATCH(装备强化附表!$C779,装备强化!$N$12:$N$21,0)),0)</f>
        <v>585</v>
      </c>
      <c r="AJ779" s="54">
        <f t="shared" si="194"/>
        <v>1170000</v>
      </c>
    </row>
    <row r="780" spans="1:36">
      <c r="A780" t="s">
        <v>922</v>
      </c>
      <c r="B780">
        <v>1</v>
      </c>
      <c r="C780" t="s">
        <v>127</v>
      </c>
      <c r="D780" t="s">
        <v>311</v>
      </c>
      <c r="E780">
        <v>25</v>
      </c>
      <c r="F780" t="s">
        <v>135</v>
      </c>
      <c r="G780" s="54">
        <f>ROUNDUP(装备强化!$F$3*INDEX(装备强化!$C$12:$C$26,MATCH(装备强化附表!G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32</v>
      </c>
      <c r="H780" s="54">
        <f t="shared" si="180"/>
        <v>64000</v>
      </c>
      <c r="I780" s="54">
        <f>ROUNDUP(装备强化!$F$3*INDEX(装备强化!$C$12:$C$26,MATCH(装备强化附表!I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48</v>
      </c>
      <c r="J780" s="54">
        <f t="shared" si="181"/>
        <v>96000</v>
      </c>
      <c r="K780" s="54">
        <f>ROUNDUP(装备强化!$F$3*INDEX(装备强化!$C$12:$C$26,MATCH(装备强化附表!K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71</v>
      </c>
      <c r="L780" s="54">
        <f t="shared" si="182"/>
        <v>142000</v>
      </c>
      <c r="M780" s="54">
        <f>ROUNDUP(装备强化!$F$3*INDEX(装备强化!$C$12:$C$26,MATCH(装备强化附表!M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87</v>
      </c>
      <c r="N780" s="54">
        <f t="shared" si="183"/>
        <v>174000</v>
      </c>
      <c r="O780" s="54">
        <f>ROUNDUP(装备强化!$F$3*INDEX(装备强化!$C$12:$C$26,MATCH(装备强化附表!O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111</v>
      </c>
      <c r="P780" s="54">
        <f t="shared" si="184"/>
        <v>222000</v>
      </c>
      <c r="Q780" s="54">
        <f>ROUNDUP(装备强化!$F$3*INDEX(装备强化!$C$12:$C$26,MATCH(装备强化附表!Q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197</v>
      </c>
      <c r="R780" s="54">
        <f t="shared" si="185"/>
        <v>394000</v>
      </c>
      <c r="S780" s="54">
        <f>ROUNDUP(装备强化!$F$3*INDEX(装备强化!$C$12:$C$26,MATCH(装备强化附表!S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229</v>
      </c>
      <c r="T780" s="54">
        <f t="shared" si="186"/>
        <v>458000</v>
      </c>
      <c r="U780" s="54">
        <f>ROUNDUP(装备强化!$F$3*INDEX(装备强化!$C$12:$C$26,MATCH(装备强化附表!U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260</v>
      </c>
      <c r="V780" s="54">
        <f t="shared" si="187"/>
        <v>520000</v>
      </c>
      <c r="W780" s="54">
        <f>ROUNDUP(装备强化!$F$3*INDEX(装备强化!$C$12:$C$26,MATCH(装备强化附表!W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292</v>
      </c>
      <c r="X780" s="54">
        <f t="shared" si="188"/>
        <v>584000</v>
      </c>
      <c r="Y780" s="54">
        <f>ROUNDUP(装备强化!$F$3*INDEX(装备强化!$C$12:$C$26,MATCH(装备强化附表!Y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323</v>
      </c>
      <c r="Z780" s="54">
        <f t="shared" si="189"/>
        <v>646000</v>
      </c>
      <c r="AA780" s="54">
        <f>ROUNDUP(装备强化!$F$3*INDEX(装备强化!$C$12:$C$26,MATCH(装备强化附表!AA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567</v>
      </c>
      <c r="AB780" s="54">
        <f t="shared" si="190"/>
        <v>1134000</v>
      </c>
      <c r="AC780" s="54">
        <f>ROUNDUP(装备强化!$F$3*INDEX(装备强化!$C$12:$C$26,MATCH(装备强化附表!AC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630</v>
      </c>
      <c r="AD780" s="54">
        <f t="shared" si="191"/>
        <v>1260000</v>
      </c>
      <c r="AE780" s="54">
        <f>ROUNDUP(装备强化!$F$3*INDEX(装备强化!$C$12:$C$26,MATCH(装备强化附表!AE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693</v>
      </c>
      <c r="AF780" s="54">
        <f t="shared" si="192"/>
        <v>1386000</v>
      </c>
      <c r="AG780" s="54">
        <f>ROUNDUP(装备强化!$F$3*INDEX(装备强化!$C$12:$C$26,MATCH(装备强化附表!AG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756</v>
      </c>
      <c r="AH780" s="54">
        <f t="shared" si="193"/>
        <v>1512000</v>
      </c>
      <c r="AI780" s="54">
        <f>ROUNDUP(装备强化!$F$3*INDEX(装备强化!$C$12:$C$26,MATCH(装备强化附表!AI$1,装备强化!$B$12:$B$26,0))*INDEX(装备强化!$G$12:$G$16,MATCH(装备强化附表!$D780,装备强化!$F$12:$F$16,0))*(INDEX(装备强化!$K$12:$K$26,MATCH(装备强化附表!$E780,装备强化!$J$12:$J$26,0))+IF($B780=1,装备强化!$K$28,0))*INDEX(装备强化!$O$12:$O$21,MATCH(装备强化附表!$C780,装备强化!$N$12:$N$21,0)),0)</f>
        <v>819</v>
      </c>
      <c r="AJ780" s="54">
        <f t="shared" si="194"/>
        <v>1638000</v>
      </c>
    </row>
    <row r="781" spans="1:36">
      <c r="A781" t="s">
        <v>927</v>
      </c>
      <c r="B781">
        <v>0</v>
      </c>
      <c r="C781" t="s">
        <v>128</v>
      </c>
      <c r="D781" t="s">
        <v>311</v>
      </c>
      <c r="E781">
        <v>25</v>
      </c>
      <c r="F781" t="s">
        <v>135</v>
      </c>
      <c r="G781" s="54">
        <f>ROUNDUP(装备强化!$F$3*INDEX(装备强化!$C$12:$C$26,MATCH(装备强化附表!G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15</v>
      </c>
      <c r="H781" s="54">
        <f t="shared" si="180"/>
        <v>30000</v>
      </c>
      <c r="I781" s="54">
        <f>ROUNDUP(装备强化!$F$3*INDEX(装备强化!$C$12:$C$26,MATCH(装备强化附表!I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22</v>
      </c>
      <c r="J781" s="54">
        <f t="shared" si="181"/>
        <v>44000</v>
      </c>
      <c r="K781" s="54">
        <f>ROUNDUP(装备强化!$F$3*INDEX(装备强化!$C$12:$C$26,MATCH(装备强化附表!K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32</v>
      </c>
      <c r="L781" s="54">
        <f t="shared" si="182"/>
        <v>64000</v>
      </c>
      <c r="M781" s="54">
        <f>ROUNDUP(装备强化!$F$3*INDEX(装备强化!$C$12:$C$26,MATCH(装备强化附表!M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39</v>
      </c>
      <c r="N781" s="54">
        <f t="shared" si="183"/>
        <v>78000</v>
      </c>
      <c r="O781" s="54">
        <f>ROUNDUP(装备强化!$F$3*INDEX(装备强化!$C$12:$C$26,MATCH(装备强化附表!O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50</v>
      </c>
      <c r="P781" s="54">
        <f t="shared" si="184"/>
        <v>100000</v>
      </c>
      <c r="Q781" s="54">
        <f>ROUNDUP(装备强化!$F$3*INDEX(装备强化!$C$12:$C$26,MATCH(装备强化附表!Q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88</v>
      </c>
      <c r="R781" s="54">
        <f t="shared" si="185"/>
        <v>176000</v>
      </c>
      <c r="S781" s="54">
        <f>ROUNDUP(装备强化!$F$3*INDEX(装备强化!$C$12:$C$26,MATCH(装备强化附表!S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102</v>
      </c>
      <c r="T781" s="54">
        <f t="shared" si="186"/>
        <v>204000</v>
      </c>
      <c r="U781" s="54">
        <f>ROUNDUP(装备强化!$F$3*INDEX(装备强化!$C$12:$C$26,MATCH(装备强化附表!U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117</v>
      </c>
      <c r="V781" s="54">
        <f t="shared" si="187"/>
        <v>234000</v>
      </c>
      <c r="W781" s="54">
        <f>ROUNDUP(装备强化!$F$3*INDEX(装备强化!$C$12:$C$26,MATCH(装备强化附表!W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131</v>
      </c>
      <c r="X781" s="54">
        <f t="shared" si="188"/>
        <v>262000</v>
      </c>
      <c r="Y781" s="54">
        <f>ROUNDUP(装备强化!$F$3*INDEX(装备强化!$C$12:$C$26,MATCH(装备强化附表!Y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145</v>
      </c>
      <c r="Z781" s="54">
        <f t="shared" si="189"/>
        <v>290000</v>
      </c>
      <c r="AA781" s="54">
        <f>ROUNDUP(装备强化!$F$3*INDEX(装备强化!$C$12:$C$26,MATCH(装备强化附表!AA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254</v>
      </c>
      <c r="AB781" s="54">
        <f t="shared" si="190"/>
        <v>508000</v>
      </c>
      <c r="AC781" s="54">
        <f>ROUNDUP(装备强化!$F$3*INDEX(装备强化!$C$12:$C$26,MATCH(装备强化附表!AC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282</v>
      </c>
      <c r="AD781" s="54">
        <f t="shared" si="191"/>
        <v>564000</v>
      </c>
      <c r="AE781" s="54">
        <f>ROUNDUP(装备强化!$F$3*INDEX(装备强化!$C$12:$C$26,MATCH(装备强化附表!AE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310</v>
      </c>
      <c r="AF781" s="54">
        <f t="shared" si="192"/>
        <v>620000</v>
      </c>
      <c r="AG781" s="54">
        <f>ROUNDUP(装备强化!$F$3*INDEX(装备强化!$C$12:$C$26,MATCH(装备强化附表!AG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338</v>
      </c>
      <c r="AH781" s="54">
        <f t="shared" si="193"/>
        <v>676000</v>
      </c>
      <c r="AI781" s="54">
        <f>ROUNDUP(装备强化!$F$3*INDEX(装备强化!$C$12:$C$26,MATCH(装备强化附表!AI$1,装备强化!$B$12:$B$26,0))*INDEX(装备强化!$G$12:$G$16,MATCH(装备强化附表!$D781,装备强化!$F$12:$F$16,0))*(INDEX(装备强化!$K$12:$K$26,MATCH(装备强化附表!$E781,装备强化!$J$12:$J$26,0))+IF($B781=1,装备强化!$K$28,0))*INDEX(装备强化!$O$12:$O$21,MATCH(装备强化附表!$C781,装备强化!$N$12:$N$21,0)),0)</f>
        <v>366</v>
      </c>
      <c r="AJ781" s="54">
        <f t="shared" si="194"/>
        <v>732000</v>
      </c>
    </row>
    <row r="782" spans="1:36">
      <c r="A782" t="s">
        <v>932</v>
      </c>
      <c r="B782">
        <v>1</v>
      </c>
      <c r="C782" t="s">
        <v>128</v>
      </c>
      <c r="D782" t="s">
        <v>311</v>
      </c>
      <c r="E782">
        <v>25</v>
      </c>
      <c r="F782" t="s">
        <v>135</v>
      </c>
      <c r="G782" s="54">
        <f>ROUNDUP(装备强化!$F$3*INDEX(装备强化!$C$12:$C$26,MATCH(装备强化附表!G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20</v>
      </c>
      <c r="H782" s="54">
        <f t="shared" si="180"/>
        <v>40000</v>
      </c>
      <c r="I782" s="54">
        <f>ROUNDUP(装备强化!$F$3*INDEX(装备强化!$C$12:$C$26,MATCH(装备强化附表!I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30</v>
      </c>
      <c r="J782" s="54">
        <f t="shared" si="181"/>
        <v>60000</v>
      </c>
      <c r="K782" s="54">
        <f>ROUNDUP(装备强化!$F$3*INDEX(装备强化!$C$12:$C$26,MATCH(装备强化附表!K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45</v>
      </c>
      <c r="L782" s="54">
        <f t="shared" si="182"/>
        <v>90000</v>
      </c>
      <c r="M782" s="54">
        <f>ROUNDUP(装备强化!$F$3*INDEX(装备强化!$C$12:$C$26,MATCH(装备强化附表!M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55</v>
      </c>
      <c r="N782" s="54">
        <f t="shared" si="183"/>
        <v>110000</v>
      </c>
      <c r="O782" s="54">
        <f>ROUNDUP(装备强化!$F$3*INDEX(装备强化!$C$12:$C$26,MATCH(装备强化附表!O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69</v>
      </c>
      <c r="P782" s="54">
        <f t="shared" si="184"/>
        <v>138000</v>
      </c>
      <c r="Q782" s="54">
        <f>ROUNDUP(装备强化!$F$3*INDEX(装备强化!$C$12:$C$26,MATCH(装备强化附表!Q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124</v>
      </c>
      <c r="R782" s="54">
        <f t="shared" si="185"/>
        <v>248000</v>
      </c>
      <c r="S782" s="54">
        <f>ROUNDUP(装备强化!$F$3*INDEX(装备强化!$C$12:$C$26,MATCH(装备强化附表!S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143</v>
      </c>
      <c r="T782" s="54">
        <f t="shared" si="186"/>
        <v>286000</v>
      </c>
      <c r="U782" s="54">
        <f>ROUNDUP(装备强化!$F$3*INDEX(装备强化!$C$12:$C$26,MATCH(装备强化附表!U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163</v>
      </c>
      <c r="V782" s="54">
        <f t="shared" si="187"/>
        <v>326000</v>
      </c>
      <c r="W782" s="54">
        <f>ROUNDUP(装备强化!$F$3*INDEX(装备强化!$C$12:$C$26,MATCH(装备强化附表!W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183</v>
      </c>
      <c r="X782" s="54">
        <f t="shared" si="188"/>
        <v>366000</v>
      </c>
      <c r="Y782" s="54">
        <f>ROUNDUP(装备强化!$F$3*INDEX(装备强化!$C$12:$C$26,MATCH(装备强化附表!Y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202</v>
      </c>
      <c r="Z782" s="54">
        <f t="shared" si="189"/>
        <v>404000</v>
      </c>
      <c r="AA782" s="54">
        <f>ROUNDUP(装备强化!$F$3*INDEX(装备强化!$C$12:$C$26,MATCH(装备强化附表!AA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355</v>
      </c>
      <c r="AB782" s="54">
        <f t="shared" si="190"/>
        <v>710000</v>
      </c>
      <c r="AC782" s="54">
        <f>ROUNDUP(装备强化!$F$3*INDEX(装备强化!$C$12:$C$26,MATCH(装备强化附表!AC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394</v>
      </c>
      <c r="AD782" s="54">
        <f t="shared" si="191"/>
        <v>788000</v>
      </c>
      <c r="AE782" s="54">
        <f>ROUNDUP(装备强化!$F$3*INDEX(装备强化!$C$12:$C$26,MATCH(装备强化附表!AE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434</v>
      </c>
      <c r="AF782" s="54">
        <f t="shared" si="192"/>
        <v>868000</v>
      </c>
      <c r="AG782" s="54">
        <f>ROUNDUP(装备强化!$F$3*INDEX(装备强化!$C$12:$C$26,MATCH(装备强化附表!AG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473</v>
      </c>
      <c r="AH782" s="54">
        <f t="shared" si="193"/>
        <v>946000</v>
      </c>
      <c r="AI782" s="54">
        <f>ROUNDUP(装备强化!$F$3*INDEX(装备强化!$C$12:$C$26,MATCH(装备强化附表!AI$1,装备强化!$B$12:$B$26,0))*INDEX(装备强化!$G$12:$G$16,MATCH(装备强化附表!$D782,装备强化!$F$12:$F$16,0))*(INDEX(装备强化!$K$12:$K$26,MATCH(装备强化附表!$E782,装备强化!$J$12:$J$26,0))+IF($B782=1,装备强化!$K$28,0))*INDEX(装备强化!$O$12:$O$21,MATCH(装备强化附表!$C782,装备强化!$N$12:$N$21,0)),0)</f>
        <v>512</v>
      </c>
      <c r="AJ782" s="54">
        <f t="shared" si="194"/>
        <v>1024000</v>
      </c>
    </row>
    <row r="783" spans="1:36">
      <c r="A783" t="s">
        <v>937</v>
      </c>
      <c r="B783">
        <v>0</v>
      </c>
      <c r="C783" t="s">
        <v>127</v>
      </c>
      <c r="D783" t="s">
        <v>311</v>
      </c>
      <c r="E783">
        <v>25</v>
      </c>
      <c r="F783" t="s">
        <v>139</v>
      </c>
      <c r="G783" s="54">
        <f>ROUNDUP(装备强化!$F$3*INDEX(装备强化!$C$12:$C$26,MATCH(装备强化附表!G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23</v>
      </c>
      <c r="H783" s="54">
        <f t="shared" si="180"/>
        <v>46000</v>
      </c>
      <c r="I783" s="54">
        <f>ROUNDUP(装备强化!$F$3*INDEX(装备强化!$C$12:$C$26,MATCH(装备强化附表!I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34</v>
      </c>
      <c r="J783" s="54">
        <f t="shared" si="181"/>
        <v>68000</v>
      </c>
      <c r="K783" s="54">
        <f>ROUNDUP(装备强化!$F$3*INDEX(装备强化!$C$12:$C$26,MATCH(装备强化附表!K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51</v>
      </c>
      <c r="L783" s="54">
        <f t="shared" si="182"/>
        <v>102000</v>
      </c>
      <c r="M783" s="54">
        <f>ROUNDUP(装备强化!$F$3*INDEX(装备强化!$C$12:$C$26,MATCH(装备强化附表!M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62</v>
      </c>
      <c r="N783" s="54">
        <f t="shared" si="183"/>
        <v>124000</v>
      </c>
      <c r="O783" s="54">
        <f>ROUNDUP(装备强化!$F$3*INDEX(装备强化!$C$12:$C$26,MATCH(装备强化附表!O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79</v>
      </c>
      <c r="P783" s="54">
        <f t="shared" si="184"/>
        <v>158000</v>
      </c>
      <c r="Q783" s="54">
        <f>ROUNDUP(装备强化!$F$3*INDEX(装备强化!$C$12:$C$26,MATCH(装备强化附表!Q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141</v>
      </c>
      <c r="R783" s="54">
        <f t="shared" si="185"/>
        <v>282000</v>
      </c>
      <c r="S783" s="54">
        <f>ROUNDUP(装备强化!$F$3*INDEX(装备强化!$C$12:$C$26,MATCH(装备强化附表!S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164</v>
      </c>
      <c r="T783" s="54">
        <f t="shared" si="186"/>
        <v>328000</v>
      </c>
      <c r="U783" s="54">
        <f>ROUNDUP(装备强化!$F$3*INDEX(装备强化!$C$12:$C$26,MATCH(装备强化附表!U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186</v>
      </c>
      <c r="V783" s="54">
        <f t="shared" si="187"/>
        <v>372000</v>
      </c>
      <c r="W783" s="54">
        <f>ROUNDUP(装备强化!$F$3*INDEX(装备强化!$C$12:$C$26,MATCH(装备强化附表!W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209</v>
      </c>
      <c r="X783" s="54">
        <f t="shared" si="188"/>
        <v>418000</v>
      </c>
      <c r="Y783" s="54">
        <f>ROUNDUP(装备强化!$F$3*INDEX(装备强化!$C$12:$C$26,MATCH(装备强化附表!Y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231</v>
      </c>
      <c r="Z783" s="54">
        <f t="shared" si="189"/>
        <v>462000</v>
      </c>
      <c r="AA783" s="54">
        <f>ROUNDUP(装备强化!$F$3*INDEX(装备强化!$C$12:$C$26,MATCH(装备强化附表!AA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405</v>
      </c>
      <c r="AB783" s="54">
        <f t="shared" si="190"/>
        <v>810000</v>
      </c>
      <c r="AC783" s="54">
        <f>ROUNDUP(装备强化!$F$3*INDEX(装备强化!$C$12:$C$26,MATCH(装备强化附表!AC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450</v>
      </c>
      <c r="AD783" s="54">
        <f t="shared" si="191"/>
        <v>900000</v>
      </c>
      <c r="AE783" s="54">
        <f>ROUNDUP(装备强化!$F$3*INDEX(装备强化!$C$12:$C$26,MATCH(装备强化附表!AE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495</v>
      </c>
      <c r="AF783" s="54">
        <f t="shared" si="192"/>
        <v>990000</v>
      </c>
      <c r="AG783" s="54">
        <f>ROUNDUP(装备强化!$F$3*INDEX(装备强化!$C$12:$C$26,MATCH(装备强化附表!AG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540</v>
      </c>
      <c r="AH783" s="54">
        <f t="shared" si="193"/>
        <v>1080000</v>
      </c>
      <c r="AI783" s="54">
        <f>ROUNDUP(装备强化!$F$3*INDEX(装备强化!$C$12:$C$26,MATCH(装备强化附表!AI$1,装备强化!$B$12:$B$26,0))*INDEX(装备强化!$G$12:$G$16,MATCH(装备强化附表!$D783,装备强化!$F$12:$F$16,0))*(INDEX(装备强化!$K$12:$K$26,MATCH(装备强化附表!$E783,装备强化!$J$12:$J$26,0))+IF($B783=1,装备强化!$K$28,0))*INDEX(装备强化!$O$12:$O$21,MATCH(装备强化附表!$C783,装备强化!$N$12:$N$21,0)),0)</f>
        <v>585</v>
      </c>
      <c r="AJ783" s="54">
        <f t="shared" si="194"/>
        <v>1170000</v>
      </c>
    </row>
    <row r="784" spans="1:36">
      <c r="A784" t="s">
        <v>942</v>
      </c>
      <c r="B784">
        <v>1</v>
      </c>
      <c r="C784" t="s">
        <v>127</v>
      </c>
      <c r="D784" t="s">
        <v>311</v>
      </c>
      <c r="E784">
        <v>25</v>
      </c>
      <c r="F784" t="s">
        <v>139</v>
      </c>
      <c r="G784" s="54">
        <f>ROUNDUP(装备强化!$F$3*INDEX(装备强化!$C$12:$C$26,MATCH(装备强化附表!G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32</v>
      </c>
      <c r="H784" s="54">
        <f t="shared" si="180"/>
        <v>64000</v>
      </c>
      <c r="I784" s="54">
        <f>ROUNDUP(装备强化!$F$3*INDEX(装备强化!$C$12:$C$26,MATCH(装备强化附表!I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48</v>
      </c>
      <c r="J784" s="54">
        <f t="shared" si="181"/>
        <v>96000</v>
      </c>
      <c r="K784" s="54">
        <f>ROUNDUP(装备强化!$F$3*INDEX(装备强化!$C$12:$C$26,MATCH(装备强化附表!K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71</v>
      </c>
      <c r="L784" s="54">
        <f t="shared" si="182"/>
        <v>142000</v>
      </c>
      <c r="M784" s="54">
        <f>ROUNDUP(装备强化!$F$3*INDEX(装备强化!$C$12:$C$26,MATCH(装备强化附表!M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87</v>
      </c>
      <c r="N784" s="54">
        <f t="shared" si="183"/>
        <v>174000</v>
      </c>
      <c r="O784" s="54">
        <f>ROUNDUP(装备强化!$F$3*INDEX(装备强化!$C$12:$C$26,MATCH(装备强化附表!O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111</v>
      </c>
      <c r="P784" s="54">
        <f t="shared" si="184"/>
        <v>222000</v>
      </c>
      <c r="Q784" s="54">
        <f>ROUNDUP(装备强化!$F$3*INDEX(装备强化!$C$12:$C$26,MATCH(装备强化附表!Q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197</v>
      </c>
      <c r="R784" s="54">
        <f t="shared" si="185"/>
        <v>394000</v>
      </c>
      <c r="S784" s="54">
        <f>ROUNDUP(装备强化!$F$3*INDEX(装备强化!$C$12:$C$26,MATCH(装备强化附表!S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229</v>
      </c>
      <c r="T784" s="54">
        <f t="shared" si="186"/>
        <v>458000</v>
      </c>
      <c r="U784" s="54">
        <f>ROUNDUP(装备强化!$F$3*INDEX(装备强化!$C$12:$C$26,MATCH(装备强化附表!U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260</v>
      </c>
      <c r="V784" s="54">
        <f t="shared" si="187"/>
        <v>520000</v>
      </c>
      <c r="W784" s="54">
        <f>ROUNDUP(装备强化!$F$3*INDEX(装备强化!$C$12:$C$26,MATCH(装备强化附表!W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292</v>
      </c>
      <c r="X784" s="54">
        <f t="shared" si="188"/>
        <v>584000</v>
      </c>
      <c r="Y784" s="54">
        <f>ROUNDUP(装备强化!$F$3*INDEX(装备强化!$C$12:$C$26,MATCH(装备强化附表!Y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323</v>
      </c>
      <c r="Z784" s="54">
        <f t="shared" si="189"/>
        <v>646000</v>
      </c>
      <c r="AA784" s="54">
        <f>ROUNDUP(装备强化!$F$3*INDEX(装备强化!$C$12:$C$26,MATCH(装备强化附表!AA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567</v>
      </c>
      <c r="AB784" s="54">
        <f t="shared" si="190"/>
        <v>1134000</v>
      </c>
      <c r="AC784" s="54">
        <f>ROUNDUP(装备强化!$F$3*INDEX(装备强化!$C$12:$C$26,MATCH(装备强化附表!AC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630</v>
      </c>
      <c r="AD784" s="54">
        <f t="shared" si="191"/>
        <v>1260000</v>
      </c>
      <c r="AE784" s="54">
        <f>ROUNDUP(装备强化!$F$3*INDEX(装备强化!$C$12:$C$26,MATCH(装备强化附表!AE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693</v>
      </c>
      <c r="AF784" s="54">
        <f t="shared" si="192"/>
        <v>1386000</v>
      </c>
      <c r="AG784" s="54">
        <f>ROUNDUP(装备强化!$F$3*INDEX(装备强化!$C$12:$C$26,MATCH(装备强化附表!AG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756</v>
      </c>
      <c r="AH784" s="54">
        <f t="shared" si="193"/>
        <v>1512000</v>
      </c>
      <c r="AI784" s="54">
        <f>ROUNDUP(装备强化!$F$3*INDEX(装备强化!$C$12:$C$26,MATCH(装备强化附表!AI$1,装备强化!$B$12:$B$26,0))*INDEX(装备强化!$G$12:$G$16,MATCH(装备强化附表!$D784,装备强化!$F$12:$F$16,0))*(INDEX(装备强化!$K$12:$K$26,MATCH(装备强化附表!$E784,装备强化!$J$12:$J$26,0))+IF($B784=1,装备强化!$K$28,0))*INDEX(装备强化!$O$12:$O$21,MATCH(装备强化附表!$C784,装备强化!$N$12:$N$21,0)),0)</f>
        <v>819</v>
      </c>
      <c r="AJ784" s="54">
        <f t="shared" si="194"/>
        <v>1638000</v>
      </c>
    </row>
    <row r="785" spans="1:36">
      <c r="A785" t="s">
        <v>947</v>
      </c>
      <c r="B785">
        <v>0</v>
      </c>
      <c r="C785" t="s">
        <v>128</v>
      </c>
      <c r="D785" t="s">
        <v>311</v>
      </c>
      <c r="E785">
        <v>25</v>
      </c>
      <c r="F785" t="s">
        <v>139</v>
      </c>
      <c r="G785" s="54">
        <f>ROUNDUP(装备强化!$F$3*INDEX(装备强化!$C$12:$C$26,MATCH(装备强化附表!G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15</v>
      </c>
      <c r="H785" s="54">
        <f t="shared" si="180"/>
        <v>30000</v>
      </c>
      <c r="I785" s="54">
        <f>ROUNDUP(装备强化!$F$3*INDEX(装备强化!$C$12:$C$26,MATCH(装备强化附表!I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22</v>
      </c>
      <c r="J785" s="54">
        <f t="shared" si="181"/>
        <v>44000</v>
      </c>
      <c r="K785" s="54">
        <f>ROUNDUP(装备强化!$F$3*INDEX(装备强化!$C$12:$C$26,MATCH(装备强化附表!K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32</v>
      </c>
      <c r="L785" s="54">
        <f t="shared" si="182"/>
        <v>64000</v>
      </c>
      <c r="M785" s="54">
        <f>ROUNDUP(装备强化!$F$3*INDEX(装备强化!$C$12:$C$26,MATCH(装备强化附表!M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39</v>
      </c>
      <c r="N785" s="54">
        <f t="shared" si="183"/>
        <v>78000</v>
      </c>
      <c r="O785" s="54">
        <f>ROUNDUP(装备强化!$F$3*INDEX(装备强化!$C$12:$C$26,MATCH(装备强化附表!O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50</v>
      </c>
      <c r="P785" s="54">
        <f t="shared" si="184"/>
        <v>100000</v>
      </c>
      <c r="Q785" s="54">
        <f>ROUNDUP(装备强化!$F$3*INDEX(装备强化!$C$12:$C$26,MATCH(装备强化附表!Q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88</v>
      </c>
      <c r="R785" s="54">
        <f t="shared" si="185"/>
        <v>176000</v>
      </c>
      <c r="S785" s="54">
        <f>ROUNDUP(装备强化!$F$3*INDEX(装备强化!$C$12:$C$26,MATCH(装备强化附表!S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102</v>
      </c>
      <c r="T785" s="54">
        <f t="shared" si="186"/>
        <v>204000</v>
      </c>
      <c r="U785" s="54">
        <f>ROUNDUP(装备强化!$F$3*INDEX(装备强化!$C$12:$C$26,MATCH(装备强化附表!U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117</v>
      </c>
      <c r="V785" s="54">
        <f t="shared" si="187"/>
        <v>234000</v>
      </c>
      <c r="W785" s="54">
        <f>ROUNDUP(装备强化!$F$3*INDEX(装备强化!$C$12:$C$26,MATCH(装备强化附表!W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131</v>
      </c>
      <c r="X785" s="54">
        <f t="shared" si="188"/>
        <v>262000</v>
      </c>
      <c r="Y785" s="54">
        <f>ROUNDUP(装备强化!$F$3*INDEX(装备强化!$C$12:$C$26,MATCH(装备强化附表!Y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145</v>
      </c>
      <c r="Z785" s="54">
        <f t="shared" si="189"/>
        <v>290000</v>
      </c>
      <c r="AA785" s="54">
        <f>ROUNDUP(装备强化!$F$3*INDEX(装备强化!$C$12:$C$26,MATCH(装备强化附表!AA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254</v>
      </c>
      <c r="AB785" s="54">
        <f t="shared" si="190"/>
        <v>508000</v>
      </c>
      <c r="AC785" s="54">
        <f>ROUNDUP(装备强化!$F$3*INDEX(装备强化!$C$12:$C$26,MATCH(装备强化附表!AC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282</v>
      </c>
      <c r="AD785" s="54">
        <f t="shared" si="191"/>
        <v>564000</v>
      </c>
      <c r="AE785" s="54">
        <f>ROUNDUP(装备强化!$F$3*INDEX(装备强化!$C$12:$C$26,MATCH(装备强化附表!AE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310</v>
      </c>
      <c r="AF785" s="54">
        <f t="shared" si="192"/>
        <v>620000</v>
      </c>
      <c r="AG785" s="54">
        <f>ROUNDUP(装备强化!$F$3*INDEX(装备强化!$C$12:$C$26,MATCH(装备强化附表!AG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338</v>
      </c>
      <c r="AH785" s="54">
        <f t="shared" si="193"/>
        <v>676000</v>
      </c>
      <c r="AI785" s="54">
        <f>ROUNDUP(装备强化!$F$3*INDEX(装备强化!$C$12:$C$26,MATCH(装备强化附表!AI$1,装备强化!$B$12:$B$26,0))*INDEX(装备强化!$G$12:$G$16,MATCH(装备强化附表!$D785,装备强化!$F$12:$F$16,0))*(INDEX(装备强化!$K$12:$K$26,MATCH(装备强化附表!$E785,装备强化!$J$12:$J$26,0))+IF($B785=1,装备强化!$K$28,0))*INDEX(装备强化!$O$12:$O$21,MATCH(装备强化附表!$C785,装备强化!$N$12:$N$21,0)),0)</f>
        <v>366</v>
      </c>
      <c r="AJ785" s="54">
        <f t="shared" si="194"/>
        <v>732000</v>
      </c>
    </row>
    <row r="786" spans="1:36">
      <c r="A786" t="s">
        <v>952</v>
      </c>
      <c r="B786">
        <v>1</v>
      </c>
      <c r="C786" t="s">
        <v>128</v>
      </c>
      <c r="D786" t="s">
        <v>311</v>
      </c>
      <c r="E786">
        <v>25</v>
      </c>
      <c r="F786" t="s">
        <v>139</v>
      </c>
      <c r="G786" s="54">
        <f>ROUNDUP(装备强化!$F$3*INDEX(装备强化!$C$12:$C$26,MATCH(装备强化附表!G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20</v>
      </c>
      <c r="H786" s="54">
        <f t="shared" si="180"/>
        <v>40000</v>
      </c>
      <c r="I786" s="54">
        <f>ROUNDUP(装备强化!$F$3*INDEX(装备强化!$C$12:$C$26,MATCH(装备强化附表!I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30</v>
      </c>
      <c r="J786" s="54">
        <f t="shared" si="181"/>
        <v>60000</v>
      </c>
      <c r="K786" s="54">
        <f>ROUNDUP(装备强化!$F$3*INDEX(装备强化!$C$12:$C$26,MATCH(装备强化附表!K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45</v>
      </c>
      <c r="L786" s="54">
        <f t="shared" si="182"/>
        <v>90000</v>
      </c>
      <c r="M786" s="54">
        <f>ROUNDUP(装备强化!$F$3*INDEX(装备强化!$C$12:$C$26,MATCH(装备强化附表!M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55</v>
      </c>
      <c r="N786" s="54">
        <f t="shared" si="183"/>
        <v>110000</v>
      </c>
      <c r="O786" s="54">
        <f>ROUNDUP(装备强化!$F$3*INDEX(装备强化!$C$12:$C$26,MATCH(装备强化附表!O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69</v>
      </c>
      <c r="P786" s="54">
        <f t="shared" si="184"/>
        <v>138000</v>
      </c>
      <c r="Q786" s="54">
        <f>ROUNDUP(装备强化!$F$3*INDEX(装备强化!$C$12:$C$26,MATCH(装备强化附表!Q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124</v>
      </c>
      <c r="R786" s="54">
        <f t="shared" si="185"/>
        <v>248000</v>
      </c>
      <c r="S786" s="54">
        <f>ROUNDUP(装备强化!$F$3*INDEX(装备强化!$C$12:$C$26,MATCH(装备强化附表!S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143</v>
      </c>
      <c r="T786" s="54">
        <f t="shared" si="186"/>
        <v>286000</v>
      </c>
      <c r="U786" s="54">
        <f>ROUNDUP(装备强化!$F$3*INDEX(装备强化!$C$12:$C$26,MATCH(装备强化附表!U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163</v>
      </c>
      <c r="V786" s="54">
        <f t="shared" si="187"/>
        <v>326000</v>
      </c>
      <c r="W786" s="54">
        <f>ROUNDUP(装备强化!$F$3*INDEX(装备强化!$C$12:$C$26,MATCH(装备强化附表!W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183</v>
      </c>
      <c r="X786" s="54">
        <f t="shared" si="188"/>
        <v>366000</v>
      </c>
      <c r="Y786" s="54">
        <f>ROUNDUP(装备强化!$F$3*INDEX(装备强化!$C$12:$C$26,MATCH(装备强化附表!Y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202</v>
      </c>
      <c r="Z786" s="54">
        <f t="shared" si="189"/>
        <v>404000</v>
      </c>
      <c r="AA786" s="54">
        <f>ROUNDUP(装备强化!$F$3*INDEX(装备强化!$C$12:$C$26,MATCH(装备强化附表!AA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355</v>
      </c>
      <c r="AB786" s="54">
        <f t="shared" si="190"/>
        <v>710000</v>
      </c>
      <c r="AC786" s="54">
        <f>ROUNDUP(装备强化!$F$3*INDEX(装备强化!$C$12:$C$26,MATCH(装备强化附表!AC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394</v>
      </c>
      <c r="AD786" s="54">
        <f t="shared" si="191"/>
        <v>788000</v>
      </c>
      <c r="AE786" s="54">
        <f>ROUNDUP(装备强化!$F$3*INDEX(装备强化!$C$12:$C$26,MATCH(装备强化附表!AE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434</v>
      </c>
      <c r="AF786" s="54">
        <f t="shared" si="192"/>
        <v>868000</v>
      </c>
      <c r="AG786" s="54">
        <f>ROUNDUP(装备强化!$F$3*INDEX(装备强化!$C$12:$C$26,MATCH(装备强化附表!AG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473</v>
      </c>
      <c r="AH786" s="54">
        <f t="shared" si="193"/>
        <v>946000</v>
      </c>
      <c r="AI786" s="54">
        <f>ROUNDUP(装备强化!$F$3*INDEX(装备强化!$C$12:$C$26,MATCH(装备强化附表!AI$1,装备强化!$B$12:$B$26,0))*INDEX(装备强化!$G$12:$G$16,MATCH(装备强化附表!$D786,装备强化!$F$12:$F$16,0))*(INDEX(装备强化!$K$12:$K$26,MATCH(装备强化附表!$E786,装备强化!$J$12:$J$26,0))+IF($B786=1,装备强化!$K$28,0))*INDEX(装备强化!$O$12:$O$21,MATCH(装备强化附表!$C786,装备强化!$N$12:$N$21,0)),0)</f>
        <v>512</v>
      </c>
      <c r="AJ786" s="54">
        <f t="shared" si="194"/>
        <v>1024000</v>
      </c>
    </row>
    <row r="787" spans="1:36">
      <c r="A787" t="s">
        <v>957</v>
      </c>
      <c r="B787">
        <v>0</v>
      </c>
      <c r="C787" t="s">
        <v>127</v>
      </c>
      <c r="D787" t="s">
        <v>311</v>
      </c>
      <c r="E787">
        <v>25</v>
      </c>
      <c r="F787" t="s">
        <v>137</v>
      </c>
      <c r="G787" s="54">
        <f>ROUNDUP(装备强化!$F$3*INDEX(装备强化!$C$12:$C$26,MATCH(装备强化附表!G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23</v>
      </c>
      <c r="H787" s="54">
        <f t="shared" si="180"/>
        <v>46000</v>
      </c>
      <c r="I787" s="54">
        <f>ROUNDUP(装备强化!$F$3*INDEX(装备强化!$C$12:$C$26,MATCH(装备强化附表!I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34</v>
      </c>
      <c r="J787" s="54">
        <f t="shared" si="181"/>
        <v>68000</v>
      </c>
      <c r="K787" s="54">
        <f>ROUNDUP(装备强化!$F$3*INDEX(装备强化!$C$12:$C$26,MATCH(装备强化附表!K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51</v>
      </c>
      <c r="L787" s="54">
        <f t="shared" si="182"/>
        <v>102000</v>
      </c>
      <c r="M787" s="54">
        <f>ROUNDUP(装备强化!$F$3*INDEX(装备强化!$C$12:$C$26,MATCH(装备强化附表!M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62</v>
      </c>
      <c r="N787" s="54">
        <f t="shared" si="183"/>
        <v>124000</v>
      </c>
      <c r="O787" s="54">
        <f>ROUNDUP(装备强化!$F$3*INDEX(装备强化!$C$12:$C$26,MATCH(装备强化附表!O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79</v>
      </c>
      <c r="P787" s="54">
        <f t="shared" si="184"/>
        <v>158000</v>
      </c>
      <c r="Q787" s="54">
        <f>ROUNDUP(装备强化!$F$3*INDEX(装备强化!$C$12:$C$26,MATCH(装备强化附表!Q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141</v>
      </c>
      <c r="R787" s="54">
        <f t="shared" si="185"/>
        <v>282000</v>
      </c>
      <c r="S787" s="54">
        <f>ROUNDUP(装备强化!$F$3*INDEX(装备强化!$C$12:$C$26,MATCH(装备强化附表!S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164</v>
      </c>
      <c r="T787" s="54">
        <f t="shared" si="186"/>
        <v>328000</v>
      </c>
      <c r="U787" s="54">
        <f>ROUNDUP(装备强化!$F$3*INDEX(装备强化!$C$12:$C$26,MATCH(装备强化附表!U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186</v>
      </c>
      <c r="V787" s="54">
        <f t="shared" si="187"/>
        <v>372000</v>
      </c>
      <c r="W787" s="54">
        <f>ROUNDUP(装备强化!$F$3*INDEX(装备强化!$C$12:$C$26,MATCH(装备强化附表!W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209</v>
      </c>
      <c r="X787" s="54">
        <f t="shared" si="188"/>
        <v>418000</v>
      </c>
      <c r="Y787" s="54">
        <f>ROUNDUP(装备强化!$F$3*INDEX(装备强化!$C$12:$C$26,MATCH(装备强化附表!Y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231</v>
      </c>
      <c r="Z787" s="54">
        <f t="shared" si="189"/>
        <v>462000</v>
      </c>
      <c r="AA787" s="54">
        <f>ROUNDUP(装备强化!$F$3*INDEX(装备强化!$C$12:$C$26,MATCH(装备强化附表!AA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405</v>
      </c>
      <c r="AB787" s="54">
        <f t="shared" si="190"/>
        <v>810000</v>
      </c>
      <c r="AC787" s="54">
        <f>ROUNDUP(装备强化!$F$3*INDEX(装备强化!$C$12:$C$26,MATCH(装备强化附表!AC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450</v>
      </c>
      <c r="AD787" s="54">
        <f t="shared" si="191"/>
        <v>900000</v>
      </c>
      <c r="AE787" s="54">
        <f>ROUNDUP(装备强化!$F$3*INDEX(装备强化!$C$12:$C$26,MATCH(装备强化附表!AE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495</v>
      </c>
      <c r="AF787" s="54">
        <f t="shared" si="192"/>
        <v>990000</v>
      </c>
      <c r="AG787" s="54">
        <f>ROUNDUP(装备强化!$F$3*INDEX(装备强化!$C$12:$C$26,MATCH(装备强化附表!AG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540</v>
      </c>
      <c r="AH787" s="54">
        <f t="shared" si="193"/>
        <v>1080000</v>
      </c>
      <c r="AI787" s="54">
        <f>ROUNDUP(装备强化!$F$3*INDEX(装备强化!$C$12:$C$26,MATCH(装备强化附表!AI$1,装备强化!$B$12:$B$26,0))*INDEX(装备强化!$G$12:$G$16,MATCH(装备强化附表!$D787,装备强化!$F$12:$F$16,0))*(INDEX(装备强化!$K$12:$K$26,MATCH(装备强化附表!$E787,装备强化!$J$12:$J$26,0))+IF($B787=1,装备强化!$K$28,0))*INDEX(装备强化!$O$12:$O$21,MATCH(装备强化附表!$C787,装备强化!$N$12:$N$21,0)),0)</f>
        <v>585</v>
      </c>
      <c r="AJ787" s="54">
        <f t="shared" si="194"/>
        <v>1170000</v>
      </c>
    </row>
    <row r="788" spans="1:36">
      <c r="A788" t="s">
        <v>962</v>
      </c>
      <c r="B788">
        <v>1</v>
      </c>
      <c r="C788" t="s">
        <v>127</v>
      </c>
      <c r="D788" t="s">
        <v>311</v>
      </c>
      <c r="E788">
        <v>25</v>
      </c>
      <c r="F788" t="s">
        <v>137</v>
      </c>
      <c r="G788" s="54">
        <f>ROUNDUP(装备强化!$F$3*INDEX(装备强化!$C$12:$C$26,MATCH(装备强化附表!G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32</v>
      </c>
      <c r="H788" s="54">
        <f t="shared" si="180"/>
        <v>64000</v>
      </c>
      <c r="I788" s="54">
        <f>ROUNDUP(装备强化!$F$3*INDEX(装备强化!$C$12:$C$26,MATCH(装备强化附表!I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48</v>
      </c>
      <c r="J788" s="54">
        <f t="shared" si="181"/>
        <v>96000</v>
      </c>
      <c r="K788" s="54">
        <f>ROUNDUP(装备强化!$F$3*INDEX(装备强化!$C$12:$C$26,MATCH(装备强化附表!K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71</v>
      </c>
      <c r="L788" s="54">
        <f t="shared" si="182"/>
        <v>142000</v>
      </c>
      <c r="M788" s="54">
        <f>ROUNDUP(装备强化!$F$3*INDEX(装备强化!$C$12:$C$26,MATCH(装备强化附表!M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87</v>
      </c>
      <c r="N788" s="54">
        <f t="shared" si="183"/>
        <v>174000</v>
      </c>
      <c r="O788" s="54">
        <f>ROUNDUP(装备强化!$F$3*INDEX(装备强化!$C$12:$C$26,MATCH(装备强化附表!O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111</v>
      </c>
      <c r="P788" s="54">
        <f t="shared" si="184"/>
        <v>222000</v>
      </c>
      <c r="Q788" s="54">
        <f>ROUNDUP(装备强化!$F$3*INDEX(装备强化!$C$12:$C$26,MATCH(装备强化附表!Q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197</v>
      </c>
      <c r="R788" s="54">
        <f t="shared" si="185"/>
        <v>394000</v>
      </c>
      <c r="S788" s="54">
        <f>ROUNDUP(装备强化!$F$3*INDEX(装备强化!$C$12:$C$26,MATCH(装备强化附表!S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229</v>
      </c>
      <c r="T788" s="54">
        <f t="shared" si="186"/>
        <v>458000</v>
      </c>
      <c r="U788" s="54">
        <f>ROUNDUP(装备强化!$F$3*INDEX(装备强化!$C$12:$C$26,MATCH(装备强化附表!U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260</v>
      </c>
      <c r="V788" s="54">
        <f t="shared" si="187"/>
        <v>520000</v>
      </c>
      <c r="W788" s="54">
        <f>ROUNDUP(装备强化!$F$3*INDEX(装备强化!$C$12:$C$26,MATCH(装备强化附表!W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292</v>
      </c>
      <c r="X788" s="54">
        <f t="shared" si="188"/>
        <v>584000</v>
      </c>
      <c r="Y788" s="54">
        <f>ROUNDUP(装备强化!$F$3*INDEX(装备强化!$C$12:$C$26,MATCH(装备强化附表!Y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323</v>
      </c>
      <c r="Z788" s="54">
        <f t="shared" si="189"/>
        <v>646000</v>
      </c>
      <c r="AA788" s="54">
        <f>ROUNDUP(装备强化!$F$3*INDEX(装备强化!$C$12:$C$26,MATCH(装备强化附表!AA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567</v>
      </c>
      <c r="AB788" s="54">
        <f t="shared" si="190"/>
        <v>1134000</v>
      </c>
      <c r="AC788" s="54">
        <f>ROUNDUP(装备强化!$F$3*INDEX(装备强化!$C$12:$C$26,MATCH(装备强化附表!AC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630</v>
      </c>
      <c r="AD788" s="54">
        <f t="shared" si="191"/>
        <v>1260000</v>
      </c>
      <c r="AE788" s="54">
        <f>ROUNDUP(装备强化!$F$3*INDEX(装备强化!$C$12:$C$26,MATCH(装备强化附表!AE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693</v>
      </c>
      <c r="AF788" s="54">
        <f t="shared" si="192"/>
        <v>1386000</v>
      </c>
      <c r="AG788" s="54">
        <f>ROUNDUP(装备强化!$F$3*INDEX(装备强化!$C$12:$C$26,MATCH(装备强化附表!AG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756</v>
      </c>
      <c r="AH788" s="54">
        <f t="shared" si="193"/>
        <v>1512000</v>
      </c>
      <c r="AI788" s="54">
        <f>ROUNDUP(装备强化!$F$3*INDEX(装备强化!$C$12:$C$26,MATCH(装备强化附表!AI$1,装备强化!$B$12:$B$26,0))*INDEX(装备强化!$G$12:$G$16,MATCH(装备强化附表!$D788,装备强化!$F$12:$F$16,0))*(INDEX(装备强化!$K$12:$K$26,MATCH(装备强化附表!$E788,装备强化!$J$12:$J$26,0))+IF($B788=1,装备强化!$K$28,0))*INDEX(装备强化!$O$12:$O$21,MATCH(装备强化附表!$C788,装备强化!$N$12:$N$21,0)),0)</f>
        <v>819</v>
      </c>
      <c r="AJ788" s="54">
        <f t="shared" si="194"/>
        <v>1638000</v>
      </c>
    </row>
    <row r="789" spans="1:36">
      <c r="A789" t="s">
        <v>967</v>
      </c>
      <c r="B789">
        <v>0</v>
      </c>
      <c r="C789" t="s">
        <v>128</v>
      </c>
      <c r="D789" t="s">
        <v>311</v>
      </c>
      <c r="E789">
        <v>25</v>
      </c>
      <c r="F789" t="s">
        <v>137</v>
      </c>
      <c r="G789" s="54">
        <f>ROUNDUP(装备强化!$F$3*INDEX(装备强化!$C$12:$C$26,MATCH(装备强化附表!G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15</v>
      </c>
      <c r="H789" s="54">
        <f t="shared" si="180"/>
        <v>30000</v>
      </c>
      <c r="I789" s="54">
        <f>ROUNDUP(装备强化!$F$3*INDEX(装备强化!$C$12:$C$26,MATCH(装备强化附表!I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22</v>
      </c>
      <c r="J789" s="54">
        <f t="shared" si="181"/>
        <v>44000</v>
      </c>
      <c r="K789" s="54">
        <f>ROUNDUP(装备强化!$F$3*INDEX(装备强化!$C$12:$C$26,MATCH(装备强化附表!K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32</v>
      </c>
      <c r="L789" s="54">
        <f t="shared" si="182"/>
        <v>64000</v>
      </c>
      <c r="M789" s="54">
        <f>ROUNDUP(装备强化!$F$3*INDEX(装备强化!$C$12:$C$26,MATCH(装备强化附表!M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39</v>
      </c>
      <c r="N789" s="54">
        <f t="shared" si="183"/>
        <v>78000</v>
      </c>
      <c r="O789" s="54">
        <f>ROUNDUP(装备强化!$F$3*INDEX(装备强化!$C$12:$C$26,MATCH(装备强化附表!O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50</v>
      </c>
      <c r="P789" s="54">
        <f t="shared" si="184"/>
        <v>100000</v>
      </c>
      <c r="Q789" s="54">
        <f>ROUNDUP(装备强化!$F$3*INDEX(装备强化!$C$12:$C$26,MATCH(装备强化附表!Q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88</v>
      </c>
      <c r="R789" s="54">
        <f t="shared" si="185"/>
        <v>176000</v>
      </c>
      <c r="S789" s="54">
        <f>ROUNDUP(装备强化!$F$3*INDEX(装备强化!$C$12:$C$26,MATCH(装备强化附表!S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102</v>
      </c>
      <c r="T789" s="54">
        <f t="shared" si="186"/>
        <v>204000</v>
      </c>
      <c r="U789" s="54">
        <f>ROUNDUP(装备强化!$F$3*INDEX(装备强化!$C$12:$C$26,MATCH(装备强化附表!U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117</v>
      </c>
      <c r="V789" s="54">
        <f t="shared" si="187"/>
        <v>234000</v>
      </c>
      <c r="W789" s="54">
        <f>ROUNDUP(装备强化!$F$3*INDEX(装备强化!$C$12:$C$26,MATCH(装备强化附表!W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131</v>
      </c>
      <c r="X789" s="54">
        <f t="shared" si="188"/>
        <v>262000</v>
      </c>
      <c r="Y789" s="54">
        <f>ROUNDUP(装备强化!$F$3*INDEX(装备强化!$C$12:$C$26,MATCH(装备强化附表!Y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145</v>
      </c>
      <c r="Z789" s="54">
        <f t="shared" si="189"/>
        <v>290000</v>
      </c>
      <c r="AA789" s="54">
        <f>ROUNDUP(装备强化!$F$3*INDEX(装备强化!$C$12:$C$26,MATCH(装备强化附表!AA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254</v>
      </c>
      <c r="AB789" s="54">
        <f t="shared" si="190"/>
        <v>508000</v>
      </c>
      <c r="AC789" s="54">
        <f>ROUNDUP(装备强化!$F$3*INDEX(装备强化!$C$12:$C$26,MATCH(装备强化附表!AC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282</v>
      </c>
      <c r="AD789" s="54">
        <f t="shared" si="191"/>
        <v>564000</v>
      </c>
      <c r="AE789" s="54">
        <f>ROUNDUP(装备强化!$F$3*INDEX(装备强化!$C$12:$C$26,MATCH(装备强化附表!AE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310</v>
      </c>
      <c r="AF789" s="54">
        <f t="shared" si="192"/>
        <v>620000</v>
      </c>
      <c r="AG789" s="54">
        <f>ROUNDUP(装备强化!$F$3*INDEX(装备强化!$C$12:$C$26,MATCH(装备强化附表!AG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338</v>
      </c>
      <c r="AH789" s="54">
        <f t="shared" si="193"/>
        <v>676000</v>
      </c>
      <c r="AI789" s="54">
        <f>ROUNDUP(装备强化!$F$3*INDEX(装备强化!$C$12:$C$26,MATCH(装备强化附表!AI$1,装备强化!$B$12:$B$26,0))*INDEX(装备强化!$G$12:$G$16,MATCH(装备强化附表!$D789,装备强化!$F$12:$F$16,0))*(INDEX(装备强化!$K$12:$K$26,MATCH(装备强化附表!$E789,装备强化!$J$12:$J$26,0))+IF($B789=1,装备强化!$K$28,0))*INDEX(装备强化!$O$12:$O$21,MATCH(装备强化附表!$C789,装备强化!$N$12:$N$21,0)),0)</f>
        <v>366</v>
      </c>
      <c r="AJ789" s="54">
        <f t="shared" si="194"/>
        <v>732000</v>
      </c>
    </row>
    <row r="790" spans="1:36">
      <c r="A790" t="s">
        <v>972</v>
      </c>
      <c r="B790">
        <v>1</v>
      </c>
      <c r="C790" t="s">
        <v>128</v>
      </c>
      <c r="D790" t="s">
        <v>311</v>
      </c>
      <c r="E790">
        <v>25</v>
      </c>
      <c r="F790" t="s">
        <v>137</v>
      </c>
      <c r="G790" s="54">
        <f>ROUNDUP(装备强化!$F$3*INDEX(装备强化!$C$12:$C$26,MATCH(装备强化附表!G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20</v>
      </c>
      <c r="H790" s="54">
        <f t="shared" si="180"/>
        <v>40000</v>
      </c>
      <c r="I790" s="54">
        <f>ROUNDUP(装备强化!$F$3*INDEX(装备强化!$C$12:$C$26,MATCH(装备强化附表!I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30</v>
      </c>
      <c r="J790" s="54">
        <f t="shared" si="181"/>
        <v>60000</v>
      </c>
      <c r="K790" s="54">
        <f>ROUNDUP(装备强化!$F$3*INDEX(装备强化!$C$12:$C$26,MATCH(装备强化附表!K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45</v>
      </c>
      <c r="L790" s="54">
        <f t="shared" si="182"/>
        <v>90000</v>
      </c>
      <c r="M790" s="54">
        <f>ROUNDUP(装备强化!$F$3*INDEX(装备强化!$C$12:$C$26,MATCH(装备强化附表!M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55</v>
      </c>
      <c r="N790" s="54">
        <f t="shared" si="183"/>
        <v>110000</v>
      </c>
      <c r="O790" s="54">
        <f>ROUNDUP(装备强化!$F$3*INDEX(装备强化!$C$12:$C$26,MATCH(装备强化附表!O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69</v>
      </c>
      <c r="P790" s="54">
        <f t="shared" si="184"/>
        <v>138000</v>
      </c>
      <c r="Q790" s="54">
        <f>ROUNDUP(装备强化!$F$3*INDEX(装备强化!$C$12:$C$26,MATCH(装备强化附表!Q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124</v>
      </c>
      <c r="R790" s="54">
        <f t="shared" si="185"/>
        <v>248000</v>
      </c>
      <c r="S790" s="54">
        <f>ROUNDUP(装备强化!$F$3*INDEX(装备强化!$C$12:$C$26,MATCH(装备强化附表!S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143</v>
      </c>
      <c r="T790" s="54">
        <f t="shared" si="186"/>
        <v>286000</v>
      </c>
      <c r="U790" s="54">
        <f>ROUNDUP(装备强化!$F$3*INDEX(装备强化!$C$12:$C$26,MATCH(装备强化附表!U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163</v>
      </c>
      <c r="V790" s="54">
        <f t="shared" si="187"/>
        <v>326000</v>
      </c>
      <c r="W790" s="54">
        <f>ROUNDUP(装备强化!$F$3*INDEX(装备强化!$C$12:$C$26,MATCH(装备强化附表!W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183</v>
      </c>
      <c r="X790" s="54">
        <f t="shared" si="188"/>
        <v>366000</v>
      </c>
      <c r="Y790" s="54">
        <f>ROUNDUP(装备强化!$F$3*INDEX(装备强化!$C$12:$C$26,MATCH(装备强化附表!Y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202</v>
      </c>
      <c r="Z790" s="54">
        <f t="shared" si="189"/>
        <v>404000</v>
      </c>
      <c r="AA790" s="54">
        <f>ROUNDUP(装备强化!$F$3*INDEX(装备强化!$C$12:$C$26,MATCH(装备强化附表!AA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355</v>
      </c>
      <c r="AB790" s="54">
        <f t="shared" si="190"/>
        <v>710000</v>
      </c>
      <c r="AC790" s="54">
        <f>ROUNDUP(装备强化!$F$3*INDEX(装备强化!$C$12:$C$26,MATCH(装备强化附表!AC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394</v>
      </c>
      <c r="AD790" s="54">
        <f t="shared" si="191"/>
        <v>788000</v>
      </c>
      <c r="AE790" s="54">
        <f>ROUNDUP(装备强化!$F$3*INDEX(装备强化!$C$12:$C$26,MATCH(装备强化附表!AE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434</v>
      </c>
      <c r="AF790" s="54">
        <f t="shared" si="192"/>
        <v>868000</v>
      </c>
      <c r="AG790" s="54">
        <f>ROUNDUP(装备强化!$F$3*INDEX(装备强化!$C$12:$C$26,MATCH(装备强化附表!AG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473</v>
      </c>
      <c r="AH790" s="54">
        <f t="shared" si="193"/>
        <v>946000</v>
      </c>
      <c r="AI790" s="54">
        <f>ROUNDUP(装备强化!$F$3*INDEX(装备强化!$C$12:$C$26,MATCH(装备强化附表!AI$1,装备强化!$B$12:$B$26,0))*INDEX(装备强化!$G$12:$G$16,MATCH(装备强化附表!$D790,装备强化!$F$12:$F$16,0))*(INDEX(装备强化!$K$12:$K$26,MATCH(装备强化附表!$E790,装备强化!$J$12:$J$26,0))+IF($B790=1,装备强化!$K$28,0))*INDEX(装备强化!$O$12:$O$21,MATCH(装备强化附表!$C790,装备强化!$N$12:$N$21,0)),0)</f>
        <v>512</v>
      </c>
      <c r="AJ790" s="54">
        <f t="shared" si="194"/>
        <v>1024000</v>
      </c>
    </row>
    <row r="791" spans="1:36">
      <c r="A791" t="s">
        <v>977</v>
      </c>
      <c r="B791">
        <v>0</v>
      </c>
      <c r="C791" t="s">
        <v>126</v>
      </c>
      <c r="D791" t="s">
        <v>311</v>
      </c>
      <c r="E791">
        <v>25</v>
      </c>
      <c r="F791" t="s">
        <v>232</v>
      </c>
      <c r="G791" s="54">
        <f>ROUNDUP(装备强化!$F$3*INDEX(装备强化!$C$12:$C$26,MATCH(装备强化附表!G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12</v>
      </c>
      <c r="H791" s="54">
        <f t="shared" si="180"/>
        <v>24000</v>
      </c>
      <c r="I791" s="54">
        <f>ROUNDUP(装备强化!$F$3*INDEX(装备强化!$C$12:$C$26,MATCH(装备强化附表!I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17</v>
      </c>
      <c r="J791" s="54">
        <f t="shared" si="181"/>
        <v>34000</v>
      </c>
      <c r="K791" s="54">
        <f>ROUNDUP(装备强化!$F$3*INDEX(装备强化!$C$12:$C$26,MATCH(装备强化附表!K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26</v>
      </c>
      <c r="L791" s="54">
        <f t="shared" si="182"/>
        <v>52000</v>
      </c>
      <c r="M791" s="54">
        <f>ROUNDUP(装备强化!$F$3*INDEX(装备强化!$C$12:$C$26,MATCH(装备强化附表!M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31</v>
      </c>
      <c r="N791" s="54">
        <f t="shared" si="183"/>
        <v>62000</v>
      </c>
      <c r="O791" s="54">
        <f>ROUNDUP(装备强化!$F$3*INDEX(装备强化!$C$12:$C$26,MATCH(装备强化附表!O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40</v>
      </c>
      <c r="P791" s="54">
        <f t="shared" si="184"/>
        <v>80000</v>
      </c>
      <c r="Q791" s="54">
        <f>ROUNDUP(装备强化!$F$3*INDEX(装备强化!$C$12:$C$26,MATCH(装备强化附表!Q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71</v>
      </c>
      <c r="R791" s="54">
        <f t="shared" si="185"/>
        <v>142000</v>
      </c>
      <c r="S791" s="54">
        <f>ROUNDUP(装备强化!$F$3*INDEX(装备强化!$C$12:$C$26,MATCH(装备强化附表!S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82</v>
      </c>
      <c r="T791" s="54">
        <f t="shared" si="186"/>
        <v>164000</v>
      </c>
      <c r="U791" s="54">
        <f>ROUNDUP(装备强化!$F$3*INDEX(装备强化!$C$12:$C$26,MATCH(装备强化附表!U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93</v>
      </c>
      <c r="V791" s="54">
        <f t="shared" si="187"/>
        <v>186000</v>
      </c>
      <c r="W791" s="54">
        <f>ROUNDUP(装备强化!$F$3*INDEX(装备强化!$C$12:$C$26,MATCH(装备强化附表!W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105</v>
      </c>
      <c r="X791" s="54">
        <f t="shared" si="188"/>
        <v>210000</v>
      </c>
      <c r="Y791" s="54">
        <f>ROUNDUP(装备强化!$F$3*INDEX(装备强化!$C$12:$C$26,MATCH(装备强化附表!Y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116</v>
      </c>
      <c r="Z791" s="54">
        <f t="shared" si="189"/>
        <v>232000</v>
      </c>
      <c r="AA791" s="54">
        <f>ROUNDUP(装备强化!$F$3*INDEX(装备强化!$C$12:$C$26,MATCH(装备强化附表!AA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203</v>
      </c>
      <c r="AB791" s="54">
        <f t="shared" si="190"/>
        <v>406000</v>
      </c>
      <c r="AC791" s="54">
        <f>ROUNDUP(装备强化!$F$3*INDEX(装备强化!$C$12:$C$26,MATCH(装备强化附表!AC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225</v>
      </c>
      <c r="AD791" s="54">
        <f t="shared" si="191"/>
        <v>450000</v>
      </c>
      <c r="AE791" s="54">
        <f>ROUNDUP(装备强化!$F$3*INDEX(装备强化!$C$12:$C$26,MATCH(装备强化附表!AE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248</v>
      </c>
      <c r="AF791" s="54">
        <f t="shared" si="192"/>
        <v>496000</v>
      </c>
      <c r="AG791" s="54">
        <f>ROUNDUP(装备强化!$F$3*INDEX(装备强化!$C$12:$C$26,MATCH(装备强化附表!AG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270</v>
      </c>
      <c r="AH791" s="54">
        <f t="shared" si="193"/>
        <v>540000</v>
      </c>
      <c r="AI791" s="54">
        <f>ROUNDUP(装备强化!$F$3*INDEX(装备强化!$C$12:$C$26,MATCH(装备强化附表!AI$1,装备强化!$B$12:$B$26,0))*INDEX(装备强化!$G$12:$G$16,MATCH(装备强化附表!$D791,装备强化!$F$12:$F$16,0))*(INDEX(装备强化!$K$12:$K$26,MATCH(装备强化附表!$E791,装备强化!$J$12:$J$26,0))+IF($B791=1,装备强化!$K$28,0))*INDEX(装备强化!$O$12:$O$21,MATCH(装备强化附表!$C791,装备强化!$N$12:$N$21,0)),0)</f>
        <v>293</v>
      </c>
      <c r="AJ791" s="54">
        <f t="shared" si="194"/>
        <v>586000</v>
      </c>
    </row>
    <row r="792" spans="1:36">
      <c r="A792" t="s">
        <v>982</v>
      </c>
      <c r="B792">
        <v>1</v>
      </c>
      <c r="C792" t="s">
        <v>126</v>
      </c>
      <c r="D792" t="s">
        <v>311</v>
      </c>
      <c r="E792">
        <v>25</v>
      </c>
      <c r="F792" t="s">
        <v>232</v>
      </c>
      <c r="G792" s="54">
        <f>ROUNDUP(装备强化!$F$3*INDEX(装备强化!$C$12:$C$26,MATCH(装备强化附表!G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16</v>
      </c>
      <c r="H792" s="54">
        <f t="shared" si="180"/>
        <v>32000</v>
      </c>
      <c r="I792" s="54">
        <f>ROUNDUP(装备强化!$F$3*INDEX(装备强化!$C$12:$C$26,MATCH(装备强化附表!I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24</v>
      </c>
      <c r="J792" s="54">
        <f t="shared" si="181"/>
        <v>48000</v>
      </c>
      <c r="K792" s="54">
        <f>ROUNDUP(装备强化!$F$3*INDEX(装备强化!$C$12:$C$26,MATCH(装备强化附表!K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36</v>
      </c>
      <c r="L792" s="54">
        <f t="shared" si="182"/>
        <v>72000</v>
      </c>
      <c r="M792" s="54">
        <f>ROUNDUP(装备强化!$F$3*INDEX(装备强化!$C$12:$C$26,MATCH(装备强化附表!M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44</v>
      </c>
      <c r="N792" s="54">
        <f t="shared" si="183"/>
        <v>88000</v>
      </c>
      <c r="O792" s="54">
        <f>ROUNDUP(装备强化!$F$3*INDEX(装备强化!$C$12:$C$26,MATCH(装备强化附表!O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56</v>
      </c>
      <c r="P792" s="54">
        <f t="shared" si="184"/>
        <v>112000</v>
      </c>
      <c r="Q792" s="54">
        <f>ROUNDUP(装备强化!$F$3*INDEX(装备强化!$C$12:$C$26,MATCH(装备强化附表!Q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99</v>
      </c>
      <c r="R792" s="54">
        <f t="shared" si="185"/>
        <v>198000</v>
      </c>
      <c r="S792" s="54">
        <f>ROUNDUP(装备强化!$F$3*INDEX(装备强化!$C$12:$C$26,MATCH(装备强化附表!S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115</v>
      </c>
      <c r="T792" s="54">
        <f t="shared" si="186"/>
        <v>230000</v>
      </c>
      <c r="U792" s="54">
        <f>ROUNDUP(装备强化!$F$3*INDEX(装备强化!$C$12:$C$26,MATCH(装备强化附表!U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130</v>
      </c>
      <c r="V792" s="54">
        <f t="shared" si="187"/>
        <v>260000</v>
      </c>
      <c r="W792" s="54">
        <f>ROUNDUP(装备强化!$F$3*INDEX(装备强化!$C$12:$C$26,MATCH(装备强化附表!W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146</v>
      </c>
      <c r="X792" s="54">
        <f t="shared" si="188"/>
        <v>292000</v>
      </c>
      <c r="Y792" s="54">
        <f>ROUNDUP(装备强化!$F$3*INDEX(装备强化!$C$12:$C$26,MATCH(装备强化附表!Y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162</v>
      </c>
      <c r="Z792" s="54">
        <f t="shared" si="189"/>
        <v>324000</v>
      </c>
      <c r="AA792" s="54">
        <f>ROUNDUP(装备强化!$F$3*INDEX(装备强化!$C$12:$C$26,MATCH(装备强化附表!AA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284</v>
      </c>
      <c r="AB792" s="54">
        <f t="shared" si="190"/>
        <v>568000</v>
      </c>
      <c r="AC792" s="54">
        <f>ROUNDUP(装备强化!$F$3*INDEX(装备强化!$C$12:$C$26,MATCH(装备强化附表!AC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315</v>
      </c>
      <c r="AD792" s="54">
        <f t="shared" si="191"/>
        <v>630000</v>
      </c>
      <c r="AE792" s="54">
        <f>ROUNDUP(装备强化!$F$3*INDEX(装备强化!$C$12:$C$26,MATCH(装备强化附表!AE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347</v>
      </c>
      <c r="AF792" s="54">
        <f t="shared" si="192"/>
        <v>694000</v>
      </c>
      <c r="AG792" s="54">
        <f>ROUNDUP(装备强化!$F$3*INDEX(装备强化!$C$12:$C$26,MATCH(装备强化附表!AG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378</v>
      </c>
      <c r="AH792" s="54">
        <f t="shared" si="193"/>
        <v>756000</v>
      </c>
      <c r="AI792" s="54">
        <f>ROUNDUP(装备强化!$F$3*INDEX(装备强化!$C$12:$C$26,MATCH(装备强化附表!AI$1,装备强化!$B$12:$B$26,0))*INDEX(装备强化!$G$12:$G$16,MATCH(装备强化附表!$D792,装备强化!$F$12:$F$16,0))*(INDEX(装备强化!$K$12:$K$26,MATCH(装备强化附表!$E792,装备强化!$J$12:$J$26,0))+IF($B792=1,装备强化!$K$28,0))*INDEX(装备强化!$O$12:$O$21,MATCH(装备强化附表!$C792,装备强化!$N$12:$N$21,0)),0)</f>
        <v>410</v>
      </c>
      <c r="AJ792" s="54">
        <f t="shared" si="194"/>
        <v>820000</v>
      </c>
    </row>
    <row r="793" spans="1:36">
      <c r="A793" t="s">
        <v>987</v>
      </c>
      <c r="B793">
        <v>0</v>
      </c>
      <c r="C793" t="s">
        <v>129</v>
      </c>
      <c r="D793" t="s">
        <v>311</v>
      </c>
      <c r="E793">
        <v>25</v>
      </c>
      <c r="F793" t="s">
        <v>232</v>
      </c>
      <c r="G793" s="54">
        <f>ROUNDUP(装备强化!$F$3*INDEX(装备强化!$C$12:$C$26,MATCH(装备强化附表!G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12</v>
      </c>
      <c r="H793" s="54">
        <f t="shared" si="180"/>
        <v>24000</v>
      </c>
      <c r="I793" s="54">
        <f>ROUNDUP(装备强化!$F$3*INDEX(装备强化!$C$12:$C$26,MATCH(装备强化附表!I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17</v>
      </c>
      <c r="J793" s="54">
        <f t="shared" si="181"/>
        <v>34000</v>
      </c>
      <c r="K793" s="54">
        <f>ROUNDUP(装备强化!$F$3*INDEX(装备强化!$C$12:$C$26,MATCH(装备强化附表!K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26</v>
      </c>
      <c r="L793" s="54">
        <f t="shared" si="182"/>
        <v>52000</v>
      </c>
      <c r="M793" s="54">
        <f>ROUNDUP(装备强化!$F$3*INDEX(装备强化!$C$12:$C$26,MATCH(装备强化附表!M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31</v>
      </c>
      <c r="N793" s="54">
        <f t="shared" si="183"/>
        <v>62000</v>
      </c>
      <c r="O793" s="54">
        <f>ROUNDUP(装备强化!$F$3*INDEX(装备强化!$C$12:$C$26,MATCH(装备强化附表!O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40</v>
      </c>
      <c r="P793" s="54">
        <f t="shared" si="184"/>
        <v>80000</v>
      </c>
      <c r="Q793" s="54">
        <f>ROUNDUP(装备强化!$F$3*INDEX(装备强化!$C$12:$C$26,MATCH(装备强化附表!Q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71</v>
      </c>
      <c r="R793" s="54">
        <f t="shared" si="185"/>
        <v>142000</v>
      </c>
      <c r="S793" s="54">
        <f>ROUNDUP(装备强化!$F$3*INDEX(装备强化!$C$12:$C$26,MATCH(装备强化附表!S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82</v>
      </c>
      <c r="T793" s="54">
        <f t="shared" si="186"/>
        <v>164000</v>
      </c>
      <c r="U793" s="54">
        <f>ROUNDUP(装备强化!$F$3*INDEX(装备强化!$C$12:$C$26,MATCH(装备强化附表!U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93</v>
      </c>
      <c r="V793" s="54">
        <f t="shared" si="187"/>
        <v>186000</v>
      </c>
      <c r="W793" s="54">
        <f>ROUNDUP(装备强化!$F$3*INDEX(装备强化!$C$12:$C$26,MATCH(装备强化附表!W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105</v>
      </c>
      <c r="X793" s="54">
        <f t="shared" si="188"/>
        <v>210000</v>
      </c>
      <c r="Y793" s="54">
        <f>ROUNDUP(装备强化!$F$3*INDEX(装备强化!$C$12:$C$26,MATCH(装备强化附表!Y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116</v>
      </c>
      <c r="Z793" s="54">
        <f t="shared" si="189"/>
        <v>232000</v>
      </c>
      <c r="AA793" s="54">
        <f>ROUNDUP(装备强化!$F$3*INDEX(装备强化!$C$12:$C$26,MATCH(装备强化附表!AA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203</v>
      </c>
      <c r="AB793" s="54">
        <f t="shared" si="190"/>
        <v>406000</v>
      </c>
      <c r="AC793" s="54">
        <f>ROUNDUP(装备强化!$F$3*INDEX(装备强化!$C$12:$C$26,MATCH(装备强化附表!AC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225</v>
      </c>
      <c r="AD793" s="54">
        <f t="shared" si="191"/>
        <v>450000</v>
      </c>
      <c r="AE793" s="54">
        <f>ROUNDUP(装备强化!$F$3*INDEX(装备强化!$C$12:$C$26,MATCH(装备强化附表!AE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248</v>
      </c>
      <c r="AF793" s="54">
        <f t="shared" si="192"/>
        <v>496000</v>
      </c>
      <c r="AG793" s="54">
        <f>ROUNDUP(装备强化!$F$3*INDEX(装备强化!$C$12:$C$26,MATCH(装备强化附表!AG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270</v>
      </c>
      <c r="AH793" s="54">
        <f t="shared" si="193"/>
        <v>540000</v>
      </c>
      <c r="AI793" s="54">
        <f>ROUNDUP(装备强化!$F$3*INDEX(装备强化!$C$12:$C$26,MATCH(装备强化附表!AI$1,装备强化!$B$12:$B$26,0))*INDEX(装备强化!$G$12:$G$16,MATCH(装备强化附表!$D793,装备强化!$F$12:$F$16,0))*(INDEX(装备强化!$K$12:$K$26,MATCH(装备强化附表!$E793,装备强化!$J$12:$J$26,0))+IF($B793=1,装备强化!$K$28,0))*INDEX(装备强化!$O$12:$O$21,MATCH(装备强化附表!$C793,装备强化!$N$12:$N$21,0)),0)</f>
        <v>293</v>
      </c>
      <c r="AJ793" s="54">
        <f t="shared" si="194"/>
        <v>586000</v>
      </c>
    </row>
    <row r="794" spans="1:36">
      <c r="A794" t="s">
        <v>992</v>
      </c>
      <c r="B794">
        <v>1</v>
      </c>
      <c r="C794" t="s">
        <v>129</v>
      </c>
      <c r="D794" t="s">
        <v>311</v>
      </c>
      <c r="E794">
        <v>25</v>
      </c>
      <c r="F794" t="s">
        <v>232</v>
      </c>
      <c r="G794" s="54">
        <f>ROUNDUP(装备强化!$F$3*INDEX(装备强化!$C$12:$C$26,MATCH(装备强化附表!G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16</v>
      </c>
      <c r="H794" s="54">
        <f t="shared" si="180"/>
        <v>32000</v>
      </c>
      <c r="I794" s="54">
        <f>ROUNDUP(装备强化!$F$3*INDEX(装备强化!$C$12:$C$26,MATCH(装备强化附表!I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24</v>
      </c>
      <c r="J794" s="54">
        <f t="shared" si="181"/>
        <v>48000</v>
      </c>
      <c r="K794" s="54">
        <f>ROUNDUP(装备强化!$F$3*INDEX(装备强化!$C$12:$C$26,MATCH(装备强化附表!K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36</v>
      </c>
      <c r="L794" s="54">
        <f t="shared" si="182"/>
        <v>72000</v>
      </c>
      <c r="M794" s="54">
        <f>ROUNDUP(装备强化!$F$3*INDEX(装备强化!$C$12:$C$26,MATCH(装备强化附表!M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44</v>
      </c>
      <c r="N794" s="54">
        <f t="shared" si="183"/>
        <v>88000</v>
      </c>
      <c r="O794" s="54">
        <f>ROUNDUP(装备强化!$F$3*INDEX(装备强化!$C$12:$C$26,MATCH(装备强化附表!O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56</v>
      </c>
      <c r="P794" s="54">
        <f t="shared" si="184"/>
        <v>112000</v>
      </c>
      <c r="Q794" s="54">
        <f>ROUNDUP(装备强化!$F$3*INDEX(装备强化!$C$12:$C$26,MATCH(装备强化附表!Q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99</v>
      </c>
      <c r="R794" s="54">
        <f t="shared" si="185"/>
        <v>198000</v>
      </c>
      <c r="S794" s="54">
        <f>ROUNDUP(装备强化!$F$3*INDEX(装备强化!$C$12:$C$26,MATCH(装备强化附表!S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115</v>
      </c>
      <c r="T794" s="54">
        <f t="shared" si="186"/>
        <v>230000</v>
      </c>
      <c r="U794" s="54">
        <f>ROUNDUP(装备强化!$F$3*INDEX(装备强化!$C$12:$C$26,MATCH(装备强化附表!U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130</v>
      </c>
      <c r="V794" s="54">
        <f t="shared" si="187"/>
        <v>260000</v>
      </c>
      <c r="W794" s="54">
        <f>ROUNDUP(装备强化!$F$3*INDEX(装备强化!$C$12:$C$26,MATCH(装备强化附表!W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146</v>
      </c>
      <c r="X794" s="54">
        <f t="shared" si="188"/>
        <v>292000</v>
      </c>
      <c r="Y794" s="54">
        <f>ROUNDUP(装备强化!$F$3*INDEX(装备强化!$C$12:$C$26,MATCH(装备强化附表!Y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162</v>
      </c>
      <c r="Z794" s="54">
        <f t="shared" si="189"/>
        <v>324000</v>
      </c>
      <c r="AA794" s="54">
        <f>ROUNDUP(装备强化!$F$3*INDEX(装备强化!$C$12:$C$26,MATCH(装备强化附表!AA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284</v>
      </c>
      <c r="AB794" s="54">
        <f t="shared" si="190"/>
        <v>568000</v>
      </c>
      <c r="AC794" s="54">
        <f>ROUNDUP(装备强化!$F$3*INDEX(装备强化!$C$12:$C$26,MATCH(装备强化附表!AC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315</v>
      </c>
      <c r="AD794" s="54">
        <f t="shared" si="191"/>
        <v>630000</v>
      </c>
      <c r="AE794" s="54">
        <f>ROUNDUP(装备强化!$F$3*INDEX(装备强化!$C$12:$C$26,MATCH(装备强化附表!AE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347</v>
      </c>
      <c r="AF794" s="54">
        <f t="shared" si="192"/>
        <v>694000</v>
      </c>
      <c r="AG794" s="54">
        <f>ROUNDUP(装备强化!$F$3*INDEX(装备强化!$C$12:$C$26,MATCH(装备强化附表!AG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378</v>
      </c>
      <c r="AH794" s="54">
        <f t="shared" si="193"/>
        <v>756000</v>
      </c>
      <c r="AI794" s="54">
        <f>ROUNDUP(装备强化!$F$3*INDEX(装备强化!$C$12:$C$26,MATCH(装备强化附表!AI$1,装备强化!$B$12:$B$26,0))*INDEX(装备强化!$G$12:$G$16,MATCH(装备强化附表!$D794,装备强化!$F$12:$F$16,0))*(INDEX(装备强化!$K$12:$K$26,MATCH(装备强化附表!$E794,装备强化!$J$12:$J$26,0))+IF($B794=1,装备强化!$K$28,0))*INDEX(装备强化!$O$12:$O$21,MATCH(装备强化附表!$C794,装备强化!$N$12:$N$21,0)),0)</f>
        <v>410</v>
      </c>
      <c r="AJ794" s="54">
        <f t="shared" si="194"/>
        <v>820000</v>
      </c>
    </row>
    <row r="795" spans="1:36">
      <c r="A795" t="s">
        <v>997</v>
      </c>
      <c r="B795">
        <v>0</v>
      </c>
      <c r="C795" t="s">
        <v>123</v>
      </c>
      <c r="D795" t="s">
        <v>311</v>
      </c>
      <c r="E795">
        <v>30</v>
      </c>
      <c r="F795" t="s">
        <v>232</v>
      </c>
      <c r="G795" s="54">
        <f>ROUNDUP(装备强化!$F$3*INDEX(装备强化!$C$12:$C$26,MATCH(装备强化附表!G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13</v>
      </c>
      <c r="H795" s="54">
        <f t="shared" si="180"/>
        <v>26000</v>
      </c>
      <c r="I795" s="54">
        <f>ROUNDUP(装备强化!$F$3*INDEX(装备强化!$C$12:$C$26,MATCH(装备强化附表!I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20</v>
      </c>
      <c r="J795" s="54">
        <f t="shared" si="181"/>
        <v>40000</v>
      </c>
      <c r="K795" s="54">
        <f>ROUNDUP(装备强化!$F$3*INDEX(装备强化!$C$12:$C$26,MATCH(装备强化附表!K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29</v>
      </c>
      <c r="L795" s="54">
        <f t="shared" si="182"/>
        <v>58000</v>
      </c>
      <c r="M795" s="54">
        <f>ROUNDUP(装备强化!$F$3*INDEX(装备强化!$C$12:$C$26,MATCH(装备强化附表!M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36</v>
      </c>
      <c r="N795" s="54">
        <f t="shared" si="183"/>
        <v>72000</v>
      </c>
      <c r="O795" s="54">
        <f>ROUNDUP(装备强化!$F$3*INDEX(装备强化!$C$12:$C$26,MATCH(装备强化附表!O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45</v>
      </c>
      <c r="P795" s="54">
        <f t="shared" si="184"/>
        <v>90000</v>
      </c>
      <c r="Q795" s="54">
        <f>ROUNDUP(装备强化!$F$3*INDEX(装备强化!$C$12:$C$26,MATCH(装备强化附表!Q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80</v>
      </c>
      <c r="R795" s="54">
        <f t="shared" si="185"/>
        <v>160000</v>
      </c>
      <c r="S795" s="54">
        <f>ROUNDUP(装备强化!$F$3*INDEX(装备强化!$C$12:$C$26,MATCH(装备强化附表!S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93</v>
      </c>
      <c r="T795" s="54">
        <f t="shared" si="186"/>
        <v>186000</v>
      </c>
      <c r="U795" s="54">
        <f>ROUNDUP(装备强化!$F$3*INDEX(装备强化!$C$12:$C$26,MATCH(装备强化附表!U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106</v>
      </c>
      <c r="V795" s="54">
        <f t="shared" si="187"/>
        <v>212000</v>
      </c>
      <c r="W795" s="54">
        <f>ROUNDUP(装备强化!$F$3*INDEX(装备强化!$C$12:$C$26,MATCH(装备强化附表!W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118</v>
      </c>
      <c r="X795" s="54">
        <f t="shared" si="188"/>
        <v>236000</v>
      </c>
      <c r="Y795" s="54">
        <f>ROUNDUP(装备强化!$F$3*INDEX(装备强化!$C$12:$C$26,MATCH(装备强化附表!Y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131</v>
      </c>
      <c r="Z795" s="54">
        <f t="shared" si="189"/>
        <v>262000</v>
      </c>
      <c r="AA795" s="54">
        <f>ROUNDUP(装备强化!$F$3*INDEX(装备强化!$C$12:$C$26,MATCH(装备强化附表!AA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230</v>
      </c>
      <c r="AB795" s="54">
        <f t="shared" si="190"/>
        <v>460000</v>
      </c>
      <c r="AC795" s="54">
        <f>ROUNDUP(装备强化!$F$3*INDEX(装备强化!$C$12:$C$26,MATCH(装备强化附表!AC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255</v>
      </c>
      <c r="AD795" s="54">
        <f t="shared" si="191"/>
        <v>510000</v>
      </c>
      <c r="AE795" s="54">
        <f>ROUNDUP(装备强化!$F$3*INDEX(装备强化!$C$12:$C$26,MATCH(装备强化附表!AE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281</v>
      </c>
      <c r="AF795" s="54">
        <f t="shared" si="192"/>
        <v>562000</v>
      </c>
      <c r="AG795" s="54">
        <f>ROUNDUP(装备强化!$F$3*INDEX(装备强化!$C$12:$C$26,MATCH(装备强化附表!AG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306</v>
      </c>
      <c r="AH795" s="54">
        <f t="shared" si="193"/>
        <v>612000</v>
      </c>
      <c r="AI795" s="54">
        <f>ROUNDUP(装备强化!$F$3*INDEX(装备强化!$C$12:$C$26,MATCH(装备强化附表!AI$1,装备强化!$B$12:$B$26,0))*INDEX(装备强化!$G$12:$G$16,MATCH(装备强化附表!$D795,装备强化!$F$12:$F$16,0))*(INDEX(装备强化!$K$12:$K$26,MATCH(装备强化附表!$E795,装备强化!$J$12:$J$26,0))+IF($B795=1,装备强化!$K$28,0))*INDEX(装备强化!$O$12:$O$21,MATCH(装备强化附表!$C795,装备强化!$N$12:$N$21,0)),0)</f>
        <v>332</v>
      </c>
      <c r="AJ795" s="54">
        <f t="shared" si="194"/>
        <v>664000</v>
      </c>
    </row>
    <row r="796" spans="1:36">
      <c r="A796" t="s">
        <v>1002</v>
      </c>
      <c r="B796">
        <v>0</v>
      </c>
      <c r="C796" t="s">
        <v>124</v>
      </c>
      <c r="D796" t="s">
        <v>311</v>
      </c>
      <c r="E796">
        <v>30</v>
      </c>
      <c r="F796" t="s">
        <v>232</v>
      </c>
      <c r="G796" s="54">
        <f>ROUNDUP(装备强化!$F$3*INDEX(装备强化!$C$12:$C$26,MATCH(装备强化附表!G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16</v>
      </c>
      <c r="H796" s="54">
        <f t="shared" si="180"/>
        <v>32000</v>
      </c>
      <c r="I796" s="54">
        <f>ROUNDUP(装备强化!$F$3*INDEX(装备强化!$C$12:$C$26,MATCH(装备强化附表!I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24</v>
      </c>
      <c r="J796" s="54">
        <f t="shared" si="181"/>
        <v>48000</v>
      </c>
      <c r="K796" s="54">
        <f>ROUNDUP(装备强化!$F$3*INDEX(装备强化!$C$12:$C$26,MATCH(装备强化附表!K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36</v>
      </c>
      <c r="L796" s="54">
        <f t="shared" si="182"/>
        <v>72000</v>
      </c>
      <c r="M796" s="54">
        <f>ROUNDUP(装备强化!$F$3*INDEX(装备强化!$C$12:$C$26,MATCH(装备强化附表!M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44</v>
      </c>
      <c r="N796" s="54">
        <f t="shared" si="183"/>
        <v>88000</v>
      </c>
      <c r="O796" s="54">
        <f>ROUNDUP(装备强化!$F$3*INDEX(装备强化!$C$12:$C$26,MATCH(装备强化附表!O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56</v>
      </c>
      <c r="P796" s="54">
        <f t="shared" si="184"/>
        <v>112000</v>
      </c>
      <c r="Q796" s="54">
        <f>ROUNDUP(装备强化!$F$3*INDEX(装备强化!$C$12:$C$26,MATCH(装备强化附表!Q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100</v>
      </c>
      <c r="R796" s="54">
        <f t="shared" si="185"/>
        <v>200000</v>
      </c>
      <c r="S796" s="54">
        <f>ROUNDUP(装备强化!$F$3*INDEX(装备强化!$C$12:$C$26,MATCH(装备强化附表!S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116</v>
      </c>
      <c r="T796" s="54">
        <f t="shared" si="186"/>
        <v>232000</v>
      </c>
      <c r="U796" s="54">
        <f>ROUNDUP(装备强化!$F$3*INDEX(装备强化!$C$12:$C$26,MATCH(装备强化附表!U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132</v>
      </c>
      <c r="V796" s="54">
        <f t="shared" si="187"/>
        <v>264000</v>
      </c>
      <c r="W796" s="54">
        <f>ROUNDUP(装备强化!$F$3*INDEX(装备强化!$C$12:$C$26,MATCH(装备强化附表!W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148</v>
      </c>
      <c r="X796" s="54">
        <f t="shared" si="188"/>
        <v>296000</v>
      </c>
      <c r="Y796" s="54">
        <f>ROUNDUP(装备强化!$F$3*INDEX(装备强化!$C$12:$C$26,MATCH(装备强化附表!Y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164</v>
      </c>
      <c r="Z796" s="54">
        <f t="shared" si="189"/>
        <v>328000</v>
      </c>
      <c r="AA796" s="54">
        <f>ROUNDUP(装备强化!$F$3*INDEX(装备强化!$C$12:$C$26,MATCH(装备强化附表!AA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287</v>
      </c>
      <c r="AB796" s="54">
        <f t="shared" si="190"/>
        <v>574000</v>
      </c>
      <c r="AC796" s="54">
        <f>ROUNDUP(装备强化!$F$3*INDEX(装备强化!$C$12:$C$26,MATCH(装备强化附表!AC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319</v>
      </c>
      <c r="AD796" s="54">
        <f t="shared" si="191"/>
        <v>638000</v>
      </c>
      <c r="AE796" s="54">
        <f>ROUNDUP(装备强化!$F$3*INDEX(装备强化!$C$12:$C$26,MATCH(装备强化附表!AE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351</v>
      </c>
      <c r="AF796" s="54">
        <f t="shared" si="192"/>
        <v>702000</v>
      </c>
      <c r="AG796" s="54">
        <f>ROUNDUP(装备强化!$F$3*INDEX(装备强化!$C$12:$C$26,MATCH(装备强化附表!AG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383</v>
      </c>
      <c r="AH796" s="54">
        <f t="shared" si="193"/>
        <v>766000</v>
      </c>
      <c r="AI796" s="54">
        <f>ROUNDUP(装备强化!$F$3*INDEX(装备强化!$C$12:$C$26,MATCH(装备强化附表!AI$1,装备强化!$B$12:$B$26,0))*INDEX(装备强化!$G$12:$G$16,MATCH(装备强化附表!$D796,装备强化!$F$12:$F$16,0))*(INDEX(装备强化!$K$12:$K$26,MATCH(装备强化附表!$E796,装备强化!$J$12:$J$26,0))+IF($B796=1,装备强化!$K$28,0))*INDEX(装备强化!$O$12:$O$21,MATCH(装备强化附表!$C796,装备强化!$N$12:$N$21,0)),0)</f>
        <v>415</v>
      </c>
      <c r="AJ796" s="54">
        <f t="shared" si="194"/>
        <v>830000</v>
      </c>
    </row>
    <row r="797" spans="1:36">
      <c r="A797" t="s">
        <v>1007</v>
      </c>
      <c r="B797">
        <v>0</v>
      </c>
      <c r="C797" t="s">
        <v>125</v>
      </c>
      <c r="D797" t="s">
        <v>311</v>
      </c>
      <c r="E797">
        <v>30</v>
      </c>
      <c r="F797" t="s">
        <v>232</v>
      </c>
      <c r="G797" s="54">
        <f>ROUNDUP(装备强化!$F$3*INDEX(装备强化!$C$12:$C$26,MATCH(装备强化附表!G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16</v>
      </c>
      <c r="H797" s="54">
        <f t="shared" si="180"/>
        <v>32000</v>
      </c>
      <c r="I797" s="54">
        <f>ROUNDUP(装备强化!$F$3*INDEX(装备强化!$C$12:$C$26,MATCH(装备强化附表!I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24</v>
      </c>
      <c r="J797" s="54">
        <f t="shared" si="181"/>
        <v>48000</v>
      </c>
      <c r="K797" s="54">
        <f>ROUNDUP(装备强化!$F$3*INDEX(装备强化!$C$12:$C$26,MATCH(装备强化附表!K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36</v>
      </c>
      <c r="L797" s="54">
        <f t="shared" si="182"/>
        <v>72000</v>
      </c>
      <c r="M797" s="54">
        <f>ROUNDUP(装备强化!$F$3*INDEX(装备强化!$C$12:$C$26,MATCH(装备强化附表!M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44</v>
      </c>
      <c r="N797" s="54">
        <f t="shared" si="183"/>
        <v>88000</v>
      </c>
      <c r="O797" s="54">
        <f>ROUNDUP(装备强化!$F$3*INDEX(装备强化!$C$12:$C$26,MATCH(装备强化附表!O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56</v>
      </c>
      <c r="P797" s="54">
        <f t="shared" si="184"/>
        <v>112000</v>
      </c>
      <c r="Q797" s="54">
        <f>ROUNDUP(装备强化!$F$3*INDEX(装备强化!$C$12:$C$26,MATCH(装备强化附表!Q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100</v>
      </c>
      <c r="R797" s="54">
        <f t="shared" si="185"/>
        <v>200000</v>
      </c>
      <c r="S797" s="54">
        <f>ROUNDUP(装备强化!$F$3*INDEX(装备强化!$C$12:$C$26,MATCH(装备强化附表!S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116</v>
      </c>
      <c r="T797" s="54">
        <f t="shared" si="186"/>
        <v>232000</v>
      </c>
      <c r="U797" s="54">
        <f>ROUNDUP(装备强化!$F$3*INDEX(装备强化!$C$12:$C$26,MATCH(装备强化附表!U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132</v>
      </c>
      <c r="V797" s="54">
        <f t="shared" si="187"/>
        <v>264000</v>
      </c>
      <c r="W797" s="54">
        <f>ROUNDUP(装备强化!$F$3*INDEX(装备强化!$C$12:$C$26,MATCH(装备强化附表!W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148</v>
      </c>
      <c r="X797" s="54">
        <f t="shared" si="188"/>
        <v>296000</v>
      </c>
      <c r="Y797" s="54">
        <f>ROUNDUP(装备强化!$F$3*INDEX(装备强化!$C$12:$C$26,MATCH(装备强化附表!Y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164</v>
      </c>
      <c r="Z797" s="54">
        <f t="shared" si="189"/>
        <v>328000</v>
      </c>
      <c r="AA797" s="54">
        <f>ROUNDUP(装备强化!$F$3*INDEX(装备强化!$C$12:$C$26,MATCH(装备强化附表!AA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287</v>
      </c>
      <c r="AB797" s="54">
        <f t="shared" si="190"/>
        <v>574000</v>
      </c>
      <c r="AC797" s="54">
        <f>ROUNDUP(装备强化!$F$3*INDEX(装备强化!$C$12:$C$26,MATCH(装备强化附表!AC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319</v>
      </c>
      <c r="AD797" s="54">
        <f t="shared" si="191"/>
        <v>638000</v>
      </c>
      <c r="AE797" s="54">
        <f>ROUNDUP(装备强化!$F$3*INDEX(装备强化!$C$12:$C$26,MATCH(装备强化附表!AE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351</v>
      </c>
      <c r="AF797" s="54">
        <f t="shared" si="192"/>
        <v>702000</v>
      </c>
      <c r="AG797" s="54">
        <f>ROUNDUP(装备强化!$F$3*INDEX(装备强化!$C$12:$C$26,MATCH(装备强化附表!AG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383</v>
      </c>
      <c r="AH797" s="54">
        <f t="shared" si="193"/>
        <v>766000</v>
      </c>
      <c r="AI797" s="54">
        <f>ROUNDUP(装备强化!$F$3*INDEX(装备强化!$C$12:$C$26,MATCH(装备强化附表!AI$1,装备强化!$B$12:$B$26,0))*INDEX(装备强化!$G$12:$G$16,MATCH(装备强化附表!$D797,装备强化!$F$12:$F$16,0))*(INDEX(装备强化!$K$12:$K$26,MATCH(装备强化附表!$E797,装备强化!$J$12:$J$26,0))+IF($B797=1,装备强化!$K$28,0))*INDEX(装备强化!$O$12:$O$21,MATCH(装备强化附表!$C797,装备强化!$N$12:$N$21,0)),0)</f>
        <v>415</v>
      </c>
      <c r="AJ797" s="54">
        <f t="shared" si="194"/>
        <v>830000</v>
      </c>
    </row>
    <row r="798" spans="1:36">
      <c r="A798" t="s">
        <v>1012</v>
      </c>
      <c r="B798">
        <v>0</v>
      </c>
      <c r="C798" t="s">
        <v>130</v>
      </c>
      <c r="D798" t="s">
        <v>311</v>
      </c>
      <c r="E798">
        <v>30</v>
      </c>
      <c r="F798" t="s">
        <v>232</v>
      </c>
      <c r="G798" s="54">
        <f>ROUNDUP(装备强化!$F$3*INDEX(装备强化!$C$12:$C$26,MATCH(装备强化附表!G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13</v>
      </c>
      <c r="H798" s="54">
        <f t="shared" si="180"/>
        <v>26000</v>
      </c>
      <c r="I798" s="54">
        <f>ROUNDUP(装备强化!$F$3*INDEX(装备强化!$C$12:$C$26,MATCH(装备强化附表!I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20</v>
      </c>
      <c r="J798" s="54">
        <f t="shared" si="181"/>
        <v>40000</v>
      </c>
      <c r="K798" s="54">
        <f>ROUNDUP(装备强化!$F$3*INDEX(装备强化!$C$12:$C$26,MATCH(装备强化附表!K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29</v>
      </c>
      <c r="L798" s="54">
        <f t="shared" si="182"/>
        <v>58000</v>
      </c>
      <c r="M798" s="54">
        <f>ROUNDUP(装备强化!$F$3*INDEX(装备强化!$C$12:$C$26,MATCH(装备强化附表!M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36</v>
      </c>
      <c r="N798" s="54">
        <f t="shared" si="183"/>
        <v>72000</v>
      </c>
      <c r="O798" s="54">
        <f>ROUNDUP(装备强化!$F$3*INDEX(装备强化!$C$12:$C$26,MATCH(装备强化附表!O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45</v>
      </c>
      <c r="P798" s="54">
        <f t="shared" si="184"/>
        <v>90000</v>
      </c>
      <c r="Q798" s="54">
        <f>ROUNDUP(装备强化!$F$3*INDEX(装备强化!$C$12:$C$26,MATCH(装备强化附表!Q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80</v>
      </c>
      <c r="R798" s="54">
        <f t="shared" si="185"/>
        <v>160000</v>
      </c>
      <c r="S798" s="54">
        <f>ROUNDUP(装备强化!$F$3*INDEX(装备强化!$C$12:$C$26,MATCH(装备强化附表!S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93</v>
      </c>
      <c r="T798" s="54">
        <f t="shared" si="186"/>
        <v>186000</v>
      </c>
      <c r="U798" s="54">
        <f>ROUNDUP(装备强化!$F$3*INDEX(装备强化!$C$12:$C$26,MATCH(装备强化附表!U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106</v>
      </c>
      <c r="V798" s="54">
        <f t="shared" si="187"/>
        <v>212000</v>
      </c>
      <c r="W798" s="54">
        <f>ROUNDUP(装备强化!$F$3*INDEX(装备强化!$C$12:$C$26,MATCH(装备强化附表!W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118</v>
      </c>
      <c r="X798" s="54">
        <f t="shared" si="188"/>
        <v>236000</v>
      </c>
      <c r="Y798" s="54">
        <f>ROUNDUP(装备强化!$F$3*INDEX(装备强化!$C$12:$C$26,MATCH(装备强化附表!Y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131</v>
      </c>
      <c r="Z798" s="54">
        <f t="shared" si="189"/>
        <v>262000</v>
      </c>
      <c r="AA798" s="54">
        <f>ROUNDUP(装备强化!$F$3*INDEX(装备强化!$C$12:$C$26,MATCH(装备强化附表!AA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230</v>
      </c>
      <c r="AB798" s="54">
        <f t="shared" si="190"/>
        <v>460000</v>
      </c>
      <c r="AC798" s="54">
        <f>ROUNDUP(装备强化!$F$3*INDEX(装备强化!$C$12:$C$26,MATCH(装备强化附表!AC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255</v>
      </c>
      <c r="AD798" s="54">
        <f t="shared" si="191"/>
        <v>510000</v>
      </c>
      <c r="AE798" s="54">
        <f>ROUNDUP(装备强化!$F$3*INDEX(装备强化!$C$12:$C$26,MATCH(装备强化附表!AE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281</v>
      </c>
      <c r="AF798" s="54">
        <f t="shared" si="192"/>
        <v>562000</v>
      </c>
      <c r="AG798" s="54">
        <f>ROUNDUP(装备强化!$F$3*INDEX(装备强化!$C$12:$C$26,MATCH(装备强化附表!AG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306</v>
      </c>
      <c r="AH798" s="54">
        <f t="shared" si="193"/>
        <v>612000</v>
      </c>
      <c r="AI798" s="54">
        <f>ROUNDUP(装备强化!$F$3*INDEX(装备强化!$C$12:$C$26,MATCH(装备强化附表!AI$1,装备强化!$B$12:$B$26,0))*INDEX(装备强化!$G$12:$G$16,MATCH(装备强化附表!$D798,装备强化!$F$12:$F$16,0))*(INDEX(装备强化!$K$12:$K$26,MATCH(装备强化附表!$E798,装备强化!$J$12:$J$26,0))+IF($B798=1,装备强化!$K$28,0))*INDEX(装备强化!$O$12:$O$21,MATCH(装备强化附表!$C798,装备强化!$N$12:$N$21,0)),0)</f>
        <v>332</v>
      </c>
      <c r="AJ798" s="54">
        <f t="shared" si="194"/>
        <v>664000</v>
      </c>
    </row>
    <row r="799" spans="1:36">
      <c r="A799" t="s">
        <v>1017</v>
      </c>
      <c r="B799">
        <v>0</v>
      </c>
      <c r="C799" t="s">
        <v>131</v>
      </c>
      <c r="D799" t="s">
        <v>311</v>
      </c>
      <c r="E799">
        <v>30</v>
      </c>
      <c r="F799" t="s">
        <v>232</v>
      </c>
      <c r="G799" s="54">
        <f>ROUNDUP(装备强化!$F$3*INDEX(装备强化!$C$12:$C$26,MATCH(装备强化附表!G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13</v>
      </c>
      <c r="H799" s="54">
        <f t="shared" si="180"/>
        <v>26000</v>
      </c>
      <c r="I799" s="54">
        <f>ROUNDUP(装备强化!$F$3*INDEX(装备强化!$C$12:$C$26,MATCH(装备强化附表!I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20</v>
      </c>
      <c r="J799" s="54">
        <f t="shared" si="181"/>
        <v>40000</v>
      </c>
      <c r="K799" s="54">
        <f>ROUNDUP(装备强化!$F$3*INDEX(装备强化!$C$12:$C$26,MATCH(装备强化附表!K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29</v>
      </c>
      <c r="L799" s="54">
        <f t="shared" si="182"/>
        <v>58000</v>
      </c>
      <c r="M799" s="54">
        <f>ROUNDUP(装备强化!$F$3*INDEX(装备强化!$C$12:$C$26,MATCH(装备强化附表!M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36</v>
      </c>
      <c r="N799" s="54">
        <f t="shared" si="183"/>
        <v>72000</v>
      </c>
      <c r="O799" s="54">
        <f>ROUNDUP(装备强化!$F$3*INDEX(装备强化!$C$12:$C$26,MATCH(装备强化附表!O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45</v>
      </c>
      <c r="P799" s="54">
        <f t="shared" si="184"/>
        <v>90000</v>
      </c>
      <c r="Q799" s="54">
        <f>ROUNDUP(装备强化!$F$3*INDEX(装备强化!$C$12:$C$26,MATCH(装备强化附表!Q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80</v>
      </c>
      <c r="R799" s="54">
        <f t="shared" si="185"/>
        <v>160000</v>
      </c>
      <c r="S799" s="54">
        <f>ROUNDUP(装备强化!$F$3*INDEX(装备强化!$C$12:$C$26,MATCH(装备强化附表!S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93</v>
      </c>
      <c r="T799" s="54">
        <f t="shared" si="186"/>
        <v>186000</v>
      </c>
      <c r="U799" s="54">
        <f>ROUNDUP(装备强化!$F$3*INDEX(装备强化!$C$12:$C$26,MATCH(装备强化附表!U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106</v>
      </c>
      <c r="V799" s="54">
        <f t="shared" si="187"/>
        <v>212000</v>
      </c>
      <c r="W799" s="54">
        <f>ROUNDUP(装备强化!$F$3*INDEX(装备强化!$C$12:$C$26,MATCH(装备强化附表!W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118</v>
      </c>
      <c r="X799" s="54">
        <f t="shared" si="188"/>
        <v>236000</v>
      </c>
      <c r="Y799" s="54">
        <f>ROUNDUP(装备强化!$F$3*INDEX(装备强化!$C$12:$C$26,MATCH(装备强化附表!Y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131</v>
      </c>
      <c r="Z799" s="54">
        <f t="shared" si="189"/>
        <v>262000</v>
      </c>
      <c r="AA799" s="54">
        <f>ROUNDUP(装备强化!$F$3*INDEX(装备强化!$C$12:$C$26,MATCH(装备强化附表!AA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230</v>
      </c>
      <c r="AB799" s="54">
        <f t="shared" si="190"/>
        <v>460000</v>
      </c>
      <c r="AC799" s="54">
        <f>ROUNDUP(装备强化!$F$3*INDEX(装备强化!$C$12:$C$26,MATCH(装备强化附表!AC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255</v>
      </c>
      <c r="AD799" s="54">
        <f t="shared" si="191"/>
        <v>510000</v>
      </c>
      <c r="AE799" s="54">
        <f>ROUNDUP(装备强化!$F$3*INDEX(装备强化!$C$12:$C$26,MATCH(装备强化附表!AE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281</v>
      </c>
      <c r="AF799" s="54">
        <f t="shared" si="192"/>
        <v>562000</v>
      </c>
      <c r="AG799" s="54">
        <f>ROUNDUP(装备强化!$F$3*INDEX(装备强化!$C$12:$C$26,MATCH(装备强化附表!AG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306</v>
      </c>
      <c r="AH799" s="54">
        <f t="shared" si="193"/>
        <v>612000</v>
      </c>
      <c r="AI799" s="54">
        <f>ROUNDUP(装备强化!$F$3*INDEX(装备强化!$C$12:$C$26,MATCH(装备强化附表!AI$1,装备强化!$B$12:$B$26,0))*INDEX(装备强化!$G$12:$G$16,MATCH(装备强化附表!$D799,装备强化!$F$12:$F$16,0))*(INDEX(装备强化!$K$12:$K$26,MATCH(装备强化附表!$E799,装备强化!$J$12:$J$26,0))+IF($B799=1,装备强化!$K$28,0))*INDEX(装备强化!$O$12:$O$21,MATCH(装备强化附表!$C799,装备强化!$N$12:$N$21,0)),0)</f>
        <v>332</v>
      </c>
      <c r="AJ799" s="54">
        <f t="shared" si="194"/>
        <v>664000</v>
      </c>
    </row>
    <row r="800" spans="1:36">
      <c r="A800" t="s">
        <v>1022</v>
      </c>
      <c r="B800">
        <v>0</v>
      </c>
      <c r="C800" t="s">
        <v>132</v>
      </c>
      <c r="D800" t="s">
        <v>311</v>
      </c>
      <c r="E800">
        <v>30</v>
      </c>
      <c r="F800" t="s">
        <v>232</v>
      </c>
      <c r="G800" s="54">
        <f>ROUNDUP(装备强化!$F$3*INDEX(装备强化!$C$12:$C$26,MATCH(装备强化附表!G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8</v>
      </c>
      <c r="H800" s="54">
        <f t="shared" si="180"/>
        <v>16000</v>
      </c>
      <c r="I800" s="54">
        <f>ROUNDUP(装备强化!$F$3*INDEX(装备强化!$C$12:$C$26,MATCH(装备强化附表!I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12</v>
      </c>
      <c r="J800" s="54">
        <f t="shared" si="181"/>
        <v>24000</v>
      </c>
      <c r="K800" s="54">
        <f>ROUNDUP(装备强化!$F$3*INDEX(装备强化!$C$12:$C$26,MATCH(装备强化附表!K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18</v>
      </c>
      <c r="L800" s="54">
        <f t="shared" si="182"/>
        <v>36000</v>
      </c>
      <c r="M800" s="54">
        <f>ROUNDUP(装备强化!$F$3*INDEX(装备强化!$C$12:$C$26,MATCH(装备强化附表!M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22</v>
      </c>
      <c r="N800" s="54">
        <f t="shared" si="183"/>
        <v>44000</v>
      </c>
      <c r="O800" s="54">
        <f>ROUNDUP(装备强化!$F$3*INDEX(装备强化!$C$12:$C$26,MATCH(装备强化附表!O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27</v>
      </c>
      <c r="P800" s="54">
        <f t="shared" si="184"/>
        <v>54000</v>
      </c>
      <c r="Q800" s="54">
        <f>ROUNDUP(装备强化!$F$3*INDEX(装备强化!$C$12:$C$26,MATCH(装备强化附表!Q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48</v>
      </c>
      <c r="R800" s="54">
        <f t="shared" si="185"/>
        <v>96000</v>
      </c>
      <c r="S800" s="54">
        <f>ROUNDUP(装备强化!$F$3*INDEX(装备强化!$C$12:$C$26,MATCH(装备强化附表!S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56</v>
      </c>
      <c r="T800" s="54">
        <f t="shared" si="186"/>
        <v>112000</v>
      </c>
      <c r="U800" s="54">
        <f>ROUNDUP(装备强化!$F$3*INDEX(装备强化!$C$12:$C$26,MATCH(装备强化附表!U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64</v>
      </c>
      <c r="V800" s="54">
        <f t="shared" si="187"/>
        <v>128000</v>
      </c>
      <c r="W800" s="54">
        <f>ROUNDUP(装备强化!$F$3*INDEX(装备强化!$C$12:$C$26,MATCH(装备强化附表!W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71</v>
      </c>
      <c r="X800" s="54">
        <f t="shared" si="188"/>
        <v>142000</v>
      </c>
      <c r="Y800" s="54">
        <f>ROUNDUP(装备强化!$F$3*INDEX(装备强化!$C$12:$C$26,MATCH(装备强化附表!Y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79</v>
      </c>
      <c r="Z800" s="54">
        <f t="shared" si="189"/>
        <v>158000</v>
      </c>
      <c r="AA800" s="54">
        <f>ROUNDUP(装备强化!$F$3*INDEX(装备强化!$C$12:$C$26,MATCH(装备强化附表!AA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138</v>
      </c>
      <c r="AB800" s="54">
        <f t="shared" si="190"/>
        <v>276000</v>
      </c>
      <c r="AC800" s="54">
        <f>ROUNDUP(装备强化!$F$3*INDEX(装备强化!$C$12:$C$26,MATCH(装备强化附表!AC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153</v>
      </c>
      <c r="AD800" s="54">
        <f t="shared" si="191"/>
        <v>306000</v>
      </c>
      <c r="AE800" s="54">
        <f>ROUNDUP(装备强化!$F$3*INDEX(装备强化!$C$12:$C$26,MATCH(装备强化附表!AE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169</v>
      </c>
      <c r="AF800" s="54">
        <f t="shared" si="192"/>
        <v>338000</v>
      </c>
      <c r="AG800" s="54">
        <f>ROUNDUP(装备强化!$F$3*INDEX(装备强化!$C$12:$C$26,MATCH(装备强化附表!AG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184</v>
      </c>
      <c r="AH800" s="54">
        <f t="shared" si="193"/>
        <v>368000</v>
      </c>
      <c r="AI800" s="54">
        <f>ROUNDUP(装备强化!$F$3*INDEX(装备强化!$C$12:$C$26,MATCH(装备强化附表!AI$1,装备强化!$B$12:$B$26,0))*INDEX(装备强化!$G$12:$G$16,MATCH(装备强化附表!$D800,装备强化!$F$12:$F$16,0))*(INDEX(装备强化!$K$12:$K$26,MATCH(装备强化附表!$E800,装备强化!$J$12:$J$26,0))+IF($B800=1,装备强化!$K$28,0))*INDEX(装备强化!$O$12:$O$21,MATCH(装备强化附表!$C800,装备强化!$N$12:$N$21,0)),0)</f>
        <v>199</v>
      </c>
      <c r="AJ800" s="54">
        <f t="shared" si="194"/>
        <v>398000</v>
      </c>
    </row>
    <row r="801" spans="1:36">
      <c r="A801" t="s">
        <v>1027</v>
      </c>
      <c r="B801">
        <v>0</v>
      </c>
      <c r="C801" t="s">
        <v>127</v>
      </c>
      <c r="D801" t="s">
        <v>311</v>
      </c>
      <c r="E801">
        <v>30</v>
      </c>
      <c r="F801" t="s">
        <v>135</v>
      </c>
      <c r="G801" s="54">
        <f>ROUNDUP(装备强化!$F$3*INDEX(装备强化!$C$12:$C$26,MATCH(装备强化附表!G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26</v>
      </c>
      <c r="H801" s="54">
        <f t="shared" si="180"/>
        <v>52000</v>
      </c>
      <c r="I801" s="54">
        <f>ROUNDUP(装备强化!$F$3*INDEX(装备强化!$C$12:$C$26,MATCH(装备强化附表!I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39</v>
      </c>
      <c r="J801" s="54">
        <f t="shared" si="181"/>
        <v>78000</v>
      </c>
      <c r="K801" s="54">
        <f>ROUNDUP(装备强化!$F$3*INDEX(装备强化!$C$12:$C$26,MATCH(装备强化附表!K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58</v>
      </c>
      <c r="L801" s="54">
        <f t="shared" si="182"/>
        <v>116000</v>
      </c>
      <c r="M801" s="54">
        <f>ROUNDUP(装备强化!$F$3*INDEX(装备强化!$C$12:$C$26,MATCH(装备强化附表!M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71</v>
      </c>
      <c r="N801" s="54">
        <f t="shared" si="183"/>
        <v>142000</v>
      </c>
      <c r="O801" s="54">
        <f>ROUNDUP(装备强化!$F$3*INDEX(装备强化!$C$12:$C$26,MATCH(装备强化附表!O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90</v>
      </c>
      <c r="P801" s="54">
        <f t="shared" si="184"/>
        <v>180000</v>
      </c>
      <c r="Q801" s="54">
        <f>ROUNDUP(装备强化!$F$3*INDEX(装备强化!$C$12:$C$26,MATCH(装备强化附表!Q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160</v>
      </c>
      <c r="R801" s="54">
        <f t="shared" si="185"/>
        <v>320000</v>
      </c>
      <c r="S801" s="54">
        <f>ROUNDUP(装备强化!$F$3*INDEX(装备强化!$C$12:$C$26,MATCH(装备强化附表!S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185</v>
      </c>
      <c r="T801" s="54">
        <f t="shared" si="186"/>
        <v>370000</v>
      </c>
      <c r="U801" s="54">
        <f>ROUNDUP(装备强化!$F$3*INDEX(装备强化!$C$12:$C$26,MATCH(装备强化附表!U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211</v>
      </c>
      <c r="V801" s="54">
        <f t="shared" si="187"/>
        <v>422000</v>
      </c>
      <c r="W801" s="54">
        <f>ROUNDUP(装备强化!$F$3*INDEX(装备强化!$C$12:$C$26,MATCH(装备强化附表!W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236</v>
      </c>
      <c r="X801" s="54">
        <f t="shared" si="188"/>
        <v>472000</v>
      </c>
      <c r="Y801" s="54">
        <f>ROUNDUP(装备强化!$F$3*INDEX(装备强化!$C$12:$C$26,MATCH(装备强化附表!Y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262</v>
      </c>
      <c r="Z801" s="54">
        <f t="shared" si="189"/>
        <v>524000</v>
      </c>
      <c r="AA801" s="54">
        <f>ROUNDUP(装备强化!$F$3*INDEX(装备强化!$C$12:$C$26,MATCH(装备强化附表!AA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459</v>
      </c>
      <c r="AB801" s="54">
        <f t="shared" si="190"/>
        <v>918000</v>
      </c>
      <c r="AC801" s="54">
        <f>ROUNDUP(装备强化!$F$3*INDEX(装备强化!$C$12:$C$26,MATCH(装备强化附表!AC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510</v>
      </c>
      <c r="AD801" s="54">
        <f t="shared" si="191"/>
        <v>1020000</v>
      </c>
      <c r="AE801" s="54">
        <f>ROUNDUP(装备强化!$F$3*INDEX(装备强化!$C$12:$C$26,MATCH(装备强化附表!AE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561</v>
      </c>
      <c r="AF801" s="54">
        <f t="shared" si="192"/>
        <v>1122000</v>
      </c>
      <c r="AG801" s="54">
        <f>ROUNDUP(装备强化!$F$3*INDEX(装备强化!$C$12:$C$26,MATCH(装备强化附表!AG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612</v>
      </c>
      <c r="AH801" s="54">
        <f t="shared" si="193"/>
        <v>1224000</v>
      </c>
      <c r="AI801" s="54">
        <f>ROUNDUP(装备强化!$F$3*INDEX(装备强化!$C$12:$C$26,MATCH(装备强化附表!AI$1,装备强化!$B$12:$B$26,0))*INDEX(装备强化!$G$12:$G$16,MATCH(装备强化附表!$D801,装备强化!$F$12:$F$16,0))*(INDEX(装备强化!$K$12:$K$26,MATCH(装备强化附表!$E801,装备强化!$J$12:$J$26,0))+IF($B801=1,装备强化!$K$28,0))*INDEX(装备强化!$O$12:$O$21,MATCH(装备强化附表!$C801,装备强化!$N$12:$N$21,0)),0)</f>
        <v>663</v>
      </c>
      <c r="AJ801" s="54">
        <f t="shared" si="194"/>
        <v>1326000</v>
      </c>
    </row>
    <row r="802" spans="1:36">
      <c r="A802" t="s">
        <v>1032</v>
      </c>
      <c r="B802">
        <v>1</v>
      </c>
      <c r="C802" t="s">
        <v>127</v>
      </c>
      <c r="D802" t="s">
        <v>311</v>
      </c>
      <c r="E802">
        <v>30</v>
      </c>
      <c r="F802" t="s">
        <v>135</v>
      </c>
      <c r="G802" s="54">
        <f>ROUNDUP(装备强化!$F$3*INDEX(装备强化!$C$12:$C$26,MATCH(装备强化附表!G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35</v>
      </c>
      <c r="H802" s="54">
        <f t="shared" si="180"/>
        <v>70000</v>
      </c>
      <c r="I802" s="54">
        <f>ROUNDUP(装备强化!$F$3*INDEX(装备强化!$C$12:$C$26,MATCH(装备强化附表!I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52</v>
      </c>
      <c r="J802" s="54">
        <f t="shared" si="181"/>
        <v>104000</v>
      </c>
      <c r="K802" s="54">
        <f>ROUNDUP(装备强化!$F$3*INDEX(装备强化!$C$12:$C$26,MATCH(装备强化附表!K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78</v>
      </c>
      <c r="L802" s="54">
        <f t="shared" si="182"/>
        <v>156000</v>
      </c>
      <c r="M802" s="54">
        <f>ROUNDUP(装备强化!$F$3*INDEX(装备强化!$C$12:$C$26,MATCH(装备强化附表!M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95</v>
      </c>
      <c r="N802" s="54">
        <f t="shared" si="183"/>
        <v>190000</v>
      </c>
      <c r="O802" s="54">
        <f>ROUNDUP(装备强化!$F$3*INDEX(装备强化!$C$12:$C$26,MATCH(装备强化附表!O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121</v>
      </c>
      <c r="P802" s="54">
        <f t="shared" si="184"/>
        <v>242000</v>
      </c>
      <c r="Q802" s="54">
        <f>ROUNDUP(装备强化!$F$3*INDEX(装备强化!$C$12:$C$26,MATCH(装备强化附表!Q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216</v>
      </c>
      <c r="R802" s="54">
        <f t="shared" si="185"/>
        <v>432000</v>
      </c>
      <c r="S802" s="54">
        <f>ROUNDUP(装备强化!$F$3*INDEX(装备强化!$C$12:$C$26,MATCH(装备强化附表!S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251</v>
      </c>
      <c r="T802" s="54">
        <f t="shared" si="186"/>
        <v>502000</v>
      </c>
      <c r="U802" s="54">
        <f>ROUNDUP(装备强化!$F$3*INDEX(装备强化!$C$12:$C$26,MATCH(装备强化附表!U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285</v>
      </c>
      <c r="V802" s="54">
        <f t="shared" si="187"/>
        <v>570000</v>
      </c>
      <c r="W802" s="54">
        <f>ROUNDUP(装备强化!$F$3*INDEX(装备强化!$C$12:$C$26,MATCH(装备强化附表!W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320</v>
      </c>
      <c r="X802" s="54">
        <f t="shared" si="188"/>
        <v>640000</v>
      </c>
      <c r="Y802" s="54">
        <f>ROUNDUP(装备强化!$F$3*INDEX(装备强化!$C$12:$C$26,MATCH(装备强化附表!Y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354</v>
      </c>
      <c r="Z802" s="54">
        <f t="shared" si="189"/>
        <v>708000</v>
      </c>
      <c r="AA802" s="54">
        <f>ROUNDUP(装备强化!$F$3*INDEX(装备强化!$C$12:$C$26,MATCH(装备强化附表!AA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621</v>
      </c>
      <c r="AB802" s="54">
        <f t="shared" si="190"/>
        <v>1242000</v>
      </c>
      <c r="AC802" s="54">
        <f>ROUNDUP(装备强化!$F$3*INDEX(装备强化!$C$12:$C$26,MATCH(装备强化附表!AC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690</v>
      </c>
      <c r="AD802" s="54">
        <f t="shared" si="191"/>
        <v>1380000</v>
      </c>
      <c r="AE802" s="54">
        <f>ROUNDUP(装备强化!$F$3*INDEX(装备强化!$C$12:$C$26,MATCH(装备强化附表!AE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759</v>
      </c>
      <c r="AF802" s="54">
        <f t="shared" si="192"/>
        <v>1518000</v>
      </c>
      <c r="AG802" s="54">
        <f>ROUNDUP(装备强化!$F$3*INDEX(装备强化!$C$12:$C$26,MATCH(装备强化附表!AG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828</v>
      </c>
      <c r="AH802" s="54">
        <f t="shared" si="193"/>
        <v>1656000</v>
      </c>
      <c r="AI802" s="54">
        <f>ROUNDUP(装备强化!$F$3*INDEX(装备强化!$C$12:$C$26,MATCH(装备强化附表!AI$1,装备强化!$B$12:$B$26,0))*INDEX(装备强化!$G$12:$G$16,MATCH(装备强化附表!$D802,装备强化!$F$12:$F$16,0))*(INDEX(装备强化!$K$12:$K$26,MATCH(装备强化附表!$E802,装备强化!$J$12:$J$26,0))+IF($B802=1,装备强化!$K$28,0))*INDEX(装备强化!$O$12:$O$21,MATCH(装备强化附表!$C802,装备强化!$N$12:$N$21,0)),0)</f>
        <v>897</v>
      </c>
      <c r="AJ802" s="54">
        <f t="shared" si="194"/>
        <v>1794000</v>
      </c>
    </row>
    <row r="803" spans="1:36">
      <c r="A803" t="s">
        <v>1037</v>
      </c>
      <c r="B803">
        <v>0</v>
      </c>
      <c r="C803" t="s">
        <v>128</v>
      </c>
      <c r="D803" t="s">
        <v>311</v>
      </c>
      <c r="E803">
        <v>30</v>
      </c>
      <c r="F803" t="s">
        <v>135</v>
      </c>
      <c r="G803" s="54">
        <f>ROUNDUP(装备强化!$F$3*INDEX(装备强化!$C$12:$C$26,MATCH(装备强化附表!G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16</v>
      </c>
      <c r="H803" s="54">
        <f t="shared" si="180"/>
        <v>32000</v>
      </c>
      <c r="I803" s="54">
        <f>ROUNDUP(装备强化!$F$3*INDEX(装备强化!$C$12:$C$26,MATCH(装备强化附表!I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24</v>
      </c>
      <c r="J803" s="54">
        <f t="shared" si="181"/>
        <v>48000</v>
      </c>
      <c r="K803" s="54">
        <f>ROUNDUP(装备强化!$F$3*INDEX(装备强化!$C$12:$C$26,MATCH(装备强化附表!K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36</v>
      </c>
      <c r="L803" s="54">
        <f t="shared" si="182"/>
        <v>72000</v>
      </c>
      <c r="M803" s="54">
        <f>ROUNDUP(装备强化!$F$3*INDEX(装备强化!$C$12:$C$26,MATCH(装备强化附表!M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44</v>
      </c>
      <c r="N803" s="54">
        <f t="shared" si="183"/>
        <v>88000</v>
      </c>
      <c r="O803" s="54">
        <f>ROUNDUP(装备强化!$F$3*INDEX(装备强化!$C$12:$C$26,MATCH(装备强化附表!O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56</v>
      </c>
      <c r="P803" s="54">
        <f t="shared" si="184"/>
        <v>112000</v>
      </c>
      <c r="Q803" s="54">
        <f>ROUNDUP(装备强化!$F$3*INDEX(装备强化!$C$12:$C$26,MATCH(装备强化附表!Q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100</v>
      </c>
      <c r="R803" s="54">
        <f t="shared" si="185"/>
        <v>200000</v>
      </c>
      <c r="S803" s="54">
        <f>ROUNDUP(装备强化!$F$3*INDEX(装备强化!$C$12:$C$26,MATCH(装备强化附表!S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116</v>
      </c>
      <c r="T803" s="54">
        <f t="shared" si="186"/>
        <v>232000</v>
      </c>
      <c r="U803" s="54">
        <f>ROUNDUP(装备强化!$F$3*INDEX(装备强化!$C$12:$C$26,MATCH(装备强化附表!U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132</v>
      </c>
      <c r="V803" s="54">
        <f t="shared" si="187"/>
        <v>264000</v>
      </c>
      <c r="W803" s="54">
        <f>ROUNDUP(装备强化!$F$3*INDEX(装备强化!$C$12:$C$26,MATCH(装备强化附表!W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148</v>
      </c>
      <c r="X803" s="54">
        <f t="shared" si="188"/>
        <v>296000</v>
      </c>
      <c r="Y803" s="54">
        <f>ROUNDUP(装备强化!$F$3*INDEX(装备强化!$C$12:$C$26,MATCH(装备强化附表!Y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164</v>
      </c>
      <c r="Z803" s="54">
        <f t="shared" si="189"/>
        <v>328000</v>
      </c>
      <c r="AA803" s="54">
        <f>ROUNDUP(装备强化!$F$3*INDEX(装备强化!$C$12:$C$26,MATCH(装备强化附表!AA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287</v>
      </c>
      <c r="AB803" s="54">
        <f t="shared" si="190"/>
        <v>574000</v>
      </c>
      <c r="AC803" s="54">
        <f>ROUNDUP(装备强化!$F$3*INDEX(装备强化!$C$12:$C$26,MATCH(装备强化附表!AC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319</v>
      </c>
      <c r="AD803" s="54">
        <f t="shared" si="191"/>
        <v>638000</v>
      </c>
      <c r="AE803" s="54">
        <f>ROUNDUP(装备强化!$F$3*INDEX(装备强化!$C$12:$C$26,MATCH(装备强化附表!AE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351</v>
      </c>
      <c r="AF803" s="54">
        <f t="shared" si="192"/>
        <v>702000</v>
      </c>
      <c r="AG803" s="54">
        <f>ROUNDUP(装备强化!$F$3*INDEX(装备强化!$C$12:$C$26,MATCH(装备强化附表!AG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383</v>
      </c>
      <c r="AH803" s="54">
        <f t="shared" si="193"/>
        <v>766000</v>
      </c>
      <c r="AI803" s="54">
        <f>ROUNDUP(装备强化!$F$3*INDEX(装备强化!$C$12:$C$26,MATCH(装备强化附表!AI$1,装备强化!$B$12:$B$26,0))*INDEX(装备强化!$G$12:$G$16,MATCH(装备强化附表!$D803,装备强化!$F$12:$F$16,0))*(INDEX(装备强化!$K$12:$K$26,MATCH(装备强化附表!$E803,装备强化!$J$12:$J$26,0))+IF($B803=1,装备强化!$K$28,0))*INDEX(装备强化!$O$12:$O$21,MATCH(装备强化附表!$C803,装备强化!$N$12:$N$21,0)),0)</f>
        <v>415</v>
      </c>
      <c r="AJ803" s="54">
        <f t="shared" si="194"/>
        <v>830000</v>
      </c>
    </row>
    <row r="804" spans="1:36">
      <c r="A804" t="s">
        <v>1042</v>
      </c>
      <c r="B804">
        <v>1</v>
      </c>
      <c r="C804" t="s">
        <v>128</v>
      </c>
      <c r="D804" t="s">
        <v>311</v>
      </c>
      <c r="E804">
        <v>30</v>
      </c>
      <c r="F804" t="s">
        <v>135</v>
      </c>
      <c r="G804" s="54">
        <f>ROUNDUP(装备强化!$F$3*INDEX(装备强化!$C$12:$C$26,MATCH(装备强化附表!G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22</v>
      </c>
      <c r="H804" s="54">
        <f t="shared" si="180"/>
        <v>44000</v>
      </c>
      <c r="I804" s="54">
        <f>ROUNDUP(装备强化!$F$3*INDEX(装备强化!$C$12:$C$26,MATCH(装备强化附表!I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33</v>
      </c>
      <c r="J804" s="54">
        <f t="shared" si="181"/>
        <v>66000</v>
      </c>
      <c r="K804" s="54">
        <f>ROUNDUP(装备强化!$F$3*INDEX(装备强化!$C$12:$C$26,MATCH(装备强化附表!K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49</v>
      </c>
      <c r="L804" s="54">
        <f t="shared" si="182"/>
        <v>98000</v>
      </c>
      <c r="M804" s="54">
        <f>ROUNDUP(装备强化!$F$3*INDEX(装备强化!$C$12:$C$26,MATCH(装备强化附表!M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60</v>
      </c>
      <c r="N804" s="54">
        <f t="shared" si="183"/>
        <v>120000</v>
      </c>
      <c r="O804" s="54">
        <f>ROUNDUP(装备强化!$F$3*INDEX(装备强化!$C$12:$C$26,MATCH(装备强化附表!O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76</v>
      </c>
      <c r="P804" s="54">
        <f t="shared" si="184"/>
        <v>152000</v>
      </c>
      <c r="Q804" s="54">
        <f>ROUNDUP(装备强化!$F$3*INDEX(装备强化!$C$12:$C$26,MATCH(装备强化附表!Q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135</v>
      </c>
      <c r="R804" s="54">
        <f t="shared" si="185"/>
        <v>270000</v>
      </c>
      <c r="S804" s="54">
        <f>ROUNDUP(装备强化!$F$3*INDEX(装备强化!$C$12:$C$26,MATCH(装备强化附表!S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157</v>
      </c>
      <c r="T804" s="54">
        <f t="shared" si="186"/>
        <v>314000</v>
      </c>
      <c r="U804" s="54">
        <f>ROUNDUP(装备强化!$F$3*INDEX(装备强化!$C$12:$C$26,MATCH(装备强化附表!U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178</v>
      </c>
      <c r="V804" s="54">
        <f t="shared" si="187"/>
        <v>356000</v>
      </c>
      <c r="W804" s="54">
        <f>ROUNDUP(装备强化!$F$3*INDEX(装备强化!$C$12:$C$26,MATCH(装备强化附表!W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200</v>
      </c>
      <c r="X804" s="54">
        <f t="shared" si="188"/>
        <v>400000</v>
      </c>
      <c r="Y804" s="54">
        <f>ROUNDUP(装备强化!$F$3*INDEX(装备强化!$C$12:$C$26,MATCH(装备强化附表!Y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222</v>
      </c>
      <c r="Z804" s="54">
        <f t="shared" si="189"/>
        <v>444000</v>
      </c>
      <c r="AA804" s="54">
        <f>ROUNDUP(装备强化!$F$3*INDEX(装备强化!$C$12:$C$26,MATCH(装备强化附表!AA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389</v>
      </c>
      <c r="AB804" s="54">
        <f t="shared" si="190"/>
        <v>778000</v>
      </c>
      <c r="AC804" s="54">
        <f>ROUNDUP(装备强化!$F$3*INDEX(装备强化!$C$12:$C$26,MATCH(装备强化附表!AC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432</v>
      </c>
      <c r="AD804" s="54">
        <f t="shared" si="191"/>
        <v>864000</v>
      </c>
      <c r="AE804" s="54">
        <f>ROUNDUP(装备强化!$F$3*INDEX(装备强化!$C$12:$C$26,MATCH(装备强化附表!AE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475</v>
      </c>
      <c r="AF804" s="54">
        <f t="shared" si="192"/>
        <v>950000</v>
      </c>
      <c r="AG804" s="54">
        <f>ROUNDUP(装备强化!$F$3*INDEX(装备强化!$C$12:$C$26,MATCH(装备强化附表!AG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518</v>
      </c>
      <c r="AH804" s="54">
        <f t="shared" si="193"/>
        <v>1036000</v>
      </c>
      <c r="AI804" s="54">
        <f>ROUNDUP(装备强化!$F$3*INDEX(装备强化!$C$12:$C$26,MATCH(装备强化附表!AI$1,装备强化!$B$12:$B$26,0))*INDEX(装备强化!$G$12:$G$16,MATCH(装备强化附表!$D804,装备强化!$F$12:$F$16,0))*(INDEX(装备强化!$K$12:$K$26,MATCH(装备强化附表!$E804,装备强化!$J$12:$J$26,0))+IF($B804=1,装备强化!$K$28,0))*INDEX(装备强化!$O$12:$O$21,MATCH(装备强化附表!$C804,装备强化!$N$12:$N$21,0)),0)</f>
        <v>561</v>
      </c>
      <c r="AJ804" s="54">
        <f t="shared" si="194"/>
        <v>1122000</v>
      </c>
    </row>
    <row r="805" spans="1:36">
      <c r="A805" t="s">
        <v>1047</v>
      </c>
      <c r="B805">
        <v>0</v>
      </c>
      <c r="C805" t="s">
        <v>127</v>
      </c>
      <c r="D805" t="s">
        <v>311</v>
      </c>
      <c r="E805">
        <v>30</v>
      </c>
      <c r="F805" t="s">
        <v>139</v>
      </c>
      <c r="G805" s="54">
        <f>ROUNDUP(装备强化!$F$3*INDEX(装备强化!$C$12:$C$26,MATCH(装备强化附表!G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26</v>
      </c>
      <c r="H805" s="54">
        <f t="shared" si="180"/>
        <v>52000</v>
      </c>
      <c r="I805" s="54">
        <f>ROUNDUP(装备强化!$F$3*INDEX(装备强化!$C$12:$C$26,MATCH(装备强化附表!I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39</v>
      </c>
      <c r="J805" s="54">
        <f t="shared" si="181"/>
        <v>78000</v>
      </c>
      <c r="K805" s="54">
        <f>ROUNDUP(装备强化!$F$3*INDEX(装备强化!$C$12:$C$26,MATCH(装备强化附表!K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58</v>
      </c>
      <c r="L805" s="54">
        <f t="shared" si="182"/>
        <v>116000</v>
      </c>
      <c r="M805" s="54">
        <f>ROUNDUP(装备强化!$F$3*INDEX(装备强化!$C$12:$C$26,MATCH(装备强化附表!M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71</v>
      </c>
      <c r="N805" s="54">
        <f t="shared" si="183"/>
        <v>142000</v>
      </c>
      <c r="O805" s="54">
        <f>ROUNDUP(装备强化!$F$3*INDEX(装备强化!$C$12:$C$26,MATCH(装备强化附表!O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90</v>
      </c>
      <c r="P805" s="54">
        <f t="shared" si="184"/>
        <v>180000</v>
      </c>
      <c r="Q805" s="54">
        <f>ROUNDUP(装备强化!$F$3*INDEX(装备强化!$C$12:$C$26,MATCH(装备强化附表!Q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160</v>
      </c>
      <c r="R805" s="54">
        <f t="shared" si="185"/>
        <v>320000</v>
      </c>
      <c r="S805" s="54">
        <f>ROUNDUP(装备强化!$F$3*INDEX(装备强化!$C$12:$C$26,MATCH(装备强化附表!S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185</v>
      </c>
      <c r="T805" s="54">
        <f t="shared" si="186"/>
        <v>370000</v>
      </c>
      <c r="U805" s="54">
        <f>ROUNDUP(装备强化!$F$3*INDEX(装备强化!$C$12:$C$26,MATCH(装备强化附表!U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211</v>
      </c>
      <c r="V805" s="54">
        <f t="shared" si="187"/>
        <v>422000</v>
      </c>
      <c r="W805" s="54">
        <f>ROUNDUP(装备强化!$F$3*INDEX(装备强化!$C$12:$C$26,MATCH(装备强化附表!W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236</v>
      </c>
      <c r="X805" s="54">
        <f t="shared" si="188"/>
        <v>472000</v>
      </c>
      <c r="Y805" s="54">
        <f>ROUNDUP(装备强化!$F$3*INDEX(装备强化!$C$12:$C$26,MATCH(装备强化附表!Y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262</v>
      </c>
      <c r="Z805" s="54">
        <f t="shared" si="189"/>
        <v>524000</v>
      </c>
      <c r="AA805" s="54">
        <f>ROUNDUP(装备强化!$F$3*INDEX(装备强化!$C$12:$C$26,MATCH(装备强化附表!AA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459</v>
      </c>
      <c r="AB805" s="54">
        <f t="shared" si="190"/>
        <v>918000</v>
      </c>
      <c r="AC805" s="54">
        <f>ROUNDUP(装备强化!$F$3*INDEX(装备强化!$C$12:$C$26,MATCH(装备强化附表!AC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510</v>
      </c>
      <c r="AD805" s="54">
        <f t="shared" si="191"/>
        <v>1020000</v>
      </c>
      <c r="AE805" s="54">
        <f>ROUNDUP(装备强化!$F$3*INDEX(装备强化!$C$12:$C$26,MATCH(装备强化附表!AE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561</v>
      </c>
      <c r="AF805" s="54">
        <f t="shared" si="192"/>
        <v>1122000</v>
      </c>
      <c r="AG805" s="54">
        <f>ROUNDUP(装备强化!$F$3*INDEX(装备强化!$C$12:$C$26,MATCH(装备强化附表!AG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612</v>
      </c>
      <c r="AH805" s="54">
        <f t="shared" si="193"/>
        <v>1224000</v>
      </c>
      <c r="AI805" s="54">
        <f>ROUNDUP(装备强化!$F$3*INDEX(装备强化!$C$12:$C$26,MATCH(装备强化附表!AI$1,装备强化!$B$12:$B$26,0))*INDEX(装备强化!$G$12:$G$16,MATCH(装备强化附表!$D805,装备强化!$F$12:$F$16,0))*(INDEX(装备强化!$K$12:$K$26,MATCH(装备强化附表!$E805,装备强化!$J$12:$J$26,0))+IF($B805=1,装备强化!$K$28,0))*INDEX(装备强化!$O$12:$O$21,MATCH(装备强化附表!$C805,装备强化!$N$12:$N$21,0)),0)</f>
        <v>663</v>
      </c>
      <c r="AJ805" s="54">
        <f t="shared" si="194"/>
        <v>1326000</v>
      </c>
    </row>
    <row r="806" spans="1:36">
      <c r="A806" t="s">
        <v>1052</v>
      </c>
      <c r="B806">
        <v>1</v>
      </c>
      <c r="C806" t="s">
        <v>127</v>
      </c>
      <c r="D806" t="s">
        <v>311</v>
      </c>
      <c r="E806">
        <v>30</v>
      </c>
      <c r="F806" t="s">
        <v>139</v>
      </c>
      <c r="G806" s="54">
        <f>ROUNDUP(装备强化!$F$3*INDEX(装备强化!$C$12:$C$26,MATCH(装备强化附表!G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35</v>
      </c>
      <c r="H806" s="54">
        <f t="shared" si="180"/>
        <v>70000</v>
      </c>
      <c r="I806" s="54">
        <f>ROUNDUP(装备强化!$F$3*INDEX(装备强化!$C$12:$C$26,MATCH(装备强化附表!I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52</v>
      </c>
      <c r="J806" s="54">
        <f t="shared" si="181"/>
        <v>104000</v>
      </c>
      <c r="K806" s="54">
        <f>ROUNDUP(装备强化!$F$3*INDEX(装备强化!$C$12:$C$26,MATCH(装备强化附表!K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78</v>
      </c>
      <c r="L806" s="54">
        <f t="shared" si="182"/>
        <v>156000</v>
      </c>
      <c r="M806" s="54">
        <f>ROUNDUP(装备强化!$F$3*INDEX(装备强化!$C$12:$C$26,MATCH(装备强化附表!M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95</v>
      </c>
      <c r="N806" s="54">
        <f t="shared" si="183"/>
        <v>190000</v>
      </c>
      <c r="O806" s="54">
        <f>ROUNDUP(装备强化!$F$3*INDEX(装备强化!$C$12:$C$26,MATCH(装备强化附表!O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121</v>
      </c>
      <c r="P806" s="54">
        <f t="shared" si="184"/>
        <v>242000</v>
      </c>
      <c r="Q806" s="54">
        <f>ROUNDUP(装备强化!$F$3*INDEX(装备强化!$C$12:$C$26,MATCH(装备强化附表!Q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216</v>
      </c>
      <c r="R806" s="54">
        <f t="shared" si="185"/>
        <v>432000</v>
      </c>
      <c r="S806" s="54">
        <f>ROUNDUP(装备强化!$F$3*INDEX(装备强化!$C$12:$C$26,MATCH(装备强化附表!S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251</v>
      </c>
      <c r="T806" s="54">
        <f t="shared" si="186"/>
        <v>502000</v>
      </c>
      <c r="U806" s="54">
        <f>ROUNDUP(装备强化!$F$3*INDEX(装备强化!$C$12:$C$26,MATCH(装备强化附表!U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285</v>
      </c>
      <c r="V806" s="54">
        <f t="shared" si="187"/>
        <v>570000</v>
      </c>
      <c r="W806" s="54">
        <f>ROUNDUP(装备强化!$F$3*INDEX(装备强化!$C$12:$C$26,MATCH(装备强化附表!W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320</v>
      </c>
      <c r="X806" s="54">
        <f t="shared" si="188"/>
        <v>640000</v>
      </c>
      <c r="Y806" s="54">
        <f>ROUNDUP(装备强化!$F$3*INDEX(装备强化!$C$12:$C$26,MATCH(装备强化附表!Y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354</v>
      </c>
      <c r="Z806" s="54">
        <f t="shared" si="189"/>
        <v>708000</v>
      </c>
      <c r="AA806" s="54">
        <f>ROUNDUP(装备强化!$F$3*INDEX(装备强化!$C$12:$C$26,MATCH(装备强化附表!AA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621</v>
      </c>
      <c r="AB806" s="54">
        <f t="shared" si="190"/>
        <v>1242000</v>
      </c>
      <c r="AC806" s="54">
        <f>ROUNDUP(装备强化!$F$3*INDEX(装备强化!$C$12:$C$26,MATCH(装备强化附表!AC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690</v>
      </c>
      <c r="AD806" s="54">
        <f t="shared" si="191"/>
        <v>1380000</v>
      </c>
      <c r="AE806" s="54">
        <f>ROUNDUP(装备强化!$F$3*INDEX(装备强化!$C$12:$C$26,MATCH(装备强化附表!AE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759</v>
      </c>
      <c r="AF806" s="54">
        <f t="shared" si="192"/>
        <v>1518000</v>
      </c>
      <c r="AG806" s="54">
        <f>ROUNDUP(装备强化!$F$3*INDEX(装备强化!$C$12:$C$26,MATCH(装备强化附表!AG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828</v>
      </c>
      <c r="AH806" s="54">
        <f t="shared" si="193"/>
        <v>1656000</v>
      </c>
      <c r="AI806" s="54">
        <f>ROUNDUP(装备强化!$F$3*INDEX(装备强化!$C$12:$C$26,MATCH(装备强化附表!AI$1,装备强化!$B$12:$B$26,0))*INDEX(装备强化!$G$12:$G$16,MATCH(装备强化附表!$D806,装备强化!$F$12:$F$16,0))*(INDEX(装备强化!$K$12:$K$26,MATCH(装备强化附表!$E806,装备强化!$J$12:$J$26,0))+IF($B806=1,装备强化!$K$28,0))*INDEX(装备强化!$O$12:$O$21,MATCH(装备强化附表!$C806,装备强化!$N$12:$N$21,0)),0)</f>
        <v>897</v>
      </c>
      <c r="AJ806" s="54">
        <f t="shared" si="194"/>
        <v>1794000</v>
      </c>
    </row>
    <row r="807" spans="1:36">
      <c r="A807" t="s">
        <v>1057</v>
      </c>
      <c r="B807">
        <v>0</v>
      </c>
      <c r="C807" t="s">
        <v>128</v>
      </c>
      <c r="D807" t="s">
        <v>311</v>
      </c>
      <c r="E807">
        <v>30</v>
      </c>
      <c r="F807" t="s">
        <v>139</v>
      </c>
      <c r="G807" s="54">
        <f>ROUNDUP(装备强化!$F$3*INDEX(装备强化!$C$12:$C$26,MATCH(装备强化附表!G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16</v>
      </c>
      <c r="H807" s="54">
        <f t="shared" si="180"/>
        <v>32000</v>
      </c>
      <c r="I807" s="54">
        <f>ROUNDUP(装备强化!$F$3*INDEX(装备强化!$C$12:$C$26,MATCH(装备强化附表!I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24</v>
      </c>
      <c r="J807" s="54">
        <f t="shared" si="181"/>
        <v>48000</v>
      </c>
      <c r="K807" s="54">
        <f>ROUNDUP(装备强化!$F$3*INDEX(装备强化!$C$12:$C$26,MATCH(装备强化附表!K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36</v>
      </c>
      <c r="L807" s="54">
        <f t="shared" si="182"/>
        <v>72000</v>
      </c>
      <c r="M807" s="54">
        <f>ROUNDUP(装备强化!$F$3*INDEX(装备强化!$C$12:$C$26,MATCH(装备强化附表!M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44</v>
      </c>
      <c r="N807" s="54">
        <f t="shared" si="183"/>
        <v>88000</v>
      </c>
      <c r="O807" s="54">
        <f>ROUNDUP(装备强化!$F$3*INDEX(装备强化!$C$12:$C$26,MATCH(装备强化附表!O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56</v>
      </c>
      <c r="P807" s="54">
        <f t="shared" si="184"/>
        <v>112000</v>
      </c>
      <c r="Q807" s="54">
        <f>ROUNDUP(装备强化!$F$3*INDEX(装备强化!$C$12:$C$26,MATCH(装备强化附表!Q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100</v>
      </c>
      <c r="R807" s="54">
        <f t="shared" si="185"/>
        <v>200000</v>
      </c>
      <c r="S807" s="54">
        <f>ROUNDUP(装备强化!$F$3*INDEX(装备强化!$C$12:$C$26,MATCH(装备强化附表!S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116</v>
      </c>
      <c r="T807" s="54">
        <f t="shared" si="186"/>
        <v>232000</v>
      </c>
      <c r="U807" s="54">
        <f>ROUNDUP(装备强化!$F$3*INDEX(装备强化!$C$12:$C$26,MATCH(装备强化附表!U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132</v>
      </c>
      <c r="V807" s="54">
        <f t="shared" si="187"/>
        <v>264000</v>
      </c>
      <c r="W807" s="54">
        <f>ROUNDUP(装备强化!$F$3*INDEX(装备强化!$C$12:$C$26,MATCH(装备强化附表!W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148</v>
      </c>
      <c r="X807" s="54">
        <f t="shared" si="188"/>
        <v>296000</v>
      </c>
      <c r="Y807" s="54">
        <f>ROUNDUP(装备强化!$F$3*INDEX(装备强化!$C$12:$C$26,MATCH(装备强化附表!Y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164</v>
      </c>
      <c r="Z807" s="54">
        <f t="shared" si="189"/>
        <v>328000</v>
      </c>
      <c r="AA807" s="54">
        <f>ROUNDUP(装备强化!$F$3*INDEX(装备强化!$C$12:$C$26,MATCH(装备强化附表!AA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287</v>
      </c>
      <c r="AB807" s="54">
        <f t="shared" si="190"/>
        <v>574000</v>
      </c>
      <c r="AC807" s="54">
        <f>ROUNDUP(装备强化!$F$3*INDEX(装备强化!$C$12:$C$26,MATCH(装备强化附表!AC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319</v>
      </c>
      <c r="AD807" s="54">
        <f t="shared" si="191"/>
        <v>638000</v>
      </c>
      <c r="AE807" s="54">
        <f>ROUNDUP(装备强化!$F$3*INDEX(装备强化!$C$12:$C$26,MATCH(装备强化附表!AE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351</v>
      </c>
      <c r="AF807" s="54">
        <f t="shared" si="192"/>
        <v>702000</v>
      </c>
      <c r="AG807" s="54">
        <f>ROUNDUP(装备强化!$F$3*INDEX(装备强化!$C$12:$C$26,MATCH(装备强化附表!AG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383</v>
      </c>
      <c r="AH807" s="54">
        <f t="shared" si="193"/>
        <v>766000</v>
      </c>
      <c r="AI807" s="54">
        <f>ROUNDUP(装备强化!$F$3*INDEX(装备强化!$C$12:$C$26,MATCH(装备强化附表!AI$1,装备强化!$B$12:$B$26,0))*INDEX(装备强化!$G$12:$G$16,MATCH(装备强化附表!$D807,装备强化!$F$12:$F$16,0))*(INDEX(装备强化!$K$12:$K$26,MATCH(装备强化附表!$E807,装备强化!$J$12:$J$26,0))+IF($B807=1,装备强化!$K$28,0))*INDEX(装备强化!$O$12:$O$21,MATCH(装备强化附表!$C807,装备强化!$N$12:$N$21,0)),0)</f>
        <v>415</v>
      </c>
      <c r="AJ807" s="54">
        <f t="shared" si="194"/>
        <v>830000</v>
      </c>
    </row>
    <row r="808" spans="1:36">
      <c r="A808" t="s">
        <v>1062</v>
      </c>
      <c r="B808">
        <v>1</v>
      </c>
      <c r="C808" t="s">
        <v>128</v>
      </c>
      <c r="D808" t="s">
        <v>311</v>
      </c>
      <c r="E808">
        <v>30</v>
      </c>
      <c r="F808" t="s">
        <v>139</v>
      </c>
      <c r="G808" s="54">
        <f>ROUNDUP(装备强化!$F$3*INDEX(装备强化!$C$12:$C$26,MATCH(装备强化附表!G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22</v>
      </c>
      <c r="H808" s="54">
        <f t="shared" si="180"/>
        <v>44000</v>
      </c>
      <c r="I808" s="54">
        <f>ROUNDUP(装备强化!$F$3*INDEX(装备强化!$C$12:$C$26,MATCH(装备强化附表!I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33</v>
      </c>
      <c r="J808" s="54">
        <f t="shared" si="181"/>
        <v>66000</v>
      </c>
      <c r="K808" s="54">
        <f>ROUNDUP(装备强化!$F$3*INDEX(装备强化!$C$12:$C$26,MATCH(装备强化附表!K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49</v>
      </c>
      <c r="L808" s="54">
        <f t="shared" si="182"/>
        <v>98000</v>
      </c>
      <c r="M808" s="54">
        <f>ROUNDUP(装备强化!$F$3*INDEX(装备强化!$C$12:$C$26,MATCH(装备强化附表!M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60</v>
      </c>
      <c r="N808" s="54">
        <f t="shared" si="183"/>
        <v>120000</v>
      </c>
      <c r="O808" s="54">
        <f>ROUNDUP(装备强化!$F$3*INDEX(装备强化!$C$12:$C$26,MATCH(装备强化附表!O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76</v>
      </c>
      <c r="P808" s="54">
        <f t="shared" si="184"/>
        <v>152000</v>
      </c>
      <c r="Q808" s="54">
        <f>ROUNDUP(装备强化!$F$3*INDEX(装备强化!$C$12:$C$26,MATCH(装备强化附表!Q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135</v>
      </c>
      <c r="R808" s="54">
        <f t="shared" si="185"/>
        <v>270000</v>
      </c>
      <c r="S808" s="54">
        <f>ROUNDUP(装备强化!$F$3*INDEX(装备强化!$C$12:$C$26,MATCH(装备强化附表!S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157</v>
      </c>
      <c r="T808" s="54">
        <f t="shared" si="186"/>
        <v>314000</v>
      </c>
      <c r="U808" s="54">
        <f>ROUNDUP(装备强化!$F$3*INDEX(装备强化!$C$12:$C$26,MATCH(装备强化附表!U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178</v>
      </c>
      <c r="V808" s="54">
        <f t="shared" si="187"/>
        <v>356000</v>
      </c>
      <c r="W808" s="54">
        <f>ROUNDUP(装备强化!$F$3*INDEX(装备强化!$C$12:$C$26,MATCH(装备强化附表!W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200</v>
      </c>
      <c r="X808" s="54">
        <f t="shared" si="188"/>
        <v>400000</v>
      </c>
      <c r="Y808" s="54">
        <f>ROUNDUP(装备强化!$F$3*INDEX(装备强化!$C$12:$C$26,MATCH(装备强化附表!Y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222</v>
      </c>
      <c r="Z808" s="54">
        <f t="shared" si="189"/>
        <v>444000</v>
      </c>
      <c r="AA808" s="54">
        <f>ROUNDUP(装备强化!$F$3*INDEX(装备强化!$C$12:$C$26,MATCH(装备强化附表!AA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389</v>
      </c>
      <c r="AB808" s="54">
        <f t="shared" si="190"/>
        <v>778000</v>
      </c>
      <c r="AC808" s="54">
        <f>ROUNDUP(装备强化!$F$3*INDEX(装备强化!$C$12:$C$26,MATCH(装备强化附表!AC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432</v>
      </c>
      <c r="AD808" s="54">
        <f t="shared" si="191"/>
        <v>864000</v>
      </c>
      <c r="AE808" s="54">
        <f>ROUNDUP(装备强化!$F$3*INDEX(装备强化!$C$12:$C$26,MATCH(装备强化附表!AE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475</v>
      </c>
      <c r="AF808" s="54">
        <f t="shared" si="192"/>
        <v>950000</v>
      </c>
      <c r="AG808" s="54">
        <f>ROUNDUP(装备强化!$F$3*INDEX(装备强化!$C$12:$C$26,MATCH(装备强化附表!AG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518</v>
      </c>
      <c r="AH808" s="54">
        <f t="shared" si="193"/>
        <v>1036000</v>
      </c>
      <c r="AI808" s="54">
        <f>ROUNDUP(装备强化!$F$3*INDEX(装备强化!$C$12:$C$26,MATCH(装备强化附表!AI$1,装备强化!$B$12:$B$26,0))*INDEX(装备强化!$G$12:$G$16,MATCH(装备强化附表!$D808,装备强化!$F$12:$F$16,0))*(INDEX(装备强化!$K$12:$K$26,MATCH(装备强化附表!$E808,装备强化!$J$12:$J$26,0))+IF($B808=1,装备强化!$K$28,0))*INDEX(装备强化!$O$12:$O$21,MATCH(装备强化附表!$C808,装备强化!$N$12:$N$21,0)),0)</f>
        <v>561</v>
      </c>
      <c r="AJ808" s="54">
        <f t="shared" si="194"/>
        <v>1122000</v>
      </c>
    </row>
    <row r="809" spans="1:36">
      <c r="A809" t="s">
        <v>1067</v>
      </c>
      <c r="B809">
        <v>0</v>
      </c>
      <c r="C809" t="s">
        <v>127</v>
      </c>
      <c r="D809" t="s">
        <v>311</v>
      </c>
      <c r="E809">
        <v>30</v>
      </c>
      <c r="F809" t="s">
        <v>137</v>
      </c>
      <c r="G809" s="54">
        <f>ROUNDUP(装备强化!$F$3*INDEX(装备强化!$C$12:$C$26,MATCH(装备强化附表!G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26</v>
      </c>
      <c r="H809" s="54">
        <f t="shared" si="180"/>
        <v>52000</v>
      </c>
      <c r="I809" s="54">
        <f>ROUNDUP(装备强化!$F$3*INDEX(装备强化!$C$12:$C$26,MATCH(装备强化附表!I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39</v>
      </c>
      <c r="J809" s="54">
        <f t="shared" si="181"/>
        <v>78000</v>
      </c>
      <c r="K809" s="54">
        <f>ROUNDUP(装备强化!$F$3*INDEX(装备强化!$C$12:$C$26,MATCH(装备强化附表!K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58</v>
      </c>
      <c r="L809" s="54">
        <f t="shared" si="182"/>
        <v>116000</v>
      </c>
      <c r="M809" s="54">
        <f>ROUNDUP(装备强化!$F$3*INDEX(装备强化!$C$12:$C$26,MATCH(装备强化附表!M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71</v>
      </c>
      <c r="N809" s="54">
        <f t="shared" si="183"/>
        <v>142000</v>
      </c>
      <c r="O809" s="54">
        <f>ROUNDUP(装备强化!$F$3*INDEX(装备强化!$C$12:$C$26,MATCH(装备强化附表!O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90</v>
      </c>
      <c r="P809" s="54">
        <f t="shared" si="184"/>
        <v>180000</v>
      </c>
      <c r="Q809" s="54">
        <f>ROUNDUP(装备强化!$F$3*INDEX(装备强化!$C$12:$C$26,MATCH(装备强化附表!Q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160</v>
      </c>
      <c r="R809" s="54">
        <f t="shared" si="185"/>
        <v>320000</v>
      </c>
      <c r="S809" s="54">
        <f>ROUNDUP(装备强化!$F$3*INDEX(装备强化!$C$12:$C$26,MATCH(装备强化附表!S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185</v>
      </c>
      <c r="T809" s="54">
        <f t="shared" si="186"/>
        <v>370000</v>
      </c>
      <c r="U809" s="54">
        <f>ROUNDUP(装备强化!$F$3*INDEX(装备强化!$C$12:$C$26,MATCH(装备强化附表!U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211</v>
      </c>
      <c r="V809" s="54">
        <f t="shared" si="187"/>
        <v>422000</v>
      </c>
      <c r="W809" s="54">
        <f>ROUNDUP(装备强化!$F$3*INDEX(装备强化!$C$12:$C$26,MATCH(装备强化附表!W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236</v>
      </c>
      <c r="X809" s="54">
        <f t="shared" si="188"/>
        <v>472000</v>
      </c>
      <c r="Y809" s="54">
        <f>ROUNDUP(装备强化!$F$3*INDEX(装备强化!$C$12:$C$26,MATCH(装备强化附表!Y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262</v>
      </c>
      <c r="Z809" s="54">
        <f t="shared" si="189"/>
        <v>524000</v>
      </c>
      <c r="AA809" s="54">
        <f>ROUNDUP(装备强化!$F$3*INDEX(装备强化!$C$12:$C$26,MATCH(装备强化附表!AA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459</v>
      </c>
      <c r="AB809" s="54">
        <f t="shared" si="190"/>
        <v>918000</v>
      </c>
      <c r="AC809" s="54">
        <f>ROUNDUP(装备强化!$F$3*INDEX(装备强化!$C$12:$C$26,MATCH(装备强化附表!AC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510</v>
      </c>
      <c r="AD809" s="54">
        <f t="shared" si="191"/>
        <v>1020000</v>
      </c>
      <c r="AE809" s="54">
        <f>ROUNDUP(装备强化!$F$3*INDEX(装备强化!$C$12:$C$26,MATCH(装备强化附表!AE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561</v>
      </c>
      <c r="AF809" s="54">
        <f t="shared" si="192"/>
        <v>1122000</v>
      </c>
      <c r="AG809" s="54">
        <f>ROUNDUP(装备强化!$F$3*INDEX(装备强化!$C$12:$C$26,MATCH(装备强化附表!AG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612</v>
      </c>
      <c r="AH809" s="54">
        <f t="shared" si="193"/>
        <v>1224000</v>
      </c>
      <c r="AI809" s="54">
        <f>ROUNDUP(装备强化!$F$3*INDEX(装备强化!$C$12:$C$26,MATCH(装备强化附表!AI$1,装备强化!$B$12:$B$26,0))*INDEX(装备强化!$G$12:$G$16,MATCH(装备强化附表!$D809,装备强化!$F$12:$F$16,0))*(INDEX(装备强化!$K$12:$K$26,MATCH(装备强化附表!$E809,装备强化!$J$12:$J$26,0))+IF($B809=1,装备强化!$K$28,0))*INDEX(装备强化!$O$12:$O$21,MATCH(装备强化附表!$C809,装备强化!$N$12:$N$21,0)),0)</f>
        <v>663</v>
      </c>
      <c r="AJ809" s="54">
        <f t="shared" si="194"/>
        <v>1326000</v>
      </c>
    </row>
    <row r="810" spans="1:36">
      <c r="A810" t="s">
        <v>1072</v>
      </c>
      <c r="B810">
        <v>1</v>
      </c>
      <c r="C810" t="s">
        <v>127</v>
      </c>
      <c r="D810" t="s">
        <v>311</v>
      </c>
      <c r="E810">
        <v>30</v>
      </c>
      <c r="F810" t="s">
        <v>137</v>
      </c>
      <c r="G810" s="54">
        <f>ROUNDUP(装备强化!$F$3*INDEX(装备强化!$C$12:$C$26,MATCH(装备强化附表!G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35</v>
      </c>
      <c r="H810" s="54">
        <f t="shared" si="180"/>
        <v>70000</v>
      </c>
      <c r="I810" s="54">
        <f>ROUNDUP(装备强化!$F$3*INDEX(装备强化!$C$12:$C$26,MATCH(装备强化附表!I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52</v>
      </c>
      <c r="J810" s="54">
        <f t="shared" si="181"/>
        <v>104000</v>
      </c>
      <c r="K810" s="54">
        <f>ROUNDUP(装备强化!$F$3*INDEX(装备强化!$C$12:$C$26,MATCH(装备强化附表!K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78</v>
      </c>
      <c r="L810" s="54">
        <f t="shared" si="182"/>
        <v>156000</v>
      </c>
      <c r="M810" s="54">
        <f>ROUNDUP(装备强化!$F$3*INDEX(装备强化!$C$12:$C$26,MATCH(装备强化附表!M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95</v>
      </c>
      <c r="N810" s="54">
        <f t="shared" si="183"/>
        <v>190000</v>
      </c>
      <c r="O810" s="54">
        <f>ROUNDUP(装备强化!$F$3*INDEX(装备强化!$C$12:$C$26,MATCH(装备强化附表!O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121</v>
      </c>
      <c r="P810" s="54">
        <f t="shared" si="184"/>
        <v>242000</v>
      </c>
      <c r="Q810" s="54">
        <f>ROUNDUP(装备强化!$F$3*INDEX(装备强化!$C$12:$C$26,MATCH(装备强化附表!Q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216</v>
      </c>
      <c r="R810" s="54">
        <f t="shared" si="185"/>
        <v>432000</v>
      </c>
      <c r="S810" s="54">
        <f>ROUNDUP(装备强化!$F$3*INDEX(装备强化!$C$12:$C$26,MATCH(装备强化附表!S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251</v>
      </c>
      <c r="T810" s="54">
        <f t="shared" si="186"/>
        <v>502000</v>
      </c>
      <c r="U810" s="54">
        <f>ROUNDUP(装备强化!$F$3*INDEX(装备强化!$C$12:$C$26,MATCH(装备强化附表!U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285</v>
      </c>
      <c r="V810" s="54">
        <f t="shared" si="187"/>
        <v>570000</v>
      </c>
      <c r="W810" s="54">
        <f>ROUNDUP(装备强化!$F$3*INDEX(装备强化!$C$12:$C$26,MATCH(装备强化附表!W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320</v>
      </c>
      <c r="X810" s="54">
        <f t="shared" si="188"/>
        <v>640000</v>
      </c>
      <c r="Y810" s="54">
        <f>ROUNDUP(装备强化!$F$3*INDEX(装备强化!$C$12:$C$26,MATCH(装备强化附表!Y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354</v>
      </c>
      <c r="Z810" s="54">
        <f t="shared" si="189"/>
        <v>708000</v>
      </c>
      <c r="AA810" s="54">
        <f>ROUNDUP(装备强化!$F$3*INDEX(装备强化!$C$12:$C$26,MATCH(装备强化附表!AA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621</v>
      </c>
      <c r="AB810" s="54">
        <f t="shared" si="190"/>
        <v>1242000</v>
      </c>
      <c r="AC810" s="54">
        <f>ROUNDUP(装备强化!$F$3*INDEX(装备强化!$C$12:$C$26,MATCH(装备强化附表!AC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690</v>
      </c>
      <c r="AD810" s="54">
        <f t="shared" si="191"/>
        <v>1380000</v>
      </c>
      <c r="AE810" s="54">
        <f>ROUNDUP(装备强化!$F$3*INDEX(装备强化!$C$12:$C$26,MATCH(装备强化附表!AE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759</v>
      </c>
      <c r="AF810" s="54">
        <f t="shared" si="192"/>
        <v>1518000</v>
      </c>
      <c r="AG810" s="54">
        <f>ROUNDUP(装备强化!$F$3*INDEX(装备强化!$C$12:$C$26,MATCH(装备强化附表!AG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828</v>
      </c>
      <c r="AH810" s="54">
        <f t="shared" si="193"/>
        <v>1656000</v>
      </c>
      <c r="AI810" s="54">
        <f>ROUNDUP(装备强化!$F$3*INDEX(装备强化!$C$12:$C$26,MATCH(装备强化附表!AI$1,装备强化!$B$12:$B$26,0))*INDEX(装备强化!$G$12:$G$16,MATCH(装备强化附表!$D810,装备强化!$F$12:$F$16,0))*(INDEX(装备强化!$K$12:$K$26,MATCH(装备强化附表!$E810,装备强化!$J$12:$J$26,0))+IF($B810=1,装备强化!$K$28,0))*INDEX(装备强化!$O$12:$O$21,MATCH(装备强化附表!$C810,装备强化!$N$12:$N$21,0)),0)</f>
        <v>897</v>
      </c>
      <c r="AJ810" s="54">
        <f t="shared" si="194"/>
        <v>1794000</v>
      </c>
    </row>
    <row r="811" spans="1:36">
      <c r="A811" t="s">
        <v>1077</v>
      </c>
      <c r="B811">
        <v>0</v>
      </c>
      <c r="C811" t="s">
        <v>128</v>
      </c>
      <c r="D811" t="s">
        <v>311</v>
      </c>
      <c r="E811">
        <v>30</v>
      </c>
      <c r="F811" t="s">
        <v>137</v>
      </c>
      <c r="G811" s="54">
        <f>ROUNDUP(装备强化!$F$3*INDEX(装备强化!$C$12:$C$26,MATCH(装备强化附表!G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16</v>
      </c>
      <c r="H811" s="54">
        <f t="shared" si="180"/>
        <v>32000</v>
      </c>
      <c r="I811" s="54">
        <f>ROUNDUP(装备强化!$F$3*INDEX(装备强化!$C$12:$C$26,MATCH(装备强化附表!I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24</v>
      </c>
      <c r="J811" s="54">
        <f t="shared" si="181"/>
        <v>48000</v>
      </c>
      <c r="K811" s="54">
        <f>ROUNDUP(装备强化!$F$3*INDEX(装备强化!$C$12:$C$26,MATCH(装备强化附表!K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36</v>
      </c>
      <c r="L811" s="54">
        <f t="shared" si="182"/>
        <v>72000</v>
      </c>
      <c r="M811" s="54">
        <f>ROUNDUP(装备强化!$F$3*INDEX(装备强化!$C$12:$C$26,MATCH(装备强化附表!M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44</v>
      </c>
      <c r="N811" s="54">
        <f t="shared" si="183"/>
        <v>88000</v>
      </c>
      <c r="O811" s="54">
        <f>ROUNDUP(装备强化!$F$3*INDEX(装备强化!$C$12:$C$26,MATCH(装备强化附表!O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56</v>
      </c>
      <c r="P811" s="54">
        <f t="shared" si="184"/>
        <v>112000</v>
      </c>
      <c r="Q811" s="54">
        <f>ROUNDUP(装备强化!$F$3*INDEX(装备强化!$C$12:$C$26,MATCH(装备强化附表!Q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100</v>
      </c>
      <c r="R811" s="54">
        <f t="shared" si="185"/>
        <v>200000</v>
      </c>
      <c r="S811" s="54">
        <f>ROUNDUP(装备强化!$F$3*INDEX(装备强化!$C$12:$C$26,MATCH(装备强化附表!S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116</v>
      </c>
      <c r="T811" s="54">
        <f t="shared" si="186"/>
        <v>232000</v>
      </c>
      <c r="U811" s="54">
        <f>ROUNDUP(装备强化!$F$3*INDEX(装备强化!$C$12:$C$26,MATCH(装备强化附表!U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132</v>
      </c>
      <c r="V811" s="54">
        <f t="shared" si="187"/>
        <v>264000</v>
      </c>
      <c r="W811" s="54">
        <f>ROUNDUP(装备强化!$F$3*INDEX(装备强化!$C$12:$C$26,MATCH(装备强化附表!W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148</v>
      </c>
      <c r="X811" s="54">
        <f t="shared" si="188"/>
        <v>296000</v>
      </c>
      <c r="Y811" s="54">
        <f>ROUNDUP(装备强化!$F$3*INDEX(装备强化!$C$12:$C$26,MATCH(装备强化附表!Y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164</v>
      </c>
      <c r="Z811" s="54">
        <f t="shared" si="189"/>
        <v>328000</v>
      </c>
      <c r="AA811" s="54">
        <f>ROUNDUP(装备强化!$F$3*INDEX(装备强化!$C$12:$C$26,MATCH(装备强化附表!AA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287</v>
      </c>
      <c r="AB811" s="54">
        <f t="shared" si="190"/>
        <v>574000</v>
      </c>
      <c r="AC811" s="54">
        <f>ROUNDUP(装备强化!$F$3*INDEX(装备强化!$C$12:$C$26,MATCH(装备强化附表!AC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319</v>
      </c>
      <c r="AD811" s="54">
        <f t="shared" si="191"/>
        <v>638000</v>
      </c>
      <c r="AE811" s="54">
        <f>ROUNDUP(装备强化!$F$3*INDEX(装备强化!$C$12:$C$26,MATCH(装备强化附表!AE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351</v>
      </c>
      <c r="AF811" s="54">
        <f t="shared" si="192"/>
        <v>702000</v>
      </c>
      <c r="AG811" s="54">
        <f>ROUNDUP(装备强化!$F$3*INDEX(装备强化!$C$12:$C$26,MATCH(装备强化附表!AG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383</v>
      </c>
      <c r="AH811" s="54">
        <f t="shared" si="193"/>
        <v>766000</v>
      </c>
      <c r="AI811" s="54">
        <f>ROUNDUP(装备强化!$F$3*INDEX(装备强化!$C$12:$C$26,MATCH(装备强化附表!AI$1,装备强化!$B$12:$B$26,0))*INDEX(装备强化!$G$12:$G$16,MATCH(装备强化附表!$D811,装备强化!$F$12:$F$16,0))*(INDEX(装备强化!$K$12:$K$26,MATCH(装备强化附表!$E811,装备强化!$J$12:$J$26,0))+IF($B811=1,装备强化!$K$28,0))*INDEX(装备强化!$O$12:$O$21,MATCH(装备强化附表!$C811,装备强化!$N$12:$N$21,0)),0)</f>
        <v>415</v>
      </c>
      <c r="AJ811" s="54">
        <f t="shared" si="194"/>
        <v>830000</v>
      </c>
    </row>
    <row r="812" spans="1:36">
      <c r="A812" t="s">
        <v>1082</v>
      </c>
      <c r="B812">
        <v>1</v>
      </c>
      <c r="C812" t="s">
        <v>128</v>
      </c>
      <c r="D812" t="s">
        <v>311</v>
      </c>
      <c r="E812">
        <v>30</v>
      </c>
      <c r="F812" t="s">
        <v>137</v>
      </c>
      <c r="G812" s="54">
        <f>ROUNDUP(装备强化!$F$3*INDEX(装备强化!$C$12:$C$26,MATCH(装备强化附表!G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22</v>
      </c>
      <c r="H812" s="54">
        <f t="shared" si="180"/>
        <v>44000</v>
      </c>
      <c r="I812" s="54">
        <f>ROUNDUP(装备强化!$F$3*INDEX(装备强化!$C$12:$C$26,MATCH(装备强化附表!I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33</v>
      </c>
      <c r="J812" s="54">
        <f t="shared" si="181"/>
        <v>66000</v>
      </c>
      <c r="K812" s="54">
        <f>ROUNDUP(装备强化!$F$3*INDEX(装备强化!$C$12:$C$26,MATCH(装备强化附表!K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49</v>
      </c>
      <c r="L812" s="54">
        <f t="shared" si="182"/>
        <v>98000</v>
      </c>
      <c r="M812" s="54">
        <f>ROUNDUP(装备强化!$F$3*INDEX(装备强化!$C$12:$C$26,MATCH(装备强化附表!M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60</v>
      </c>
      <c r="N812" s="54">
        <f t="shared" si="183"/>
        <v>120000</v>
      </c>
      <c r="O812" s="54">
        <f>ROUNDUP(装备强化!$F$3*INDEX(装备强化!$C$12:$C$26,MATCH(装备强化附表!O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76</v>
      </c>
      <c r="P812" s="54">
        <f t="shared" si="184"/>
        <v>152000</v>
      </c>
      <c r="Q812" s="54">
        <f>ROUNDUP(装备强化!$F$3*INDEX(装备强化!$C$12:$C$26,MATCH(装备强化附表!Q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135</v>
      </c>
      <c r="R812" s="54">
        <f t="shared" si="185"/>
        <v>270000</v>
      </c>
      <c r="S812" s="54">
        <f>ROUNDUP(装备强化!$F$3*INDEX(装备强化!$C$12:$C$26,MATCH(装备强化附表!S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157</v>
      </c>
      <c r="T812" s="54">
        <f t="shared" si="186"/>
        <v>314000</v>
      </c>
      <c r="U812" s="54">
        <f>ROUNDUP(装备强化!$F$3*INDEX(装备强化!$C$12:$C$26,MATCH(装备强化附表!U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178</v>
      </c>
      <c r="V812" s="54">
        <f t="shared" si="187"/>
        <v>356000</v>
      </c>
      <c r="W812" s="54">
        <f>ROUNDUP(装备强化!$F$3*INDEX(装备强化!$C$12:$C$26,MATCH(装备强化附表!W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200</v>
      </c>
      <c r="X812" s="54">
        <f t="shared" si="188"/>
        <v>400000</v>
      </c>
      <c r="Y812" s="54">
        <f>ROUNDUP(装备强化!$F$3*INDEX(装备强化!$C$12:$C$26,MATCH(装备强化附表!Y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222</v>
      </c>
      <c r="Z812" s="54">
        <f t="shared" si="189"/>
        <v>444000</v>
      </c>
      <c r="AA812" s="54">
        <f>ROUNDUP(装备强化!$F$3*INDEX(装备强化!$C$12:$C$26,MATCH(装备强化附表!AA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389</v>
      </c>
      <c r="AB812" s="54">
        <f t="shared" si="190"/>
        <v>778000</v>
      </c>
      <c r="AC812" s="54">
        <f>ROUNDUP(装备强化!$F$3*INDEX(装备强化!$C$12:$C$26,MATCH(装备强化附表!AC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432</v>
      </c>
      <c r="AD812" s="54">
        <f t="shared" si="191"/>
        <v>864000</v>
      </c>
      <c r="AE812" s="54">
        <f>ROUNDUP(装备强化!$F$3*INDEX(装备强化!$C$12:$C$26,MATCH(装备强化附表!AE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475</v>
      </c>
      <c r="AF812" s="54">
        <f t="shared" si="192"/>
        <v>950000</v>
      </c>
      <c r="AG812" s="54">
        <f>ROUNDUP(装备强化!$F$3*INDEX(装备强化!$C$12:$C$26,MATCH(装备强化附表!AG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518</v>
      </c>
      <c r="AH812" s="54">
        <f t="shared" si="193"/>
        <v>1036000</v>
      </c>
      <c r="AI812" s="54">
        <f>ROUNDUP(装备强化!$F$3*INDEX(装备强化!$C$12:$C$26,MATCH(装备强化附表!AI$1,装备强化!$B$12:$B$26,0))*INDEX(装备强化!$G$12:$G$16,MATCH(装备强化附表!$D812,装备强化!$F$12:$F$16,0))*(INDEX(装备强化!$K$12:$K$26,MATCH(装备强化附表!$E812,装备强化!$J$12:$J$26,0))+IF($B812=1,装备强化!$K$28,0))*INDEX(装备强化!$O$12:$O$21,MATCH(装备强化附表!$C812,装备强化!$N$12:$N$21,0)),0)</f>
        <v>561</v>
      </c>
      <c r="AJ812" s="54">
        <f t="shared" si="194"/>
        <v>1122000</v>
      </c>
    </row>
    <row r="813" spans="1:36">
      <c r="A813" t="s">
        <v>1087</v>
      </c>
      <c r="B813">
        <v>0</v>
      </c>
      <c r="C813" t="s">
        <v>126</v>
      </c>
      <c r="D813" t="s">
        <v>311</v>
      </c>
      <c r="E813">
        <v>30</v>
      </c>
      <c r="F813" t="s">
        <v>232</v>
      </c>
      <c r="G813" s="54">
        <f>ROUNDUP(装备强化!$F$3*INDEX(装备强化!$C$12:$C$26,MATCH(装备强化附表!G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13</v>
      </c>
      <c r="H813" s="54">
        <f t="shared" si="180"/>
        <v>26000</v>
      </c>
      <c r="I813" s="54">
        <f>ROUNDUP(装备强化!$F$3*INDEX(装备强化!$C$12:$C$26,MATCH(装备强化附表!I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20</v>
      </c>
      <c r="J813" s="54">
        <f t="shared" si="181"/>
        <v>40000</v>
      </c>
      <c r="K813" s="54">
        <f>ROUNDUP(装备强化!$F$3*INDEX(装备强化!$C$12:$C$26,MATCH(装备强化附表!K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29</v>
      </c>
      <c r="L813" s="54">
        <f t="shared" si="182"/>
        <v>58000</v>
      </c>
      <c r="M813" s="54">
        <f>ROUNDUP(装备强化!$F$3*INDEX(装备强化!$C$12:$C$26,MATCH(装备强化附表!M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36</v>
      </c>
      <c r="N813" s="54">
        <f t="shared" si="183"/>
        <v>72000</v>
      </c>
      <c r="O813" s="54">
        <f>ROUNDUP(装备强化!$F$3*INDEX(装备强化!$C$12:$C$26,MATCH(装备强化附表!O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45</v>
      </c>
      <c r="P813" s="54">
        <f t="shared" si="184"/>
        <v>90000</v>
      </c>
      <c r="Q813" s="54">
        <f>ROUNDUP(装备强化!$F$3*INDEX(装备强化!$C$12:$C$26,MATCH(装备强化附表!Q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80</v>
      </c>
      <c r="R813" s="54">
        <f t="shared" si="185"/>
        <v>160000</v>
      </c>
      <c r="S813" s="54">
        <f>ROUNDUP(装备强化!$F$3*INDEX(装备强化!$C$12:$C$26,MATCH(装备强化附表!S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93</v>
      </c>
      <c r="T813" s="54">
        <f t="shared" si="186"/>
        <v>186000</v>
      </c>
      <c r="U813" s="54">
        <f>ROUNDUP(装备强化!$F$3*INDEX(装备强化!$C$12:$C$26,MATCH(装备强化附表!U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106</v>
      </c>
      <c r="V813" s="54">
        <f t="shared" si="187"/>
        <v>212000</v>
      </c>
      <c r="W813" s="54">
        <f>ROUNDUP(装备强化!$F$3*INDEX(装备强化!$C$12:$C$26,MATCH(装备强化附表!W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118</v>
      </c>
      <c r="X813" s="54">
        <f t="shared" si="188"/>
        <v>236000</v>
      </c>
      <c r="Y813" s="54">
        <f>ROUNDUP(装备强化!$F$3*INDEX(装备强化!$C$12:$C$26,MATCH(装备强化附表!Y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131</v>
      </c>
      <c r="Z813" s="54">
        <f t="shared" si="189"/>
        <v>262000</v>
      </c>
      <c r="AA813" s="54">
        <f>ROUNDUP(装备强化!$F$3*INDEX(装备强化!$C$12:$C$26,MATCH(装备强化附表!AA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230</v>
      </c>
      <c r="AB813" s="54">
        <f t="shared" si="190"/>
        <v>460000</v>
      </c>
      <c r="AC813" s="54">
        <f>ROUNDUP(装备强化!$F$3*INDEX(装备强化!$C$12:$C$26,MATCH(装备强化附表!AC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255</v>
      </c>
      <c r="AD813" s="54">
        <f t="shared" si="191"/>
        <v>510000</v>
      </c>
      <c r="AE813" s="54">
        <f>ROUNDUP(装备强化!$F$3*INDEX(装备强化!$C$12:$C$26,MATCH(装备强化附表!AE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281</v>
      </c>
      <c r="AF813" s="54">
        <f t="shared" si="192"/>
        <v>562000</v>
      </c>
      <c r="AG813" s="54">
        <f>ROUNDUP(装备强化!$F$3*INDEX(装备强化!$C$12:$C$26,MATCH(装备强化附表!AG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306</v>
      </c>
      <c r="AH813" s="54">
        <f t="shared" si="193"/>
        <v>612000</v>
      </c>
      <c r="AI813" s="54">
        <f>ROUNDUP(装备强化!$F$3*INDEX(装备强化!$C$12:$C$26,MATCH(装备强化附表!AI$1,装备强化!$B$12:$B$26,0))*INDEX(装备强化!$G$12:$G$16,MATCH(装备强化附表!$D813,装备强化!$F$12:$F$16,0))*(INDEX(装备强化!$K$12:$K$26,MATCH(装备强化附表!$E813,装备强化!$J$12:$J$26,0))+IF($B813=1,装备强化!$K$28,0))*INDEX(装备强化!$O$12:$O$21,MATCH(装备强化附表!$C813,装备强化!$N$12:$N$21,0)),0)</f>
        <v>332</v>
      </c>
      <c r="AJ813" s="54">
        <f t="shared" si="194"/>
        <v>664000</v>
      </c>
    </row>
    <row r="814" spans="1:36">
      <c r="A814" t="s">
        <v>1092</v>
      </c>
      <c r="B814">
        <v>1</v>
      </c>
      <c r="C814" t="s">
        <v>126</v>
      </c>
      <c r="D814" t="s">
        <v>311</v>
      </c>
      <c r="E814">
        <v>30</v>
      </c>
      <c r="F814" t="s">
        <v>232</v>
      </c>
      <c r="G814" s="54">
        <f>ROUNDUP(装备强化!$F$3*INDEX(装备强化!$C$12:$C$26,MATCH(装备强化附表!G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18</v>
      </c>
      <c r="H814" s="54">
        <f t="shared" si="180"/>
        <v>36000</v>
      </c>
      <c r="I814" s="54">
        <f>ROUNDUP(装备强化!$F$3*INDEX(装备强化!$C$12:$C$26,MATCH(装备强化附表!I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26</v>
      </c>
      <c r="J814" s="54">
        <f t="shared" si="181"/>
        <v>52000</v>
      </c>
      <c r="K814" s="54">
        <f>ROUNDUP(装备强化!$F$3*INDEX(装备强化!$C$12:$C$26,MATCH(装备强化附表!K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39</v>
      </c>
      <c r="L814" s="54">
        <f t="shared" si="182"/>
        <v>78000</v>
      </c>
      <c r="M814" s="54">
        <f>ROUNDUP(装备强化!$F$3*INDEX(装备强化!$C$12:$C$26,MATCH(装备强化附表!M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48</v>
      </c>
      <c r="N814" s="54">
        <f t="shared" si="183"/>
        <v>96000</v>
      </c>
      <c r="O814" s="54">
        <f>ROUNDUP(装备强化!$F$3*INDEX(装备强化!$C$12:$C$26,MATCH(装备强化附表!O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61</v>
      </c>
      <c r="P814" s="54">
        <f t="shared" si="184"/>
        <v>122000</v>
      </c>
      <c r="Q814" s="54">
        <f>ROUNDUP(装备强化!$F$3*INDEX(装备强化!$C$12:$C$26,MATCH(装备强化附表!Q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108</v>
      </c>
      <c r="R814" s="54">
        <f t="shared" si="185"/>
        <v>216000</v>
      </c>
      <c r="S814" s="54">
        <f>ROUNDUP(装备强化!$F$3*INDEX(装备强化!$C$12:$C$26,MATCH(装备强化附表!S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126</v>
      </c>
      <c r="T814" s="54">
        <f t="shared" si="186"/>
        <v>252000</v>
      </c>
      <c r="U814" s="54">
        <f>ROUNDUP(装备强化!$F$3*INDEX(装备强化!$C$12:$C$26,MATCH(装备强化附表!U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143</v>
      </c>
      <c r="V814" s="54">
        <f t="shared" si="187"/>
        <v>286000</v>
      </c>
      <c r="W814" s="54">
        <f>ROUNDUP(装备强化!$F$3*INDEX(装备强化!$C$12:$C$26,MATCH(装备强化附表!W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160</v>
      </c>
      <c r="X814" s="54">
        <f t="shared" si="188"/>
        <v>320000</v>
      </c>
      <c r="Y814" s="54">
        <f>ROUNDUP(装备强化!$F$3*INDEX(装备强化!$C$12:$C$26,MATCH(装备强化附表!Y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177</v>
      </c>
      <c r="Z814" s="54">
        <f t="shared" si="189"/>
        <v>354000</v>
      </c>
      <c r="AA814" s="54">
        <f>ROUNDUP(装备强化!$F$3*INDEX(装备强化!$C$12:$C$26,MATCH(装备强化附表!AA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311</v>
      </c>
      <c r="AB814" s="54">
        <f t="shared" si="190"/>
        <v>622000</v>
      </c>
      <c r="AC814" s="54">
        <f>ROUNDUP(装备强化!$F$3*INDEX(装备强化!$C$12:$C$26,MATCH(装备强化附表!AC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345</v>
      </c>
      <c r="AD814" s="54">
        <f t="shared" si="191"/>
        <v>690000</v>
      </c>
      <c r="AE814" s="54">
        <f>ROUNDUP(装备强化!$F$3*INDEX(装备强化!$C$12:$C$26,MATCH(装备强化附表!AE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380</v>
      </c>
      <c r="AF814" s="54">
        <f t="shared" si="192"/>
        <v>760000</v>
      </c>
      <c r="AG814" s="54">
        <f>ROUNDUP(装备强化!$F$3*INDEX(装备强化!$C$12:$C$26,MATCH(装备强化附表!AG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414</v>
      </c>
      <c r="AH814" s="54">
        <f t="shared" si="193"/>
        <v>828000</v>
      </c>
      <c r="AI814" s="54">
        <f>ROUNDUP(装备强化!$F$3*INDEX(装备强化!$C$12:$C$26,MATCH(装备强化附表!AI$1,装备强化!$B$12:$B$26,0))*INDEX(装备强化!$G$12:$G$16,MATCH(装备强化附表!$D814,装备强化!$F$12:$F$16,0))*(INDEX(装备强化!$K$12:$K$26,MATCH(装备强化附表!$E814,装备强化!$J$12:$J$26,0))+IF($B814=1,装备强化!$K$28,0))*INDEX(装备强化!$O$12:$O$21,MATCH(装备强化附表!$C814,装备强化!$N$12:$N$21,0)),0)</f>
        <v>449</v>
      </c>
      <c r="AJ814" s="54">
        <f t="shared" si="194"/>
        <v>898000</v>
      </c>
    </row>
    <row r="815" spans="1:36">
      <c r="A815" t="s">
        <v>1097</v>
      </c>
      <c r="B815">
        <v>0</v>
      </c>
      <c r="C815" t="s">
        <v>129</v>
      </c>
      <c r="D815" t="s">
        <v>311</v>
      </c>
      <c r="E815">
        <v>30</v>
      </c>
      <c r="F815" t="s">
        <v>232</v>
      </c>
      <c r="G815" s="54">
        <f>ROUNDUP(装备强化!$F$3*INDEX(装备强化!$C$12:$C$26,MATCH(装备强化附表!G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13</v>
      </c>
      <c r="H815" s="54">
        <f t="shared" si="180"/>
        <v>26000</v>
      </c>
      <c r="I815" s="54">
        <f>ROUNDUP(装备强化!$F$3*INDEX(装备强化!$C$12:$C$26,MATCH(装备强化附表!I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20</v>
      </c>
      <c r="J815" s="54">
        <f t="shared" si="181"/>
        <v>40000</v>
      </c>
      <c r="K815" s="54">
        <f>ROUNDUP(装备强化!$F$3*INDEX(装备强化!$C$12:$C$26,MATCH(装备强化附表!K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29</v>
      </c>
      <c r="L815" s="54">
        <f t="shared" si="182"/>
        <v>58000</v>
      </c>
      <c r="M815" s="54">
        <f>ROUNDUP(装备强化!$F$3*INDEX(装备强化!$C$12:$C$26,MATCH(装备强化附表!M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36</v>
      </c>
      <c r="N815" s="54">
        <f t="shared" si="183"/>
        <v>72000</v>
      </c>
      <c r="O815" s="54">
        <f>ROUNDUP(装备强化!$F$3*INDEX(装备强化!$C$12:$C$26,MATCH(装备强化附表!O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45</v>
      </c>
      <c r="P815" s="54">
        <f t="shared" si="184"/>
        <v>90000</v>
      </c>
      <c r="Q815" s="54">
        <f>ROUNDUP(装备强化!$F$3*INDEX(装备强化!$C$12:$C$26,MATCH(装备强化附表!Q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80</v>
      </c>
      <c r="R815" s="54">
        <f t="shared" si="185"/>
        <v>160000</v>
      </c>
      <c r="S815" s="54">
        <f>ROUNDUP(装备强化!$F$3*INDEX(装备强化!$C$12:$C$26,MATCH(装备强化附表!S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93</v>
      </c>
      <c r="T815" s="54">
        <f t="shared" si="186"/>
        <v>186000</v>
      </c>
      <c r="U815" s="54">
        <f>ROUNDUP(装备强化!$F$3*INDEX(装备强化!$C$12:$C$26,MATCH(装备强化附表!U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106</v>
      </c>
      <c r="V815" s="54">
        <f t="shared" si="187"/>
        <v>212000</v>
      </c>
      <c r="W815" s="54">
        <f>ROUNDUP(装备强化!$F$3*INDEX(装备强化!$C$12:$C$26,MATCH(装备强化附表!W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118</v>
      </c>
      <c r="X815" s="54">
        <f t="shared" si="188"/>
        <v>236000</v>
      </c>
      <c r="Y815" s="54">
        <f>ROUNDUP(装备强化!$F$3*INDEX(装备强化!$C$12:$C$26,MATCH(装备强化附表!Y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131</v>
      </c>
      <c r="Z815" s="54">
        <f t="shared" si="189"/>
        <v>262000</v>
      </c>
      <c r="AA815" s="54">
        <f>ROUNDUP(装备强化!$F$3*INDEX(装备强化!$C$12:$C$26,MATCH(装备强化附表!AA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230</v>
      </c>
      <c r="AB815" s="54">
        <f t="shared" si="190"/>
        <v>460000</v>
      </c>
      <c r="AC815" s="54">
        <f>ROUNDUP(装备强化!$F$3*INDEX(装备强化!$C$12:$C$26,MATCH(装备强化附表!AC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255</v>
      </c>
      <c r="AD815" s="54">
        <f t="shared" si="191"/>
        <v>510000</v>
      </c>
      <c r="AE815" s="54">
        <f>ROUNDUP(装备强化!$F$3*INDEX(装备强化!$C$12:$C$26,MATCH(装备强化附表!AE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281</v>
      </c>
      <c r="AF815" s="54">
        <f t="shared" si="192"/>
        <v>562000</v>
      </c>
      <c r="AG815" s="54">
        <f>ROUNDUP(装备强化!$F$3*INDEX(装备强化!$C$12:$C$26,MATCH(装备强化附表!AG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306</v>
      </c>
      <c r="AH815" s="54">
        <f t="shared" si="193"/>
        <v>612000</v>
      </c>
      <c r="AI815" s="54">
        <f>ROUNDUP(装备强化!$F$3*INDEX(装备强化!$C$12:$C$26,MATCH(装备强化附表!AI$1,装备强化!$B$12:$B$26,0))*INDEX(装备强化!$G$12:$G$16,MATCH(装备强化附表!$D815,装备强化!$F$12:$F$16,0))*(INDEX(装备强化!$K$12:$K$26,MATCH(装备强化附表!$E815,装备强化!$J$12:$J$26,0))+IF($B815=1,装备强化!$K$28,0))*INDEX(装备强化!$O$12:$O$21,MATCH(装备强化附表!$C815,装备强化!$N$12:$N$21,0)),0)</f>
        <v>332</v>
      </c>
      <c r="AJ815" s="54">
        <f t="shared" si="194"/>
        <v>664000</v>
      </c>
    </row>
    <row r="816" spans="1:36">
      <c r="A816" t="s">
        <v>1102</v>
      </c>
      <c r="B816">
        <v>1</v>
      </c>
      <c r="C816" t="s">
        <v>129</v>
      </c>
      <c r="D816" t="s">
        <v>311</v>
      </c>
      <c r="E816">
        <v>30</v>
      </c>
      <c r="F816" t="s">
        <v>232</v>
      </c>
      <c r="G816" s="54">
        <f>ROUNDUP(装备强化!$F$3*INDEX(装备强化!$C$12:$C$26,MATCH(装备强化附表!G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18</v>
      </c>
      <c r="H816" s="54">
        <f t="shared" si="180"/>
        <v>36000</v>
      </c>
      <c r="I816" s="54">
        <f>ROUNDUP(装备强化!$F$3*INDEX(装备强化!$C$12:$C$26,MATCH(装备强化附表!I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26</v>
      </c>
      <c r="J816" s="54">
        <f t="shared" si="181"/>
        <v>52000</v>
      </c>
      <c r="K816" s="54">
        <f>ROUNDUP(装备强化!$F$3*INDEX(装备强化!$C$12:$C$26,MATCH(装备强化附表!K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39</v>
      </c>
      <c r="L816" s="54">
        <f t="shared" si="182"/>
        <v>78000</v>
      </c>
      <c r="M816" s="54">
        <f>ROUNDUP(装备强化!$F$3*INDEX(装备强化!$C$12:$C$26,MATCH(装备强化附表!M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48</v>
      </c>
      <c r="N816" s="54">
        <f t="shared" si="183"/>
        <v>96000</v>
      </c>
      <c r="O816" s="54">
        <f>ROUNDUP(装备强化!$F$3*INDEX(装备强化!$C$12:$C$26,MATCH(装备强化附表!O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61</v>
      </c>
      <c r="P816" s="54">
        <f t="shared" si="184"/>
        <v>122000</v>
      </c>
      <c r="Q816" s="54">
        <f>ROUNDUP(装备强化!$F$3*INDEX(装备强化!$C$12:$C$26,MATCH(装备强化附表!Q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108</v>
      </c>
      <c r="R816" s="54">
        <f t="shared" si="185"/>
        <v>216000</v>
      </c>
      <c r="S816" s="54">
        <f>ROUNDUP(装备强化!$F$3*INDEX(装备强化!$C$12:$C$26,MATCH(装备强化附表!S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126</v>
      </c>
      <c r="T816" s="54">
        <f t="shared" si="186"/>
        <v>252000</v>
      </c>
      <c r="U816" s="54">
        <f>ROUNDUP(装备强化!$F$3*INDEX(装备强化!$C$12:$C$26,MATCH(装备强化附表!U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143</v>
      </c>
      <c r="V816" s="54">
        <f t="shared" si="187"/>
        <v>286000</v>
      </c>
      <c r="W816" s="54">
        <f>ROUNDUP(装备强化!$F$3*INDEX(装备强化!$C$12:$C$26,MATCH(装备强化附表!W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160</v>
      </c>
      <c r="X816" s="54">
        <f t="shared" si="188"/>
        <v>320000</v>
      </c>
      <c r="Y816" s="54">
        <f>ROUNDUP(装备强化!$F$3*INDEX(装备强化!$C$12:$C$26,MATCH(装备强化附表!Y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177</v>
      </c>
      <c r="Z816" s="54">
        <f t="shared" si="189"/>
        <v>354000</v>
      </c>
      <c r="AA816" s="54">
        <f>ROUNDUP(装备强化!$F$3*INDEX(装备强化!$C$12:$C$26,MATCH(装备强化附表!AA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311</v>
      </c>
      <c r="AB816" s="54">
        <f t="shared" si="190"/>
        <v>622000</v>
      </c>
      <c r="AC816" s="54">
        <f>ROUNDUP(装备强化!$F$3*INDEX(装备强化!$C$12:$C$26,MATCH(装备强化附表!AC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345</v>
      </c>
      <c r="AD816" s="54">
        <f t="shared" si="191"/>
        <v>690000</v>
      </c>
      <c r="AE816" s="54">
        <f>ROUNDUP(装备强化!$F$3*INDEX(装备强化!$C$12:$C$26,MATCH(装备强化附表!AE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380</v>
      </c>
      <c r="AF816" s="54">
        <f t="shared" si="192"/>
        <v>760000</v>
      </c>
      <c r="AG816" s="54">
        <f>ROUNDUP(装备强化!$F$3*INDEX(装备强化!$C$12:$C$26,MATCH(装备强化附表!AG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414</v>
      </c>
      <c r="AH816" s="54">
        <f t="shared" si="193"/>
        <v>828000</v>
      </c>
      <c r="AI816" s="54">
        <f>ROUNDUP(装备强化!$F$3*INDEX(装备强化!$C$12:$C$26,MATCH(装备强化附表!AI$1,装备强化!$B$12:$B$26,0))*INDEX(装备强化!$G$12:$G$16,MATCH(装备强化附表!$D816,装备强化!$F$12:$F$16,0))*(INDEX(装备强化!$K$12:$K$26,MATCH(装备强化附表!$E816,装备强化!$J$12:$J$26,0))+IF($B816=1,装备强化!$K$28,0))*INDEX(装备强化!$O$12:$O$21,MATCH(装备强化附表!$C816,装备强化!$N$12:$N$21,0)),0)</f>
        <v>449</v>
      </c>
      <c r="AJ816" s="54">
        <f t="shared" si="194"/>
        <v>898000</v>
      </c>
    </row>
    <row r="817" spans="1:36">
      <c r="A817" t="s">
        <v>1107</v>
      </c>
      <c r="B817">
        <v>0</v>
      </c>
      <c r="C817" t="s">
        <v>123</v>
      </c>
      <c r="D817" t="s">
        <v>311</v>
      </c>
      <c r="E817">
        <v>35</v>
      </c>
      <c r="F817" t="s">
        <v>232</v>
      </c>
      <c r="G817" s="54">
        <f>ROUNDUP(装备强化!$F$3*INDEX(装备强化!$C$12:$C$26,MATCH(装备强化附表!G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15</v>
      </c>
      <c r="H817" s="54">
        <f t="shared" si="180"/>
        <v>30000</v>
      </c>
      <c r="I817" s="54">
        <f>ROUNDUP(装备强化!$F$3*INDEX(装备强化!$C$12:$C$26,MATCH(装备强化附表!I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22</v>
      </c>
      <c r="J817" s="54">
        <f t="shared" si="181"/>
        <v>44000</v>
      </c>
      <c r="K817" s="54">
        <f>ROUNDUP(装备强化!$F$3*INDEX(装备强化!$C$12:$C$26,MATCH(装备强化附表!K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33</v>
      </c>
      <c r="L817" s="54">
        <f t="shared" si="182"/>
        <v>66000</v>
      </c>
      <c r="M817" s="54">
        <f>ROUNDUP(装备强化!$F$3*INDEX(装备强化!$C$12:$C$26,MATCH(装备强化附表!M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40</v>
      </c>
      <c r="N817" s="54">
        <f t="shared" si="183"/>
        <v>80000</v>
      </c>
      <c r="O817" s="54">
        <f>ROUNDUP(装备强化!$F$3*INDEX(装备强化!$C$12:$C$26,MATCH(装备强化附表!O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50</v>
      </c>
      <c r="P817" s="54">
        <f t="shared" si="184"/>
        <v>100000</v>
      </c>
      <c r="Q817" s="54">
        <f>ROUNDUP(装备强化!$F$3*INDEX(装备强化!$C$12:$C$26,MATCH(装备强化附表!Q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90</v>
      </c>
      <c r="R817" s="54">
        <f t="shared" si="185"/>
        <v>180000</v>
      </c>
      <c r="S817" s="54">
        <f>ROUNDUP(装备强化!$F$3*INDEX(装备强化!$C$12:$C$26,MATCH(装备强化附表!S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104</v>
      </c>
      <c r="T817" s="54">
        <f t="shared" si="186"/>
        <v>208000</v>
      </c>
      <c r="U817" s="54">
        <f>ROUNDUP(装备强化!$F$3*INDEX(装备强化!$C$12:$C$26,MATCH(装备强化附表!U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118</v>
      </c>
      <c r="V817" s="54">
        <f t="shared" si="187"/>
        <v>236000</v>
      </c>
      <c r="W817" s="54">
        <f>ROUNDUP(装备强化!$F$3*INDEX(装备强化!$C$12:$C$26,MATCH(装备强化附表!W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132</v>
      </c>
      <c r="X817" s="54">
        <f t="shared" si="188"/>
        <v>264000</v>
      </c>
      <c r="Y817" s="54">
        <f>ROUNDUP(装备强化!$F$3*INDEX(装备强化!$C$12:$C$26,MATCH(装备强化附表!Y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147</v>
      </c>
      <c r="Z817" s="54">
        <f t="shared" si="189"/>
        <v>294000</v>
      </c>
      <c r="AA817" s="54">
        <f>ROUNDUP(装备强化!$F$3*INDEX(装备强化!$C$12:$C$26,MATCH(装备强化附表!AA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257</v>
      </c>
      <c r="AB817" s="54">
        <f t="shared" si="190"/>
        <v>514000</v>
      </c>
      <c r="AC817" s="54">
        <f>ROUNDUP(装备强化!$F$3*INDEX(装备强化!$C$12:$C$26,MATCH(装备强化附表!AC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285</v>
      </c>
      <c r="AD817" s="54">
        <f t="shared" si="191"/>
        <v>570000</v>
      </c>
      <c r="AE817" s="54">
        <f>ROUNDUP(装备强化!$F$3*INDEX(装备强化!$C$12:$C$26,MATCH(装备强化附表!AE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314</v>
      </c>
      <c r="AF817" s="54">
        <f t="shared" si="192"/>
        <v>628000</v>
      </c>
      <c r="AG817" s="54">
        <f>ROUNDUP(装备强化!$F$3*INDEX(装备强化!$C$12:$C$26,MATCH(装备强化附表!AG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342</v>
      </c>
      <c r="AH817" s="54">
        <f t="shared" si="193"/>
        <v>684000</v>
      </c>
      <c r="AI817" s="54">
        <f>ROUNDUP(装备强化!$F$3*INDEX(装备强化!$C$12:$C$26,MATCH(装备强化附表!AI$1,装备强化!$B$12:$B$26,0))*INDEX(装备强化!$G$12:$G$16,MATCH(装备强化附表!$D817,装备强化!$F$12:$F$16,0))*(INDEX(装备强化!$K$12:$K$26,MATCH(装备强化附表!$E817,装备强化!$J$12:$J$26,0))+IF($B817=1,装备强化!$K$28,0))*INDEX(装备强化!$O$12:$O$21,MATCH(装备强化附表!$C817,装备强化!$N$12:$N$21,0)),0)</f>
        <v>371</v>
      </c>
      <c r="AJ817" s="54">
        <f t="shared" si="194"/>
        <v>742000</v>
      </c>
    </row>
    <row r="818" spans="1:36">
      <c r="A818" t="s">
        <v>1112</v>
      </c>
      <c r="B818">
        <v>0</v>
      </c>
      <c r="C818" t="s">
        <v>124</v>
      </c>
      <c r="D818" t="s">
        <v>311</v>
      </c>
      <c r="E818">
        <v>35</v>
      </c>
      <c r="F818" t="s">
        <v>232</v>
      </c>
      <c r="G818" s="54">
        <f>ROUNDUP(装备强化!$F$3*INDEX(装备强化!$C$12:$C$26,MATCH(装备强化附表!G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18</v>
      </c>
      <c r="H818" s="54">
        <f t="shared" si="180"/>
        <v>36000</v>
      </c>
      <c r="I818" s="54">
        <f>ROUNDUP(装备强化!$F$3*INDEX(装备强化!$C$12:$C$26,MATCH(装备强化附表!I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27</v>
      </c>
      <c r="J818" s="54">
        <f t="shared" si="181"/>
        <v>54000</v>
      </c>
      <c r="K818" s="54">
        <f>ROUNDUP(装备强化!$F$3*INDEX(装备强化!$C$12:$C$26,MATCH(装备强化附表!K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41</v>
      </c>
      <c r="L818" s="54">
        <f t="shared" si="182"/>
        <v>82000</v>
      </c>
      <c r="M818" s="54">
        <f>ROUNDUP(装备强化!$F$3*INDEX(装备强化!$C$12:$C$26,MATCH(装备强化附表!M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49</v>
      </c>
      <c r="N818" s="54">
        <f t="shared" si="183"/>
        <v>98000</v>
      </c>
      <c r="O818" s="54">
        <f>ROUNDUP(装备强化!$F$3*INDEX(装备强化!$C$12:$C$26,MATCH(装备强化附表!O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63</v>
      </c>
      <c r="P818" s="54">
        <f t="shared" si="184"/>
        <v>126000</v>
      </c>
      <c r="Q818" s="54">
        <f>ROUNDUP(装备强化!$F$3*INDEX(装备强化!$C$12:$C$26,MATCH(装备强化附表!Q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112</v>
      </c>
      <c r="R818" s="54">
        <f t="shared" si="185"/>
        <v>224000</v>
      </c>
      <c r="S818" s="54">
        <f>ROUNDUP(装备强化!$F$3*INDEX(装备强化!$C$12:$C$26,MATCH(装备强化附表!S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130</v>
      </c>
      <c r="T818" s="54">
        <f t="shared" si="186"/>
        <v>260000</v>
      </c>
      <c r="U818" s="54">
        <f>ROUNDUP(装备强化!$F$3*INDEX(装备强化!$C$12:$C$26,MATCH(装备强化附表!U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147</v>
      </c>
      <c r="V818" s="54">
        <f t="shared" si="187"/>
        <v>294000</v>
      </c>
      <c r="W818" s="54">
        <f>ROUNDUP(装备强化!$F$3*INDEX(装备强化!$C$12:$C$26,MATCH(装备强化附表!W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165</v>
      </c>
      <c r="X818" s="54">
        <f t="shared" si="188"/>
        <v>330000</v>
      </c>
      <c r="Y818" s="54">
        <f>ROUNDUP(装备强化!$F$3*INDEX(装备强化!$C$12:$C$26,MATCH(装备强化附表!Y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183</v>
      </c>
      <c r="Z818" s="54">
        <f t="shared" si="189"/>
        <v>366000</v>
      </c>
      <c r="AA818" s="54">
        <f>ROUNDUP(装备强化!$F$3*INDEX(装备强化!$C$12:$C$26,MATCH(装备强化附表!AA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321</v>
      </c>
      <c r="AB818" s="54">
        <f t="shared" si="190"/>
        <v>642000</v>
      </c>
      <c r="AC818" s="54">
        <f>ROUNDUP(装备强化!$F$3*INDEX(装备强化!$C$12:$C$26,MATCH(装备强化附表!AC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357</v>
      </c>
      <c r="AD818" s="54">
        <f t="shared" si="191"/>
        <v>714000</v>
      </c>
      <c r="AE818" s="54">
        <f>ROUNDUP(装备强化!$F$3*INDEX(装备强化!$C$12:$C$26,MATCH(装备强化附表!AE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392</v>
      </c>
      <c r="AF818" s="54">
        <f t="shared" si="192"/>
        <v>784000</v>
      </c>
      <c r="AG818" s="54">
        <f>ROUNDUP(装备强化!$F$3*INDEX(装备强化!$C$12:$C$26,MATCH(装备强化附表!AG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428</v>
      </c>
      <c r="AH818" s="54">
        <f t="shared" si="193"/>
        <v>856000</v>
      </c>
      <c r="AI818" s="54">
        <f>ROUNDUP(装备强化!$F$3*INDEX(装备强化!$C$12:$C$26,MATCH(装备强化附表!AI$1,装备强化!$B$12:$B$26,0))*INDEX(装备强化!$G$12:$G$16,MATCH(装备强化附表!$D818,装备强化!$F$12:$F$16,0))*(INDEX(装备强化!$K$12:$K$26,MATCH(装备强化附表!$E818,装备强化!$J$12:$J$26,0))+IF($B818=1,装备强化!$K$28,0))*INDEX(装备强化!$O$12:$O$21,MATCH(装备强化附表!$C818,装备强化!$N$12:$N$21,0)),0)</f>
        <v>464</v>
      </c>
      <c r="AJ818" s="54">
        <f t="shared" si="194"/>
        <v>928000</v>
      </c>
    </row>
    <row r="819" spans="1:36">
      <c r="A819" t="s">
        <v>1117</v>
      </c>
      <c r="B819">
        <v>0</v>
      </c>
      <c r="C819" t="s">
        <v>125</v>
      </c>
      <c r="D819" t="s">
        <v>311</v>
      </c>
      <c r="E819">
        <v>35</v>
      </c>
      <c r="F819" t="s">
        <v>232</v>
      </c>
      <c r="G819" s="54">
        <f>ROUNDUP(装备强化!$F$3*INDEX(装备强化!$C$12:$C$26,MATCH(装备强化附表!G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18</v>
      </c>
      <c r="H819" s="54">
        <f t="shared" si="180"/>
        <v>36000</v>
      </c>
      <c r="I819" s="54">
        <f>ROUNDUP(装备强化!$F$3*INDEX(装备强化!$C$12:$C$26,MATCH(装备强化附表!I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27</v>
      </c>
      <c r="J819" s="54">
        <f t="shared" si="181"/>
        <v>54000</v>
      </c>
      <c r="K819" s="54">
        <f>ROUNDUP(装备强化!$F$3*INDEX(装备强化!$C$12:$C$26,MATCH(装备强化附表!K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41</v>
      </c>
      <c r="L819" s="54">
        <f t="shared" si="182"/>
        <v>82000</v>
      </c>
      <c r="M819" s="54">
        <f>ROUNDUP(装备强化!$F$3*INDEX(装备强化!$C$12:$C$26,MATCH(装备强化附表!M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49</v>
      </c>
      <c r="N819" s="54">
        <f t="shared" si="183"/>
        <v>98000</v>
      </c>
      <c r="O819" s="54">
        <f>ROUNDUP(装备强化!$F$3*INDEX(装备强化!$C$12:$C$26,MATCH(装备强化附表!O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63</v>
      </c>
      <c r="P819" s="54">
        <f t="shared" si="184"/>
        <v>126000</v>
      </c>
      <c r="Q819" s="54">
        <f>ROUNDUP(装备强化!$F$3*INDEX(装备强化!$C$12:$C$26,MATCH(装备强化附表!Q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112</v>
      </c>
      <c r="R819" s="54">
        <f t="shared" si="185"/>
        <v>224000</v>
      </c>
      <c r="S819" s="54">
        <f>ROUNDUP(装备强化!$F$3*INDEX(装备强化!$C$12:$C$26,MATCH(装备强化附表!S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130</v>
      </c>
      <c r="T819" s="54">
        <f t="shared" si="186"/>
        <v>260000</v>
      </c>
      <c r="U819" s="54">
        <f>ROUNDUP(装备强化!$F$3*INDEX(装备强化!$C$12:$C$26,MATCH(装备强化附表!U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147</v>
      </c>
      <c r="V819" s="54">
        <f t="shared" si="187"/>
        <v>294000</v>
      </c>
      <c r="W819" s="54">
        <f>ROUNDUP(装备强化!$F$3*INDEX(装备强化!$C$12:$C$26,MATCH(装备强化附表!W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165</v>
      </c>
      <c r="X819" s="54">
        <f t="shared" si="188"/>
        <v>330000</v>
      </c>
      <c r="Y819" s="54">
        <f>ROUNDUP(装备强化!$F$3*INDEX(装备强化!$C$12:$C$26,MATCH(装备强化附表!Y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183</v>
      </c>
      <c r="Z819" s="54">
        <f t="shared" si="189"/>
        <v>366000</v>
      </c>
      <c r="AA819" s="54">
        <f>ROUNDUP(装备强化!$F$3*INDEX(装备强化!$C$12:$C$26,MATCH(装备强化附表!AA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321</v>
      </c>
      <c r="AB819" s="54">
        <f t="shared" si="190"/>
        <v>642000</v>
      </c>
      <c r="AC819" s="54">
        <f>ROUNDUP(装备强化!$F$3*INDEX(装备强化!$C$12:$C$26,MATCH(装备强化附表!AC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357</v>
      </c>
      <c r="AD819" s="54">
        <f t="shared" si="191"/>
        <v>714000</v>
      </c>
      <c r="AE819" s="54">
        <f>ROUNDUP(装备强化!$F$3*INDEX(装备强化!$C$12:$C$26,MATCH(装备强化附表!AE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392</v>
      </c>
      <c r="AF819" s="54">
        <f t="shared" si="192"/>
        <v>784000</v>
      </c>
      <c r="AG819" s="54">
        <f>ROUNDUP(装备强化!$F$3*INDEX(装备强化!$C$12:$C$26,MATCH(装备强化附表!AG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428</v>
      </c>
      <c r="AH819" s="54">
        <f t="shared" si="193"/>
        <v>856000</v>
      </c>
      <c r="AI819" s="54">
        <f>ROUNDUP(装备强化!$F$3*INDEX(装备强化!$C$12:$C$26,MATCH(装备强化附表!AI$1,装备强化!$B$12:$B$26,0))*INDEX(装备强化!$G$12:$G$16,MATCH(装备强化附表!$D819,装备强化!$F$12:$F$16,0))*(INDEX(装备强化!$K$12:$K$26,MATCH(装备强化附表!$E819,装备强化!$J$12:$J$26,0))+IF($B819=1,装备强化!$K$28,0))*INDEX(装备强化!$O$12:$O$21,MATCH(装备强化附表!$C819,装备强化!$N$12:$N$21,0)),0)</f>
        <v>464</v>
      </c>
      <c r="AJ819" s="54">
        <f t="shared" si="194"/>
        <v>928000</v>
      </c>
    </row>
    <row r="820" spans="1:36">
      <c r="A820" t="s">
        <v>1122</v>
      </c>
      <c r="B820">
        <v>0</v>
      </c>
      <c r="C820" t="s">
        <v>130</v>
      </c>
      <c r="D820" t="s">
        <v>311</v>
      </c>
      <c r="E820">
        <v>35</v>
      </c>
      <c r="F820" t="s">
        <v>232</v>
      </c>
      <c r="G820" s="54">
        <f>ROUNDUP(装备强化!$F$3*INDEX(装备强化!$C$12:$C$26,MATCH(装备强化附表!G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15</v>
      </c>
      <c r="H820" s="54">
        <f t="shared" si="180"/>
        <v>30000</v>
      </c>
      <c r="I820" s="54">
        <f>ROUNDUP(装备强化!$F$3*INDEX(装备强化!$C$12:$C$26,MATCH(装备强化附表!I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22</v>
      </c>
      <c r="J820" s="54">
        <f t="shared" si="181"/>
        <v>44000</v>
      </c>
      <c r="K820" s="54">
        <f>ROUNDUP(装备强化!$F$3*INDEX(装备强化!$C$12:$C$26,MATCH(装备强化附表!K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33</v>
      </c>
      <c r="L820" s="54">
        <f t="shared" si="182"/>
        <v>66000</v>
      </c>
      <c r="M820" s="54">
        <f>ROUNDUP(装备强化!$F$3*INDEX(装备强化!$C$12:$C$26,MATCH(装备强化附表!M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40</v>
      </c>
      <c r="N820" s="54">
        <f t="shared" si="183"/>
        <v>80000</v>
      </c>
      <c r="O820" s="54">
        <f>ROUNDUP(装备强化!$F$3*INDEX(装备强化!$C$12:$C$26,MATCH(装备强化附表!O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50</v>
      </c>
      <c r="P820" s="54">
        <f t="shared" si="184"/>
        <v>100000</v>
      </c>
      <c r="Q820" s="54">
        <f>ROUNDUP(装备强化!$F$3*INDEX(装备强化!$C$12:$C$26,MATCH(装备强化附表!Q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90</v>
      </c>
      <c r="R820" s="54">
        <f t="shared" si="185"/>
        <v>180000</v>
      </c>
      <c r="S820" s="54">
        <f>ROUNDUP(装备强化!$F$3*INDEX(装备强化!$C$12:$C$26,MATCH(装备强化附表!S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104</v>
      </c>
      <c r="T820" s="54">
        <f t="shared" si="186"/>
        <v>208000</v>
      </c>
      <c r="U820" s="54">
        <f>ROUNDUP(装备强化!$F$3*INDEX(装备强化!$C$12:$C$26,MATCH(装备强化附表!U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118</v>
      </c>
      <c r="V820" s="54">
        <f t="shared" si="187"/>
        <v>236000</v>
      </c>
      <c r="W820" s="54">
        <f>ROUNDUP(装备强化!$F$3*INDEX(装备强化!$C$12:$C$26,MATCH(装备强化附表!W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132</v>
      </c>
      <c r="X820" s="54">
        <f t="shared" si="188"/>
        <v>264000</v>
      </c>
      <c r="Y820" s="54">
        <f>ROUNDUP(装备强化!$F$3*INDEX(装备强化!$C$12:$C$26,MATCH(装备强化附表!Y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147</v>
      </c>
      <c r="Z820" s="54">
        <f t="shared" si="189"/>
        <v>294000</v>
      </c>
      <c r="AA820" s="54">
        <f>ROUNDUP(装备强化!$F$3*INDEX(装备强化!$C$12:$C$26,MATCH(装备强化附表!AA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257</v>
      </c>
      <c r="AB820" s="54">
        <f t="shared" si="190"/>
        <v>514000</v>
      </c>
      <c r="AC820" s="54">
        <f>ROUNDUP(装备强化!$F$3*INDEX(装备强化!$C$12:$C$26,MATCH(装备强化附表!AC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285</v>
      </c>
      <c r="AD820" s="54">
        <f t="shared" si="191"/>
        <v>570000</v>
      </c>
      <c r="AE820" s="54">
        <f>ROUNDUP(装备强化!$F$3*INDEX(装备强化!$C$12:$C$26,MATCH(装备强化附表!AE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314</v>
      </c>
      <c r="AF820" s="54">
        <f t="shared" si="192"/>
        <v>628000</v>
      </c>
      <c r="AG820" s="54">
        <f>ROUNDUP(装备强化!$F$3*INDEX(装备强化!$C$12:$C$26,MATCH(装备强化附表!AG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342</v>
      </c>
      <c r="AH820" s="54">
        <f t="shared" si="193"/>
        <v>684000</v>
      </c>
      <c r="AI820" s="54">
        <f>ROUNDUP(装备强化!$F$3*INDEX(装备强化!$C$12:$C$26,MATCH(装备强化附表!AI$1,装备强化!$B$12:$B$26,0))*INDEX(装备强化!$G$12:$G$16,MATCH(装备强化附表!$D820,装备强化!$F$12:$F$16,0))*(INDEX(装备强化!$K$12:$K$26,MATCH(装备强化附表!$E820,装备强化!$J$12:$J$26,0))+IF($B820=1,装备强化!$K$28,0))*INDEX(装备强化!$O$12:$O$21,MATCH(装备强化附表!$C820,装备强化!$N$12:$N$21,0)),0)</f>
        <v>371</v>
      </c>
      <c r="AJ820" s="54">
        <f t="shared" si="194"/>
        <v>742000</v>
      </c>
    </row>
    <row r="821" spans="1:36">
      <c r="A821" t="s">
        <v>1127</v>
      </c>
      <c r="B821">
        <v>0</v>
      </c>
      <c r="C821" t="s">
        <v>131</v>
      </c>
      <c r="D821" t="s">
        <v>311</v>
      </c>
      <c r="E821">
        <v>35</v>
      </c>
      <c r="F821" t="s">
        <v>232</v>
      </c>
      <c r="G821" s="54">
        <f>ROUNDUP(装备强化!$F$3*INDEX(装备强化!$C$12:$C$26,MATCH(装备强化附表!G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15</v>
      </c>
      <c r="H821" s="54">
        <f t="shared" si="180"/>
        <v>30000</v>
      </c>
      <c r="I821" s="54">
        <f>ROUNDUP(装备强化!$F$3*INDEX(装备强化!$C$12:$C$26,MATCH(装备强化附表!I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22</v>
      </c>
      <c r="J821" s="54">
        <f t="shared" si="181"/>
        <v>44000</v>
      </c>
      <c r="K821" s="54">
        <f>ROUNDUP(装备强化!$F$3*INDEX(装备强化!$C$12:$C$26,MATCH(装备强化附表!K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33</v>
      </c>
      <c r="L821" s="54">
        <f t="shared" si="182"/>
        <v>66000</v>
      </c>
      <c r="M821" s="54">
        <f>ROUNDUP(装备强化!$F$3*INDEX(装备强化!$C$12:$C$26,MATCH(装备强化附表!M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40</v>
      </c>
      <c r="N821" s="54">
        <f t="shared" si="183"/>
        <v>80000</v>
      </c>
      <c r="O821" s="54">
        <f>ROUNDUP(装备强化!$F$3*INDEX(装备强化!$C$12:$C$26,MATCH(装备强化附表!O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50</v>
      </c>
      <c r="P821" s="54">
        <f t="shared" si="184"/>
        <v>100000</v>
      </c>
      <c r="Q821" s="54">
        <f>ROUNDUP(装备强化!$F$3*INDEX(装备强化!$C$12:$C$26,MATCH(装备强化附表!Q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90</v>
      </c>
      <c r="R821" s="54">
        <f t="shared" si="185"/>
        <v>180000</v>
      </c>
      <c r="S821" s="54">
        <f>ROUNDUP(装备强化!$F$3*INDEX(装备强化!$C$12:$C$26,MATCH(装备强化附表!S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104</v>
      </c>
      <c r="T821" s="54">
        <f t="shared" si="186"/>
        <v>208000</v>
      </c>
      <c r="U821" s="54">
        <f>ROUNDUP(装备强化!$F$3*INDEX(装备强化!$C$12:$C$26,MATCH(装备强化附表!U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118</v>
      </c>
      <c r="V821" s="54">
        <f t="shared" si="187"/>
        <v>236000</v>
      </c>
      <c r="W821" s="54">
        <f>ROUNDUP(装备强化!$F$3*INDEX(装备强化!$C$12:$C$26,MATCH(装备强化附表!W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132</v>
      </c>
      <c r="X821" s="54">
        <f t="shared" si="188"/>
        <v>264000</v>
      </c>
      <c r="Y821" s="54">
        <f>ROUNDUP(装备强化!$F$3*INDEX(装备强化!$C$12:$C$26,MATCH(装备强化附表!Y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147</v>
      </c>
      <c r="Z821" s="54">
        <f t="shared" si="189"/>
        <v>294000</v>
      </c>
      <c r="AA821" s="54">
        <f>ROUNDUP(装备强化!$F$3*INDEX(装备强化!$C$12:$C$26,MATCH(装备强化附表!AA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257</v>
      </c>
      <c r="AB821" s="54">
        <f t="shared" si="190"/>
        <v>514000</v>
      </c>
      <c r="AC821" s="54">
        <f>ROUNDUP(装备强化!$F$3*INDEX(装备强化!$C$12:$C$26,MATCH(装备强化附表!AC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285</v>
      </c>
      <c r="AD821" s="54">
        <f t="shared" si="191"/>
        <v>570000</v>
      </c>
      <c r="AE821" s="54">
        <f>ROUNDUP(装备强化!$F$3*INDEX(装备强化!$C$12:$C$26,MATCH(装备强化附表!AE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314</v>
      </c>
      <c r="AF821" s="54">
        <f t="shared" si="192"/>
        <v>628000</v>
      </c>
      <c r="AG821" s="54">
        <f>ROUNDUP(装备强化!$F$3*INDEX(装备强化!$C$12:$C$26,MATCH(装备强化附表!AG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342</v>
      </c>
      <c r="AH821" s="54">
        <f t="shared" si="193"/>
        <v>684000</v>
      </c>
      <c r="AI821" s="54">
        <f>ROUNDUP(装备强化!$F$3*INDEX(装备强化!$C$12:$C$26,MATCH(装备强化附表!AI$1,装备强化!$B$12:$B$26,0))*INDEX(装备强化!$G$12:$G$16,MATCH(装备强化附表!$D821,装备强化!$F$12:$F$16,0))*(INDEX(装备强化!$K$12:$K$26,MATCH(装备强化附表!$E821,装备强化!$J$12:$J$26,0))+IF($B821=1,装备强化!$K$28,0))*INDEX(装备强化!$O$12:$O$21,MATCH(装备强化附表!$C821,装备强化!$N$12:$N$21,0)),0)</f>
        <v>371</v>
      </c>
      <c r="AJ821" s="54">
        <f t="shared" si="194"/>
        <v>742000</v>
      </c>
    </row>
    <row r="822" spans="1:36">
      <c r="A822" t="s">
        <v>1132</v>
      </c>
      <c r="B822">
        <v>0</v>
      </c>
      <c r="C822" t="s">
        <v>132</v>
      </c>
      <c r="D822" t="s">
        <v>311</v>
      </c>
      <c r="E822">
        <v>35</v>
      </c>
      <c r="F822" t="s">
        <v>232</v>
      </c>
      <c r="G822" s="54">
        <f>ROUNDUP(装备强化!$F$3*INDEX(装备强化!$C$12:$C$26,MATCH(装备强化附表!G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9</v>
      </c>
      <c r="H822" s="54">
        <f t="shared" si="180"/>
        <v>18000</v>
      </c>
      <c r="I822" s="54">
        <f>ROUNDUP(装备强化!$F$3*INDEX(装备强化!$C$12:$C$26,MATCH(装备强化附表!I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13</v>
      </c>
      <c r="J822" s="54">
        <f t="shared" si="181"/>
        <v>26000</v>
      </c>
      <c r="K822" s="54">
        <f>ROUNDUP(装备强化!$F$3*INDEX(装备强化!$C$12:$C$26,MATCH(装备强化附表!K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20</v>
      </c>
      <c r="L822" s="54">
        <f t="shared" si="182"/>
        <v>40000</v>
      </c>
      <c r="M822" s="54">
        <f>ROUNDUP(装备强化!$F$3*INDEX(装备强化!$C$12:$C$26,MATCH(装备强化附表!M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24</v>
      </c>
      <c r="N822" s="54">
        <f t="shared" si="183"/>
        <v>48000</v>
      </c>
      <c r="O822" s="54">
        <f>ROUNDUP(装备强化!$F$3*INDEX(装备强化!$C$12:$C$26,MATCH(装备强化附表!O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30</v>
      </c>
      <c r="P822" s="54">
        <f t="shared" si="184"/>
        <v>60000</v>
      </c>
      <c r="Q822" s="54">
        <f>ROUNDUP(装备强化!$F$3*INDEX(装备强化!$C$12:$C$26,MATCH(装备强化附表!Q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54</v>
      </c>
      <c r="R822" s="54">
        <f t="shared" si="185"/>
        <v>108000</v>
      </c>
      <c r="S822" s="54">
        <f>ROUNDUP(装备强化!$F$3*INDEX(装备强化!$C$12:$C$26,MATCH(装备强化附表!S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62</v>
      </c>
      <c r="T822" s="54">
        <f t="shared" si="186"/>
        <v>124000</v>
      </c>
      <c r="U822" s="54">
        <f>ROUNDUP(装备强化!$F$3*INDEX(装备强化!$C$12:$C$26,MATCH(装备强化附表!U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71</v>
      </c>
      <c r="V822" s="54">
        <f t="shared" si="187"/>
        <v>142000</v>
      </c>
      <c r="W822" s="54">
        <f>ROUNDUP(装备强化!$F$3*INDEX(装备强化!$C$12:$C$26,MATCH(装备强化附表!W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80</v>
      </c>
      <c r="X822" s="54">
        <f t="shared" si="188"/>
        <v>160000</v>
      </c>
      <c r="Y822" s="54">
        <f>ROUNDUP(装备强化!$F$3*INDEX(装备强化!$C$12:$C$26,MATCH(装备强化附表!Y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88</v>
      </c>
      <c r="Z822" s="54">
        <f t="shared" si="189"/>
        <v>176000</v>
      </c>
      <c r="AA822" s="54">
        <f>ROUNDUP(装备强化!$F$3*INDEX(装备强化!$C$12:$C$26,MATCH(装备强化附表!AA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154</v>
      </c>
      <c r="AB822" s="54">
        <f t="shared" si="190"/>
        <v>308000</v>
      </c>
      <c r="AC822" s="54">
        <f>ROUNDUP(装备强化!$F$3*INDEX(装备强化!$C$12:$C$26,MATCH(装备强化附表!AC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171</v>
      </c>
      <c r="AD822" s="54">
        <f t="shared" si="191"/>
        <v>342000</v>
      </c>
      <c r="AE822" s="54">
        <f>ROUNDUP(装备强化!$F$3*INDEX(装备强化!$C$12:$C$26,MATCH(装备强化附表!AE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189</v>
      </c>
      <c r="AF822" s="54">
        <f t="shared" si="192"/>
        <v>378000</v>
      </c>
      <c r="AG822" s="54">
        <f>ROUNDUP(装备强化!$F$3*INDEX(装备强化!$C$12:$C$26,MATCH(装备强化附表!AG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206</v>
      </c>
      <c r="AH822" s="54">
        <f t="shared" si="193"/>
        <v>412000</v>
      </c>
      <c r="AI822" s="54">
        <f>ROUNDUP(装备强化!$F$3*INDEX(装备强化!$C$12:$C$26,MATCH(装备强化附表!AI$1,装备强化!$B$12:$B$26,0))*INDEX(装备强化!$G$12:$G$16,MATCH(装备强化附表!$D822,装备强化!$F$12:$F$16,0))*(INDEX(装备强化!$K$12:$K$26,MATCH(装备强化附表!$E822,装备强化!$J$12:$J$26,0))+IF($B822=1,装备强化!$K$28,0))*INDEX(装备强化!$O$12:$O$21,MATCH(装备强化附表!$C822,装备强化!$N$12:$N$21,0)),0)</f>
        <v>223</v>
      </c>
      <c r="AJ822" s="54">
        <f t="shared" si="194"/>
        <v>446000</v>
      </c>
    </row>
    <row r="823" spans="1:36">
      <c r="A823" t="s">
        <v>1137</v>
      </c>
      <c r="B823">
        <v>0</v>
      </c>
      <c r="C823" t="s">
        <v>127</v>
      </c>
      <c r="D823" t="s">
        <v>311</v>
      </c>
      <c r="E823">
        <v>35</v>
      </c>
      <c r="F823" t="s">
        <v>135</v>
      </c>
      <c r="G823" s="54">
        <f>ROUNDUP(装备强化!$F$3*INDEX(装备强化!$C$12:$C$26,MATCH(装备强化附表!G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29</v>
      </c>
      <c r="H823" s="54">
        <f t="shared" si="180"/>
        <v>58000</v>
      </c>
      <c r="I823" s="54">
        <f>ROUNDUP(装备强化!$F$3*INDEX(装备强化!$C$12:$C$26,MATCH(装备强化附表!I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43</v>
      </c>
      <c r="J823" s="54">
        <f t="shared" si="181"/>
        <v>86000</v>
      </c>
      <c r="K823" s="54">
        <f>ROUNDUP(装备强化!$F$3*INDEX(装备强化!$C$12:$C$26,MATCH(装备强化附表!K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65</v>
      </c>
      <c r="L823" s="54">
        <f t="shared" si="182"/>
        <v>130000</v>
      </c>
      <c r="M823" s="54">
        <f>ROUNDUP(装备强化!$F$3*INDEX(装备强化!$C$12:$C$26,MATCH(装备强化附表!M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79</v>
      </c>
      <c r="N823" s="54">
        <f t="shared" si="183"/>
        <v>158000</v>
      </c>
      <c r="O823" s="54">
        <f>ROUNDUP(装备强化!$F$3*INDEX(装备强化!$C$12:$C$26,MATCH(装备强化附表!O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100</v>
      </c>
      <c r="P823" s="54">
        <f t="shared" si="184"/>
        <v>200000</v>
      </c>
      <c r="Q823" s="54">
        <f>ROUNDUP(装备强化!$F$3*INDEX(装备强化!$C$12:$C$26,MATCH(装备强化附表!Q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179</v>
      </c>
      <c r="R823" s="54">
        <f t="shared" si="185"/>
        <v>358000</v>
      </c>
      <c r="S823" s="54">
        <f>ROUNDUP(装备强化!$F$3*INDEX(装备强化!$C$12:$C$26,MATCH(装备强化附表!S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207</v>
      </c>
      <c r="T823" s="54">
        <f t="shared" si="186"/>
        <v>414000</v>
      </c>
      <c r="U823" s="54">
        <f>ROUNDUP(装备强化!$F$3*INDEX(装备强化!$C$12:$C$26,MATCH(装备强化附表!U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236</v>
      </c>
      <c r="V823" s="54">
        <f t="shared" si="187"/>
        <v>472000</v>
      </c>
      <c r="W823" s="54">
        <f>ROUNDUP(装备强化!$F$3*INDEX(装备强化!$C$12:$C$26,MATCH(装备强化附表!W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264</v>
      </c>
      <c r="X823" s="54">
        <f t="shared" si="188"/>
        <v>528000</v>
      </c>
      <c r="Y823" s="54">
        <f>ROUNDUP(装备强化!$F$3*INDEX(装备强化!$C$12:$C$26,MATCH(装备强化附表!Y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293</v>
      </c>
      <c r="Z823" s="54">
        <f t="shared" si="189"/>
        <v>586000</v>
      </c>
      <c r="AA823" s="54">
        <f>ROUNDUP(装备强化!$F$3*INDEX(装备强化!$C$12:$C$26,MATCH(装备强化附表!AA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513</v>
      </c>
      <c r="AB823" s="54">
        <f t="shared" si="190"/>
        <v>1026000</v>
      </c>
      <c r="AC823" s="54">
        <f>ROUNDUP(装备强化!$F$3*INDEX(装备强化!$C$12:$C$26,MATCH(装备强化附表!AC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570</v>
      </c>
      <c r="AD823" s="54">
        <f t="shared" si="191"/>
        <v>1140000</v>
      </c>
      <c r="AE823" s="54">
        <f>ROUNDUP(装备强化!$F$3*INDEX(装备强化!$C$12:$C$26,MATCH(装备强化附表!AE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627</v>
      </c>
      <c r="AF823" s="54">
        <f t="shared" si="192"/>
        <v>1254000</v>
      </c>
      <c r="AG823" s="54">
        <f>ROUNDUP(装备强化!$F$3*INDEX(装备强化!$C$12:$C$26,MATCH(装备强化附表!AG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684</v>
      </c>
      <c r="AH823" s="54">
        <f t="shared" si="193"/>
        <v>1368000</v>
      </c>
      <c r="AI823" s="54">
        <f>ROUNDUP(装备强化!$F$3*INDEX(装备强化!$C$12:$C$26,MATCH(装备强化附表!AI$1,装备强化!$B$12:$B$26,0))*INDEX(装备强化!$G$12:$G$16,MATCH(装备强化附表!$D823,装备强化!$F$12:$F$16,0))*(INDEX(装备强化!$K$12:$K$26,MATCH(装备强化附表!$E823,装备强化!$J$12:$J$26,0))+IF($B823=1,装备强化!$K$28,0))*INDEX(装备强化!$O$12:$O$21,MATCH(装备强化附表!$C823,装备强化!$N$12:$N$21,0)),0)</f>
        <v>741</v>
      </c>
      <c r="AJ823" s="54">
        <f t="shared" si="194"/>
        <v>1482000</v>
      </c>
    </row>
    <row r="824" spans="1:36">
      <c r="A824" t="s">
        <v>1142</v>
      </c>
      <c r="B824">
        <v>1</v>
      </c>
      <c r="C824" t="s">
        <v>127</v>
      </c>
      <c r="D824" t="s">
        <v>311</v>
      </c>
      <c r="E824">
        <v>35</v>
      </c>
      <c r="F824" t="s">
        <v>135</v>
      </c>
      <c r="G824" s="54">
        <f>ROUNDUP(装备强化!$F$3*INDEX(装备强化!$C$12:$C$26,MATCH(装备强化附表!G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38</v>
      </c>
      <c r="H824" s="54">
        <f t="shared" si="180"/>
        <v>76000</v>
      </c>
      <c r="I824" s="54">
        <f>ROUNDUP(装备强化!$F$3*INDEX(装备强化!$C$12:$C$26,MATCH(装备强化附表!I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57</v>
      </c>
      <c r="J824" s="54">
        <f t="shared" si="181"/>
        <v>114000</v>
      </c>
      <c r="K824" s="54">
        <f>ROUNDUP(装备强化!$F$3*INDEX(装备强化!$C$12:$C$26,MATCH(装备强化附表!K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85</v>
      </c>
      <c r="L824" s="54">
        <f t="shared" si="182"/>
        <v>170000</v>
      </c>
      <c r="M824" s="54">
        <f>ROUNDUP(装备强化!$F$3*INDEX(装备强化!$C$12:$C$26,MATCH(装备强化附表!M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104</v>
      </c>
      <c r="N824" s="54">
        <f t="shared" si="183"/>
        <v>208000</v>
      </c>
      <c r="O824" s="54">
        <f>ROUNDUP(装备强化!$F$3*INDEX(装备强化!$C$12:$C$26,MATCH(装备强化附表!O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132</v>
      </c>
      <c r="P824" s="54">
        <f t="shared" si="184"/>
        <v>264000</v>
      </c>
      <c r="Q824" s="54">
        <f>ROUNDUP(装备强化!$F$3*INDEX(装备强化!$C$12:$C$26,MATCH(装备强化附表!Q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235</v>
      </c>
      <c r="R824" s="54">
        <f t="shared" si="185"/>
        <v>470000</v>
      </c>
      <c r="S824" s="54">
        <f>ROUNDUP(装备强化!$F$3*INDEX(装备强化!$C$12:$C$26,MATCH(装备强化附表!S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272</v>
      </c>
      <c r="T824" s="54">
        <f t="shared" si="186"/>
        <v>544000</v>
      </c>
      <c r="U824" s="54">
        <f>ROUNDUP(装备强化!$F$3*INDEX(装备强化!$C$12:$C$26,MATCH(装备强化附表!U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310</v>
      </c>
      <c r="V824" s="54">
        <f t="shared" si="187"/>
        <v>620000</v>
      </c>
      <c r="W824" s="54">
        <f>ROUNDUP(装备强化!$F$3*INDEX(装备强化!$C$12:$C$26,MATCH(装备强化附表!W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347</v>
      </c>
      <c r="X824" s="54">
        <f t="shared" si="188"/>
        <v>694000</v>
      </c>
      <c r="Y824" s="54">
        <f>ROUNDUP(装备强化!$F$3*INDEX(装备强化!$C$12:$C$26,MATCH(装备强化附表!Y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385</v>
      </c>
      <c r="Z824" s="54">
        <f t="shared" si="189"/>
        <v>770000</v>
      </c>
      <c r="AA824" s="54">
        <f>ROUNDUP(装备强化!$F$3*INDEX(装备强化!$C$12:$C$26,MATCH(装备强化附表!AA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675</v>
      </c>
      <c r="AB824" s="54">
        <f t="shared" si="190"/>
        <v>1350000</v>
      </c>
      <c r="AC824" s="54">
        <f>ROUNDUP(装备强化!$F$3*INDEX(装备强化!$C$12:$C$26,MATCH(装备强化附表!AC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750</v>
      </c>
      <c r="AD824" s="54">
        <f t="shared" si="191"/>
        <v>1500000</v>
      </c>
      <c r="AE824" s="54">
        <f>ROUNDUP(装备强化!$F$3*INDEX(装备强化!$C$12:$C$26,MATCH(装备强化附表!AE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825</v>
      </c>
      <c r="AF824" s="54">
        <f t="shared" si="192"/>
        <v>1650000</v>
      </c>
      <c r="AG824" s="54">
        <f>ROUNDUP(装备强化!$F$3*INDEX(装备强化!$C$12:$C$26,MATCH(装备强化附表!AG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900</v>
      </c>
      <c r="AH824" s="54">
        <f t="shared" si="193"/>
        <v>1800000</v>
      </c>
      <c r="AI824" s="54">
        <f>ROUNDUP(装备强化!$F$3*INDEX(装备强化!$C$12:$C$26,MATCH(装备强化附表!AI$1,装备强化!$B$12:$B$26,0))*INDEX(装备强化!$G$12:$G$16,MATCH(装备强化附表!$D824,装备强化!$F$12:$F$16,0))*(INDEX(装备强化!$K$12:$K$26,MATCH(装备强化附表!$E824,装备强化!$J$12:$J$26,0))+IF($B824=1,装备强化!$K$28,0))*INDEX(装备强化!$O$12:$O$21,MATCH(装备强化附表!$C824,装备强化!$N$12:$N$21,0)),0)</f>
        <v>975</v>
      </c>
      <c r="AJ824" s="54">
        <f t="shared" si="194"/>
        <v>1950000</v>
      </c>
    </row>
    <row r="825" spans="1:36">
      <c r="A825" t="s">
        <v>1147</v>
      </c>
      <c r="B825">
        <v>0</v>
      </c>
      <c r="C825" t="s">
        <v>128</v>
      </c>
      <c r="D825" t="s">
        <v>311</v>
      </c>
      <c r="E825">
        <v>35</v>
      </c>
      <c r="F825" t="s">
        <v>135</v>
      </c>
      <c r="G825" s="54">
        <f>ROUNDUP(装备强化!$F$3*INDEX(装备强化!$C$12:$C$26,MATCH(装备强化附表!G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18</v>
      </c>
      <c r="H825" s="54">
        <f t="shared" si="180"/>
        <v>36000</v>
      </c>
      <c r="I825" s="54">
        <f>ROUNDUP(装备强化!$F$3*INDEX(装备强化!$C$12:$C$26,MATCH(装备强化附表!I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27</v>
      </c>
      <c r="J825" s="54">
        <f t="shared" si="181"/>
        <v>54000</v>
      </c>
      <c r="K825" s="54">
        <f>ROUNDUP(装备强化!$F$3*INDEX(装备强化!$C$12:$C$26,MATCH(装备强化附表!K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41</v>
      </c>
      <c r="L825" s="54">
        <f t="shared" si="182"/>
        <v>82000</v>
      </c>
      <c r="M825" s="54">
        <f>ROUNDUP(装备强化!$F$3*INDEX(装备强化!$C$12:$C$26,MATCH(装备强化附表!M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49</v>
      </c>
      <c r="N825" s="54">
        <f t="shared" si="183"/>
        <v>98000</v>
      </c>
      <c r="O825" s="54">
        <f>ROUNDUP(装备强化!$F$3*INDEX(装备强化!$C$12:$C$26,MATCH(装备强化附表!O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63</v>
      </c>
      <c r="P825" s="54">
        <f t="shared" si="184"/>
        <v>126000</v>
      </c>
      <c r="Q825" s="54">
        <f>ROUNDUP(装备强化!$F$3*INDEX(装备强化!$C$12:$C$26,MATCH(装备强化附表!Q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112</v>
      </c>
      <c r="R825" s="54">
        <f t="shared" si="185"/>
        <v>224000</v>
      </c>
      <c r="S825" s="54">
        <f>ROUNDUP(装备强化!$F$3*INDEX(装备强化!$C$12:$C$26,MATCH(装备强化附表!S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130</v>
      </c>
      <c r="T825" s="54">
        <f t="shared" si="186"/>
        <v>260000</v>
      </c>
      <c r="U825" s="54">
        <f>ROUNDUP(装备强化!$F$3*INDEX(装备强化!$C$12:$C$26,MATCH(装备强化附表!U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147</v>
      </c>
      <c r="V825" s="54">
        <f t="shared" si="187"/>
        <v>294000</v>
      </c>
      <c r="W825" s="54">
        <f>ROUNDUP(装备强化!$F$3*INDEX(装备强化!$C$12:$C$26,MATCH(装备强化附表!W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165</v>
      </c>
      <c r="X825" s="54">
        <f t="shared" si="188"/>
        <v>330000</v>
      </c>
      <c r="Y825" s="54">
        <f>ROUNDUP(装备强化!$F$3*INDEX(装备强化!$C$12:$C$26,MATCH(装备强化附表!Y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183</v>
      </c>
      <c r="Z825" s="54">
        <f t="shared" si="189"/>
        <v>366000</v>
      </c>
      <c r="AA825" s="54">
        <f>ROUNDUP(装备强化!$F$3*INDEX(装备强化!$C$12:$C$26,MATCH(装备强化附表!AA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321</v>
      </c>
      <c r="AB825" s="54">
        <f t="shared" si="190"/>
        <v>642000</v>
      </c>
      <c r="AC825" s="54">
        <f>ROUNDUP(装备强化!$F$3*INDEX(装备强化!$C$12:$C$26,MATCH(装备强化附表!AC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357</v>
      </c>
      <c r="AD825" s="54">
        <f t="shared" si="191"/>
        <v>714000</v>
      </c>
      <c r="AE825" s="54">
        <f>ROUNDUP(装备强化!$F$3*INDEX(装备强化!$C$12:$C$26,MATCH(装备强化附表!AE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392</v>
      </c>
      <c r="AF825" s="54">
        <f t="shared" si="192"/>
        <v>784000</v>
      </c>
      <c r="AG825" s="54">
        <f>ROUNDUP(装备强化!$F$3*INDEX(装备强化!$C$12:$C$26,MATCH(装备强化附表!AG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428</v>
      </c>
      <c r="AH825" s="54">
        <f t="shared" si="193"/>
        <v>856000</v>
      </c>
      <c r="AI825" s="54">
        <f>ROUNDUP(装备强化!$F$3*INDEX(装备强化!$C$12:$C$26,MATCH(装备强化附表!AI$1,装备强化!$B$12:$B$26,0))*INDEX(装备强化!$G$12:$G$16,MATCH(装备强化附表!$D825,装备强化!$F$12:$F$16,0))*(INDEX(装备强化!$K$12:$K$26,MATCH(装备强化附表!$E825,装备强化!$J$12:$J$26,0))+IF($B825=1,装备强化!$K$28,0))*INDEX(装备强化!$O$12:$O$21,MATCH(装备强化附表!$C825,装备强化!$N$12:$N$21,0)),0)</f>
        <v>464</v>
      </c>
      <c r="AJ825" s="54">
        <f t="shared" si="194"/>
        <v>928000</v>
      </c>
    </row>
    <row r="826" spans="1:36">
      <c r="A826" t="s">
        <v>1152</v>
      </c>
      <c r="B826">
        <v>1</v>
      </c>
      <c r="C826" t="s">
        <v>128</v>
      </c>
      <c r="D826" t="s">
        <v>311</v>
      </c>
      <c r="E826">
        <v>35</v>
      </c>
      <c r="F826" t="s">
        <v>135</v>
      </c>
      <c r="G826" s="54">
        <f>ROUNDUP(装备强化!$F$3*INDEX(装备强化!$C$12:$C$26,MATCH(装备强化附表!G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24</v>
      </c>
      <c r="H826" s="54">
        <f t="shared" si="180"/>
        <v>48000</v>
      </c>
      <c r="I826" s="54">
        <f>ROUNDUP(装备强化!$F$3*INDEX(装备强化!$C$12:$C$26,MATCH(装备强化附表!I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36</v>
      </c>
      <c r="J826" s="54">
        <f t="shared" si="181"/>
        <v>72000</v>
      </c>
      <c r="K826" s="54">
        <f>ROUNDUP(装备强化!$F$3*INDEX(装备强化!$C$12:$C$26,MATCH(装备强化附表!K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53</v>
      </c>
      <c r="L826" s="54">
        <f t="shared" si="182"/>
        <v>106000</v>
      </c>
      <c r="M826" s="54">
        <f>ROUNDUP(装备强化!$F$3*INDEX(装备强化!$C$12:$C$26,MATCH(装备强化附表!M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65</v>
      </c>
      <c r="N826" s="54">
        <f t="shared" si="183"/>
        <v>130000</v>
      </c>
      <c r="O826" s="54">
        <f>ROUNDUP(装备强化!$F$3*INDEX(装备强化!$C$12:$C$26,MATCH(装备强化附表!O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83</v>
      </c>
      <c r="P826" s="54">
        <f t="shared" si="184"/>
        <v>166000</v>
      </c>
      <c r="Q826" s="54">
        <f>ROUNDUP(装备强化!$F$3*INDEX(装备强化!$C$12:$C$26,MATCH(装备强化附表!Q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147</v>
      </c>
      <c r="R826" s="54">
        <f t="shared" si="185"/>
        <v>294000</v>
      </c>
      <c r="S826" s="54">
        <f>ROUNDUP(装备强化!$F$3*INDEX(装备强化!$C$12:$C$26,MATCH(装备强化附表!S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170</v>
      </c>
      <c r="T826" s="54">
        <f t="shared" si="186"/>
        <v>340000</v>
      </c>
      <c r="U826" s="54">
        <f>ROUNDUP(装备强化!$F$3*INDEX(装备强化!$C$12:$C$26,MATCH(装备强化附表!U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194</v>
      </c>
      <c r="V826" s="54">
        <f t="shared" si="187"/>
        <v>388000</v>
      </c>
      <c r="W826" s="54">
        <f>ROUNDUP(装备强化!$F$3*INDEX(装备强化!$C$12:$C$26,MATCH(装备强化附表!W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217</v>
      </c>
      <c r="X826" s="54">
        <f t="shared" si="188"/>
        <v>434000</v>
      </c>
      <c r="Y826" s="54">
        <f>ROUNDUP(装备强化!$F$3*INDEX(装备强化!$C$12:$C$26,MATCH(装备强化附表!Y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241</v>
      </c>
      <c r="Z826" s="54">
        <f t="shared" si="189"/>
        <v>482000</v>
      </c>
      <c r="AA826" s="54">
        <f>ROUNDUP(装备强化!$F$3*INDEX(装备强化!$C$12:$C$26,MATCH(装备强化附表!AA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422</v>
      </c>
      <c r="AB826" s="54">
        <f t="shared" si="190"/>
        <v>844000</v>
      </c>
      <c r="AC826" s="54">
        <f>ROUNDUP(装备强化!$F$3*INDEX(装备强化!$C$12:$C$26,MATCH(装备强化附表!AC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469</v>
      </c>
      <c r="AD826" s="54">
        <f t="shared" si="191"/>
        <v>938000</v>
      </c>
      <c r="AE826" s="54">
        <f>ROUNDUP(装备强化!$F$3*INDEX(装备强化!$C$12:$C$26,MATCH(装备强化附表!AE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516</v>
      </c>
      <c r="AF826" s="54">
        <f t="shared" si="192"/>
        <v>1032000</v>
      </c>
      <c r="AG826" s="54">
        <f>ROUNDUP(装备强化!$F$3*INDEX(装备强化!$C$12:$C$26,MATCH(装备强化附表!AG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563</v>
      </c>
      <c r="AH826" s="54">
        <f t="shared" si="193"/>
        <v>1126000</v>
      </c>
      <c r="AI826" s="54">
        <f>ROUNDUP(装备强化!$F$3*INDEX(装备强化!$C$12:$C$26,MATCH(装备强化附表!AI$1,装备强化!$B$12:$B$26,0))*INDEX(装备强化!$G$12:$G$16,MATCH(装备强化附表!$D826,装备强化!$F$12:$F$16,0))*(INDEX(装备强化!$K$12:$K$26,MATCH(装备强化附表!$E826,装备强化!$J$12:$J$26,0))+IF($B826=1,装备强化!$K$28,0))*INDEX(装备强化!$O$12:$O$21,MATCH(装备强化附表!$C826,装备强化!$N$12:$N$21,0)),0)</f>
        <v>610</v>
      </c>
      <c r="AJ826" s="54">
        <f t="shared" si="194"/>
        <v>1220000</v>
      </c>
    </row>
    <row r="827" spans="1:36">
      <c r="A827" t="s">
        <v>1157</v>
      </c>
      <c r="B827">
        <v>0</v>
      </c>
      <c r="C827" t="s">
        <v>127</v>
      </c>
      <c r="D827" t="s">
        <v>311</v>
      </c>
      <c r="E827">
        <v>35</v>
      </c>
      <c r="F827" t="s">
        <v>139</v>
      </c>
      <c r="G827" s="54">
        <f>ROUNDUP(装备强化!$F$3*INDEX(装备强化!$C$12:$C$26,MATCH(装备强化附表!G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29</v>
      </c>
      <c r="H827" s="54">
        <f t="shared" si="180"/>
        <v>58000</v>
      </c>
      <c r="I827" s="54">
        <f>ROUNDUP(装备强化!$F$3*INDEX(装备强化!$C$12:$C$26,MATCH(装备强化附表!I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43</v>
      </c>
      <c r="J827" s="54">
        <f t="shared" si="181"/>
        <v>86000</v>
      </c>
      <c r="K827" s="54">
        <f>ROUNDUP(装备强化!$F$3*INDEX(装备强化!$C$12:$C$26,MATCH(装备强化附表!K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65</v>
      </c>
      <c r="L827" s="54">
        <f t="shared" si="182"/>
        <v>130000</v>
      </c>
      <c r="M827" s="54">
        <f>ROUNDUP(装备强化!$F$3*INDEX(装备强化!$C$12:$C$26,MATCH(装备强化附表!M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79</v>
      </c>
      <c r="N827" s="54">
        <f t="shared" si="183"/>
        <v>158000</v>
      </c>
      <c r="O827" s="54">
        <f>ROUNDUP(装备强化!$F$3*INDEX(装备强化!$C$12:$C$26,MATCH(装备强化附表!O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100</v>
      </c>
      <c r="P827" s="54">
        <f t="shared" si="184"/>
        <v>200000</v>
      </c>
      <c r="Q827" s="54">
        <f>ROUNDUP(装备强化!$F$3*INDEX(装备强化!$C$12:$C$26,MATCH(装备强化附表!Q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179</v>
      </c>
      <c r="R827" s="54">
        <f t="shared" si="185"/>
        <v>358000</v>
      </c>
      <c r="S827" s="54">
        <f>ROUNDUP(装备强化!$F$3*INDEX(装备强化!$C$12:$C$26,MATCH(装备强化附表!S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207</v>
      </c>
      <c r="T827" s="54">
        <f t="shared" si="186"/>
        <v>414000</v>
      </c>
      <c r="U827" s="54">
        <f>ROUNDUP(装备强化!$F$3*INDEX(装备强化!$C$12:$C$26,MATCH(装备强化附表!U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236</v>
      </c>
      <c r="V827" s="54">
        <f t="shared" si="187"/>
        <v>472000</v>
      </c>
      <c r="W827" s="54">
        <f>ROUNDUP(装备强化!$F$3*INDEX(装备强化!$C$12:$C$26,MATCH(装备强化附表!W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264</v>
      </c>
      <c r="X827" s="54">
        <f t="shared" si="188"/>
        <v>528000</v>
      </c>
      <c r="Y827" s="54">
        <f>ROUNDUP(装备强化!$F$3*INDEX(装备强化!$C$12:$C$26,MATCH(装备强化附表!Y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293</v>
      </c>
      <c r="Z827" s="54">
        <f t="shared" si="189"/>
        <v>586000</v>
      </c>
      <c r="AA827" s="54">
        <f>ROUNDUP(装备强化!$F$3*INDEX(装备强化!$C$12:$C$26,MATCH(装备强化附表!AA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513</v>
      </c>
      <c r="AB827" s="54">
        <f t="shared" si="190"/>
        <v>1026000</v>
      </c>
      <c r="AC827" s="54">
        <f>ROUNDUP(装备强化!$F$3*INDEX(装备强化!$C$12:$C$26,MATCH(装备强化附表!AC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570</v>
      </c>
      <c r="AD827" s="54">
        <f t="shared" si="191"/>
        <v>1140000</v>
      </c>
      <c r="AE827" s="54">
        <f>ROUNDUP(装备强化!$F$3*INDEX(装备强化!$C$12:$C$26,MATCH(装备强化附表!AE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627</v>
      </c>
      <c r="AF827" s="54">
        <f t="shared" si="192"/>
        <v>1254000</v>
      </c>
      <c r="AG827" s="54">
        <f>ROUNDUP(装备强化!$F$3*INDEX(装备强化!$C$12:$C$26,MATCH(装备强化附表!AG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684</v>
      </c>
      <c r="AH827" s="54">
        <f t="shared" si="193"/>
        <v>1368000</v>
      </c>
      <c r="AI827" s="54">
        <f>ROUNDUP(装备强化!$F$3*INDEX(装备强化!$C$12:$C$26,MATCH(装备强化附表!AI$1,装备强化!$B$12:$B$26,0))*INDEX(装备强化!$G$12:$G$16,MATCH(装备强化附表!$D827,装备强化!$F$12:$F$16,0))*(INDEX(装备强化!$K$12:$K$26,MATCH(装备强化附表!$E827,装备强化!$J$12:$J$26,0))+IF($B827=1,装备强化!$K$28,0))*INDEX(装备强化!$O$12:$O$21,MATCH(装备强化附表!$C827,装备强化!$N$12:$N$21,0)),0)</f>
        <v>741</v>
      </c>
      <c r="AJ827" s="54">
        <f t="shared" si="194"/>
        <v>1482000</v>
      </c>
    </row>
    <row r="828" spans="1:36">
      <c r="A828" t="s">
        <v>1162</v>
      </c>
      <c r="B828">
        <v>1</v>
      </c>
      <c r="C828" t="s">
        <v>127</v>
      </c>
      <c r="D828" t="s">
        <v>311</v>
      </c>
      <c r="E828">
        <v>35</v>
      </c>
      <c r="F828" t="s">
        <v>139</v>
      </c>
      <c r="G828" s="54">
        <f>ROUNDUP(装备强化!$F$3*INDEX(装备强化!$C$12:$C$26,MATCH(装备强化附表!G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38</v>
      </c>
      <c r="H828" s="54">
        <f t="shared" si="180"/>
        <v>76000</v>
      </c>
      <c r="I828" s="54">
        <f>ROUNDUP(装备强化!$F$3*INDEX(装备强化!$C$12:$C$26,MATCH(装备强化附表!I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57</v>
      </c>
      <c r="J828" s="54">
        <f t="shared" si="181"/>
        <v>114000</v>
      </c>
      <c r="K828" s="54">
        <f>ROUNDUP(装备强化!$F$3*INDEX(装备强化!$C$12:$C$26,MATCH(装备强化附表!K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85</v>
      </c>
      <c r="L828" s="54">
        <f t="shared" si="182"/>
        <v>170000</v>
      </c>
      <c r="M828" s="54">
        <f>ROUNDUP(装备强化!$F$3*INDEX(装备强化!$C$12:$C$26,MATCH(装备强化附表!M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104</v>
      </c>
      <c r="N828" s="54">
        <f t="shared" si="183"/>
        <v>208000</v>
      </c>
      <c r="O828" s="54">
        <f>ROUNDUP(装备强化!$F$3*INDEX(装备强化!$C$12:$C$26,MATCH(装备强化附表!O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132</v>
      </c>
      <c r="P828" s="54">
        <f t="shared" si="184"/>
        <v>264000</v>
      </c>
      <c r="Q828" s="54">
        <f>ROUNDUP(装备强化!$F$3*INDEX(装备强化!$C$12:$C$26,MATCH(装备强化附表!Q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235</v>
      </c>
      <c r="R828" s="54">
        <f t="shared" si="185"/>
        <v>470000</v>
      </c>
      <c r="S828" s="54">
        <f>ROUNDUP(装备强化!$F$3*INDEX(装备强化!$C$12:$C$26,MATCH(装备强化附表!S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272</v>
      </c>
      <c r="T828" s="54">
        <f t="shared" si="186"/>
        <v>544000</v>
      </c>
      <c r="U828" s="54">
        <f>ROUNDUP(装备强化!$F$3*INDEX(装备强化!$C$12:$C$26,MATCH(装备强化附表!U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310</v>
      </c>
      <c r="V828" s="54">
        <f t="shared" si="187"/>
        <v>620000</v>
      </c>
      <c r="W828" s="54">
        <f>ROUNDUP(装备强化!$F$3*INDEX(装备强化!$C$12:$C$26,MATCH(装备强化附表!W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347</v>
      </c>
      <c r="X828" s="54">
        <f t="shared" si="188"/>
        <v>694000</v>
      </c>
      <c r="Y828" s="54">
        <f>ROUNDUP(装备强化!$F$3*INDEX(装备强化!$C$12:$C$26,MATCH(装备强化附表!Y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385</v>
      </c>
      <c r="Z828" s="54">
        <f t="shared" si="189"/>
        <v>770000</v>
      </c>
      <c r="AA828" s="54">
        <f>ROUNDUP(装备强化!$F$3*INDEX(装备强化!$C$12:$C$26,MATCH(装备强化附表!AA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675</v>
      </c>
      <c r="AB828" s="54">
        <f t="shared" si="190"/>
        <v>1350000</v>
      </c>
      <c r="AC828" s="54">
        <f>ROUNDUP(装备强化!$F$3*INDEX(装备强化!$C$12:$C$26,MATCH(装备强化附表!AC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750</v>
      </c>
      <c r="AD828" s="54">
        <f t="shared" si="191"/>
        <v>1500000</v>
      </c>
      <c r="AE828" s="54">
        <f>ROUNDUP(装备强化!$F$3*INDEX(装备强化!$C$12:$C$26,MATCH(装备强化附表!AE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825</v>
      </c>
      <c r="AF828" s="54">
        <f t="shared" si="192"/>
        <v>1650000</v>
      </c>
      <c r="AG828" s="54">
        <f>ROUNDUP(装备强化!$F$3*INDEX(装备强化!$C$12:$C$26,MATCH(装备强化附表!AG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900</v>
      </c>
      <c r="AH828" s="54">
        <f t="shared" si="193"/>
        <v>1800000</v>
      </c>
      <c r="AI828" s="54">
        <f>ROUNDUP(装备强化!$F$3*INDEX(装备强化!$C$12:$C$26,MATCH(装备强化附表!AI$1,装备强化!$B$12:$B$26,0))*INDEX(装备强化!$G$12:$G$16,MATCH(装备强化附表!$D828,装备强化!$F$12:$F$16,0))*(INDEX(装备强化!$K$12:$K$26,MATCH(装备强化附表!$E828,装备强化!$J$12:$J$26,0))+IF($B828=1,装备强化!$K$28,0))*INDEX(装备强化!$O$12:$O$21,MATCH(装备强化附表!$C828,装备强化!$N$12:$N$21,0)),0)</f>
        <v>975</v>
      </c>
      <c r="AJ828" s="54">
        <f t="shared" si="194"/>
        <v>1950000</v>
      </c>
    </row>
    <row r="829" spans="1:36">
      <c r="A829" t="s">
        <v>1167</v>
      </c>
      <c r="B829">
        <v>0</v>
      </c>
      <c r="C829" t="s">
        <v>128</v>
      </c>
      <c r="D829" t="s">
        <v>311</v>
      </c>
      <c r="E829">
        <v>35</v>
      </c>
      <c r="F829" t="s">
        <v>139</v>
      </c>
      <c r="G829" s="54">
        <f>ROUNDUP(装备强化!$F$3*INDEX(装备强化!$C$12:$C$26,MATCH(装备强化附表!G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18</v>
      </c>
      <c r="H829" s="54">
        <f t="shared" si="180"/>
        <v>36000</v>
      </c>
      <c r="I829" s="54">
        <f>ROUNDUP(装备强化!$F$3*INDEX(装备强化!$C$12:$C$26,MATCH(装备强化附表!I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27</v>
      </c>
      <c r="J829" s="54">
        <f t="shared" si="181"/>
        <v>54000</v>
      </c>
      <c r="K829" s="54">
        <f>ROUNDUP(装备强化!$F$3*INDEX(装备强化!$C$12:$C$26,MATCH(装备强化附表!K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41</v>
      </c>
      <c r="L829" s="54">
        <f t="shared" si="182"/>
        <v>82000</v>
      </c>
      <c r="M829" s="54">
        <f>ROUNDUP(装备强化!$F$3*INDEX(装备强化!$C$12:$C$26,MATCH(装备强化附表!M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49</v>
      </c>
      <c r="N829" s="54">
        <f t="shared" si="183"/>
        <v>98000</v>
      </c>
      <c r="O829" s="54">
        <f>ROUNDUP(装备强化!$F$3*INDEX(装备强化!$C$12:$C$26,MATCH(装备强化附表!O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63</v>
      </c>
      <c r="P829" s="54">
        <f t="shared" si="184"/>
        <v>126000</v>
      </c>
      <c r="Q829" s="54">
        <f>ROUNDUP(装备强化!$F$3*INDEX(装备强化!$C$12:$C$26,MATCH(装备强化附表!Q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112</v>
      </c>
      <c r="R829" s="54">
        <f t="shared" si="185"/>
        <v>224000</v>
      </c>
      <c r="S829" s="54">
        <f>ROUNDUP(装备强化!$F$3*INDEX(装备强化!$C$12:$C$26,MATCH(装备强化附表!S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130</v>
      </c>
      <c r="T829" s="54">
        <f t="shared" si="186"/>
        <v>260000</v>
      </c>
      <c r="U829" s="54">
        <f>ROUNDUP(装备强化!$F$3*INDEX(装备强化!$C$12:$C$26,MATCH(装备强化附表!U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147</v>
      </c>
      <c r="V829" s="54">
        <f t="shared" si="187"/>
        <v>294000</v>
      </c>
      <c r="W829" s="54">
        <f>ROUNDUP(装备强化!$F$3*INDEX(装备强化!$C$12:$C$26,MATCH(装备强化附表!W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165</v>
      </c>
      <c r="X829" s="54">
        <f t="shared" si="188"/>
        <v>330000</v>
      </c>
      <c r="Y829" s="54">
        <f>ROUNDUP(装备强化!$F$3*INDEX(装备强化!$C$12:$C$26,MATCH(装备强化附表!Y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183</v>
      </c>
      <c r="Z829" s="54">
        <f t="shared" si="189"/>
        <v>366000</v>
      </c>
      <c r="AA829" s="54">
        <f>ROUNDUP(装备强化!$F$3*INDEX(装备强化!$C$12:$C$26,MATCH(装备强化附表!AA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321</v>
      </c>
      <c r="AB829" s="54">
        <f t="shared" si="190"/>
        <v>642000</v>
      </c>
      <c r="AC829" s="54">
        <f>ROUNDUP(装备强化!$F$3*INDEX(装备强化!$C$12:$C$26,MATCH(装备强化附表!AC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357</v>
      </c>
      <c r="AD829" s="54">
        <f t="shared" si="191"/>
        <v>714000</v>
      </c>
      <c r="AE829" s="54">
        <f>ROUNDUP(装备强化!$F$3*INDEX(装备强化!$C$12:$C$26,MATCH(装备强化附表!AE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392</v>
      </c>
      <c r="AF829" s="54">
        <f t="shared" si="192"/>
        <v>784000</v>
      </c>
      <c r="AG829" s="54">
        <f>ROUNDUP(装备强化!$F$3*INDEX(装备强化!$C$12:$C$26,MATCH(装备强化附表!AG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428</v>
      </c>
      <c r="AH829" s="54">
        <f t="shared" si="193"/>
        <v>856000</v>
      </c>
      <c r="AI829" s="54">
        <f>ROUNDUP(装备强化!$F$3*INDEX(装备强化!$C$12:$C$26,MATCH(装备强化附表!AI$1,装备强化!$B$12:$B$26,0))*INDEX(装备强化!$G$12:$G$16,MATCH(装备强化附表!$D829,装备强化!$F$12:$F$16,0))*(INDEX(装备强化!$K$12:$K$26,MATCH(装备强化附表!$E829,装备强化!$J$12:$J$26,0))+IF($B829=1,装备强化!$K$28,0))*INDEX(装备强化!$O$12:$O$21,MATCH(装备强化附表!$C829,装备强化!$N$12:$N$21,0)),0)</f>
        <v>464</v>
      </c>
      <c r="AJ829" s="54">
        <f t="shared" si="194"/>
        <v>928000</v>
      </c>
    </row>
    <row r="830" spans="1:36">
      <c r="A830" t="s">
        <v>1172</v>
      </c>
      <c r="B830">
        <v>1</v>
      </c>
      <c r="C830" t="s">
        <v>128</v>
      </c>
      <c r="D830" t="s">
        <v>311</v>
      </c>
      <c r="E830">
        <v>35</v>
      </c>
      <c r="F830" t="s">
        <v>139</v>
      </c>
      <c r="G830" s="54">
        <f>ROUNDUP(装备强化!$F$3*INDEX(装备强化!$C$12:$C$26,MATCH(装备强化附表!G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24</v>
      </c>
      <c r="H830" s="54">
        <f t="shared" si="180"/>
        <v>48000</v>
      </c>
      <c r="I830" s="54">
        <f>ROUNDUP(装备强化!$F$3*INDEX(装备强化!$C$12:$C$26,MATCH(装备强化附表!I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36</v>
      </c>
      <c r="J830" s="54">
        <f t="shared" si="181"/>
        <v>72000</v>
      </c>
      <c r="K830" s="54">
        <f>ROUNDUP(装备强化!$F$3*INDEX(装备强化!$C$12:$C$26,MATCH(装备强化附表!K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53</v>
      </c>
      <c r="L830" s="54">
        <f t="shared" si="182"/>
        <v>106000</v>
      </c>
      <c r="M830" s="54">
        <f>ROUNDUP(装备强化!$F$3*INDEX(装备强化!$C$12:$C$26,MATCH(装备强化附表!M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65</v>
      </c>
      <c r="N830" s="54">
        <f t="shared" si="183"/>
        <v>130000</v>
      </c>
      <c r="O830" s="54">
        <f>ROUNDUP(装备强化!$F$3*INDEX(装备强化!$C$12:$C$26,MATCH(装备强化附表!O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83</v>
      </c>
      <c r="P830" s="54">
        <f t="shared" si="184"/>
        <v>166000</v>
      </c>
      <c r="Q830" s="54">
        <f>ROUNDUP(装备强化!$F$3*INDEX(装备强化!$C$12:$C$26,MATCH(装备强化附表!Q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147</v>
      </c>
      <c r="R830" s="54">
        <f t="shared" si="185"/>
        <v>294000</v>
      </c>
      <c r="S830" s="54">
        <f>ROUNDUP(装备强化!$F$3*INDEX(装备强化!$C$12:$C$26,MATCH(装备强化附表!S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170</v>
      </c>
      <c r="T830" s="54">
        <f t="shared" si="186"/>
        <v>340000</v>
      </c>
      <c r="U830" s="54">
        <f>ROUNDUP(装备强化!$F$3*INDEX(装备强化!$C$12:$C$26,MATCH(装备强化附表!U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194</v>
      </c>
      <c r="V830" s="54">
        <f t="shared" si="187"/>
        <v>388000</v>
      </c>
      <c r="W830" s="54">
        <f>ROUNDUP(装备强化!$F$3*INDEX(装备强化!$C$12:$C$26,MATCH(装备强化附表!W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217</v>
      </c>
      <c r="X830" s="54">
        <f t="shared" si="188"/>
        <v>434000</v>
      </c>
      <c r="Y830" s="54">
        <f>ROUNDUP(装备强化!$F$3*INDEX(装备强化!$C$12:$C$26,MATCH(装备强化附表!Y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241</v>
      </c>
      <c r="Z830" s="54">
        <f t="shared" si="189"/>
        <v>482000</v>
      </c>
      <c r="AA830" s="54">
        <f>ROUNDUP(装备强化!$F$3*INDEX(装备强化!$C$12:$C$26,MATCH(装备强化附表!AA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422</v>
      </c>
      <c r="AB830" s="54">
        <f t="shared" si="190"/>
        <v>844000</v>
      </c>
      <c r="AC830" s="54">
        <f>ROUNDUP(装备强化!$F$3*INDEX(装备强化!$C$12:$C$26,MATCH(装备强化附表!AC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469</v>
      </c>
      <c r="AD830" s="54">
        <f t="shared" si="191"/>
        <v>938000</v>
      </c>
      <c r="AE830" s="54">
        <f>ROUNDUP(装备强化!$F$3*INDEX(装备强化!$C$12:$C$26,MATCH(装备强化附表!AE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516</v>
      </c>
      <c r="AF830" s="54">
        <f t="shared" si="192"/>
        <v>1032000</v>
      </c>
      <c r="AG830" s="54">
        <f>ROUNDUP(装备强化!$F$3*INDEX(装备强化!$C$12:$C$26,MATCH(装备强化附表!AG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563</v>
      </c>
      <c r="AH830" s="54">
        <f t="shared" si="193"/>
        <v>1126000</v>
      </c>
      <c r="AI830" s="54">
        <f>ROUNDUP(装备强化!$F$3*INDEX(装备强化!$C$12:$C$26,MATCH(装备强化附表!AI$1,装备强化!$B$12:$B$26,0))*INDEX(装备强化!$G$12:$G$16,MATCH(装备强化附表!$D830,装备强化!$F$12:$F$16,0))*(INDEX(装备强化!$K$12:$K$26,MATCH(装备强化附表!$E830,装备强化!$J$12:$J$26,0))+IF($B830=1,装备强化!$K$28,0))*INDEX(装备强化!$O$12:$O$21,MATCH(装备强化附表!$C830,装备强化!$N$12:$N$21,0)),0)</f>
        <v>610</v>
      </c>
      <c r="AJ830" s="54">
        <f t="shared" si="194"/>
        <v>1220000</v>
      </c>
    </row>
    <row r="831" spans="1:36">
      <c r="A831" t="s">
        <v>1177</v>
      </c>
      <c r="B831">
        <v>0</v>
      </c>
      <c r="C831" t="s">
        <v>127</v>
      </c>
      <c r="D831" t="s">
        <v>311</v>
      </c>
      <c r="E831">
        <v>35</v>
      </c>
      <c r="F831" t="s">
        <v>137</v>
      </c>
      <c r="G831" s="54">
        <f>ROUNDUP(装备强化!$F$3*INDEX(装备强化!$C$12:$C$26,MATCH(装备强化附表!G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29</v>
      </c>
      <c r="H831" s="54">
        <f t="shared" si="180"/>
        <v>58000</v>
      </c>
      <c r="I831" s="54">
        <f>ROUNDUP(装备强化!$F$3*INDEX(装备强化!$C$12:$C$26,MATCH(装备强化附表!I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43</v>
      </c>
      <c r="J831" s="54">
        <f t="shared" si="181"/>
        <v>86000</v>
      </c>
      <c r="K831" s="54">
        <f>ROUNDUP(装备强化!$F$3*INDEX(装备强化!$C$12:$C$26,MATCH(装备强化附表!K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65</v>
      </c>
      <c r="L831" s="54">
        <f t="shared" si="182"/>
        <v>130000</v>
      </c>
      <c r="M831" s="54">
        <f>ROUNDUP(装备强化!$F$3*INDEX(装备强化!$C$12:$C$26,MATCH(装备强化附表!M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79</v>
      </c>
      <c r="N831" s="54">
        <f t="shared" si="183"/>
        <v>158000</v>
      </c>
      <c r="O831" s="54">
        <f>ROUNDUP(装备强化!$F$3*INDEX(装备强化!$C$12:$C$26,MATCH(装备强化附表!O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100</v>
      </c>
      <c r="P831" s="54">
        <f t="shared" si="184"/>
        <v>200000</v>
      </c>
      <c r="Q831" s="54">
        <f>ROUNDUP(装备强化!$F$3*INDEX(装备强化!$C$12:$C$26,MATCH(装备强化附表!Q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179</v>
      </c>
      <c r="R831" s="54">
        <f t="shared" si="185"/>
        <v>358000</v>
      </c>
      <c r="S831" s="54">
        <f>ROUNDUP(装备强化!$F$3*INDEX(装备强化!$C$12:$C$26,MATCH(装备强化附表!S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207</v>
      </c>
      <c r="T831" s="54">
        <f t="shared" si="186"/>
        <v>414000</v>
      </c>
      <c r="U831" s="54">
        <f>ROUNDUP(装备强化!$F$3*INDEX(装备强化!$C$12:$C$26,MATCH(装备强化附表!U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236</v>
      </c>
      <c r="V831" s="54">
        <f t="shared" si="187"/>
        <v>472000</v>
      </c>
      <c r="W831" s="54">
        <f>ROUNDUP(装备强化!$F$3*INDEX(装备强化!$C$12:$C$26,MATCH(装备强化附表!W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264</v>
      </c>
      <c r="X831" s="54">
        <f t="shared" si="188"/>
        <v>528000</v>
      </c>
      <c r="Y831" s="54">
        <f>ROUNDUP(装备强化!$F$3*INDEX(装备强化!$C$12:$C$26,MATCH(装备强化附表!Y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293</v>
      </c>
      <c r="Z831" s="54">
        <f t="shared" si="189"/>
        <v>586000</v>
      </c>
      <c r="AA831" s="54">
        <f>ROUNDUP(装备强化!$F$3*INDEX(装备强化!$C$12:$C$26,MATCH(装备强化附表!AA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513</v>
      </c>
      <c r="AB831" s="54">
        <f t="shared" si="190"/>
        <v>1026000</v>
      </c>
      <c r="AC831" s="54">
        <f>ROUNDUP(装备强化!$F$3*INDEX(装备强化!$C$12:$C$26,MATCH(装备强化附表!AC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570</v>
      </c>
      <c r="AD831" s="54">
        <f t="shared" si="191"/>
        <v>1140000</v>
      </c>
      <c r="AE831" s="54">
        <f>ROUNDUP(装备强化!$F$3*INDEX(装备强化!$C$12:$C$26,MATCH(装备强化附表!AE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627</v>
      </c>
      <c r="AF831" s="54">
        <f t="shared" si="192"/>
        <v>1254000</v>
      </c>
      <c r="AG831" s="54">
        <f>ROUNDUP(装备强化!$F$3*INDEX(装备强化!$C$12:$C$26,MATCH(装备强化附表!AG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684</v>
      </c>
      <c r="AH831" s="54">
        <f t="shared" si="193"/>
        <v>1368000</v>
      </c>
      <c r="AI831" s="54">
        <f>ROUNDUP(装备强化!$F$3*INDEX(装备强化!$C$12:$C$26,MATCH(装备强化附表!AI$1,装备强化!$B$12:$B$26,0))*INDEX(装备强化!$G$12:$G$16,MATCH(装备强化附表!$D831,装备强化!$F$12:$F$16,0))*(INDEX(装备强化!$K$12:$K$26,MATCH(装备强化附表!$E831,装备强化!$J$12:$J$26,0))+IF($B831=1,装备强化!$K$28,0))*INDEX(装备强化!$O$12:$O$21,MATCH(装备强化附表!$C831,装备强化!$N$12:$N$21,0)),0)</f>
        <v>741</v>
      </c>
      <c r="AJ831" s="54">
        <f t="shared" si="194"/>
        <v>1482000</v>
      </c>
    </row>
    <row r="832" spans="1:36">
      <c r="A832" t="s">
        <v>1182</v>
      </c>
      <c r="B832">
        <v>1</v>
      </c>
      <c r="C832" t="s">
        <v>127</v>
      </c>
      <c r="D832" t="s">
        <v>311</v>
      </c>
      <c r="E832">
        <v>35</v>
      </c>
      <c r="F832" t="s">
        <v>137</v>
      </c>
      <c r="G832" s="54">
        <f>ROUNDUP(装备强化!$F$3*INDEX(装备强化!$C$12:$C$26,MATCH(装备强化附表!G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38</v>
      </c>
      <c r="H832" s="54">
        <f t="shared" si="180"/>
        <v>76000</v>
      </c>
      <c r="I832" s="54">
        <f>ROUNDUP(装备强化!$F$3*INDEX(装备强化!$C$12:$C$26,MATCH(装备强化附表!I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57</v>
      </c>
      <c r="J832" s="54">
        <f t="shared" si="181"/>
        <v>114000</v>
      </c>
      <c r="K832" s="54">
        <f>ROUNDUP(装备强化!$F$3*INDEX(装备强化!$C$12:$C$26,MATCH(装备强化附表!K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85</v>
      </c>
      <c r="L832" s="54">
        <f t="shared" si="182"/>
        <v>170000</v>
      </c>
      <c r="M832" s="54">
        <f>ROUNDUP(装备强化!$F$3*INDEX(装备强化!$C$12:$C$26,MATCH(装备强化附表!M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104</v>
      </c>
      <c r="N832" s="54">
        <f t="shared" si="183"/>
        <v>208000</v>
      </c>
      <c r="O832" s="54">
        <f>ROUNDUP(装备强化!$F$3*INDEX(装备强化!$C$12:$C$26,MATCH(装备强化附表!O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132</v>
      </c>
      <c r="P832" s="54">
        <f t="shared" si="184"/>
        <v>264000</v>
      </c>
      <c r="Q832" s="54">
        <f>ROUNDUP(装备强化!$F$3*INDEX(装备强化!$C$12:$C$26,MATCH(装备强化附表!Q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235</v>
      </c>
      <c r="R832" s="54">
        <f t="shared" si="185"/>
        <v>470000</v>
      </c>
      <c r="S832" s="54">
        <f>ROUNDUP(装备强化!$F$3*INDEX(装备强化!$C$12:$C$26,MATCH(装备强化附表!S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272</v>
      </c>
      <c r="T832" s="54">
        <f t="shared" si="186"/>
        <v>544000</v>
      </c>
      <c r="U832" s="54">
        <f>ROUNDUP(装备强化!$F$3*INDEX(装备强化!$C$12:$C$26,MATCH(装备强化附表!U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310</v>
      </c>
      <c r="V832" s="54">
        <f t="shared" si="187"/>
        <v>620000</v>
      </c>
      <c r="W832" s="54">
        <f>ROUNDUP(装备强化!$F$3*INDEX(装备强化!$C$12:$C$26,MATCH(装备强化附表!W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347</v>
      </c>
      <c r="X832" s="54">
        <f t="shared" si="188"/>
        <v>694000</v>
      </c>
      <c r="Y832" s="54">
        <f>ROUNDUP(装备强化!$F$3*INDEX(装备强化!$C$12:$C$26,MATCH(装备强化附表!Y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385</v>
      </c>
      <c r="Z832" s="54">
        <f t="shared" si="189"/>
        <v>770000</v>
      </c>
      <c r="AA832" s="54">
        <f>ROUNDUP(装备强化!$F$3*INDEX(装备强化!$C$12:$C$26,MATCH(装备强化附表!AA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675</v>
      </c>
      <c r="AB832" s="54">
        <f t="shared" si="190"/>
        <v>1350000</v>
      </c>
      <c r="AC832" s="54">
        <f>ROUNDUP(装备强化!$F$3*INDEX(装备强化!$C$12:$C$26,MATCH(装备强化附表!AC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750</v>
      </c>
      <c r="AD832" s="54">
        <f t="shared" si="191"/>
        <v>1500000</v>
      </c>
      <c r="AE832" s="54">
        <f>ROUNDUP(装备强化!$F$3*INDEX(装备强化!$C$12:$C$26,MATCH(装备强化附表!AE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825</v>
      </c>
      <c r="AF832" s="54">
        <f t="shared" si="192"/>
        <v>1650000</v>
      </c>
      <c r="AG832" s="54">
        <f>ROUNDUP(装备强化!$F$3*INDEX(装备强化!$C$12:$C$26,MATCH(装备强化附表!AG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900</v>
      </c>
      <c r="AH832" s="54">
        <f t="shared" si="193"/>
        <v>1800000</v>
      </c>
      <c r="AI832" s="54">
        <f>ROUNDUP(装备强化!$F$3*INDEX(装备强化!$C$12:$C$26,MATCH(装备强化附表!AI$1,装备强化!$B$12:$B$26,0))*INDEX(装备强化!$G$12:$G$16,MATCH(装备强化附表!$D832,装备强化!$F$12:$F$16,0))*(INDEX(装备强化!$K$12:$K$26,MATCH(装备强化附表!$E832,装备强化!$J$12:$J$26,0))+IF($B832=1,装备强化!$K$28,0))*INDEX(装备强化!$O$12:$O$21,MATCH(装备强化附表!$C832,装备强化!$N$12:$N$21,0)),0)</f>
        <v>975</v>
      </c>
      <c r="AJ832" s="54">
        <f t="shared" si="194"/>
        <v>1950000</v>
      </c>
    </row>
    <row r="833" spans="1:36">
      <c r="A833" t="s">
        <v>1187</v>
      </c>
      <c r="B833">
        <v>0</v>
      </c>
      <c r="C833" t="s">
        <v>128</v>
      </c>
      <c r="D833" t="s">
        <v>311</v>
      </c>
      <c r="E833">
        <v>35</v>
      </c>
      <c r="F833" t="s">
        <v>137</v>
      </c>
      <c r="G833" s="54">
        <f>ROUNDUP(装备强化!$F$3*INDEX(装备强化!$C$12:$C$26,MATCH(装备强化附表!G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18</v>
      </c>
      <c r="H833" s="54">
        <f t="shared" si="180"/>
        <v>36000</v>
      </c>
      <c r="I833" s="54">
        <f>ROUNDUP(装备强化!$F$3*INDEX(装备强化!$C$12:$C$26,MATCH(装备强化附表!I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27</v>
      </c>
      <c r="J833" s="54">
        <f t="shared" si="181"/>
        <v>54000</v>
      </c>
      <c r="K833" s="54">
        <f>ROUNDUP(装备强化!$F$3*INDEX(装备强化!$C$12:$C$26,MATCH(装备强化附表!K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41</v>
      </c>
      <c r="L833" s="54">
        <f t="shared" si="182"/>
        <v>82000</v>
      </c>
      <c r="M833" s="54">
        <f>ROUNDUP(装备强化!$F$3*INDEX(装备强化!$C$12:$C$26,MATCH(装备强化附表!M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49</v>
      </c>
      <c r="N833" s="54">
        <f t="shared" si="183"/>
        <v>98000</v>
      </c>
      <c r="O833" s="54">
        <f>ROUNDUP(装备强化!$F$3*INDEX(装备强化!$C$12:$C$26,MATCH(装备强化附表!O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63</v>
      </c>
      <c r="P833" s="54">
        <f t="shared" si="184"/>
        <v>126000</v>
      </c>
      <c r="Q833" s="54">
        <f>ROUNDUP(装备强化!$F$3*INDEX(装备强化!$C$12:$C$26,MATCH(装备强化附表!Q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112</v>
      </c>
      <c r="R833" s="54">
        <f t="shared" si="185"/>
        <v>224000</v>
      </c>
      <c r="S833" s="54">
        <f>ROUNDUP(装备强化!$F$3*INDEX(装备强化!$C$12:$C$26,MATCH(装备强化附表!S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130</v>
      </c>
      <c r="T833" s="54">
        <f t="shared" si="186"/>
        <v>260000</v>
      </c>
      <c r="U833" s="54">
        <f>ROUNDUP(装备强化!$F$3*INDEX(装备强化!$C$12:$C$26,MATCH(装备强化附表!U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147</v>
      </c>
      <c r="V833" s="54">
        <f t="shared" si="187"/>
        <v>294000</v>
      </c>
      <c r="W833" s="54">
        <f>ROUNDUP(装备强化!$F$3*INDEX(装备强化!$C$12:$C$26,MATCH(装备强化附表!W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165</v>
      </c>
      <c r="X833" s="54">
        <f t="shared" si="188"/>
        <v>330000</v>
      </c>
      <c r="Y833" s="54">
        <f>ROUNDUP(装备强化!$F$3*INDEX(装备强化!$C$12:$C$26,MATCH(装备强化附表!Y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183</v>
      </c>
      <c r="Z833" s="54">
        <f t="shared" si="189"/>
        <v>366000</v>
      </c>
      <c r="AA833" s="54">
        <f>ROUNDUP(装备强化!$F$3*INDEX(装备强化!$C$12:$C$26,MATCH(装备强化附表!AA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321</v>
      </c>
      <c r="AB833" s="54">
        <f t="shared" si="190"/>
        <v>642000</v>
      </c>
      <c r="AC833" s="54">
        <f>ROUNDUP(装备强化!$F$3*INDEX(装备强化!$C$12:$C$26,MATCH(装备强化附表!AC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357</v>
      </c>
      <c r="AD833" s="54">
        <f t="shared" si="191"/>
        <v>714000</v>
      </c>
      <c r="AE833" s="54">
        <f>ROUNDUP(装备强化!$F$3*INDEX(装备强化!$C$12:$C$26,MATCH(装备强化附表!AE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392</v>
      </c>
      <c r="AF833" s="54">
        <f t="shared" si="192"/>
        <v>784000</v>
      </c>
      <c r="AG833" s="54">
        <f>ROUNDUP(装备强化!$F$3*INDEX(装备强化!$C$12:$C$26,MATCH(装备强化附表!AG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428</v>
      </c>
      <c r="AH833" s="54">
        <f t="shared" si="193"/>
        <v>856000</v>
      </c>
      <c r="AI833" s="54">
        <f>ROUNDUP(装备强化!$F$3*INDEX(装备强化!$C$12:$C$26,MATCH(装备强化附表!AI$1,装备强化!$B$12:$B$26,0))*INDEX(装备强化!$G$12:$G$16,MATCH(装备强化附表!$D833,装备强化!$F$12:$F$16,0))*(INDEX(装备强化!$K$12:$K$26,MATCH(装备强化附表!$E833,装备强化!$J$12:$J$26,0))+IF($B833=1,装备强化!$K$28,0))*INDEX(装备强化!$O$12:$O$21,MATCH(装备强化附表!$C833,装备强化!$N$12:$N$21,0)),0)</f>
        <v>464</v>
      </c>
      <c r="AJ833" s="54">
        <f t="shared" si="194"/>
        <v>928000</v>
      </c>
    </row>
    <row r="834" spans="1:36">
      <c r="A834" t="s">
        <v>1192</v>
      </c>
      <c r="B834">
        <v>1</v>
      </c>
      <c r="C834" t="s">
        <v>128</v>
      </c>
      <c r="D834" t="s">
        <v>311</v>
      </c>
      <c r="E834">
        <v>35</v>
      </c>
      <c r="F834" t="s">
        <v>137</v>
      </c>
      <c r="G834" s="54">
        <f>ROUNDUP(装备强化!$F$3*INDEX(装备强化!$C$12:$C$26,MATCH(装备强化附表!G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24</v>
      </c>
      <c r="H834" s="54">
        <f t="shared" si="180"/>
        <v>48000</v>
      </c>
      <c r="I834" s="54">
        <f>ROUNDUP(装备强化!$F$3*INDEX(装备强化!$C$12:$C$26,MATCH(装备强化附表!I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36</v>
      </c>
      <c r="J834" s="54">
        <f t="shared" si="181"/>
        <v>72000</v>
      </c>
      <c r="K834" s="54">
        <f>ROUNDUP(装备强化!$F$3*INDEX(装备强化!$C$12:$C$26,MATCH(装备强化附表!K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53</v>
      </c>
      <c r="L834" s="54">
        <f t="shared" si="182"/>
        <v>106000</v>
      </c>
      <c r="M834" s="54">
        <f>ROUNDUP(装备强化!$F$3*INDEX(装备强化!$C$12:$C$26,MATCH(装备强化附表!M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65</v>
      </c>
      <c r="N834" s="54">
        <f t="shared" si="183"/>
        <v>130000</v>
      </c>
      <c r="O834" s="54">
        <f>ROUNDUP(装备强化!$F$3*INDEX(装备强化!$C$12:$C$26,MATCH(装备强化附表!O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83</v>
      </c>
      <c r="P834" s="54">
        <f t="shared" si="184"/>
        <v>166000</v>
      </c>
      <c r="Q834" s="54">
        <f>ROUNDUP(装备强化!$F$3*INDEX(装备强化!$C$12:$C$26,MATCH(装备强化附表!Q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147</v>
      </c>
      <c r="R834" s="54">
        <f t="shared" si="185"/>
        <v>294000</v>
      </c>
      <c r="S834" s="54">
        <f>ROUNDUP(装备强化!$F$3*INDEX(装备强化!$C$12:$C$26,MATCH(装备强化附表!S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170</v>
      </c>
      <c r="T834" s="54">
        <f t="shared" si="186"/>
        <v>340000</v>
      </c>
      <c r="U834" s="54">
        <f>ROUNDUP(装备强化!$F$3*INDEX(装备强化!$C$12:$C$26,MATCH(装备强化附表!U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194</v>
      </c>
      <c r="V834" s="54">
        <f t="shared" si="187"/>
        <v>388000</v>
      </c>
      <c r="W834" s="54">
        <f>ROUNDUP(装备强化!$F$3*INDEX(装备强化!$C$12:$C$26,MATCH(装备强化附表!W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217</v>
      </c>
      <c r="X834" s="54">
        <f t="shared" si="188"/>
        <v>434000</v>
      </c>
      <c r="Y834" s="54">
        <f>ROUNDUP(装备强化!$F$3*INDEX(装备强化!$C$12:$C$26,MATCH(装备强化附表!Y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241</v>
      </c>
      <c r="Z834" s="54">
        <f t="shared" si="189"/>
        <v>482000</v>
      </c>
      <c r="AA834" s="54">
        <f>ROUNDUP(装备强化!$F$3*INDEX(装备强化!$C$12:$C$26,MATCH(装备强化附表!AA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422</v>
      </c>
      <c r="AB834" s="54">
        <f t="shared" si="190"/>
        <v>844000</v>
      </c>
      <c r="AC834" s="54">
        <f>ROUNDUP(装备强化!$F$3*INDEX(装备强化!$C$12:$C$26,MATCH(装备强化附表!AC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469</v>
      </c>
      <c r="AD834" s="54">
        <f t="shared" si="191"/>
        <v>938000</v>
      </c>
      <c r="AE834" s="54">
        <f>ROUNDUP(装备强化!$F$3*INDEX(装备强化!$C$12:$C$26,MATCH(装备强化附表!AE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516</v>
      </c>
      <c r="AF834" s="54">
        <f t="shared" si="192"/>
        <v>1032000</v>
      </c>
      <c r="AG834" s="54">
        <f>ROUNDUP(装备强化!$F$3*INDEX(装备强化!$C$12:$C$26,MATCH(装备强化附表!AG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563</v>
      </c>
      <c r="AH834" s="54">
        <f t="shared" si="193"/>
        <v>1126000</v>
      </c>
      <c r="AI834" s="54">
        <f>ROUNDUP(装备强化!$F$3*INDEX(装备强化!$C$12:$C$26,MATCH(装备强化附表!AI$1,装备强化!$B$12:$B$26,0))*INDEX(装备强化!$G$12:$G$16,MATCH(装备强化附表!$D834,装备强化!$F$12:$F$16,0))*(INDEX(装备强化!$K$12:$K$26,MATCH(装备强化附表!$E834,装备强化!$J$12:$J$26,0))+IF($B834=1,装备强化!$K$28,0))*INDEX(装备强化!$O$12:$O$21,MATCH(装备强化附表!$C834,装备强化!$N$12:$N$21,0)),0)</f>
        <v>610</v>
      </c>
      <c r="AJ834" s="54">
        <f t="shared" si="194"/>
        <v>1220000</v>
      </c>
    </row>
    <row r="835" spans="1:36">
      <c r="A835" t="s">
        <v>1197</v>
      </c>
      <c r="B835">
        <v>0</v>
      </c>
      <c r="C835" t="s">
        <v>126</v>
      </c>
      <c r="D835" t="s">
        <v>311</v>
      </c>
      <c r="E835">
        <v>35</v>
      </c>
      <c r="F835" t="s">
        <v>232</v>
      </c>
      <c r="G835" s="54">
        <f>ROUNDUP(装备强化!$F$3*INDEX(装备强化!$C$12:$C$26,MATCH(装备强化附表!G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15</v>
      </c>
      <c r="H835" s="54">
        <f t="shared" si="180"/>
        <v>30000</v>
      </c>
      <c r="I835" s="54">
        <f>ROUNDUP(装备强化!$F$3*INDEX(装备强化!$C$12:$C$26,MATCH(装备强化附表!I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22</v>
      </c>
      <c r="J835" s="54">
        <f t="shared" si="181"/>
        <v>44000</v>
      </c>
      <c r="K835" s="54">
        <f>ROUNDUP(装备强化!$F$3*INDEX(装备强化!$C$12:$C$26,MATCH(装备强化附表!K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33</v>
      </c>
      <c r="L835" s="54">
        <f t="shared" si="182"/>
        <v>66000</v>
      </c>
      <c r="M835" s="54">
        <f>ROUNDUP(装备强化!$F$3*INDEX(装备强化!$C$12:$C$26,MATCH(装备强化附表!M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40</v>
      </c>
      <c r="N835" s="54">
        <f t="shared" si="183"/>
        <v>80000</v>
      </c>
      <c r="O835" s="54">
        <f>ROUNDUP(装备强化!$F$3*INDEX(装备强化!$C$12:$C$26,MATCH(装备强化附表!O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50</v>
      </c>
      <c r="P835" s="54">
        <f t="shared" si="184"/>
        <v>100000</v>
      </c>
      <c r="Q835" s="54">
        <f>ROUNDUP(装备强化!$F$3*INDEX(装备强化!$C$12:$C$26,MATCH(装备强化附表!Q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90</v>
      </c>
      <c r="R835" s="54">
        <f t="shared" si="185"/>
        <v>180000</v>
      </c>
      <c r="S835" s="54">
        <f>ROUNDUP(装备强化!$F$3*INDEX(装备强化!$C$12:$C$26,MATCH(装备强化附表!S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104</v>
      </c>
      <c r="T835" s="54">
        <f t="shared" si="186"/>
        <v>208000</v>
      </c>
      <c r="U835" s="54">
        <f>ROUNDUP(装备强化!$F$3*INDEX(装备强化!$C$12:$C$26,MATCH(装备强化附表!U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118</v>
      </c>
      <c r="V835" s="54">
        <f t="shared" si="187"/>
        <v>236000</v>
      </c>
      <c r="W835" s="54">
        <f>ROUNDUP(装备强化!$F$3*INDEX(装备强化!$C$12:$C$26,MATCH(装备强化附表!W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132</v>
      </c>
      <c r="X835" s="54">
        <f t="shared" si="188"/>
        <v>264000</v>
      </c>
      <c r="Y835" s="54">
        <f>ROUNDUP(装备强化!$F$3*INDEX(装备强化!$C$12:$C$26,MATCH(装备强化附表!Y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147</v>
      </c>
      <c r="Z835" s="54">
        <f t="shared" si="189"/>
        <v>294000</v>
      </c>
      <c r="AA835" s="54">
        <f>ROUNDUP(装备强化!$F$3*INDEX(装备强化!$C$12:$C$26,MATCH(装备强化附表!AA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257</v>
      </c>
      <c r="AB835" s="54">
        <f t="shared" si="190"/>
        <v>514000</v>
      </c>
      <c r="AC835" s="54">
        <f>ROUNDUP(装备强化!$F$3*INDEX(装备强化!$C$12:$C$26,MATCH(装备强化附表!AC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285</v>
      </c>
      <c r="AD835" s="54">
        <f t="shared" si="191"/>
        <v>570000</v>
      </c>
      <c r="AE835" s="54">
        <f>ROUNDUP(装备强化!$F$3*INDEX(装备强化!$C$12:$C$26,MATCH(装备强化附表!AE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314</v>
      </c>
      <c r="AF835" s="54">
        <f t="shared" si="192"/>
        <v>628000</v>
      </c>
      <c r="AG835" s="54">
        <f>ROUNDUP(装备强化!$F$3*INDEX(装备强化!$C$12:$C$26,MATCH(装备强化附表!AG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342</v>
      </c>
      <c r="AH835" s="54">
        <f t="shared" si="193"/>
        <v>684000</v>
      </c>
      <c r="AI835" s="54">
        <f>ROUNDUP(装备强化!$F$3*INDEX(装备强化!$C$12:$C$26,MATCH(装备强化附表!AI$1,装备强化!$B$12:$B$26,0))*INDEX(装备强化!$G$12:$G$16,MATCH(装备强化附表!$D835,装备强化!$F$12:$F$16,0))*(INDEX(装备强化!$K$12:$K$26,MATCH(装备强化附表!$E835,装备强化!$J$12:$J$26,0))+IF($B835=1,装备强化!$K$28,0))*INDEX(装备强化!$O$12:$O$21,MATCH(装备强化附表!$C835,装备强化!$N$12:$N$21,0)),0)</f>
        <v>371</v>
      </c>
      <c r="AJ835" s="54">
        <f t="shared" si="194"/>
        <v>742000</v>
      </c>
    </row>
    <row r="836" spans="1:36">
      <c r="A836" t="s">
        <v>1202</v>
      </c>
      <c r="B836">
        <v>1</v>
      </c>
      <c r="C836" t="s">
        <v>126</v>
      </c>
      <c r="D836" t="s">
        <v>311</v>
      </c>
      <c r="E836">
        <v>35</v>
      </c>
      <c r="F836" t="s">
        <v>232</v>
      </c>
      <c r="G836" s="54">
        <f>ROUNDUP(装备强化!$F$3*INDEX(装备强化!$C$12:$C$26,MATCH(装备强化附表!G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19</v>
      </c>
      <c r="H836" s="54">
        <f t="shared" ref="H836:H899" si="195">G836*2000</f>
        <v>38000</v>
      </c>
      <c r="I836" s="54">
        <f>ROUNDUP(装备强化!$F$3*INDEX(装备强化!$C$12:$C$26,MATCH(装备强化附表!I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29</v>
      </c>
      <c r="J836" s="54">
        <f t="shared" ref="J836:J899" si="196">I836*2000</f>
        <v>58000</v>
      </c>
      <c r="K836" s="54">
        <f>ROUNDUP(装备强化!$F$3*INDEX(装备强化!$C$12:$C$26,MATCH(装备强化附表!K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43</v>
      </c>
      <c r="L836" s="54">
        <f t="shared" ref="L836:L899" si="197">K836*2000</f>
        <v>86000</v>
      </c>
      <c r="M836" s="54">
        <f>ROUNDUP(装备强化!$F$3*INDEX(装备强化!$C$12:$C$26,MATCH(装备强化附表!M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52</v>
      </c>
      <c r="N836" s="54">
        <f t="shared" ref="N836:N899" si="198">M836*2000</f>
        <v>104000</v>
      </c>
      <c r="O836" s="54">
        <f>ROUNDUP(装备强化!$F$3*INDEX(装备强化!$C$12:$C$26,MATCH(装备强化附表!O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66</v>
      </c>
      <c r="P836" s="54">
        <f t="shared" ref="P836:P899" si="199">O836*2000</f>
        <v>132000</v>
      </c>
      <c r="Q836" s="54">
        <f>ROUNDUP(装备强化!$F$3*INDEX(装备强化!$C$12:$C$26,MATCH(装备强化附表!Q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118</v>
      </c>
      <c r="R836" s="54">
        <f t="shared" ref="R836:R899" si="200">Q836*2000</f>
        <v>236000</v>
      </c>
      <c r="S836" s="54">
        <f>ROUNDUP(装备强化!$F$3*INDEX(装备强化!$C$12:$C$26,MATCH(装备强化附表!S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136</v>
      </c>
      <c r="T836" s="54">
        <f t="shared" ref="T836:T899" si="201">S836*2000</f>
        <v>272000</v>
      </c>
      <c r="U836" s="54">
        <f>ROUNDUP(装备强化!$F$3*INDEX(装备强化!$C$12:$C$26,MATCH(装备强化附表!U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155</v>
      </c>
      <c r="V836" s="54">
        <f t="shared" ref="V836:V899" si="202">U836*2000</f>
        <v>310000</v>
      </c>
      <c r="W836" s="54">
        <f>ROUNDUP(装备强化!$F$3*INDEX(装备强化!$C$12:$C$26,MATCH(装备强化附表!W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174</v>
      </c>
      <c r="X836" s="54">
        <f t="shared" ref="X836:X899" si="203">W836*2000</f>
        <v>348000</v>
      </c>
      <c r="Y836" s="54">
        <f>ROUNDUP(装备强化!$F$3*INDEX(装备强化!$C$12:$C$26,MATCH(装备强化附表!Y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193</v>
      </c>
      <c r="Z836" s="54">
        <f t="shared" ref="Z836:Z899" si="204">Y836*2000</f>
        <v>386000</v>
      </c>
      <c r="AA836" s="54">
        <f>ROUNDUP(装备强化!$F$3*INDEX(装备强化!$C$12:$C$26,MATCH(装备强化附表!AA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338</v>
      </c>
      <c r="AB836" s="54">
        <f t="shared" ref="AB836:AB899" si="205">AA836*2000</f>
        <v>676000</v>
      </c>
      <c r="AC836" s="54">
        <f>ROUNDUP(装备强化!$F$3*INDEX(装备强化!$C$12:$C$26,MATCH(装备强化附表!AC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375</v>
      </c>
      <c r="AD836" s="54">
        <f t="shared" ref="AD836:AD899" si="206">AC836*2000</f>
        <v>750000</v>
      </c>
      <c r="AE836" s="54">
        <f>ROUNDUP(装备强化!$F$3*INDEX(装备强化!$C$12:$C$26,MATCH(装备强化附表!AE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413</v>
      </c>
      <c r="AF836" s="54">
        <f t="shared" ref="AF836:AF899" si="207">AE836*2000</f>
        <v>826000</v>
      </c>
      <c r="AG836" s="54">
        <f>ROUNDUP(装备强化!$F$3*INDEX(装备强化!$C$12:$C$26,MATCH(装备强化附表!AG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450</v>
      </c>
      <c r="AH836" s="54">
        <f t="shared" ref="AH836:AH899" si="208">AG836*2000</f>
        <v>900000</v>
      </c>
      <c r="AI836" s="54">
        <f>ROUNDUP(装备强化!$F$3*INDEX(装备强化!$C$12:$C$26,MATCH(装备强化附表!AI$1,装备强化!$B$12:$B$26,0))*INDEX(装备强化!$G$12:$G$16,MATCH(装备强化附表!$D836,装备强化!$F$12:$F$16,0))*(INDEX(装备强化!$K$12:$K$26,MATCH(装备强化附表!$E836,装备强化!$J$12:$J$26,0))+IF($B836=1,装备强化!$K$28,0))*INDEX(装备强化!$O$12:$O$21,MATCH(装备强化附表!$C836,装备强化!$N$12:$N$21,0)),0)</f>
        <v>488</v>
      </c>
      <c r="AJ836" s="54">
        <f t="shared" ref="AJ836:AJ899" si="209">AI836*2000</f>
        <v>976000</v>
      </c>
    </row>
    <row r="837" spans="1:36">
      <c r="A837" t="s">
        <v>1207</v>
      </c>
      <c r="B837">
        <v>0</v>
      </c>
      <c r="C837" t="s">
        <v>129</v>
      </c>
      <c r="D837" t="s">
        <v>311</v>
      </c>
      <c r="E837">
        <v>35</v>
      </c>
      <c r="F837" t="s">
        <v>232</v>
      </c>
      <c r="G837" s="54">
        <f>ROUNDUP(装备强化!$F$3*INDEX(装备强化!$C$12:$C$26,MATCH(装备强化附表!G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15</v>
      </c>
      <c r="H837" s="54">
        <f t="shared" si="195"/>
        <v>30000</v>
      </c>
      <c r="I837" s="54">
        <f>ROUNDUP(装备强化!$F$3*INDEX(装备强化!$C$12:$C$26,MATCH(装备强化附表!I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22</v>
      </c>
      <c r="J837" s="54">
        <f t="shared" si="196"/>
        <v>44000</v>
      </c>
      <c r="K837" s="54">
        <f>ROUNDUP(装备强化!$F$3*INDEX(装备强化!$C$12:$C$26,MATCH(装备强化附表!K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33</v>
      </c>
      <c r="L837" s="54">
        <f t="shared" si="197"/>
        <v>66000</v>
      </c>
      <c r="M837" s="54">
        <f>ROUNDUP(装备强化!$F$3*INDEX(装备强化!$C$12:$C$26,MATCH(装备强化附表!M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40</v>
      </c>
      <c r="N837" s="54">
        <f t="shared" si="198"/>
        <v>80000</v>
      </c>
      <c r="O837" s="54">
        <f>ROUNDUP(装备强化!$F$3*INDEX(装备强化!$C$12:$C$26,MATCH(装备强化附表!O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50</v>
      </c>
      <c r="P837" s="54">
        <f t="shared" si="199"/>
        <v>100000</v>
      </c>
      <c r="Q837" s="54">
        <f>ROUNDUP(装备强化!$F$3*INDEX(装备强化!$C$12:$C$26,MATCH(装备强化附表!Q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90</v>
      </c>
      <c r="R837" s="54">
        <f t="shared" si="200"/>
        <v>180000</v>
      </c>
      <c r="S837" s="54">
        <f>ROUNDUP(装备强化!$F$3*INDEX(装备强化!$C$12:$C$26,MATCH(装备强化附表!S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104</v>
      </c>
      <c r="T837" s="54">
        <f t="shared" si="201"/>
        <v>208000</v>
      </c>
      <c r="U837" s="54">
        <f>ROUNDUP(装备强化!$F$3*INDEX(装备强化!$C$12:$C$26,MATCH(装备强化附表!U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118</v>
      </c>
      <c r="V837" s="54">
        <f t="shared" si="202"/>
        <v>236000</v>
      </c>
      <c r="W837" s="54">
        <f>ROUNDUP(装备强化!$F$3*INDEX(装备强化!$C$12:$C$26,MATCH(装备强化附表!W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132</v>
      </c>
      <c r="X837" s="54">
        <f t="shared" si="203"/>
        <v>264000</v>
      </c>
      <c r="Y837" s="54">
        <f>ROUNDUP(装备强化!$F$3*INDEX(装备强化!$C$12:$C$26,MATCH(装备强化附表!Y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147</v>
      </c>
      <c r="Z837" s="54">
        <f t="shared" si="204"/>
        <v>294000</v>
      </c>
      <c r="AA837" s="54">
        <f>ROUNDUP(装备强化!$F$3*INDEX(装备强化!$C$12:$C$26,MATCH(装备强化附表!AA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257</v>
      </c>
      <c r="AB837" s="54">
        <f t="shared" si="205"/>
        <v>514000</v>
      </c>
      <c r="AC837" s="54">
        <f>ROUNDUP(装备强化!$F$3*INDEX(装备强化!$C$12:$C$26,MATCH(装备强化附表!AC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285</v>
      </c>
      <c r="AD837" s="54">
        <f t="shared" si="206"/>
        <v>570000</v>
      </c>
      <c r="AE837" s="54">
        <f>ROUNDUP(装备强化!$F$3*INDEX(装备强化!$C$12:$C$26,MATCH(装备强化附表!AE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314</v>
      </c>
      <c r="AF837" s="54">
        <f t="shared" si="207"/>
        <v>628000</v>
      </c>
      <c r="AG837" s="54">
        <f>ROUNDUP(装备强化!$F$3*INDEX(装备强化!$C$12:$C$26,MATCH(装备强化附表!AG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342</v>
      </c>
      <c r="AH837" s="54">
        <f t="shared" si="208"/>
        <v>684000</v>
      </c>
      <c r="AI837" s="54">
        <f>ROUNDUP(装备强化!$F$3*INDEX(装备强化!$C$12:$C$26,MATCH(装备强化附表!AI$1,装备强化!$B$12:$B$26,0))*INDEX(装备强化!$G$12:$G$16,MATCH(装备强化附表!$D837,装备强化!$F$12:$F$16,0))*(INDEX(装备强化!$K$12:$K$26,MATCH(装备强化附表!$E837,装备强化!$J$12:$J$26,0))+IF($B837=1,装备强化!$K$28,0))*INDEX(装备强化!$O$12:$O$21,MATCH(装备强化附表!$C837,装备强化!$N$12:$N$21,0)),0)</f>
        <v>371</v>
      </c>
      <c r="AJ837" s="54">
        <f t="shared" si="209"/>
        <v>742000</v>
      </c>
    </row>
    <row r="838" spans="1:36">
      <c r="A838" t="s">
        <v>1212</v>
      </c>
      <c r="B838">
        <v>1</v>
      </c>
      <c r="C838" t="s">
        <v>129</v>
      </c>
      <c r="D838" t="s">
        <v>311</v>
      </c>
      <c r="E838">
        <v>35</v>
      </c>
      <c r="F838" t="s">
        <v>232</v>
      </c>
      <c r="G838" s="54">
        <f>ROUNDUP(装备强化!$F$3*INDEX(装备强化!$C$12:$C$26,MATCH(装备强化附表!G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19</v>
      </c>
      <c r="H838" s="54">
        <f t="shared" si="195"/>
        <v>38000</v>
      </c>
      <c r="I838" s="54">
        <f>ROUNDUP(装备强化!$F$3*INDEX(装备强化!$C$12:$C$26,MATCH(装备强化附表!I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29</v>
      </c>
      <c r="J838" s="54">
        <f t="shared" si="196"/>
        <v>58000</v>
      </c>
      <c r="K838" s="54">
        <f>ROUNDUP(装备强化!$F$3*INDEX(装备强化!$C$12:$C$26,MATCH(装备强化附表!K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43</v>
      </c>
      <c r="L838" s="54">
        <f t="shared" si="197"/>
        <v>86000</v>
      </c>
      <c r="M838" s="54">
        <f>ROUNDUP(装备强化!$F$3*INDEX(装备强化!$C$12:$C$26,MATCH(装备强化附表!M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52</v>
      </c>
      <c r="N838" s="54">
        <f t="shared" si="198"/>
        <v>104000</v>
      </c>
      <c r="O838" s="54">
        <f>ROUNDUP(装备强化!$F$3*INDEX(装备强化!$C$12:$C$26,MATCH(装备强化附表!O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66</v>
      </c>
      <c r="P838" s="54">
        <f t="shared" si="199"/>
        <v>132000</v>
      </c>
      <c r="Q838" s="54">
        <f>ROUNDUP(装备强化!$F$3*INDEX(装备强化!$C$12:$C$26,MATCH(装备强化附表!Q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118</v>
      </c>
      <c r="R838" s="54">
        <f t="shared" si="200"/>
        <v>236000</v>
      </c>
      <c r="S838" s="54">
        <f>ROUNDUP(装备强化!$F$3*INDEX(装备强化!$C$12:$C$26,MATCH(装备强化附表!S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136</v>
      </c>
      <c r="T838" s="54">
        <f t="shared" si="201"/>
        <v>272000</v>
      </c>
      <c r="U838" s="54">
        <f>ROUNDUP(装备强化!$F$3*INDEX(装备强化!$C$12:$C$26,MATCH(装备强化附表!U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155</v>
      </c>
      <c r="V838" s="54">
        <f t="shared" si="202"/>
        <v>310000</v>
      </c>
      <c r="W838" s="54">
        <f>ROUNDUP(装备强化!$F$3*INDEX(装备强化!$C$12:$C$26,MATCH(装备强化附表!W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174</v>
      </c>
      <c r="X838" s="54">
        <f t="shared" si="203"/>
        <v>348000</v>
      </c>
      <c r="Y838" s="54">
        <f>ROUNDUP(装备强化!$F$3*INDEX(装备强化!$C$12:$C$26,MATCH(装备强化附表!Y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193</v>
      </c>
      <c r="Z838" s="54">
        <f t="shared" si="204"/>
        <v>386000</v>
      </c>
      <c r="AA838" s="54">
        <f>ROUNDUP(装备强化!$F$3*INDEX(装备强化!$C$12:$C$26,MATCH(装备强化附表!AA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338</v>
      </c>
      <c r="AB838" s="54">
        <f t="shared" si="205"/>
        <v>676000</v>
      </c>
      <c r="AC838" s="54">
        <f>ROUNDUP(装备强化!$F$3*INDEX(装备强化!$C$12:$C$26,MATCH(装备强化附表!AC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375</v>
      </c>
      <c r="AD838" s="54">
        <f t="shared" si="206"/>
        <v>750000</v>
      </c>
      <c r="AE838" s="54">
        <f>ROUNDUP(装备强化!$F$3*INDEX(装备强化!$C$12:$C$26,MATCH(装备强化附表!AE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413</v>
      </c>
      <c r="AF838" s="54">
        <f t="shared" si="207"/>
        <v>826000</v>
      </c>
      <c r="AG838" s="54">
        <f>ROUNDUP(装备强化!$F$3*INDEX(装备强化!$C$12:$C$26,MATCH(装备强化附表!AG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450</v>
      </c>
      <c r="AH838" s="54">
        <f t="shared" si="208"/>
        <v>900000</v>
      </c>
      <c r="AI838" s="54">
        <f>ROUNDUP(装备强化!$F$3*INDEX(装备强化!$C$12:$C$26,MATCH(装备强化附表!AI$1,装备强化!$B$12:$B$26,0))*INDEX(装备强化!$G$12:$G$16,MATCH(装备强化附表!$D838,装备强化!$F$12:$F$16,0))*(INDEX(装备强化!$K$12:$K$26,MATCH(装备强化附表!$E838,装备强化!$J$12:$J$26,0))+IF($B838=1,装备强化!$K$28,0))*INDEX(装备强化!$O$12:$O$21,MATCH(装备强化附表!$C838,装备强化!$N$12:$N$21,0)),0)</f>
        <v>488</v>
      </c>
      <c r="AJ838" s="54">
        <f t="shared" si="209"/>
        <v>976000</v>
      </c>
    </row>
    <row r="839" spans="1:36">
      <c r="A839" t="s">
        <v>1217</v>
      </c>
      <c r="B839">
        <v>0</v>
      </c>
      <c r="C839" t="s">
        <v>123</v>
      </c>
      <c r="D839" t="s">
        <v>311</v>
      </c>
      <c r="E839">
        <v>40</v>
      </c>
      <c r="F839" t="s">
        <v>232</v>
      </c>
      <c r="G839" s="54">
        <f>ROUNDUP(装备强化!$F$3*INDEX(装备强化!$C$12:$C$26,MATCH(装备强化附表!G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16</v>
      </c>
      <c r="H839" s="54">
        <f t="shared" si="195"/>
        <v>32000</v>
      </c>
      <c r="I839" s="54">
        <f>ROUNDUP(装备强化!$F$3*INDEX(装备强化!$C$12:$C$26,MATCH(装备强化附表!I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24</v>
      </c>
      <c r="J839" s="54">
        <f t="shared" si="196"/>
        <v>48000</v>
      </c>
      <c r="K839" s="54">
        <f>ROUNDUP(装备强化!$F$3*INDEX(装备强化!$C$12:$C$26,MATCH(装备强化附表!K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36</v>
      </c>
      <c r="L839" s="54">
        <f t="shared" si="197"/>
        <v>72000</v>
      </c>
      <c r="M839" s="54">
        <f>ROUNDUP(装备强化!$F$3*INDEX(装备强化!$C$12:$C$26,MATCH(装备强化附表!M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44</v>
      </c>
      <c r="N839" s="54">
        <f t="shared" si="198"/>
        <v>88000</v>
      </c>
      <c r="O839" s="54">
        <f>ROUNDUP(装备强化!$F$3*INDEX(装备强化!$C$12:$C$26,MATCH(装备强化附表!O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56</v>
      </c>
      <c r="P839" s="54">
        <f t="shared" si="199"/>
        <v>112000</v>
      </c>
      <c r="Q839" s="54">
        <f>ROUNDUP(装备强化!$F$3*INDEX(装备强化!$C$12:$C$26,MATCH(装备强化附表!Q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99</v>
      </c>
      <c r="R839" s="54">
        <f t="shared" si="200"/>
        <v>198000</v>
      </c>
      <c r="S839" s="54">
        <f>ROUNDUP(装备强化!$F$3*INDEX(装备强化!$C$12:$C$26,MATCH(装备强化附表!S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115</v>
      </c>
      <c r="T839" s="54">
        <f t="shared" si="201"/>
        <v>230000</v>
      </c>
      <c r="U839" s="54">
        <f>ROUNDUP(装备强化!$F$3*INDEX(装备强化!$C$12:$C$26,MATCH(装备强化附表!U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130</v>
      </c>
      <c r="V839" s="54">
        <f t="shared" si="202"/>
        <v>260000</v>
      </c>
      <c r="W839" s="54">
        <f>ROUNDUP(装备强化!$F$3*INDEX(装备强化!$C$12:$C$26,MATCH(装备强化附表!W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146</v>
      </c>
      <c r="X839" s="54">
        <f t="shared" si="203"/>
        <v>292000</v>
      </c>
      <c r="Y839" s="54">
        <f>ROUNDUP(装备强化!$F$3*INDEX(装备强化!$C$12:$C$26,MATCH(装备强化附表!Y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162</v>
      </c>
      <c r="Z839" s="54">
        <f t="shared" si="204"/>
        <v>324000</v>
      </c>
      <c r="AA839" s="54">
        <f>ROUNDUP(装备强化!$F$3*INDEX(装备强化!$C$12:$C$26,MATCH(装备强化附表!AA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284</v>
      </c>
      <c r="AB839" s="54">
        <f t="shared" si="205"/>
        <v>568000</v>
      </c>
      <c r="AC839" s="54">
        <f>ROUNDUP(装备强化!$F$3*INDEX(装备强化!$C$12:$C$26,MATCH(装备强化附表!AC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315</v>
      </c>
      <c r="AD839" s="54">
        <f t="shared" si="206"/>
        <v>630000</v>
      </c>
      <c r="AE839" s="54">
        <f>ROUNDUP(装备强化!$F$3*INDEX(装备强化!$C$12:$C$26,MATCH(装备强化附表!AE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347</v>
      </c>
      <c r="AF839" s="54">
        <f t="shared" si="207"/>
        <v>694000</v>
      </c>
      <c r="AG839" s="54">
        <f>ROUNDUP(装备强化!$F$3*INDEX(装备强化!$C$12:$C$26,MATCH(装备强化附表!AG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378</v>
      </c>
      <c r="AH839" s="54">
        <f t="shared" si="208"/>
        <v>756000</v>
      </c>
      <c r="AI839" s="54">
        <f>ROUNDUP(装备强化!$F$3*INDEX(装备强化!$C$12:$C$26,MATCH(装备强化附表!AI$1,装备强化!$B$12:$B$26,0))*INDEX(装备强化!$G$12:$G$16,MATCH(装备强化附表!$D839,装备强化!$F$12:$F$16,0))*(INDEX(装备强化!$K$12:$K$26,MATCH(装备强化附表!$E839,装备强化!$J$12:$J$26,0))+IF($B839=1,装备强化!$K$28,0))*INDEX(装备强化!$O$12:$O$21,MATCH(装备强化附表!$C839,装备强化!$N$12:$N$21,0)),0)</f>
        <v>410</v>
      </c>
      <c r="AJ839" s="54">
        <f t="shared" si="209"/>
        <v>820000</v>
      </c>
    </row>
    <row r="840" spans="1:36">
      <c r="A840" t="s">
        <v>1222</v>
      </c>
      <c r="B840">
        <v>0</v>
      </c>
      <c r="C840" t="s">
        <v>124</v>
      </c>
      <c r="D840" t="s">
        <v>311</v>
      </c>
      <c r="E840">
        <v>40</v>
      </c>
      <c r="F840" t="s">
        <v>232</v>
      </c>
      <c r="G840" s="54">
        <f>ROUNDUP(装备强化!$F$3*INDEX(装备强化!$C$12:$C$26,MATCH(装备强化附表!G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20</v>
      </c>
      <c r="H840" s="54">
        <f t="shared" si="195"/>
        <v>40000</v>
      </c>
      <c r="I840" s="54">
        <f>ROUNDUP(装备强化!$F$3*INDEX(装备强化!$C$12:$C$26,MATCH(装备强化附表!I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30</v>
      </c>
      <c r="J840" s="54">
        <f t="shared" si="196"/>
        <v>60000</v>
      </c>
      <c r="K840" s="54">
        <f>ROUNDUP(装备强化!$F$3*INDEX(装备强化!$C$12:$C$26,MATCH(装备强化附表!K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45</v>
      </c>
      <c r="L840" s="54">
        <f t="shared" si="197"/>
        <v>90000</v>
      </c>
      <c r="M840" s="54">
        <f>ROUNDUP(装备强化!$F$3*INDEX(装备强化!$C$12:$C$26,MATCH(装备强化附表!M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55</v>
      </c>
      <c r="N840" s="54">
        <f t="shared" si="198"/>
        <v>110000</v>
      </c>
      <c r="O840" s="54">
        <f>ROUNDUP(装备强化!$F$3*INDEX(装备强化!$C$12:$C$26,MATCH(装备强化附表!O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69</v>
      </c>
      <c r="P840" s="54">
        <f t="shared" si="199"/>
        <v>138000</v>
      </c>
      <c r="Q840" s="54">
        <f>ROUNDUP(装备强化!$F$3*INDEX(装备强化!$C$12:$C$26,MATCH(装备强化附表!Q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124</v>
      </c>
      <c r="R840" s="54">
        <f t="shared" si="200"/>
        <v>248000</v>
      </c>
      <c r="S840" s="54">
        <f>ROUNDUP(装备强化!$F$3*INDEX(装备强化!$C$12:$C$26,MATCH(装备强化附表!S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143</v>
      </c>
      <c r="T840" s="54">
        <f t="shared" si="201"/>
        <v>286000</v>
      </c>
      <c r="U840" s="54">
        <f>ROUNDUP(装备强化!$F$3*INDEX(装备强化!$C$12:$C$26,MATCH(装备强化附表!U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163</v>
      </c>
      <c r="V840" s="54">
        <f t="shared" si="202"/>
        <v>326000</v>
      </c>
      <c r="W840" s="54">
        <f>ROUNDUP(装备强化!$F$3*INDEX(装备强化!$C$12:$C$26,MATCH(装备强化附表!W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183</v>
      </c>
      <c r="X840" s="54">
        <f t="shared" si="203"/>
        <v>366000</v>
      </c>
      <c r="Y840" s="54">
        <f>ROUNDUP(装备强化!$F$3*INDEX(装备强化!$C$12:$C$26,MATCH(装备强化附表!Y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202</v>
      </c>
      <c r="Z840" s="54">
        <f t="shared" si="204"/>
        <v>404000</v>
      </c>
      <c r="AA840" s="54">
        <f>ROUNDUP(装备强化!$F$3*INDEX(装备强化!$C$12:$C$26,MATCH(装备强化附表!AA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355</v>
      </c>
      <c r="AB840" s="54">
        <f t="shared" si="205"/>
        <v>710000</v>
      </c>
      <c r="AC840" s="54">
        <f>ROUNDUP(装备强化!$F$3*INDEX(装备强化!$C$12:$C$26,MATCH(装备强化附表!AC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394</v>
      </c>
      <c r="AD840" s="54">
        <f t="shared" si="206"/>
        <v>788000</v>
      </c>
      <c r="AE840" s="54">
        <f>ROUNDUP(装备强化!$F$3*INDEX(装备强化!$C$12:$C$26,MATCH(装备强化附表!AE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434</v>
      </c>
      <c r="AF840" s="54">
        <f t="shared" si="207"/>
        <v>868000</v>
      </c>
      <c r="AG840" s="54">
        <f>ROUNDUP(装备强化!$F$3*INDEX(装备强化!$C$12:$C$26,MATCH(装备强化附表!AG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473</v>
      </c>
      <c r="AH840" s="54">
        <f t="shared" si="208"/>
        <v>946000</v>
      </c>
      <c r="AI840" s="54">
        <f>ROUNDUP(装备强化!$F$3*INDEX(装备强化!$C$12:$C$26,MATCH(装备强化附表!AI$1,装备强化!$B$12:$B$26,0))*INDEX(装备强化!$G$12:$G$16,MATCH(装备强化附表!$D840,装备强化!$F$12:$F$16,0))*(INDEX(装备强化!$K$12:$K$26,MATCH(装备强化附表!$E840,装备强化!$J$12:$J$26,0))+IF($B840=1,装备强化!$K$28,0))*INDEX(装备强化!$O$12:$O$21,MATCH(装备强化附表!$C840,装备强化!$N$12:$N$21,0)),0)</f>
        <v>512</v>
      </c>
      <c r="AJ840" s="54">
        <f t="shared" si="209"/>
        <v>1024000</v>
      </c>
    </row>
    <row r="841" spans="1:36">
      <c r="A841" t="s">
        <v>1227</v>
      </c>
      <c r="B841">
        <v>0</v>
      </c>
      <c r="C841" t="s">
        <v>125</v>
      </c>
      <c r="D841" t="s">
        <v>311</v>
      </c>
      <c r="E841">
        <v>40</v>
      </c>
      <c r="F841" t="s">
        <v>232</v>
      </c>
      <c r="G841" s="54">
        <f>ROUNDUP(装备强化!$F$3*INDEX(装备强化!$C$12:$C$26,MATCH(装备强化附表!G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20</v>
      </c>
      <c r="H841" s="54">
        <f t="shared" si="195"/>
        <v>40000</v>
      </c>
      <c r="I841" s="54">
        <f>ROUNDUP(装备强化!$F$3*INDEX(装备强化!$C$12:$C$26,MATCH(装备强化附表!I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30</v>
      </c>
      <c r="J841" s="54">
        <f t="shared" si="196"/>
        <v>60000</v>
      </c>
      <c r="K841" s="54">
        <f>ROUNDUP(装备强化!$F$3*INDEX(装备强化!$C$12:$C$26,MATCH(装备强化附表!K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45</v>
      </c>
      <c r="L841" s="54">
        <f t="shared" si="197"/>
        <v>90000</v>
      </c>
      <c r="M841" s="54">
        <f>ROUNDUP(装备强化!$F$3*INDEX(装备强化!$C$12:$C$26,MATCH(装备强化附表!M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55</v>
      </c>
      <c r="N841" s="54">
        <f t="shared" si="198"/>
        <v>110000</v>
      </c>
      <c r="O841" s="54">
        <f>ROUNDUP(装备强化!$F$3*INDEX(装备强化!$C$12:$C$26,MATCH(装备强化附表!O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69</v>
      </c>
      <c r="P841" s="54">
        <f t="shared" si="199"/>
        <v>138000</v>
      </c>
      <c r="Q841" s="54">
        <f>ROUNDUP(装备强化!$F$3*INDEX(装备强化!$C$12:$C$26,MATCH(装备强化附表!Q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124</v>
      </c>
      <c r="R841" s="54">
        <f t="shared" si="200"/>
        <v>248000</v>
      </c>
      <c r="S841" s="54">
        <f>ROUNDUP(装备强化!$F$3*INDEX(装备强化!$C$12:$C$26,MATCH(装备强化附表!S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143</v>
      </c>
      <c r="T841" s="54">
        <f t="shared" si="201"/>
        <v>286000</v>
      </c>
      <c r="U841" s="54">
        <f>ROUNDUP(装备强化!$F$3*INDEX(装备强化!$C$12:$C$26,MATCH(装备强化附表!U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163</v>
      </c>
      <c r="V841" s="54">
        <f t="shared" si="202"/>
        <v>326000</v>
      </c>
      <c r="W841" s="54">
        <f>ROUNDUP(装备强化!$F$3*INDEX(装备强化!$C$12:$C$26,MATCH(装备强化附表!W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183</v>
      </c>
      <c r="X841" s="54">
        <f t="shared" si="203"/>
        <v>366000</v>
      </c>
      <c r="Y841" s="54">
        <f>ROUNDUP(装备强化!$F$3*INDEX(装备强化!$C$12:$C$26,MATCH(装备强化附表!Y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202</v>
      </c>
      <c r="Z841" s="54">
        <f t="shared" si="204"/>
        <v>404000</v>
      </c>
      <c r="AA841" s="54">
        <f>ROUNDUP(装备强化!$F$3*INDEX(装备强化!$C$12:$C$26,MATCH(装备强化附表!AA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355</v>
      </c>
      <c r="AB841" s="54">
        <f t="shared" si="205"/>
        <v>710000</v>
      </c>
      <c r="AC841" s="54">
        <f>ROUNDUP(装备强化!$F$3*INDEX(装备强化!$C$12:$C$26,MATCH(装备强化附表!AC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394</v>
      </c>
      <c r="AD841" s="54">
        <f t="shared" si="206"/>
        <v>788000</v>
      </c>
      <c r="AE841" s="54">
        <f>ROUNDUP(装备强化!$F$3*INDEX(装备强化!$C$12:$C$26,MATCH(装备强化附表!AE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434</v>
      </c>
      <c r="AF841" s="54">
        <f t="shared" si="207"/>
        <v>868000</v>
      </c>
      <c r="AG841" s="54">
        <f>ROUNDUP(装备强化!$F$3*INDEX(装备强化!$C$12:$C$26,MATCH(装备强化附表!AG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473</v>
      </c>
      <c r="AH841" s="54">
        <f t="shared" si="208"/>
        <v>946000</v>
      </c>
      <c r="AI841" s="54">
        <f>ROUNDUP(装备强化!$F$3*INDEX(装备强化!$C$12:$C$26,MATCH(装备强化附表!AI$1,装备强化!$B$12:$B$26,0))*INDEX(装备强化!$G$12:$G$16,MATCH(装备强化附表!$D841,装备强化!$F$12:$F$16,0))*(INDEX(装备强化!$K$12:$K$26,MATCH(装备强化附表!$E841,装备强化!$J$12:$J$26,0))+IF($B841=1,装备强化!$K$28,0))*INDEX(装备强化!$O$12:$O$21,MATCH(装备强化附表!$C841,装备强化!$N$12:$N$21,0)),0)</f>
        <v>512</v>
      </c>
      <c r="AJ841" s="54">
        <f t="shared" si="209"/>
        <v>1024000</v>
      </c>
    </row>
    <row r="842" spans="1:36">
      <c r="A842" t="s">
        <v>1232</v>
      </c>
      <c r="B842">
        <v>0</v>
      </c>
      <c r="C842" t="s">
        <v>130</v>
      </c>
      <c r="D842" t="s">
        <v>311</v>
      </c>
      <c r="E842">
        <v>40</v>
      </c>
      <c r="F842" t="s">
        <v>232</v>
      </c>
      <c r="G842" s="54">
        <f>ROUNDUP(装备强化!$F$3*INDEX(装备强化!$C$12:$C$26,MATCH(装备强化附表!G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16</v>
      </c>
      <c r="H842" s="54">
        <f t="shared" si="195"/>
        <v>32000</v>
      </c>
      <c r="I842" s="54">
        <f>ROUNDUP(装备强化!$F$3*INDEX(装备强化!$C$12:$C$26,MATCH(装备强化附表!I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24</v>
      </c>
      <c r="J842" s="54">
        <f t="shared" si="196"/>
        <v>48000</v>
      </c>
      <c r="K842" s="54">
        <f>ROUNDUP(装备强化!$F$3*INDEX(装备强化!$C$12:$C$26,MATCH(装备强化附表!K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36</v>
      </c>
      <c r="L842" s="54">
        <f t="shared" si="197"/>
        <v>72000</v>
      </c>
      <c r="M842" s="54">
        <f>ROUNDUP(装备强化!$F$3*INDEX(装备强化!$C$12:$C$26,MATCH(装备强化附表!M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44</v>
      </c>
      <c r="N842" s="54">
        <f t="shared" si="198"/>
        <v>88000</v>
      </c>
      <c r="O842" s="54">
        <f>ROUNDUP(装备强化!$F$3*INDEX(装备强化!$C$12:$C$26,MATCH(装备强化附表!O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56</v>
      </c>
      <c r="P842" s="54">
        <f t="shared" si="199"/>
        <v>112000</v>
      </c>
      <c r="Q842" s="54">
        <f>ROUNDUP(装备强化!$F$3*INDEX(装备强化!$C$12:$C$26,MATCH(装备强化附表!Q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99</v>
      </c>
      <c r="R842" s="54">
        <f t="shared" si="200"/>
        <v>198000</v>
      </c>
      <c r="S842" s="54">
        <f>ROUNDUP(装备强化!$F$3*INDEX(装备强化!$C$12:$C$26,MATCH(装备强化附表!S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115</v>
      </c>
      <c r="T842" s="54">
        <f t="shared" si="201"/>
        <v>230000</v>
      </c>
      <c r="U842" s="54">
        <f>ROUNDUP(装备强化!$F$3*INDEX(装备强化!$C$12:$C$26,MATCH(装备强化附表!U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130</v>
      </c>
      <c r="V842" s="54">
        <f t="shared" si="202"/>
        <v>260000</v>
      </c>
      <c r="W842" s="54">
        <f>ROUNDUP(装备强化!$F$3*INDEX(装备强化!$C$12:$C$26,MATCH(装备强化附表!W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146</v>
      </c>
      <c r="X842" s="54">
        <f t="shared" si="203"/>
        <v>292000</v>
      </c>
      <c r="Y842" s="54">
        <f>ROUNDUP(装备强化!$F$3*INDEX(装备强化!$C$12:$C$26,MATCH(装备强化附表!Y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162</v>
      </c>
      <c r="Z842" s="54">
        <f t="shared" si="204"/>
        <v>324000</v>
      </c>
      <c r="AA842" s="54">
        <f>ROUNDUP(装备强化!$F$3*INDEX(装备强化!$C$12:$C$26,MATCH(装备强化附表!AA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284</v>
      </c>
      <c r="AB842" s="54">
        <f t="shared" si="205"/>
        <v>568000</v>
      </c>
      <c r="AC842" s="54">
        <f>ROUNDUP(装备强化!$F$3*INDEX(装备强化!$C$12:$C$26,MATCH(装备强化附表!AC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315</v>
      </c>
      <c r="AD842" s="54">
        <f t="shared" si="206"/>
        <v>630000</v>
      </c>
      <c r="AE842" s="54">
        <f>ROUNDUP(装备强化!$F$3*INDEX(装备强化!$C$12:$C$26,MATCH(装备强化附表!AE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347</v>
      </c>
      <c r="AF842" s="54">
        <f t="shared" si="207"/>
        <v>694000</v>
      </c>
      <c r="AG842" s="54">
        <f>ROUNDUP(装备强化!$F$3*INDEX(装备强化!$C$12:$C$26,MATCH(装备强化附表!AG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378</v>
      </c>
      <c r="AH842" s="54">
        <f t="shared" si="208"/>
        <v>756000</v>
      </c>
      <c r="AI842" s="54">
        <f>ROUNDUP(装备强化!$F$3*INDEX(装备强化!$C$12:$C$26,MATCH(装备强化附表!AI$1,装备强化!$B$12:$B$26,0))*INDEX(装备强化!$G$12:$G$16,MATCH(装备强化附表!$D842,装备强化!$F$12:$F$16,0))*(INDEX(装备强化!$K$12:$K$26,MATCH(装备强化附表!$E842,装备强化!$J$12:$J$26,0))+IF($B842=1,装备强化!$K$28,0))*INDEX(装备强化!$O$12:$O$21,MATCH(装备强化附表!$C842,装备强化!$N$12:$N$21,0)),0)</f>
        <v>410</v>
      </c>
      <c r="AJ842" s="54">
        <f t="shared" si="209"/>
        <v>820000</v>
      </c>
    </row>
    <row r="843" spans="1:36">
      <c r="A843" t="s">
        <v>1237</v>
      </c>
      <c r="B843">
        <v>0</v>
      </c>
      <c r="C843" t="s">
        <v>131</v>
      </c>
      <c r="D843" t="s">
        <v>311</v>
      </c>
      <c r="E843">
        <v>40</v>
      </c>
      <c r="F843" t="s">
        <v>232</v>
      </c>
      <c r="G843" s="54">
        <f>ROUNDUP(装备强化!$F$3*INDEX(装备强化!$C$12:$C$26,MATCH(装备强化附表!G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16</v>
      </c>
      <c r="H843" s="54">
        <f t="shared" si="195"/>
        <v>32000</v>
      </c>
      <c r="I843" s="54">
        <f>ROUNDUP(装备强化!$F$3*INDEX(装备强化!$C$12:$C$26,MATCH(装备强化附表!I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24</v>
      </c>
      <c r="J843" s="54">
        <f t="shared" si="196"/>
        <v>48000</v>
      </c>
      <c r="K843" s="54">
        <f>ROUNDUP(装备强化!$F$3*INDEX(装备强化!$C$12:$C$26,MATCH(装备强化附表!K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36</v>
      </c>
      <c r="L843" s="54">
        <f t="shared" si="197"/>
        <v>72000</v>
      </c>
      <c r="M843" s="54">
        <f>ROUNDUP(装备强化!$F$3*INDEX(装备强化!$C$12:$C$26,MATCH(装备强化附表!M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44</v>
      </c>
      <c r="N843" s="54">
        <f t="shared" si="198"/>
        <v>88000</v>
      </c>
      <c r="O843" s="54">
        <f>ROUNDUP(装备强化!$F$3*INDEX(装备强化!$C$12:$C$26,MATCH(装备强化附表!O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56</v>
      </c>
      <c r="P843" s="54">
        <f t="shared" si="199"/>
        <v>112000</v>
      </c>
      <c r="Q843" s="54">
        <f>ROUNDUP(装备强化!$F$3*INDEX(装备强化!$C$12:$C$26,MATCH(装备强化附表!Q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99</v>
      </c>
      <c r="R843" s="54">
        <f t="shared" si="200"/>
        <v>198000</v>
      </c>
      <c r="S843" s="54">
        <f>ROUNDUP(装备强化!$F$3*INDEX(装备强化!$C$12:$C$26,MATCH(装备强化附表!S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115</v>
      </c>
      <c r="T843" s="54">
        <f t="shared" si="201"/>
        <v>230000</v>
      </c>
      <c r="U843" s="54">
        <f>ROUNDUP(装备强化!$F$3*INDEX(装备强化!$C$12:$C$26,MATCH(装备强化附表!U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130</v>
      </c>
      <c r="V843" s="54">
        <f t="shared" si="202"/>
        <v>260000</v>
      </c>
      <c r="W843" s="54">
        <f>ROUNDUP(装备强化!$F$3*INDEX(装备强化!$C$12:$C$26,MATCH(装备强化附表!W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146</v>
      </c>
      <c r="X843" s="54">
        <f t="shared" si="203"/>
        <v>292000</v>
      </c>
      <c r="Y843" s="54">
        <f>ROUNDUP(装备强化!$F$3*INDEX(装备强化!$C$12:$C$26,MATCH(装备强化附表!Y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162</v>
      </c>
      <c r="Z843" s="54">
        <f t="shared" si="204"/>
        <v>324000</v>
      </c>
      <c r="AA843" s="54">
        <f>ROUNDUP(装备强化!$F$3*INDEX(装备强化!$C$12:$C$26,MATCH(装备强化附表!AA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284</v>
      </c>
      <c r="AB843" s="54">
        <f t="shared" si="205"/>
        <v>568000</v>
      </c>
      <c r="AC843" s="54">
        <f>ROUNDUP(装备强化!$F$3*INDEX(装备强化!$C$12:$C$26,MATCH(装备强化附表!AC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315</v>
      </c>
      <c r="AD843" s="54">
        <f t="shared" si="206"/>
        <v>630000</v>
      </c>
      <c r="AE843" s="54">
        <f>ROUNDUP(装备强化!$F$3*INDEX(装备强化!$C$12:$C$26,MATCH(装备强化附表!AE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347</v>
      </c>
      <c r="AF843" s="54">
        <f t="shared" si="207"/>
        <v>694000</v>
      </c>
      <c r="AG843" s="54">
        <f>ROUNDUP(装备强化!$F$3*INDEX(装备强化!$C$12:$C$26,MATCH(装备强化附表!AG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378</v>
      </c>
      <c r="AH843" s="54">
        <f t="shared" si="208"/>
        <v>756000</v>
      </c>
      <c r="AI843" s="54">
        <f>ROUNDUP(装备强化!$F$3*INDEX(装备强化!$C$12:$C$26,MATCH(装备强化附表!AI$1,装备强化!$B$12:$B$26,0))*INDEX(装备强化!$G$12:$G$16,MATCH(装备强化附表!$D843,装备强化!$F$12:$F$16,0))*(INDEX(装备强化!$K$12:$K$26,MATCH(装备强化附表!$E843,装备强化!$J$12:$J$26,0))+IF($B843=1,装备强化!$K$28,0))*INDEX(装备强化!$O$12:$O$21,MATCH(装备强化附表!$C843,装备强化!$N$12:$N$21,0)),0)</f>
        <v>410</v>
      </c>
      <c r="AJ843" s="54">
        <f t="shared" si="209"/>
        <v>820000</v>
      </c>
    </row>
    <row r="844" spans="1:36">
      <c r="A844" t="s">
        <v>1242</v>
      </c>
      <c r="B844">
        <v>0</v>
      </c>
      <c r="C844" t="s">
        <v>132</v>
      </c>
      <c r="D844" t="s">
        <v>311</v>
      </c>
      <c r="E844">
        <v>40</v>
      </c>
      <c r="F844" t="s">
        <v>232</v>
      </c>
      <c r="G844" s="54">
        <f>ROUNDUP(装备强化!$F$3*INDEX(装备强化!$C$12:$C$26,MATCH(装备强化附表!G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10</v>
      </c>
      <c r="H844" s="54">
        <f t="shared" si="195"/>
        <v>20000</v>
      </c>
      <c r="I844" s="54">
        <f>ROUNDUP(装备强化!$F$3*INDEX(装备强化!$C$12:$C$26,MATCH(装备强化附表!I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15</v>
      </c>
      <c r="J844" s="54">
        <f t="shared" si="196"/>
        <v>30000</v>
      </c>
      <c r="K844" s="54">
        <f>ROUNDUP(装备强化!$F$3*INDEX(装备强化!$C$12:$C$26,MATCH(装备强化附表!K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22</v>
      </c>
      <c r="L844" s="54">
        <f t="shared" si="197"/>
        <v>44000</v>
      </c>
      <c r="M844" s="54">
        <f>ROUNDUP(装备强化!$F$3*INDEX(装备强化!$C$12:$C$26,MATCH(装备强化附表!M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26</v>
      </c>
      <c r="N844" s="54">
        <f t="shared" si="198"/>
        <v>52000</v>
      </c>
      <c r="O844" s="54">
        <f>ROUNDUP(装备强化!$F$3*INDEX(装备强化!$C$12:$C$26,MATCH(装备强化附表!O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34</v>
      </c>
      <c r="P844" s="54">
        <f t="shared" si="199"/>
        <v>68000</v>
      </c>
      <c r="Q844" s="54">
        <f>ROUNDUP(装备强化!$F$3*INDEX(装备强化!$C$12:$C$26,MATCH(装备强化附表!Q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60</v>
      </c>
      <c r="R844" s="54">
        <f t="shared" si="200"/>
        <v>120000</v>
      </c>
      <c r="S844" s="54">
        <f>ROUNDUP(装备强化!$F$3*INDEX(装备强化!$C$12:$C$26,MATCH(装备强化附表!S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69</v>
      </c>
      <c r="T844" s="54">
        <f t="shared" si="201"/>
        <v>138000</v>
      </c>
      <c r="U844" s="54">
        <f>ROUNDUP(装备强化!$F$3*INDEX(装备强化!$C$12:$C$26,MATCH(装备强化附表!U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78</v>
      </c>
      <c r="V844" s="54">
        <f t="shared" si="202"/>
        <v>156000</v>
      </c>
      <c r="W844" s="54">
        <f>ROUNDUP(装备强化!$F$3*INDEX(装备强化!$C$12:$C$26,MATCH(装备强化附表!W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88</v>
      </c>
      <c r="X844" s="54">
        <f t="shared" si="203"/>
        <v>176000</v>
      </c>
      <c r="Y844" s="54">
        <f>ROUNDUP(装备强化!$F$3*INDEX(装备强化!$C$12:$C$26,MATCH(装备强化附表!Y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97</v>
      </c>
      <c r="Z844" s="54">
        <f t="shared" si="204"/>
        <v>194000</v>
      </c>
      <c r="AA844" s="54">
        <f>ROUNDUP(装备强化!$F$3*INDEX(装备强化!$C$12:$C$26,MATCH(装备强化附表!AA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171</v>
      </c>
      <c r="AB844" s="54">
        <f t="shared" si="205"/>
        <v>342000</v>
      </c>
      <c r="AC844" s="54">
        <f>ROUNDUP(装备强化!$F$3*INDEX(装备强化!$C$12:$C$26,MATCH(装备强化附表!AC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189</v>
      </c>
      <c r="AD844" s="54">
        <f t="shared" si="206"/>
        <v>378000</v>
      </c>
      <c r="AE844" s="54">
        <f>ROUNDUP(装备强化!$F$3*INDEX(装备强化!$C$12:$C$26,MATCH(装备强化附表!AE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208</v>
      </c>
      <c r="AF844" s="54">
        <f t="shared" si="207"/>
        <v>416000</v>
      </c>
      <c r="AG844" s="54">
        <f>ROUNDUP(装备强化!$F$3*INDEX(装备强化!$C$12:$C$26,MATCH(装备强化附表!AG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227</v>
      </c>
      <c r="AH844" s="54">
        <f t="shared" si="208"/>
        <v>454000</v>
      </c>
      <c r="AI844" s="54">
        <f>ROUNDUP(装备强化!$F$3*INDEX(装备强化!$C$12:$C$26,MATCH(装备强化附表!AI$1,装备强化!$B$12:$B$26,0))*INDEX(装备强化!$G$12:$G$16,MATCH(装备强化附表!$D844,装备强化!$F$12:$F$16,0))*(INDEX(装备强化!$K$12:$K$26,MATCH(装备强化附表!$E844,装备强化!$J$12:$J$26,0))+IF($B844=1,装备强化!$K$28,0))*INDEX(装备强化!$O$12:$O$21,MATCH(装备强化附表!$C844,装备强化!$N$12:$N$21,0)),0)</f>
        <v>246</v>
      </c>
      <c r="AJ844" s="54">
        <f t="shared" si="209"/>
        <v>492000</v>
      </c>
    </row>
    <row r="845" spans="1:36">
      <c r="A845" t="s">
        <v>1247</v>
      </c>
      <c r="B845">
        <v>0</v>
      </c>
      <c r="C845" t="s">
        <v>127</v>
      </c>
      <c r="D845" t="s">
        <v>311</v>
      </c>
      <c r="E845">
        <v>40</v>
      </c>
      <c r="F845" t="s">
        <v>135</v>
      </c>
      <c r="G845" s="54">
        <f>ROUNDUP(装备强化!$F$3*INDEX(装备强化!$C$12:$C$26,MATCH(装备强化附表!G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32</v>
      </c>
      <c r="H845" s="54">
        <f t="shared" si="195"/>
        <v>64000</v>
      </c>
      <c r="I845" s="54">
        <f>ROUNDUP(装备强化!$F$3*INDEX(装备强化!$C$12:$C$26,MATCH(装备强化附表!I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48</v>
      </c>
      <c r="J845" s="54">
        <f t="shared" si="196"/>
        <v>96000</v>
      </c>
      <c r="K845" s="54">
        <f>ROUNDUP(装备强化!$F$3*INDEX(装备强化!$C$12:$C$26,MATCH(装备强化附表!K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71</v>
      </c>
      <c r="L845" s="54">
        <f t="shared" si="197"/>
        <v>142000</v>
      </c>
      <c r="M845" s="54">
        <f>ROUNDUP(装备强化!$F$3*INDEX(装备强化!$C$12:$C$26,MATCH(装备强化附表!M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87</v>
      </c>
      <c r="N845" s="54">
        <f t="shared" si="198"/>
        <v>174000</v>
      </c>
      <c r="O845" s="54">
        <f>ROUNDUP(装备强化!$F$3*INDEX(装备强化!$C$12:$C$26,MATCH(装备强化附表!O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111</v>
      </c>
      <c r="P845" s="54">
        <f t="shared" si="199"/>
        <v>222000</v>
      </c>
      <c r="Q845" s="54">
        <f>ROUNDUP(装备强化!$F$3*INDEX(装备强化!$C$12:$C$26,MATCH(装备强化附表!Q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197</v>
      </c>
      <c r="R845" s="54">
        <f t="shared" si="200"/>
        <v>394000</v>
      </c>
      <c r="S845" s="54">
        <f>ROUNDUP(装备强化!$F$3*INDEX(装备强化!$C$12:$C$26,MATCH(装备强化附表!S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229</v>
      </c>
      <c r="T845" s="54">
        <f t="shared" si="201"/>
        <v>458000</v>
      </c>
      <c r="U845" s="54">
        <f>ROUNDUP(装备强化!$F$3*INDEX(装备强化!$C$12:$C$26,MATCH(装备强化附表!U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260</v>
      </c>
      <c r="V845" s="54">
        <f t="shared" si="202"/>
        <v>520000</v>
      </c>
      <c r="W845" s="54">
        <f>ROUNDUP(装备强化!$F$3*INDEX(装备强化!$C$12:$C$26,MATCH(装备强化附表!W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292</v>
      </c>
      <c r="X845" s="54">
        <f t="shared" si="203"/>
        <v>584000</v>
      </c>
      <c r="Y845" s="54">
        <f>ROUNDUP(装备强化!$F$3*INDEX(装备强化!$C$12:$C$26,MATCH(装备强化附表!Y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323</v>
      </c>
      <c r="Z845" s="54">
        <f t="shared" si="204"/>
        <v>646000</v>
      </c>
      <c r="AA845" s="54">
        <f>ROUNDUP(装备强化!$F$3*INDEX(装备强化!$C$12:$C$26,MATCH(装备强化附表!AA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567</v>
      </c>
      <c r="AB845" s="54">
        <f t="shared" si="205"/>
        <v>1134000</v>
      </c>
      <c r="AC845" s="54">
        <f>ROUNDUP(装备强化!$F$3*INDEX(装备强化!$C$12:$C$26,MATCH(装备强化附表!AC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630</v>
      </c>
      <c r="AD845" s="54">
        <f t="shared" si="206"/>
        <v>1260000</v>
      </c>
      <c r="AE845" s="54">
        <f>ROUNDUP(装备强化!$F$3*INDEX(装备强化!$C$12:$C$26,MATCH(装备强化附表!AE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693</v>
      </c>
      <c r="AF845" s="54">
        <f t="shared" si="207"/>
        <v>1386000</v>
      </c>
      <c r="AG845" s="54">
        <f>ROUNDUP(装备强化!$F$3*INDEX(装备强化!$C$12:$C$26,MATCH(装备强化附表!AG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756</v>
      </c>
      <c r="AH845" s="54">
        <f t="shared" si="208"/>
        <v>1512000</v>
      </c>
      <c r="AI845" s="54">
        <f>ROUNDUP(装备强化!$F$3*INDEX(装备强化!$C$12:$C$26,MATCH(装备强化附表!AI$1,装备强化!$B$12:$B$26,0))*INDEX(装备强化!$G$12:$G$16,MATCH(装备强化附表!$D845,装备强化!$F$12:$F$16,0))*(INDEX(装备强化!$K$12:$K$26,MATCH(装备强化附表!$E845,装备强化!$J$12:$J$26,0))+IF($B845=1,装备强化!$K$28,0))*INDEX(装备强化!$O$12:$O$21,MATCH(装备强化附表!$C845,装备强化!$N$12:$N$21,0)),0)</f>
        <v>819</v>
      </c>
      <c r="AJ845" s="54">
        <f t="shared" si="209"/>
        <v>1638000</v>
      </c>
    </row>
    <row r="846" spans="1:36">
      <c r="A846" t="s">
        <v>1252</v>
      </c>
      <c r="B846">
        <v>1</v>
      </c>
      <c r="C846" t="s">
        <v>127</v>
      </c>
      <c r="D846" t="s">
        <v>311</v>
      </c>
      <c r="E846">
        <v>40</v>
      </c>
      <c r="F846" t="s">
        <v>135</v>
      </c>
      <c r="G846" s="54">
        <f>ROUNDUP(装备强化!$F$3*INDEX(装备强化!$C$12:$C$26,MATCH(装备强化附表!G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41</v>
      </c>
      <c r="H846" s="54">
        <f t="shared" si="195"/>
        <v>82000</v>
      </c>
      <c r="I846" s="54">
        <f>ROUNDUP(装备强化!$F$3*INDEX(装备强化!$C$12:$C$26,MATCH(装备强化附表!I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61</v>
      </c>
      <c r="J846" s="54">
        <f t="shared" si="196"/>
        <v>122000</v>
      </c>
      <c r="K846" s="54">
        <f>ROUNDUP(装备强化!$F$3*INDEX(装备强化!$C$12:$C$26,MATCH(装备强化附表!K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92</v>
      </c>
      <c r="L846" s="54">
        <f t="shared" si="197"/>
        <v>184000</v>
      </c>
      <c r="M846" s="54">
        <f>ROUNDUP(装备强化!$F$3*INDEX(装备强化!$C$12:$C$26,MATCH(装备强化附表!M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112</v>
      </c>
      <c r="N846" s="54">
        <f t="shared" si="198"/>
        <v>224000</v>
      </c>
      <c r="O846" s="54">
        <f>ROUNDUP(装备强化!$F$3*INDEX(装备强化!$C$12:$C$26,MATCH(装备强化附表!O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142</v>
      </c>
      <c r="P846" s="54">
        <f t="shared" si="199"/>
        <v>284000</v>
      </c>
      <c r="Q846" s="54">
        <f>ROUNDUP(装备强化!$F$3*INDEX(装备强化!$C$12:$C$26,MATCH(装备强化附表!Q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254</v>
      </c>
      <c r="R846" s="54">
        <f t="shared" si="200"/>
        <v>508000</v>
      </c>
      <c r="S846" s="54">
        <f>ROUNDUP(装备强化!$F$3*INDEX(装备强化!$C$12:$C$26,MATCH(装备强化附表!S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294</v>
      </c>
      <c r="T846" s="54">
        <f t="shared" si="201"/>
        <v>588000</v>
      </c>
      <c r="U846" s="54">
        <f>ROUNDUP(装备强化!$F$3*INDEX(装备强化!$C$12:$C$26,MATCH(装备强化附表!U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335</v>
      </c>
      <c r="V846" s="54">
        <f t="shared" si="202"/>
        <v>670000</v>
      </c>
      <c r="W846" s="54">
        <f>ROUNDUP(装备强化!$F$3*INDEX(装备强化!$C$12:$C$26,MATCH(装备强化附表!W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375</v>
      </c>
      <c r="X846" s="54">
        <f t="shared" si="203"/>
        <v>750000</v>
      </c>
      <c r="Y846" s="54">
        <f>ROUNDUP(装备强化!$F$3*INDEX(装备强化!$C$12:$C$26,MATCH(装备强化附表!Y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416</v>
      </c>
      <c r="Z846" s="54">
        <f t="shared" si="204"/>
        <v>832000</v>
      </c>
      <c r="AA846" s="54">
        <f>ROUNDUP(装备强化!$F$3*INDEX(装备强化!$C$12:$C$26,MATCH(装备强化附表!AA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729</v>
      </c>
      <c r="AB846" s="54">
        <f t="shared" si="205"/>
        <v>1458000</v>
      </c>
      <c r="AC846" s="54">
        <f>ROUNDUP(装备强化!$F$3*INDEX(装备强化!$C$12:$C$26,MATCH(装备强化附表!AC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810</v>
      </c>
      <c r="AD846" s="54">
        <f t="shared" si="206"/>
        <v>1620000</v>
      </c>
      <c r="AE846" s="54">
        <f>ROUNDUP(装备强化!$F$3*INDEX(装备强化!$C$12:$C$26,MATCH(装备强化附表!AE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891</v>
      </c>
      <c r="AF846" s="54">
        <f t="shared" si="207"/>
        <v>1782000</v>
      </c>
      <c r="AG846" s="54">
        <f>ROUNDUP(装备强化!$F$3*INDEX(装备强化!$C$12:$C$26,MATCH(装备强化附表!AG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972</v>
      </c>
      <c r="AH846" s="54">
        <f t="shared" si="208"/>
        <v>1944000</v>
      </c>
      <c r="AI846" s="54">
        <f>ROUNDUP(装备强化!$F$3*INDEX(装备强化!$C$12:$C$26,MATCH(装备强化附表!AI$1,装备强化!$B$12:$B$26,0))*INDEX(装备强化!$G$12:$G$16,MATCH(装备强化附表!$D846,装备强化!$F$12:$F$16,0))*(INDEX(装备强化!$K$12:$K$26,MATCH(装备强化附表!$E846,装备强化!$J$12:$J$26,0))+IF($B846=1,装备强化!$K$28,0))*INDEX(装备强化!$O$12:$O$21,MATCH(装备强化附表!$C846,装备强化!$N$12:$N$21,0)),0)</f>
        <v>1053</v>
      </c>
      <c r="AJ846" s="54">
        <f t="shared" si="209"/>
        <v>2106000</v>
      </c>
    </row>
    <row r="847" spans="1:36">
      <c r="A847" t="s">
        <v>1257</v>
      </c>
      <c r="B847">
        <v>0</v>
      </c>
      <c r="C847" t="s">
        <v>128</v>
      </c>
      <c r="D847" t="s">
        <v>311</v>
      </c>
      <c r="E847">
        <v>40</v>
      </c>
      <c r="F847" t="s">
        <v>135</v>
      </c>
      <c r="G847" s="54">
        <f>ROUNDUP(装备强化!$F$3*INDEX(装备强化!$C$12:$C$26,MATCH(装备强化附表!G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20</v>
      </c>
      <c r="H847" s="54">
        <f t="shared" si="195"/>
        <v>40000</v>
      </c>
      <c r="I847" s="54">
        <f>ROUNDUP(装备强化!$F$3*INDEX(装备强化!$C$12:$C$26,MATCH(装备强化附表!I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30</v>
      </c>
      <c r="J847" s="54">
        <f t="shared" si="196"/>
        <v>60000</v>
      </c>
      <c r="K847" s="54">
        <f>ROUNDUP(装备强化!$F$3*INDEX(装备强化!$C$12:$C$26,MATCH(装备强化附表!K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45</v>
      </c>
      <c r="L847" s="54">
        <f t="shared" si="197"/>
        <v>90000</v>
      </c>
      <c r="M847" s="54">
        <f>ROUNDUP(装备强化!$F$3*INDEX(装备强化!$C$12:$C$26,MATCH(装备强化附表!M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55</v>
      </c>
      <c r="N847" s="54">
        <f t="shared" si="198"/>
        <v>110000</v>
      </c>
      <c r="O847" s="54">
        <f>ROUNDUP(装备强化!$F$3*INDEX(装备强化!$C$12:$C$26,MATCH(装备强化附表!O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69</v>
      </c>
      <c r="P847" s="54">
        <f t="shared" si="199"/>
        <v>138000</v>
      </c>
      <c r="Q847" s="54">
        <f>ROUNDUP(装备强化!$F$3*INDEX(装备强化!$C$12:$C$26,MATCH(装备强化附表!Q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124</v>
      </c>
      <c r="R847" s="54">
        <f t="shared" si="200"/>
        <v>248000</v>
      </c>
      <c r="S847" s="54">
        <f>ROUNDUP(装备强化!$F$3*INDEX(装备强化!$C$12:$C$26,MATCH(装备强化附表!S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143</v>
      </c>
      <c r="T847" s="54">
        <f t="shared" si="201"/>
        <v>286000</v>
      </c>
      <c r="U847" s="54">
        <f>ROUNDUP(装备强化!$F$3*INDEX(装备强化!$C$12:$C$26,MATCH(装备强化附表!U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163</v>
      </c>
      <c r="V847" s="54">
        <f t="shared" si="202"/>
        <v>326000</v>
      </c>
      <c r="W847" s="54">
        <f>ROUNDUP(装备强化!$F$3*INDEX(装备强化!$C$12:$C$26,MATCH(装备强化附表!W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183</v>
      </c>
      <c r="X847" s="54">
        <f t="shared" si="203"/>
        <v>366000</v>
      </c>
      <c r="Y847" s="54">
        <f>ROUNDUP(装备强化!$F$3*INDEX(装备强化!$C$12:$C$26,MATCH(装备强化附表!Y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202</v>
      </c>
      <c r="Z847" s="54">
        <f t="shared" si="204"/>
        <v>404000</v>
      </c>
      <c r="AA847" s="54">
        <f>ROUNDUP(装备强化!$F$3*INDEX(装备强化!$C$12:$C$26,MATCH(装备强化附表!AA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355</v>
      </c>
      <c r="AB847" s="54">
        <f t="shared" si="205"/>
        <v>710000</v>
      </c>
      <c r="AC847" s="54">
        <f>ROUNDUP(装备强化!$F$3*INDEX(装备强化!$C$12:$C$26,MATCH(装备强化附表!AC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394</v>
      </c>
      <c r="AD847" s="54">
        <f t="shared" si="206"/>
        <v>788000</v>
      </c>
      <c r="AE847" s="54">
        <f>ROUNDUP(装备强化!$F$3*INDEX(装备强化!$C$12:$C$26,MATCH(装备强化附表!AE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434</v>
      </c>
      <c r="AF847" s="54">
        <f t="shared" si="207"/>
        <v>868000</v>
      </c>
      <c r="AG847" s="54">
        <f>ROUNDUP(装备强化!$F$3*INDEX(装备强化!$C$12:$C$26,MATCH(装备强化附表!AG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473</v>
      </c>
      <c r="AH847" s="54">
        <f t="shared" si="208"/>
        <v>946000</v>
      </c>
      <c r="AI847" s="54">
        <f>ROUNDUP(装备强化!$F$3*INDEX(装备强化!$C$12:$C$26,MATCH(装备强化附表!AI$1,装备强化!$B$12:$B$26,0))*INDEX(装备强化!$G$12:$G$16,MATCH(装备强化附表!$D847,装备强化!$F$12:$F$16,0))*(INDEX(装备强化!$K$12:$K$26,MATCH(装备强化附表!$E847,装备强化!$J$12:$J$26,0))+IF($B847=1,装备强化!$K$28,0))*INDEX(装备强化!$O$12:$O$21,MATCH(装备强化附表!$C847,装备强化!$N$12:$N$21,0)),0)</f>
        <v>512</v>
      </c>
      <c r="AJ847" s="54">
        <f t="shared" si="209"/>
        <v>1024000</v>
      </c>
    </row>
    <row r="848" spans="1:36">
      <c r="A848" t="s">
        <v>1262</v>
      </c>
      <c r="B848">
        <v>1</v>
      </c>
      <c r="C848" t="s">
        <v>128</v>
      </c>
      <c r="D848" t="s">
        <v>311</v>
      </c>
      <c r="E848">
        <v>40</v>
      </c>
      <c r="F848" t="s">
        <v>135</v>
      </c>
      <c r="G848" s="54">
        <f>ROUNDUP(装备强化!$F$3*INDEX(装备强化!$C$12:$C$26,MATCH(装备强化附表!G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26</v>
      </c>
      <c r="H848" s="54">
        <f t="shared" si="195"/>
        <v>52000</v>
      </c>
      <c r="I848" s="54">
        <f>ROUNDUP(装备强化!$F$3*INDEX(装备强化!$C$12:$C$26,MATCH(装备强化附表!I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38</v>
      </c>
      <c r="J848" s="54">
        <f t="shared" si="196"/>
        <v>76000</v>
      </c>
      <c r="K848" s="54">
        <f>ROUNDUP(装备强化!$F$3*INDEX(装备强化!$C$12:$C$26,MATCH(装备强化附表!K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57</v>
      </c>
      <c r="L848" s="54">
        <f t="shared" si="197"/>
        <v>114000</v>
      </c>
      <c r="M848" s="54">
        <f>ROUNDUP(装备强化!$F$3*INDEX(装备强化!$C$12:$C$26,MATCH(装备强化附表!M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70</v>
      </c>
      <c r="N848" s="54">
        <f t="shared" si="198"/>
        <v>140000</v>
      </c>
      <c r="O848" s="54">
        <f>ROUNDUP(装备强化!$F$3*INDEX(装备强化!$C$12:$C$26,MATCH(装备强化附表!O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89</v>
      </c>
      <c r="P848" s="54">
        <f t="shared" si="199"/>
        <v>178000</v>
      </c>
      <c r="Q848" s="54">
        <f>ROUNDUP(装备强化!$F$3*INDEX(装备强化!$C$12:$C$26,MATCH(装备强化附表!Q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159</v>
      </c>
      <c r="R848" s="54">
        <f t="shared" si="200"/>
        <v>318000</v>
      </c>
      <c r="S848" s="54">
        <f>ROUNDUP(装备强化!$F$3*INDEX(装备强化!$C$12:$C$26,MATCH(装备强化附表!S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184</v>
      </c>
      <c r="T848" s="54">
        <f t="shared" si="201"/>
        <v>368000</v>
      </c>
      <c r="U848" s="54">
        <f>ROUNDUP(装备强化!$F$3*INDEX(装备强化!$C$12:$C$26,MATCH(装备强化附表!U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209</v>
      </c>
      <c r="V848" s="54">
        <f t="shared" si="202"/>
        <v>418000</v>
      </c>
      <c r="W848" s="54">
        <f>ROUNDUP(装备强化!$F$3*INDEX(装备强化!$C$12:$C$26,MATCH(装备强化附表!W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235</v>
      </c>
      <c r="X848" s="54">
        <f t="shared" si="203"/>
        <v>470000</v>
      </c>
      <c r="Y848" s="54">
        <f>ROUNDUP(装备强化!$F$3*INDEX(装备强化!$C$12:$C$26,MATCH(装备强化附表!Y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260</v>
      </c>
      <c r="Z848" s="54">
        <f t="shared" si="204"/>
        <v>520000</v>
      </c>
      <c r="AA848" s="54">
        <f>ROUNDUP(装备强化!$F$3*INDEX(装备强化!$C$12:$C$26,MATCH(装备强化附表!AA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456</v>
      </c>
      <c r="AB848" s="54">
        <f t="shared" si="205"/>
        <v>912000</v>
      </c>
      <c r="AC848" s="54">
        <f>ROUNDUP(装备强化!$F$3*INDEX(装备强化!$C$12:$C$26,MATCH(装备强化附表!AC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507</v>
      </c>
      <c r="AD848" s="54">
        <f t="shared" si="206"/>
        <v>1014000</v>
      </c>
      <c r="AE848" s="54">
        <f>ROUNDUP(装备强化!$F$3*INDEX(装备强化!$C$12:$C$26,MATCH(装备强化附表!AE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557</v>
      </c>
      <c r="AF848" s="54">
        <f t="shared" si="207"/>
        <v>1114000</v>
      </c>
      <c r="AG848" s="54">
        <f>ROUNDUP(装备强化!$F$3*INDEX(装备强化!$C$12:$C$26,MATCH(装备强化附表!AG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608</v>
      </c>
      <c r="AH848" s="54">
        <f t="shared" si="208"/>
        <v>1216000</v>
      </c>
      <c r="AI848" s="54">
        <f>ROUNDUP(装备强化!$F$3*INDEX(装备强化!$C$12:$C$26,MATCH(装备强化附表!AI$1,装备强化!$B$12:$B$26,0))*INDEX(装备强化!$G$12:$G$16,MATCH(装备强化附表!$D848,装备强化!$F$12:$F$16,0))*(INDEX(装备强化!$K$12:$K$26,MATCH(装备强化附表!$E848,装备强化!$J$12:$J$26,0))+IF($B848=1,装备强化!$K$28,0))*INDEX(装备强化!$O$12:$O$21,MATCH(装备强化附表!$C848,装备强化!$N$12:$N$21,0)),0)</f>
        <v>659</v>
      </c>
      <c r="AJ848" s="54">
        <f t="shared" si="209"/>
        <v>1318000</v>
      </c>
    </row>
    <row r="849" spans="1:36">
      <c r="A849" t="s">
        <v>1267</v>
      </c>
      <c r="B849">
        <v>0</v>
      </c>
      <c r="C849" t="s">
        <v>127</v>
      </c>
      <c r="D849" t="s">
        <v>311</v>
      </c>
      <c r="E849">
        <v>40</v>
      </c>
      <c r="F849" t="s">
        <v>139</v>
      </c>
      <c r="G849" s="54">
        <f>ROUNDUP(装备强化!$F$3*INDEX(装备强化!$C$12:$C$26,MATCH(装备强化附表!G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32</v>
      </c>
      <c r="H849" s="54">
        <f t="shared" si="195"/>
        <v>64000</v>
      </c>
      <c r="I849" s="54">
        <f>ROUNDUP(装备强化!$F$3*INDEX(装备强化!$C$12:$C$26,MATCH(装备强化附表!I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48</v>
      </c>
      <c r="J849" s="54">
        <f t="shared" si="196"/>
        <v>96000</v>
      </c>
      <c r="K849" s="54">
        <f>ROUNDUP(装备强化!$F$3*INDEX(装备强化!$C$12:$C$26,MATCH(装备强化附表!K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71</v>
      </c>
      <c r="L849" s="54">
        <f t="shared" si="197"/>
        <v>142000</v>
      </c>
      <c r="M849" s="54">
        <f>ROUNDUP(装备强化!$F$3*INDEX(装备强化!$C$12:$C$26,MATCH(装备强化附表!M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87</v>
      </c>
      <c r="N849" s="54">
        <f t="shared" si="198"/>
        <v>174000</v>
      </c>
      <c r="O849" s="54">
        <f>ROUNDUP(装备强化!$F$3*INDEX(装备强化!$C$12:$C$26,MATCH(装备强化附表!O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111</v>
      </c>
      <c r="P849" s="54">
        <f t="shared" si="199"/>
        <v>222000</v>
      </c>
      <c r="Q849" s="54">
        <f>ROUNDUP(装备强化!$F$3*INDEX(装备强化!$C$12:$C$26,MATCH(装备强化附表!Q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197</v>
      </c>
      <c r="R849" s="54">
        <f t="shared" si="200"/>
        <v>394000</v>
      </c>
      <c r="S849" s="54">
        <f>ROUNDUP(装备强化!$F$3*INDEX(装备强化!$C$12:$C$26,MATCH(装备强化附表!S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229</v>
      </c>
      <c r="T849" s="54">
        <f t="shared" si="201"/>
        <v>458000</v>
      </c>
      <c r="U849" s="54">
        <f>ROUNDUP(装备强化!$F$3*INDEX(装备强化!$C$12:$C$26,MATCH(装备强化附表!U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260</v>
      </c>
      <c r="V849" s="54">
        <f t="shared" si="202"/>
        <v>520000</v>
      </c>
      <c r="W849" s="54">
        <f>ROUNDUP(装备强化!$F$3*INDEX(装备强化!$C$12:$C$26,MATCH(装备强化附表!W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292</v>
      </c>
      <c r="X849" s="54">
        <f t="shared" si="203"/>
        <v>584000</v>
      </c>
      <c r="Y849" s="54">
        <f>ROUNDUP(装备强化!$F$3*INDEX(装备强化!$C$12:$C$26,MATCH(装备强化附表!Y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323</v>
      </c>
      <c r="Z849" s="54">
        <f t="shared" si="204"/>
        <v>646000</v>
      </c>
      <c r="AA849" s="54">
        <f>ROUNDUP(装备强化!$F$3*INDEX(装备强化!$C$12:$C$26,MATCH(装备强化附表!AA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567</v>
      </c>
      <c r="AB849" s="54">
        <f t="shared" si="205"/>
        <v>1134000</v>
      </c>
      <c r="AC849" s="54">
        <f>ROUNDUP(装备强化!$F$3*INDEX(装备强化!$C$12:$C$26,MATCH(装备强化附表!AC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630</v>
      </c>
      <c r="AD849" s="54">
        <f t="shared" si="206"/>
        <v>1260000</v>
      </c>
      <c r="AE849" s="54">
        <f>ROUNDUP(装备强化!$F$3*INDEX(装备强化!$C$12:$C$26,MATCH(装备强化附表!AE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693</v>
      </c>
      <c r="AF849" s="54">
        <f t="shared" si="207"/>
        <v>1386000</v>
      </c>
      <c r="AG849" s="54">
        <f>ROUNDUP(装备强化!$F$3*INDEX(装备强化!$C$12:$C$26,MATCH(装备强化附表!AG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756</v>
      </c>
      <c r="AH849" s="54">
        <f t="shared" si="208"/>
        <v>1512000</v>
      </c>
      <c r="AI849" s="54">
        <f>ROUNDUP(装备强化!$F$3*INDEX(装备强化!$C$12:$C$26,MATCH(装备强化附表!AI$1,装备强化!$B$12:$B$26,0))*INDEX(装备强化!$G$12:$G$16,MATCH(装备强化附表!$D849,装备强化!$F$12:$F$16,0))*(INDEX(装备强化!$K$12:$K$26,MATCH(装备强化附表!$E849,装备强化!$J$12:$J$26,0))+IF($B849=1,装备强化!$K$28,0))*INDEX(装备强化!$O$12:$O$21,MATCH(装备强化附表!$C849,装备强化!$N$12:$N$21,0)),0)</f>
        <v>819</v>
      </c>
      <c r="AJ849" s="54">
        <f t="shared" si="209"/>
        <v>1638000</v>
      </c>
    </row>
    <row r="850" spans="1:36">
      <c r="A850" t="s">
        <v>1272</v>
      </c>
      <c r="B850">
        <v>1</v>
      </c>
      <c r="C850" t="s">
        <v>127</v>
      </c>
      <c r="D850" t="s">
        <v>311</v>
      </c>
      <c r="E850">
        <v>40</v>
      </c>
      <c r="F850" t="s">
        <v>139</v>
      </c>
      <c r="G850" s="54">
        <f>ROUNDUP(装备强化!$F$3*INDEX(装备强化!$C$12:$C$26,MATCH(装备强化附表!G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41</v>
      </c>
      <c r="H850" s="54">
        <f t="shared" si="195"/>
        <v>82000</v>
      </c>
      <c r="I850" s="54">
        <f>ROUNDUP(装备强化!$F$3*INDEX(装备强化!$C$12:$C$26,MATCH(装备强化附表!I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61</v>
      </c>
      <c r="J850" s="54">
        <f t="shared" si="196"/>
        <v>122000</v>
      </c>
      <c r="K850" s="54">
        <f>ROUNDUP(装备强化!$F$3*INDEX(装备强化!$C$12:$C$26,MATCH(装备强化附表!K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92</v>
      </c>
      <c r="L850" s="54">
        <f t="shared" si="197"/>
        <v>184000</v>
      </c>
      <c r="M850" s="54">
        <f>ROUNDUP(装备强化!$F$3*INDEX(装备强化!$C$12:$C$26,MATCH(装备强化附表!M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112</v>
      </c>
      <c r="N850" s="54">
        <f t="shared" si="198"/>
        <v>224000</v>
      </c>
      <c r="O850" s="54">
        <f>ROUNDUP(装备强化!$F$3*INDEX(装备强化!$C$12:$C$26,MATCH(装备强化附表!O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142</v>
      </c>
      <c r="P850" s="54">
        <f t="shared" si="199"/>
        <v>284000</v>
      </c>
      <c r="Q850" s="54">
        <f>ROUNDUP(装备强化!$F$3*INDEX(装备强化!$C$12:$C$26,MATCH(装备强化附表!Q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254</v>
      </c>
      <c r="R850" s="54">
        <f t="shared" si="200"/>
        <v>508000</v>
      </c>
      <c r="S850" s="54">
        <f>ROUNDUP(装备强化!$F$3*INDEX(装备强化!$C$12:$C$26,MATCH(装备强化附表!S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294</v>
      </c>
      <c r="T850" s="54">
        <f t="shared" si="201"/>
        <v>588000</v>
      </c>
      <c r="U850" s="54">
        <f>ROUNDUP(装备强化!$F$3*INDEX(装备强化!$C$12:$C$26,MATCH(装备强化附表!U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335</v>
      </c>
      <c r="V850" s="54">
        <f t="shared" si="202"/>
        <v>670000</v>
      </c>
      <c r="W850" s="54">
        <f>ROUNDUP(装备强化!$F$3*INDEX(装备强化!$C$12:$C$26,MATCH(装备强化附表!W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375</v>
      </c>
      <c r="X850" s="54">
        <f t="shared" si="203"/>
        <v>750000</v>
      </c>
      <c r="Y850" s="54">
        <f>ROUNDUP(装备强化!$F$3*INDEX(装备强化!$C$12:$C$26,MATCH(装备强化附表!Y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416</v>
      </c>
      <c r="Z850" s="54">
        <f t="shared" si="204"/>
        <v>832000</v>
      </c>
      <c r="AA850" s="54">
        <f>ROUNDUP(装备强化!$F$3*INDEX(装备强化!$C$12:$C$26,MATCH(装备强化附表!AA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729</v>
      </c>
      <c r="AB850" s="54">
        <f t="shared" si="205"/>
        <v>1458000</v>
      </c>
      <c r="AC850" s="54">
        <f>ROUNDUP(装备强化!$F$3*INDEX(装备强化!$C$12:$C$26,MATCH(装备强化附表!AC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810</v>
      </c>
      <c r="AD850" s="54">
        <f t="shared" si="206"/>
        <v>1620000</v>
      </c>
      <c r="AE850" s="54">
        <f>ROUNDUP(装备强化!$F$3*INDEX(装备强化!$C$12:$C$26,MATCH(装备强化附表!AE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891</v>
      </c>
      <c r="AF850" s="54">
        <f t="shared" si="207"/>
        <v>1782000</v>
      </c>
      <c r="AG850" s="54">
        <f>ROUNDUP(装备强化!$F$3*INDEX(装备强化!$C$12:$C$26,MATCH(装备强化附表!AG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972</v>
      </c>
      <c r="AH850" s="54">
        <f t="shared" si="208"/>
        <v>1944000</v>
      </c>
      <c r="AI850" s="54">
        <f>ROUNDUP(装备强化!$F$3*INDEX(装备强化!$C$12:$C$26,MATCH(装备强化附表!AI$1,装备强化!$B$12:$B$26,0))*INDEX(装备强化!$G$12:$G$16,MATCH(装备强化附表!$D850,装备强化!$F$12:$F$16,0))*(INDEX(装备强化!$K$12:$K$26,MATCH(装备强化附表!$E850,装备强化!$J$12:$J$26,0))+IF($B850=1,装备强化!$K$28,0))*INDEX(装备强化!$O$12:$O$21,MATCH(装备强化附表!$C850,装备强化!$N$12:$N$21,0)),0)</f>
        <v>1053</v>
      </c>
      <c r="AJ850" s="54">
        <f t="shared" si="209"/>
        <v>2106000</v>
      </c>
    </row>
    <row r="851" spans="1:36">
      <c r="A851" t="s">
        <v>1277</v>
      </c>
      <c r="B851">
        <v>0</v>
      </c>
      <c r="C851" t="s">
        <v>128</v>
      </c>
      <c r="D851" t="s">
        <v>311</v>
      </c>
      <c r="E851">
        <v>40</v>
      </c>
      <c r="F851" t="s">
        <v>139</v>
      </c>
      <c r="G851" s="54">
        <f>ROUNDUP(装备强化!$F$3*INDEX(装备强化!$C$12:$C$26,MATCH(装备强化附表!G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20</v>
      </c>
      <c r="H851" s="54">
        <f t="shared" si="195"/>
        <v>40000</v>
      </c>
      <c r="I851" s="54">
        <f>ROUNDUP(装备强化!$F$3*INDEX(装备强化!$C$12:$C$26,MATCH(装备强化附表!I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30</v>
      </c>
      <c r="J851" s="54">
        <f t="shared" si="196"/>
        <v>60000</v>
      </c>
      <c r="K851" s="54">
        <f>ROUNDUP(装备强化!$F$3*INDEX(装备强化!$C$12:$C$26,MATCH(装备强化附表!K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45</v>
      </c>
      <c r="L851" s="54">
        <f t="shared" si="197"/>
        <v>90000</v>
      </c>
      <c r="M851" s="54">
        <f>ROUNDUP(装备强化!$F$3*INDEX(装备强化!$C$12:$C$26,MATCH(装备强化附表!M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55</v>
      </c>
      <c r="N851" s="54">
        <f t="shared" si="198"/>
        <v>110000</v>
      </c>
      <c r="O851" s="54">
        <f>ROUNDUP(装备强化!$F$3*INDEX(装备强化!$C$12:$C$26,MATCH(装备强化附表!O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69</v>
      </c>
      <c r="P851" s="54">
        <f t="shared" si="199"/>
        <v>138000</v>
      </c>
      <c r="Q851" s="54">
        <f>ROUNDUP(装备强化!$F$3*INDEX(装备强化!$C$12:$C$26,MATCH(装备强化附表!Q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124</v>
      </c>
      <c r="R851" s="54">
        <f t="shared" si="200"/>
        <v>248000</v>
      </c>
      <c r="S851" s="54">
        <f>ROUNDUP(装备强化!$F$3*INDEX(装备强化!$C$12:$C$26,MATCH(装备强化附表!S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143</v>
      </c>
      <c r="T851" s="54">
        <f t="shared" si="201"/>
        <v>286000</v>
      </c>
      <c r="U851" s="54">
        <f>ROUNDUP(装备强化!$F$3*INDEX(装备强化!$C$12:$C$26,MATCH(装备强化附表!U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163</v>
      </c>
      <c r="V851" s="54">
        <f t="shared" si="202"/>
        <v>326000</v>
      </c>
      <c r="W851" s="54">
        <f>ROUNDUP(装备强化!$F$3*INDEX(装备强化!$C$12:$C$26,MATCH(装备强化附表!W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183</v>
      </c>
      <c r="X851" s="54">
        <f t="shared" si="203"/>
        <v>366000</v>
      </c>
      <c r="Y851" s="54">
        <f>ROUNDUP(装备强化!$F$3*INDEX(装备强化!$C$12:$C$26,MATCH(装备强化附表!Y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202</v>
      </c>
      <c r="Z851" s="54">
        <f t="shared" si="204"/>
        <v>404000</v>
      </c>
      <c r="AA851" s="54">
        <f>ROUNDUP(装备强化!$F$3*INDEX(装备强化!$C$12:$C$26,MATCH(装备强化附表!AA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355</v>
      </c>
      <c r="AB851" s="54">
        <f t="shared" si="205"/>
        <v>710000</v>
      </c>
      <c r="AC851" s="54">
        <f>ROUNDUP(装备强化!$F$3*INDEX(装备强化!$C$12:$C$26,MATCH(装备强化附表!AC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394</v>
      </c>
      <c r="AD851" s="54">
        <f t="shared" si="206"/>
        <v>788000</v>
      </c>
      <c r="AE851" s="54">
        <f>ROUNDUP(装备强化!$F$3*INDEX(装备强化!$C$12:$C$26,MATCH(装备强化附表!AE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434</v>
      </c>
      <c r="AF851" s="54">
        <f t="shared" si="207"/>
        <v>868000</v>
      </c>
      <c r="AG851" s="54">
        <f>ROUNDUP(装备强化!$F$3*INDEX(装备强化!$C$12:$C$26,MATCH(装备强化附表!AG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473</v>
      </c>
      <c r="AH851" s="54">
        <f t="shared" si="208"/>
        <v>946000</v>
      </c>
      <c r="AI851" s="54">
        <f>ROUNDUP(装备强化!$F$3*INDEX(装备强化!$C$12:$C$26,MATCH(装备强化附表!AI$1,装备强化!$B$12:$B$26,0))*INDEX(装备强化!$G$12:$G$16,MATCH(装备强化附表!$D851,装备强化!$F$12:$F$16,0))*(INDEX(装备强化!$K$12:$K$26,MATCH(装备强化附表!$E851,装备强化!$J$12:$J$26,0))+IF($B851=1,装备强化!$K$28,0))*INDEX(装备强化!$O$12:$O$21,MATCH(装备强化附表!$C851,装备强化!$N$12:$N$21,0)),0)</f>
        <v>512</v>
      </c>
      <c r="AJ851" s="54">
        <f t="shared" si="209"/>
        <v>1024000</v>
      </c>
    </row>
    <row r="852" spans="1:36">
      <c r="A852" t="s">
        <v>1282</v>
      </c>
      <c r="B852">
        <v>1</v>
      </c>
      <c r="C852" t="s">
        <v>128</v>
      </c>
      <c r="D852" t="s">
        <v>311</v>
      </c>
      <c r="E852">
        <v>40</v>
      </c>
      <c r="F852" t="s">
        <v>139</v>
      </c>
      <c r="G852" s="54">
        <f>ROUNDUP(装备强化!$F$3*INDEX(装备强化!$C$12:$C$26,MATCH(装备强化附表!G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26</v>
      </c>
      <c r="H852" s="54">
        <f t="shared" si="195"/>
        <v>52000</v>
      </c>
      <c r="I852" s="54">
        <f>ROUNDUP(装备强化!$F$3*INDEX(装备强化!$C$12:$C$26,MATCH(装备强化附表!I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38</v>
      </c>
      <c r="J852" s="54">
        <f t="shared" si="196"/>
        <v>76000</v>
      </c>
      <c r="K852" s="54">
        <f>ROUNDUP(装备强化!$F$3*INDEX(装备强化!$C$12:$C$26,MATCH(装备强化附表!K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57</v>
      </c>
      <c r="L852" s="54">
        <f t="shared" si="197"/>
        <v>114000</v>
      </c>
      <c r="M852" s="54">
        <f>ROUNDUP(装备强化!$F$3*INDEX(装备强化!$C$12:$C$26,MATCH(装备强化附表!M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70</v>
      </c>
      <c r="N852" s="54">
        <f t="shared" si="198"/>
        <v>140000</v>
      </c>
      <c r="O852" s="54">
        <f>ROUNDUP(装备强化!$F$3*INDEX(装备强化!$C$12:$C$26,MATCH(装备强化附表!O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89</v>
      </c>
      <c r="P852" s="54">
        <f t="shared" si="199"/>
        <v>178000</v>
      </c>
      <c r="Q852" s="54">
        <f>ROUNDUP(装备强化!$F$3*INDEX(装备强化!$C$12:$C$26,MATCH(装备强化附表!Q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159</v>
      </c>
      <c r="R852" s="54">
        <f t="shared" si="200"/>
        <v>318000</v>
      </c>
      <c r="S852" s="54">
        <f>ROUNDUP(装备强化!$F$3*INDEX(装备强化!$C$12:$C$26,MATCH(装备强化附表!S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184</v>
      </c>
      <c r="T852" s="54">
        <f t="shared" si="201"/>
        <v>368000</v>
      </c>
      <c r="U852" s="54">
        <f>ROUNDUP(装备强化!$F$3*INDEX(装备强化!$C$12:$C$26,MATCH(装备强化附表!U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209</v>
      </c>
      <c r="V852" s="54">
        <f t="shared" si="202"/>
        <v>418000</v>
      </c>
      <c r="W852" s="54">
        <f>ROUNDUP(装备强化!$F$3*INDEX(装备强化!$C$12:$C$26,MATCH(装备强化附表!W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235</v>
      </c>
      <c r="X852" s="54">
        <f t="shared" si="203"/>
        <v>470000</v>
      </c>
      <c r="Y852" s="54">
        <f>ROUNDUP(装备强化!$F$3*INDEX(装备强化!$C$12:$C$26,MATCH(装备强化附表!Y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260</v>
      </c>
      <c r="Z852" s="54">
        <f t="shared" si="204"/>
        <v>520000</v>
      </c>
      <c r="AA852" s="54">
        <f>ROUNDUP(装备强化!$F$3*INDEX(装备强化!$C$12:$C$26,MATCH(装备强化附表!AA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456</v>
      </c>
      <c r="AB852" s="54">
        <f t="shared" si="205"/>
        <v>912000</v>
      </c>
      <c r="AC852" s="54">
        <f>ROUNDUP(装备强化!$F$3*INDEX(装备强化!$C$12:$C$26,MATCH(装备强化附表!AC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507</v>
      </c>
      <c r="AD852" s="54">
        <f t="shared" si="206"/>
        <v>1014000</v>
      </c>
      <c r="AE852" s="54">
        <f>ROUNDUP(装备强化!$F$3*INDEX(装备强化!$C$12:$C$26,MATCH(装备强化附表!AE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557</v>
      </c>
      <c r="AF852" s="54">
        <f t="shared" si="207"/>
        <v>1114000</v>
      </c>
      <c r="AG852" s="54">
        <f>ROUNDUP(装备强化!$F$3*INDEX(装备强化!$C$12:$C$26,MATCH(装备强化附表!AG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608</v>
      </c>
      <c r="AH852" s="54">
        <f t="shared" si="208"/>
        <v>1216000</v>
      </c>
      <c r="AI852" s="54">
        <f>ROUNDUP(装备强化!$F$3*INDEX(装备强化!$C$12:$C$26,MATCH(装备强化附表!AI$1,装备强化!$B$12:$B$26,0))*INDEX(装备强化!$G$12:$G$16,MATCH(装备强化附表!$D852,装备强化!$F$12:$F$16,0))*(INDEX(装备强化!$K$12:$K$26,MATCH(装备强化附表!$E852,装备强化!$J$12:$J$26,0))+IF($B852=1,装备强化!$K$28,0))*INDEX(装备强化!$O$12:$O$21,MATCH(装备强化附表!$C852,装备强化!$N$12:$N$21,0)),0)</f>
        <v>659</v>
      </c>
      <c r="AJ852" s="54">
        <f t="shared" si="209"/>
        <v>1318000</v>
      </c>
    </row>
    <row r="853" spans="1:36">
      <c r="A853" t="s">
        <v>1287</v>
      </c>
      <c r="B853">
        <v>0</v>
      </c>
      <c r="C853" t="s">
        <v>127</v>
      </c>
      <c r="D853" t="s">
        <v>311</v>
      </c>
      <c r="E853">
        <v>40</v>
      </c>
      <c r="F853" t="s">
        <v>137</v>
      </c>
      <c r="G853" s="54">
        <f>ROUNDUP(装备强化!$F$3*INDEX(装备强化!$C$12:$C$26,MATCH(装备强化附表!G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32</v>
      </c>
      <c r="H853" s="54">
        <f t="shared" si="195"/>
        <v>64000</v>
      </c>
      <c r="I853" s="54">
        <f>ROUNDUP(装备强化!$F$3*INDEX(装备强化!$C$12:$C$26,MATCH(装备强化附表!I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48</v>
      </c>
      <c r="J853" s="54">
        <f t="shared" si="196"/>
        <v>96000</v>
      </c>
      <c r="K853" s="54">
        <f>ROUNDUP(装备强化!$F$3*INDEX(装备强化!$C$12:$C$26,MATCH(装备强化附表!K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71</v>
      </c>
      <c r="L853" s="54">
        <f t="shared" si="197"/>
        <v>142000</v>
      </c>
      <c r="M853" s="54">
        <f>ROUNDUP(装备强化!$F$3*INDEX(装备强化!$C$12:$C$26,MATCH(装备强化附表!M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87</v>
      </c>
      <c r="N853" s="54">
        <f t="shared" si="198"/>
        <v>174000</v>
      </c>
      <c r="O853" s="54">
        <f>ROUNDUP(装备强化!$F$3*INDEX(装备强化!$C$12:$C$26,MATCH(装备强化附表!O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111</v>
      </c>
      <c r="P853" s="54">
        <f t="shared" si="199"/>
        <v>222000</v>
      </c>
      <c r="Q853" s="54">
        <f>ROUNDUP(装备强化!$F$3*INDEX(装备强化!$C$12:$C$26,MATCH(装备强化附表!Q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197</v>
      </c>
      <c r="R853" s="54">
        <f t="shared" si="200"/>
        <v>394000</v>
      </c>
      <c r="S853" s="54">
        <f>ROUNDUP(装备强化!$F$3*INDEX(装备强化!$C$12:$C$26,MATCH(装备强化附表!S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229</v>
      </c>
      <c r="T853" s="54">
        <f t="shared" si="201"/>
        <v>458000</v>
      </c>
      <c r="U853" s="54">
        <f>ROUNDUP(装备强化!$F$3*INDEX(装备强化!$C$12:$C$26,MATCH(装备强化附表!U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260</v>
      </c>
      <c r="V853" s="54">
        <f t="shared" si="202"/>
        <v>520000</v>
      </c>
      <c r="W853" s="54">
        <f>ROUNDUP(装备强化!$F$3*INDEX(装备强化!$C$12:$C$26,MATCH(装备强化附表!W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292</v>
      </c>
      <c r="X853" s="54">
        <f t="shared" si="203"/>
        <v>584000</v>
      </c>
      <c r="Y853" s="54">
        <f>ROUNDUP(装备强化!$F$3*INDEX(装备强化!$C$12:$C$26,MATCH(装备强化附表!Y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323</v>
      </c>
      <c r="Z853" s="54">
        <f t="shared" si="204"/>
        <v>646000</v>
      </c>
      <c r="AA853" s="54">
        <f>ROUNDUP(装备强化!$F$3*INDEX(装备强化!$C$12:$C$26,MATCH(装备强化附表!AA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567</v>
      </c>
      <c r="AB853" s="54">
        <f t="shared" si="205"/>
        <v>1134000</v>
      </c>
      <c r="AC853" s="54">
        <f>ROUNDUP(装备强化!$F$3*INDEX(装备强化!$C$12:$C$26,MATCH(装备强化附表!AC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630</v>
      </c>
      <c r="AD853" s="54">
        <f t="shared" si="206"/>
        <v>1260000</v>
      </c>
      <c r="AE853" s="54">
        <f>ROUNDUP(装备强化!$F$3*INDEX(装备强化!$C$12:$C$26,MATCH(装备强化附表!AE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693</v>
      </c>
      <c r="AF853" s="54">
        <f t="shared" si="207"/>
        <v>1386000</v>
      </c>
      <c r="AG853" s="54">
        <f>ROUNDUP(装备强化!$F$3*INDEX(装备强化!$C$12:$C$26,MATCH(装备强化附表!AG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756</v>
      </c>
      <c r="AH853" s="54">
        <f t="shared" si="208"/>
        <v>1512000</v>
      </c>
      <c r="AI853" s="54">
        <f>ROUNDUP(装备强化!$F$3*INDEX(装备强化!$C$12:$C$26,MATCH(装备强化附表!AI$1,装备强化!$B$12:$B$26,0))*INDEX(装备强化!$G$12:$G$16,MATCH(装备强化附表!$D853,装备强化!$F$12:$F$16,0))*(INDEX(装备强化!$K$12:$K$26,MATCH(装备强化附表!$E853,装备强化!$J$12:$J$26,0))+IF($B853=1,装备强化!$K$28,0))*INDEX(装备强化!$O$12:$O$21,MATCH(装备强化附表!$C853,装备强化!$N$12:$N$21,0)),0)</f>
        <v>819</v>
      </c>
      <c r="AJ853" s="54">
        <f t="shared" si="209"/>
        <v>1638000</v>
      </c>
    </row>
    <row r="854" spans="1:36">
      <c r="A854" t="s">
        <v>1292</v>
      </c>
      <c r="B854">
        <v>1</v>
      </c>
      <c r="C854" t="s">
        <v>127</v>
      </c>
      <c r="D854" t="s">
        <v>311</v>
      </c>
      <c r="E854">
        <v>40</v>
      </c>
      <c r="F854" t="s">
        <v>137</v>
      </c>
      <c r="G854" s="54">
        <f>ROUNDUP(装备强化!$F$3*INDEX(装备强化!$C$12:$C$26,MATCH(装备强化附表!G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41</v>
      </c>
      <c r="H854" s="54">
        <f t="shared" si="195"/>
        <v>82000</v>
      </c>
      <c r="I854" s="54">
        <f>ROUNDUP(装备强化!$F$3*INDEX(装备强化!$C$12:$C$26,MATCH(装备强化附表!I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61</v>
      </c>
      <c r="J854" s="54">
        <f t="shared" si="196"/>
        <v>122000</v>
      </c>
      <c r="K854" s="54">
        <f>ROUNDUP(装备强化!$F$3*INDEX(装备强化!$C$12:$C$26,MATCH(装备强化附表!K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92</v>
      </c>
      <c r="L854" s="54">
        <f t="shared" si="197"/>
        <v>184000</v>
      </c>
      <c r="M854" s="54">
        <f>ROUNDUP(装备强化!$F$3*INDEX(装备强化!$C$12:$C$26,MATCH(装备强化附表!M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112</v>
      </c>
      <c r="N854" s="54">
        <f t="shared" si="198"/>
        <v>224000</v>
      </c>
      <c r="O854" s="54">
        <f>ROUNDUP(装备强化!$F$3*INDEX(装备强化!$C$12:$C$26,MATCH(装备强化附表!O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142</v>
      </c>
      <c r="P854" s="54">
        <f t="shared" si="199"/>
        <v>284000</v>
      </c>
      <c r="Q854" s="54">
        <f>ROUNDUP(装备强化!$F$3*INDEX(装备强化!$C$12:$C$26,MATCH(装备强化附表!Q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254</v>
      </c>
      <c r="R854" s="54">
        <f t="shared" si="200"/>
        <v>508000</v>
      </c>
      <c r="S854" s="54">
        <f>ROUNDUP(装备强化!$F$3*INDEX(装备强化!$C$12:$C$26,MATCH(装备强化附表!S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294</v>
      </c>
      <c r="T854" s="54">
        <f t="shared" si="201"/>
        <v>588000</v>
      </c>
      <c r="U854" s="54">
        <f>ROUNDUP(装备强化!$F$3*INDEX(装备强化!$C$12:$C$26,MATCH(装备强化附表!U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335</v>
      </c>
      <c r="V854" s="54">
        <f t="shared" si="202"/>
        <v>670000</v>
      </c>
      <c r="W854" s="54">
        <f>ROUNDUP(装备强化!$F$3*INDEX(装备强化!$C$12:$C$26,MATCH(装备强化附表!W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375</v>
      </c>
      <c r="X854" s="54">
        <f t="shared" si="203"/>
        <v>750000</v>
      </c>
      <c r="Y854" s="54">
        <f>ROUNDUP(装备强化!$F$3*INDEX(装备强化!$C$12:$C$26,MATCH(装备强化附表!Y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416</v>
      </c>
      <c r="Z854" s="54">
        <f t="shared" si="204"/>
        <v>832000</v>
      </c>
      <c r="AA854" s="54">
        <f>ROUNDUP(装备强化!$F$3*INDEX(装备强化!$C$12:$C$26,MATCH(装备强化附表!AA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729</v>
      </c>
      <c r="AB854" s="54">
        <f t="shared" si="205"/>
        <v>1458000</v>
      </c>
      <c r="AC854" s="54">
        <f>ROUNDUP(装备强化!$F$3*INDEX(装备强化!$C$12:$C$26,MATCH(装备强化附表!AC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810</v>
      </c>
      <c r="AD854" s="54">
        <f t="shared" si="206"/>
        <v>1620000</v>
      </c>
      <c r="AE854" s="54">
        <f>ROUNDUP(装备强化!$F$3*INDEX(装备强化!$C$12:$C$26,MATCH(装备强化附表!AE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891</v>
      </c>
      <c r="AF854" s="54">
        <f t="shared" si="207"/>
        <v>1782000</v>
      </c>
      <c r="AG854" s="54">
        <f>ROUNDUP(装备强化!$F$3*INDEX(装备强化!$C$12:$C$26,MATCH(装备强化附表!AG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972</v>
      </c>
      <c r="AH854" s="54">
        <f t="shared" si="208"/>
        <v>1944000</v>
      </c>
      <c r="AI854" s="54">
        <f>ROUNDUP(装备强化!$F$3*INDEX(装备强化!$C$12:$C$26,MATCH(装备强化附表!AI$1,装备强化!$B$12:$B$26,0))*INDEX(装备强化!$G$12:$G$16,MATCH(装备强化附表!$D854,装备强化!$F$12:$F$16,0))*(INDEX(装备强化!$K$12:$K$26,MATCH(装备强化附表!$E854,装备强化!$J$12:$J$26,0))+IF($B854=1,装备强化!$K$28,0))*INDEX(装备强化!$O$12:$O$21,MATCH(装备强化附表!$C854,装备强化!$N$12:$N$21,0)),0)</f>
        <v>1053</v>
      </c>
      <c r="AJ854" s="54">
        <f t="shared" si="209"/>
        <v>2106000</v>
      </c>
    </row>
    <row r="855" spans="1:36">
      <c r="A855" t="s">
        <v>1297</v>
      </c>
      <c r="B855">
        <v>0</v>
      </c>
      <c r="C855" t="s">
        <v>128</v>
      </c>
      <c r="D855" t="s">
        <v>311</v>
      </c>
      <c r="E855">
        <v>40</v>
      </c>
      <c r="F855" t="s">
        <v>137</v>
      </c>
      <c r="G855" s="54">
        <f>ROUNDUP(装备强化!$F$3*INDEX(装备强化!$C$12:$C$26,MATCH(装备强化附表!G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20</v>
      </c>
      <c r="H855" s="54">
        <f t="shared" si="195"/>
        <v>40000</v>
      </c>
      <c r="I855" s="54">
        <f>ROUNDUP(装备强化!$F$3*INDEX(装备强化!$C$12:$C$26,MATCH(装备强化附表!I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30</v>
      </c>
      <c r="J855" s="54">
        <f t="shared" si="196"/>
        <v>60000</v>
      </c>
      <c r="K855" s="54">
        <f>ROUNDUP(装备强化!$F$3*INDEX(装备强化!$C$12:$C$26,MATCH(装备强化附表!K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45</v>
      </c>
      <c r="L855" s="54">
        <f t="shared" si="197"/>
        <v>90000</v>
      </c>
      <c r="M855" s="54">
        <f>ROUNDUP(装备强化!$F$3*INDEX(装备强化!$C$12:$C$26,MATCH(装备强化附表!M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55</v>
      </c>
      <c r="N855" s="54">
        <f t="shared" si="198"/>
        <v>110000</v>
      </c>
      <c r="O855" s="54">
        <f>ROUNDUP(装备强化!$F$3*INDEX(装备强化!$C$12:$C$26,MATCH(装备强化附表!O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69</v>
      </c>
      <c r="P855" s="54">
        <f t="shared" si="199"/>
        <v>138000</v>
      </c>
      <c r="Q855" s="54">
        <f>ROUNDUP(装备强化!$F$3*INDEX(装备强化!$C$12:$C$26,MATCH(装备强化附表!Q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124</v>
      </c>
      <c r="R855" s="54">
        <f t="shared" si="200"/>
        <v>248000</v>
      </c>
      <c r="S855" s="54">
        <f>ROUNDUP(装备强化!$F$3*INDEX(装备强化!$C$12:$C$26,MATCH(装备强化附表!S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143</v>
      </c>
      <c r="T855" s="54">
        <f t="shared" si="201"/>
        <v>286000</v>
      </c>
      <c r="U855" s="54">
        <f>ROUNDUP(装备强化!$F$3*INDEX(装备强化!$C$12:$C$26,MATCH(装备强化附表!U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163</v>
      </c>
      <c r="V855" s="54">
        <f t="shared" si="202"/>
        <v>326000</v>
      </c>
      <c r="W855" s="54">
        <f>ROUNDUP(装备强化!$F$3*INDEX(装备强化!$C$12:$C$26,MATCH(装备强化附表!W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183</v>
      </c>
      <c r="X855" s="54">
        <f t="shared" si="203"/>
        <v>366000</v>
      </c>
      <c r="Y855" s="54">
        <f>ROUNDUP(装备强化!$F$3*INDEX(装备强化!$C$12:$C$26,MATCH(装备强化附表!Y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202</v>
      </c>
      <c r="Z855" s="54">
        <f t="shared" si="204"/>
        <v>404000</v>
      </c>
      <c r="AA855" s="54">
        <f>ROUNDUP(装备强化!$F$3*INDEX(装备强化!$C$12:$C$26,MATCH(装备强化附表!AA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355</v>
      </c>
      <c r="AB855" s="54">
        <f t="shared" si="205"/>
        <v>710000</v>
      </c>
      <c r="AC855" s="54">
        <f>ROUNDUP(装备强化!$F$3*INDEX(装备强化!$C$12:$C$26,MATCH(装备强化附表!AC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394</v>
      </c>
      <c r="AD855" s="54">
        <f t="shared" si="206"/>
        <v>788000</v>
      </c>
      <c r="AE855" s="54">
        <f>ROUNDUP(装备强化!$F$3*INDEX(装备强化!$C$12:$C$26,MATCH(装备强化附表!AE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434</v>
      </c>
      <c r="AF855" s="54">
        <f t="shared" si="207"/>
        <v>868000</v>
      </c>
      <c r="AG855" s="54">
        <f>ROUNDUP(装备强化!$F$3*INDEX(装备强化!$C$12:$C$26,MATCH(装备强化附表!AG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473</v>
      </c>
      <c r="AH855" s="54">
        <f t="shared" si="208"/>
        <v>946000</v>
      </c>
      <c r="AI855" s="54">
        <f>ROUNDUP(装备强化!$F$3*INDEX(装备强化!$C$12:$C$26,MATCH(装备强化附表!AI$1,装备强化!$B$12:$B$26,0))*INDEX(装备强化!$G$12:$G$16,MATCH(装备强化附表!$D855,装备强化!$F$12:$F$16,0))*(INDEX(装备强化!$K$12:$K$26,MATCH(装备强化附表!$E855,装备强化!$J$12:$J$26,0))+IF($B855=1,装备强化!$K$28,0))*INDEX(装备强化!$O$12:$O$21,MATCH(装备强化附表!$C855,装备强化!$N$12:$N$21,0)),0)</f>
        <v>512</v>
      </c>
      <c r="AJ855" s="54">
        <f t="shared" si="209"/>
        <v>1024000</v>
      </c>
    </row>
    <row r="856" spans="1:36">
      <c r="A856" t="s">
        <v>1302</v>
      </c>
      <c r="B856">
        <v>1</v>
      </c>
      <c r="C856" t="s">
        <v>128</v>
      </c>
      <c r="D856" t="s">
        <v>311</v>
      </c>
      <c r="E856">
        <v>40</v>
      </c>
      <c r="F856" t="s">
        <v>137</v>
      </c>
      <c r="G856" s="54">
        <f>ROUNDUP(装备强化!$F$3*INDEX(装备强化!$C$12:$C$26,MATCH(装备强化附表!G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26</v>
      </c>
      <c r="H856" s="54">
        <f t="shared" si="195"/>
        <v>52000</v>
      </c>
      <c r="I856" s="54">
        <f>ROUNDUP(装备强化!$F$3*INDEX(装备强化!$C$12:$C$26,MATCH(装备强化附表!I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38</v>
      </c>
      <c r="J856" s="54">
        <f t="shared" si="196"/>
        <v>76000</v>
      </c>
      <c r="K856" s="54">
        <f>ROUNDUP(装备强化!$F$3*INDEX(装备强化!$C$12:$C$26,MATCH(装备强化附表!K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57</v>
      </c>
      <c r="L856" s="54">
        <f t="shared" si="197"/>
        <v>114000</v>
      </c>
      <c r="M856" s="54">
        <f>ROUNDUP(装备强化!$F$3*INDEX(装备强化!$C$12:$C$26,MATCH(装备强化附表!M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70</v>
      </c>
      <c r="N856" s="54">
        <f t="shared" si="198"/>
        <v>140000</v>
      </c>
      <c r="O856" s="54">
        <f>ROUNDUP(装备强化!$F$3*INDEX(装备强化!$C$12:$C$26,MATCH(装备强化附表!O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89</v>
      </c>
      <c r="P856" s="54">
        <f t="shared" si="199"/>
        <v>178000</v>
      </c>
      <c r="Q856" s="54">
        <f>ROUNDUP(装备强化!$F$3*INDEX(装备强化!$C$12:$C$26,MATCH(装备强化附表!Q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159</v>
      </c>
      <c r="R856" s="54">
        <f t="shared" si="200"/>
        <v>318000</v>
      </c>
      <c r="S856" s="54">
        <f>ROUNDUP(装备强化!$F$3*INDEX(装备强化!$C$12:$C$26,MATCH(装备强化附表!S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184</v>
      </c>
      <c r="T856" s="54">
        <f t="shared" si="201"/>
        <v>368000</v>
      </c>
      <c r="U856" s="54">
        <f>ROUNDUP(装备强化!$F$3*INDEX(装备强化!$C$12:$C$26,MATCH(装备强化附表!U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209</v>
      </c>
      <c r="V856" s="54">
        <f t="shared" si="202"/>
        <v>418000</v>
      </c>
      <c r="W856" s="54">
        <f>ROUNDUP(装备强化!$F$3*INDEX(装备强化!$C$12:$C$26,MATCH(装备强化附表!W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235</v>
      </c>
      <c r="X856" s="54">
        <f t="shared" si="203"/>
        <v>470000</v>
      </c>
      <c r="Y856" s="54">
        <f>ROUNDUP(装备强化!$F$3*INDEX(装备强化!$C$12:$C$26,MATCH(装备强化附表!Y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260</v>
      </c>
      <c r="Z856" s="54">
        <f t="shared" si="204"/>
        <v>520000</v>
      </c>
      <c r="AA856" s="54">
        <f>ROUNDUP(装备强化!$F$3*INDEX(装备强化!$C$12:$C$26,MATCH(装备强化附表!AA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456</v>
      </c>
      <c r="AB856" s="54">
        <f t="shared" si="205"/>
        <v>912000</v>
      </c>
      <c r="AC856" s="54">
        <f>ROUNDUP(装备强化!$F$3*INDEX(装备强化!$C$12:$C$26,MATCH(装备强化附表!AC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507</v>
      </c>
      <c r="AD856" s="54">
        <f t="shared" si="206"/>
        <v>1014000</v>
      </c>
      <c r="AE856" s="54">
        <f>ROUNDUP(装备强化!$F$3*INDEX(装备强化!$C$12:$C$26,MATCH(装备强化附表!AE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557</v>
      </c>
      <c r="AF856" s="54">
        <f t="shared" si="207"/>
        <v>1114000</v>
      </c>
      <c r="AG856" s="54">
        <f>ROUNDUP(装备强化!$F$3*INDEX(装备强化!$C$12:$C$26,MATCH(装备强化附表!AG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608</v>
      </c>
      <c r="AH856" s="54">
        <f t="shared" si="208"/>
        <v>1216000</v>
      </c>
      <c r="AI856" s="54">
        <f>ROUNDUP(装备强化!$F$3*INDEX(装备强化!$C$12:$C$26,MATCH(装备强化附表!AI$1,装备强化!$B$12:$B$26,0))*INDEX(装备强化!$G$12:$G$16,MATCH(装备强化附表!$D856,装备强化!$F$12:$F$16,0))*(INDEX(装备强化!$K$12:$K$26,MATCH(装备强化附表!$E856,装备强化!$J$12:$J$26,0))+IF($B856=1,装备强化!$K$28,0))*INDEX(装备强化!$O$12:$O$21,MATCH(装备强化附表!$C856,装备强化!$N$12:$N$21,0)),0)</f>
        <v>659</v>
      </c>
      <c r="AJ856" s="54">
        <f t="shared" si="209"/>
        <v>1318000</v>
      </c>
    </row>
    <row r="857" spans="1:36">
      <c r="A857" t="s">
        <v>1307</v>
      </c>
      <c r="B857">
        <v>0</v>
      </c>
      <c r="C857" t="s">
        <v>126</v>
      </c>
      <c r="D857" t="s">
        <v>311</v>
      </c>
      <c r="E857">
        <v>40</v>
      </c>
      <c r="F857" t="s">
        <v>232</v>
      </c>
      <c r="G857" s="54">
        <f>ROUNDUP(装备强化!$F$3*INDEX(装备强化!$C$12:$C$26,MATCH(装备强化附表!G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16</v>
      </c>
      <c r="H857" s="54">
        <f t="shared" si="195"/>
        <v>32000</v>
      </c>
      <c r="I857" s="54">
        <f>ROUNDUP(装备强化!$F$3*INDEX(装备强化!$C$12:$C$26,MATCH(装备强化附表!I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24</v>
      </c>
      <c r="J857" s="54">
        <f t="shared" si="196"/>
        <v>48000</v>
      </c>
      <c r="K857" s="54">
        <f>ROUNDUP(装备强化!$F$3*INDEX(装备强化!$C$12:$C$26,MATCH(装备强化附表!K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36</v>
      </c>
      <c r="L857" s="54">
        <f t="shared" si="197"/>
        <v>72000</v>
      </c>
      <c r="M857" s="54">
        <f>ROUNDUP(装备强化!$F$3*INDEX(装备强化!$C$12:$C$26,MATCH(装备强化附表!M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44</v>
      </c>
      <c r="N857" s="54">
        <f t="shared" si="198"/>
        <v>88000</v>
      </c>
      <c r="O857" s="54">
        <f>ROUNDUP(装备强化!$F$3*INDEX(装备强化!$C$12:$C$26,MATCH(装备强化附表!O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56</v>
      </c>
      <c r="P857" s="54">
        <f t="shared" si="199"/>
        <v>112000</v>
      </c>
      <c r="Q857" s="54">
        <f>ROUNDUP(装备强化!$F$3*INDEX(装备强化!$C$12:$C$26,MATCH(装备强化附表!Q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99</v>
      </c>
      <c r="R857" s="54">
        <f t="shared" si="200"/>
        <v>198000</v>
      </c>
      <c r="S857" s="54">
        <f>ROUNDUP(装备强化!$F$3*INDEX(装备强化!$C$12:$C$26,MATCH(装备强化附表!S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115</v>
      </c>
      <c r="T857" s="54">
        <f t="shared" si="201"/>
        <v>230000</v>
      </c>
      <c r="U857" s="54">
        <f>ROUNDUP(装备强化!$F$3*INDEX(装备强化!$C$12:$C$26,MATCH(装备强化附表!U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130</v>
      </c>
      <c r="V857" s="54">
        <f t="shared" si="202"/>
        <v>260000</v>
      </c>
      <c r="W857" s="54">
        <f>ROUNDUP(装备强化!$F$3*INDEX(装备强化!$C$12:$C$26,MATCH(装备强化附表!W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146</v>
      </c>
      <c r="X857" s="54">
        <f t="shared" si="203"/>
        <v>292000</v>
      </c>
      <c r="Y857" s="54">
        <f>ROUNDUP(装备强化!$F$3*INDEX(装备强化!$C$12:$C$26,MATCH(装备强化附表!Y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162</v>
      </c>
      <c r="Z857" s="54">
        <f t="shared" si="204"/>
        <v>324000</v>
      </c>
      <c r="AA857" s="54">
        <f>ROUNDUP(装备强化!$F$3*INDEX(装备强化!$C$12:$C$26,MATCH(装备强化附表!AA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284</v>
      </c>
      <c r="AB857" s="54">
        <f t="shared" si="205"/>
        <v>568000</v>
      </c>
      <c r="AC857" s="54">
        <f>ROUNDUP(装备强化!$F$3*INDEX(装备强化!$C$12:$C$26,MATCH(装备强化附表!AC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315</v>
      </c>
      <c r="AD857" s="54">
        <f t="shared" si="206"/>
        <v>630000</v>
      </c>
      <c r="AE857" s="54">
        <f>ROUNDUP(装备强化!$F$3*INDEX(装备强化!$C$12:$C$26,MATCH(装备强化附表!AE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347</v>
      </c>
      <c r="AF857" s="54">
        <f t="shared" si="207"/>
        <v>694000</v>
      </c>
      <c r="AG857" s="54">
        <f>ROUNDUP(装备强化!$F$3*INDEX(装备强化!$C$12:$C$26,MATCH(装备强化附表!AG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378</v>
      </c>
      <c r="AH857" s="54">
        <f t="shared" si="208"/>
        <v>756000</v>
      </c>
      <c r="AI857" s="54">
        <f>ROUNDUP(装备强化!$F$3*INDEX(装备强化!$C$12:$C$26,MATCH(装备强化附表!AI$1,装备强化!$B$12:$B$26,0))*INDEX(装备强化!$G$12:$G$16,MATCH(装备强化附表!$D857,装备强化!$F$12:$F$16,0))*(INDEX(装备强化!$K$12:$K$26,MATCH(装备强化附表!$E857,装备强化!$J$12:$J$26,0))+IF($B857=1,装备强化!$K$28,0))*INDEX(装备强化!$O$12:$O$21,MATCH(装备强化附表!$C857,装备强化!$N$12:$N$21,0)),0)</f>
        <v>410</v>
      </c>
      <c r="AJ857" s="54">
        <f t="shared" si="209"/>
        <v>820000</v>
      </c>
    </row>
    <row r="858" spans="1:36">
      <c r="A858" t="s">
        <v>1312</v>
      </c>
      <c r="B858">
        <v>1</v>
      </c>
      <c r="C858" t="s">
        <v>126</v>
      </c>
      <c r="D858" t="s">
        <v>311</v>
      </c>
      <c r="E858">
        <v>40</v>
      </c>
      <c r="F858" t="s">
        <v>232</v>
      </c>
      <c r="G858" s="54">
        <f>ROUNDUP(装备强化!$F$3*INDEX(装备强化!$C$12:$C$26,MATCH(装备强化附表!G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21</v>
      </c>
      <c r="H858" s="54">
        <f t="shared" si="195"/>
        <v>42000</v>
      </c>
      <c r="I858" s="54">
        <f>ROUNDUP(装备强化!$F$3*INDEX(装备强化!$C$12:$C$26,MATCH(装备强化附表!I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31</v>
      </c>
      <c r="J858" s="54">
        <f t="shared" si="196"/>
        <v>62000</v>
      </c>
      <c r="K858" s="54">
        <f>ROUNDUP(装备强化!$F$3*INDEX(装备强化!$C$12:$C$26,MATCH(装备强化附表!K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46</v>
      </c>
      <c r="L858" s="54">
        <f t="shared" si="197"/>
        <v>92000</v>
      </c>
      <c r="M858" s="54">
        <f>ROUNDUP(装备强化!$F$3*INDEX(装备强化!$C$12:$C$26,MATCH(装备强化附表!M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56</v>
      </c>
      <c r="N858" s="54">
        <f t="shared" si="198"/>
        <v>112000</v>
      </c>
      <c r="O858" s="54">
        <f>ROUNDUP(装备强化!$F$3*INDEX(装备强化!$C$12:$C$26,MATCH(装备强化附表!O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71</v>
      </c>
      <c r="P858" s="54">
        <f t="shared" si="199"/>
        <v>142000</v>
      </c>
      <c r="Q858" s="54">
        <f>ROUNDUP(装备强化!$F$3*INDEX(装备强化!$C$12:$C$26,MATCH(装备强化附表!Q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127</v>
      </c>
      <c r="R858" s="54">
        <f t="shared" si="200"/>
        <v>254000</v>
      </c>
      <c r="S858" s="54">
        <f>ROUNDUP(装备强化!$F$3*INDEX(装备强化!$C$12:$C$26,MATCH(装备强化附表!S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147</v>
      </c>
      <c r="T858" s="54">
        <f t="shared" si="201"/>
        <v>294000</v>
      </c>
      <c r="U858" s="54">
        <f>ROUNDUP(装备强化!$F$3*INDEX(装备强化!$C$12:$C$26,MATCH(装备强化附表!U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168</v>
      </c>
      <c r="V858" s="54">
        <f t="shared" si="202"/>
        <v>336000</v>
      </c>
      <c r="W858" s="54">
        <f>ROUNDUP(装备强化!$F$3*INDEX(装备强化!$C$12:$C$26,MATCH(装备强化附表!W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188</v>
      </c>
      <c r="X858" s="54">
        <f t="shared" si="203"/>
        <v>376000</v>
      </c>
      <c r="Y858" s="54">
        <f>ROUNDUP(装备强化!$F$3*INDEX(装备强化!$C$12:$C$26,MATCH(装备强化附表!Y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208</v>
      </c>
      <c r="Z858" s="54">
        <f t="shared" si="204"/>
        <v>416000</v>
      </c>
      <c r="AA858" s="54">
        <f>ROUNDUP(装备强化!$F$3*INDEX(装备强化!$C$12:$C$26,MATCH(装备强化附表!AA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365</v>
      </c>
      <c r="AB858" s="54">
        <f t="shared" si="205"/>
        <v>730000</v>
      </c>
      <c r="AC858" s="54">
        <f>ROUNDUP(装备强化!$F$3*INDEX(装备强化!$C$12:$C$26,MATCH(装备强化附表!AC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405</v>
      </c>
      <c r="AD858" s="54">
        <f t="shared" si="206"/>
        <v>810000</v>
      </c>
      <c r="AE858" s="54">
        <f>ROUNDUP(装备强化!$F$3*INDEX(装备强化!$C$12:$C$26,MATCH(装备强化附表!AE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446</v>
      </c>
      <c r="AF858" s="54">
        <f t="shared" si="207"/>
        <v>892000</v>
      </c>
      <c r="AG858" s="54">
        <f>ROUNDUP(装备强化!$F$3*INDEX(装备强化!$C$12:$C$26,MATCH(装备强化附表!AG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486</v>
      </c>
      <c r="AH858" s="54">
        <f t="shared" si="208"/>
        <v>972000</v>
      </c>
      <c r="AI858" s="54">
        <f>ROUNDUP(装备强化!$F$3*INDEX(装备强化!$C$12:$C$26,MATCH(装备强化附表!AI$1,装备强化!$B$12:$B$26,0))*INDEX(装备强化!$G$12:$G$16,MATCH(装备强化附表!$D858,装备强化!$F$12:$F$16,0))*(INDEX(装备强化!$K$12:$K$26,MATCH(装备强化附表!$E858,装备强化!$J$12:$J$26,0))+IF($B858=1,装备强化!$K$28,0))*INDEX(装备强化!$O$12:$O$21,MATCH(装备强化附表!$C858,装备强化!$N$12:$N$21,0)),0)</f>
        <v>527</v>
      </c>
      <c r="AJ858" s="54">
        <f t="shared" si="209"/>
        <v>1054000</v>
      </c>
    </row>
    <row r="859" spans="1:36">
      <c r="A859" t="s">
        <v>1317</v>
      </c>
      <c r="B859">
        <v>0</v>
      </c>
      <c r="C859" t="s">
        <v>129</v>
      </c>
      <c r="D859" t="s">
        <v>311</v>
      </c>
      <c r="E859">
        <v>40</v>
      </c>
      <c r="F859" t="s">
        <v>232</v>
      </c>
      <c r="G859" s="54">
        <f>ROUNDUP(装备强化!$F$3*INDEX(装备强化!$C$12:$C$26,MATCH(装备强化附表!G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16</v>
      </c>
      <c r="H859" s="54">
        <f t="shared" si="195"/>
        <v>32000</v>
      </c>
      <c r="I859" s="54">
        <f>ROUNDUP(装备强化!$F$3*INDEX(装备强化!$C$12:$C$26,MATCH(装备强化附表!I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24</v>
      </c>
      <c r="J859" s="54">
        <f t="shared" si="196"/>
        <v>48000</v>
      </c>
      <c r="K859" s="54">
        <f>ROUNDUP(装备强化!$F$3*INDEX(装备强化!$C$12:$C$26,MATCH(装备强化附表!K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36</v>
      </c>
      <c r="L859" s="54">
        <f t="shared" si="197"/>
        <v>72000</v>
      </c>
      <c r="M859" s="54">
        <f>ROUNDUP(装备强化!$F$3*INDEX(装备强化!$C$12:$C$26,MATCH(装备强化附表!M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44</v>
      </c>
      <c r="N859" s="54">
        <f t="shared" si="198"/>
        <v>88000</v>
      </c>
      <c r="O859" s="54">
        <f>ROUNDUP(装备强化!$F$3*INDEX(装备强化!$C$12:$C$26,MATCH(装备强化附表!O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56</v>
      </c>
      <c r="P859" s="54">
        <f t="shared" si="199"/>
        <v>112000</v>
      </c>
      <c r="Q859" s="54">
        <f>ROUNDUP(装备强化!$F$3*INDEX(装备强化!$C$12:$C$26,MATCH(装备强化附表!Q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99</v>
      </c>
      <c r="R859" s="54">
        <f t="shared" si="200"/>
        <v>198000</v>
      </c>
      <c r="S859" s="54">
        <f>ROUNDUP(装备强化!$F$3*INDEX(装备强化!$C$12:$C$26,MATCH(装备强化附表!S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115</v>
      </c>
      <c r="T859" s="54">
        <f t="shared" si="201"/>
        <v>230000</v>
      </c>
      <c r="U859" s="54">
        <f>ROUNDUP(装备强化!$F$3*INDEX(装备强化!$C$12:$C$26,MATCH(装备强化附表!U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130</v>
      </c>
      <c r="V859" s="54">
        <f t="shared" si="202"/>
        <v>260000</v>
      </c>
      <c r="W859" s="54">
        <f>ROUNDUP(装备强化!$F$3*INDEX(装备强化!$C$12:$C$26,MATCH(装备强化附表!W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146</v>
      </c>
      <c r="X859" s="54">
        <f t="shared" si="203"/>
        <v>292000</v>
      </c>
      <c r="Y859" s="54">
        <f>ROUNDUP(装备强化!$F$3*INDEX(装备强化!$C$12:$C$26,MATCH(装备强化附表!Y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162</v>
      </c>
      <c r="Z859" s="54">
        <f t="shared" si="204"/>
        <v>324000</v>
      </c>
      <c r="AA859" s="54">
        <f>ROUNDUP(装备强化!$F$3*INDEX(装备强化!$C$12:$C$26,MATCH(装备强化附表!AA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284</v>
      </c>
      <c r="AB859" s="54">
        <f t="shared" si="205"/>
        <v>568000</v>
      </c>
      <c r="AC859" s="54">
        <f>ROUNDUP(装备强化!$F$3*INDEX(装备强化!$C$12:$C$26,MATCH(装备强化附表!AC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315</v>
      </c>
      <c r="AD859" s="54">
        <f t="shared" si="206"/>
        <v>630000</v>
      </c>
      <c r="AE859" s="54">
        <f>ROUNDUP(装备强化!$F$3*INDEX(装备强化!$C$12:$C$26,MATCH(装备强化附表!AE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347</v>
      </c>
      <c r="AF859" s="54">
        <f t="shared" si="207"/>
        <v>694000</v>
      </c>
      <c r="AG859" s="54">
        <f>ROUNDUP(装备强化!$F$3*INDEX(装备强化!$C$12:$C$26,MATCH(装备强化附表!AG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378</v>
      </c>
      <c r="AH859" s="54">
        <f t="shared" si="208"/>
        <v>756000</v>
      </c>
      <c r="AI859" s="54">
        <f>ROUNDUP(装备强化!$F$3*INDEX(装备强化!$C$12:$C$26,MATCH(装备强化附表!AI$1,装备强化!$B$12:$B$26,0))*INDEX(装备强化!$G$12:$G$16,MATCH(装备强化附表!$D859,装备强化!$F$12:$F$16,0))*(INDEX(装备强化!$K$12:$K$26,MATCH(装备强化附表!$E859,装备强化!$J$12:$J$26,0))+IF($B859=1,装备强化!$K$28,0))*INDEX(装备强化!$O$12:$O$21,MATCH(装备强化附表!$C859,装备强化!$N$12:$N$21,0)),0)</f>
        <v>410</v>
      </c>
      <c r="AJ859" s="54">
        <f t="shared" si="209"/>
        <v>820000</v>
      </c>
    </row>
    <row r="860" spans="1:36">
      <c r="A860" t="s">
        <v>1322</v>
      </c>
      <c r="B860">
        <v>1</v>
      </c>
      <c r="C860" t="s">
        <v>129</v>
      </c>
      <c r="D860" t="s">
        <v>311</v>
      </c>
      <c r="E860">
        <v>40</v>
      </c>
      <c r="F860" t="s">
        <v>232</v>
      </c>
      <c r="G860" s="54">
        <f>ROUNDUP(装备强化!$F$3*INDEX(装备强化!$C$12:$C$26,MATCH(装备强化附表!G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21</v>
      </c>
      <c r="H860" s="54">
        <f t="shared" si="195"/>
        <v>42000</v>
      </c>
      <c r="I860" s="54">
        <f>ROUNDUP(装备强化!$F$3*INDEX(装备强化!$C$12:$C$26,MATCH(装备强化附表!I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31</v>
      </c>
      <c r="J860" s="54">
        <f t="shared" si="196"/>
        <v>62000</v>
      </c>
      <c r="K860" s="54">
        <f>ROUNDUP(装备强化!$F$3*INDEX(装备强化!$C$12:$C$26,MATCH(装备强化附表!K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46</v>
      </c>
      <c r="L860" s="54">
        <f t="shared" si="197"/>
        <v>92000</v>
      </c>
      <c r="M860" s="54">
        <f>ROUNDUP(装备强化!$F$3*INDEX(装备强化!$C$12:$C$26,MATCH(装备强化附表!M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56</v>
      </c>
      <c r="N860" s="54">
        <f t="shared" si="198"/>
        <v>112000</v>
      </c>
      <c r="O860" s="54">
        <f>ROUNDUP(装备强化!$F$3*INDEX(装备强化!$C$12:$C$26,MATCH(装备强化附表!O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71</v>
      </c>
      <c r="P860" s="54">
        <f t="shared" si="199"/>
        <v>142000</v>
      </c>
      <c r="Q860" s="54">
        <f>ROUNDUP(装备强化!$F$3*INDEX(装备强化!$C$12:$C$26,MATCH(装备强化附表!Q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127</v>
      </c>
      <c r="R860" s="54">
        <f t="shared" si="200"/>
        <v>254000</v>
      </c>
      <c r="S860" s="54">
        <f>ROUNDUP(装备强化!$F$3*INDEX(装备强化!$C$12:$C$26,MATCH(装备强化附表!S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147</v>
      </c>
      <c r="T860" s="54">
        <f t="shared" si="201"/>
        <v>294000</v>
      </c>
      <c r="U860" s="54">
        <f>ROUNDUP(装备强化!$F$3*INDEX(装备强化!$C$12:$C$26,MATCH(装备强化附表!U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168</v>
      </c>
      <c r="V860" s="54">
        <f t="shared" si="202"/>
        <v>336000</v>
      </c>
      <c r="W860" s="54">
        <f>ROUNDUP(装备强化!$F$3*INDEX(装备强化!$C$12:$C$26,MATCH(装备强化附表!W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188</v>
      </c>
      <c r="X860" s="54">
        <f t="shared" si="203"/>
        <v>376000</v>
      </c>
      <c r="Y860" s="54">
        <f>ROUNDUP(装备强化!$F$3*INDEX(装备强化!$C$12:$C$26,MATCH(装备强化附表!Y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208</v>
      </c>
      <c r="Z860" s="54">
        <f t="shared" si="204"/>
        <v>416000</v>
      </c>
      <c r="AA860" s="54">
        <f>ROUNDUP(装备强化!$F$3*INDEX(装备强化!$C$12:$C$26,MATCH(装备强化附表!AA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365</v>
      </c>
      <c r="AB860" s="54">
        <f t="shared" si="205"/>
        <v>730000</v>
      </c>
      <c r="AC860" s="54">
        <f>ROUNDUP(装备强化!$F$3*INDEX(装备强化!$C$12:$C$26,MATCH(装备强化附表!AC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405</v>
      </c>
      <c r="AD860" s="54">
        <f t="shared" si="206"/>
        <v>810000</v>
      </c>
      <c r="AE860" s="54">
        <f>ROUNDUP(装备强化!$F$3*INDEX(装备强化!$C$12:$C$26,MATCH(装备强化附表!AE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446</v>
      </c>
      <c r="AF860" s="54">
        <f t="shared" si="207"/>
        <v>892000</v>
      </c>
      <c r="AG860" s="54">
        <f>ROUNDUP(装备强化!$F$3*INDEX(装备强化!$C$12:$C$26,MATCH(装备强化附表!AG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486</v>
      </c>
      <c r="AH860" s="54">
        <f t="shared" si="208"/>
        <v>972000</v>
      </c>
      <c r="AI860" s="54">
        <f>ROUNDUP(装备强化!$F$3*INDEX(装备强化!$C$12:$C$26,MATCH(装备强化附表!AI$1,装备强化!$B$12:$B$26,0))*INDEX(装备强化!$G$12:$G$16,MATCH(装备强化附表!$D860,装备强化!$F$12:$F$16,0))*(INDEX(装备强化!$K$12:$K$26,MATCH(装备强化附表!$E860,装备强化!$J$12:$J$26,0))+IF($B860=1,装备强化!$K$28,0))*INDEX(装备强化!$O$12:$O$21,MATCH(装备强化附表!$C860,装备强化!$N$12:$N$21,0)),0)</f>
        <v>527</v>
      </c>
      <c r="AJ860" s="54">
        <f t="shared" si="209"/>
        <v>1054000</v>
      </c>
    </row>
    <row r="861" spans="1:36">
      <c r="A861" t="s">
        <v>1327</v>
      </c>
      <c r="B861">
        <v>0</v>
      </c>
      <c r="C861" t="s">
        <v>123</v>
      </c>
      <c r="D861" t="s">
        <v>311</v>
      </c>
      <c r="E861">
        <v>45</v>
      </c>
      <c r="F861" t="s">
        <v>232</v>
      </c>
      <c r="G861" s="54">
        <f>ROUNDUP(装备强化!$F$3*INDEX(装备强化!$C$12:$C$26,MATCH(装备强化附表!G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18</v>
      </c>
      <c r="H861" s="54">
        <f t="shared" si="195"/>
        <v>36000</v>
      </c>
      <c r="I861" s="54">
        <f>ROUNDUP(装备强化!$F$3*INDEX(装备强化!$C$12:$C$26,MATCH(装备强化附表!I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26</v>
      </c>
      <c r="J861" s="54">
        <f t="shared" si="196"/>
        <v>52000</v>
      </c>
      <c r="K861" s="54">
        <f>ROUNDUP(装备强化!$F$3*INDEX(装备强化!$C$12:$C$26,MATCH(装备强化附表!K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39</v>
      </c>
      <c r="L861" s="54">
        <f t="shared" si="197"/>
        <v>78000</v>
      </c>
      <c r="M861" s="54">
        <f>ROUNDUP(装备强化!$F$3*INDEX(装备强化!$C$12:$C$26,MATCH(装备强化附表!M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48</v>
      </c>
      <c r="N861" s="54">
        <f t="shared" si="198"/>
        <v>96000</v>
      </c>
      <c r="O861" s="54">
        <f>ROUNDUP(装备强化!$F$3*INDEX(装备强化!$C$12:$C$26,MATCH(装备强化附表!O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61</v>
      </c>
      <c r="P861" s="54">
        <f t="shared" si="199"/>
        <v>122000</v>
      </c>
      <c r="Q861" s="54">
        <f>ROUNDUP(装备强化!$F$3*INDEX(装备强化!$C$12:$C$26,MATCH(装备强化附表!Q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108</v>
      </c>
      <c r="R861" s="54">
        <f t="shared" si="200"/>
        <v>216000</v>
      </c>
      <c r="S861" s="54">
        <f>ROUNDUP(装备强化!$F$3*INDEX(装备强化!$C$12:$C$26,MATCH(装备强化附表!S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126</v>
      </c>
      <c r="T861" s="54">
        <f t="shared" si="201"/>
        <v>252000</v>
      </c>
      <c r="U861" s="54">
        <f>ROUNDUP(装备强化!$F$3*INDEX(装备强化!$C$12:$C$26,MATCH(装备强化附表!U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143</v>
      </c>
      <c r="V861" s="54">
        <f t="shared" si="202"/>
        <v>286000</v>
      </c>
      <c r="W861" s="54">
        <f>ROUNDUP(装备强化!$F$3*INDEX(装备强化!$C$12:$C$26,MATCH(装备强化附表!W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160</v>
      </c>
      <c r="X861" s="54">
        <f t="shared" si="203"/>
        <v>320000</v>
      </c>
      <c r="Y861" s="54">
        <f>ROUNDUP(装备强化!$F$3*INDEX(装备强化!$C$12:$C$26,MATCH(装备强化附表!Y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177</v>
      </c>
      <c r="Z861" s="54">
        <f t="shared" si="204"/>
        <v>354000</v>
      </c>
      <c r="AA861" s="54">
        <f>ROUNDUP(装备强化!$F$3*INDEX(装备强化!$C$12:$C$26,MATCH(装备强化附表!AA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311</v>
      </c>
      <c r="AB861" s="54">
        <f t="shared" si="205"/>
        <v>622000</v>
      </c>
      <c r="AC861" s="54">
        <f>ROUNDUP(装备强化!$F$3*INDEX(装备强化!$C$12:$C$26,MATCH(装备强化附表!AC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345</v>
      </c>
      <c r="AD861" s="54">
        <f t="shared" si="206"/>
        <v>690000</v>
      </c>
      <c r="AE861" s="54">
        <f>ROUNDUP(装备强化!$F$3*INDEX(装备强化!$C$12:$C$26,MATCH(装备强化附表!AE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380</v>
      </c>
      <c r="AF861" s="54">
        <f t="shared" si="207"/>
        <v>760000</v>
      </c>
      <c r="AG861" s="54">
        <f>ROUNDUP(装备强化!$F$3*INDEX(装备强化!$C$12:$C$26,MATCH(装备强化附表!AG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414</v>
      </c>
      <c r="AH861" s="54">
        <f t="shared" si="208"/>
        <v>828000</v>
      </c>
      <c r="AI861" s="54">
        <f>ROUNDUP(装备强化!$F$3*INDEX(装备强化!$C$12:$C$26,MATCH(装备强化附表!AI$1,装备强化!$B$12:$B$26,0))*INDEX(装备强化!$G$12:$G$16,MATCH(装备强化附表!$D861,装备强化!$F$12:$F$16,0))*(INDEX(装备强化!$K$12:$K$26,MATCH(装备强化附表!$E861,装备强化!$J$12:$J$26,0))+IF($B861=1,装备强化!$K$28,0))*INDEX(装备强化!$O$12:$O$21,MATCH(装备强化附表!$C861,装备强化!$N$12:$N$21,0)),0)</f>
        <v>449</v>
      </c>
      <c r="AJ861" s="54">
        <f t="shared" si="209"/>
        <v>898000</v>
      </c>
    </row>
    <row r="862" spans="1:36">
      <c r="A862" t="s">
        <v>1332</v>
      </c>
      <c r="B862">
        <v>0</v>
      </c>
      <c r="C862" t="s">
        <v>124</v>
      </c>
      <c r="D862" t="s">
        <v>311</v>
      </c>
      <c r="E862">
        <v>45</v>
      </c>
      <c r="F862" t="s">
        <v>232</v>
      </c>
      <c r="G862" s="54">
        <f>ROUNDUP(装备强化!$F$3*INDEX(装备强化!$C$12:$C$26,MATCH(装备强化附表!G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22</v>
      </c>
      <c r="H862" s="54">
        <f t="shared" si="195"/>
        <v>44000</v>
      </c>
      <c r="I862" s="54">
        <f>ROUNDUP(装备强化!$F$3*INDEX(装备强化!$C$12:$C$26,MATCH(装备强化附表!I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33</v>
      </c>
      <c r="J862" s="54">
        <f t="shared" si="196"/>
        <v>66000</v>
      </c>
      <c r="K862" s="54">
        <f>ROUNDUP(装备强化!$F$3*INDEX(装备强化!$C$12:$C$26,MATCH(装备强化附表!K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49</v>
      </c>
      <c r="L862" s="54">
        <f t="shared" si="197"/>
        <v>98000</v>
      </c>
      <c r="M862" s="54">
        <f>ROUNDUP(装备强化!$F$3*INDEX(装备强化!$C$12:$C$26,MATCH(装备强化附表!M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60</v>
      </c>
      <c r="N862" s="54">
        <f t="shared" si="198"/>
        <v>120000</v>
      </c>
      <c r="O862" s="54">
        <f>ROUNDUP(装备强化!$F$3*INDEX(装备强化!$C$12:$C$26,MATCH(装备强化附表!O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76</v>
      </c>
      <c r="P862" s="54">
        <f t="shared" si="199"/>
        <v>152000</v>
      </c>
      <c r="Q862" s="54">
        <f>ROUNDUP(装备强化!$F$3*INDEX(装备强化!$C$12:$C$26,MATCH(装备强化附表!Q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135</v>
      </c>
      <c r="R862" s="54">
        <f t="shared" si="200"/>
        <v>270000</v>
      </c>
      <c r="S862" s="54">
        <f>ROUNDUP(装备强化!$F$3*INDEX(装备强化!$C$12:$C$26,MATCH(装备强化附表!S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157</v>
      </c>
      <c r="T862" s="54">
        <f t="shared" si="201"/>
        <v>314000</v>
      </c>
      <c r="U862" s="54">
        <f>ROUNDUP(装备强化!$F$3*INDEX(装备强化!$C$12:$C$26,MATCH(装备强化附表!U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178</v>
      </c>
      <c r="V862" s="54">
        <f t="shared" si="202"/>
        <v>356000</v>
      </c>
      <c r="W862" s="54">
        <f>ROUNDUP(装备强化!$F$3*INDEX(装备强化!$C$12:$C$26,MATCH(装备强化附表!W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200</v>
      </c>
      <c r="X862" s="54">
        <f t="shared" si="203"/>
        <v>400000</v>
      </c>
      <c r="Y862" s="54">
        <f>ROUNDUP(装备强化!$F$3*INDEX(装备强化!$C$12:$C$26,MATCH(装备强化附表!Y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222</v>
      </c>
      <c r="Z862" s="54">
        <f t="shared" si="204"/>
        <v>444000</v>
      </c>
      <c r="AA862" s="54">
        <f>ROUNDUP(装备强化!$F$3*INDEX(装备强化!$C$12:$C$26,MATCH(装备强化附表!AA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389</v>
      </c>
      <c r="AB862" s="54">
        <f t="shared" si="205"/>
        <v>778000</v>
      </c>
      <c r="AC862" s="54">
        <f>ROUNDUP(装备强化!$F$3*INDEX(装备强化!$C$12:$C$26,MATCH(装备强化附表!AC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432</v>
      </c>
      <c r="AD862" s="54">
        <f t="shared" si="206"/>
        <v>864000</v>
      </c>
      <c r="AE862" s="54">
        <f>ROUNDUP(装备强化!$F$3*INDEX(装备强化!$C$12:$C$26,MATCH(装备强化附表!AE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475</v>
      </c>
      <c r="AF862" s="54">
        <f t="shared" si="207"/>
        <v>950000</v>
      </c>
      <c r="AG862" s="54">
        <f>ROUNDUP(装备强化!$F$3*INDEX(装备强化!$C$12:$C$26,MATCH(装备强化附表!AG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518</v>
      </c>
      <c r="AH862" s="54">
        <f t="shared" si="208"/>
        <v>1036000</v>
      </c>
      <c r="AI862" s="54">
        <f>ROUNDUP(装备强化!$F$3*INDEX(装备强化!$C$12:$C$26,MATCH(装备强化附表!AI$1,装备强化!$B$12:$B$26,0))*INDEX(装备强化!$G$12:$G$16,MATCH(装备强化附表!$D862,装备强化!$F$12:$F$16,0))*(INDEX(装备强化!$K$12:$K$26,MATCH(装备强化附表!$E862,装备强化!$J$12:$J$26,0))+IF($B862=1,装备强化!$K$28,0))*INDEX(装备强化!$O$12:$O$21,MATCH(装备强化附表!$C862,装备强化!$N$12:$N$21,0)),0)</f>
        <v>561</v>
      </c>
      <c r="AJ862" s="54">
        <f t="shared" si="209"/>
        <v>1122000</v>
      </c>
    </row>
    <row r="863" spans="1:36">
      <c r="A863" t="s">
        <v>1337</v>
      </c>
      <c r="B863">
        <v>0</v>
      </c>
      <c r="C863" t="s">
        <v>125</v>
      </c>
      <c r="D863" t="s">
        <v>311</v>
      </c>
      <c r="E863">
        <v>45</v>
      </c>
      <c r="F863" t="s">
        <v>232</v>
      </c>
      <c r="G863" s="54">
        <f>ROUNDUP(装备强化!$F$3*INDEX(装备强化!$C$12:$C$26,MATCH(装备强化附表!G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22</v>
      </c>
      <c r="H863" s="54">
        <f t="shared" si="195"/>
        <v>44000</v>
      </c>
      <c r="I863" s="54">
        <f>ROUNDUP(装备强化!$F$3*INDEX(装备强化!$C$12:$C$26,MATCH(装备强化附表!I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33</v>
      </c>
      <c r="J863" s="54">
        <f t="shared" si="196"/>
        <v>66000</v>
      </c>
      <c r="K863" s="54">
        <f>ROUNDUP(装备强化!$F$3*INDEX(装备强化!$C$12:$C$26,MATCH(装备强化附表!K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49</v>
      </c>
      <c r="L863" s="54">
        <f t="shared" si="197"/>
        <v>98000</v>
      </c>
      <c r="M863" s="54">
        <f>ROUNDUP(装备强化!$F$3*INDEX(装备强化!$C$12:$C$26,MATCH(装备强化附表!M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60</v>
      </c>
      <c r="N863" s="54">
        <f t="shared" si="198"/>
        <v>120000</v>
      </c>
      <c r="O863" s="54">
        <f>ROUNDUP(装备强化!$F$3*INDEX(装备强化!$C$12:$C$26,MATCH(装备强化附表!O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76</v>
      </c>
      <c r="P863" s="54">
        <f t="shared" si="199"/>
        <v>152000</v>
      </c>
      <c r="Q863" s="54">
        <f>ROUNDUP(装备强化!$F$3*INDEX(装备强化!$C$12:$C$26,MATCH(装备强化附表!Q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135</v>
      </c>
      <c r="R863" s="54">
        <f t="shared" si="200"/>
        <v>270000</v>
      </c>
      <c r="S863" s="54">
        <f>ROUNDUP(装备强化!$F$3*INDEX(装备强化!$C$12:$C$26,MATCH(装备强化附表!S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157</v>
      </c>
      <c r="T863" s="54">
        <f t="shared" si="201"/>
        <v>314000</v>
      </c>
      <c r="U863" s="54">
        <f>ROUNDUP(装备强化!$F$3*INDEX(装备强化!$C$12:$C$26,MATCH(装备强化附表!U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178</v>
      </c>
      <c r="V863" s="54">
        <f t="shared" si="202"/>
        <v>356000</v>
      </c>
      <c r="W863" s="54">
        <f>ROUNDUP(装备强化!$F$3*INDEX(装备强化!$C$12:$C$26,MATCH(装备强化附表!W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200</v>
      </c>
      <c r="X863" s="54">
        <f t="shared" si="203"/>
        <v>400000</v>
      </c>
      <c r="Y863" s="54">
        <f>ROUNDUP(装备强化!$F$3*INDEX(装备强化!$C$12:$C$26,MATCH(装备强化附表!Y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222</v>
      </c>
      <c r="Z863" s="54">
        <f t="shared" si="204"/>
        <v>444000</v>
      </c>
      <c r="AA863" s="54">
        <f>ROUNDUP(装备强化!$F$3*INDEX(装备强化!$C$12:$C$26,MATCH(装备强化附表!AA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389</v>
      </c>
      <c r="AB863" s="54">
        <f t="shared" si="205"/>
        <v>778000</v>
      </c>
      <c r="AC863" s="54">
        <f>ROUNDUP(装备强化!$F$3*INDEX(装备强化!$C$12:$C$26,MATCH(装备强化附表!AC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432</v>
      </c>
      <c r="AD863" s="54">
        <f t="shared" si="206"/>
        <v>864000</v>
      </c>
      <c r="AE863" s="54">
        <f>ROUNDUP(装备强化!$F$3*INDEX(装备强化!$C$12:$C$26,MATCH(装备强化附表!AE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475</v>
      </c>
      <c r="AF863" s="54">
        <f t="shared" si="207"/>
        <v>950000</v>
      </c>
      <c r="AG863" s="54">
        <f>ROUNDUP(装备强化!$F$3*INDEX(装备强化!$C$12:$C$26,MATCH(装备强化附表!AG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518</v>
      </c>
      <c r="AH863" s="54">
        <f t="shared" si="208"/>
        <v>1036000</v>
      </c>
      <c r="AI863" s="54">
        <f>ROUNDUP(装备强化!$F$3*INDEX(装备强化!$C$12:$C$26,MATCH(装备强化附表!AI$1,装备强化!$B$12:$B$26,0))*INDEX(装备强化!$G$12:$G$16,MATCH(装备强化附表!$D863,装备强化!$F$12:$F$16,0))*(INDEX(装备强化!$K$12:$K$26,MATCH(装备强化附表!$E863,装备强化!$J$12:$J$26,0))+IF($B863=1,装备强化!$K$28,0))*INDEX(装备强化!$O$12:$O$21,MATCH(装备强化附表!$C863,装备强化!$N$12:$N$21,0)),0)</f>
        <v>561</v>
      </c>
      <c r="AJ863" s="54">
        <f t="shared" si="209"/>
        <v>1122000</v>
      </c>
    </row>
    <row r="864" spans="1:36">
      <c r="A864" t="s">
        <v>1342</v>
      </c>
      <c r="B864">
        <v>0</v>
      </c>
      <c r="C864" t="s">
        <v>130</v>
      </c>
      <c r="D864" t="s">
        <v>311</v>
      </c>
      <c r="E864">
        <v>45</v>
      </c>
      <c r="F864" t="s">
        <v>232</v>
      </c>
      <c r="G864" s="54">
        <f>ROUNDUP(装备强化!$F$3*INDEX(装备强化!$C$12:$C$26,MATCH(装备强化附表!G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18</v>
      </c>
      <c r="H864" s="54">
        <f t="shared" si="195"/>
        <v>36000</v>
      </c>
      <c r="I864" s="54">
        <f>ROUNDUP(装备强化!$F$3*INDEX(装备强化!$C$12:$C$26,MATCH(装备强化附表!I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26</v>
      </c>
      <c r="J864" s="54">
        <f t="shared" si="196"/>
        <v>52000</v>
      </c>
      <c r="K864" s="54">
        <f>ROUNDUP(装备强化!$F$3*INDEX(装备强化!$C$12:$C$26,MATCH(装备强化附表!K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39</v>
      </c>
      <c r="L864" s="54">
        <f t="shared" si="197"/>
        <v>78000</v>
      </c>
      <c r="M864" s="54">
        <f>ROUNDUP(装备强化!$F$3*INDEX(装备强化!$C$12:$C$26,MATCH(装备强化附表!M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48</v>
      </c>
      <c r="N864" s="54">
        <f t="shared" si="198"/>
        <v>96000</v>
      </c>
      <c r="O864" s="54">
        <f>ROUNDUP(装备强化!$F$3*INDEX(装备强化!$C$12:$C$26,MATCH(装备强化附表!O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61</v>
      </c>
      <c r="P864" s="54">
        <f t="shared" si="199"/>
        <v>122000</v>
      </c>
      <c r="Q864" s="54">
        <f>ROUNDUP(装备强化!$F$3*INDEX(装备强化!$C$12:$C$26,MATCH(装备强化附表!Q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108</v>
      </c>
      <c r="R864" s="54">
        <f t="shared" si="200"/>
        <v>216000</v>
      </c>
      <c r="S864" s="54">
        <f>ROUNDUP(装备强化!$F$3*INDEX(装备强化!$C$12:$C$26,MATCH(装备强化附表!S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126</v>
      </c>
      <c r="T864" s="54">
        <f t="shared" si="201"/>
        <v>252000</v>
      </c>
      <c r="U864" s="54">
        <f>ROUNDUP(装备强化!$F$3*INDEX(装备强化!$C$12:$C$26,MATCH(装备强化附表!U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143</v>
      </c>
      <c r="V864" s="54">
        <f t="shared" si="202"/>
        <v>286000</v>
      </c>
      <c r="W864" s="54">
        <f>ROUNDUP(装备强化!$F$3*INDEX(装备强化!$C$12:$C$26,MATCH(装备强化附表!W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160</v>
      </c>
      <c r="X864" s="54">
        <f t="shared" si="203"/>
        <v>320000</v>
      </c>
      <c r="Y864" s="54">
        <f>ROUNDUP(装备强化!$F$3*INDEX(装备强化!$C$12:$C$26,MATCH(装备强化附表!Y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177</v>
      </c>
      <c r="Z864" s="54">
        <f t="shared" si="204"/>
        <v>354000</v>
      </c>
      <c r="AA864" s="54">
        <f>ROUNDUP(装备强化!$F$3*INDEX(装备强化!$C$12:$C$26,MATCH(装备强化附表!AA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311</v>
      </c>
      <c r="AB864" s="54">
        <f t="shared" si="205"/>
        <v>622000</v>
      </c>
      <c r="AC864" s="54">
        <f>ROUNDUP(装备强化!$F$3*INDEX(装备强化!$C$12:$C$26,MATCH(装备强化附表!AC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345</v>
      </c>
      <c r="AD864" s="54">
        <f t="shared" si="206"/>
        <v>690000</v>
      </c>
      <c r="AE864" s="54">
        <f>ROUNDUP(装备强化!$F$3*INDEX(装备强化!$C$12:$C$26,MATCH(装备强化附表!AE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380</v>
      </c>
      <c r="AF864" s="54">
        <f t="shared" si="207"/>
        <v>760000</v>
      </c>
      <c r="AG864" s="54">
        <f>ROUNDUP(装备强化!$F$3*INDEX(装备强化!$C$12:$C$26,MATCH(装备强化附表!AG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414</v>
      </c>
      <c r="AH864" s="54">
        <f t="shared" si="208"/>
        <v>828000</v>
      </c>
      <c r="AI864" s="54">
        <f>ROUNDUP(装备强化!$F$3*INDEX(装备强化!$C$12:$C$26,MATCH(装备强化附表!AI$1,装备强化!$B$12:$B$26,0))*INDEX(装备强化!$G$12:$G$16,MATCH(装备强化附表!$D864,装备强化!$F$12:$F$16,0))*(INDEX(装备强化!$K$12:$K$26,MATCH(装备强化附表!$E864,装备强化!$J$12:$J$26,0))+IF($B864=1,装备强化!$K$28,0))*INDEX(装备强化!$O$12:$O$21,MATCH(装备强化附表!$C864,装备强化!$N$12:$N$21,0)),0)</f>
        <v>449</v>
      </c>
      <c r="AJ864" s="54">
        <f t="shared" si="209"/>
        <v>898000</v>
      </c>
    </row>
    <row r="865" spans="1:36">
      <c r="A865" t="s">
        <v>1347</v>
      </c>
      <c r="B865">
        <v>0</v>
      </c>
      <c r="C865" t="s">
        <v>131</v>
      </c>
      <c r="D865" t="s">
        <v>311</v>
      </c>
      <c r="E865">
        <v>45</v>
      </c>
      <c r="F865" t="s">
        <v>232</v>
      </c>
      <c r="G865" s="54">
        <f>ROUNDUP(装备强化!$F$3*INDEX(装备强化!$C$12:$C$26,MATCH(装备强化附表!G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18</v>
      </c>
      <c r="H865" s="54">
        <f t="shared" si="195"/>
        <v>36000</v>
      </c>
      <c r="I865" s="54">
        <f>ROUNDUP(装备强化!$F$3*INDEX(装备强化!$C$12:$C$26,MATCH(装备强化附表!I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26</v>
      </c>
      <c r="J865" s="54">
        <f t="shared" si="196"/>
        <v>52000</v>
      </c>
      <c r="K865" s="54">
        <f>ROUNDUP(装备强化!$F$3*INDEX(装备强化!$C$12:$C$26,MATCH(装备强化附表!K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39</v>
      </c>
      <c r="L865" s="54">
        <f t="shared" si="197"/>
        <v>78000</v>
      </c>
      <c r="M865" s="54">
        <f>ROUNDUP(装备强化!$F$3*INDEX(装备强化!$C$12:$C$26,MATCH(装备强化附表!M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48</v>
      </c>
      <c r="N865" s="54">
        <f t="shared" si="198"/>
        <v>96000</v>
      </c>
      <c r="O865" s="54">
        <f>ROUNDUP(装备强化!$F$3*INDEX(装备强化!$C$12:$C$26,MATCH(装备强化附表!O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61</v>
      </c>
      <c r="P865" s="54">
        <f t="shared" si="199"/>
        <v>122000</v>
      </c>
      <c r="Q865" s="54">
        <f>ROUNDUP(装备强化!$F$3*INDEX(装备强化!$C$12:$C$26,MATCH(装备强化附表!Q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108</v>
      </c>
      <c r="R865" s="54">
        <f t="shared" si="200"/>
        <v>216000</v>
      </c>
      <c r="S865" s="54">
        <f>ROUNDUP(装备强化!$F$3*INDEX(装备强化!$C$12:$C$26,MATCH(装备强化附表!S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126</v>
      </c>
      <c r="T865" s="54">
        <f t="shared" si="201"/>
        <v>252000</v>
      </c>
      <c r="U865" s="54">
        <f>ROUNDUP(装备强化!$F$3*INDEX(装备强化!$C$12:$C$26,MATCH(装备强化附表!U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143</v>
      </c>
      <c r="V865" s="54">
        <f t="shared" si="202"/>
        <v>286000</v>
      </c>
      <c r="W865" s="54">
        <f>ROUNDUP(装备强化!$F$3*INDEX(装备强化!$C$12:$C$26,MATCH(装备强化附表!W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160</v>
      </c>
      <c r="X865" s="54">
        <f t="shared" si="203"/>
        <v>320000</v>
      </c>
      <c r="Y865" s="54">
        <f>ROUNDUP(装备强化!$F$3*INDEX(装备强化!$C$12:$C$26,MATCH(装备强化附表!Y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177</v>
      </c>
      <c r="Z865" s="54">
        <f t="shared" si="204"/>
        <v>354000</v>
      </c>
      <c r="AA865" s="54">
        <f>ROUNDUP(装备强化!$F$3*INDEX(装备强化!$C$12:$C$26,MATCH(装备强化附表!AA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311</v>
      </c>
      <c r="AB865" s="54">
        <f t="shared" si="205"/>
        <v>622000</v>
      </c>
      <c r="AC865" s="54">
        <f>ROUNDUP(装备强化!$F$3*INDEX(装备强化!$C$12:$C$26,MATCH(装备强化附表!AC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345</v>
      </c>
      <c r="AD865" s="54">
        <f t="shared" si="206"/>
        <v>690000</v>
      </c>
      <c r="AE865" s="54">
        <f>ROUNDUP(装备强化!$F$3*INDEX(装备强化!$C$12:$C$26,MATCH(装备强化附表!AE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380</v>
      </c>
      <c r="AF865" s="54">
        <f t="shared" si="207"/>
        <v>760000</v>
      </c>
      <c r="AG865" s="54">
        <f>ROUNDUP(装备强化!$F$3*INDEX(装备强化!$C$12:$C$26,MATCH(装备强化附表!AG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414</v>
      </c>
      <c r="AH865" s="54">
        <f t="shared" si="208"/>
        <v>828000</v>
      </c>
      <c r="AI865" s="54">
        <f>ROUNDUP(装备强化!$F$3*INDEX(装备强化!$C$12:$C$26,MATCH(装备强化附表!AI$1,装备强化!$B$12:$B$26,0))*INDEX(装备强化!$G$12:$G$16,MATCH(装备强化附表!$D865,装备强化!$F$12:$F$16,0))*(INDEX(装备强化!$K$12:$K$26,MATCH(装备强化附表!$E865,装备强化!$J$12:$J$26,0))+IF($B865=1,装备强化!$K$28,0))*INDEX(装备强化!$O$12:$O$21,MATCH(装备强化附表!$C865,装备强化!$N$12:$N$21,0)),0)</f>
        <v>449</v>
      </c>
      <c r="AJ865" s="54">
        <f t="shared" si="209"/>
        <v>898000</v>
      </c>
    </row>
    <row r="866" spans="1:36">
      <c r="A866" t="s">
        <v>1352</v>
      </c>
      <c r="B866">
        <v>0</v>
      </c>
      <c r="C866" t="s">
        <v>132</v>
      </c>
      <c r="D866" t="s">
        <v>311</v>
      </c>
      <c r="E866">
        <v>45</v>
      </c>
      <c r="F866" t="s">
        <v>232</v>
      </c>
      <c r="G866" s="54">
        <f>ROUNDUP(装备强化!$F$3*INDEX(装备强化!$C$12:$C$26,MATCH(装备强化附表!G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11</v>
      </c>
      <c r="H866" s="54">
        <f t="shared" si="195"/>
        <v>22000</v>
      </c>
      <c r="I866" s="54">
        <f>ROUNDUP(装备强化!$F$3*INDEX(装备强化!$C$12:$C$26,MATCH(装备强化附表!I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16</v>
      </c>
      <c r="J866" s="54">
        <f t="shared" si="196"/>
        <v>32000</v>
      </c>
      <c r="K866" s="54">
        <f>ROUNDUP(装备强化!$F$3*INDEX(装备强化!$C$12:$C$26,MATCH(装备强化附表!K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24</v>
      </c>
      <c r="L866" s="54">
        <f t="shared" si="197"/>
        <v>48000</v>
      </c>
      <c r="M866" s="54">
        <f>ROUNDUP(装备强化!$F$3*INDEX(装备强化!$C$12:$C$26,MATCH(装备强化附表!M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29</v>
      </c>
      <c r="N866" s="54">
        <f t="shared" si="198"/>
        <v>58000</v>
      </c>
      <c r="O866" s="54">
        <f>ROUNDUP(装备强化!$F$3*INDEX(装备强化!$C$12:$C$26,MATCH(装备强化附表!O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37</v>
      </c>
      <c r="P866" s="54">
        <f t="shared" si="199"/>
        <v>74000</v>
      </c>
      <c r="Q866" s="54">
        <f>ROUNDUP(装备强化!$F$3*INDEX(装备强化!$C$12:$C$26,MATCH(装备强化附表!Q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65</v>
      </c>
      <c r="R866" s="54">
        <f t="shared" si="200"/>
        <v>130000</v>
      </c>
      <c r="S866" s="54">
        <f>ROUNDUP(装备强化!$F$3*INDEX(装备强化!$C$12:$C$26,MATCH(装备强化附表!S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76</v>
      </c>
      <c r="T866" s="54">
        <f t="shared" si="201"/>
        <v>152000</v>
      </c>
      <c r="U866" s="54">
        <f>ROUNDUP(装备强化!$F$3*INDEX(装备强化!$C$12:$C$26,MATCH(装备强化附表!U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86</v>
      </c>
      <c r="V866" s="54">
        <f t="shared" si="202"/>
        <v>172000</v>
      </c>
      <c r="W866" s="54">
        <f>ROUNDUP(装备强化!$F$3*INDEX(装备强化!$C$12:$C$26,MATCH(装备强化附表!W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96</v>
      </c>
      <c r="X866" s="54">
        <f t="shared" si="203"/>
        <v>192000</v>
      </c>
      <c r="Y866" s="54">
        <f>ROUNDUP(装备强化!$F$3*INDEX(装备强化!$C$12:$C$26,MATCH(装备强化附表!Y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107</v>
      </c>
      <c r="Z866" s="54">
        <f t="shared" si="204"/>
        <v>214000</v>
      </c>
      <c r="AA866" s="54">
        <f>ROUNDUP(装备强化!$F$3*INDEX(装备强化!$C$12:$C$26,MATCH(装备强化附表!AA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187</v>
      </c>
      <c r="AB866" s="54">
        <f t="shared" si="205"/>
        <v>374000</v>
      </c>
      <c r="AC866" s="54">
        <f>ROUNDUP(装备强化!$F$3*INDEX(装备强化!$C$12:$C$26,MATCH(装备强化附表!AC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207</v>
      </c>
      <c r="AD866" s="54">
        <f t="shared" si="206"/>
        <v>414000</v>
      </c>
      <c r="AE866" s="54">
        <f>ROUNDUP(装备强化!$F$3*INDEX(装备强化!$C$12:$C$26,MATCH(装备强化附表!AE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228</v>
      </c>
      <c r="AF866" s="54">
        <f t="shared" si="207"/>
        <v>456000</v>
      </c>
      <c r="AG866" s="54">
        <f>ROUNDUP(装备强化!$F$3*INDEX(装备强化!$C$12:$C$26,MATCH(装备强化附表!AG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249</v>
      </c>
      <c r="AH866" s="54">
        <f t="shared" si="208"/>
        <v>498000</v>
      </c>
      <c r="AI866" s="54">
        <f>ROUNDUP(装备强化!$F$3*INDEX(装备强化!$C$12:$C$26,MATCH(装备强化附表!AI$1,装备强化!$B$12:$B$26,0))*INDEX(装备强化!$G$12:$G$16,MATCH(装备强化附表!$D866,装备强化!$F$12:$F$16,0))*(INDEX(装备强化!$K$12:$K$26,MATCH(装备强化附表!$E866,装备强化!$J$12:$J$26,0))+IF($B866=1,装备强化!$K$28,0))*INDEX(装备强化!$O$12:$O$21,MATCH(装备强化附表!$C866,装备强化!$N$12:$N$21,0)),0)</f>
        <v>270</v>
      </c>
      <c r="AJ866" s="54">
        <f t="shared" si="209"/>
        <v>540000</v>
      </c>
    </row>
    <row r="867" spans="1:36">
      <c r="A867" t="s">
        <v>1357</v>
      </c>
      <c r="B867">
        <v>0</v>
      </c>
      <c r="C867" t="s">
        <v>127</v>
      </c>
      <c r="D867" t="s">
        <v>311</v>
      </c>
      <c r="E867">
        <v>45</v>
      </c>
      <c r="F867" t="s">
        <v>135</v>
      </c>
      <c r="G867" s="54">
        <f>ROUNDUP(装备强化!$F$3*INDEX(装备强化!$C$12:$C$26,MATCH(装备强化附表!G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35</v>
      </c>
      <c r="H867" s="54">
        <f t="shared" si="195"/>
        <v>70000</v>
      </c>
      <c r="I867" s="54">
        <f>ROUNDUP(装备强化!$F$3*INDEX(装备强化!$C$12:$C$26,MATCH(装备强化附表!I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52</v>
      </c>
      <c r="J867" s="54">
        <f t="shared" si="196"/>
        <v>104000</v>
      </c>
      <c r="K867" s="54">
        <f>ROUNDUP(装备强化!$F$3*INDEX(装备强化!$C$12:$C$26,MATCH(装备强化附表!K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78</v>
      </c>
      <c r="L867" s="54">
        <f t="shared" si="197"/>
        <v>156000</v>
      </c>
      <c r="M867" s="54">
        <f>ROUNDUP(装备强化!$F$3*INDEX(装备强化!$C$12:$C$26,MATCH(装备强化附表!M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95</v>
      </c>
      <c r="N867" s="54">
        <f t="shared" si="198"/>
        <v>190000</v>
      </c>
      <c r="O867" s="54">
        <f>ROUNDUP(装备强化!$F$3*INDEX(装备强化!$C$12:$C$26,MATCH(装备强化附表!O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121</v>
      </c>
      <c r="P867" s="54">
        <f t="shared" si="199"/>
        <v>242000</v>
      </c>
      <c r="Q867" s="54">
        <f>ROUNDUP(装备强化!$F$3*INDEX(装备强化!$C$12:$C$26,MATCH(装备强化附表!Q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216</v>
      </c>
      <c r="R867" s="54">
        <f t="shared" si="200"/>
        <v>432000</v>
      </c>
      <c r="S867" s="54">
        <f>ROUNDUP(装备强化!$F$3*INDEX(装备强化!$C$12:$C$26,MATCH(装备强化附表!S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251</v>
      </c>
      <c r="T867" s="54">
        <f t="shared" si="201"/>
        <v>502000</v>
      </c>
      <c r="U867" s="54">
        <f>ROUNDUP(装备强化!$F$3*INDEX(装备强化!$C$12:$C$26,MATCH(装备强化附表!U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285</v>
      </c>
      <c r="V867" s="54">
        <f t="shared" si="202"/>
        <v>570000</v>
      </c>
      <c r="W867" s="54">
        <f>ROUNDUP(装备强化!$F$3*INDEX(装备强化!$C$12:$C$26,MATCH(装备强化附表!W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320</v>
      </c>
      <c r="X867" s="54">
        <f t="shared" si="203"/>
        <v>640000</v>
      </c>
      <c r="Y867" s="54">
        <f>ROUNDUP(装备强化!$F$3*INDEX(装备强化!$C$12:$C$26,MATCH(装备强化附表!Y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354</v>
      </c>
      <c r="Z867" s="54">
        <f t="shared" si="204"/>
        <v>708000</v>
      </c>
      <c r="AA867" s="54">
        <f>ROUNDUP(装备强化!$F$3*INDEX(装备强化!$C$12:$C$26,MATCH(装备强化附表!AA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621</v>
      </c>
      <c r="AB867" s="54">
        <f t="shared" si="205"/>
        <v>1242000</v>
      </c>
      <c r="AC867" s="54">
        <f>ROUNDUP(装备强化!$F$3*INDEX(装备强化!$C$12:$C$26,MATCH(装备强化附表!AC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690</v>
      </c>
      <c r="AD867" s="54">
        <f t="shared" si="206"/>
        <v>1380000</v>
      </c>
      <c r="AE867" s="54">
        <f>ROUNDUP(装备强化!$F$3*INDEX(装备强化!$C$12:$C$26,MATCH(装备强化附表!AE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759</v>
      </c>
      <c r="AF867" s="54">
        <f t="shared" si="207"/>
        <v>1518000</v>
      </c>
      <c r="AG867" s="54">
        <f>ROUNDUP(装备强化!$F$3*INDEX(装备强化!$C$12:$C$26,MATCH(装备强化附表!AG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828</v>
      </c>
      <c r="AH867" s="54">
        <f t="shared" si="208"/>
        <v>1656000</v>
      </c>
      <c r="AI867" s="54">
        <f>ROUNDUP(装备强化!$F$3*INDEX(装备强化!$C$12:$C$26,MATCH(装备强化附表!AI$1,装备强化!$B$12:$B$26,0))*INDEX(装备强化!$G$12:$G$16,MATCH(装备强化附表!$D867,装备强化!$F$12:$F$16,0))*(INDEX(装备强化!$K$12:$K$26,MATCH(装备强化附表!$E867,装备强化!$J$12:$J$26,0))+IF($B867=1,装备强化!$K$28,0))*INDEX(装备强化!$O$12:$O$21,MATCH(装备强化附表!$C867,装备强化!$N$12:$N$21,0)),0)</f>
        <v>897</v>
      </c>
      <c r="AJ867" s="54">
        <f t="shared" si="209"/>
        <v>1794000</v>
      </c>
    </row>
    <row r="868" spans="1:36">
      <c r="A868" t="s">
        <v>1362</v>
      </c>
      <c r="B868">
        <v>1</v>
      </c>
      <c r="C868" t="s">
        <v>127</v>
      </c>
      <c r="D868" t="s">
        <v>311</v>
      </c>
      <c r="E868">
        <v>45</v>
      </c>
      <c r="F868" t="s">
        <v>135</v>
      </c>
      <c r="G868" s="54">
        <f>ROUNDUP(装备强化!$F$3*INDEX(装备强化!$C$12:$C$26,MATCH(装备强化附表!G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44</v>
      </c>
      <c r="H868" s="54">
        <f t="shared" si="195"/>
        <v>88000</v>
      </c>
      <c r="I868" s="54">
        <f>ROUNDUP(装备强化!$F$3*INDEX(装备强化!$C$12:$C$26,MATCH(装备强化附表!I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66</v>
      </c>
      <c r="J868" s="54">
        <f t="shared" si="196"/>
        <v>132000</v>
      </c>
      <c r="K868" s="54">
        <f>ROUNDUP(装备强化!$F$3*INDEX(装备强化!$C$12:$C$26,MATCH(装备强化附表!K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98</v>
      </c>
      <c r="L868" s="54">
        <f t="shared" si="197"/>
        <v>196000</v>
      </c>
      <c r="M868" s="54">
        <f>ROUNDUP(装备强化!$F$3*INDEX(装备强化!$C$12:$C$26,MATCH(装备强化附表!M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120</v>
      </c>
      <c r="N868" s="54">
        <f t="shared" si="198"/>
        <v>240000</v>
      </c>
      <c r="O868" s="54">
        <f>ROUNDUP(装备强化!$F$3*INDEX(装备强化!$C$12:$C$26,MATCH(装备强化附表!O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153</v>
      </c>
      <c r="P868" s="54">
        <f t="shared" si="199"/>
        <v>306000</v>
      </c>
      <c r="Q868" s="54">
        <f>ROUNDUP(装备强化!$F$3*INDEX(装备强化!$C$12:$C$26,MATCH(装备强化附表!Q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272</v>
      </c>
      <c r="R868" s="54">
        <f t="shared" si="200"/>
        <v>544000</v>
      </c>
      <c r="S868" s="54">
        <f>ROUNDUP(装备强化!$F$3*INDEX(装备强化!$C$12:$C$26,MATCH(装备强化附表!S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316</v>
      </c>
      <c r="T868" s="54">
        <f t="shared" si="201"/>
        <v>632000</v>
      </c>
      <c r="U868" s="54">
        <f>ROUNDUP(装备强化!$F$3*INDEX(装备强化!$C$12:$C$26,MATCH(装备强化附表!U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359</v>
      </c>
      <c r="V868" s="54">
        <f t="shared" si="202"/>
        <v>718000</v>
      </c>
      <c r="W868" s="54">
        <f>ROUNDUP(装备强化!$F$3*INDEX(装备强化!$C$12:$C$26,MATCH(装备强化附表!W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403</v>
      </c>
      <c r="X868" s="54">
        <f t="shared" si="203"/>
        <v>806000</v>
      </c>
      <c r="Y868" s="54">
        <f>ROUNDUP(装备强化!$F$3*INDEX(装备强化!$C$12:$C$26,MATCH(装备强化附表!Y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446</v>
      </c>
      <c r="Z868" s="54">
        <f t="shared" si="204"/>
        <v>892000</v>
      </c>
      <c r="AA868" s="54">
        <f>ROUNDUP(装备强化!$F$3*INDEX(装备强化!$C$12:$C$26,MATCH(装备强化附表!AA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783</v>
      </c>
      <c r="AB868" s="54">
        <f t="shared" si="205"/>
        <v>1566000</v>
      </c>
      <c r="AC868" s="54">
        <f>ROUNDUP(装备强化!$F$3*INDEX(装备强化!$C$12:$C$26,MATCH(装备强化附表!AC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870</v>
      </c>
      <c r="AD868" s="54">
        <f t="shared" si="206"/>
        <v>1740000</v>
      </c>
      <c r="AE868" s="54">
        <f>ROUNDUP(装备强化!$F$3*INDEX(装备强化!$C$12:$C$26,MATCH(装备强化附表!AE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957</v>
      </c>
      <c r="AF868" s="54">
        <f t="shared" si="207"/>
        <v>1914000</v>
      </c>
      <c r="AG868" s="54">
        <f>ROUNDUP(装备强化!$F$3*INDEX(装备强化!$C$12:$C$26,MATCH(装备强化附表!AG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1044</v>
      </c>
      <c r="AH868" s="54">
        <f t="shared" si="208"/>
        <v>2088000</v>
      </c>
      <c r="AI868" s="54">
        <f>ROUNDUP(装备强化!$F$3*INDEX(装备强化!$C$12:$C$26,MATCH(装备强化附表!AI$1,装备强化!$B$12:$B$26,0))*INDEX(装备强化!$G$12:$G$16,MATCH(装备强化附表!$D868,装备强化!$F$12:$F$16,0))*(INDEX(装备强化!$K$12:$K$26,MATCH(装备强化附表!$E868,装备强化!$J$12:$J$26,0))+IF($B868=1,装备强化!$K$28,0))*INDEX(装备强化!$O$12:$O$21,MATCH(装备强化附表!$C868,装备强化!$N$12:$N$21,0)),0)</f>
        <v>1131</v>
      </c>
      <c r="AJ868" s="54">
        <f t="shared" si="209"/>
        <v>2262000</v>
      </c>
    </row>
    <row r="869" spans="1:36">
      <c r="A869" t="s">
        <v>1367</v>
      </c>
      <c r="B869">
        <v>0</v>
      </c>
      <c r="C869" t="s">
        <v>128</v>
      </c>
      <c r="D869" t="s">
        <v>311</v>
      </c>
      <c r="E869">
        <v>45</v>
      </c>
      <c r="F869" t="s">
        <v>135</v>
      </c>
      <c r="G869" s="54">
        <f>ROUNDUP(装备强化!$F$3*INDEX(装备强化!$C$12:$C$26,MATCH(装备强化附表!G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22</v>
      </c>
      <c r="H869" s="54">
        <f t="shared" si="195"/>
        <v>44000</v>
      </c>
      <c r="I869" s="54">
        <f>ROUNDUP(装备强化!$F$3*INDEX(装备强化!$C$12:$C$26,MATCH(装备强化附表!I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33</v>
      </c>
      <c r="J869" s="54">
        <f t="shared" si="196"/>
        <v>66000</v>
      </c>
      <c r="K869" s="54">
        <f>ROUNDUP(装备强化!$F$3*INDEX(装备强化!$C$12:$C$26,MATCH(装备强化附表!K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49</v>
      </c>
      <c r="L869" s="54">
        <f t="shared" si="197"/>
        <v>98000</v>
      </c>
      <c r="M869" s="54">
        <f>ROUNDUP(装备强化!$F$3*INDEX(装备强化!$C$12:$C$26,MATCH(装备强化附表!M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60</v>
      </c>
      <c r="N869" s="54">
        <f t="shared" si="198"/>
        <v>120000</v>
      </c>
      <c r="O869" s="54">
        <f>ROUNDUP(装备强化!$F$3*INDEX(装备强化!$C$12:$C$26,MATCH(装备强化附表!O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76</v>
      </c>
      <c r="P869" s="54">
        <f t="shared" si="199"/>
        <v>152000</v>
      </c>
      <c r="Q869" s="54">
        <f>ROUNDUP(装备强化!$F$3*INDEX(装备强化!$C$12:$C$26,MATCH(装备强化附表!Q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135</v>
      </c>
      <c r="R869" s="54">
        <f t="shared" si="200"/>
        <v>270000</v>
      </c>
      <c r="S869" s="54">
        <f>ROUNDUP(装备强化!$F$3*INDEX(装备强化!$C$12:$C$26,MATCH(装备强化附表!S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157</v>
      </c>
      <c r="T869" s="54">
        <f t="shared" si="201"/>
        <v>314000</v>
      </c>
      <c r="U869" s="54">
        <f>ROUNDUP(装备强化!$F$3*INDEX(装备强化!$C$12:$C$26,MATCH(装备强化附表!U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178</v>
      </c>
      <c r="V869" s="54">
        <f t="shared" si="202"/>
        <v>356000</v>
      </c>
      <c r="W869" s="54">
        <f>ROUNDUP(装备强化!$F$3*INDEX(装备强化!$C$12:$C$26,MATCH(装备强化附表!W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200</v>
      </c>
      <c r="X869" s="54">
        <f t="shared" si="203"/>
        <v>400000</v>
      </c>
      <c r="Y869" s="54">
        <f>ROUNDUP(装备强化!$F$3*INDEX(装备强化!$C$12:$C$26,MATCH(装备强化附表!Y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222</v>
      </c>
      <c r="Z869" s="54">
        <f t="shared" si="204"/>
        <v>444000</v>
      </c>
      <c r="AA869" s="54">
        <f>ROUNDUP(装备强化!$F$3*INDEX(装备强化!$C$12:$C$26,MATCH(装备强化附表!AA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389</v>
      </c>
      <c r="AB869" s="54">
        <f t="shared" si="205"/>
        <v>778000</v>
      </c>
      <c r="AC869" s="54">
        <f>ROUNDUP(装备强化!$F$3*INDEX(装备强化!$C$12:$C$26,MATCH(装备强化附表!AC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432</v>
      </c>
      <c r="AD869" s="54">
        <f t="shared" si="206"/>
        <v>864000</v>
      </c>
      <c r="AE869" s="54">
        <f>ROUNDUP(装备强化!$F$3*INDEX(装备强化!$C$12:$C$26,MATCH(装备强化附表!AE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475</v>
      </c>
      <c r="AF869" s="54">
        <f t="shared" si="207"/>
        <v>950000</v>
      </c>
      <c r="AG869" s="54">
        <f>ROUNDUP(装备强化!$F$3*INDEX(装备强化!$C$12:$C$26,MATCH(装备强化附表!AG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518</v>
      </c>
      <c r="AH869" s="54">
        <f t="shared" si="208"/>
        <v>1036000</v>
      </c>
      <c r="AI869" s="54">
        <f>ROUNDUP(装备强化!$F$3*INDEX(装备强化!$C$12:$C$26,MATCH(装备强化附表!AI$1,装备强化!$B$12:$B$26,0))*INDEX(装备强化!$G$12:$G$16,MATCH(装备强化附表!$D869,装备强化!$F$12:$F$16,0))*(INDEX(装备强化!$K$12:$K$26,MATCH(装备强化附表!$E869,装备强化!$J$12:$J$26,0))+IF($B869=1,装备强化!$K$28,0))*INDEX(装备强化!$O$12:$O$21,MATCH(装备强化附表!$C869,装备强化!$N$12:$N$21,0)),0)</f>
        <v>561</v>
      </c>
      <c r="AJ869" s="54">
        <f t="shared" si="209"/>
        <v>1122000</v>
      </c>
    </row>
    <row r="870" spans="1:36">
      <c r="A870" t="s">
        <v>1372</v>
      </c>
      <c r="B870">
        <v>1</v>
      </c>
      <c r="C870" t="s">
        <v>128</v>
      </c>
      <c r="D870" t="s">
        <v>311</v>
      </c>
      <c r="E870">
        <v>45</v>
      </c>
      <c r="F870" t="s">
        <v>135</v>
      </c>
      <c r="G870" s="54">
        <f>ROUNDUP(装备强化!$F$3*INDEX(装备强化!$C$12:$C$26,MATCH(装备强化附表!G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28</v>
      </c>
      <c r="H870" s="54">
        <f t="shared" si="195"/>
        <v>56000</v>
      </c>
      <c r="I870" s="54">
        <f>ROUNDUP(装备强化!$F$3*INDEX(装备强化!$C$12:$C$26,MATCH(装备强化附表!I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41</v>
      </c>
      <c r="J870" s="54">
        <f t="shared" si="196"/>
        <v>82000</v>
      </c>
      <c r="K870" s="54">
        <f>ROUNDUP(装备强化!$F$3*INDEX(装备强化!$C$12:$C$26,MATCH(装备强化附表!K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62</v>
      </c>
      <c r="L870" s="54">
        <f t="shared" si="197"/>
        <v>124000</v>
      </c>
      <c r="M870" s="54">
        <f>ROUNDUP(装备强化!$F$3*INDEX(装备强化!$C$12:$C$26,MATCH(装备强化附表!M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75</v>
      </c>
      <c r="N870" s="54">
        <f t="shared" si="198"/>
        <v>150000</v>
      </c>
      <c r="O870" s="54">
        <f>ROUNDUP(装备强化!$F$3*INDEX(装备强化!$C$12:$C$26,MATCH(装备强化附表!O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96</v>
      </c>
      <c r="P870" s="54">
        <f t="shared" si="199"/>
        <v>192000</v>
      </c>
      <c r="Q870" s="54">
        <f>ROUNDUP(装备强化!$F$3*INDEX(装备强化!$C$12:$C$26,MATCH(装备强化附表!Q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170</v>
      </c>
      <c r="R870" s="54">
        <f t="shared" si="200"/>
        <v>340000</v>
      </c>
      <c r="S870" s="54">
        <f>ROUNDUP(装备强化!$F$3*INDEX(装备强化!$C$12:$C$26,MATCH(装备强化附表!S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198</v>
      </c>
      <c r="T870" s="54">
        <f t="shared" si="201"/>
        <v>396000</v>
      </c>
      <c r="U870" s="54">
        <f>ROUNDUP(装备强化!$F$3*INDEX(装备强化!$C$12:$C$26,MATCH(装备强化附表!U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225</v>
      </c>
      <c r="V870" s="54">
        <f t="shared" si="202"/>
        <v>450000</v>
      </c>
      <c r="W870" s="54">
        <f>ROUNDUP(装备强化!$F$3*INDEX(装备强化!$C$12:$C$26,MATCH(装备强化附表!W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252</v>
      </c>
      <c r="X870" s="54">
        <f t="shared" si="203"/>
        <v>504000</v>
      </c>
      <c r="Y870" s="54">
        <f>ROUNDUP(装备强化!$F$3*INDEX(装备强化!$C$12:$C$26,MATCH(装备强化附表!Y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279</v>
      </c>
      <c r="Z870" s="54">
        <f t="shared" si="204"/>
        <v>558000</v>
      </c>
      <c r="AA870" s="54">
        <f>ROUNDUP(装备强化!$F$3*INDEX(装备强化!$C$12:$C$26,MATCH(装备强化附表!AA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490</v>
      </c>
      <c r="AB870" s="54">
        <f t="shared" si="205"/>
        <v>980000</v>
      </c>
      <c r="AC870" s="54">
        <f>ROUNDUP(装备强化!$F$3*INDEX(装备强化!$C$12:$C$26,MATCH(装备强化附表!AC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544</v>
      </c>
      <c r="AD870" s="54">
        <f t="shared" si="206"/>
        <v>1088000</v>
      </c>
      <c r="AE870" s="54">
        <f>ROUNDUP(装备强化!$F$3*INDEX(装备强化!$C$12:$C$26,MATCH(装备强化附表!AE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599</v>
      </c>
      <c r="AF870" s="54">
        <f t="shared" si="207"/>
        <v>1198000</v>
      </c>
      <c r="AG870" s="54">
        <f>ROUNDUP(装备强化!$F$3*INDEX(装备强化!$C$12:$C$26,MATCH(装备强化附表!AG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653</v>
      </c>
      <c r="AH870" s="54">
        <f t="shared" si="208"/>
        <v>1306000</v>
      </c>
      <c r="AI870" s="54">
        <f>ROUNDUP(装备强化!$F$3*INDEX(装备强化!$C$12:$C$26,MATCH(装备强化附表!AI$1,装备强化!$B$12:$B$26,0))*INDEX(装备强化!$G$12:$G$16,MATCH(装备强化附表!$D870,装备强化!$F$12:$F$16,0))*(INDEX(装备强化!$K$12:$K$26,MATCH(装备强化附表!$E870,装备强化!$J$12:$J$26,0))+IF($B870=1,装备强化!$K$28,0))*INDEX(装备强化!$O$12:$O$21,MATCH(装备强化附表!$C870,装备强化!$N$12:$N$21,0)),0)</f>
        <v>707</v>
      </c>
      <c r="AJ870" s="54">
        <f t="shared" si="209"/>
        <v>1414000</v>
      </c>
    </row>
    <row r="871" spans="1:36">
      <c r="A871" t="s">
        <v>1377</v>
      </c>
      <c r="B871">
        <v>0</v>
      </c>
      <c r="C871" t="s">
        <v>127</v>
      </c>
      <c r="D871" t="s">
        <v>311</v>
      </c>
      <c r="E871">
        <v>45</v>
      </c>
      <c r="F871" t="s">
        <v>139</v>
      </c>
      <c r="G871" s="54">
        <f>ROUNDUP(装备强化!$F$3*INDEX(装备强化!$C$12:$C$26,MATCH(装备强化附表!G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35</v>
      </c>
      <c r="H871" s="54">
        <f t="shared" si="195"/>
        <v>70000</v>
      </c>
      <c r="I871" s="54">
        <f>ROUNDUP(装备强化!$F$3*INDEX(装备强化!$C$12:$C$26,MATCH(装备强化附表!I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52</v>
      </c>
      <c r="J871" s="54">
        <f t="shared" si="196"/>
        <v>104000</v>
      </c>
      <c r="K871" s="54">
        <f>ROUNDUP(装备强化!$F$3*INDEX(装备强化!$C$12:$C$26,MATCH(装备强化附表!K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78</v>
      </c>
      <c r="L871" s="54">
        <f t="shared" si="197"/>
        <v>156000</v>
      </c>
      <c r="M871" s="54">
        <f>ROUNDUP(装备强化!$F$3*INDEX(装备强化!$C$12:$C$26,MATCH(装备强化附表!M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95</v>
      </c>
      <c r="N871" s="54">
        <f t="shared" si="198"/>
        <v>190000</v>
      </c>
      <c r="O871" s="54">
        <f>ROUNDUP(装备强化!$F$3*INDEX(装备强化!$C$12:$C$26,MATCH(装备强化附表!O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121</v>
      </c>
      <c r="P871" s="54">
        <f t="shared" si="199"/>
        <v>242000</v>
      </c>
      <c r="Q871" s="54">
        <f>ROUNDUP(装备强化!$F$3*INDEX(装备强化!$C$12:$C$26,MATCH(装备强化附表!Q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216</v>
      </c>
      <c r="R871" s="54">
        <f t="shared" si="200"/>
        <v>432000</v>
      </c>
      <c r="S871" s="54">
        <f>ROUNDUP(装备强化!$F$3*INDEX(装备强化!$C$12:$C$26,MATCH(装备强化附表!S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251</v>
      </c>
      <c r="T871" s="54">
        <f t="shared" si="201"/>
        <v>502000</v>
      </c>
      <c r="U871" s="54">
        <f>ROUNDUP(装备强化!$F$3*INDEX(装备强化!$C$12:$C$26,MATCH(装备强化附表!U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285</v>
      </c>
      <c r="V871" s="54">
        <f t="shared" si="202"/>
        <v>570000</v>
      </c>
      <c r="W871" s="54">
        <f>ROUNDUP(装备强化!$F$3*INDEX(装备强化!$C$12:$C$26,MATCH(装备强化附表!W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320</v>
      </c>
      <c r="X871" s="54">
        <f t="shared" si="203"/>
        <v>640000</v>
      </c>
      <c r="Y871" s="54">
        <f>ROUNDUP(装备强化!$F$3*INDEX(装备强化!$C$12:$C$26,MATCH(装备强化附表!Y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354</v>
      </c>
      <c r="Z871" s="54">
        <f t="shared" si="204"/>
        <v>708000</v>
      </c>
      <c r="AA871" s="54">
        <f>ROUNDUP(装备强化!$F$3*INDEX(装备强化!$C$12:$C$26,MATCH(装备强化附表!AA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621</v>
      </c>
      <c r="AB871" s="54">
        <f t="shared" si="205"/>
        <v>1242000</v>
      </c>
      <c r="AC871" s="54">
        <f>ROUNDUP(装备强化!$F$3*INDEX(装备强化!$C$12:$C$26,MATCH(装备强化附表!AC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690</v>
      </c>
      <c r="AD871" s="54">
        <f t="shared" si="206"/>
        <v>1380000</v>
      </c>
      <c r="AE871" s="54">
        <f>ROUNDUP(装备强化!$F$3*INDEX(装备强化!$C$12:$C$26,MATCH(装备强化附表!AE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759</v>
      </c>
      <c r="AF871" s="54">
        <f t="shared" si="207"/>
        <v>1518000</v>
      </c>
      <c r="AG871" s="54">
        <f>ROUNDUP(装备强化!$F$3*INDEX(装备强化!$C$12:$C$26,MATCH(装备强化附表!AG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828</v>
      </c>
      <c r="AH871" s="54">
        <f t="shared" si="208"/>
        <v>1656000</v>
      </c>
      <c r="AI871" s="54">
        <f>ROUNDUP(装备强化!$F$3*INDEX(装备强化!$C$12:$C$26,MATCH(装备强化附表!AI$1,装备强化!$B$12:$B$26,0))*INDEX(装备强化!$G$12:$G$16,MATCH(装备强化附表!$D871,装备强化!$F$12:$F$16,0))*(INDEX(装备强化!$K$12:$K$26,MATCH(装备强化附表!$E871,装备强化!$J$12:$J$26,0))+IF($B871=1,装备强化!$K$28,0))*INDEX(装备强化!$O$12:$O$21,MATCH(装备强化附表!$C871,装备强化!$N$12:$N$21,0)),0)</f>
        <v>897</v>
      </c>
      <c r="AJ871" s="54">
        <f t="shared" si="209"/>
        <v>1794000</v>
      </c>
    </row>
    <row r="872" spans="1:36">
      <c r="A872" t="s">
        <v>1382</v>
      </c>
      <c r="B872">
        <v>1</v>
      </c>
      <c r="C872" t="s">
        <v>127</v>
      </c>
      <c r="D872" t="s">
        <v>311</v>
      </c>
      <c r="E872">
        <v>45</v>
      </c>
      <c r="F872" t="s">
        <v>139</v>
      </c>
      <c r="G872" s="54">
        <f>ROUNDUP(装备强化!$F$3*INDEX(装备强化!$C$12:$C$26,MATCH(装备强化附表!G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44</v>
      </c>
      <c r="H872" s="54">
        <f t="shared" si="195"/>
        <v>88000</v>
      </c>
      <c r="I872" s="54">
        <f>ROUNDUP(装备强化!$F$3*INDEX(装备强化!$C$12:$C$26,MATCH(装备强化附表!I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66</v>
      </c>
      <c r="J872" s="54">
        <f t="shared" si="196"/>
        <v>132000</v>
      </c>
      <c r="K872" s="54">
        <f>ROUNDUP(装备强化!$F$3*INDEX(装备强化!$C$12:$C$26,MATCH(装备强化附表!K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98</v>
      </c>
      <c r="L872" s="54">
        <f t="shared" si="197"/>
        <v>196000</v>
      </c>
      <c r="M872" s="54">
        <f>ROUNDUP(装备强化!$F$3*INDEX(装备强化!$C$12:$C$26,MATCH(装备强化附表!M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120</v>
      </c>
      <c r="N872" s="54">
        <f t="shared" si="198"/>
        <v>240000</v>
      </c>
      <c r="O872" s="54">
        <f>ROUNDUP(装备强化!$F$3*INDEX(装备强化!$C$12:$C$26,MATCH(装备强化附表!O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153</v>
      </c>
      <c r="P872" s="54">
        <f t="shared" si="199"/>
        <v>306000</v>
      </c>
      <c r="Q872" s="54">
        <f>ROUNDUP(装备强化!$F$3*INDEX(装备强化!$C$12:$C$26,MATCH(装备强化附表!Q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272</v>
      </c>
      <c r="R872" s="54">
        <f t="shared" si="200"/>
        <v>544000</v>
      </c>
      <c r="S872" s="54">
        <f>ROUNDUP(装备强化!$F$3*INDEX(装备强化!$C$12:$C$26,MATCH(装备强化附表!S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316</v>
      </c>
      <c r="T872" s="54">
        <f t="shared" si="201"/>
        <v>632000</v>
      </c>
      <c r="U872" s="54">
        <f>ROUNDUP(装备强化!$F$3*INDEX(装备强化!$C$12:$C$26,MATCH(装备强化附表!U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359</v>
      </c>
      <c r="V872" s="54">
        <f t="shared" si="202"/>
        <v>718000</v>
      </c>
      <c r="W872" s="54">
        <f>ROUNDUP(装备强化!$F$3*INDEX(装备强化!$C$12:$C$26,MATCH(装备强化附表!W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403</v>
      </c>
      <c r="X872" s="54">
        <f t="shared" si="203"/>
        <v>806000</v>
      </c>
      <c r="Y872" s="54">
        <f>ROUNDUP(装备强化!$F$3*INDEX(装备强化!$C$12:$C$26,MATCH(装备强化附表!Y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446</v>
      </c>
      <c r="Z872" s="54">
        <f t="shared" si="204"/>
        <v>892000</v>
      </c>
      <c r="AA872" s="54">
        <f>ROUNDUP(装备强化!$F$3*INDEX(装备强化!$C$12:$C$26,MATCH(装备强化附表!AA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783</v>
      </c>
      <c r="AB872" s="54">
        <f t="shared" si="205"/>
        <v>1566000</v>
      </c>
      <c r="AC872" s="54">
        <f>ROUNDUP(装备强化!$F$3*INDEX(装备强化!$C$12:$C$26,MATCH(装备强化附表!AC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870</v>
      </c>
      <c r="AD872" s="54">
        <f t="shared" si="206"/>
        <v>1740000</v>
      </c>
      <c r="AE872" s="54">
        <f>ROUNDUP(装备强化!$F$3*INDEX(装备强化!$C$12:$C$26,MATCH(装备强化附表!AE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957</v>
      </c>
      <c r="AF872" s="54">
        <f t="shared" si="207"/>
        <v>1914000</v>
      </c>
      <c r="AG872" s="54">
        <f>ROUNDUP(装备强化!$F$3*INDEX(装备强化!$C$12:$C$26,MATCH(装备强化附表!AG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1044</v>
      </c>
      <c r="AH872" s="54">
        <f t="shared" si="208"/>
        <v>2088000</v>
      </c>
      <c r="AI872" s="54">
        <f>ROUNDUP(装备强化!$F$3*INDEX(装备强化!$C$12:$C$26,MATCH(装备强化附表!AI$1,装备强化!$B$12:$B$26,0))*INDEX(装备强化!$G$12:$G$16,MATCH(装备强化附表!$D872,装备强化!$F$12:$F$16,0))*(INDEX(装备强化!$K$12:$K$26,MATCH(装备强化附表!$E872,装备强化!$J$12:$J$26,0))+IF($B872=1,装备强化!$K$28,0))*INDEX(装备强化!$O$12:$O$21,MATCH(装备强化附表!$C872,装备强化!$N$12:$N$21,0)),0)</f>
        <v>1131</v>
      </c>
      <c r="AJ872" s="54">
        <f t="shared" si="209"/>
        <v>2262000</v>
      </c>
    </row>
    <row r="873" spans="1:36">
      <c r="A873" t="s">
        <v>1387</v>
      </c>
      <c r="B873">
        <v>0</v>
      </c>
      <c r="C873" t="s">
        <v>128</v>
      </c>
      <c r="D873" t="s">
        <v>311</v>
      </c>
      <c r="E873">
        <v>45</v>
      </c>
      <c r="F873" t="s">
        <v>139</v>
      </c>
      <c r="G873" s="54">
        <f>ROUNDUP(装备强化!$F$3*INDEX(装备强化!$C$12:$C$26,MATCH(装备强化附表!G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22</v>
      </c>
      <c r="H873" s="54">
        <f t="shared" si="195"/>
        <v>44000</v>
      </c>
      <c r="I873" s="54">
        <f>ROUNDUP(装备强化!$F$3*INDEX(装备强化!$C$12:$C$26,MATCH(装备强化附表!I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33</v>
      </c>
      <c r="J873" s="54">
        <f t="shared" si="196"/>
        <v>66000</v>
      </c>
      <c r="K873" s="54">
        <f>ROUNDUP(装备强化!$F$3*INDEX(装备强化!$C$12:$C$26,MATCH(装备强化附表!K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49</v>
      </c>
      <c r="L873" s="54">
        <f t="shared" si="197"/>
        <v>98000</v>
      </c>
      <c r="M873" s="54">
        <f>ROUNDUP(装备强化!$F$3*INDEX(装备强化!$C$12:$C$26,MATCH(装备强化附表!M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60</v>
      </c>
      <c r="N873" s="54">
        <f t="shared" si="198"/>
        <v>120000</v>
      </c>
      <c r="O873" s="54">
        <f>ROUNDUP(装备强化!$F$3*INDEX(装备强化!$C$12:$C$26,MATCH(装备强化附表!O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76</v>
      </c>
      <c r="P873" s="54">
        <f t="shared" si="199"/>
        <v>152000</v>
      </c>
      <c r="Q873" s="54">
        <f>ROUNDUP(装备强化!$F$3*INDEX(装备强化!$C$12:$C$26,MATCH(装备强化附表!Q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135</v>
      </c>
      <c r="R873" s="54">
        <f t="shared" si="200"/>
        <v>270000</v>
      </c>
      <c r="S873" s="54">
        <f>ROUNDUP(装备强化!$F$3*INDEX(装备强化!$C$12:$C$26,MATCH(装备强化附表!S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157</v>
      </c>
      <c r="T873" s="54">
        <f t="shared" si="201"/>
        <v>314000</v>
      </c>
      <c r="U873" s="54">
        <f>ROUNDUP(装备强化!$F$3*INDEX(装备强化!$C$12:$C$26,MATCH(装备强化附表!U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178</v>
      </c>
      <c r="V873" s="54">
        <f t="shared" si="202"/>
        <v>356000</v>
      </c>
      <c r="W873" s="54">
        <f>ROUNDUP(装备强化!$F$3*INDEX(装备强化!$C$12:$C$26,MATCH(装备强化附表!W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200</v>
      </c>
      <c r="X873" s="54">
        <f t="shared" si="203"/>
        <v>400000</v>
      </c>
      <c r="Y873" s="54">
        <f>ROUNDUP(装备强化!$F$3*INDEX(装备强化!$C$12:$C$26,MATCH(装备强化附表!Y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222</v>
      </c>
      <c r="Z873" s="54">
        <f t="shared" si="204"/>
        <v>444000</v>
      </c>
      <c r="AA873" s="54">
        <f>ROUNDUP(装备强化!$F$3*INDEX(装备强化!$C$12:$C$26,MATCH(装备强化附表!AA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389</v>
      </c>
      <c r="AB873" s="54">
        <f t="shared" si="205"/>
        <v>778000</v>
      </c>
      <c r="AC873" s="54">
        <f>ROUNDUP(装备强化!$F$3*INDEX(装备强化!$C$12:$C$26,MATCH(装备强化附表!AC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432</v>
      </c>
      <c r="AD873" s="54">
        <f t="shared" si="206"/>
        <v>864000</v>
      </c>
      <c r="AE873" s="54">
        <f>ROUNDUP(装备强化!$F$3*INDEX(装备强化!$C$12:$C$26,MATCH(装备强化附表!AE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475</v>
      </c>
      <c r="AF873" s="54">
        <f t="shared" si="207"/>
        <v>950000</v>
      </c>
      <c r="AG873" s="54">
        <f>ROUNDUP(装备强化!$F$3*INDEX(装备强化!$C$12:$C$26,MATCH(装备强化附表!AG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518</v>
      </c>
      <c r="AH873" s="54">
        <f t="shared" si="208"/>
        <v>1036000</v>
      </c>
      <c r="AI873" s="54">
        <f>ROUNDUP(装备强化!$F$3*INDEX(装备强化!$C$12:$C$26,MATCH(装备强化附表!AI$1,装备强化!$B$12:$B$26,0))*INDEX(装备强化!$G$12:$G$16,MATCH(装备强化附表!$D873,装备强化!$F$12:$F$16,0))*(INDEX(装备强化!$K$12:$K$26,MATCH(装备强化附表!$E873,装备强化!$J$12:$J$26,0))+IF($B873=1,装备强化!$K$28,0))*INDEX(装备强化!$O$12:$O$21,MATCH(装备强化附表!$C873,装备强化!$N$12:$N$21,0)),0)</f>
        <v>561</v>
      </c>
      <c r="AJ873" s="54">
        <f t="shared" si="209"/>
        <v>1122000</v>
      </c>
    </row>
    <row r="874" spans="1:36">
      <c r="A874" t="s">
        <v>1392</v>
      </c>
      <c r="B874">
        <v>1</v>
      </c>
      <c r="C874" t="s">
        <v>128</v>
      </c>
      <c r="D874" t="s">
        <v>311</v>
      </c>
      <c r="E874">
        <v>45</v>
      </c>
      <c r="F874" t="s">
        <v>139</v>
      </c>
      <c r="G874" s="54">
        <f>ROUNDUP(装备强化!$F$3*INDEX(装备强化!$C$12:$C$26,MATCH(装备强化附表!G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28</v>
      </c>
      <c r="H874" s="54">
        <f t="shared" si="195"/>
        <v>56000</v>
      </c>
      <c r="I874" s="54">
        <f>ROUNDUP(装备强化!$F$3*INDEX(装备强化!$C$12:$C$26,MATCH(装备强化附表!I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41</v>
      </c>
      <c r="J874" s="54">
        <f t="shared" si="196"/>
        <v>82000</v>
      </c>
      <c r="K874" s="54">
        <f>ROUNDUP(装备强化!$F$3*INDEX(装备强化!$C$12:$C$26,MATCH(装备强化附表!K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62</v>
      </c>
      <c r="L874" s="54">
        <f t="shared" si="197"/>
        <v>124000</v>
      </c>
      <c r="M874" s="54">
        <f>ROUNDUP(装备强化!$F$3*INDEX(装备强化!$C$12:$C$26,MATCH(装备强化附表!M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75</v>
      </c>
      <c r="N874" s="54">
        <f t="shared" si="198"/>
        <v>150000</v>
      </c>
      <c r="O874" s="54">
        <f>ROUNDUP(装备强化!$F$3*INDEX(装备强化!$C$12:$C$26,MATCH(装备强化附表!O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96</v>
      </c>
      <c r="P874" s="54">
        <f t="shared" si="199"/>
        <v>192000</v>
      </c>
      <c r="Q874" s="54">
        <f>ROUNDUP(装备强化!$F$3*INDEX(装备强化!$C$12:$C$26,MATCH(装备强化附表!Q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170</v>
      </c>
      <c r="R874" s="54">
        <f t="shared" si="200"/>
        <v>340000</v>
      </c>
      <c r="S874" s="54">
        <f>ROUNDUP(装备强化!$F$3*INDEX(装备强化!$C$12:$C$26,MATCH(装备强化附表!S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198</v>
      </c>
      <c r="T874" s="54">
        <f t="shared" si="201"/>
        <v>396000</v>
      </c>
      <c r="U874" s="54">
        <f>ROUNDUP(装备强化!$F$3*INDEX(装备强化!$C$12:$C$26,MATCH(装备强化附表!U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225</v>
      </c>
      <c r="V874" s="54">
        <f t="shared" si="202"/>
        <v>450000</v>
      </c>
      <c r="W874" s="54">
        <f>ROUNDUP(装备强化!$F$3*INDEX(装备强化!$C$12:$C$26,MATCH(装备强化附表!W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252</v>
      </c>
      <c r="X874" s="54">
        <f t="shared" si="203"/>
        <v>504000</v>
      </c>
      <c r="Y874" s="54">
        <f>ROUNDUP(装备强化!$F$3*INDEX(装备强化!$C$12:$C$26,MATCH(装备强化附表!Y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279</v>
      </c>
      <c r="Z874" s="54">
        <f t="shared" si="204"/>
        <v>558000</v>
      </c>
      <c r="AA874" s="54">
        <f>ROUNDUP(装备强化!$F$3*INDEX(装备强化!$C$12:$C$26,MATCH(装备强化附表!AA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490</v>
      </c>
      <c r="AB874" s="54">
        <f t="shared" si="205"/>
        <v>980000</v>
      </c>
      <c r="AC874" s="54">
        <f>ROUNDUP(装备强化!$F$3*INDEX(装备强化!$C$12:$C$26,MATCH(装备强化附表!AC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544</v>
      </c>
      <c r="AD874" s="54">
        <f t="shared" si="206"/>
        <v>1088000</v>
      </c>
      <c r="AE874" s="54">
        <f>ROUNDUP(装备强化!$F$3*INDEX(装备强化!$C$12:$C$26,MATCH(装备强化附表!AE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599</v>
      </c>
      <c r="AF874" s="54">
        <f t="shared" si="207"/>
        <v>1198000</v>
      </c>
      <c r="AG874" s="54">
        <f>ROUNDUP(装备强化!$F$3*INDEX(装备强化!$C$12:$C$26,MATCH(装备强化附表!AG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653</v>
      </c>
      <c r="AH874" s="54">
        <f t="shared" si="208"/>
        <v>1306000</v>
      </c>
      <c r="AI874" s="54">
        <f>ROUNDUP(装备强化!$F$3*INDEX(装备强化!$C$12:$C$26,MATCH(装备强化附表!AI$1,装备强化!$B$12:$B$26,0))*INDEX(装备强化!$G$12:$G$16,MATCH(装备强化附表!$D874,装备强化!$F$12:$F$16,0))*(INDEX(装备强化!$K$12:$K$26,MATCH(装备强化附表!$E874,装备强化!$J$12:$J$26,0))+IF($B874=1,装备强化!$K$28,0))*INDEX(装备强化!$O$12:$O$21,MATCH(装备强化附表!$C874,装备强化!$N$12:$N$21,0)),0)</f>
        <v>707</v>
      </c>
      <c r="AJ874" s="54">
        <f t="shared" si="209"/>
        <v>1414000</v>
      </c>
    </row>
    <row r="875" spans="1:36">
      <c r="A875" t="s">
        <v>1397</v>
      </c>
      <c r="B875">
        <v>0</v>
      </c>
      <c r="C875" t="s">
        <v>127</v>
      </c>
      <c r="D875" t="s">
        <v>311</v>
      </c>
      <c r="E875">
        <v>45</v>
      </c>
      <c r="F875" t="s">
        <v>137</v>
      </c>
      <c r="G875" s="54">
        <f>ROUNDUP(装备强化!$F$3*INDEX(装备强化!$C$12:$C$26,MATCH(装备强化附表!G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35</v>
      </c>
      <c r="H875" s="54">
        <f t="shared" si="195"/>
        <v>70000</v>
      </c>
      <c r="I875" s="54">
        <f>ROUNDUP(装备强化!$F$3*INDEX(装备强化!$C$12:$C$26,MATCH(装备强化附表!I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52</v>
      </c>
      <c r="J875" s="54">
        <f t="shared" si="196"/>
        <v>104000</v>
      </c>
      <c r="K875" s="54">
        <f>ROUNDUP(装备强化!$F$3*INDEX(装备强化!$C$12:$C$26,MATCH(装备强化附表!K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78</v>
      </c>
      <c r="L875" s="54">
        <f t="shared" si="197"/>
        <v>156000</v>
      </c>
      <c r="M875" s="54">
        <f>ROUNDUP(装备强化!$F$3*INDEX(装备强化!$C$12:$C$26,MATCH(装备强化附表!M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95</v>
      </c>
      <c r="N875" s="54">
        <f t="shared" si="198"/>
        <v>190000</v>
      </c>
      <c r="O875" s="54">
        <f>ROUNDUP(装备强化!$F$3*INDEX(装备强化!$C$12:$C$26,MATCH(装备强化附表!O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121</v>
      </c>
      <c r="P875" s="54">
        <f t="shared" si="199"/>
        <v>242000</v>
      </c>
      <c r="Q875" s="54">
        <f>ROUNDUP(装备强化!$F$3*INDEX(装备强化!$C$12:$C$26,MATCH(装备强化附表!Q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216</v>
      </c>
      <c r="R875" s="54">
        <f t="shared" si="200"/>
        <v>432000</v>
      </c>
      <c r="S875" s="54">
        <f>ROUNDUP(装备强化!$F$3*INDEX(装备强化!$C$12:$C$26,MATCH(装备强化附表!S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251</v>
      </c>
      <c r="T875" s="54">
        <f t="shared" si="201"/>
        <v>502000</v>
      </c>
      <c r="U875" s="54">
        <f>ROUNDUP(装备强化!$F$3*INDEX(装备强化!$C$12:$C$26,MATCH(装备强化附表!U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285</v>
      </c>
      <c r="V875" s="54">
        <f t="shared" si="202"/>
        <v>570000</v>
      </c>
      <c r="W875" s="54">
        <f>ROUNDUP(装备强化!$F$3*INDEX(装备强化!$C$12:$C$26,MATCH(装备强化附表!W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320</v>
      </c>
      <c r="X875" s="54">
        <f t="shared" si="203"/>
        <v>640000</v>
      </c>
      <c r="Y875" s="54">
        <f>ROUNDUP(装备强化!$F$3*INDEX(装备强化!$C$12:$C$26,MATCH(装备强化附表!Y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354</v>
      </c>
      <c r="Z875" s="54">
        <f t="shared" si="204"/>
        <v>708000</v>
      </c>
      <c r="AA875" s="54">
        <f>ROUNDUP(装备强化!$F$3*INDEX(装备强化!$C$12:$C$26,MATCH(装备强化附表!AA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621</v>
      </c>
      <c r="AB875" s="54">
        <f t="shared" si="205"/>
        <v>1242000</v>
      </c>
      <c r="AC875" s="54">
        <f>ROUNDUP(装备强化!$F$3*INDEX(装备强化!$C$12:$C$26,MATCH(装备强化附表!AC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690</v>
      </c>
      <c r="AD875" s="54">
        <f t="shared" si="206"/>
        <v>1380000</v>
      </c>
      <c r="AE875" s="54">
        <f>ROUNDUP(装备强化!$F$3*INDEX(装备强化!$C$12:$C$26,MATCH(装备强化附表!AE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759</v>
      </c>
      <c r="AF875" s="54">
        <f t="shared" si="207"/>
        <v>1518000</v>
      </c>
      <c r="AG875" s="54">
        <f>ROUNDUP(装备强化!$F$3*INDEX(装备强化!$C$12:$C$26,MATCH(装备强化附表!AG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828</v>
      </c>
      <c r="AH875" s="54">
        <f t="shared" si="208"/>
        <v>1656000</v>
      </c>
      <c r="AI875" s="54">
        <f>ROUNDUP(装备强化!$F$3*INDEX(装备强化!$C$12:$C$26,MATCH(装备强化附表!AI$1,装备强化!$B$12:$B$26,0))*INDEX(装备强化!$G$12:$G$16,MATCH(装备强化附表!$D875,装备强化!$F$12:$F$16,0))*(INDEX(装备强化!$K$12:$K$26,MATCH(装备强化附表!$E875,装备强化!$J$12:$J$26,0))+IF($B875=1,装备强化!$K$28,0))*INDEX(装备强化!$O$12:$O$21,MATCH(装备强化附表!$C875,装备强化!$N$12:$N$21,0)),0)</f>
        <v>897</v>
      </c>
      <c r="AJ875" s="54">
        <f t="shared" si="209"/>
        <v>1794000</v>
      </c>
    </row>
    <row r="876" spans="1:36">
      <c r="A876" t="s">
        <v>1402</v>
      </c>
      <c r="B876">
        <v>1</v>
      </c>
      <c r="C876" t="s">
        <v>127</v>
      </c>
      <c r="D876" t="s">
        <v>311</v>
      </c>
      <c r="E876">
        <v>45</v>
      </c>
      <c r="F876" t="s">
        <v>137</v>
      </c>
      <c r="G876" s="54">
        <f>ROUNDUP(装备强化!$F$3*INDEX(装备强化!$C$12:$C$26,MATCH(装备强化附表!G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44</v>
      </c>
      <c r="H876" s="54">
        <f t="shared" si="195"/>
        <v>88000</v>
      </c>
      <c r="I876" s="54">
        <f>ROUNDUP(装备强化!$F$3*INDEX(装备强化!$C$12:$C$26,MATCH(装备强化附表!I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66</v>
      </c>
      <c r="J876" s="54">
        <f t="shared" si="196"/>
        <v>132000</v>
      </c>
      <c r="K876" s="54">
        <f>ROUNDUP(装备强化!$F$3*INDEX(装备强化!$C$12:$C$26,MATCH(装备强化附表!K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98</v>
      </c>
      <c r="L876" s="54">
        <f t="shared" si="197"/>
        <v>196000</v>
      </c>
      <c r="M876" s="54">
        <f>ROUNDUP(装备强化!$F$3*INDEX(装备强化!$C$12:$C$26,MATCH(装备强化附表!M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120</v>
      </c>
      <c r="N876" s="54">
        <f t="shared" si="198"/>
        <v>240000</v>
      </c>
      <c r="O876" s="54">
        <f>ROUNDUP(装备强化!$F$3*INDEX(装备强化!$C$12:$C$26,MATCH(装备强化附表!O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153</v>
      </c>
      <c r="P876" s="54">
        <f t="shared" si="199"/>
        <v>306000</v>
      </c>
      <c r="Q876" s="54">
        <f>ROUNDUP(装备强化!$F$3*INDEX(装备强化!$C$12:$C$26,MATCH(装备强化附表!Q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272</v>
      </c>
      <c r="R876" s="54">
        <f t="shared" si="200"/>
        <v>544000</v>
      </c>
      <c r="S876" s="54">
        <f>ROUNDUP(装备强化!$F$3*INDEX(装备强化!$C$12:$C$26,MATCH(装备强化附表!S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316</v>
      </c>
      <c r="T876" s="54">
        <f t="shared" si="201"/>
        <v>632000</v>
      </c>
      <c r="U876" s="54">
        <f>ROUNDUP(装备强化!$F$3*INDEX(装备强化!$C$12:$C$26,MATCH(装备强化附表!U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359</v>
      </c>
      <c r="V876" s="54">
        <f t="shared" si="202"/>
        <v>718000</v>
      </c>
      <c r="W876" s="54">
        <f>ROUNDUP(装备强化!$F$3*INDEX(装备强化!$C$12:$C$26,MATCH(装备强化附表!W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403</v>
      </c>
      <c r="X876" s="54">
        <f t="shared" si="203"/>
        <v>806000</v>
      </c>
      <c r="Y876" s="54">
        <f>ROUNDUP(装备强化!$F$3*INDEX(装备强化!$C$12:$C$26,MATCH(装备强化附表!Y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446</v>
      </c>
      <c r="Z876" s="54">
        <f t="shared" si="204"/>
        <v>892000</v>
      </c>
      <c r="AA876" s="54">
        <f>ROUNDUP(装备强化!$F$3*INDEX(装备强化!$C$12:$C$26,MATCH(装备强化附表!AA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783</v>
      </c>
      <c r="AB876" s="54">
        <f t="shared" si="205"/>
        <v>1566000</v>
      </c>
      <c r="AC876" s="54">
        <f>ROUNDUP(装备强化!$F$3*INDEX(装备强化!$C$12:$C$26,MATCH(装备强化附表!AC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870</v>
      </c>
      <c r="AD876" s="54">
        <f t="shared" si="206"/>
        <v>1740000</v>
      </c>
      <c r="AE876" s="54">
        <f>ROUNDUP(装备强化!$F$3*INDEX(装备强化!$C$12:$C$26,MATCH(装备强化附表!AE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957</v>
      </c>
      <c r="AF876" s="54">
        <f t="shared" si="207"/>
        <v>1914000</v>
      </c>
      <c r="AG876" s="54">
        <f>ROUNDUP(装备强化!$F$3*INDEX(装备强化!$C$12:$C$26,MATCH(装备强化附表!AG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1044</v>
      </c>
      <c r="AH876" s="54">
        <f t="shared" si="208"/>
        <v>2088000</v>
      </c>
      <c r="AI876" s="54">
        <f>ROUNDUP(装备强化!$F$3*INDEX(装备强化!$C$12:$C$26,MATCH(装备强化附表!AI$1,装备强化!$B$12:$B$26,0))*INDEX(装备强化!$G$12:$G$16,MATCH(装备强化附表!$D876,装备强化!$F$12:$F$16,0))*(INDEX(装备强化!$K$12:$K$26,MATCH(装备强化附表!$E876,装备强化!$J$12:$J$26,0))+IF($B876=1,装备强化!$K$28,0))*INDEX(装备强化!$O$12:$O$21,MATCH(装备强化附表!$C876,装备强化!$N$12:$N$21,0)),0)</f>
        <v>1131</v>
      </c>
      <c r="AJ876" s="54">
        <f t="shared" si="209"/>
        <v>2262000</v>
      </c>
    </row>
    <row r="877" spans="1:36">
      <c r="A877" t="s">
        <v>1407</v>
      </c>
      <c r="B877">
        <v>0</v>
      </c>
      <c r="C877" t="s">
        <v>128</v>
      </c>
      <c r="D877" t="s">
        <v>311</v>
      </c>
      <c r="E877">
        <v>45</v>
      </c>
      <c r="F877" t="s">
        <v>137</v>
      </c>
      <c r="G877" s="54">
        <f>ROUNDUP(装备强化!$F$3*INDEX(装备强化!$C$12:$C$26,MATCH(装备强化附表!G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22</v>
      </c>
      <c r="H877" s="54">
        <f t="shared" si="195"/>
        <v>44000</v>
      </c>
      <c r="I877" s="54">
        <f>ROUNDUP(装备强化!$F$3*INDEX(装备强化!$C$12:$C$26,MATCH(装备强化附表!I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33</v>
      </c>
      <c r="J877" s="54">
        <f t="shared" si="196"/>
        <v>66000</v>
      </c>
      <c r="K877" s="54">
        <f>ROUNDUP(装备强化!$F$3*INDEX(装备强化!$C$12:$C$26,MATCH(装备强化附表!K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49</v>
      </c>
      <c r="L877" s="54">
        <f t="shared" si="197"/>
        <v>98000</v>
      </c>
      <c r="M877" s="54">
        <f>ROUNDUP(装备强化!$F$3*INDEX(装备强化!$C$12:$C$26,MATCH(装备强化附表!M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60</v>
      </c>
      <c r="N877" s="54">
        <f t="shared" si="198"/>
        <v>120000</v>
      </c>
      <c r="O877" s="54">
        <f>ROUNDUP(装备强化!$F$3*INDEX(装备强化!$C$12:$C$26,MATCH(装备强化附表!O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76</v>
      </c>
      <c r="P877" s="54">
        <f t="shared" si="199"/>
        <v>152000</v>
      </c>
      <c r="Q877" s="54">
        <f>ROUNDUP(装备强化!$F$3*INDEX(装备强化!$C$12:$C$26,MATCH(装备强化附表!Q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135</v>
      </c>
      <c r="R877" s="54">
        <f t="shared" si="200"/>
        <v>270000</v>
      </c>
      <c r="S877" s="54">
        <f>ROUNDUP(装备强化!$F$3*INDEX(装备强化!$C$12:$C$26,MATCH(装备强化附表!S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157</v>
      </c>
      <c r="T877" s="54">
        <f t="shared" si="201"/>
        <v>314000</v>
      </c>
      <c r="U877" s="54">
        <f>ROUNDUP(装备强化!$F$3*INDEX(装备强化!$C$12:$C$26,MATCH(装备强化附表!U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178</v>
      </c>
      <c r="V877" s="54">
        <f t="shared" si="202"/>
        <v>356000</v>
      </c>
      <c r="W877" s="54">
        <f>ROUNDUP(装备强化!$F$3*INDEX(装备强化!$C$12:$C$26,MATCH(装备强化附表!W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200</v>
      </c>
      <c r="X877" s="54">
        <f t="shared" si="203"/>
        <v>400000</v>
      </c>
      <c r="Y877" s="54">
        <f>ROUNDUP(装备强化!$F$3*INDEX(装备强化!$C$12:$C$26,MATCH(装备强化附表!Y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222</v>
      </c>
      <c r="Z877" s="54">
        <f t="shared" si="204"/>
        <v>444000</v>
      </c>
      <c r="AA877" s="54">
        <f>ROUNDUP(装备强化!$F$3*INDEX(装备强化!$C$12:$C$26,MATCH(装备强化附表!AA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389</v>
      </c>
      <c r="AB877" s="54">
        <f t="shared" si="205"/>
        <v>778000</v>
      </c>
      <c r="AC877" s="54">
        <f>ROUNDUP(装备强化!$F$3*INDEX(装备强化!$C$12:$C$26,MATCH(装备强化附表!AC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432</v>
      </c>
      <c r="AD877" s="54">
        <f t="shared" si="206"/>
        <v>864000</v>
      </c>
      <c r="AE877" s="54">
        <f>ROUNDUP(装备强化!$F$3*INDEX(装备强化!$C$12:$C$26,MATCH(装备强化附表!AE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475</v>
      </c>
      <c r="AF877" s="54">
        <f t="shared" si="207"/>
        <v>950000</v>
      </c>
      <c r="AG877" s="54">
        <f>ROUNDUP(装备强化!$F$3*INDEX(装备强化!$C$12:$C$26,MATCH(装备强化附表!AG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518</v>
      </c>
      <c r="AH877" s="54">
        <f t="shared" si="208"/>
        <v>1036000</v>
      </c>
      <c r="AI877" s="54">
        <f>ROUNDUP(装备强化!$F$3*INDEX(装备强化!$C$12:$C$26,MATCH(装备强化附表!AI$1,装备强化!$B$12:$B$26,0))*INDEX(装备强化!$G$12:$G$16,MATCH(装备强化附表!$D877,装备强化!$F$12:$F$16,0))*(INDEX(装备强化!$K$12:$K$26,MATCH(装备强化附表!$E877,装备强化!$J$12:$J$26,0))+IF($B877=1,装备强化!$K$28,0))*INDEX(装备强化!$O$12:$O$21,MATCH(装备强化附表!$C877,装备强化!$N$12:$N$21,0)),0)</f>
        <v>561</v>
      </c>
      <c r="AJ877" s="54">
        <f t="shared" si="209"/>
        <v>1122000</v>
      </c>
    </row>
    <row r="878" spans="1:36">
      <c r="A878" t="s">
        <v>1412</v>
      </c>
      <c r="B878">
        <v>1</v>
      </c>
      <c r="C878" t="s">
        <v>128</v>
      </c>
      <c r="D878" t="s">
        <v>311</v>
      </c>
      <c r="E878">
        <v>45</v>
      </c>
      <c r="F878" t="s">
        <v>137</v>
      </c>
      <c r="G878" s="54">
        <f>ROUNDUP(装备强化!$F$3*INDEX(装备强化!$C$12:$C$26,MATCH(装备强化附表!G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28</v>
      </c>
      <c r="H878" s="54">
        <f t="shared" si="195"/>
        <v>56000</v>
      </c>
      <c r="I878" s="54">
        <f>ROUNDUP(装备强化!$F$3*INDEX(装备强化!$C$12:$C$26,MATCH(装备强化附表!I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41</v>
      </c>
      <c r="J878" s="54">
        <f t="shared" si="196"/>
        <v>82000</v>
      </c>
      <c r="K878" s="54">
        <f>ROUNDUP(装备强化!$F$3*INDEX(装备强化!$C$12:$C$26,MATCH(装备强化附表!K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62</v>
      </c>
      <c r="L878" s="54">
        <f t="shared" si="197"/>
        <v>124000</v>
      </c>
      <c r="M878" s="54">
        <f>ROUNDUP(装备强化!$F$3*INDEX(装备强化!$C$12:$C$26,MATCH(装备强化附表!M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75</v>
      </c>
      <c r="N878" s="54">
        <f t="shared" si="198"/>
        <v>150000</v>
      </c>
      <c r="O878" s="54">
        <f>ROUNDUP(装备强化!$F$3*INDEX(装备强化!$C$12:$C$26,MATCH(装备强化附表!O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96</v>
      </c>
      <c r="P878" s="54">
        <f t="shared" si="199"/>
        <v>192000</v>
      </c>
      <c r="Q878" s="54">
        <f>ROUNDUP(装备强化!$F$3*INDEX(装备强化!$C$12:$C$26,MATCH(装备强化附表!Q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170</v>
      </c>
      <c r="R878" s="54">
        <f t="shared" si="200"/>
        <v>340000</v>
      </c>
      <c r="S878" s="54">
        <f>ROUNDUP(装备强化!$F$3*INDEX(装备强化!$C$12:$C$26,MATCH(装备强化附表!S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198</v>
      </c>
      <c r="T878" s="54">
        <f t="shared" si="201"/>
        <v>396000</v>
      </c>
      <c r="U878" s="54">
        <f>ROUNDUP(装备强化!$F$3*INDEX(装备强化!$C$12:$C$26,MATCH(装备强化附表!U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225</v>
      </c>
      <c r="V878" s="54">
        <f t="shared" si="202"/>
        <v>450000</v>
      </c>
      <c r="W878" s="54">
        <f>ROUNDUP(装备强化!$F$3*INDEX(装备强化!$C$12:$C$26,MATCH(装备强化附表!W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252</v>
      </c>
      <c r="X878" s="54">
        <f t="shared" si="203"/>
        <v>504000</v>
      </c>
      <c r="Y878" s="54">
        <f>ROUNDUP(装备强化!$F$3*INDEX(装备强化!$C$12:$C$26,MATCH(装备强化附表!Y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279</v>
      </c>
      <c r="Z878" s="54">
        <f t="shared" si="204"/>
        <v>558000</v>
      </c>
      <c r="AA878" s="54">
        <f>ROUNDUP(装备强化!$F$3*INDEX(装备强化!$C$12:$C$26,MATCH(装备强化附表!AA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490</v>
      </c>
      <c r="AB878" s="54">
        <f t="shared" si="205"/>
        <v>980000</v>
      </c>
      <c r="AC878" s="54">
        <f>ROUNDUP(装备强化!$F$3*INDEX(装备强化!$C$12:$C$26,MATCH(装备强化附表!AC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544</v>
      </c>
      <c r="AD878" s="54">
        <f t="shared" si="206"/>
        <v>1088000</v>
      </c>
      <c r="AE878" s="54">
        <f>ROUNDUP(装备强化!$F$3*INDEX(装备强化!$C$12:$C$26,MATCH(装备强化附表!AE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599</v>
      </c>
      <c r="AF878" s="54">
        <f t="shared" si="207"/>
        <v>1198000</v>
      </c>
      <c r="AG878" s="54">
        <f>ROUNDUP(装备强化!$F$3*INDEX(装备强化!$C$12:$C$26,MATCH(装备强化附表!AG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653</v>
      </c>
      <c r="AH878" s="54">
        <f t="shared" si="208"/>
        <v>1306000</v>
      </c>
      <c r="AI878" s="54">
        <f>ROUNDUP(装备强化!$F$3*INDEX(装备强化!$C$12:$C$26,MATCH(装备强化附表!AI$1,装备强化!$B$12:$B$26,0))*INDEX(装备强化!$G$12:$G$16,MATCH(装备强化附表!$D878,装备强化!$F$12:$F$16,0))*(INDEX(装备强化!$K$12:$K$26,MATCH(装备强化附表!$E878,装备强化!$J$12:$J$26,0))+IF($B878=1,装备强化!$K$28,0))*INDEX(装备强化!$O$12:$O$21,MATCH(装备强化附表!$C878,装备强化!$N$12:$N$21,0)),0)</f>
        <v>707</v>
      </c>
      <c r="AJ878" s="54">
        <f t="shared" si="209"/>
        <v>1414000</v>
      </c>
    </row>
    <row r="879" spans="1:36">
      <c r="A879" t="s">
        <v>1417</v>
      </c>
      <c r="B879">
        <v>0</v>
      </c>
      <c r="C879" t="s">
        <v>126</v>
      </c>
      <c r="D879" t="s">
        <v>311</v>
      </c>
      <c r="E879">
        <v>45</v>
      </c>
      <c r="F879" t="s">
        <v>232</v>
      </c>
      <c r="G879" s="54">
        <f>ROUNDUP(装备强化!$F$3*INDEX(装备强化!$C$12:$C$26,MATCH(装备强化附表!G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18</v>
      </c>
      <c r="H879" s="54">
        <f t="shared" si="195"/>
        <v>36000</v>
      </c>
      <c r="I879" s="54">
        <f>ROUNDUP(装备强化!$F$3*INDEX(装备强化!$C$12:$C$26,MATCH(装备强化附表!I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26</v>
      </c>
      <c r="J879" s="54">
        <f t="shared" si="196"/>
        <v>52000</v>
      </c>
      <c r="K879" s="54">
        <f>ROUNDUP(装备强化!$F$3*INDEX(装备强化!$C$12:$C$26,MATCH(装备强化附表!K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39</v>
      </c>
      <c r="L879" s="54">
        <f t="shared" si="197"/>
        <v>78000</v>
      </c>
      <c r="M879" s="54">
        <f>ROUNDUP(装备强化!$F$3*INDEX(装备强化!$C$12:$C$26,MATCH(装备强化附表!M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48</v>
      </c>
      <c r="N879" s="54">
        <f t="shared" si="198"/>
        <v>96000</v>
      </c>
      <c r="O879" s="54">
        <f>ROUNDUP(装备强化!$F$3*INDEX(装备强化!$C$12:$C$26,MATCH(装备强化附表!O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61</v>
      </c>
      <c r="P879" s="54">
        <f t="shared" si="199"/>
        <v>122000</v>
      </c>
      <c r="Q879" s="54">
        <f>ROUNDUP(装备强化!$F$3*INDEX(装备强化!$C$12:$C$26,MATCH(装备强化附表!Q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108</v>
      </c>
      <c r="R879" s="54">
        <f t="shared" si="200"/>
        <v>216000</v>
      </c>
      <c r="S879" s="54">
        <f>ROUNDUP(装备强化!$F$3*INDEX(装备强化!$C$12:$C$26,MATCH(装备强化附表!S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126</v>
      </c>
      <c r="T879" s="54">
        <f t="shared" si="201"/>
        <v>252000</v>
      </c>
      <c r="U879" s="54">
        <f>ROUNDUP(装备强化!$F$3*INDEX(装备强化!$C$12:$C$26,MATCH(装备强化附表!U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143</v>
      </c>
      <c r="V879" s="54">
        <f t="shared" si="202"/>
        <v>286000</v>
      </c>
      <c r="W879" s="54">
        <f>ROUNDUP(装备强化!$F$3*INDEX(装备强化!$C$12:$C$26,MATCH(装备强化附表!W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160</v>
      </c>
      <c r="X879" s="54">
        <f t="shared" si="203"/>
        <v>320000</v>
      </c>
      <c r="Y879" s="54">
        <f>ROUNDUP(装备强化!$F$3*INDEX(装备强化!$C$12:$C$26,MATCH(装备强化附表!Y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177</v>
      </c>
      <c r="Z879" s="54">
        <f t="shared" si="204"/>
        <v>354000</v>
      </c>
      <c r="AA879" s="54">
        <f>ROUNDUP(装备强化!$F$3*INDEX(装备强化!$C$12:$C$26,MATCH(装备强化附表!AA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311</v>
      </c>
      <c r="AB879" s="54">
        <f t="shared" si="205"/>
        <v>622000</v>
      </c>
      <c r="AC879" s="54">
        <f>ROUNDUP(装备强化!$F$3*INDEX(装备强化!$C$12:$C$26,MATCH(装备强化附表!AC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345</v>
      </c>
      <c r="AD879" s="54">
        <f t="shared" si="206"/>
        <v>690000</v>
      </c>
      <c r="AE879" s="54">
        <f>ROUNDUP(装备强化!$F$3*INDEX(装备强化!$C$12:$C$26,MATCH(装备强化附表!AE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380</v>
      </c>
      <c r="AF879" s="54">
        <f t="shared" si="207"/>
        <v>760000</v>
      </c>
      <c r="AG879" s="54">
        <f>ROUNDUP(装备强化!$F$3*INDEX(装备强化!$C$12:$C$26,MATCH(装备强化附表!AG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414</v>
      </c>
      <c r="AH879" s="54">
        <f t="shared" si="208"/>
        <v>828000</v>
      </c>
      <c r="AI879" s="54">
        <f>ROUNDUP(装备强化!$F$3*INDEX(装备强化!$C$12:$C$26,MATCH(装备强化附表!AI$1,装备强化!$B$12:$B$26,0))*INDEX(装备强化!$G$12:$G$16,MATCH(装备强化附表!$D879,装备强化!$F$12:$F$16,0))*(INDEX(装备强化!$K$12:$K$26,MATCH(装备强化附表!$E879,装备强化!$J$12:$J$26,0))+IF($B879=1,装备强化!$K$28,0))*INDEX(装备强化!$O$12:$O$21,MATCH(装备强化附表!$C879,装备强化!$N$12:$N$21,0)),0)</f>
        <v>449</v>
      </c>
      <c r="AJ879" s="54">
        <f t="shared" si="209"/>
        <v>898000</v>
      </c>
    </row>
    <row r="880" spans="1:36">
      <c r="A880" t="s">
        <v>1422</v>
      </c>
      <c r="B880">
        <v>1</v>
      </c>
      <c r="C880" t="s">
        <v>126</v>
      </c>
      <c r="D880" t="s">
        <v>311</v>
      </c>
      <c r="E880">
        <v>45</v>
      </c>
      <c r="F880" t="s">
        <v>232</v>
      </c>
      <c r="G880" s="54">
        <f>ROUNDUP(装备强化!$F$3*INDEX(装备强化!$C$12:$C$26,MATCH(装备强化附表!G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22</v>
      </c>
      <c r="H880" s="54">
        <f t="shared" si="195"/>
        <v>44000</v>
      </c>
      <c r="I880" s="54">
        <f>ROUNDUP(装备强化!$F$3*INDEX(装备强化!$C$12:$C$26,MATCH(装备强化附表!I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33</v>
      </c>
      <c r="J880" s="54">
        <f t="shared" si="196"/>
        <v>66000</v>
      </c>
      <c r="K880" s="54">
        <f>ROUNDUP(装备强化!$F$3*INDEX(装备强化!$C$12:$C$26,MATCH(装备强化附表!K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49</v>
      </c>
      <c r="L880" s="54">
        <f t="shared" si="197"/>
        <v>98000</v>
      </c>
      <c r="M880" s="54">
        <f>ROUNDUP(装备强化!$F$3*INDEX(装备强化!$C$12:$C$26,MATCH(装备强化附表!M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60</v>
      </c>
      <c r="N880" s="54">
        <f t="shared" si="198"/>
        <v>120000</v>
      </c>
      <c r="O880" s="54">
        <f>ROUNDUP(装备强化!$F$3*INDEX(装备强化!$C$12:$C$26,MATCH(装备强化附表!O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77</v>
      </c>
      <c r="P880" s="54">
        <f t="shared" si="199"/>
        <v>154000</v>
      </c>
      <c r="Q880" s="54">
        <f>ROUNDUP(装备强化!$F$3*INDEX(装备强化!$C$12:$C$26,MATCH(装备强化附表!Q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136</v>
      </c>
      <c r="R880" s="54">
        <f t="shared" si="200"/>
        <v>272000</v>
      </c>
      <c r="S880" s="54">
        <f>ROUNDUP(装备强化!$F$3*INDEX(装备强化!$C$12:$C$26,MATCH(装备强化附表!S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158</v>
      </c>
      <c r="T880" s="54">
        <f t="shared" si="201"/>
        <v>316000</v>
      </c>
      <c r="U880" s="54">
        <f>ROUNDUP(装备强化!$F$3*INDEX(装备强化!$C$12:$C$26,MATCH(装备强化附表!U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180</v>
      </c>
      <c r="V880" s="54">
        <f t="shared" si="202"/>
        <v>360000</v>
      </c>
      <c r="W880" s="54">
        <f>ROUNDUP(装备强化!$F$3*INDEX(装备强化!$C$12:$C$26,MATCH(装备强化附表!W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202</v>
      </c>
      <c r="X880" s="54">
        <f t="shared" si="203"/>
        <v>404000</v>
      </c>
      <c r="Y880" s="54">
        <f>ROUNDUP(装备强化!$F$3*INDEX(装备强化!$C$12:$C$26,MATCH(装备强化附表!Y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223</v>
      </c>
      <c r="Z880" s="54">
        <f t="shared" si="204"/>
        <v>446000</v>
      </c>
      <c r="AA880" s="54">
        <f>ROUNDUP(装备强化!$F$3*INDEX(装备强化!$C$12:$C$26,MATCH(装备强化附表!AA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392</v>
      </c>
      <c r="AB880" s="54">
        <f t="shared" si="205"/>
        <v>784000</v>
      </c>
      <c r="AC880" s="54">
        <f>ROUNDUP(装备强化!$F$3*INDEX(装备强化!$C$12:$C$26,MATCH(装备强化附表!AC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435</v>
      </c>
      <c r="AD880" s="54">
        <f t="shared" si="206"/>
        <v>870000</v>
      </c>
      <c r="AE880" s="54">
        <f>ROUNDUP(装备强化!$F$3*INDEX(装备强化!$C$12:$C$26,MATCH(装备强化附表!AE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479</v>
      </c>
      <c r="AF880" s="54">
        <f t="shared" si="207"/>
        <v>958000</v>
      </c>
      <c r="AG880" s="54">
        <f>ROUNDUP(装备强化!$F$3*INDEX(装备强化!$C$12:$C$26,MATCH(装备强化附表!AG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522</v>
      </c>
      <c r="AH880" s="54">
        <f t="shared" si="208"/>
        <v>1044000</v>
      </c>
      <c r="AI880" s="54">
        <f>ROUNDUP(装备强化!$F$3*INDEX(装备强化!$C$12:$C$26,MATCH(装备强化附表!AI$1,装备强化!$B$12:$B$26,0))*INDEX(装备强化!$G$12:$G$16,MATCH(装备强化附表!$D880,装备强化!$F$12:$F$16,0))*(INDEX(装备强化!$K$12:$K$26,MATCH(装备强化附表!$E880,装备强化!$J$12:$J$26,0))+IF($B880=1,装备强化!$K$28,0))*INDEX(装备强化!$O$12:$O$21,MATCH(装备强化附表!$C880,装备强化!$N$12:$N$21,0)),0)</f>
        <v>566</v>
      </c>
      <c r="AJ880" s="54">
        <f t="shared" si="209"/>
        <v>1132000</v>
      </c>
    </row>
    <row r="881" spans="1:36">
      <c r="A881" t="s">
        <v>1427</v>
      </c>
      <c r="B881">
        <v>0</v>
      </c>
      <c r="C881" t="s">
        <v>129</v>
      </c>
      <c r="D881" t="s">
        <v>311</v>
      </c>
      <c r="E881">
        <v>45</v>
      </c>
      <c r="F881" t="s">
        <v>232</v>
      </c>
      <c r="G881" s="54">
        <f>ROUNDUP(装备强化!$F$3*INDEX(装备强化!$C$12:$C$26,MATCH(装备强化附表!G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18</v>
      </c>
      <c r="H881" s="54">
        <f t="shared" si="195"/>
        <v>36000</v>
      </c>
      <c r="I881" s="54">
        <f>ROUNDUP(装备强化!$F$3*INDEX(装备强化!$C$12:$C$26,MATCH(装备强化附表!I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26</v>
      </c>
      <c r="J881" s="54">
        <f t="shared" si="196"/>
        <v>52000</v>
      </c>
      <c r="K881" s="54">
        <f>ROUNDUP(装备强化!$F$3*INDEX(装备强化!$C$12:$C$26,MATCH(装备强化附表!K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39</v>
      </c>
      <c r="L881" s="54">
        <f t="shared" si="197"/>
        <v>78000</v>
      </c>
      <c r="M881" s="54">
        <f>ROUNDUP(装备强化!$F$3*INDEX(装备强化!$C$12:$C$26,MATCH(装备强化附表!M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48</v>
      </c>
      <c r="N881" s="54">
        <f t="shared" si="198"/>
        <v>96000</v>
      </c>
      <c r="O881" s="54">
        <f>ROUNDUP(装备强化!$F$3*INDEX(装备强化!$C$12:$C$26,MATCH(装备强化附表!O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61</v>
      </c>
      <c r="P881" s="54">
        <f t="shared" si="199"/>
        <v>122000</v>
      </c>
      <c r="Q881" s="54">
        <f>ROUNDUP(装备强化!$F$3*INDEX(装备强化!$C$12:$C$26,MATCH(装备强化附表!Q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108</v>
      </c>
      <c r="R881" s="54">
        <f t="shared" si="200"/>
        <v>216000</v>
      </c>
      <c r="S881" s="54">
        <f>ROUNDUP(装备强化!$F$3*INDEX(装备强化!$C$12:$C$26,MATCH(装备强化附表!S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126</v>
      </c>
      <c r="T881" s="54">
        <f t="shared" si="201"/>
        <v>252000</v>
      </c>
      <c r="U881" s="54">
        <f>ROUNDUP(装备强化!$F$3*INDEX(装备强化!$C$12:$C$26,MATCH(装备强化附表!U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143</v>
      </c>
      <c r="V881" s="54">
        <f t="shared" si="202"/>
        <v>286000</v>
      </c>
      <c r="W881" s="54">
        <f>ROUNDUP(装备强化!$F$3*INDEX(装备强化!$C$12:$C$26,MATCH(装备强化附表!W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160</v>
      </c>
      <c r="X881" s="54">
        <f t="shared" si="203"/>
        <v>320000</v>
      </c>
      <c r="Y881" s="54">
        <f>ROUNDUP(装备强化!$F$3*INDEX(装备强化!$C$12:$C$26,MATCH(装备强化附表!Y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177</v>
      </c>
      <c r="Z881" s="54">
        <f t="shared" si="204"/>
        <v>354000</v>
      </c>
      <c r="AA881" s="54">
        <f>ROUNDUP(装备强化!$F$3*INDEX(装备强化!$C$12:$C$26,MATCH(装备强化附表!AA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311</v>
      </c>
      <c r="AB881" s="54">
        <f t="shared" si="205"/>
        <v>622000</v>
      </c>
      <c r="AC881" s="54">
        <f>ROUNDUP(装备强化!$F$3*INDEX(装备强化!$C$12:$C$26,MATCH(装备强化附表!AC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345</v>
      </c>
      <c r="AD881" s="54">
        <f t="shared" si="206"/>
        <v>690000</v>
      </c>
      <c r="AE881" s="54">
        <f>ROUNDUP(装备强化!$F$3*INDEX(装备强化!$C$12:$C$26,MATCH(装备强化附表!AE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380</v>
      </c>
      <c r="AF881" s="54">
        <f t="shared" si="207"/>
        <v>760000</v>
      </c>
      <c r="AG881" s="54">
        <f>ROUNDUP(装备强化!$F$3*INDEX(装备强化!$C$12:$C$26,MATCH(装备强化附表!AG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414</v>
      </c>
      <c r="AH881" s="54">
        <f t="shared" si="208"/>
        <v>828000</v>
      </c>
      <c r="AI881" s="54">
        <f>ROUNDUP(装备强化!$F$3*INDEX(装备强化!$C$12:$C$26,MATCH(装备强化附表!AI$1,装备强化!$B$12:$B$26,0))*INDEX(装备强化!$G$12:$G$16,MATCH(装备强化附表!$D881,装备强化!$F$12:$F$16,0))*(INDEX(装备强化!$K$12:$K$26,MATCH(装备强化附表!$E881,装备强化!$J$12:$J$26,0))+IF($B881=1,装备强化!$K$28,0))*INDEX(装备强化!$O$12:$O$21,MATCH(装备强化附表!$C881,装备强化!$N$12:$N$21,0)),0)</f>
        <v>449</v>
      </c>
      <c r="AJ881" s="54">
        <f t="shared" si="209"/>
        <v>898000</v>
      </c>
    </row>
    <row r="882" spans="1:36">
      <c r="A882" t="s">
        <v>1432</v>
      </c>
      <c r="B882">
        <v>1</v>
      </c>
      <c r="C882" t="s">
        <v>129</v>
      </c>
      <c r="D882" t="s">
        <v>311</v>
      </c>
      <c r="E882">
        <v>45</v>
      </c>
      <c r="F882" t="s">
        <v>232</v>
      </c>
      <c r="G882" s="54">
        <f>ROUNDUP(装备强化!$F$3*INDEX(装备强化!$C$12:$C$26,MATCH(装备强化附表!G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22</v>
      </c>
      <c r="H882" s="54">
        <f t="shared" si="195"/>
        <v>44000</v>
      </c>
      <c r="I882" s="54">
        <f>ROUNDUP(装备强化!$F$3*INDEX(装备强化!$C$12:$C$26,MATCH(装备强化附表!I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33</v>
      </c>
      <c r="J882" s="54">
        <f t="shared" si="196"/>
        <v>66000</v>
      </c>
      <c r="K882" s="54">
        <f>ROUNDUP(装备强化!$F$3*INDEX(装备强化!$C$12:$C$26,MATCH(装备强化附表!K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49</v>
      </c>
      <c r="L882" s="54">
        <f t="shared" si="197"/>
        <v>98000</v>
      </c>
      <c r="M882" s="54">
        <f>ROUNDUP(装备强化!$F$3*INDEX(装备强化!$C$12:$C$26,MATCH(装备强化附表!M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60</v>
      </c>
      <c r="N882" s="54">
        <f t="shared" si="198"/>
        <v>120000</v>
      </c>
      <c r="O882" s="54">
        <f>ROUNDUP(装备强化!$F$3*INDEX(装备强化!$C$12:$C$26,MATCH(装备强化附表!O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77</v>
      </c>
      <c r="P882" s="54">
        <f t="shared" si="199"/>
        <v>154000</v>
      </c>
      <c r="Q882" s="54">
        <f>ROUNDUP(装备强化!$F$3*INDEX(装备强化!$C$12:$C$26,MATCH(装备强化附表!Q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136</v>
      </c>
      <c r="R882" s="54">
        <f t="shared" si="200"/>
        <v>272000</v>
      </c>
      <c r="S882" s="54">
        <f>ROUNDUP(装备强化!$F$3*INDEX(装备强化!$C$12:$C$26,MATCH(装备强化附表!S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158</v>
      </c>
      <c r="T882" s="54">
        <f t="shared" si="201"/>
        <v>316000</v>
      </c>
      <c r="U882" s="54">
        <f>ROUNDUP(装备强化!$F$3*INDEX(装备强化!$C$12:$C$26,MATCH(装备强化附表!U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180</v>
      </c>
      <c r="V882" s="54">
        <f t="shared" si="202"/>
        <v>360000</v>
      </c>
      <c r="W882" s="54">
        <f>ROUNDUP(装备强化!$F$3*INDEX(装备强化!$C$12:$C$26,MATCH(装备强化附表!W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202</v>
      </c>
      <c r="X882" s="54">
        <f t="shared" si="203"/>
        <v>404000</v>
      </c>
      <c r="Y882" s="54">
        <f>ROUNDUP(装备强化!$F$3*INDEX(装备强化!$C$12:$C$26,MATCH(装备强化附表!Y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223</v>
      </c>
      <c r="Z882" s="54">
        <f t="shared" si="204"/>
        <v>446000</v>
      </c>
      <c r="AA882" s="54">
        <f>ROUNDUP(装备强化!$F$3*INDEX(装备强化!$C$12:$C$26,MATCH(装备强化附表!AA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392</v>
      </c>
      <c r="AB882" s="54">
        <f t="shared" si="205"/>
        <v>784000</v>
      </c>
      <c r="AC882" s="54">
        <f>ROUNDUP(装备强化!$F$3*INDEX(装备强化!$C$12:$C$26,MATCH(装备强化附表!AC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435</v>
      </c>
      <c r="AD882" s="54">
        <f t="shared" si="206"/>
        <v>870000</v>
      </c>
      <c r="AE882" s="54">
        <f>ROUNDUP(装备强化!$F$3*INDEX(装备强化!$C$12:$C$26,MATCH(装备强化附表!AE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479</v>
      </c>
      <c r="AF882" s="54">
        <f t="shared" si="207"/>
        <v>958000</v>
      </c>
      <c r="AG882" s="54">
        <f>ROUNDUP(装备强化!$F$3*INDEX(装备强化!$C$12:$C$26,MATCH(装备强化附表!AG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522</v>
      </c>
      <c r="AH882" s="54">
        <f t="shared" si="208"/>
        <v>1044000</v>
      </c>
      <c r="AI882" s="54">
        <f>ROUNDUP(装备强化!$F$3*INDEX(装备强化!$C$12:$C$26,MATCH(装备强化附表!AI$1,装备强化!$B$12:$B$26,0))*INDEX(装备强化!$G$12:$G$16,MATCH(装备强化附表!$D882,装备强化!$F$12:$F$16,0))*(INDEX(装备强化!$K$12:$K$26,MATCH(装备强化附表!$E882,装备强化!$J$12:$J$26,0))+IF($B882=1,装备强化!$K$28,0))*INDEX(装备强化!$O$12:$O$21,MATCH(装备强化附表!$C882,装备强化!$N$12:$N$21,0)),0)</f>
        <v>566</v>
      </c>
      <c r="AJ882" s="54">
        <f t="shared" si="209"/>
        <v>1132000</v>
      </c>
    </row>
    <row r="883" spans="1:36">
      <c r="A883" t="s">
        <v>1437</v>
      </c>
      <c r="B883">
        <v>0</v>
      </c>
      <c r="C883" t="s">
        <v>123</v>
      </c>
      <c r="D883" t="s">
        <v>311</v>
      </c>
      <c r="E883">
        <v>50</v>
      </c>
      <c r="F883" t="s">
        <v>232</v>
      </c>
      <c r="G883" s="54">
        <f>ROUNDUP(装备强化!$F$3*INDEX(装备强化!$C$12:$C$26,MATCH(装备强化附表!G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19</v>
      </c>
      <c r="H883" s="54">
        <f t="shared" si="195"/>
        <v>38000</v>
      </c>
      <c r="I883" s="54">
        <f>ROUNDUP(装备强化!$F$3*INDEX(装备强化!$C$12:$C$26,MATCH(装备强化附表!I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29</v>
      </c>
      <c r="J883" s="54">
        <f t="shared" si="196"/>
        <v>58000</v>
      </c>
      <c r="K883" s="54">
        <f>ROUNDUP(装备强化!$F$3*INDEX(装备强化!$C$12:$C$26,MATCH(装备强化附表!K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43</v>
      </c>
      <c r="L883" s="54">
        <f t="shared" si="197"/>
        <v>86000</v>
      </c>
      <c r="M883" s="54">
        <f>ROUNDUP(装备强化!$F$3*INDEX(装备强化!$C$12:$C$26,MATCH(装备强化附表!M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52</v>
      </c>
      <c r="N883" s="54">
        <f t="shared" si="198"/>
        <v>104000</v>
      </c>
      <c r="O883" s="54">
        <f>ROUNDUP(装备强化!$F$3*INDEX(装备强化!$C$12:$C$26,MATCH(装备强化附表!O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66</v>
      </c>
      <c r="P883" s="54">
        <f t="shared" si="199"/>
        <v>132000</v>
      </c>
      <c r="Q883" s="54">
        <f>ROUNDUP(装备强化!$F$3*INDEX(装备强化!$C$12:$C$26,MATCH(装备强化附表!Q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118</v>
      </c>
      <c r="R883" s="54">
        <f t="shared" si="200"/>
        <v>236000</v>
      </c>
      <c r="S883" s="54">
        <f>ROUNDUP(装备强化!$F$3*INDEX(装备强化!$C$12:$C$26,MATCH(装备强化附表!S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136</v>
      </c>
      <c r="T883" s="54">
        <f t="shared" si="201"/>
        <v>272000</v>
      </c>
      <c r="U883" s="54">
        <f>ROUNDUP(装备强化!$F$3*INDEX(装备强化!$C$12:$C$26,MATCH(装备强化附表!U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155</v>
      </c>
      <c r="V883" s="54">
        <f t="shared" si="202"/>
        <v>310000</v>
      </c>
      <c r="W883" s="54">
        <f>ROUNDUP(装备强化!$F$3*INDEX(装备强化!$C$12:$C$26,MATCH(装备强化附表!W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174</v>
      </c>
      <c r="X883" s="54">
        <f t="shared" si="203"/>
        <v>348000</v>
      </c>
      <c r="Y883" s="54">
        <f>ROUNDUP(装备强化!$F$3*INDEX(装备强化!$C$12:$C$26,MATCH(装备强化附表!Y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193</v>
      </c>
      <c r="Z883" s="54">
        <f t="shared" si="204"/>
        <v>386000</v>
      </c>
      <c r="AA883" s="54">
        <f>ROUNDUP(装备强化!$F$3*INDEX(装备强化!$C$12:$C$26,MATCH(装备强化附表!AA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338</v>
      </c>
      <c r="AB883" s="54">
        <f t="shared" si="205"/>
        <v>676000</v>
      </c>
      <c r="AC883" s="54">
        <f>ROUNDUP(装备强化!$F$3*INDEX(装备强化!$C$12:$C$26,MATCH(装备强化附表!AC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375</v>
      </c>
      <c r="AD883" s="54">
        <f t="shared" si="206"/>
        <v>750000</v>
      </c>
      <c r="AE883" s="54">
        <f>ROUNDUP(装备强化!$F$3*INDEX(装备强化!$C$12:$C$26,MATCH(装备强化附表!AE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413</v>
      </c>
      <c r="AF883" s="54">
        <f t="shared" si="207"/>
        <v>826000</v>
      </c>
      <c r="AG883" s="54">
        <f>ROUNDUP(装备强化!$F$3*INDEX(装备强化!$C$12:$C$26,MATCH(装备强化附表!AG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450</v>
      </c>
      <c r="AH883" s="54">
        <f t="shared" si="208"/>
        <v>900000</v>
      </c>
      <c r="AI883" s="54">
        <f>ROUNDUP(装备强化!$F$3*INDEX(装备强化!$C$12:$C$26,MATCH(装备强化附表!AI$1,装备强化!$B$12:$B$26,0))*INDEX(装备强化!$G$12:$G$16,MATCH(装备强化附表!$D883,装备强化!$F$12:$F$16,0))*(INDEX(装备强化!$K$12:$K$26,MATCH(装备强化附表!$E883,装备强化!$J$12:$J$26,0))+IF($B883=1,装备强化!$K$28,0))*INDEX(装备强化!$O$12:$O$21,MATCH(装备强化附表!$C883,装备强化!$N$12:$N$21,0)),0)</f>
        <v>488</v>
      </c>
      <c r="AJ883" s="54">
        <f t="shared" si="209"/>
        <v>976000</v>
      </c>
    </row>
    <row r="884" spans="1:36">
      <c r="A884" t="s">
        <v>1442</v>
      </c>
      <c r="B884">
        <v>0</v>
      </c>
      <c r="C884" t="s">
        <v>124</v>
      </c>
      <c r="D884" t="s">
        <v>311</v>
      </c>
      <c r="E884">
        <v>50</v>
      </c>
      <c r="F884" t="s">
        <v>232</v>
      </c>
      <c r="G884" s="54">
        <f>ROUNDUP(装备强化!$F$3*INDEX(装备强化!$C$12:$C$26,MATCH(装备强化附表!G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24</v>
      </c>
      <c r="H884" s="54">
        <f t="shared" si="195"/>
        <v>48000</v>
      </c>
      <c r="I884" s="54">
        <f>ROUNDUP(装备强化!$F$3*INDEX(装备强化!$C$12:$C$26,MATCH(装备强化附表!I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36</v>
      </c>
      <c r="J884" s="54">
        <f t="shared" si="196"/>
        <v>72000</v>
      </c>
      <c r="K884" s="54">
        <f>ROUNDUP(装备强化!$F$3*INDEX(装备强化!$C$12:$C$26,MATCH(装备强化附表!K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53</v>
      </c>
      <c r="L884" s="54">
        <f t="shared" si="197"/>
        <v>106000</v>
      </c>
      <c r="M884" s="54">
        <f>ROUNDUP(装备强化!$F$3*INDEX(装备强化!$C$12:$C$26,MATCH(装备强化附表!M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65</v>
      </c>
      <c r="N884" s="54">
        <f t="shared" si="198"/>
        <v>130000</v>
      </c>
      <c r="O884" s="54">
        <f>ROUNDUP(装备强化!$F$3*INDEX(装备强化!$C$12:$C$26,MATCH(装备强化附表!O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83</v>
      </c>
      <c r="P884" s="54">
        <f t="shared" si="199"/>
        <v>166000</v>
      </c>
      <c r="Q884" s="54">
        <f>ROUNDUP(装备强化!$F$3*INDEX(装备强化!$C$12:$C$26,MATCH(装备强化附表!Q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147</v>
      </c>
      <c r="R884" s="54">
        <f t="shared" si="200"/>
        <v>294000</v>
      </c>
      <c r="S884" s="54">
        <f>ROUNDUP(装备强化!$F$3*INDEX(装备强化!$C$12:$C$26,MATCH(装备强化附表!S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170</v>
      </c>
      <c r="T884" s="54">
        <f t="shared" si="201"/>
        <v>340000</v>
      </c>
      <c r="U884" s="54">
        <f>ROUNDUP(装备强化!$F$3*INDEX(装备强化!$C$12:$C$26,MATCH(装备强化附表!U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194</v>
      </c>
      <c r="V884" s="54">
        <f t="shared" si="202"/>
        <v>388000</v>
      </c>
      <c r="W884" s="54">
        <f>ROUNDUP(装备强化!$F$3*INDEX(装备强化!$C$12:$C$26,MATCH(装备强化附表!W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217</v>
      </c>
      <c r="X884" s="54">
        <f t="shared" si="203"/>
        <v>434000</v>
      </c>
      <c r="Y884" s="54">
        <f>ROUNDUP(装备强化!$F$3*INDEX(装备强化!$C$12:$C$26,MATCH(装备强化附表!Y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241</v>
      </c>
      <c r="Z884" s="54">
        <f t="shared" si="204"/>
        <v>482000</v>
      </c>
      <c r="AA884" s="54">
        <f>ROUNDUP(装备强化!$F$3*INDEX(装备强化!$C$12:$C$26,MATCH(装备强化附表!AA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422</v>
      </c>
      <c r="AB884" s="54">
        <f t="shared" si="205"/>
        <v>844000</v>
      </c>
      <c r="AC884" s="54">
        <f>ROUNDUP(装备强化!$F$3*INDEX(装备强化!$C$12:$C$26,MATCH(装备强化附表!AC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469</v>
      </c>
      <c r="AD884" s="54">
        <f t="shared" si="206"/>
        <v>938000</v>
      </c>
      <c r="AE884" s="54">
        <f>ROUNDUP(装备强化!$F$3*INDEX(装备强化!$C$12:$C$26,MATCH(装备强化附表!AE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516</v>
      </c>
      <c r="AF884" s="54">
        <f t="shared" si="207"/>
        <v>1032000</v>
      </c>
      <c r="AG884" s="54">
        <f>ROUNDUP(装备强化!$F$3*INDEX(装备强化!$C$12:$C$26,MATCH(装备强化附表!AG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563</v>
      </c>
      <c r="AH884" s="54">
        <f t="shared" si="208"/>
        <v>1126000</v>
      </c>
      <c r="AI884" s="54">
        <f>ROUNDUP(装备强化!$F$3*INDEX(装备强化!$C$12:$C$26,MATCH(装备强化附表!AI$1,装备强化!$B$12:$B$26,0))*INDEX(装备强化!$G$12:$G$16,MATCH(装备强化附表!$D884,装备强化!$F$12:$F$16,0))*(INDEX(装备强化!$K$12:$K$26,MATCH(装备强化附表!$E884,装备强化!$J$12:$J$26,0))+IF($B884=1,装备强化!$K$28,0))*INDEX(装备强化!$O$12:$O$21,MATCH(装备强化附表!$C884,装备强化!$N$12:$N$21,0)),0)</f>
        <v>610</v>
      </c>
      <c r="AJ884" s="54">
        <f t="shared" si="209"/>
        <v>1220000</v>
      </c>
    </row>
    <row r="885" spans="1:36">
      <c r="A885" t="s">
        <v>1447</v>
      </c>
      <c r="B885">
        <v>0</v>
      </c>
      <c r="C885" t="s">
        <v>125</v>
      </c>
      <c r="D885" t="s">
        <v>311</v>
      </c>
      <c r="E885">
        <v>50</v>
      </c>
      <c r="F885" t="s">
        <v>232</v>
      </c>
      <c r="G885" s="54">
        <f>ROUNDUP(装备强化!$F$3*INDEX(装备强化!$C$12:$C$26,MATCH(装备强化附表!G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24</v>
      </c>
      <c r="H885" s="54">
        <f t="shared" si="195"/>
        <v>48000</v>
      </c>
      <c r="I885" s="54">
        <f>ROUNDUP(装备强化!$F$3*INDEX(装备强化!$C$12:$C$26,MATCH(装备强化附表!I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36</v>
      </c>
      <c r="J885" s="54">
        <f t="shared" si="196"/>
        <v>72000</v>
      </c>
      <c r="K885" s="54">
        <f>ROUNDUP(装备强化!$F$3*INDEX(装备强化!$C$12:$C$26,MATCH(装备强化附表!K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53</v>
      </c>
      <c r="L885" s="54">
        <f t="shared" si="197"/>
        <v>106000</v>
      </c>
      <c r="M885" s="54">
        <f>ROUNDUP(装备强化!$F$3*INDEX(装备强化!$C$12:$C$26,MATCH(装备强化附表!M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65</v>
      </c>
      <c r="N885" s="54">
        <f t="shared" si="198"/>
        <v>130000</v>
      </c>
      <c r="O885" s="54">
        <f>ROUNDUP(装备强化!$F$3*INDEX(装备强化!$C$12:$C$26,MATCH(装备强化附表!O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83</v>
      </c>
      <c r="P885" s="54">
        <f t="shared" si="199"/>
        <v>166000</v>
      </c>
      <c r="Q885" s="54">
        <f>ROUNDUP(装备强化!$F$3*INDEX(装备强化!$C$12:$C$26,MATCH(装备强化附表!Q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147</v>
      </c>
      <c r="R885" s="54">
        <f t="shared" si="200"/>
        <v>294000</v>
      </c>
      <c r="S885" s="54">
        <f>ROUNDUP(装备强化!$F$3*INDEX(装备强化!$C$12:$C$26,MATCH(装备强化附表!S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170</v>
      </c>
      <c r="T885" s="54">
        <f t="shared" si="201"/>
        <v>340000</v>
      </c>
      <c r="U885" s="54">
        <f>ROUNDUP(装备强化!$F$3*INDEX(装备强化!$C$12:$C$26,MATCH(装备强化附表!U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194</v>
      </c>
      <c r="V885" s="54">
        <f t="shared" si="202"/>
        <v>388000</v>
      </c>
      <c r="W885" s="54">
        <f>ROUNDUP(装备强化!$F$3*INDEX(装备强化!$C$12:$C$26,MATCH(装备强化附表!W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217</v>
      </c>
      <c r="X885" s="54">
        <f t="shared" si="203"/>
        <v>434000</v>
      </c>
      <c r="Y885" s="54">
        <f>ROUNDUP(装备强化!$F$3*INDEX(装备强化!$C$12:$C$26,MATCH(装备强化附表!Y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241</v>
      </c>
      <c r="Z885" s="54">
        <f t="shared" si="204"/>
        <v>482000</v>
      </c>
      <c r="AA885" s="54">
        <f>ROUNDUP(装备强化!$F$3*INDEX(装备强化!$C$12:$C$26,MATCH(装备强化附表!AA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422</v>
      </c>
      <c r="AB885" s="54">
        <f t="shared" si="205"/>
        <v>844000</v>
      </c>
      <c r="AC885" s="54">
        <f>ROUNDUP(装备强化!$F$3*INDEX(装备强化!$C$12:$C$26,MATCH(装备强化附表!AC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469</v>
      </c>
      <c r="AD885" s="54">
        <f t="shared" si="206"/>
        <v>938000</v>
      </c>
      <c r="AE885" s="54">
        <f>ROUNDUP(装备强化!$F$3*INDEX(装备强化!$C$12:$C$26,MATCH(装备强化附表!AE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516</v>
      </c>
      <c r="AF885" s="54">
        <f t="shared" si="207"/>
        <v>1032000</v>
      </c>
      <c r="AG885" s="54">
        <f>ROUNDUP(装备强化!$F$3*INDEX(装备强化!$C$12:$C$26,MATCH(装备强化附表!AG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563</v>
      </c>
      <c r="AH885" s="54">
        <f t="shared" si="208"/>
        <v>1126000</v>
      </c>
      <c r="AI885" s="54">
        <f>ROUNDUP(装备强化!$F$3*INDEX(装备强化!$C$12:$C$26,MATCH(装备强化附表!AI$1,装备强化!$B$12:$B$26,0))*INDEX(装备强化!$G$12:$G$16,MATCH(装备强化附表!$D885,装备强化!$F$12:$F$16,0))*(INDEX(装备强化!$K$12:$K$26,MATCH(装备强化附表!$E885,装备强化!$J$12:$J$26,0))+IF($B885=1,装备强化!$K$28,0))*INDEX(装备强化!$O$12:$O$21,MATCH(装备强化附表!$C885,装备强化!$N$12:$N$21,0)),0)</f>
        <v>610</v>
      </c>
      <c r="AJ885" s="54">
        <f t="shared" si="209"/>
        <v>1220000</v>
      </c>
    </row>
    <row r="886" spans="1:36">
      <c r="A886" t="s">
        <v>1452</v>
      </c>
      <c r="B886">
        <v>0</v>
      </c>
      <c r="C886" t="s">
        <v>130</v>
      </c>
      <c r="D886" t="s">
        <v>311</v>
      </c>
      <c r="E886">
        <v>50</v>
      </c>
      <c r="F886" t="s">
        <v>232</v>
      </c>
      <c r="G886" s="54">
        <f>ROUNDUP(装备强化!$F$3*INDEX(装备强化!$C$12:$C$26,MATCH(装备强化附表!G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19</v>
      </c>
      <c r="H886" s="54">
        <f t="shared" si="195"/>
        <v>38000</v>
      </c>
      <c r="I886" s="54">
        <f>ROUNDUP(装备强化!$F$3*INDEX(装备强化!$C$12:$C$26,MATCH(装备强化附表!I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29</v>
      </c>
      <c r="J886" s="54">
        <f t="shared" si="196"/>
        <v>58000</v>
      </c>
      <c r="K886" s="54">
        <f>ROUNDUP(装备强化!$F$3*INDEX(装备强化!$C$12:$C$26,MATCH(装备强化附表!K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43</v>
      </c>
      <c r="L886" s="54">
        <f t="shared" si="197"/>
        <v>86000</v>
      </c>
      <c r="M886" s="54">
        <f>ROUNDUP(装备强化!$F$3*INDEX(装备强化!$C$12:$C$26,MATCH(装备强化附表!M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52</v>
      </c>
      <c r="N886" s="54">
        <f t="shared" si="198"/>
        <v>104000</v>
      </c>
      <c r="O886" s="54">
        <f>ROUNDUP(装备强化!$F$3*INDEX(装备强化!$C$12:$C$26,MATCH(装备强化附表!O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66</v>
      </c>
      <c r="P886" s="54">
        <f t="shared" si="199"/>
        <v>132000</v>
      </c>
      <c r="Q886" s="54">
        <f>ROUNDUP(装备强化!$F$3*INDEX(装备强化!$C$12:$C$26,MATCH(装备强化附表!Q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118</v>
      </c>
      <c r="R886" s="54">
        <f t="shared" si="200"/>
        <v>236000</v>
      </c>
      <c r="S886" s="54">
        <f>ROUNDUP(装备强化!$F$3*INDEX(装备强化!$C$12:$C$26,MATCH(装备强化附表!S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136</v>
      </c>
      <c r="T886" s="54">
        <f t="shared" si="201"/>
        <v>272000</v>
      </c>
      <c r="U886" s="54">
        <f>ROUNDUP(装备强化!$F$3*INDEX(装备强化!$C$12:$C$26,MATCH(装备强化附表!U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155</v>
      </c>
      <c r="V886" s="54">
        <f t="shared" si="202"/>
        <v>310000</v>
      </c>
      <c r="W886" s="54">
        <f>ROUNDUP(装备强化!$F$3*INDEX(装备强化!$C$12:$C$26,MATCH(装备强化附表!W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174</v>
      </c>
      <c r="X886" s="54">
        <f t="shared" si="203"/>
        <v>348000</v>
      </c>
      <c r="Y886" s="54">
        <f>ROUNDUP(装备强化!$F$3*INDEX(装备强化!$C$12:$C$26,MATCH(装备强化附表!Y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193</v>
      </c>
      <c r="Z886" s="54">
        <f t="shared" si="204"/>
        <v>386000</v>
      </c>
      <c r="AA886" s="54">
        <f>ROUNDUP(装备强化!$F$3*INDEX(装备强化!$C$12:$C$26,MATCH(装备强化附表!AA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338</v>
      </c>
      <c r="AB886" s="54">
        <f t="shared" si="205"/>
        <v>676000</v>
      </c>
      <c r="AC886" s="54">
        <f>ROUNDUP(装备强化!$F$3*INDEX(装备强化!$C$12:$C$26,MATCH(装备强化附表!AC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375</v>
      </c>
      <c r="AD886" s="54">
        <f t="shared" si="206"/>
        <v>750000</v>
      </c>
      <c r="AE886" s="54">
        <f>ROUNDUP(装备强化!$F$3*INDEX(装备强化!$C$12:$C$26,MATCH(装备强化附表!AE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413</v>
      </c>
      <c r="AF886" s="54">
        <f t="shared" si="207"/>
        <v>826000</v>
      </c>
      <c r="AG886" s="54">
        <f>ROUNDUP(装备强化!$F$3*INDEX(装备强化!$C$12:$C$26,MATCH(装备强化附表!AG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450</v>
      </c>
      <c r="AH886" s="54">
        <f t="shared" si="208"/>
        <v>900000</v>
      </c>
      <c r="AI886" s="54">
        <f>ROUNDUP(装备强化!$F$3*INDEX(装备强化!$C$12:$C$26,MATCH(装备强化附表!AI$1,装备强化!$B$12:$B$26,0))*INDEX(装备强化!$G$12:$G$16,MATCH(装备强化附表!$D886,装备强化!$F$12:$F$16,0))*(INDEX(装备强化!$K$12:$K$26,MATCH(装备强化附表!$E886,装备强化!$J$12:$J$26,0))+IF($B886=1,装备强化!$K$28,0))*INDEX(装备强化!$O$12:$O$21,MATCH(装备强化附表!$C886,装备强化!$N$12:$N$21,0)),0)</f>
        <v>488</v>
      </c>
      <c r="AJ886" s="54">
        <f t="shared" si="209"/>
        <v>976000</v>
      </c>
    </row>
    <row r="887" spans="1:36">
      <c r="A887" t="s">
        <v>1457</v>
      </c>
      <c r="B887">
        <v>0</v>
      </c>
      <c r="C887" t="s">
        <v>131</v>
      </c>
      <c r="D887" t="s">
        <v>311</v>
      </c>
      <c r="E887">
        <v>50</v>
      </c>
      <c r="F887" t="s">
        <v>232</v>
      </c>
      <c r="G887" s="54">
        <f>ROUNDUP(装备强化!$F$3*INDEX(装备强化!$C$12:$C$26,MATCH(装备强化附表!G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19</v>
      </c>
      <c r="H887" s="54">
        <f t="shared" si="195"/>
        <v>38000</v>
      </c>
      <c r="I887" s="54">
        <f>ROUNDUP(装备强化!$F$3*INDEX(装备强化!$C$12:$C$26,MATCH(装备强化附表!I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29</v>
      </c>
      <c r="J887" s="54">
        <f t="shared" si="196"/>
        <v>58000</v>
      </c>
      <c r="K887" s="54">
        <f>ROUNDUP(装备强化!$F$3*INDEX(装备强化!$C$12:$C$26,MATCH(装备强化附表!K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43</v>
      </c>
      <c r="L887" s="54">
        <f t="shared" si="197"/>
        <v>86000</v>
      </c>
      <c r="M887" s="54">
        <f>ROUNDUP(装备强化!$F$3*INDEX(装备强化!$C$12:$C$26,MATCH(装备强化附表!M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52</v>
      </c>
      <c r="N887" s="54">
        <f t="shared" si="198"/>
        <v>104000</v>
      </c>
      <c r="O887" s="54">
        <f>ROUNDUP(装备强化!$F$3*INDEX(装备强化!$C$12:$C$26,MATCH(装备强化附表!O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66</v>
      </c>
      <c r="P887" s="54">
        <f t="shared" si="199"/>
        <v>132000</v>
      </c>
      <c r="Q887" s="54">
        <f>ROUNDUP(装备强化!$F$3*INDEX(装备强化!$C$12:$C$26,MATCH(装备强化附表!Q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118</v>
      </c>
      <c r="R887" s="54">
        <f t="shared" si="200"/>
        <v>236000</v>
      </c>
      <c r="S887" s="54">
        <f>ROUNDUP(装备强化!$F$3*INDEX(装备强化!$C$12:$C$26,MATCH(装备强化附表!S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136</v>
      </c>
      <c r="T887" s="54">
        <f t="shared" si="201"/>
        <v>272000</v>
      </c>
      <c r="U887" s="54">
        <f>ROUNDUP(装备强化!$F$3*INDEX(装备强化!$C$12:$C$26,MATCH(装备强化附表!U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155</v>
      </c>
      <c r="V887" s="54">
        <f t="shared" si="202"/>
        <v>310000</v>
      </c>
      <c r="W887" s="54">
        <f>ROUNDUP(装备强化!$F$3*INDEX(装备强化!$C$12:$C$26,MATCH(装备强化附表!W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174</v>
      </c>
      <c r="X887" s="54">
        <f t="shared" si="203"/>
        <v>348000</v>
      </c>
      <c r="Y887" s="54">
        <f>ROUNDUP(装备强化!$F$3*INDEX(装备强化!$C$12:$C$26,MATCH(装备强化附表!Y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193</v>
      </c>
      <c r="Z887" s="54">
        <f t="shared" si="204"/>
        <v>386000</v>
      </c>
      <c r="AA887" s="54">
        <f>ROUNDUP(装备强化!$F$3*INDEX(装备强化!$C$12:$C$26,MATCH(装备强化附表!AA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338</v>
      </c>
      <c r="AB887" s="54">
        <f t="shared" si="205"/>
        <v>676000</v>
      </c>
      <c r="AC887" s="54">
        <f>ROUNDUP(装备强化!$F$3*INDEX(装备强化!$C$12:$C$26,MATCH(装备强化附表!AC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375</v>
      </c>
      <c r="AD887" s="54">
        <f t="shared" si="206"/>
        <v>750000</v>
      </c>
      <c r="AE887" s="54">
        <f>ROUNDUP(装备强化!$F$3*INDEX(装备强化!$C$12:$C$26,MATCH(装备强化附表!AE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413</v>
      </c>
      <c r="AF887" s="54">
        <f t="shared" si="207"/>
        <v>826000</v>
      </c>
      <c r="AG887" s="54">
        <f>ROUNDUP(装备强化!$F$3*INDEX(装备强化!$C$12:$C$26,MATCH(装备强化附表!AG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450</v>
      </c>
      <c r="AH887" s="54">
        <f t="shared" si="208"/>
        <v>900000</v>
      </c>
      <c r="AI887" s="54">
        <f>ROUNDUP(装备强化!$F$3*INDEX(装备强化!$C$12:$C$26,MATCH(装备强化附表!AI$1,装备强化!$B$12:$B$26,0))*INDEX(装备强化!$G$12:$G$16,MATCH(装备强化附表!$D887,装备强化!$F$12:$F$16,0))*(INDEX(装备强化!$K$12:$K$26,MATCH(装备强化附表!$E887,装备强化!$J$12:$J$26,0))+IF($B887=1,装备强化!$K$28,0))*INDEX(装备强化!$O$12:$O$21,MATCH(装备强化附表!$C887,装备强化!$N$12:$N$21,0)),0)</f>
        <v>488</v>
      </c>
      <c r="AJ887" s="54">
        <f t="shared" si="209"/>
        <v>976000</v>
      </c>
    </row>
    <row r="888" spans="1:36">
      <c r="A888" t="s">
        <v>1462</v>
      </c>
      <c r="B888">
        <v>0</v>
      </c>
      <c r="C888" t="s">
        <v>132</v>
      </c>
      <c r="D888" t="s">
        <v>311</v>
      </c>
      <c r="E888">
        <v>50</v>
      </c>
      <c r="F888" t="s">
        <v>232</v>
      </c>
      <c r="G888" s="54">
        <f>ROUNDUP(装备强化!$F$3*INDEX(装备强化!$C$12:$C$26,MATCH(装备强化附表!G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12</v>
      </c>
      <c r="H888" s="54">
        <f t="shared" si="195"/>
        <v>24000</v>
      </c>
      <c r="I888" s="54">
        <f>ROUNDUP(装备强化!$F$3*INDEX(装备强化!$C$12:$C$26,MATCH(装备强化附表!I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17</v>
      </c>
      <c r="J888" s="54">
        <f t="shared" si="196"/>
        <v>34000</v>
      </c>
      <c r="K888" s="54">
        <f>ROUNDUP(装备强化!$F$3*INDEX(装备强化!$C$12:$C$26,MATCH(装备强化附表!K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26</v>
      </c>
      <c r="L888" s="54">
        <f t="shared" si="197"/>
        <v>52000</v>
      </c>
      <c r="M888" s="54">
        <f>ROUNDUP(装备强化!$F$3*INDEX(装备强化!$C$12:$C$26,MATCH(装备强化附表!M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31</v>
      </c>
      <c r="N888" s="54">
        <f t="shared" si="198"/>
        <v>62000</v>
      </c>
      <c r="O888" s="54">
        <f>ROUNDUP(装备强化!$F$3*INDEX(装备强化!$C$12:$C$26,MATCH(装备强化附表!O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40</v>
      </c>
      <c r="P888" s="54">
        <f t="shared" si="199"/>
        <v>80000</v>
      </c>
      <c r="Q888" s="54">
        <f>ROUNDUP(装备强化!$F$3*INDEX(装备强化!$C$12:$C$26,MATCH(装备强化附表!Q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71</v>
      </c>
      <c r="R888" s="54">
        <f t="shared" si="200"/>
        <v>142000</v>
      </c>
      <c r="S888" s="54">
        <f>ROUNDUP(装备强化!$F$3*INDEX(装备强化!$C$12:$C$26,MATCH(装备强化附表!S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82</v>
      </c>
      <c r="T888" s="54">
        <f t="shared" si="201"/>
        <v>164000</v>
      </c>
      <c r="U888" s="54">
        <f>ROUNDUP(装备强化!$F$3*INDEX(装备强化!$C$12:$C$26,MATCH(装备强化附表!U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93</v>
      </c>
      <c r="V888" s="54">
        <f t="shared" si="202"/>
        <v>186000</v>
      </c>
      <c r="W888" s="54">
        <f>ROUNDUP(装备强化!$F$3*INDEX(装备强化!$C$12:$C$26,MATCH(装备强化附表!W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105</v>
      </c>
      <c r="X888" s="54">
        <f t="shared" si="203"/>
        <v>210000</v>
      </c>
      <c r="Y888" s="54">
        <f>ROUNDUP(装备强化!$F$3*INDEX(装备强化!$C$12:$C$26,MATCH(装备强化附表!Y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116</v>
      </c>
      <c r="Z888" s="54">
        <f t="shared" si="204"/>
        <v>232000</v>
      </c>
      <c r="AA888" s="54">
        <f>ROUNDUP(装备强化!$F$3*INDEX(装备强化!$C$12:$C$26,MATCH(装备强化附表!AA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203</v>
      </c>
      <c r="AB888" s="54">
        <f t="shared" si="205"/>
        <v>406000</v>
      </c>
      <c r="AC888" s="54">
        <f>ROUNDUP(装备强化!$F$3*INDEX(装备强化!$C$12:$C$26,MATCH(装备强化附表!AC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225</v>
      </c>
      <c r="AD888" s="54">
        <f t="shared" si="206"/>
        <v>450000</v>
      </c>
      <c r="AE888" s="54">
        <f>ROUNDUP(装备强化!$F$3*INDEX(装备强化!$C$12:$C$26,MATCH(装备强化附表!AE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248</v>
      </c>
      <c r="AF888" s="54">
        <f t="shared" si="207"/>
        <v>496000</v>
      </c>
      <c r="AG888" s="54">
        <f>ROUNDUP(装备强化!$F$3*INDEX(装备强化!$C$12:$C$26,MATCH(装备强化附表!AG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270</v>
      </c>
      <c r="AH888" s="54">
        <f t="shared" si="208"/>
        <v>540000</v>
      </c>
      <c r="AI888" s="54">
        <f>ROUNDUP(装备强化!$F$3*INDEX(装备强化!$C$12:$C$26,MATCH(装备强化附表!AI$1,装备强化!$B$12:$B$26,0))*INDEX(装备强化!$G$12:$G$16,MATCH(装备强化附表!$D888,装备强化!$F$12:$F$16,0))*(INDEX(装备强化!$K$12:$K$26,MATCH(装备强化附表!$E888,装备强化!$J$12:$J$26,0))+IF($B888=1,装备强化!$K$28,0))*INDEX(装备强化!$O$12:$O$21,MATCH(装备强化附表!$C888,装备强化!$N$12:$N$21,0)),0)</f>
        <v>293</v>
      </c>
      <c r="AJ888" s="54">
        <f t="shared" si="209"/>
        <v>586000</v>
      </c>
    </row>
    <row r="889" spans="1:36">
      <c r="A889" t="s">
        <v>1467</v>
      </c>
      <c r="B889">
        <v>0</v>
      </c>
      <c r="C889" t="s">
        <v>127</v>
      </c>
      <c r="D889" t="s">
        <v>311</v>
      </c>
      <c r="E889">
        <v>50</v>
      </c>
      <c r="F889" t="s">
        <v>135</v>
      </c>
      <c r="G889" s="54">
        <f>ROUNDUP(装备强化!$F$3*INDEX(装备强化!$C$12:$C$26,MATCH(装备强化附表!G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38</v>
      </c>
      <c r="H889" s="54">
        <f t="shared" si="195"/>
        <v>76000</v>
      </c>
      <c r="I889" s="54">
        <f>ROUNDUP(装备强化!$F$3*INDEX(装备强化!$C$12:$C$26,MATCH(装备强化附表!I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57</v>
      </c>
      <c r="J889" s="54">
        <f t="shared" si="196"/>
        <v>114000</v>
      </c>
      <c r="K889" s="54">
        <f>ROUNDUP(装备强化!$F$3*INDEX(装备强化!$C$12:$C$26,MATCH(装备强化附表!K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85</v>
      </c>
      <c r="L889" s="54">
        <f t="shared" si="197"/>
        <v>170000</v>
      </c>
      <c r="M889" s="54">
        <f>ROUNDUP(装备强化!$F$3*INDEX(装备强化!$C$12:$C$26,MATCH(装备强化附表!M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104</v>
      </c>
      <c r="N889" s="54">
        <f t="shared" si="198"/>
        <v>208000</v>
      </c>
      <c r="O889" s="54">
        <f>ROUNDUP(装备强化!$F$3*INDEX(装备强化!$C$12:$C$26,MATCH(装备强化附表!O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132</v>
      </c>
      <c r="P889" s="54">
        <f t="shared" si="199"/>
        <v>264000</v>
      </c>
      <c r="Q889" s="54">
        <f>ROUNDUP(装备强化!$F$3*INDEX(装备强化!$C$12:$C$26,MATCH(装备强化附表!Q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235</v>
      </c>
      <c r="R889" s="54">
        <f t="shared" si="200"/>
        <v>470000</v>
      </c>
      <c r="S889" s="54">
        <f>ROUNDUP(装备强化!$F$3*INDEX(装备强化!$C$12:$C$26,MATCH(装备强化附表!S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272</v>
      </c>
      <c r="T889" s="54">
        <f t="shared" si="201"/>
        <v>544000</v>
      </c>
      <c r="U889" s="54">
        <f>ROUNDUP(装备强化!$F$3*INDEX(装备强化!$C$12:$C$26,MATCH(装备强化附表!U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310</v>
      </c>
      <c r="V889" s="54">
        <f t="shared" si="202"/>
        <v>620000</v>
      </c>
      <c r="W889" s="54">
        <f>ROUNDUP(装备强化!$F$3*INDEX(装备强化!$C$12:$C$26,MATCH(装备强化附表!W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347</v>
      </c>
      <c r="X889" s="54">
        <f t="shared" si="203"/>
        <v>694000</v>
      </c>
      <c r="Y889" s="54">
        <f>ROUNDUP(装备强化!$F$3*INDEX(装备强化!$C$12:$C$26,MATCH(装备强化附表!Y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385</v>
      </c>
      <c r="Z889" s="54">
        <f t="shared" si="204"/>
        <v>770000</v>
      </c>
      <c r="AA889" s="54">
        <f>ROUNDUP(装备强化!$F$3*INDEX(装备强化!$C$12:$C$26,MATCH(装备强化附表!AA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675</v>
      </c>
      <c r="AB889" s="54">
        <f t="shared" si="205"/>
        <v>1350000</v>
      </c>
      <c r="AC889" s="54">
        <f>ROUNDUP(装备强化!$F$3*INDEX(装备强化!$C$12:$C$26,MATCH(装备强化附表!AC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750</v>
      </c>
      <c r="AD889" s="54">
        <f t="shared" si="206"/>
        <v>1500000</v>
      </c>
      <c r="AE889" s="54">
        <f>ROUNDUP(装备强化!$F$3*INDEX(装备强化!$C$12:$C$26,MATCH(装备强化附表!AE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825</v>
      </c>
      <c r="AF889" s="54">
        <f t="shared" si="207"/>
        <v>1650000</v>
      </c>
      <c r="AG889" s="54">
        <f>ROUNDUP(装备强化!$F$3*INDEX(装备强化!$C$12:$C$26,MATCH(装备强化附表!AG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900</v>
      </c>
      <c r="AH889" s="54">
        <f t="shared" si="208"/>
        <v>1800000</v>
      </c>
      <c r="AI889" s="54">
        <f>ROUNDUP(装备强化!$F$3*INDEX(装备强化!$C$12:$C$26,MATCH(装备强化附表!AI$1,装备强化!$B$12:$B$26,0))*INDEX(装备强化!$G$12:$G$16,MATCH(装备强化附表!$D889,装备强化!$F$12:$F$16,0))*(INDEX(装备强化!$K$12:$K$26,MATCH(装备强化附表!$E889,装备强化!$J$12:$J$26,0))+IF($B889=1,装备强化!$K$28,0))*INDEX(装备强化!$O$12:$O$21,MATCH(装备强化附表!$C889,装备强化!$N$12:$N$21,0)),0)</f>
        <v>975</v>
      </c>
      <c r="AJ889" s="54">
        <f t="shared" si="209"/>
        <v>1950000</v>
      </c>
    </row>
    <row r="890" spans="1:36">
      <c r="A890" t="s">
        <v>1472</v>
      </c>
      <c r="B890">
        <v>1</v>
      </c>
      <c r="C890" t="s">
        <v>127</v>
      </c>
      <c r="D890" t="s">
        <v>311</v>
      </c>
      <c r="E890">
        <v>50</v>
      </c>
      <c r="F890" t="s">
        <v>135</v>
      </c>
      <c r="G890" s="54">
        <f>ROUNDUP(装备强化!$F$3*INDEX(装备强化!$C$12:$C$26,MATCH(装备强化附表!G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47</v>
      </c>
      <c r="H890" s="54">
        <f t="shared" si="195"/>
        <v>94000</v>
      </c>
      <c r="I890" s="54">
        <f>ROUNDUP(装备强化!$F$3*INDEX(装备强化!$C$12:$C$26,MATCH(装备强化附表!I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70</v>
      </c>
      <c r="J890" s="54">
        <f t="shared" si="196"/>
        <v>140000</v>
      </c>
      <c r="K890" s="54">
        <f>ROUNDUP(装备强化!$F$3*INDEX(装备强化!$C$12:$C$26,MATCH(装备强化附表!K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105</v>
      </c>
      <c r="L890" s="54">
        <f t="shared" si="197"/>
        <v>210000</v>
      </c>
      <c r="M890" s="54">
        <f>ROUNDUP(装备强化!$F$3*INDEX(装备强化!$C$12:$C$26,MATCH(装备强化附表!M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128</v>
      </c>
      <c r="N890" s="54">
        <f t="shared" si="198"/>
        <v>256000</v>
      </c>
      <c r="O890" s="54">
        <f>ROUNDUP(装备强化!$F$3*INDEX(装备强化!$C$12:$C$26,MATCH(装备强化附表!O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163</v>
      </c>
      <c r="P890" s="54">
        <f t="shared" si="199"/>
        <v>326000</v>
      </c>
      <c r="Q890" s="54">
        <f>ROUNDUP(装备强化!$F$3*INDEX(装备强化!$C$12:$C$26,MATCH(装备强化附表!Q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291</v>
      </c>
      <c r="R890" s="54">
        <f t="shared" si="200"/>
        <v>582000</v>
      </c>
      <c r="S890" s="54">
        <f>ROUNDUP(装备强化!$F$3*INDEX(装备强化!$C$12:$C$26,MATCH(装备强化附表!S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338</v>
      </c>
      <c r="T890" s="54">
        <f t="shared" si="201"/>
        <v>676000</v>
      </c>
      <c r="U890" s="54">
        <f>ROUNDUP(装备强化!$F$3*INDEX(装备强化!$C$12:$C$26,MATCH(装备强化附表!U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384</v>
      </c>
      <c r="V890" s="54">
        <f t="shared" si="202"/>
        <v>768000</v>
      </c>
      <c r="W890" s="54">
        <f>ROUNDUP(装备强化!$F$3*INDEX(装备强化!$C$12:$C$26,MATCH(装备强化附表!W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431</v>
      </c>
      <c r="X890" s="54">
        <f t="shared" si="203"/>
        <v>862000</v>
      </c>
      <c r="Y890" s="54">
        <f>ROUNDUP(装备强化!$F$3*INDEX(装备强化!$C$12:$C$26,MATCH(装备强化附表!Y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477</v>
      </c>
      <c r="Z890" s="54">
        <f t="shared" si="204"/>
        <v>954000</v>
      </c>
      <c r="AA890" s="54">
        <f>ROUNDUP(装备强化!$F$3*INDEX(装备强化!$C$12:$C$26,MATCH(装备强化附表!AA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837</v>
      </c>
      <c r="AB890" s="54">
        <f t="shared" si="205"/>
        <v>1674000</v>
      </c>
      <c r="AC890" s="54">
        <f>ROUNDUP(装备强化!$F$3*INDEX(装备强化!$C$12:$C$26,MATCH(装备强化附表!AC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930</v>
      </c>
      <c r="AD890" s="54">
        <f t="shared" si="206"/>
        <v>1860000</v>
      </c>
      <c r="AE890" s="54">
        <f>ROUNDUP(装备强化!$F$3*INDEX(装备强化!$C$12:$C$26,MATCH(装备强化附表!AE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1023</v>
      </c>
      <c r="AF890" s="54">
        <f t="shared" si="207"/>
        <v>2046000</v>
      </c>
      <c r="AG890" s="54">
        <f>ROUNDUP(装备强化!$F$3*INDEX(装备强化!$C$12:$C$26,MATCH(装备强化附表!AG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1116</v>
      </c>
      <c r="AH890" s="54">
        <f t="shared" si="208"/>
        <v>2232000</v>
      </c>
      <c r="AI890" s="54">
        <f>ROUNDUP(装备强化!$F$3*INDEX(装备强化!$C$12:$C$26,MATCH(装备强化附表!AI$1,装备强化!$B$12:$B$26,0))*INDEX(装备强化!$G$12:$G$16,MATCH(装备强化附表!$D890,装备强化!$F$12:$F$16,0))*(INDEX(装备强化!$K$12:$K$26,MATCH(装备强化附表!$E890,装备强化!$J$12:$J$26,0))+IF($B890=1,装备强化!$K$28,0))*INDEX(装备强化!$O$12:$O$21,MATCH(装备强化附表!$C890,装备强化!$N$12:$N$21,0)),0)</f>
        <v>1209</v>
      </c>
      <c r="AJ890" s="54">
        <f t="shared" si="209"/>
        <v>2418000</v>
      </c>
    </row>
    <row r="891" spans="1:36">
      <c r="A891" t="s">
        <v>1477</v>
      </c>
      <c r="B891">
        <v>0</v>
      </c>
      <c r="C891" t="s">
        <v>128</v>
      </c>
      <c r="D891" t="s">
        <v>311</v>
      </c>
      <c r="E891">
        <v>50</v>
      </c>
      <c r="F891" t="s">
        <v>135</v>
      </c>
      <c r="G891" s="54">
        <f>ROUNDUP(装备强化!$F$3*INDEX(装备强化!$C$12:$C$26,MATCH(装备强化附表!G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24</v>
      </c>
      <c r="H891" s="54">
        <f t="shared" si="195"/>
        <v>48000</v>
      </c>
      <c r="I891" s="54">
        <f>ROUNDUP(装备强化!$F$3*INDEX(装备强化!$C$12:$C$26,MATCH(装备强化附表!I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36</v>
      </c>
      <c r="J891" s="54">
        <f t="shared" si="196"/>
        <v>72000</v>
      </c>
      <c r="K891" s="54">
        <f>ROUNDUP(装备强化!$F$3*INDEX(装备强化!$C$12:$C$26,MATCH(装备强化附表!K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53</v>
      </c>
      <c r="L891" s="54">
        <f t="shared" si="197"/>
        <v>106000</v>
      </c>
      <c r="M891" s="54">
        <f>ROUNDUP(装备强化!$F$3*INDEX(装备强化!$C$12:$C$26,MATCH(装备强化附表!M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65</v>
      </c>
      <c r="N891" s="54">
        <f t="shared" si="198"/>
        <v>130000</v>
      </c>
      <c r="O891" s="54">
        <f>ROUNDUP(装备强化!$F$3*INDEX(装备强化!$C$12:$C$26,MATCH(装备强化附表!O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83</v>
      </c>
      <c r="P891" s="54">
        <f t="shared" si="199"/>
        <v>166000</v>
      </c>
      <c r="Q891" s="54">
        <f>ROUNDUP(装备强化!$F$3*INDEX(装备强化!$C$12:$C$26,MATCH(装备强化附表!Q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147</v>
      </c>
      <c r="R891" s="54">
        <f t="shared" si="200"/>
        <v>294000</v>
      </c>
      <c r="S891" s="54">
        <f>ROUNDUP(装备强化!$F$3*INDEX(装备强化!$C$12:$C$26,MATCH(装备强化附表!S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170</v>
      </c>
      <c r="T891" s="54">
        <f t="shared" si="201"/>
        <v>340000</v>
      </c>
      <c r="U891" s="54">
        <f>ROUNDUP(装备强化!$F$3*INDEX(装备强化!$C$12:$C$26,MATCH(装备强化附表!U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194</v>
      </c>
      <c r="V891" s="54">
        <f t="shared" si="202"/>
        <v>388000</v>
      </c>
      <c r="W891" s="54">
        <f>ROUNDUP(装备强化!$F$3*INDEX(装备强化!$C$12:$C$26,MATCH(装备强化附表!W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217</v>
      </c>
      <c r="X891" s="54">
        <f t="shared" si="203"/>
        <v>434000</v>
      </c>
      <c r="Y891" s="54">
        <f>ROUNDUP(装备强化!$F$3*INDEX(装备强化!$C$12:$C$26,MATCH(装备强化附表!Y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241</v>
      </c>
      <c r="Z891" s="54">
        <f t="shared" si="204"/>
        <v>482000</v>
      </c>
      <c r="AA891" s="54">
        <f>ROUNDUP(装备强化!$F$3*INDEX(装备强化!$C$12:$C$26,MATCH(装备强化附表!AA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422</v>
      </c>
      <c r="AB891" s="54">
        <f t="shared" si="205"/>
        <v>844000</v>
      </c>
      <c r="AC891" s="54">
        <f>ROUNDUP(装备强化!$F$3*INDEX(装备强化!$C$12:$C$26,MATCH(装备强化附表!AC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469</v>
      </c>
      <c r="AD891" s="54">
        <f t="shared" si="206"/>
        <v>938000</v>
      </c>
      <c r="AE891" s="54">
        <f>ROUNDUP(装备强化!$F$3*INDEX(装备强化!$C$12:$C$26,MATCH(装备强化附表!AE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516</v>
      </c>
      <c r="AF891" s="54">
        <f t="shared" si="207"/>
        <v>1032000</v>
      </c>
      <c r="AG891" s="54">
        <f>ROUNDUP(装备强化!$F$3*INDEX(装备强化!$C$12:$C$26,MATCH(装备强化附表!AG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563</v>
      </c>
      <c r="AH891" s="54">
        <f t="shared" si="208"/>
        <v>1126000</v>
      </c>
      <c r="AI891" s="54">
        <f>ROUNDUP(装备强化!$F$3*INDEX(装备强化!$C$12:$C$26,MATCH(装备强化附表!AI$1,装备强化!$B$12:$B$26,0))*INDEX(装备强化!$G$12:$G$16,MATCH(装备强化附表!$D891,装备强化!$F$12:$F$16,0))*(INDEX(装备强化!$K$12:$K$26,MATCH(装备强化附表!$E891,装备强化!$J$12:$J$26,0))+IF($B891=1,装备强化!$K$28,0))*INDEX(装备强化!$O$12:$O$21,MATCH(装备强化附表!$C891,装备强化!$N$12:$N$21,0)),0)</f>
        <v>610</v>
      </c>
      <c r="AJ891" s="54">
        <f t="shared" si="209"/>
        <v>1220000</v>
      </c>
    </row>
    <row r="892" spans="1:36">
      <c r="A892" t="s">
        <v>1482</v>
      </c>
      <c r="B892">
        <v>1</v>
      </c>
      <c r="C892" t="s">
        <v>128</v>
      </c>
      <c r="D892" t="s">
        <v>311</v>
      </c>
      <c r="E892">
        <v>50</v>
      </c>
      <c r="F892" t="s">
        <v>135</v>
      </c>
      <c r="G892" s="54">
        <f>ROUNDUP(装备强化!$F$3*INDEX(装备强化!$C$12:$C$26,MATCH(装备强化附表!G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30</v>
      </c>
      <c r="H892" s="54">
        <f t="shared" si="195"/>
        <v>60000</v>
      </c>
      <c r="I892" s="54">
        <f>ROUNDUP(装备强化!$F$3*INDEX(装备强化!$C$12:$C$26,MATCH(装备强化附表!I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44</v>
      </c>
      <c r="J892" s="54">
        <f t="shared" si="196"/>
        <v>88000</v>
      </c>
      <c r="K892" s="54">
        <f>ROUNDUP(装备强化!$F$3*INDEX(装备强化!$C$12:$C$26,MATCH(装备强化附表!K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66</v>
      </c>
      <c r="L892" s="54">
        <f t="shared" si="197"/>
        <v>132000</v>
      </c>
      <c r="M892" s="54">
        <f>ROUNDUP(装备强化!$F$3*INDEX(装备强化!$C$12:$C$26,MATCH(装备强化附表!M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80</v>
      </c>
      <c r="N892" s="54">
        <f t="shared" si="198"/>
        <v>160000</v>
      </c>
      <c r="O892" s="54">
        <f>ROUNDUP(装备强化!$F$3*INDEX(装备强化!$C$12:$C$26,MATCH(装备强化附表!O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102</v>
      </c>
      <c r="P892" s="54">
        <f t="shared" si="199"/>
        <v>204000</v>
      </c>
      <c r="Q892" s="54">
        <f>ROUNDUP(装备强化!$F$3*INDEX(装备强化!$C$12:$C$26,MATCH(装备强化附表!Q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182</v>
      </c>
      <c r="R892" s="54">
        <f t="shared" si="200"/>
        <v>364000</v>
      </c>
      <c r="S892" s="54">
        <f>ROUNDUP(装备强化!$F$3*INDEX(装备强化!$C$12:$C$26,MATCH(装备强化附表!S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211</v>
      </c>
      <c r="T892" s="54">
        <f t="shared" si="201"/>
        <v>422000</v>
      </c>
      <c r="U892" s="54">
        <f>ROUNDUP(装备强化!$F$3*INDEX(装备强化!$C$12:$C$26,MATCH(装备强化附表!U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240</v>
      </c>
      <c r="V892" s="54">
        <f t="shared" si="202"/>
        <v>480000</v>
      </c>
      <c r="W892" s="54">
        <f>ROUNDUP(装备强化!$F$3*INDEX(装备强化!$C$12:$C$26,MATCH(装备强化附表!W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269</v>
      </c>
      <c r="X892" s="54">
        <f t="shared" si="203"/>
        <v>538000</v>
      </c>
      <c r="Y892" s="54">
        <f>ROUNDUP(装备强化!$F$3*INDEX(装备强化!$C$12:$C$26,MATCH(装备强化附表!Y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298</v>
      </c>
      <c r="Z892" s="54">
        <f t="shared" si="204"/>
        <v>596000</v>
      </c>
      <c r="AA892" s="54">
        <f>ROUNDUP(装备强化!$F$3*INDEX(装备强化!$C$12:$C$26,MATCH(装备强化附表!AA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524</v>
      </c>
      <c r="AB892" s="54">
        <f t="shared" si="205"/>
        <v>1048000</v>
      </c>
      <c r="AC892" s="54">
        <f>ROUNDUP(装备强化!$F$3*INDEX(装备强化!$C$12:$C$26,MATCH(装备强化附表!AC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582</v>
      </c>
      <c r="AD892" s="54">
        <f t="shared" si="206"/>
        <v>1164000</v>
      </c>
      <c r="AE892" s="54">
        <f>ROUNDUP(装备强化!$F$3*INDEX(装备强化!$C$12:$C$26,MATCH(装备强化附表!AE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640</v>
      </c>
      <c r="AF892" s="54">
        <f t="shared" si="207"/>
        <v>1280000</v>
      </c>
      <c r="AG892" s="54">
        <f>ROUNDUP(装备强化!$F$3*INDEX(装备强化!$C$12:$C$26,MATCH(装备强化附表!AG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698</v>
      </c>
      <c r="AH892" s="54">
        <f t="shared" si="208"/>
        <v>1396000</v>
      </c>
      <c r="AI892" s="54">
        <f>ROUNDUP(装备强化!$F$3*INDEX(装备强化!$C$12:$C$26,MATCH(装备强化附表!AI$1,装备强化!$B$12:$B$26,0))*INDEX(装备强化!$G$12:$G$16,MATCH(装备强化附表!$D892,装备强化!$F$12:$F$16,0))*(INDEX(装备强化!$K$12:$K$26,MATCH(装备强化附表!$E892,装备强化!$J$12:$J$26,0))+IF($B892=1,装备强化!$K$28,0))*INDEX(装备强化!$O$12:$O$21,MATCH(装备强化附表!$C892,装备强化!$N$12:$N$21,0)),0)</f>
        <v>756</v>
      </c>
      <c r="AJ892" s="54">
        <f t="shared" si="209"/>
        <v>1512000</v>
      </c>
    </row>
    <row r="893" spans="1:36">
      <c r="A893" t="s">
        <v>1487</v>
      </c>
      <c r="B893">
        <v>0</v>
      </c>
      <c r="C893" t="s">
        <v>127</v>
      </c>
      <c r="D893" t="s">
        <v>311</v>
      </c>
      <c r="E893">
        <v>50</v>
      </c>
      <c r="F893" t="s">
        <v>139</v>
      </c>
      <c r="G893" s="54">
        <f>ROUNDUP(装备强化!$F$3*INDEX(装备强化!$C$12:$C$26,MATCH(装备强化附表!G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38</v>
      </c>
      <c r="H893" s="54">
        <f t="shared" si="195"/>
        <v>76000</v>
      </c>
      <c r="I893" s="54">
        <f>ROUNDUP(装备强化!$F$3*INDEX(装备强化!$C$12:$C$26,MATCH(装备强化附表!I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57</v>
      </c>
      <c r="J893" s="54">
        <f t="shared" si="196"/>
        <v>114000</v>
      </c>
      <c r="K893" s="54">
        <f>ROUNDUP(装备强化!$F$3*INDEX(装备强化!$C$12:$C$26,MATCH(装备强化附表!K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85</v>
      </c>
      <c r="L893" s="54">
        <f t="shared" si="197"/>
        <v>170000</v>
      </c>
      <c r="M893" s="54">
        <f>ROUNDUP(装备强化!$F$3*INDEX(装备强化!$C$12:$C$26,MATCH(装备强化附表!M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104</v>
      </c>
      <c r="N893" s="54">
        <f t="shared" si="198"/>
        <v>208000</v>
      </c>
      <c r="O893" s="54">
        <f>ROUNDUP(装备强化!$F$3*INDEX(装备强化!$C$12:$C$26,MATCH(装备强化附表!O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132</v>
      </c>
      <c r="P893" s="54">
        <f t="shared" si="199"/>
        <v>264000</v>
      </c>
      <c r="Q893" s="54">
        <f>ROUNDUP(装备强化!$F$3*INDEX(装备强化!$C$12:$C$26,MATCH(装备强化附表!Q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235</v>
      </c>
      <c r="R893" s="54">
        <f t="shared" si="200"/>
        <v>470000</v>
      </c>
      <c r="S893" s="54">
        <f>ROUNDUP(装备强化!$F$3*INDEX(装备强化!$C$12:$C$26,MATCH(装备强化附表!S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272</v>
      </c>
      <c r="T893" s="54">
        <f t="shared" si="201"/>
        <v>544000</v>
      </c>
      <c r="U893" s="54">
        <f>ROUNDUP(装备强化!$F$3*INDEX(装备强化!$C$12:$C$26,MATCH(装备强化附表!U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310</v>
      </c>
      <c r="V893" s="54">
        <f t="shared" si="202"/>
        <v>620000</v>
      </c>
      <c r="W893" s="54">
        <f>ROUNDUP(装备强化!$F$3*INDEX(装备强化!$C$12:$C$26,MATCH(装备强化附表!W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347</v>
      </c>
      <c r="X893" s="54">
        <f t="shared" si="203"/>
        <v>694000</v>
      </c>
      <c r="Y893" s="54">
        <f>ROUNDUP(装备强化!$F$3*INDEX(装备强化!$C$12:$C$26,MATCH(装备强化附表!Y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385</v>
      </c>
      <c r="Z893" s="54">
        <f t="shared" si="204"/>
        <v>770000</v>
      </c>
      <c r="AA893" s="54">
        <f>ROUNDUP(装备强化!$F$3*INDEX(装备强化!$C$12:$C$26,MATCH(装备强化附表!AA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675</v>
      </c>
      <c r="AB893" s="54">
        <f t="shared" si="205"/>
        <v>1350000</v>
      </c>
      <c r="AC893" s="54">
        <f>ROUNDUP(装备强化!$F$3*INDEX(装备强化!$C$12:$C$26,MATCH(装备强化附表!AC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750</v>
      </c>
      <c r="AD893" s="54">
        <f t="shared" si="206"/>
        <v>1500000</v>
      </c>
      <c r="AE893" s="54">
        <f>ROUNDUP(装备强化!$F$3*INDEX(装备强化!$C$12:$C$26,MATCH(装备强化附表!AE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825</v>
      </c>
      <c r="AF893" s="54">
        <f t="shared" si="207"/>
        <v>1650000</v>
      </c>
      <c r="AG893" s="54">
        <f>ROUNDUP(装备强化!$F$3*INDEX(装备强化!$C$12:$C$26,MATCH(装备强化附表!AG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900</v>
      </c>
      <c r="AH893" s="54">
        <f t="shared" si="208"/>
        <v>1800000</v>
      </c>
      <c r="AI893" s="54">
        <f>ROUNDUP(装备强化!$F$3*INDEX(装备强化!$C$12:$C$26,MATCH(装备强化附表!AI$1,装备强化!$B$12:$B$26,0))*INDEX(装备强化!$G$12:$G$16,MATCH(装备强化附表!$D893,装备强化!$F$12:$F$16,0))*(INDEX(装备强化!$K$12:$K$26,MATCH(装备强化附表!$E893,装备强化!$J$12:$J$26,0))+IF($B893=1,装备强化!$K$28,0))*INDEX(装备强化!$O$12:$O$21,MATCH(装备强化附表!$C893,装备强化!$N$12:$N$21,0)),0)</f>
        <v>975</v>
      </c>
      <c r="AJ893" s="54">
        <f t="shared" si="209"/>
        <v>1950000</v>
      </c>
    </row>
    <row r="894" spans="1:36">
      <c r="A894" t="s">
        <v>1492</v>
      </c>
      <c r="B894">
        <v>1</v>
      </c>
      <c r="C894" t="s">
        <v>127</v>
      </c>
      <c r="D894" t="s">
        <v>311</v>
      </c>
      <c r="E894">
        <v>50</v>
      </c>
      <c r="F894" t="s">
        <v>139</v>
      </c>
      <c r="G894" s="54">
        <f>ROUNDUP(装备强化!$F$3*INDEX(装备强化!$C$12:$C$26,MATCH(装备强化附表!G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47</v>
      </c>
      <c r="H894" s="54">
        <f t="shared" si="195"/>
        <v>94000</v>
      </c>
      <c r="I894" s="54">
        <f>ROUNDUP(装备强化!$F$3*INDEX(装备强化!$C$12:$C$26,MATCH(装备强化附表!I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70</v>
      </c>
      <c r="J894" s="54">
        <f t="shared" si="196"/>
        <v>140000</v>
      </c>
      <c r="K894" s="54">
        <f>ROUNDUP(装备强化!$F$3*INDEX(装备强化!$C$12:$C$26,MATCH(装备强化附表!K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105</v>
      </c>
      <c r="L894" s="54">
        <f t="shared" si="197"/>
        <v>210000</v>
      </c>
      <c r="M894" s="54">
        <f>ROUNDUP(装备强化!$F$3*INDEX(装备强化!$C$12:$C$26,MATCH(装备强化附表!M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128</v>
      </c>
      <c r="N894" s="54">
        <f t="shared" si="198"/>
        <v>256000</v>
      </c>
      <c r="O894" s="54">
        <f>ROUNDUP(装备强化!$F$3*INDEX(装备强化!$C$12:$C$26,MATCH(装备强化附表!O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163</v>
      </c>
      <c r="P894" s="54">
        <f t="shared" si="199"/>
        <v>326000</v>
      </c>
      <c r="Q894" s="54">
        <f>ROUNDUP(装备强化!$F$3*INDEX(装备强化!$C$12:$C$26,MATCH(装备强化附表!Q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291</v>
      </c>
      <c r="R894" s="54">
        <f t="shared" si="200"/>
        <v>582000</v>
      </c>
      <c r="S894" s="54">
        <f>ROUNDUP(装备强化!$F$3*INDEX(装备强化!$C$12:$C$26,MATCH(装备强化附表!S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338</v>
      </c>
      <c r="T894" s="54">
        <f t="shared" si="201"/>
        <v>676000</v>
      </c>
      <c r="U894" s="54">
        <f>ROUNDUP(装备强化!$F$3*INDEX(装备强化!$C$12:$C$26,MATCH(装备强化附表!U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384</v>
      </c>
      <c r="V894" s="54">
        <f t="shared" si="202"/>
        <v>768000</v>
      </c>
      <c r="W894" s="54">
        <f>ROUNDUP(装备强化!$F$3*INDEX(装备强化!$C$12:$C$26,MATCH(装备强化附表!W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431</v>
      </c>
      <c r="X894" s="54">
        <f t="shared" si="203"/>
        <v>862000</v>
      </c>
      <c r="Y894" s="54">
        <f>ROUNDUP(装备强化!$F$3*INDEX(装备强化!$C$12:$C$26,MATCH(装备强化附表!Y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477</v>
      </c>
      <c r="Z894" s="54">
        <f t="shared" si="204"/>
        <v>954000</v>
      </c>
      <c r="AA894" s="54">
        <f>ROUNDUP(装备强化!$F$3*INDEX(装备强化!$C$12:$C$26,MATCH(装备强化附表!AA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837</v>
      </c>
      <c r="AB894" s="54">
        <f t="shared" si="205"/>
        <v>1674000</v>
      </c>
      <c r="AC894" s="54">
        <f>ROUNDUP(装备强化!$F$3*INDEX(装备强化!$C$12:$C$26,MATCH(装备强化附表!AC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930</v>
      </c>
      <c r="AD894" s="54">
        <f t="shared" si="206"/>
        <v>1860000</v>
      </c>
      <c r="AE894" s="54">
        <f>ROUNDUP(装备强化!$F$3*INDEX(装备强化!$C$12:$C$26,MATCH(装备强化附表!AE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1023</v>
      </c>
      <c r="AF894" s="54">
        <f t="shared" si="207"/>
        <v>2046000</v>
      </c>
      <c r="AG894" s="54">
        <f>ROUNDUP(装备强化!$F$3*INDEX(装备强化!$C$12:$C$26,MATCH(装备强化附表!AG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1116</v>
      </c>
      <c r="AH894" s="54">
        <f t="shared" si="208"/>
        <v>2232000</v>
      </c>
      <c r="AI894" s="54">
        <f>ROUNDUP(装备强化!$F$3*INDEX(装备强化!$C$12:$C$26,MATCH(装备强化附表!AI$1,装备强化!$B$12:$B$26,0))*INDEX(装备强化!$G$12:$G$16,MATCH(装备强化附表!$D894,装备强化!$F$12:$F$16,0))*(INDEX(装备强化!$K$12:$K$26,MATCH(装备强化附表!$E894,装备强化!$J$12:$J$26,0))+IF($B894=1,装备强化!$K$28,0))*INDEX(装备强化!$O$12:$O$21,MATCH(装备强化附表!$C894,装备强化!$N$12:$N$21,0)),0)</f>
        <v>1209</v>
      </c>
      <c r="AJ894" s="54">
        <f t="shared" si="209"/>
        <v>2418000</v>
      </c>
    </row>
    <row r="895" spans="1:36">
      <c r="A895" t="s">
        <v>1497</v>
      </c>
      <c r="B895">
        <v>0</v>
      </c>
      <c r="C895" t="s">
        <v>128</v>
      </c>
      <c r="D895" t="s">
        <v>311</v>
      </c>
      <c r="E895">
        <v>50</v>
      </c>
      <c r="F895" t="s">
        <v>139</v>
      </c>
      <c r="G895" s="54">
        <f>ROUNDUP(装备强化!$F$3*INDEX(装备强化!$C$12:$C$26,MATCH(装备强化附表!G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24</v>
      </c>
      <c r="H895" s="54">
        <f t="shared" si="195"/>
        <v>48000</v>
      </c>
      <c r="I895" s="54">
        <f>ROUNDUP(装备强化!$F$3*INDEX(装备强化!$C$12:$C$26,MATCH(装备强化附表!I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36</v>
      </c>
      <c r="J895" s="54">
        <f t="shared" si="196"/>
        <v>72000</v>
      </c>
      <c r="K895" s="54">
        <f>ROUNDUP(装备强化!$F$3*INDEX(装备强化!$C$12:$C$26,MATCH(装备强化附表!K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53</v>
      </c>
      <c r="L895" s="54">
        <f t="shared" si="197"/>
        <v>106000</v>
      </c>
      <c r="M895" s="54">
        <f>ROUNDUP(装备强化!$F$3*INDEX(装备强化!$C$12:$C$26,MATCH(装备强化附表!M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65</v>
      </c>
      <c r="N895" s="54">
        <f t="shared" si="198"/>
        <v>130000</v>
      </c>
      <c r="O895" s="54">
        <f>ROUNDUP(装备强化!$F$3*INDEX(装备强化!$C$12:$C$26,MATCH(装备强化附表!O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83</v>
      </c>
      <c r="P895" s="54">
        <f t="shared" si="199"/>
        <v>166000</v>
      </c>
      <c r="Q895" s="54">
        <f>ROUNDUP(装备强化!$F$3*INDEX(装备强化!$C$12:$C$26,MATCH(装备强化附表!Q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147</v>
      </c>
      <c r="R895" s="54">
        <f t="shared" si="200"/>
        <v>294000</v>
      </c>
      <c r="S895" s="54">
        <f>ROUNDUP(装备强化!$F$3*INDEX(装备强化!$C$12:$C$26,MATCH(装备强化附表!S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170</v>
      </c>
      <c r="T895" s="54">
        <f t="shared" si="201"/>
        <v>340000</v>
      </c>
      <c r="U895" s="54">
        <f>ROUNDUP(装备强化!$F$3*INDEX(装备强化!$C$12:$C$26,MATCH(装备强化附表!U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194</v>
      </c>
      <c r="V895" s="54">
        <f t="shared" si="202"/>
        <v>388000</v>
      </c>
      <c r="W895" s="54">
        <f>ROUNDUP(装备强化!$F$3*INDEX(装备强化!$C$12:$C$26,MATCH(装备强化附表!W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217</v>
      </c>
      <c r="X895" s="54">
        <f t="shared" si="203"/>
        <v>434000</v>
      </c>
      <c r="Y895" s="54">
        <f>ROUNDUP(装备强化!$F$3*INDEX(装备强化!$C$12:$C$26,MATCH(装备强化附表!Y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241</v>
      </c>
      <c r="Z895" s="54">
        <f t="shared" si="204"/>
        <v>482000</v>
      </c>
      <c r="AA895" s="54">
        <f>ROUNDUP(装备强化!$F$3*INDEX(装备强化!$C$12:$C$26,MATCH(装备强化附表!AA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422</v>
      </c>
      <c r="AB895" s="54">
        <f t="shared" si="205"/>
        <v>844000</v>
      </c>
      <c r="AC895" s="54">
        <f>ROUNDUP(装备强化!$F$3*INDEX(装备强化!$C$12:$C$26,MATCH(装备强化附表!AC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469</v>
      </c>
      <c r="AD895" s="54">
        <f t="shared" si="206"/>
        <v>938000</v>
      </c>
      <c r="AE895" s="54">
        <f>ROUNDUP(装备强化!$F$3*INDEX(装备强化!$C$12:$C$26,MATCH(装备强化附表!AE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516</v>
      </c>
      <c r="AF895" s="54">
        <f t="shared" si="207"/>
        <v>1032000</v>
      </c>
      <c r="AG895" s="54">
        <f>ROUNDUP(装备强化!$F$3*INDEX(装备强化!$C$12:$C$26,MATCH(装备强化附表!AG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563</v>
      </c>
      <c r="AH895" s="54">
        <f t="shared" si="208"/>
        <v>1126000</v>
      </c>
      <c r="AI895" s="54">
        <f>ROUNDUP(装备强化!$F$3*INDEX(装备强化!$C$12:$C$26,MATCH(装备强化附表!AI$1,装备强化!$B$12:$B$26,0))*INDEX(装备强化!$G$12:$G$16,MATCH(装备强化附表!$D895,装备强化!$F$12:$F$16,0))*(INDEX(装备强化!$K$12:$K$26,MATCH(装备强化附表!$E895,装备强化!$J$12:$J$26,0))+IF($B895=1,装备强化!$K$28,0))*INDEX(装备强化!$O$12:$O$21,MATCH(装备强化附表!$C895,装备强化!$N$12:$N$21,0)),0)</f>
        <v>610</v>
      </c>
      <c r="AJ895" s="54">
        <f t="shared" si="209"/>
        <v>1220000</v>
      </c>
    </row>
    <row r="896" spans="1:36">
      <c r="A896" t="s">
        <v>1502</v>
      </c>
      <c r="B896">
        <v>1</v>
      </c>
      <c r="C896" t="s">
        <v>128</v>
      </c>
      <c r="D896" t="s">
        <v>311</v>
      </c>
      <c r="E896">
        <v>50</v>
      </c>
      <c r="F896" t="s">
        <v>139</v>
      </c>
      <c r="G896" s="54">
        <f>ROUNDUP(装备强化!$F$3*INDEX(装备强化!$C$12:$C$26,MATCH(装备强化附表!G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30</v>
      </c>
      <c r="H896" s="54">
        <f t="shared" si="195"/>
        <v>60000</v>
      </c>
      <c r="I896" s="54">
        <f>ROUNDUP(装备强化!$F$3*INDEX(装备强化!$C$12:$C$26,MATCH(装备强化附表!I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44</v>
      </c>
      <c r="J896" s="54">
        <f t="shared" si="196"/>
        <v>88000</v>
      </c>
      <c r="K896" s="54">
        <f>ROUNDUP(装备强化!$F$3*INDEX(装备强化!$C$12:$C$26,MATCH(装备强化附表!K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66</v>
      </c>
      <c r="L896" s="54">
        <f t="shared" si="197"/>
        <v>132000</v>
      </c>
      <c r="M896" s="54">
        <f>ROUNDUP(装备强化!$F$3*INDEX(装备强化!$C$12:$C$26,MATCH(装备强化附表!M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80</v>
      </c>
      <c r="N896" s="54">
        <f t="shared" si="198"/>
        <v>160000</v>
      </c>
      <c r="O896" s="54">
        <f>ROUNDUP(装备强化!$F$3*INDEX(装备强化!$C$12:$C$26,MATCH(装备强化附表!O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102</v>
      </c>
      <c r="P896" s="54">
        <f t="shared" si="199"/>
        <v>204000</v>
      </c>
      <c r="Q896" s="54">
        <f>ROUNDUP(装备强化!$F$3*INDEX(装备强化!$C$12:$C$26,MATCH(装备强化附表!Q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182</v>
      </c>
      <c r="R896" s="54">
        <f t="shared" si="200"/>
        <v>364000</v>
      </c>
      <c r="S896" s="54">
        <f>ROUNDUP(装备强化!$F$3*INDEX(装备强化!$C$12:$C$26,MATCH(装备强化附表!S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211</v>
      </c>
      <c r="T896" s="54">
        <f t="shared" si="201"/>
        <v>422000</v>
      </c>
      <c r="U896" s="54">
        <f>ROUNDUP(装备强化!$F$3*INDEX(装备强化!$C$12:$C$26,MATCH(装备强化附表!U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240</v>
      </c>
      <c r="V896" s="54">
        <f t="shared" si="202"/>
        <v>480000</v>
      </c>
      <c r="W896" s="54">
        <f>ROUNDUP(装备强化!$F$3*INDEX(装备强化!$C$12:$C$26,MATCH(装备强化附表!W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269</v>
      </c>
      <c r="X896" s="54">
        <f t="shared" si="203"/>
        <v>538000</v>
      </c>
      <c r="Y896" s="54">
        <f>ROUNDUP(装备强化!$F$3*INDEX(装备强化!$C$12:$C$26,MATCH(装备强化附表!Y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298</v>
      </c>
      <c r="Z896" s="54">
        <f t="shared" si="204"/>
        <v>596000</v>
      </c>
      <c r="AA896" s="54">
        <f>ROUNDUP(装备强化!$F$3*INDEX(装备强化!$C$12:$C$26,MATCH(装备强化附表!AA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524</v>
      </c>
      <c r="AB896" s="54">
        <f t="shared" si="205"/>
        <v>1048000</v>
      </c>
      <c r="AC896" s="54">
        <f>ROUNDUP(装备强化!$F$3*INDEX(装备强化!$C$12:$C$26,MATCH(装备强化附表!AC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582</v>
      </c>
      <c r="AD896" s="54">
        <f t="shared" si="206"/>
        <v>1164000</v>
      </c>
      <c r="AE896" s="54">
        <f>ROUNDUP(装备强化!$F$3*INDEX(装备强化!$C$12:$C$26,MATCH(装备强化附表!AE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640</v>
      </c>
      <c r="AF896" s="54">
        <f t="shared" si="207"/>
        <v>1280000</v>
      </c>
      <c r="AG896" s="54">
        <f>ROUNDUP(装备强化!$F$3*INDEX(装备强化!$C$12:$C$26,MATCH(装备强化附表!AG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698</v>
      </c>
      <c r="AH896" s="54">
        <f t="shared" si="208"/>
        <v>1396000</v>
      </c>
      <c r="AI896" s="54">
        <f>ROUNDUP(装备强化!$F$3*INDEX(装备强化!$C$12:$C$26,MATCH(装备强化附表!AI$1,装备强化!$B$12:$B$26,0))*INDEX(装备强化!$G$12:$G$16,MATCH(装备强化附表!$D896,装备强化!$F$12:$F$16,0))*(INDEX(装备强化!$K$12:$K$26,MATCH(装备强化附表!$E896,装备强化!$J$12:$J$26,0))+IF($B896=1,装备强化!$K$28,0))*INDEX(装备强化!$O$12:$O$21,MATCH(装备强化附表!$C896,装备强化!$N$12:$N$21,0)),0)</f>
        <v>756</v>
      </c>
      <c r="AJ896" s="54">
        <f t="shared" si="209"/>
        <v>1512000</v>
      </c>
    </row>
    <row r="897" spans="1:36">
      <c r="A897" t="s">
        <v>1507</v>
      </c>
      <c r="B897">
        <v>0</v>
      </c>
      <c r="C897" t="s">
        <v>127</v>
      </c>
      <c r="D897" t="s">
        <v>311</v>
      </c>
      <c r="E897">
        <v>50</v>
      </c>
      <c r="F897" t="s">
        <v>137</v>
      </c>
      <c r="G897" s="54">
        <f>ROUNDUP(装备强化!$F$3*INDEX(装备强化!$C$12:$C$26,MATCH(装备强化附表!G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38</v>
      </c>
      <c r="H897" s="54">
        <f t="shared" si="195"/>
        <v>76000</v>
      </c>
      <c r="I897" s="54">
        <f>ROUNDUP(装备强化!$F$3*INDEX(装备强化!$C$12:$C$26,MATCH(装备强化附表!I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57</v>
      </c>
      <c r="J897" s="54">
        <f t="shared" si="196"/>
        <v>114000</v>
      </c>
      <c r="K897" s="54">
        <f>ROUNDUP(装备强化!$F$3*INDEX(装备强化!$C$12:$C$26,MATCH(装备强化附表!K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85</v>
      </c>
      <c r="L897" s="54">
        <f t="shared" si="197"/>
        <v>170000</v>
      </c>
      <c r="M897" s="54">
        <f>ROUNDUP(装备强化!$F$3*INDEX(装备强化!$C$12:$C$26,MATCH(装备强化附表!M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104</v>
      </c>
      <c r="N897" s="54">
        <f t="shared" si="198"/>
        <v>208000</v>
      </c>
      <c r="O897" s="54">
        <f>ROUNDUP(装备强化!$F$3*INDEX(装备强化!$C$12:$C$26,MATCH(装备强化附表!O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132</v>
      </c>
      <c r="P897" s="54">
        <f t="shared" si="199"/>
        <v>264000</v>
      </c>
      <c r="Q897" s="54">
        <f>ROUNDUP(装备强化!$F$3*INDEX(装备强化!$C$12:$C$26,MATCH(装备强化附表!Q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235</v>
      </c>
      <c r="R897" s="54">
        <f t="shared" si="200"/>
        <v>470000</v>
      </c>
      <c r="S897" s="54">
        <f>ROUNDUP(装备强化!$F$3*INDEX(装备强化!$C$12:$C$26,MATCH(装备强化附表!S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272</v>
      </c>
      <c r="T897" s="54">
        <f t="shared" si="201"/>
        <v>544000</v>
      </c>
      <c r="U897" s="54">
        <f>ROUNDUP(装备强化!$F$3*INDEX(装备强化!$C$12:$C$26,MATCH(装备强化附表!U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310</v>
      </c>
      <c r="V897" s="54">
        <f t="shared" si="202"/>
        <v>620000</v>
      </c>
      <c r="W897" s="54">
        <f>ROUNDUP(装备强化!$F$3*INDEX(装备强化!$C$12:$C$26,MATCH(装备强化附表!W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347</v>
      </c>
      <c r="X897" s="54">
        <f t="shared" si="203"/>
        <v>694000</v>
      </c>
      <c r="Y897" s="54">
        <f>ROUNDUP(装备强化!$F$3*INDEX(装备强化!$C$12:$C$26,MATCH(装备强化附表!Y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385</v>
      </c>
      <c r="Z897" s="54">
        <f t="shared" si="204"/>
        <v>770000</v>
      </c>
      <c r="AA897" s="54">
        <f>ROUNDUP(装备强化!$F$3*INDEX(装备强化!$C$12:$C$26,MATCH(装备强化附表!AA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675</v>
      </c>
      <c r="AB897" s="54">
        <f t="shared" si="205"/>
        <v>1350000</v>
      </c>
      <c r="AC897" s="54">
        <f>ROUNDUP(装备强化!$F$3*INDEX(装备强化!$C$12:$C$26,MATCH(装备强化附表!AC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750</v>
      </c>
      <c r="AD897" s="54">
        <f t="shared" si="206"/>
        <v>1500000</v>
      </c>
      <c r="AE897" s="54">
        <f>ROUNDUP(装备强化!$F$3*INDEX(装备强化!$C$12:$C$26,MATCH(装备强化附表!AE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825</v>
      </c>
      <c r="AF897" s="54">
        <f t="shared" si="207"/>
        <v>1650000</v>
      </c>
      <c r="AG897" s="54">
        <f>ROUNDUP(装备强化!$F$3*INDEX(装备强化!$C$12:$C$26,MATCH(装备强化附表!AG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900</v>
      </c>
      <c r="AH897" s="54">
        <f t="shared" si="208"/>
        <v>1800000</v>
      </c>
      <c r="AI897" s="54">
        <f>ROUNDUP(装备强化!$F$3*INDEX(装备强化!$C$12:$C$26,MATCH(装备强化附表!AI$1,装备强化!$B$12:$B$26,0))*INDEX(装备强化!$G$12:$G$16,MATCH(装备强化附表!$D897,装备强化!$F$12:$F$16,0))*(INDEX(装备强化!$K$12:$K$26,MATCH(装备强化附表!$E897,装备强化!$J$12:$J$26,0))+IF($B897=1,装备强化!$K$28,0))*INDEX(装备强化!$O$12:$O$21,MATCH(装备强化附表!$C897,装备强化!$N$12:$N$21,0)),0)</f>
        <v>975</v>
      </c>
      <c r="AJ897" s="54">
        <f t="shared" si="209"/>
        <v>1950000</v>
      </c>
    </row>
    <row r="898" spans="1:36">
      <c r="A898" t="s">
        <v>1512</v>
      </c>
      <c r="B898">
        <v>1</v>
      </c>
      <c r="C898" t="s">
        <v>127</v>
      </c>
      <c r="D898" t="s">
        <v>311</v>
      </c>
      <c r="E898">
        <v>50</v>
      </c>
      <c r="F898" t="s">
        <v>137</v>
      </c>
      <c r="G898" s="54">
        <f>ROUNDUP(装备强化!$F$3*INDEX(装备强化!$C$12:$C$26,MATCH(装备强化附表!G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47</v>
      </c>
      <c r="H898" s="54">
        <f t="shared" si="195"/>
        <v>94000</v>
      </c>
      <c r="I898" s="54">
        <f>ROUNDUP(装备强化!$F$3*INDEX(装备强化!$C$12:$C$26,MATCH(装备强化附表!I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70</v>
      </c>
      <c r="J898" s="54">
        <f t="shared" si="196"/>
        <v>140000</v>
      </c>
      <c r="K898" s="54">
        <f>ROUNDUP(装备强化!$F$3*INDEX(装备强化!$C$12:$C$26,MATCH(装备强化附表!K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105</v>
      </c>
      <c r="L898" s="54">
        <f t="shared" si="197"/>
        <v>210000</v>
      </c>
      <c r="M898" s="54">
        <f>ROUNDUP(装备强化!$F$3*INDEX(装备强化!$C$12:$C$26,MATCH(装备强化附表!M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128</v>
      </c>
      <c r="N898" s="54">
        <f t="shared" si="198"/>
        <v>256000</v>
      </c>
      <c r="O898" s="54">
        <f>ROUNDUP(装备强化!$F$3*INDEX(装备强化!$C$12:$C$26,MATCH(装备强化附表!O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163</v>
      </c>
      <c r="P898" s="54">
        <f t="shared" si="199"/>
        <v>326000</v>
      </c>
      <c r="Q898" s="54">
        <f>ROUNDUP(装备强化!$F$3*INDEX(装备强化!$C$12:$C$26,MATCH(装备强化附表!Q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291</v>
      </c>
      <c r="R898" s="54">
        <f t="shared" si="200"/>
        <v>582000</v>
      </c>
      <c r="S898" s="54">
        <f>ROUNDUP(装备强化!$F$3*INDEX(装备强化!$C$12:$C$26,MATCH(装备强化附表!S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338</v>
      </c>
      <c r="T898" s="54">
        <f t="shared" si="201"/>
        <v>676000</v>
      </c>
      <c r="U898" s="54">
        <f>ROUNDUP(装备强化!$F$3*INDEX(装备强化!$C$12:$C$26,MATCH(装备强化附表!U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384</v>
      </c>
      <c r="V898" s="54">
        <f t="shared" si="202"/>
        <v>768000</v>
      </c>
      <c r="W898" s="54">
        <f>ROUNDUP(装备强化!$F$3*INDEX(装备强化!$C$12:$C$26,MATCH(装备强化附表!W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431</v>
      </c>
      <c r="X898" s="54">
        <f t="shared" si="203"/>
        <v>862000</v>
      </c>
      <c r="Y898" s="54">
        <f>ROUNDUP(装备强化!$F$3*INDEX(装备强化!$C$12:$C$26,MATCH(装备强化附表!Y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477</v>
      </c>
      <c r="Z898" s="54">
        <f t="shared" si="204"/>
        <v>954000</v>
      </c>
      <c r="AA898" s="54">
        <f>ROUNDUP(装备强化!$F$3*INDEX(装备强化!$C$12:$C$26,MATCH(装备强化附表!AA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837</v>
      </c>
      <c r="AB898" s="54">
        <f t="shared" si="205"/>
        <v>1674000</v>
      </c>
      <c r="AC898" s="54">
        <f>ROUNDUP(装备强化!$F$3*INDEX(装备强化!$C$12:$C$26,MATCH(装备强化附表!AC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930</v>
      </c>
      <c r="AD898" s="54">
        <f t="shared" si="206"/>
        <v>1860000</v>
      </c>
      <c r="AE898" s="54">
        <f>ROUNDUP(装备强化!$F$3*INDEX(装备强化!$C$12:$C$26,MATCH(装备强化附表!AE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1023</v>
      </c>
      <c r="AF898" s="54">
        <f t="shared" si="207"/>
        <v>2046000</v>
      </c>
      <c r="AG898" s="54">
        <f>ROUNDUP(装备强化!$F$3*INDEX(装备强化!$C$12:$C$26,MATCH(装备强化附表!AG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1116</v>
      </c>
      <c r="AH898" s="54">
        <f t="shared" si="208"/>
        <v>2232000</v>
      </c>
      <c r="AI898" s="54">
        <f>ROUNDUP(装备强化!$F$3*INDEX(装备强化!$C$12:$C$26,MATCH(装备强化附表!AI$1,装备强化!$B$12:$B$26,0))*INDEX(装备强化!$G$12:$G$16,MATCH(装备强化附表!$D898,装备强化!$F$12:$F$16,0))*(INDEX(装备强化!$K$12:$K$26,MATCH(装备强化附表!$E898,装备强化!$J$12:$J$26,0))+IF($B898=1,装备强化!$K$28,0))*INDEX(装备强化!$O$12:$O$21,MATCH(装备强化附表!$C898,装备强化!$N$12:$N$21,0)),0)</f>
        <v>1209</v>
      </c>
      <c r="AJ898" s="54">
        <f t="shared" si="209"/>
        <v>2418000</v>
      </c>
    </row>
    <row r="899" spans="1:36">
      <c r="A899" t="s">
        <v>1517</v>
      </c>
      <c r="B899">
        <v>0</v>
      </c>
      <c r="C899" t="s">
        <v>128</v>
      </c>
      <c r="D899" t="s">
        <v>311</v>
      </c>
      <c r="E899">
        <v>50</v>
      </c>
      <c r="F899" t="s">
        <v>137</v>
      </c>
      <c r="G899" s="54">
        <f>ROUNDUP(装备强化!$F$3*INDEX(装备强化!$C$12:$C$26,MATCH(装备强化附表!G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24</v>
      </c>
      <c r="H899" s="54">
        <f t="shared" si="195"/>
        <v>48000</v>
      </c>
      <c r="I899" s="54">
        <f>ROUNDUP(装备强化!$F$3*INDEX(装备强化!$C$12:$C$26,MATCH(装备强化附表!I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36</v>
      </c>
      <c r="J899" s="54">
        <f t="shared" si="196"/>
        <v>72000</v>
      </c>
      <c r="K899" s="54">
        <f>ROUNDUP(装备强化!$F$3*INDEX(装备强化!$C$12:$C$26,MATCH(装备强化附表!K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53</v>
      </c>
      <c r="L899" s="54">
        <f t="shared" si="197"/>
        <v>106000</v>
      </c>
      <c r="M899" s="54">
        <f>ROUNDUP(装备强化!$F$3*INDEX(装备强化!$C$12:$C$26,MATCH(装备强化附表!M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65</v>
      </c>
      <c r="N899" s="54">
        <f t="shared" si="198"/>
        <v>130000</v>
      </c>
      <c r="O899" s="54">
        <f>ROUNDUP(装备强化!$F$3*INDEX(装备强化!$C$12:$C$26,MATCH(装备强化附表!O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83</v>
      </c>
      <c r="P899" s="54">
        <f t="shared" si="199"/>
        <v>166000</v>
      </c>
      <c r="Q899" s="54">
        <f>ROUNDUP(装备强化!$F$3*INDEX(装备强化!$C$12:$C$26,MATCH(装备强化附表!Q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147</v>
      </c>
      <c r="R899" s="54">
        <f t="shared" si="200"/>
        <v>294000</v>
      </c>
      <c r="S899" s="54">
        <f>ROUNDUP(装备强化!$F$3*INDEX(装备强化!$C$12:$C$26,MATCH(装备强化附表!S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170</v>
      </c>
      <c r="T899" s="54">
        <f t="shared" si="201"/>
        <v>340000</v>
      </c>
      <c r="U899" s="54">
        <f>ROUNDUP(装备强化!$F$3*INDEX(装备强化!$C$12:$C$26,MATCH(装备强化附表!U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194</v>
      </c>
      <c r="V899" s="54">
        <f t="shared" si="202"/>
        <v>388000</v>
      </c>
      <c r="W899" s="54">
        <f>ROUNDUP(装备强化!$F$3*INDEX(装备强化!$C$12:$C$26,MATCH(装备强化附表!W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217</v>
      </c>
      <c r="X899" s="54">
        <f t="shared" si="203"/>
        <v>434000</v>
      </c>
      <c r="Y899" s="54">
        <f>ROUNDUP(装备强化!$F$3*INDEX(装备强化!$C$12:$C$26,MATCH(装备强化附表!Y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241</v>
      </c>
      <c r="Z899" s="54">
        <f t="shared" si="204"/>
        <v>482000</v>
      </c>
      <c r="AA899" s="54">
        <f>ROUNDUP(装备强化!$F$3*INDEX(装备强化!$C$12:$C$26,MATCH(装备强化附表!AA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422</v>
      </c>
      <c r="AB899" s="54">
        <f t="shared" si="205"/>
        <v>844000</v>
      </c>
      <c r="AC899" s="54">
        <f>ROUNDUP(装备强化!$F$3*INDEX(装备强化!$C$12:$C$26,MATCH(装备强化附表!AC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469</v>
      </c>
      <c r="AD899" s="54">
        <f t="shared" si="206"/>
        <v>938000</v>
      </c>
      <c r="AE899" s="54">
        <f>ROUNDUP(装备强化!$F$3*INDEX(装备强化!$C$12:$C$26,MATCH(装备强化附表!AE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516</v>
      </c>
      <c r="AF899" s="54">
        <f t="shared" si="207"/>
        <v>1032000</v>
      </c>
      <c r="AG899" s="54">
        <f>ROUNDUP(装备强化!$F$3*INDEX(装备强化!$C$12:$C$26,MATCH(装备强化附表!AG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563</v>
      </c>
      <c r="AH899" s="54">
        <f t="shared" si="208"/>
        <v>1126000</v>
      </c>
      <c r="AI899" s="54">
        <f>ROUNDUP(装备强化!$F$3*INDEX(装备强化!$C$12:$C$26,MATCH(装备强化附表!AI$1,装备强化!$B$12:$B$26,0))*INDEX(装备强化!$G$12:$G$16,MATCH(装备强化附表!$D899,装备强化!$F$12:$F$16,0))*(INDEX(装备强化!$K$12:$K$26,MATCH(装备强化附表!$E899,装备强化!$J$12:$J$26,0))+IF($B899=1,装备强化!$K$28,0))*INDEX(装备强化!$O$12:$O$21,MATCH(装备强化附表!$C899,装备强化!$N$12:$N$21,0)),0)</f>
        <v>610</v>
      </c>
      <c r="AJ899" s="54">
        <f t="shared" si="209"/>
        <v>1220000</v>
      </c>
    </row>
    <row r="900" spans="1:36">
      <c r="A900" t="s">
        <v>1522</v>
      </c>
      <c r="B900">
        <v>1</v>
      </c>
      <c r="C900" t="s">
        <v>128</v>
      </c>
      <c r="D900" t="s">
        <v>311</v>
      </c>
      <c r="E900">
        <v>50</v>
      </c>
      <c r="F900" t="s">
        <v>137</v>
      </c>
      <c r="G900" s="54">
        <f>ROUNDUP(装备强化!$F$3*INDEX(装备强化!$C$12:$C$26,MATCH(装备强化附表!G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30</v>
      </c>
      <c r="H900" s="54">
        <f t="shared" ref="H900:H963" si="210">G900*2000</f>
        <v>60000</v>
      </c>
      <c r="I900" s="54">
        <f>ROUNDUP(装备强化!$F$3*INDEX(装备强化!$C$12:$C$26,MATCH(装备强化附表!I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44</v>
      </c>
      <c r="J900" s="54">
        <f t="shared" ref="J900:J963" si="211">I900*2000</f>
        <v>88000</v>
      </c>
      <c r="K900" s="54">
        <f>ROUNDUP(装备强化!$F$3*INDEX(装备强化!$C$12:$C$26,MATCH(装备强化附表!K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66</v>
      </c>
      <c r="L900" s="54">
        <f t="shared" ref="L900:L963" si="212">K900*2000</f>
        <v>132000</v>
      </c>
      <c r="M900" s="54">
        <f>ROUNDUP(装备强化!$F$3*INDEX(装备强化!$C$12:$C$26,MATCH(装备强化附表!M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80</v>
      </c>
      <c r="N900" s="54">
        <f t="shared" ref="N900:N963" si="213">M900*2000</f>
        <v>160000</v>
      </c>
      <c r="O900" s="54">
        <f>ROUNDUP(装备强化!$F$3*INDEX(装备强化!$C$12:$C$26,MATCH(装备强化附表!O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102</v>
      </c>
      <c r="P900" s="54">
        <f t="shared" ref="P900:P963" si="214">O900*2000</f>
        <v>204000</v>
      </c>
      <c r="Q900" s="54">
        <f>ROUNDUP(装备强化!$F$3*INDEX(装备强化!$C$12:$C$26,MATCH(装备强化附表!Q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182</v>
      </c>
      <c r="R900" s="54">
        <f t="shared" ref="R900:R963" si="215">Q900*2000</f>
        <v>364000</v>
      </c>
      <c r="S900" s="54">
        <f>ROUNDUP(装备强化!$F$3*INDEX(装备强化!$C$12:$C$26,MATCH(装备强化附表!S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211</v>
      </c>
      <c r="T900" s="54">
        <f t="shared" ref="T900:T963" si="216">S900*2000</f>
        <v>422000</v>
      </c>
      <c r="U900" s="54">
        <f>ROUNDUP(装备强化!$F$3*INDEX(装备强化!$C$12:$C$26,MATCH(装备强化附表!U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240</v>
      </c>
      <c r="V900" s="54">
        <f t="shared" ref="V900:V963" si="217">U900*2000</f>
        <v>480000</v>
      </c>
      <c r="W900" s="54">
        <f>ROUNDUP(装备强化!$F$3*INDEX(装备强化!$C$12:$C$26,MATCH(装备强化附表!W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269</v>
      </c>
      <c r="X900" s="54">
        <f t="shared" ref="X900:X963" si="218">W900*2000</f>
        <v>538000</v>
      </c>
      <c r="Y900" s="54">
        <f>ROUNDUP(装备强化!$F$3*INDEX(装备强化!$C$12:$C$26,MATCH(装备强化附表!Y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298</v>
      </c>
      <c r="Z900" s="54">
        <f t="shared" ref="Z900:Z963" si="219">Y900*2000</f>
        <v>596000</v>
      </c>
      <c r="AA900" s="54">
        <f>ROUNDUP(装备强化!$F$3*INDEX(装备强化!$C$12:$C$26,MATCH(装备强化附表!AA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524</v>
      </c>
      <c r="AB900" s="54">
        <f t="shared" ref="AB900:AB963" si="220">AA900*2000</f>
        <v>1048000</v>
      </c>
      <c r="AC900" s="54">
        <f>ROUNDUP(装备强化!$F$3*INDEX(装备强化!$C$12:$C$26,MATCH(装备强化附表!AC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582</v>
      </c>
      <c r="AD900" s="54">
        <f t="shared" ref="AD900:AD963" si="221">AC900*2000</f>
        <v>1164000</v>
      </c>
      <c r="AE900" s="54">
        <f>ROUNDUP(装备强化!$F$3*INDEX(装备强化!$C$12:$C$26,MATCH(装备强化附表!AE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640</v>
      </c>
      <c r="AF900" s="54">
        <f t="shared" ref="AF900:AF963" si="222">AE900*2000</f>
        <v>1280000</v>
      </c>
      <c r="AG900" s="54">
        <f>ROUNDUP(装备强化!$F$3*INDEX(装备强化!$C$12:$C$26,MATCH(装备强化附表!AG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698</v>
      </c>
      <c r="AH900" s="54">
        <f t="shared" ref="AH900:AH963" si="223">AG900*2000</f>
        <v>1396000</v>
      </c>
      <c r="AI900" s="54">
        <f>ROUNDUP(装备强化!$F$3*INDEX(装备强化!$C$12:$C$26,MATCH(装备强化附表!AI$1,装备强化!$B$12:$B$26,0))*INDEX(装备强化!$G$12:$G$16,MATCH(装备强化附表!$D900,装备强化!$F$12:$F$16,0))*(INDEX(装备强化!$K$12:$K$26,MATCH(装备强化附表!$E900,装备强化!$J$12:$J$26,0))+IF($B900=1,装备强化!$K$28,0))*INDEX(装备强化!$O$12:$O$21,MATCH(装备强化附表!$C900,装备强化!$N$12:$N$21,0)),0)</f>
        <v>756</v>
      </c>
      <c r="AJ900" s="54">
        <f t="shared" ref="AJ900:AJ963" si="224">AI900*2000</f>
        <v>1512000</v>
      </c>
    </row>
    <row r="901" spans="1:36">
      <c r="A901" t="s">
        <v>1527</v>
      </c>
      <c r="B901">
        <v>0</v>
      </c>
      <c r="C901" t="s">
        <v>126</v>
      </c>
      <c r="D901" t="s">
        <v>311</v>
      </c>
      <c r="E901">
        <v>50</v>
      </c>
      <c r="F901" t="s">
        <v>232</v>
      </c>
      <c r="G901" s="54">
        <f>ROUNDUP(装备强化!$F$3*INDEX(装备强化!$C$12:$C$26,MATCH(装备强化附表!G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19</v>
      </c>
      <c r="H901" s="54">
        <f t="shared" si="210"/>
        <v>38000</v>
      </c>
      <c r="I901" s="54">
        <f>ROUNDUP(装备强化!$F$3*INDEX(装备强化!$C$12:$C$26,MATCH(装备强化附表!I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29</v>
      </c>
      <c r="J901" s="54">
        <f t="shared" si="211"/>
        <v>58000</v>
      </c>
      <c r="K901" s="54">
        <f>ROUNDUP(装备强化!$F$3*INDEX(装备强化!$C$12:$C$26,MATCH(装备强化附表!K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43</v>
      </c>
      <c r="L901" s="54">
        <f t="shared" si="212"/>
        <v>86000</v>
      </c>
      <c r="M901" s="54">
        <f>ROUNDUP(装备强化!$F$3*INDEX(装备强化!$C$12:$C$26,MATCH(装备强化附表!M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52</v>
      </c>
      <c r="N901" s="54">
        <f t="shared" si="213"/>
        <v>104000</v>
      </c>
      <c r="O901" s="54">
        <f>ROUNDUP(装备强化!$F$3*INDEX(装备强化!$C$12:$C$26,MATCH(装备强化附表!O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66</v>
      </c>
      <c r="P901" s="54">
        <f t="shared" si="214"/>
        <v>132000</v>
      </c>
      <c r="Q901" s="54">
        <f>ROUNDUP(装备强化!$F$3*INDEX(装备强化!$C$12:$C$26,MATCH(装备强化附表!Q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118</v>
      </c>
      <c r="R901" s="54">
        <f t="shared" si="215"/>
        <v>236000</v>
      </c>
      <c r="S901" s="54">
        <f>ROUNDUP(装备强化!$F$3*INDEX(装备强化!$C$12:$C$26,MATCH(装备强化附表!S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136</v>
      </c>
      <c r="T901" s="54">
        <f t="shared" si="216"/>
        <v>272000</v>
      </c>
      <c r="U901" s="54">
        <f>ROUNDUP(装备强化!$F$3*INDEX(装备强化!$C$12:$C$26,MATCH(装备强化附表!U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155</v>
      </c>
      <c r="V901" s="54">
        <f t="shared" si="217"/>
        <v>310000</v>
      </c>
      <c r="W901" s="54">
        <f>ROUNDUP(装备强化!$F$3*INDEX(装备强化!$C$12:$C$26,MATCH(装备强化附表!W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174</v>
      </c>
      <c r="X901" s="54">
        <f t="shared" si="218"/>
        <v>348000</v>
      </c>
      <c r="Y901" s="54">
        <f>ROUNDUP(装备强化!$F$3*INDEX(装备强化!$C$12:$C$26,MATCH(装备强化附表!Y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193</v>
      </c>
      <c r="Z901" s="54">
        <f t="shared" si="219"/>
        <v>386000</v>
      </c>
      <c r="AA901" s="54">
        <f>ROUNDUP(装备强化!$F$3*INDEX(装备强化!$C$12:$C$26,MATCH(装备强化附表!AA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338</v>
      </c>
      <c r="AB901" s="54">
        <f t="shared" si="220"/>
        <v>676000</v>
      </c>
      <c r="AC901" s="54">
        <f>ROUNDUP(装备强化!$F$3*INDEX(装备强化!$C$12:$C$26,MATCH(装备强化附表!AC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375</v>
      </c>
      <c r="AD901" s="54">
        <f t="shared" si="221"/>
        <v>750000</v>
      </c>
      <c r="AE901" s="54">
        <f>ROUNDUP(装备强化!$F$3*INDEX(装备强化!$C$12:$C$26,MATCH(装备强化附表!AE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413</v>
      </c>
      <c r="AF901" s="54">
        <f t="shared" si="222"/>
        <v>826000</v>
      </c>
      <c r="AG901" s="54">
        <f>ROUNDUP(装备强化!$F$3*INDEX(装备强化!$C$12:$C$26,MATCH(装备强化附表!AG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450</v>
      </c>
      <c r="AH901" s="54">
        <f t="shared" si="223"/>
        <v>900000</v>
      </c>
      <c r="AI901" s="54">
        <f>ROUNDUP(装备强化!$F$3*INDEX(装备强化!$C$12:$C$26,MATCH(装备强化附表!AI$1,装备强化!$B$12:$B$26,0))*INDEX(装备强化!$G$12:$G$16,MATCH(装备强化附表!$D901,装备强化!$F$12:$F$16,0))*(INDEX(装备强化!$K$12:$K$26,MATCH(装备强化附表!$E901,装备强化!$J$12:$J$26,0))+IF($B901=1,装备强化!$K$28,0))*INDEX(装备强化!$O$12:$O$21,MATCH(装备强化附表!$C901,装备强化!$N$12:$N$21,0)),0)</f>
        <v>488</v>
      </c>
      <c r="AJ901" s="54">
        <f t="shared" si="224"/>
        <v>976000</v>
      </c>
    </row>
    <row r="902" spans="1:36">
      <c r="A902" t="s">
        <v>1532</v>
      </c>
      <c r="B902">
        <v>1</v>
      </c>
      <c r="C902" t="s">
        <v>126</v>
      </c>
      <c r="D902" t="s">
        <v>311</v>
      </c>
      <c r="E902">
        <v>50</v>
      </c>
      <c r="F902" t="s">
        <v>232</v>
      </c>
      <c r="G902" s="54">
        <f>ROUNDUP(装备强化!$F$3*INDEX(装备强化!$C$12:$C$26,MATCH(装备强化附表!G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24</v>
      </c>
      <c r="H902" s="54">
        <f t="shared" si="210"/>
        <v>48000</v>
      </c>
      <c r="I902" s="54">
        <f>ROUNDUP(装备强化!$F$3*INDEX(装备强化!$C$12:$C$26,MATCH(装备强化附表!I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35</v>
      </c>
      <c r="J902" s="54">
        <f t="shared" si="211"/>
        <v>70000</v>
      </c>
      <c r="K902" s="54">
        <f>ROUNDUP(装备强化!$F$3*INDEX(装备强化!$C$12:$C$26,MATCH(装备强化附表!K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53</v>
      </c>
      <c r="L902" s="54">
        <f t="shared" si="212"/>
        <v>106000</v>
      </c>
      <c r="M902" s="54">
        <f>ROUNDUP(装备强化!$F$3*INDEX(装备强化!$C$12:$C$26,MATCH(装备强化附表!M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64</v>
      </c>
      <c r="N902" s="54">
        <f t="shared" si="213"/>
        <v>128000</v>
      </c>
      <c r="O902" s="54">
        <f>ROUNDUP(装备强化!$F$3*INDEX(装备强化!$C$12:$C$26,MATCH(装备强化附表!O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82</v>
      </c>
      <c r="P902" s="54">
        <f t="shared" si="214"/>
        <v>164000</v>
      </c>
      <c r="Q902" s="54">
        <f>ROUNDUP(装备强化!$F$3*INDEX(装备强化!$C$12:$C$26,MATCH(装备强化附表!Q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146</v>
      </c>
      <c r="R902" s="54">
        <f t="shared" si="215"/>
        <v>292000</v>
      </c>
      <c r="S902" s="54">
        <f>ROUNDUP(装备强化!$F$3*INDEX(装备强化!$C$12:$C$26,MATCH(装备强化附表!S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169</v>
      </c>
      <c r="T902" s="54">
        <f t="shared" si="216"/>
        <v>338000</v>
      </c>
      <c r="U902" s="54">
        <f>ROUNDUP(装备强化!$F$3*INDEX(装备强化!$C$12:$C$26,MATCH(装备强化附表!U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192</v>
      </c>
      <c r="V902" s="54">
        <f t="shared" si="217"/>
        <v>384000</v>
      </c>
      <c r="W902" s="54">
        <f>ROUNDUP(装备强化!$F$3*INDEX(装备强化!$C$12:$C$26,MATCH(装备强化附表!W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216</v>
      </c>
      <c r="X902" s="54">
        <f t="shared" si="218"/>
        <v>432000</v>
      </c>
      <c r="Y902" s="54">
        <f>ROUNDUP(装备强化!$F$3*INDEX(装备强化!$C$12:$C$26,MATCH(装备强化附表!Y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239</v>
      </c>
      <c r="Z902" s="54">
        <f t="shared" si="219"/>
        <v>478000</v>
      </c>
      <c r="AA902" s="54">
        <f>ROUNDUP(装备强化!$F$3*INDEX(装备强化!$C$12:$C$26,MATCH(装备强化附表!AA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419</v>
      </c>
      <c r="AB902" s="54">
        <f t="shared" si="220"/>
        <v>838000</v>
      </c>
      <c r="AC902" s="54">
        <f>ROUNDUP(装备强化!$F$3*INDEX(装备强化!$C$12:$C$26,MATCH(装备强化附表!AC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465</v>
      </c>
      <c r="AD902" s="54">
        <f t="shared" si="221"/>
        <v>930000</v>
      </c>
      <c r="AE902" s="54">
        <f>ROUNDUP(装备强化!$F$3*INDEX(装备强化!$C$12:$C$26,MATCH(装备强化附表!AE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512</v>
      </c>
      <c r="AF902" s="54">
        <f t="shared" si="222"/>
        <v>1024000</v>
      </c>
      <c r="AG902" s="54">
        <f>ROUNDUP(装备强化!$F$3*INDEX(装备强化!$C$12:$C$26,MATCH(装备强化附表!AG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558</v>
      </c>
      <c r="AH902" s="54">
        <f t="shared" si="223"/>
        <v>1116000</v>
      </c>
      <c r="AI902" s="54">
        <f>ROUNDUP(装备强化!$F$3*INDEX(装备强化!$C$12:$C$26,MATCH(装备强化附表!AI$1,装备强化!$B$12:$B$26,0))*INDEX(装备强化!$G$12:$G$16,MATCH(装备强化附表!$D902,装备强化!$F$12:$F$16,0))*(INDEX(装备强化!$K$12:$K$26,MATCH(装备强化附表!$E902,装备强化!$J$12:$J$26,0))+IF($B902=1,装备强化!$K$28,0))*INDEX(装备强化!$O$12:$O$21,MATCH(装备强化附表!$C902,装备强化!$N$12:$N$21,0)),0)</f>
        <v>605</v>
      </c>
      <c r="AJ902" s="54">
        <f t="shared" si="224"/>
        <v>1210000</v>
      </c>
    </row>
    <row r="903" spans="1:36">
      <c r="A903" t="s">
        <v>1537</v>
      </c>
      <c r="B903">
        <v>0</v>
      </c>
      <c r="C903" t="s">
        <v>129</v>
      </c>
      <c r="D903" t="s">
        <v>311</v>
      </c>
      <c r="E903">
        <v>50</v>
      </c>
      <c r="F903" t="s">
        <v>232</v>
      </c>
      <c r="G903" s="54">
        <f>ROUNDUP(装备强化!$F$3*INDEX(装备强化!$C$12:$C$26,MATCH(装备强化附表!G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19</v>
      </c>
      <c r="H903" s="54">
        <f t="shared" si="210"/>
        <v>38000</v>
      </c>
      <c r="I903" s="54">
        <f>ROUNDUP(装备强化!$F$3*INDEX(装备强化!$C$12:$C$26,MATCH(装备强化附表!I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29</v>
      </c>
      <c r="J903" s="54">
        <f t="shared" si="211"/>
        <v>58000</v>
      </c>
      <c r="K903" s="54">
        <f>ROUNDUP(装备强化!$F$3*INDEX(装备强化!$C$12:$C$26,MATCH(装备强化附表!K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43</v>
      </c>
      <c r="L903" s="54">
        <f t="shared" si="212"/>
        <v>86000</v>
      </c>
      <c r="M903" s="54">
        <f>ROUNDUP(装备强化!$F$3*INDEX(装备强化!$C$12:$C$26,MATCH(装备强化附表!M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52</v>
      </c>
      <c r="N903" s="54">
        <f t="shared" si="213"/>
        <v>104000</v>
      </c>
      <c r="O903" s="54">
        <f>ROUNDUP(装备强化!$F$3*INDEX(装备强化!$C$12:$C$26,MATCH(装备强化附表!O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66</v>
      </c>
      <c r="P903" s="54">
        <f t="shared" si="214"/>
        <v>132000</v>
      </c>
      <c r="Q903" s="54">
        <f>ROUNDUP(装备强化!$F$3*INDEX(装备强化!$C$12:$C$26,MATCH(装备强化附表!Q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118</v>
      </c>
      <c r="R903" s="54">
        <f t="shared" si="215"/>
        <v>236000</v>
      </c>
      <c r="S903" s="54">
        <f>ROUNDUP(装备强化!$F$3*INDEX(装备强化!$C$12:$C$26,MATCH(装备强化附表!S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136</v>
      </c>
      <c r="T903" s="54">
        <f t="shared" si="216"/>
        <v>272000</v>
      </c>
      <c r="U903" s="54">
        <f>ROUNDUP(装备强化!$F$3*INDEX(装备强化!$C$12:$C$26,MATCH(装备强化附表!U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155</v>
      </c>
      <c r="V903" s="54">
        <f t="shared" si="217"/>
        <v>310000</v>
      </c>
      <c r="W903" s="54">
        <f>ROUNDUP(装备强化!$F$3*INDEX(装备强化!$C$12:$C$26,MATCH(装备强化附表!W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174</v>
      </c>
      <c r="X903" s="54">
        <f t="shared" si="218"/>
        <v>348000</v>
      </c>
      <c r="Y903" s="54">
        <f>ROUNDUP(装备强化!$F$3*INDEX(装备强化!$C$12:$C$26,MATCH(装备强化附表!Y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193</v>
      </c>
      <c r="Z903" s="54">
        <f t="shared" si="219"/>
        <v>386000</v>
      </c>
      <c r="AA903" s="54">
        <f>ROUNDUP(装备强化!$F$3*INDEX(装备强化!$C$12:$C$26,MATCH(装备强化附表!AA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338</v>
      </c>
      <c r="AB903" s="54">
        <f t="shared" si="220"/>
        <v>676000</v>
      </c>
      <c r="AC903" s="54">
        <f>ROUNDUP(装备强化!$F$3*INDEX(装备强化!$C$12:$C$26,MATCH(装备强化附表!AC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375</v>
      </c>
      <c r="AD903" s="54">
        <f t="shared" si="221"/>
        <v>750000</v>
      </c>
      <c r="AE903" s="54">
        <f>ROUNDUP(装备强化!$F$3*INDEX(装备强化!$C$12:$C$26,MATCH(装备强化附表!AE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413</v>
      </c>
      <c r="AF903" s="54">
        <f t="shared" si="222"/>
        <v>826000</v>
      </c>
      <c r="AG903" s="54">
        <f>ROUNDUP(装备强化!$F$3*INDEX(装备强化!$C$12:$C$26,MATCH(装备强化附表!AG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450</v>
      </c>
      <c r="AH903" s="54">
        <f t="shared" si="223"/>
        <v>900000</v>
      </c>
      <c r="AI903" s="54">
        <f>ROUNDUP(装备强化!$F$3*INDEX(装备强化!$C$12:$C$26,MATCH(装备强化附表!AI$1,装备强化!$B$12:$B$26,0))*INDEX(装备强化!$G$12:$G$16,MATCH(装备强化附表!$D903,装备强化!$F$12:$F$16,0))*(INDEX(装备强化!$K$12:$K$26,MATCH(装备强化附表!$E903,装备强化!$J$12:$J$26,0))+IF($B903=1,装备强化!$K$28,0))*INDEX(装备强化!$O$12:$O$21,MATCH(装备强化附表!$C903,装备强化!$N$12:$N$21,0)),0)</f>
        <v>488</v>
      </c>
      <c r="AJ903" s="54">
        <f t="shared" si="224"/>
        <v>976000</v>
      </c>
    </row>
    <row r="904" spans="1:36">
      <c r="A904" t="s">
        <v>1542</v>
      </c>
      <c r="B904">
        <v>1</v>
      </c>
      <c r="C904" t="s">
        <v>129</v>
      </c>
      <c r="D904" t="s">
        <v>311</v>
      </c>
      <c r="E904">
        <v>50</v>
      </c>
      <c r="F904" t="s">
        <v>232</v>
      </c>
      <c r="G904" s="54">
        <f>ROUNDUP(装备强化!$F$3*INDEX(装备强化!$C$12:$C$26,MATCH(装备强化附表!G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24</v>
      </c>
      <c r="H904" s="54">
        <f t="shared" si="210"/>
        <v>48000</v>
      </c>
      <c r="I904" s="54">
        <f>ROUNDUP(装备强化!$F$3*INDEX(装备强化!$C$12:$C$26,MATCH(装备强化附表!I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35</v>
      </c>
      <c r="J904" s="54">
        <f t="shared" si="211"/>
        <v>70000</v>
      </c>
      <c r="K904" s="54">
        <f>ROUNDUP(装备强化!$F$3*INDEX(装备强化!$C$12:$C$26,MATCH(装备强化附表!K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53</v>
      </c>
      <c r="L904" s="54">
        <f t="shared" si="212"/>
        <v>106000</v>
      </c>
      <c r="M904" s="54">
        <f>ROUNDUP(装备强化!$F$3*INDEX(装备强化!$C$12:$C$26,MATCH(装备强化附表!M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64</v>
      </c>
      <c r="N904" s="54">
        <f t="shared" si="213"/>
        <v>128000</v>
      </c>
      <c r="O904" s="54">
        <f>ROUNDUP(装备强化!$F$3*INDEX(装备强化!$C$12:$C$26,MATCH(装备强化附表!O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82</v>
      </c>
      <c r="P904" s="54">
        <f t="shared" si="214"/>
        <v>164000</v>
      </c>
      <c r="Q904" s="54">
        <f>ROUNDUP(装备强化!$F$3*INDEX(装备强化!$C$12:$C$26,MATCH(装备强化附表!Q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146</v>
      </c>
      <c r="R904" s="54">
        <f t="shared" si="215"/>
        <v>292000</v>
      </c>
      <c r="S904" s="54">
        <f>ROUNDUP(装备强化!$F$3*INDEX(装备强化!$C$12:$C$26,MATCH(装备强化附表!S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169</v>
      </c>
      <c r="T904" s="54">
        <f t="shared" si="216"/>
        <v>338000</v>
      </c>
      <c r="U904" s="54">
        <f>ROUNDUP(装备强化!$F$3*INDEX(装备强化!$C$12:$C$26,MATCH(装备强化附表!U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192</v>
      </c>
      <c r="V904" s="54">
        <f t="shared" si="217"/>
        <v>384000</v>
      </c>
      <c r="W904" s="54">
        <f>ROUNDUP(装备强化!$F$3*INDEX(装备强化!$C$12:$C$26,MATCH(装备强化附表!W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216</v>
      </c>
      <c r="X904" s="54">
        <f t="shared" si="218"/>
        <v>432000</v>
      </c>
      <c r="Y904" s="54">
        <f>ROUNDUP(装备强化!$F$3*INDEX(装备强化!$C$12:$C$26,MATCH(装备强化附表!Y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239</v>
      </c>
      <c r="Z904" s="54">
        <f t="shared" si="219"/>
        <v>478000</v>
      </c>
      <c r="AA904" s="54">
        <f>ROUNDUP(装备强化!$F$3*INDEX(装备强化!$C$12:$C$26,MATCH(装备强化附表!AA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419</v>
      </c>
      <c r="AB904" s="54">
        <f t="shared" si="220"/>
        <v>838000</v>
      </c>
      <c r="AC904" s="54">
        <f>ROUNDUP(装备强化!$F$3*INDEX(装备强化!$C$12:$C$26,MATCH(装备强化附表!AC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465</v>
      </c>
      <c r="AD904" s="54">
        <f t="shared" si="221"/>
        <v>930000</v>
      </c>
      <c r="AE904" s="54">
        <f>ROUNDUP(装备强化!$F$3*INDEX(装备强化!$C$12:$C$26,MATCH(装备强化附表!AE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512</v>
      </c>
      <c r="AF904" s="54">
        <f t="shared" si="222"/>
        <v>1024000</v>
      </c>
      <c r="AG904" s="54">
        <f>ROUNDUP(装备强化!$F$3*INDEX(装备强化!$C$12:$C$26,MATCH(装备强化附表!AG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558</v>
      </c>
      <c r="AH904" s="54">
        <f t="shared" si="223"/>
        <v>1116000</v>
      </c>
      <c r="AI904" s="54">
        <f>ROUNDUP(装备强化!$F$3*INDEX(装备强化!$C$12:$C$26,MATCH(装备强化附表!AI$1,装备强化!$B$12:$B$26,0))*INDEX(装备强化!$G$12:$G$16,MATCH(装备强化附表!$D904,装备强化!$F$12:$F$16,0))*(INDEX(装备强化!$K$12:$K$26,MATCH(装备强化附表!$E904,装备强化!$J$12:$J$26,0))+IF($B904=1,装备强化!$K$28,0))*INDEX(装备强化!$O$12:$O$21,MATCH(装备强化附表!$C904,装备强化!$N$12:$N$21,0)),0)</f>
        <v>605</v>
      </c>
      <c r="AJ904" s="54">
        <f t="shared" si="224"/>
        <v>1210000</v>
      </c>
    </row>
    <row r="905" spans="1:36">
      <c r="A905" t="s">
        <v>1547</v>
      </c>
      <c r="B905">
        <v>0</v>
      </c>
      <c r="C905" t="s">
        <v>123</v>
      </c>
      <c r="D905" t="s">
        <v>311</v>
      </c>
      <c r="E905">
        <v>55</v>
      </c>
      <c r="F905" t="s">
        <v>232</v>
      </c>
      <c r="G905" s="54">
        <f>ROUNDUP(装备强化!$F$3*INDEX(装备强化!$C$12:$C$26,MATCH(装备强化附表!G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21</v>
      </c>
      <c r="H905" s="54">
        <f t="shared" si="210"/>
        <v>42000</v>
      </c>
      <c r="I905" s="54">
        <f>ROUNDUP(装备强化!$F$3*INDEX(装备强化!$C$12:$C$26,MATCH(装备强化附表!I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31</v>
      </c>
      <c r="J905" s="54">
        <f t="shared" si="211"/>
        <v>62000</v>
      </c>
      <c r="K905" s="54">
        <f>ROUNDUP(装备强化!$F$3*INDEX(装备强化!$C$12:$C$26,MATCH(装备强化附表!K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46</v>
      </c>
      <c r="L905" s="54">
        <f t="shared" si="212"/>
        <v>92000</v>
      </c>
      <c r="M905" s="54">
        <f>ROUNDUP(装备强化!$F$3*INDEX(装备强化!$C$12:$C$26,MATCH(装备强化附表!M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56</v>
      </c>
      <c r="N905" s="54">
        <f t="shared" si="213"/>
        <v>112000</v>
      </c>
      <c r="O905" s="54">
        <f>ROUNDUP(装备强化!$F$3*INDEX(装备强化!$C$12:$C$26,MATCH(装备强化附表!O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71</v>
      </c>
      <c r="P905" s="54">
        <f t="shared" si="214"/>
        <v>142000</v>
      </c>
      <c r="Q905" s="54">
        <f>ROUNDUP(装备强化!$F$3*INDEX(装备强化!$C$12:$C$26,MATCH(装备强化附表!Q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127</v>
      </c>
      <c r="R905" s="54">
        <f t="shared" si="215"/>
        <v>254000</v>
      </c>
      <c r="S905" s="54">
        <f>ROUNDUP(装备强化!$F$3*INDEX(装备强化!$C$12:$C$26,MATCH(装备强化附表!S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147</v>
      </c>
      <c r="T905" s="54">
        <f t="shared" si="216"/>
        <v>294000</v>
      </c>
      <c r="U905" s="54">
        <f>ROUNDUP(装备强化!$F$3*INDEX(装备强化!$C$12:$C$26,MATCH(装备强化附表!U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168</v>
      </c>
      <c r="V905" s="54">
        <f t="shared" si="217"/>
        <v>336000</v>
      </c>
      <c r="W905" s="54">
        <f>ROUNDUP(装备强化!$F$3*INDEX(装备强化!$C$12:$C$26,MATCH(装备强化附表!W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188</v>
      </c>
      <c r="X905" s="54">
        <f t="shared" si="218"/>
        <v>376000</v>
      </c>
      <c r="Y905" s="54">
        <f>ROUNDUP(装备强化!$F$3*INDEX(装备强化!$C$12:$C$26,MATCH(装备强化附表!Y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208</v>
      </c>
      <c r="Z905" s="54">
        <f t="shared" si="219"/>
        <v>416000</v>
      </c>
      <c r="AA905" s="54">
        <f>ROUNDUP(装备强化!$F$3*INDEX(装备强化!$C$12:$C$26,MATCH(装备强化附表!AA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365</v>
      </c>
      <c r="AB905" s="54">
        <f t="shared" si="220"/>
        <v>730000</v>
      </c>
      <c r="AC905" s="54">
        <f>ROUNDUP(装备强化!$F$3*INDEX(装备强化!$C$12:$C$26,MATCH(装备强化附表!AC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405</v>
      </c>
      <c r="AD905" s="54">
        <f t="shared" si="221"/>
        <v>810000</v>
      </c>
      <c r="AE905" s="54">
        <f>ROUNDUP(装备强化!$F$3*INDEX(装备强化!$C$12:$C$26,MATCH(装备强化附表!AE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446</v>
      </c>
      <c r="AF905" s="54">
        <f t="shared" si="222"/>
        <v>892000</v>
      </c>
      <c r="AG905" s="54">
        <f>ROUNDUP(装备强化!$F$3*INDEX(装备强化!$C$12:$C$26,MATCH(装备强化附表!AG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486</v>
      </c>
      <c r="AH905" s="54">
        <f t="shared" si="223"/>
        <v>972000</v>
      </c>
      <c r="AI905" s="54">
        <f>ROUNDUP(装备强化!$F$3*INDEX(装备强化!$C$12:$C$26,MATCH(装备强化附表!AI$1,装备强化!$B$12:$B$26,0))*INDEX(装备强化!$G$12:$G$16,MATCH(装备强化附表!$D905,装备强化!$F$12:$F$16,0))*(INDEX(装备强化!$K$12:$K$26,MATCH(装备强化附表!$E905,装备强化!$J$12:$J$26,0))+IF($B905=1,装备强化!$K$28,0))*INDEX(装备强化!$O$12:$O$21,MATCH(装备强化附表!$C905,装备强化!$N$12:$N$21,0)),0)</f>
        <v>527</v>
      </c>
      <c r="AJ905" s="54">
        <f t="shared" si="224"/>
        <v>1054000</v>
      </c>
    </row>
    <row r="906" spans="1:36">
      <c r="A906" t="s">
        <v>1552</v>
      </c>
      <c r="B906">
        <v>0</v>
      </c>
      <c r="C906" t="s">
        <v>124</v>
      </c>
      <c r="D906" t="s">
        <v>311</v>
      </c>
      <c r="E906">
        <v>55</v>
      </c>
      <c r="F906" t="s">
        <v>232</v>
      </c>
      <c r="G906" s="54">
        <f>ROUNDUP(装备强化!$F$3*INDEX(装备强化!$C$12:$C$26,MATCH(装备强化附表!G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26</v>
      </c>
      <c r="H906" s="54">
        <f t="shared" si="210"/>
        <v>52000</v>
      </c>
      <c r="I906" s="54">
        <f>ROUNDUP(装备强化!$F$3*INDEX(装备强化!$C$12:$C$26,MATCH(装备强化附表!I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38</v>
      </c>
      <c r="J906" s="54">
        <f t="shared" si="211"/>
        <v>76000</v>
      </c>
      <c r="K906" s="54">
        <f>ROUNDUP(装备强化!$F$3*INDEX(装备强化!$C$12:$C$26,MATCH(装备强化附表!K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57</v>
      </c>
      <c r="L906" s="54">
        <f t="shared" si="212"/>
        <v>114000</v>
      </c>
      <c r="M906" s="54">
        <f>ROUNDUP(装备强化!$F$3*INDEX(装备强化!$C$12:$C$26,MATCH(装备强化附表!M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70</v>
      </c>
      <c r="N906" s="54">
        <f t="shared" si="213"/>
        <v>140000</v>
      </c>
      <c r="O906" s="54">
        <f>ROUNDUP(装备强化!$F$3*INDEX(装备强化!$C$12:$C$26,MATCH(装备强化附表!O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89</v>
      </c>
      <c r="P906" s="54">
        <f t="shared" si="214"/>
        <v>178000</v>
      </c>
      <c r="Q906" s="54">
        <f>ROUNDUP(装备强化!$F$3*INDEX(装备强化!$C$12:$C$26,MATCH(装备强化附表!Q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159</v>
      </c>
      <c r="R906" s="54">
        <f t="shared" si="215"/>
        <v>318000</v>
      </c>
      <c r="S906" s="54">
        <f>ROUNDUP(装备强化!$F$3*INDEX(装备强化!$C$12:$C$26,MATCH(装备强化附表!S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184</v>
      </c>
      <c r="T906" s="54">
        <f t="shared" si="216"/>
        <v>368000</v>
      </c>
      <c r="U906" s="54">
        <f>ROUNDUP(装备强化!$F$3*INDEX(装备强化!$C$12:$C$26,MATCH(装备强化附表!U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209</v>
      </c>
      <c r="V906" s="54">
        <f t="shared" si="217"/>
        <v>418000</v>
      </c>
      <c r="W906" s="54">
        <f>ROUNDUP(装备强化!$F$3*INDEX(装备强化!$C$12:$C$26,MATCH(装备强化附表!W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235</v>
      </c>
      <c r="X906" s="54">
        <f t="shared" si="218"/>
        <v>470000</v>
      </c>
      <c r="Y906" s="54">
        <f>ROUNDUP(装备强化!$F$3*INDEX(装备强化!$C$12:$C$26,MATCH(装备强化附表!Y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260</v>
      </c>
      <c r="Z906" s="54">
        <f t="shared" si="219"/>
        <v>520000</v>
      </c>
      <c r="AA906" s="54">
        <f>ROUNDUP(装备强化!$F$3*INDEX(装备强化!$C$12:$C$26,MATCH(装备强化附表!AA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456</v>
      </c>
      <c r="AB906" s="54">
        <f t="shared" si="220"/>
        <v>912000</v>
      </c>
      <c r="AC906" s="54">
        <f>ROUNDUP(装备强化!$F$3*INDEX(装备强化!$C$12:$C$26,MATCH(装备强化附表!AC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507</v>
      </c>
      <c r="AD906" s="54">
        <f t="shared" si="221"/>
        <v>1014000</v>
      </c>
      <c r="AE906" s="54">
        <f>ROUNDUP(装备强化!$F$3*INDEX(装备强化!$C$12:$C$26,MATCH(装备强化附表!AE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557</v>
      </c>
      <c r="AF906" s="54">
        <f t="shared" si="222"/>
        <v>1114000</v>
      </c>
      <c r="AG906" s="54">
        <f>ROUNDUP(装备强化!$F$3*INDEX(装备强化!$C$12:$C$26,MATCH(装备强化附表!AG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608</v>
      </c>
      <c r="AH906" s="54">
        <f t="shared" si="223"/>
        <v>1216000</v>
      </c>
      <c r="AI906" s="54">
        <f>ROUNDUP(装备强化!$F$3*INDEX(装备强化!$C$12:$C$26,MATCH(装备强化附表!AI$1,装备强化!$B$12:$B$26,0))*INDEX(装备强化!$G$12:$G$16,MATCH(装备强化附表!$D906,装备强化!$F$12:$F$16,0))*(INDEX(装备强化!$K$12:$K$26,MATCH(装备强化附表!$E906,装备强化!$J$12:$J$26,0))+IF($B906=1,装备强化!$K$28,0))*INDEX(装备强化!$O$12:$O$21,MATCH(装备强化附表!$C906,装备强化!$N$12:$N$21,0)),0)</f>
        <v>659</v>
      </c>
      <c r="AJ906" s="54">
        <f t="shared" si="224"/>
        <v>1318000</v>
      </c>
    </row>
    <row r="907" spans="1:36">
      <c r="A907" t="s">
        <v>1557</v>
      </c>
      <c r="B907">
        <v>0</v>
      </c>
      <c r="C907" t="s">
        <v>125</v>
      </c>
      <c r="D907" t="s">
        <v>311</v>
      </c>
      <c r="E907">
        <v>55</v>
      </c>
      <c r="F907" t="s">
        <v>232</v>
      </c>
      <c r="G907" s="54">
        <f>ROUNDUP(装备强化!$F$3*INDEX(装备强化!$C$12:$C$26,MATCH(装备强化附表!G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26</v>
      </c>
      <c r="H907" s="54">
        <f t="shared" si="210"/>
        <v>52000</v>
      </c>
      <c r="I907" s="54">
        <f>ROUNDUP(装备强化!$F$3*INDEX(装备强化!$C$12:$C$26,MATCH(装备强化附表!I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38</v>
      </c>
      <c r="J907" s="54">
        <f t="shared" si="211"/>
        <v>76000</v>
      </c>
      <c r="K907" s="54">
        <f>ROUNDUP(装备强化!$F$3*INDEX(装备强化!$C$12:$C$26,MATCH(装备强化附表!K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57</v>
      </c>
      <c r="L907" s="54">
        <f t="shared" si="212"/>
        <v>114000</v>
      </c>
      <c r="M907" s="54">
        <f>ROUNDUP(装备强化!$F$3*INDEX(装备强化!$C$12:$C$26,MATCH(装备强化附表!M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70</v>
      </c>
      <c r="N907" s="54">
        <f t="shared" si="213"/>
        <v>140000</v>
      </c>
      <c r="O907" s="54">
        <f>ROUNDUP(装备强化!$F$3*INDEX(装备强化!$C$12:$C$26,MATCH(装备强化附表!O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89</v>
      </c>
      <c r="P907" s="54">
        <f t="shared" si="214"/>
        <v>178000</v>
      </c>
      <c r="Q907" s="54">
        <f>ROUNDUP(装备强化!$F$3*INDEX(装备强化!$C$12:$C$26,MATCH(装备强化附表!Q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159</v>
      </c>
      <c r="R907" s="54">
        <f t="shared" si="215"/>
        <v>318000</v>
      </c>
      <c r="S907" s="54">
        <f>ROUNDUP(装备强化!$F$3*INDEX(装备强化!$C$12:$C$26,MATCH(装备强化附表!S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184</v>
      </c>
      <c r="T907" s="54">
        <f t="shared" si="216"/>
        <v>368000</v>
      </c>
      <c r="U907" s="54">
        <f>ROUNDUP(装备强化!$F$3*INDEX(装备强化!$C$12:$C$26,MATCH(装备强化附表!U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209</v>
      </c>
      <c r="V907" s="54">
        <f t="shared" si="217"/>
        <v>418000</v>
      </c>
      <c r="W907" s="54">
        <f>ROUNDUP(装备强化!$F$3*INDEX(装备强化!$C$12:$C$26,MATCH(装备强化附表!W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235</v>
      </c>
      <c r="X907" s="54">
        <f t="shared" si="218"/>
        <v>470000</v>
      </c>
      <c r="Y907" s="54">
        <f>ROUNDUP(装备强化!$F$3*INDEX(装备强化!$C$12:$C$26,MATCH(装备强化附表!Y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260</v>
      </c>
      <c r="Z907" s="54">
        <f t="shared" si="219"/>
        <v>520000</v>
      </c>
      <c r="AA907" s="54">
        <f>ROUNDUP(装备强化!$F$3*INDEX(装备强化!$C$12:$C$26,MATCH(装备强化附表!AA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456</v>
      </c>
      <c r="AB907" s="54">
        <f t="shared" si="220"/>
        <v>912000</v>
      </c>
      <c r="AC907" s="54">
        <f>ROUNDUP(装备强化!$F$3*INDEX(装备强化!$C$12:$C$26,MATCH(装备强化附表!AC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507</v>
      </c>
      <c r="AD907" s="54">
        <f t="shared" si="221"/>
        <v>1014000</v>
      </c>
      <c r="AE907" s="54">
        <f>ROUNDUP(装备强化!$F$3*INDEX(装备强化!$C$12:$C$26,MATCH(装备强化附表!AE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557</v>
      </c>
      <c r="AF907" s="54">
        <f t="shared" si="222"/>
        <v>1114000</v>
      </c>
      <c r="AG907" s="54">
        <f>ROUNDUP(装备强化!$F$3*INDEX(装备强化!$C$12:$C$26,MATCH(装备强化附表!AG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608</v>
      </c>
      <c r="AH907" s="54">
        <f t="shared" si="223"/>
        <v>1216000</v>
      </c>
      <c r="AI907" s="54">
        <f>ROUNDUP(装备强化!$F$3*INDEX(装备强化!$C$12:$C$26,MATCH(装备强化附表!AI$1,装备强化!$B$12:$B$26,0))*INDEX(装备强化!$G$12:$G$16,MATCH(装备强化附表!$D907,装备强化!$F$12:$F$16,0))*(INDEX(装备强化!$K$12:$K$26,MATCH(装备强化附表!$E907,装备强化!$J$12:$J$26,0))+IF($B907=1,装备强化!$K$28,0))*INDEX(装备强化!$O$12:$O$21,MATCH(装备强化附表!$C907,装备强化!$N$12:$N$21,0)),0)</f>
        <v>659</v>
      </c>
      <c r="AJ907" s="54">
        <f t="shared" si="224"/>
        <v>1318000</v>
      </c>
    </row>
    <row r="908" spans="1:36">
      <c r="A908" t="s">
        <v>1562</v>
      </c>
      <c r="B908">
        <v>0</v>
      </c>
      <c r="C908" t="s">
        <v>130</v>
      </c>
      <c r="D908" t="s">
        <v>311</v>
      </c>
      <c r="E908">
        <v>55</v>
      </c>
      <c r="F908" t="s">
        <v>232</v>
      </c>
      <c r="G908" s="54">
        <f>ROUNDUP(装备强化!$F$3*INDEX(装备强化!$C$12:$C$26,MATCH(装备强化附表!G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21</v>
      </c>
      <c r="H908" s="54">
        <f t="shared" si="210"/>
        <v>42000</v>
      </c>
      <c r="I908" s="54">
        <f>ROUNDUP(装备强化!$F$3*INDEX(装备强化!$C$12:$C$26,MATCH(装备强化附表!I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31</v>
      </c>
      <c r="J908" s="54">
        <f t="shared" si="211"/>
        <v>62000</v>
      </c>
      <c r="K908" s="54">
        <f>ROUNDUP(装备强化!$F$3*INDEX(装备强化!$C$12:$C$26,MATCH(装备强化附表!K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46</v>
      </c>
      <c r="L908" s="54">
        <f t="shared" si="212"/>
        <v>92000</v>
      </c>
      <c r="M908" s="54">
        <f>ROUNDUP(装备强化!$F$3*INDEX(装备强化!$C$12:$C$26,MATCH(装备强化附表!M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56</v>
      </c>
      <c r="N908" s="54">
        <f t="shared" si="213"/>
        <v>112000</v>
      </c>
      <c r="O908" s="54">
        <f>ROUNDUP(装备强化!$F$3*INDEX(装备强化!$C$12:$C$26,MATCH(装备强化附表!O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71</v>
      </c>
      <c r="P908" s="54">
        <f t="shared" si="214"/>
        <v>142000</v>
      </c>
      <c r="Q908" s="54">
        <f>ROUNDUP(装备强化!$F$3*INDEX(装备强化!$C$12:$C$26,MATCH(装备强化附表!Q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127</v>
      </c>
      <c r="R908" s="54">
        <f t="shared" si="215"/>
        <v>254000</v>
      </c>
      <c r="S908" s="54">
        <f>ROUNDUP(装备强化!$F$3*INDEX(装备强化!$C$12:$C$26,MATCH(装备强化附表!S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147</v>
      </c>
      <c r="T908" s="54">
        <f t="shared" si="216"/>
        <v>294000</v>
      </c>
      <c r="U908" s="54">
        <f>ROUNDUP(装备强化!$F$3*INDEX(装备强化!$C$12:$C$26,MATCH(装备强化附表!U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168</v>
      </c>
      <c r="V908" s="54">
        <f t="shared" si="217"/>
        <v>336000</v>
      </c>
      <c r="W908" s="54">
        <f>ROUNDUP(装备强化!$F$3*INDEX(装备强化!$C$12:$C$26,MATCH(装备强化附表!W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188</v>
      </c>
      <c r="X908" s="54">
        <f t="shared" si="218"/>
        <v>376000</v>
      </c>
      <c r="Y908" s="54">
        <f>ROUNDUP(装备强化!$F$3*INDEX(装备强化!$C$12:$C$26,MATCH(装备强化附表!Y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208</v>
      </c>
      <c r="Z908" s="54">
        <f t="shared" si="219"/>
        <v>416000</v>
      </c>
      <c r="AA908" s="54">
        <f>ROUNDUP(装备强化!$F$3*INDEX(装备强化!$C$12:$C$26,MATCH(装备强化附表!AA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365</v>
      </c>
      <c r="AB908" s="54">
        <f t="shared" si="220"/>
        <v>730000</v>
      </c>
      <c r="AC908" s="54">
        <f>ROUNDUP(装备强化!$F$3*INDEX(装备强化!$C$12:$C$26,MATCH(装备强化附表!AC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405</v>
      </c>
      <c r="AD908" s="54">
        <f t="shared" si="221"/>
        <v>810000</v>
      </c>
      <c r="AE908" s="54">
        <f>ROUNDUP(装备强化!$F$3*INDEX(装备强化!$C$12:$C$26,MATCH(装备强化附表!AE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446</v>
      </c>
      <c r="AF908" s="54">
        <f t="shared" si="222"/>
        <v>892000</v>
      </c>
      <c r="AG908" s="54">
        <f>ROUNDUP(装备强化!$F$3*INDEX(装备强化!$C$12:$C$26,MATCH(装备强化附表!AG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486</v>
      </c>
      <c r="AH908" s="54">
        <f t="shared" si="223"/>
        <v>972000</v>
      </c>
      <c r="AI908" s="54">
        <f>ROUNDUP(装备强化!$F$3*INDEX(装备强化!$C$12:$C$26,MATCH(装备强化附表!AI$1,装备强化!$B$12:$B$26,0))*INDEX(装备强化!$G$12:$G$16,MATCH(装备强化附表!$D908,装备强化!$F$12:$F$16,0))*(INDEX(装备强化!$K$12:$K$26,MATCH(装备强化附表!$E908,装备强化!$J$12:$J$26,0))+IF($B908=1,装备强化!$K$28,0))*INDEX(装备强化!$O$12:$O$21,MATCH(装备强化附表!$C908,装备强化!$N$12:$N$21,0)),0)</f>
        <v>527</v>
      </c>
      <c r="AJ908" s="54">
        <f t="shared" si="224"/>
        <v>1054000</v>
      </c>
    </row>
    <row r="909" spans="1:36">
      <c r="A909" t="s">
        <v>1567</v>
      </c>
      <c r="B909">
        <v>0</v>
      </c>
      <c r="C909" t="s">
        <v>131</v>
      </c>
      <c r="D909" t="s">
        <v>311</v>
      </c>
      <c r="E909">
        <v>55</v>
      </c>
      <c r="F909" t="s">
        <v>232</v>
      </c>
      <c r="G909" s="54">
        <f>ROUNDUP(装备强化!$F$3*INDEX(装备强化!$C$12:$C$26,MATCH(装备强化附表!G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21</v>
      </c>
      <c r="H909" s="54">
        <f t="shared" si="210"/>
        <v>42000</v>
      </c>
      <c r="I909" s="54">
        <f>ROUNDUP(装备强化!$F$3*INDEX(装备强化!$C$12:$C$26,MATCH(装备强化附表!I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31</v>
      </c>
      <c r="J909" s="54">
        <f t="shared" si="211"/>
        <v>62000</v>
      </c>
      <c r="K909" s="54">
        <f>ROUNDUP(装备强化!$F$3*INDEX(装备强化!$C$12:$C$26,MATCH(装备强化附表!K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46</v>
      </c>
      <c r="L909" s="54">
        <f t="shared" si="212"/>
        <v>92000</v>
      </c>
      <c r="M909" s="54">
        <f>ROUNDUP(装备强化!$F$3*INDEX(装备强化!$C$12:$C$26,MATCH(装备强化附表!M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56</v>
      </c>
      <c r="N909" s="54">
        <f t="shared" si="213"/>
        <v>112000</v>
      </c>
      <c r="O909" s="54">
        <f>ROUNDUP(装备强化!$F$3*INDEX(装备强化!$C$12:$C$26,MATCH(装备强化附表!O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71</v>
      </c>
      <c r="P909" s="54">
        <f t="shared" si="214"/>
        <v>142000</v>
      </c>
      <c r="Q909" s="54">
        <f>ROUNDUP(装备强化!$F$3*INDEX(装备强化!$C$12:$C$26,MATCH(装备强化附表!Q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127</v>
      </c>
      <c r="R909" s="54">
        <f t="shared" si="215"/>
        <v>254000</v>
      </c>
      <c r="S909" s="54">
        <f>ROUNDUP(装备强化!$F$3*INDEX(装备强化!$C$12:$C$26,MATCH(装备强化附表!S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147</v>
      </c>
      <c r="T909" s="54">
        <f t="shared" si="216"/>
        <v>294000</v>
      </c>
      <c r="U909" s="54">
        <f>ROUNDUP(装备强化!$F$3*INDEX(装备强化!$C$12:$C$26,MATCH(装备强化附表!U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168</v>
      </c>
      <c r="V909" s="54">
        <f t="shared" si="217"/>
        <v>336000</v>
      </c>
      <c r="W909" s="54">
        <f>ROUNDUP(装备强化!$F$3*INDEX(装备强化!$C$12:$C$26,MATCH(装备强化附表!W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188</v>
      </c>
      <c r="X909" s="54">
        <f t="shared" si="218"/>
        <v>376000</v>
      </c>
      <c r="Y909" s="54">
        <f>ROUNDUP(装备强化!$F$3*INDEX(装备强化!$C$12:$C$26,MATCH(装备强化附表!Y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208</v>
      </c>
      <c r="Z909" s="54">
        <f t="shared" si="219"/>
        <v>416000</v>
      </c>
      <c r="AA909" s="54">
        <f>ROUNDUP(装备强化!$F$3*INDEX(装备强化!$C$12:$C$26,MATCH(装备强化附表!AA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365</v>
      </c>
      <c r="AB909" s="54">
        <f t="shared" si="220"/>
        <v>730000</v>
      </c>
      <c r="AC909" s="54">
        <f>ROUNDUP(装备强化!$F$3*INDEX(装备强化!$C$12:$C$26,MATCH(装备强化附表!AC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405</v>
      </c>
      <c r="AD909" s="54">
        <f t="shared" si="221"/>
        <v>810000</v>
      </c>
      <c r="AE909" s="54">
        <f>ROUNDUP(装备强化!$F$3*INDEX(装备强化!$C$12:$C$26,MATCH(装备强化附表!AE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446</v>
      </c>
      <c r="AF909" s="54">
        <f t="shared" si="222"/>
        <v>892000</v>
      </c>
      <c r="AG909" s="54">
        <f>ROUNDUP(装备强化!$F$3*INDEX(装备强化!$C$12:$C$26,MATCH(装备强化附表!AG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486</v>
      </c>
      <c r="AH909" s="54">
        <f t="shared" si="223"/>
        <v>972000</v>
      </c>
      <c r="AI909" s="54">
        <f>ROUNDUP(装备强化!$F$3*INDEX(装备强化!$C$12:$C$26,MATCH(装备强化附表!AI$1,装备强化!$B$12:$B$26,0))*INDEX(装备强化!$G$12:$G$16,MATCH(装备强化附表!$D909,装备强化!$F$12:$F$16,0))*(INDEX(装备强化!$K$12:$K$26,MATCH(装备强化附表!$E909,装备强化!$J$12:$J$26,0))+IF($B909=1,装备强化!$K$28,0))*INDEX(装备强化!$O$12:$O$21,MATCH(装备强化附表!$C909,装备强化!$N$12:$N$21,0)),0)</f>
        <v>527</v>
      </c>
      <c r="AJ909" s="54">
        <f t="shared" si="224"/>
        <v>1054000</v>
      </c>
    </row>
    <row r="910" spans="1:36">
      <c r="A910" t="s">
        <v>1572</v>
      </c>
      <c r="B910">
        <v>0</v>
      </c>
      <c r="C910" t="s">
        <v>132</v>
      </c>
      <c r="D910" t="s">
        <v>311</v>
      </c>
      <c r="E910">
        <v>55</v>
      </c>
      <c r="F910" t="s">
        <v>232</v>
      </c>
      <c r="G910" s="54">
        <f>ROUNDUP(装备强化!$F$3*INDEX(装备强化!$C$12:$C$26,MATCH(装备强化附表!G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13</v>
      </c>
      <c r="H910" s="54">
        <f t="shared" si="210"/>
        <v>26000</v>
      </c>
      <c r="I910" s="54">
        <f>ROUNDUP(装备强化!$F$3*INDEX(装备强化!$C$12:$C$26,MATCH(装备强化附表!I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19</v>
      </c>
      <c r="J910" s="54">
        <f t="shared" si="211"/>
        <v>38000</v>
      </c>
      <c r="K910" s="54">
        <f>ROUNDUP(装备强化!$F$3*INDEX(装备强化!$C$12:$C$26,MATCH(装备强化附表!K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28</v>
      </c>
      <c r="L910" s="54">
        <f t="shared" si="212"/>
        <v>56000</v>
      </c>
      <c r="M910" s="54">
        <f>ROUNDUP(装备强化!$F$3*INDEX(装备强化!$C$12:$C$26,MATCH(装备强化附表!M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34</v>
      </c>
      <c r="N910" s="54">
        <f t="shared" si="213"/>
        <v>68000</v>
      </c>
      <c r="O910" s="54">
        <f>ROUNDUP(装备强化!$F$3*INDEX(装备强化!$C$12:$C$26,MATCH(装备强化附表!O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43</v>
      </c>
      <c r="P910" s="54">
        <f t="shared" si="214"/>
        <v>86000</v>
      </c>
      <c r="Q910" s="54">
        <f>ROUNDUP(装备强化!$F$3*INDEX(装备强化!$C$12:$C$26,MATCH(装备强化附表!Q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76</v>
      </c>
      <c r="R910" s="54">
        <f t="shared" si="215"/>
        <v>152000</v>
      </c>
      <c r="S910" s="54">
        <f>ROUNDUP(装备强化!$F$3*INDEX(装备强化!$C$12:$C$26,MATCH(装备强化附表!S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89</v>
      </c>
      <c r="T910" s="54">
        <f t="shared" si="216"/>
        <v>178000</v>
      </c>
      <c r="U910" s="54">
        <f>ROUNDUP(装备强化!$F$3*INDEX(装备强化!$C$12:$C$26,MATCH(装备强化附表!U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101</v>
      </c>
      <c r="V910" s="54">
        <f t="shared" si="217"/>
        <v>202000</v>
      </c>
      <c r="W910" s="54">
        <f>ROUNDUP(装备强化!$F$3*INDEX(装备强化!$C$12:$C$26,MATCH(装备强化附表!W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113</v>
      </c>
      <c r="X910" s="54">
        <f t="shared" si="218"/>
        <v>226000</v>
      </c>
      <c r="Y910" s="54">
        <f>ROUNDUP(装备强化!$F$3*INDEX(装备强化!$C$12:$C$26,MATCH(装备强化附表!Y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125</v>
      </c>
      <c r="Z910" s="54">
        <f t="shared" si="219"/>
        <v>250000</v>
      </c>
      <c r="AA910" s="54">
        <f>ROUNDUP(装备强化!$F$3*INDEX(装备强化!$C$12:$C$26,MATCH(装备强化附表!AA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219</v>
      </c>
      <c r="AB910" s="54">
        <f t="shared" si="220"/>
        <v>438000</v>
      </c>
      <c r="AC910" s="54">
        <f>ROUNDUP(装备强化!$F$3*INDEX(装备强化!$C$12:$C$26,MATCH(装备强化附表!AC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243</v>
      </c>
      <c r="AD910" s="54">
        <f t="shared" si="221"/>
        <v>486000</v>
      </c>
      <c r="AE910" s="54">
        <f>ROUNDUP(装备强化!$F$3*INDEX(装备强化!$C$12:$C$26,MATCH(装备强化附表!AE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268</v>
      </c>
      <c r="AF910" s="54">
        <f t="shared" si="222"/>
        <v>536000</v>
      </c>
      <c r="AG910" s="54">
        <f>ROUNDUP(装备强化!$F$3*INDEX(装备强化!$C$12:$C$26,MATCH(装备强化附表!AG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292</v>
      </c>
      <c r="AH910" s="54">
        <f t="shared" si="223"/>
        <v>584000</v>
      </c>
      <c r="AI910" s="54">
        <f>ROUNDUP(装备强化!$F$3*INDEX(装备强化!$C$12:$C$26,MATCH(装备强化附表!AI$1,装备强化!$B$12:$B$26,0))*INDEX(装备强化!$G$12:$G$16,MATCH(装备强化附表!$D910,装备强化!$F$12:$F$16,0))*(INDEX(装备强化!$K$12:$K$26,MATCH(装备强化附表!$E910,装备强化!$J$12:$J$26,0))+IF($B910=1,装备强化!$K$28,0))*INDEX(装备强化!$O$12:$O$21,MATCH(装备强化附表!$C910,装备强化!$N$12:$N$21,0)),0)</f>
        <v>316</v>
      </c>
      <c r="AJ910" s="54">
        <f t="shared" si="224"/>
        <v>632000</v>
      </c>
    </row>
    <row r="911" spans="1:36">
      <c r="A911" t="s">
        <v>1577</v>
      </c>
      <c r="B911">
        <v>0</v>
      </c>
      <c r="C911" t="s">
        <v>127</v>
      </c>
      <c r="D911" t="s">
        <v>311</v>
      </c>
      <c r="E911">
        <v>55</v>
      </c>
      <c r="F911" t="s">
        <v>135</v>
      </c>
      <c r="G911" s="54">
        <f>ROUNDUP(装备强化!$F$3*INDEX(装备强化!$C$12:$C$26,MATCH(装备强化附表!G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41</v>
      </c>
      <c r="H911" s="54">
        <f t="shared" si="210"/>
        <v>82000</v>
      </c>
      <c r="I911" s="54">
        <f>ROUNDUP(装备强化!$F$3*INDEX(装备强化!$C$12:$C$26,MATCH(装备强化附表!I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61</v>
      </c>
      <c r="J911" s="54">
        <f t="shared" si="211"/>
        <v>122000</v>
      </c>
      <c r="K911" s="54">
        <f>ROUNDUP(装备强化!$F$3*INDEX(装备强化!$C$12:$C$26,MATCH(装备强化附表!K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92</v>
      </c>
      <c r="L911" s="54">
        <f t="shared" si="212"/>
        <v>184000</v>
      </c>
      <c r="M911" s="54">
        <f>ROUNDUP(装备强化!$F$3*INDEX(装备强化!$C$12:$C$26,MATCH(装备强化附表!M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112</v>
      </c>
      <c r="N911" s="54">
        <f t="shared" si="213"/>
        <v>224000</v>
      </c>
      <c r="O911" s="54">
        <f>ROUNDUP(装备强化!$F$3*INDEX(装备强化!$C$12:$C$26,MATCH(装备强化附表!O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142</v>
      </c>
      <c r="P911" s="54">
        <f t="shared" si="214"/>
        <v>284000</v>
      </c>
      <c r="Q911" s="54">
        <f>ROUNDUP(装备强化!$F$3*INDEX(装备强化!$C$12:$C$26,MATCH(装备强化附表!Q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254</v>
      </c>
      <c r="R911" s="54">
        <f t="shared" si="215"/>
        <v>508000</v>
      </c>
      <c r="S911" s="54">
        <f>ROUNDUP(装备强化!$F$3*INDEX(装备强化!$C$12:$C$26,MATCH(装备强化附表!S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294</v>
      </c>
      <c r="T911" s="54">
        <f t="shared" si="216"/>
        <v>588000</v>
      </c>
      <c r="U911" s="54">
        <f>ROUNDUP(装备强化!$F$3*INDEX(装备强化!$C$12:$C$26,MATCH(装备强化附表!U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335</v>
      </c>
      <c r="V911" s="54">
        <f t="shared" si="217"/>
        <v>670000</v>
      </c>
      <c r="W911" s="54">
        <f>ROUNDUP(装备强化!$F$3*INDEX(装备强化!$C$12:$C$26,MATCH(装备强化附表!W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375</v>
      </c>
      <c r="X911" s="54">
        <f t="shared" si="218"/>
        <v>750000</v>
      </c>
      <c r="Y911" s="54">
        <f>ROUNDUP(装备强化!$F$3*INDEX(装备强化!$C$12:$C$26,MATCH(装备强化附表!Y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416</v>
      </c>
      <c r="Z911" s="54">
        <f t="shared" si="219"/>
        <v>832000</v>
      </c>
      <c r="AA911" s="54">
        <f>ROUNDUP(装备强化!$F$3*INDEX(装备强化!$C$12:$C$26,MATCH(装备强化附表!AA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729</v>
      </c>
      <c r="AB911" s="54">
        <f t="shared" si="220"/>
        <v>1458000</v>
      </c>
      <c r="AC911" s="54">
        <f>ROUNDUP(装备强化!$F$3*INDEX(装备强化!$C$12:$C$26,MATCH(装备强化附表!AC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810</v>
      </c>
      <c r="AD911" s="54">
        <f t="shared" si="221"/>
        <v>1620000</v>
      </c>
      <c r="AE911" s="54">
        <f>ROUNDUP(装备强化!$F$3*INDEX(装备强化!$C$12:$C$26,MATCH(装备强化附表!AE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891</v>
      </c>
      <c r="AF911" s="54">
        <f t="shared" si="222"/>
        <v>1782000</v>
      </c>
      <c r="AG911" s="54">
        <f>ROUNDUP(装备强化!$F$3*INDEX(装备强化!$C$12:$C$26,MATCH(装备强化附表!AG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972</v>
      </c>
      <c r="AH911" s="54">
        <f t="shared" si="223"/>
        <v>1944000</v>
      </c>
      <c r="AI911" s="54">
        <f>ROUNDUP(装备强化!$F$3*INDEX(装备强化!$C$12:$C$26,MATCH(装备强化附表!AI$1,装备强化!$B$12:$B$26,0))*INDEX(装备强化!$G$12:$G$16,MATCH(装备强化附表!$D911,装备强化!$F$12:$F$16,0))*(INDEX(装备强化!$K$12:$K$26,MATCH(装备强化附表!$E911,装备强化!$J$12:$J$26,0))+IF($B911=1,装备强化!$K$28,0))*INDEX(装备强化!$O$12:$O$21,MATCH(装备强化附表!$C911,装备强化!$N$12:$N$21,0)),0)</f>
        <v>1053</v>
      </c>
      <c r="AJ911" s="54">
        <f t="shared" si="224"/>
        <v>2106000</v>
      </c>
    </row>
    <row r="912" spans="1:36">
      <c r="A912" t="s">
        <v>1582</v>
      </c>
      <c r="B912">
        <v>1</v>
      </c>
      <c r="C912" t="s">
        <v>127</v>
      </c>
      <c r="D912" t="s">
        <v>311</v>
      </c>
      <c r="E912">
        <v>55</v>
      </c>
      <c r="F912" t="s">
        <v>135</v>
      </c>
      <c r="G912" s="54">
        <f>ROUNDUP(装备强化!$F$3*INDEX(装备强化!$C$12:$C$26,MATCH(装备强化附表!G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50</v>
      </c>
      <c r="H912" s="54">
        <f t="shared" si="210"/>
        <v>100000</v>
      </c>
      <c r="I912" s="54">
        <f>ROUNDUP(装备强化!$F$3*INDEX(装备强化!$C$12:$C$26,MATCH(装备强化附表!I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75</v>
      </c>
      <c r="J912" s="54">
        <f t="shared" si="211"/>
        <v>150000</v>
      </c>
      <c r="K912" s="54">
        <f>ROUNDUP(装备强化!$F$3*INDEX(装备强化!$C$12:$C$26,MATCH(装备强化附表!K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112</v>
      </c>
      <c r="L912" s="54">
        <f t="shared" si="212"/>
        <v>224000</v>
      </c>
      <c r="M912" s="54">
        <f>ROUNDUP(装备强化!$F$3*INDEX(装备强化!$C$12:$C$26,MATCH(装备强化附表!M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137</v>
      </c>
      <c r="N912" s="54">
        <f t="shared" si="213"/>
        <v>274000</v>
      </c>
      <c r="O912" s="54">
        <f>ROUNDUP(装备强化!$F$3*INDEX(装备强化!$C$12:$C$26,MATCH(装备强化附表!O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174</v>
      </c>
      <c r="P912" s="54">
        <f t="shared" si="214"/>
        <v>348000</v>
      </c>
      <c r="Q912" s="54">
        <f>ROUNDUP(装备强化!$F$3*INDEX(装备强化!$C$12:$C$26,MATCH(装备强化附表!Q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310</v>
      </c>
      <c r="R912" s="54">
        <f t="shared" si="215"/>
        <v>620000</v>
      </c>
      <c r="S912" s="54">
        <f>ROUNDUP(装备强化!$F$3*INDEX(装备强化!$C$12:$C$26,MATCH(装备强化附表!S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359</v>
      </c>
      <c r="T912" s="54">
        <f t="shared" si="216"/>
        <v>718000</v>
      </c>
      <c r="U912" s="54">
        <f>ROUNDUP(装备强化!$F$3*INDEX(装备强化!$C$12:$C$26,MATCH(装备强化附表!U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409</v>
      </c>
      <c r="V912" s="54">
        <f t="shared" si="217"/>
        <v>818000</v>
      </c>
      <c r="W912" s="54">
        <f>ROUNDUP(装备强化!$F$3*INDEX(装备强化!$C$12:$C$26,MATCH(装备强化附表!W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458</v>
      </c>
      <c r="X912" s="54">
        <f t="shared" si="218"/>
        <v>916000</v>
      </c>
      <c r="Y912" s="54">
        <f>ROUNDUP(装备强化!$F$3*INDEX(装备强化!$C$12:$C$26,MATCH(装备强化附表!Y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508</v>
      </c>
      <c r="Z912" s="54">
        <f t="shared" si="219"/>
        <v>1016000</v>
      </c>
      <c r="AA912" s="54">
        <f>ROUNDUP(装备强化!$F$3*INDEX(装备强化!$C$12:$C$26,MATCH(装备强化附表!AA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891</v>
      </c>
      <c r="AB912" s="54">
        <f t="shared" si="220"/>
        <v>1782000</v>
      </c>
      <c r="AC912" s="54">
        <f>ROUNDUP(装备强化!$F$3*INDEX(装备强化!$C$12:$C$26,MATCH(装备强化附表!AC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990</v>
      </c>
      <c r="AD912" s="54">
        <f t="shared" si="221"/>
        <v>1980000</v>
      </c>
      <c r="AE912" s="54">
        <f>ROUNDUP(装备强化!$F$3*INDEX(装备强化!$C$12:$C$26,MATCH(装备强化附表!AE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1089</v>
      </c>
      <c r="AF912" s="54">
        <f t="shared" si="222"/>
        <v>2178000</v>
      </c>
      <c r="AG912" s="54">
        <f>ROUNDUP(装备强化!$F$3*INDEX(装备强化!$C$12:$C$26,MATCH(装备强化附表!AG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1188</v>
      </c>
      <c r="AH912" s="54">
        <f t="shared" si="223"/>
        <v>2376000</v>
      </c>
      <c r="AI912" s="54">
        <f>ROUNDUP(装备强化!$F$3*INDEX(装备强化!$C$12:$C$26,MATCH(装备强化附表!AI$1,装备强化!$B$12:$B$26,0))*INDEX(装备强化!$G$12:$G$16,MATCH(装备强化附表!$D912,装备强化!$F$12:$F$16,0))*(INDEX(装备强化!$K$12:$K$26,MATCH(装备强化附表!$E912,装备强化!$J$12:$J$26,0))+IF($B912=1,装备强化!$K$28,0))*INDEX(装备强化!$O$12:$O$21,MATCH(装备强化附表!$C912,装备强化!$N$12:$N$21,0)),0)</f>
        <v>1287</v>
      </c>
      <c r="AJ912" s="54">
        <f t="shared" si="224"/>
        <v>2574000</v>
      </c>
    </row>
    <row r="913" spans="1:36">
      <c r="A913" t="s">
        <v>1587</v>
      </c>
      <c r="B913">
        <v>0</v>
      </c>
      <c r="C913" t="s">
        <v>128</v>
      </c>
      <c r="D913" t="s">
        <v>311</v>
      </c>
      <c r="E913">
        <v>55</v>
      </c>
      <c r="F913" t="s">
        <v>135</v>
      </c>
      <c r="G913" s="54">
        <f>ROUNDUP(装备强化!$F$3*INDEX(装备强化!$C$12:$C$26,MATCH(装备强化附表!G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26</v>
      </c>
      <c r="H913" s="54">
        <f t="shared" si="210"/>
        <v>52000</v>
      </c>
      <c r="I913" s="54">
        <f>ROUNDUP(装备强化!$F$3*INDEX(装备强化!$C$12:$C$26,MATCH(装备强化附表!I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38</v>
      </c>
      <c r="J913" s="54">
        <f t="shared" si="211"/>
        <v>76000</v>
      </c>
      <c r="K913" s="54">
        <f>ROUNDUP(装备强化!$F$3*INDEX(装备强化!$C$12:$C$26,MATCH(装备强化附表!K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57</v>
      </c>
      <c r="L913" s="54">
        <f t="shared" si="212"/>
        <v>114000</v>
      </c>
      <c r="M913" s="54">
        <f>ROUNDUP(装备强化!$F$3*INDEX(装备强化!$C$12:$C$26,MATCH(装备强化附表!M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70</v>
      </c>
      <c r="N913" s="54">
        <f t="shared" si="213"/>
        <v>140000</v>
      </c>
      <c r="O913" s="54">
        <f>ROUNDUP(装备强化!$F$3*INDEX(装备强化!$C$12:$C$26,MATCH(装备强化附表!O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89</v>
      </c>
      <c r="P913" s="54">
        <f t="shared" si="214"/>
        <v>178000</v>
      </c>
      <c r="Q913" s="54">
        <f>ROUNDUP(装备强化!$F$3*INDEX(装备强化!$C$12:$C$26,MATCH(装备强化附表!Q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159</v>
      </c>
      <c r="R913" s="54">
        <f t="shared" si="215"/>
        <v>318000</v>
      </c>
      <c r="S913" s="54">
        <f>ROUNDUP(装备强化!$F$3*INDEX(装备强化!$C$12:$C$26,MATCH(装备强化附表!S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184</v>
      </c>
      <c r="T913" s="54">
        <f t="shared" si="216"/>
        <v>368000</v>
      </c>
      <c r="U913" s="54">
        <f>ROUNDUP(装备强化!$F$3*INDEX(装备强化!$C$12:$C$26,MATCH(装备强化附表!U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209</v>
      </c>
      <c r="V913" s="54">
        <f t="shared" si="217"/>
        <v>418000</v>
      </c>
      <c r="W913" s="54">
        <f>ROUNDUP(装备强化!$F$3*INDEX(装备强化!$C$12:$C$26,MATCH(装备强化附表!W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235</v>
      </c>
      <c r="X913" s="54">
        <f t="shared" si="218"/>
        <v>470000</v>
      </c>
      <c r="Y913" s="54">
        <f>ROUNDUP(装备强化!$F$3*INDEX(装备强化!$C$12:$C$26,MATCH(装备强化附表!Y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260</v>
      </c>
      <c r="Z913" s="54">
        <f t="shared" si="219"/>
        <v>520000</v>
      </c>
      <c r="AA913" s="54">
        <f>ROUNDUP(装备强化!$F$3*INDEX(装备强化!$C$12:$C$26,MATCH(装备强化附表!AA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456</v>
      </c>
      <c r="AB913" s="54">
        <f t="shared" si="220"/>
        <v>912000</v>
      </c>
      <c r="AC913" s="54">
        <f>ROUNDUP(装备强化!$F$3*INDEX(装备强化!$C$12:$C$26,MATCH(装备强化附表!AC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507</v>
      </c>
      <c r="AD913" s="54">
        <f t="shared" si="221"/>
        <v>1014000</v>
      </c>
      <c r="AE913" s="54">
        <f>ROUNDUP(装备强化!$F$3*INDEX(装备强化!$C$12:$C$26,MATCH(装备强化附表!AE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557</v>
      </c>
      <c r="AF913" s="54">
        <f t="shared" si="222"/>
        <v>1114000</v>
      </c>
      <c r="AG913" s="54">
        <f>ROUNDUP(装备强化!$F$3*INDEX(装备强化!$C$12:$C$26,MATCH(装备强化附表!AG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608</v>
      </c>
      <c r="AH913" s="54">
        <f t="shared" si="223"/>
        <v>1216000</v>
      </c>
      <c r="AI913" s="54">
        <f>ROUNDUP(装备强化!$F$3*INDEX(装备强化!$C$12:$C$26,MATCH(装备强化附表!AI$1,装备强化!$B$12:$B$26,0))*INDEX(装备强化!$G$12:$G$16,MATCH(装备强化附表!$D913,装备强化!$F$12:$F$16,0))*(INDEX(装备强化!$K$12:$K$26,MATCH(装备强化附表!$E913,装备强化!$J$12:$J$26,0))+IF($B913=1,装备强化!$K$28,0))*INDEX(装备强化!$O$12:$O$21,MATCH(装备强化附表!$C913,装备强化!$N$12:$N$21,0)),0)</f>
        <v>659</v>
      </c>
      <c r="AJ913" s="54">
        <f t="shared" si="224"/>
        <v>1318000</v>
      </c>
    </row>
    <row r="914" spans="1:36">
      <c r="A914" t="s">
        <v>1592</v>
      </c>
      <c r="B914">
        <v>1</v>
      </c>
      <c r="C914" t="s">
        <v>128</v>
      </c>
      <c r="D914" t="s">
        <v>311</v>
      </c>
      <c r="E914">
        <v>55</v>
      </c>
      <c r="F914" t="s">
        <v>135</v>
      </c>
      <c r="G914" s="54">
        <f>ROUNDUP(装备强化!$F$3*INDEX(装备强化!$C$12:$C$26,MATCH(装备强化附表!G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31</v>
      </c>
      <c r="H914" s="54">
        <f t="shared" si="210"/>
        <v>62000</v>
      </c>
      <c r="I914" s="54">
        <f>ROUNDUP(装备强化!$F$3*INDEX(装备强化!$C$12:$C$26,MATCH(装备强化附表!I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47</v>
      </c>
      <c r="J914" s="54">
        <f t="shared" si="211"/>
        <v>94000</v>
      </c>
      <c r="K914" s="54">
        <f>ROUNDUP(装备强化!$F$3*INDEX(装备强化!$C$12:$C$26,MATCH(装备强化附表!K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70</v>
      </c>
      <c r="L914" s="54">
        <f t="shared" si="212"/>
        <v>140000</v>
      </c>
      <c r="M914" s="54">
        <f>ROUNDUP(装备强化!$F$3*INDEX(装备强化!$C$12:$C$26,MATCH(装备强化附表!M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86</v>
      </c>
      <c r="N914" s="54">
        <f t="shared" si="213"/>
        <v>172000</v>
      </c>
      <c r="O914" s="54">
        <f>ROUNDUP(装备强化!$F$3*INDEX(装备强化!$C$12:$C$26,MATCH(装备强化附表!O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109</v>
      </c>
      <c r="P914" s="54">
        <f t="shared" si="214"/>
        <v>218000</v>
      </c>
      <c r="Q914" s="54">
        <f>ROUNDUP(装备强化!$F$3*INDEX(装备强化!$C$12:$C$26,MATCH(装备强化附表!Q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194</v>
      </c>
      <c r="R914" s="54">
        <f t="shared" si="215"/>
        <v>388000</v>
      </c>
      <c r="S914" s="54">
        <f>ROUNDUP(装备强化!$F$3*INDEX(装备强化!$C$12:$C$26,MATCH(装备强化附表!S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225</v>
      </c>
      <c r="T914" s="54">
        <f t="shared" si="216"/>
        <v>450000</v>
      </c>
      <c r="U914" s="54">
        <f>ROUNDUP(装备强化!$F$3*INDEX(装备强化!$C$12:$C$26,MATCH(装备强化附表!U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256</v>
      </c>
      <c r="V914" s="54">
        <f t="shared" si="217"/>
        <v>512000</v>
      </c>
      <c r="W914" s="54">
        <f>ROUNDUP(装备强化!$F$3*INDEX(装备强化!$C$12:$C$26,MATCH(装备强化附表!W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287</v>
      </c>
      <c r="X914" s="54">
        <f t="shared" si="218"/>
        <v>574000</v>
      </c>
      <c r="Y914" s="54">
        <f>ROUNDUP(装备强化!$F$3*INDEX(装备强化!$C$12:$C$26,MATCH(装备强化附表!Y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318</v>
      </c>
      <c r="Z914" s="54">
        <f t="shared" si="219"/>
        <v>636000</v>
      </c>
      <c r="AA914" s="54">
        <f>ROUNDUP(装备强化!$F$3*INDEX(装备强化!$C$12:$C$26,MATCH(装备强化附表!AA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557</v>
      </c>
      <c r="AB914" s="54">
        <f t="shared" si="220"/>
        <v>1114000</v>
      </c>
      <c r="AC914" s="54">
        <f>ROUNDUP(装备强化!$F$3*INDEX(装备强化!$C$12:$C$26,MATCH(装备强化附表!AC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619</v>
      </c>
      <c r="AD914" s="54">
        <f t="shared" si="221"/>
        <v>1238000</v>
      </c>
      <c r="AE914" s="54">
        <f>ROUNDUP(装备强化!$F$3*INDEX(装备强化!$C$12:$C$26,MATCH(装备强化附表!AE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681</v>
      </c>
      <c r="AF914" s="54">
        <f t="shared" si="222"/>
        <v>1362000</v>
      </c>
      <c r="AG914" s="54">
        <f>ROUNDUP(装备强化!$F$3*INDEX(装备强化!$C$12:$C$26,MATCH(装备强化附表!AG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743</v>
      </c>
      <c r="AH914" s="54">
        <f t="shared" si="223"/>
        <v>1486000</v>
      </c>
      <c r="AI914" s="54">
        <f>ROUNDUP(装备强化!$F$3*INDEX(装备强化!$C$12:$C$26,MATCH(装备强化附表!AI$1,装备强化!$B$12:$B$26,0))*INDEX(装备强化!$G$12:$G$16,MATCH(装备强化附表!$D914,装备强化!$F$12:$F$16,0))*(INDEX(装备强化!$K$12:$K$26,MATCH(装备强化附表!$E914,装备强化!$J$12:$J$26,0))+IF($B914=1,装备强化!$K$28,0))*INDEX(装备强化!$O$12:$O$21,MATCH(装备强化附表!$C914,装备强化!$N$12:$N$21,0)),0)</f>
        <v>805</v>
      </c>
      <c r="AJ914" s="54">
        <f t="shared" si="224"/>
        <v>1610000</v>
      </c>
    </row>
    <row r="915" spans="1:36">
      <c r="A915" t="s">
        <v>1597</v>
      </c>
      <c r="B915">
        <v>0</v>
      </c>
      <c r="C915" t="s">
        <v>127</v>
      </c>
      <c r="D915" t="s">
        <v>311</v>
      </c>
      <c r="E915">
        <v>55</v>
      </c>
      <c r="F915" t="s">
        <v>139</v>
      </c>
      <c r="G915" s="54">
        <f>ROUNDUP(装备强化!$F$3*INDEX(装备强化!$C$12:$C$26,MATCH(装备强化附表!G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41</v>
      </c>
      <c r="H915" s="54">
        <f t="shared" si="210"/>
        <v>82000</v>
      </c>
      <c r="I915" s="54">
        <f>ROUNDUP(装备强化!$F$3*INDEX(装备强化!$C$12:$C$26,MATCH(装备强化附表!I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61</v>
      </c>
      <c r="J915" s="54">
        <f t="shared" si="211"/>
        <v>122000</v>
      </c>
      <c r="K915" s="54">
        <f>ROUNDUP(装备强化!$F$3*INDEX(装备强化!$C$12:$C$26,MATCH(装备强化附表!K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92</v>
      </c>
      <c r="L915" s="54">
        <f t="shared" si="212"/>
        <v>184000</v>
      </c>
      <c r="M915" s="54">
        <f>ROUNDUP(装备强化!$F$3*INDEX(装备强化!$C$12:$C$26,MATCH(装备强化附表!M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112</v>
      </c>
      <c r="N915" s="54">
        <f t="shared" si="213"/>
        <v>224000</v>
      </c>
      <c r="O915" s="54">
        <f>ROUNDUP(装备强化!$F$3*INDEX(装备强化!$C$12:$C$26,MATCH(装备强化附表!O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142</v>
      </c>
      <c r="P915" s="54">
        <f t="shared" si="214"/>
        <v>284000</v>
      </c>
      <c r="Q915" s="54">
        <f>ROUNDUP(装备强化!$F$3*INDEX(装备强化!$C$12:$C$26,MATCH(装备强化附表!Q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254</v>
      </c>
      <c r="R915" s="54">
        <f t="shared" si="215"/>
        <v>508000</v>
      </c>
      <c r="S915" s="54">
        <f>ROUNDUP(装备强化!$F$3*INDEX(装备强化!$C$12:$C$26,MATCH(装备强化附表!S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294</v>
      </c>
      <c r="T915" s="54">
        <f t="shared" si="216"/>
        <v>588000</v>
      </c>
      <c r="U915" s="54">
        <f>ROUNDUP(装备强化!$F$3*INDEX(装备强化!$C$12:$C$26,MATCH(装备强化附表!U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335</v>
      </c>
      <c r="V915" s="54">
        <f t="shared" si="217"/>
        <v>670000</v>
      </c>
      <c r="W915" s="54">
        <f>ROUNDUP(装备强化!$F$3*INDEX(装备强化!$C$12:$C$26,MATCH(装备强化附表!W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375</v>
      </c>
      <c r="X915" s="54">
        <f t="shared" si="218"/>
        <v>750000</v>
      </c>
      <c r="Y915" s="54">
        <f>ROUNDUP(装备强化!$F$3*INDEX(装备强化!$C$12:$C$26,MATCH(装备强化附表!Y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416</v>
      </c>
      <c r="Z915" s="54">
        <f t="shared" si="219"/>
        <v>832000</v>
      </c>
      <c r="AA915" s="54">
        <f>ROUNDUP(装备强化!$F$3*INDEX(装备强化!$C$12:$C$26,MATCH(装备强化附表!AA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729</v>
      </c>
      <c r="AB915" s="54">
        <f t="shared" si="220"/>
        <v>1458000</v>
      </c>
      <c r="AC915" s="54">
        <f>ROUNDUP(装备强化!$F$3*INDEX(装备强化!$C$12:$C$26,MATCH(装备强化附表!AC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810</v>
      </c>
      <c r="AD915" s="54">
        <f t="shared" si="221"/>
        <v>1620000</v>
      </c>
      <c r="AE915" s="54">
        <f>ROUNDUP(装备强化!$F$3*INDEX(装备强化!$C$12:$C$26,MATCH(装备强化附表!AE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891</v>
      </c>
      <c r="AF915" s="54">
        <f t="shared" si="222"/>
        <v>1782000</v>
      </c>
      <c r="AG915" s="54">
        <f>ROUNDUP(装备强化!$F$3*INDEX(装备强化!$C$12:$C$26,MATCH(装备强化附表!AG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972</v>
      </c>
      <c r="AH915" s="54">
        <f t="shared" si="223"/>
        <v>1944000</v>
      </c>
      <c r="AI915" s="54">
        <f>ROUNDUP(装备强化!$F$3*INDEX(装备强化!$C$12:$C$26,MATCH(装备强化附表!AI$1,装备强化!$B$12:$B$26,0))*INDEX(装备强化!$G$12:$G$16,MATCH(装备强化附表!$D915,装备强化!$F$12:$F$16,0))*(INDEX(装备强化!$K$12:$K$26,MATCH(装备强化附表!$E915,装备强化!$J$12:$J$26,0))+IF($B915=1,装备强化!$K$28,0))*INDEX(装备强化!$O$12:$O$21,MATCH(装备强化附表!$C915,装备强化!$N$12:$N$21,0)),0)</f>
        <v>1053</v>
      </c>
      <c r="AJ915" s="54">
        <f t="shared" si="224"/>
        <v>2106000</v>
      </c>
    </row>
    <row r="916" spans="1:36">
      <c r="A916" t="s">
        <v>1602</v>
      </c>
      <c r="B916">
        <v>1</v>
      </c>
      <c r="C916" t="s">
        <v>127</v>
      </c>
      <c r="D916" t="s">
        <v>311</v>
      </c>
      <c r="E916">
        <v>55</v>
      </c>
      <c r="F916" t="s">
        <v>139</v>
      </c>
      <c r="G916" s="54">
        <f>ROUNDUP(装备强化!$F$3*INDEX(装备强化!$C$12:$C$26,MATCH(装备强化附表!G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50</v>
      </c>
      <c r="H916" s="54">
        <f t="shared" si="210"/>
        <v>100000</v>
      </c>
      <c r="I916" s="54">
        <f>ROUNDUP(装备强化!$F$3*INDEX(装备强化!$C$12:$C$26,MATCH(装备强化附表!I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75</v>
      </c>
      <c r="J916" s="54">
        <f t="shared" si="211"/>
        <v>150000</v>
      </c>
      <c r="K916" s="54">
        <f>ROUNDUP(装备强化!$F$3*INDEX(装备强化!$C$12:$C$26,MATCH(装备强化附表!K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112</v>
      </c>
      <c r="L916" s="54">
        <f t="shared" si="212"/>
        <v>224000</v>
      </c>
      <c r="M916" s="54">
        <f>ROUNDUP(装备强化!$F$3*INDEX(装备强化!$C$12:$C$26,MATCH(装备强化附表!M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137</v>
      </c>
      <c r="N916" s="54">
        <f t="shared" si="213"/>
        <v>274000</v>
      </c>
      <c r="O916" s="54">
        <f>ROUNDUP(装备强化!$F$3*INDEX(装备强化!$C$12:$C$26,MATCH(装备强化附表!O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174</v>
      </c>
      <c r="P916" s="54">
        <f t="shared" si="214"/>
        <v>348000</v>
      </c>
      <c r="Q916" s="54">
        <f>ROUNDUP(装备强化!$F$3*INDEX(装备强化!$C$12:$C$26,MATCH(装备强化附表!Q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310</v>
      </c>
      <c r="R916" s="54">
        <f t="shared" si="215"/>
        <v>620000</v>
      </c>
      <c r="S916" s="54">
        <f>ROUNDUP(装备强化!$F$3*INDEX(装备强化!$C$12:$C$26,MATCH(装备强化附表!S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359</v>
      </c>
      <c r="T916" s="54">
        <f t="shared" si="216"/>
        <v>718000</v>
      </c>
      <c r="U916" s="54">
        <f>ROUNDUP(装备强化!$F$3*INDEX(装备强化!$C$12:$C$26,MATCH(装备强化附表!U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409</v>
      </c>
      <c r="V916" s="54">
        <f t="shared" si="217"/>
        <v>818000</v>
      </c>
      <c r="W916" s="54">
        <f>ROUNDUP(装备强化!$F$3*INDEX(装备强化!$C$12:$C$26,MATCH(装备强化附表!W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458</v>
      </c>
      <c r="X916" s="54">
        <f t="shared" si="218"/>
        <v>916000</v>
      </c>
      <c r="Y916" s="54">
        <f>ROUNDUP(装备强化!$F$3*INDEX(装备强化!$C$12:$C$26,MATCH(装备强化附表!Y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508</v>
      </c>
      <c r="Z916" s="54">
        <f t="shared" si="219"/>
        <v>1016000</v>
      </c>
      <c r="AA916" s="54">
        <f>ROUNDUP(装备强化!$F$3*INDEX(装备强化!$C$12:$C$26,MATCH(装备强化附表!AA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891</v>
      </c>
      <c r="AB916" s="54">
        <f t="shared" si="220"/>
        <v>1782000</v>
      </c>
      <c r="AC916" s="54">
        <f>ROUNDUP(装备强化!$F$3*INDEX(装备强化!$C$12:$C$26,MATCH(装备强化附表!AC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990</v>
      </c>
      <c r="AD916" s="54">
        <f t="shared" si="221"/>
        <v>1980000</v>
      </c>
      <c r="AE916" s="54">
        <f>ROUNDUP(装备强化!$F$3*INDEX(装备强化!$C$12:$C$26,MATCH(装备强化附表!AE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1089</v>
      </c>
      <c r="AF916" s="54">
        <f t="shared" si="222"/>
        <v>2178000</v>
      </c>
      <c r="AG916" s="54">
        <f>ROUNDUP(装备强化!$F$3*INDEX(装备强化!$C$12:$C$26,MATCH(装备强化附表!AG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1188</v>
      </c>
      <c r="AH916" s="54">
        <f t="shared" si="223"/>
        <v>2376000</v>
      </c>
      <c r="AI916" s="54">
        <f>ROUNDUP(装备强化!$F$3*INDEX(装备强化!$C$12:$C$26,MATCH(装备强化附表!AI$1,装备强化!$B$12:$B$26,0))*INDEX(装备强化!$G$12:$G$16,MATCH(装备强化附表!$D916,装备强化!$F$12:$F$16,0))*(INDEX(装备强化!$K$12:$K$26,MATCH(装备强化附表!$E916,装备强化!$J$12:$J$26,0))+IF($B916=1,装备强化!$K$28,0))*INDEX(装备强化!$O$12:$O$21,MATCH(装备强化附表!$C916,装备强化!$N$12:$N$21,0)),0)</f>
        <v>1287</v>
      </c>
      <c r="AJ916" s="54">
        <f t="shared" si="224"/>
        <v>2574000</v>
      </c>
    </row>
    <row r="917" spans="1:36">
      <c r="A917" t="s">
        <v>1607</v>
      </c>
      <c r="B917">
        <v>0</v>
      </c>
      <c r="C917" t="s">
        <v>128</v>
      </c>
      <c r="D917" t="s">
        <v>311</v>
      </c>
      <c r="E917">
        <v>55</v>
      </c>
      <c r="F917" t="s">
        <v>139</v>
      </c>
      <c r="G917" s="54">
        <f>ROUNDUP(装备强化!$F$3*INDEX(装备强化!$C$12:$C$26,MATCH(装备强化附表!G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26</v>
      </c>
      <c r="H917" s="54">
        <f t="shared" si="210"/>
        <v>52000</v>
      </c>
      <c r="I917" s="54">
        <f>ROUNDUP(装备强化!$F$3*INDEX(装备强化!$C$12:$C$26,MATCH(装备强化附表!I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38</v>
      </c>
      <c r="J917" s="54">
        <f t="shared" si="211"/>
        <v>76000</v>
      </c>
      <c r="K917" s="54">
        <f>ROUNDUP(装备强化!$F$3*INDEX(装备强化!$C$12:$C$26,MATCH(装备强化附表!K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57</v>
      </c>
      <c r="L917" s="54">
        <f t="shared" si="212"/>
        <v>114000</v>
      </c>
      <c r="M917" s="54">
        <f>ROUNDUP(装备强化!$F$3*INDEX(装备强化!$C$12:$C$26,MATCH(装备强化附表!M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70</v>
      </c>
      <c r="N917" s="54">
        <f t="shared" si="213"/>
        <v>140000</v>
      </c>
      <c r="O917" s="54">
        <f>ROUNDUP(装备强化!$F$3*INDEX(装备强化!$C$12:$C$26,MATCH(装备强化附表!O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89</v>
      </c>
      <c r="P917" s="54">
        <f t="shared" si="214"/>
        <v>178000</v>
      </c>
      <c r="Q917" s="54">
        <f>ROUNDUP(装备强化!$F$3*INDEX(装备强化!$C$12:$C$26,MATCH(装备强化附表!Q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159</v>
      </c>
      <c r="R917" s="54">
        <f t="shared" si="215"/>
        <v>318000</v>
      </c>
      <c r="S917" s="54">
        <f>ROUNDUP(装备强化!$F$3*INDEX(装备强化!$C$12:$C$26,MATCH(装备强化附表!S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184</v>
      </c>
      <c r="T917" s="54">
        <f t="shared" si="216"/>
        <v>368000</v>
      </c>
      <c r="U917" s="54">
        <f>ROUNDUP(装备强化!$F$3*INDEX(装备强化!$C$12:$C$26,MATCH(装备强化附表!U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209</v>
      </c>
      <c r="V917" s="54">
        <f t="shared" si="217"/>
        <v>418000</v>
      </c>
      <c r="W917" s="54">
        <f>ROUNDUP(装备强化!$F$3*INDEX(装备强化!$C$12:$C$26,MATCH(装备强化附表!W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235</v>
      </c>
      <c r="X917" s="54">
        <f t="shared" si="218"/>
        <v>470000</v>
      </c>
      <c r="Y917" s="54">
        <f>ROUNDUP(装备强化!$F$3*INDEX(装备强化!$C$12:$C$26,MATCH(装备强化附表!Y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260</v>
      </c>
      <c r="Z917" s="54">
        <f t="shared" si="219"/>
        <v>520000</v>
      </c>
      <c r="AA917" s="54">
        <f>ROUNDUP(装备强化!$F$3*INDEX(装备强化!$C$12:$C$26,MATCH(装备强化附表!AA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456</v>
      </c>
      <c r="AB917" s="54">
        <f t="shared" si="220"/>
        <v>912000</v>
      </c>
      <c r="AC917" s="54">
        <f>ROUNDUP(装备强化!$F$3*INDEX(装备强化!$C$12:$C$26,MATCH(装备强化附表!AC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507</v>
      </c>
      <c r="AD917" s="54">
        <f t="shared" si="221"/>
        <v>1014000</v>
      </c>
      <c r="AE917" s="54">
        <f>ROUNDUP(装备强化!$F$3*INDEX(装备强化!$C$12:$C$26,MATCH(装备强化附表!AE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557</v>
      </c>
      <c r="AF917" s="54">
        <f t="shared" si="222"/>
        <v>1114000</v>
      </c>
      <c r="AG917" s="54">
        <f>ROUNDUP(装备强化!$F$3*INDEX(装备强化!$C$12:$C$26,MATCH(装备强化附表!AG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608</v>
      </c>
      <c r="AH917" s="54">
        <f t="shared" si="223"/>
        <v>1216000</v>
      </c>
      <c r="AI917" s="54">
        <f>ROUNDUP(装备强化!$F$3*INDEX(装备强化!$C$12:$C$26,MATCH(装备强化附表!AI$1,装备强化!$B$12:$B$26,0))*INDEX(装备强化!$G$12:$G$16,MATCH(装备强化附表!$D917,装备强化!$F$12:$F$16,0))*(INDEX(装备强化!$K$12:$K$26,MATCH(装备强化附表!$E917,装备强化!$J$12:$J$26,0))+IF($B917=1,装备强化!$K$28,0))*INDEX(装备强化!$O$12:$O$21,MATCH(装备强化附表!$C917,装备强化!$N$12:$N$21,0)),0)</f>
        <v>659</v>
      </c>
      <c r="AJ917" s="54">
        <f t="shared" si="224"/>
        <v>1318000</v>
      </c>
    </row>
    <row r="918" spans="1:36">
      <c r="A918" t="s">
        <v>1612</v>
      </c>
      <c r="B918">
        <v>1</v>
      </c>
      <c r="C918" t="s">
        <v>128</v>
      </c>
      <c r="D918" t="s">
        <v>311</v>
      </c>
      <c r="E918">
        <v>55</v>
      </c>
      <c r="F918" t="s">
        <v>139</v>
      </c>
      <c r="G918" s="54">
        <f>ROUNDUP(装备强化!$F$3*INDEX(装备强化!$C$12:$C$26,MATCH(装备强化附表!G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31</v>
      </c>
      <c r="H918" s="54">
        <f t="shared" si="210"/>
        <v>62000</v>
      </c>
      <c r="I918" s="54">
        <f>ROUNDUP(装备强化!$F$3*INDEX(装备强化!$C$12:$C$26,MATCH(装备强化附表!I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47</v>
      </c>
      <c r="J918" s="54">
        <f t="shared" si="211"/>
        <v>94000</v>
      </c>
      <c r="K918" s="54">
        <f>ROUNDUP(装备强化!$F$3*INDEX(装备强化!$C$12:$C$26,MATCH(装备强化附表!K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70</v>
      </c>
      <c r="L918" s="54">
        <f t="shared" si="212"/>
        <v>140000</v>
      </c>
      <c r="M918" s="54">
        <f>ROUNDUP(装备强化!$F$3*INDEX(装备强化!$C$12:$C$26,MATCH(装备强化附表!M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86</v>
      </c>
      <c r="N918" s="54">
        <f t="shared" si="213"/>
        <v>172000</v>
      </c>
      <c r="O918" s="54">
        <f>ROUNDUP(装备强化!$F$3*INDEX(装备强化!$C$12:$C$26,MATCH(装备强化附表!O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109</v>
      </c>
      <c r="P918" s="54">
        <f t="shared" si="214"/>
        <v>218000</v>
      </c>
      <c r="Q918" s="54">
        <f>ROUNDUP(装备强化!$F$3*INDEX(装备强化!$C$12:$C$26,MATCH(装备强化附表!Q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194</v>
      </c>
      <c r="R918" s="54">
        <f t="shared" si="215"/>
        <v>388000</v>
      </c>
      <c r="S918" s="54">
        <f>ROUNDUP(装备强化!$F$3*INDEX(装备强化!$C$12:$C$26,MATCH(装备强化附表!S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225</v>
      </c>
      <c r="T918" s="54">
        <f t="shared" si="216"/>
        <v>450000</v>
      </c>
      <c r="U918" s="54">
        <f>ROUNDUP(装备强化!$F$3*INDEX(装备强化!$C$12:$C$26,MATCH(装备强化附表!U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256</v>
      </c>
      <c r="V918" s="54">
        <f t="shared" si="217"/>
        <v>512000</v>
      </c>
      <c r="W918" s="54">
        <f>ROUNDUP(装备强化!$F$3*INDEX(装备强化!$C$12:$C$26,MATCH(装备强化附表!W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287</v>
      </c>
      <c r="X918" s="54">
        <f t="shared" si="218"/>
        <v>574000</v>
      </c>
      <c r="Y918" s="54">
        <f>ROUNDUP(装备强化!$F$3*INDEX(装备强化!$C$12:$C$26,MATCH(装备强化附表!Y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318</v>
      </c>
      <c r="Z918" s="54">
        <f t="shared" si="219"/>
        <v>636000</v>
      </c>
      <c r="AA918" s="54">
        <f>ROUNDUP(装备强化!$F$3*INDEX(装备强化!$C$12:$C$26,MATCH(装备强化附表!AA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557</v>
      </c>
      <c r="AB918" s="54">
        <f t="shared" si="220"/>
        <v>1114000</v>
      </c>
      <c r="AC918" s="54">
        <f>ROUNDUP(装备强化!$F$3*INDEX(装备强化!$C$12:$C$26,MATCH(装备强化附表!AC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619</v>
      </c>
      <c r="AD918" s="54">
        <f t="shared" si="221"/>
        <v>1238000</v>
      </c>
      <c r="AE918" s="54">
        <f>ROUNDUP(装备强化!$F$3*INDEX(装备强化!$C$12:$C$26,MATCH(装备强化附表!AE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681</v>
      </c>
      <c r="AF918" s="54">
        <f t="shared" si="222"/>
        <v>1362000</v>
      </c>
      <c r="AG918" s="54">
        <f>ROUNDUP(装备强化!$F$3*INDEX(装备强化!$C$12:$C$26,MATCH(装备强化附表!AG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743</v>
      </c>
      <c r="AH918" s="54">
        <f t="shared" si="223"/>
        <v>1486000</v>
      </c>
      <c r="AI918" s="54">
        <f>ROUNDUP(装备强化!$F$3*INDEX(装备强化!$C$12:$C$26,MATCH(装备强化附表!AI$1,装备强化!$B$12:$B$26,0))*INDEX(装备强化!$G$12:$G$16,MATCH(装备强化附表!$D918,装备强化!$F$12:$F$16,0))*(INDEX(装备强化!$K$12:$K$26,MATCH(装备强化附表!$E918,装备强化!$J$12:$J$26,0))+IF($B918=1,装备强化!$K$28,0))*INDEX(装备强化!$O$12:$O$21,MATCH(装备强化附表!$C918,装备强化!$N$12:$N$21,0)),0)</f>
        <v>805</v>
      </c>
      <c r="AJ918" s="54">
        <f t="shared" si="224"/>
        <v>1610000</v>
      </c>
    </row>
    <row r="919" spans="1:36">
      <c r="A919" t="s">
        <v>1617</v>
      </c>
      <c r="B919">
        <v>0</v>
      </c>
      <c r="C919" t="s">
        <v>127</v>
      </c>
      <c r="D919" t="s">
        <v>311</v>
      </c>
      <c r="E919">
        <v>55</v>
      </c>
      <c r="F919" t="s">
        <v>137</v>
      </c>
      <c r="G919" s="54">
        <f>ROUNDUP(装备强化!$F$3*INDEX(装备强化!$C$12:$C$26,MATCH(装备强化附表!G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41</v>
      </c>
      <c r="H919" s="54">
        <f t="shared" si="210"/>
        <v>82000</v>
      </c>
      <c r="I919" s="54">
        <f>ROUNDUP(装备强化!$F$3*INDEX(装备强化!$C$12:$C$26,MATCH(装备强化附表!I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61</v>
      </c>
      <c r="J919" s="54">
        <f t="shared" si="211"/>
        <v>122000</v>
      </c>
      <c r="K919" s="54">
        <f>ROUNDUP(装备强化!$F$3*INDEX(装备强化!$C$12:$C$26,MATCH(装备强化附表!K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92</v>
      </c>
      <c r="L919" s="54">
        <f t="shared" si="212"/>
        <v>184000</v>
      </c>
      <c r="M919" s="54">
        <f>ROUNDUP(装备强化!$F$3*INDEX(装备强化!$C$12:$C$26,MATCH(装备强化附表!M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112</v>
      </c>
      <c r="N919" s="54">
        <f t="shared" si="213"/>
        <v>224000</v>
      </c>
      <c r="O919" s="54">
        <f>ROUNDUP(装备强化!$F$3*INDEX(装备强化!$C$12:$C$26,MATCH(装备强化附表!O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142</v>
      </c>
      <c r="P919" s="54">
        <f t="shared" si="214"/>
        <v>284000</v>
      </c>
      <c r="Q919" s="54">
        <f>ROUNDUP(装备强化!$F$3*INDEX(装备强化!$C$12:$C$26,MATCH(装备强化附表!Q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254</v>
      </c>
      <c r="R919" s="54">
        <f t="shared" si="215"/>
        <v>508000</v>
      </c>
      <c r="S919" s="54">
        <f>ROUNDUP(装备强化!$F$3*INDEX(装备强化!$C$12:$C$26,MATCH(装备强化附表!S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294</v>
      </c>
      <c r="T919" s="54">
        <f t="shared" si="216"/>
        <v>588000</v>
      </c>
      <c r="U919" s="54">
        <f>ROUNDUP(装备强化!$F$3*INDEX(装备强化!$C$12:$C$26,MATCH(装备强化附表!U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335</v>
      </c>
      <c r="V919" s="54">
        <f t="shared" si="217"/>
        <v>670000</v>
      </c>
      <c r="W919" s="54">
        <f>ROUNDUP(装备强化!$F$3*INDEX(装备强化!$C$12:$C$26,MATCH(装备强化附表!W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375</v>
      </c>
      <c r="X919" s="54">
        <f t="shared" si="218"/>
        <v>750000</v>
      </c>
      <c r="Y919" s="54">
        <f>ROUNDUP(装备强化!$F$3*INDEX(装备强化!$C$12:$C$26,MATCH(装备强化附表!Y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416</v>
      </c>
      <c r="Z919" s="54">
        <f t="shared" si="219"/>
        <v>832000</v>
      </c>
      <c r="AA919" s="54">
        <f>ROUNDUP(装备强化!$F$3*INDEX(装备强化!$C$12:$C$26,MATCH(装备强化附表!AA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729</v>
      </c>
      <c r="AB919" s="54">
        <f t="shared" si="220"/>
        <v>1458000</v>
      </c>
      <c r="AC919" s="54">
        <f>ROUNDUP(装备强化!$F$3*INDEX(装备强化!$C$12:$C$26,MATCH(装备强化附表!AC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810</v>
      </c>
      <c r="AD919" s="54">
        <f t="shared" si="221"/>
        <v>1620000</v>
      </c>
      <c r="AE919" s="54">
        <f>ROUNDUP(装备强化!$F$3*INDEX(装备强化!$C$12:$C$26,MATCH(装备强化附表!AE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891</v>
      </c>
      <c r="AF919" s="54">
        <f t="shared" si="222"/>
        <v>1782000</v>
      </c>
      <c r="AG919" s="54">
        <f>ROUNDUP(装备强化!$F$3*INDEX(装备强化!$C$12:$C$26,MATCH(装备强化附表!AG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972</v>
      </c>
      <c r="AH919" s="54">
        <f t="shared" si="223"/>
        <v>1944000</v>
      </c>
      <c r="AI919" s="54">
        <f>ROUNDUP(装备强化!$F$3*INDEX(装备强化!$C$12:$C$26,MATCH(装备强化附表!AI$1,装备强化!$B$12:$B$26,0))*INDEX(装备强化!$G$12:$G$16,MATCH(装备强化附表!$D919,装备强化!$F$12:$F$16,0))*(INDEX(装备强化!$K$12:$K$26,MATCH(装备强化附表!$E919,装备强化!$J$12:$J$26,0))+IF($B919=1,装备强化!$K$28,0))*INDEX(装备强化!$O$12:$O$21,MATCH(装备强化附表!$C919,装备强化!$N$12:$N$21,0)),0)</f>
        <v>1053</v>
      </c>
      <c r="AJ919" s="54">
        <f t="shared" si="224"/>
        <v>2106000</v>
      </c>
    </row>
    <row r="920" spans="1:36">
      <c r="A920" t="s">
        <v>1622</v>
      </c>
      <c r="B920">
        <v>1</v>
      </c>
      <c r="C920" t="s">
        <v>127</v>
      </c>
      <c r="D920" t="s">
        <v>311</v>
      </c>
      <c r="E920">
        <v>55</v>
      </c>
      <c r="F920" t="s">
        <v>137</v>
      </c>
      <c r="G920" s="54">
        <f>ROUNDUP(装备强化!$F$3*INDEX(装备强化!$C$12:$C$26,MATCH(装备强化附表!G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50</v>
      </c>
      <c r="H920" s="54">
        <f t="shared" si="210"/>
        <v>100000</v>
      </c>
      <c r="I920" s="54">
        <f>ROUNDUP(装备强化!$F$3*INDEX(装备强化!$C$12:$C$26,MATCH(装备强化附表!I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75</v>
      </c>
      <c r="J920" s="54">
        <f t="shared" si="211"/>
        <v>150000</v>
      </c>
      <c r="K920" s="54">
        <f>ROUNDUP(装备强化!$F$3*INDEX(装备强化!$C$12:$C$26,MATCH(装备强化附表!K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112</v>
      </c>
      <c r="L920" s="54">
        <f t="shared" si="212"/>
        <v>224000</v>
      </c>
      <c r="M920" s="54">
        <f>ROUNDUP(装备强化!$F$3*INDEX(装备强化!$C$12:$C$26,MATCH(装备强化附表!M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137</v>
      </c>
      <c r="N920" s="54">
        <f t="shared" si="213"/>
        <v>274000</v>
      </c>
      <c r="O920" s="54">
        <f>ROUNDUP(装备强化!$F$3*INDEX(装备强化!$C$12:$C$26,MATCH(装备强化附表!O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174</v>
      </c>
      <c r="P920" s="54">
        <f t="shared" si="214"/>
        <v>348000</v>
      </c>
      <c r="Q920" s="54">
        <f>ROUNDUP(装备强化!$F$3*INDEX(装备强化!$C$12:$C$26,MATCH(装备强化附表!Q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310</v>
      </c>
      <c r="R920" s="54">
        <f t="shared" si="215"/>
        <v>620000</v>
      </c>
      <c r="S920" s="54">
        <f>ROUNDUP(装备强化!$F$3*INDEX(装备强化!$C$12:$C$26,MATCH(装备强化附表!S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359</v>
      </c>
      <c r="T920" s="54">
        <f t="shared" si="216"/>
        <v>718000</v>
      </c>
      <c r="U920" s="54">
        <f>ROUNDUP(装备强化!$F$3*INDEX(装备强化!$C$12:$C$26,MATCH(装备强化附表!U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409</v>
      </c>
      <c r="V920" s="54">
        <f t="shared" si="217"/>
        <v>818000</v>
      </c>
      <c r="W920" s="54">
        <f>ROUNDUP(装备强化!$F$3*INDEX(装备强化!$C$12:$C$26,MATCH(装备强化附表!W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458</v>
      </c>
      <c r="X920" s="54">
        <f t="shared" si="218"/>
        <v>916000</v>
      </c>
      <c r="Y920" s="54">
        <f>ROUNDUP(装备强化!$F$3*INDEX(装备强化!$C$12:$C$26,MATCH(装备强化附表!Y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508</v>
      </c>
      <c r="Z920" s="54">
        <f t="shared" si="219"/>
        <v>1016000</v>
      </c>
      <c r="AA920" s="54">
        <f>ROUNDUP(装备强化!$F$3*INDEX(装备强化!$C$12:$C$26,MATCH(装备强化附表!AA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891</v>
      </c>
      <c r="AB920" s="54">
        <f t="shared" si="220"/>
        <v>1782000</v>
      </c>
      <c r="AC920" s="54">
        <f>ROUNDUP(装备强化!$F$3*INDEX(装备强化!$C$12:$C$26,MATCH(装备强化附表!AC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990</v>
      </c>
      <c r="AD920" s="54">
        <f t="shared" si="221"/>
        <v>1980000</v>
      </c>
      <c r="AE920" s="54">
        <f>ROUNDUP(装备强化!$F$3*INDEX(装备强化!$C$12:$C$26,MATCH(装备强化附表!AE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1089</v>
      </c>
      <c r="AF920" s="54">
        <f t="shared" si="222"/>
        <v>2178000</v>
      </c>
      <c r="AG920" s="54">
        <f>ROUNDUP(装备强化!$F$3*INDEX(装备强化!$C$12:$C$26,MATCH(装备强化附表!AG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1188</v>
      </c>
      <c r="AH920" s="54">
        <f t="shared" si="223"/>
        <v>2376000</v>
      </c>
      <c r="AI920" s="54">
        <f>ROUNDUP(装备强化!$F$3*INDEX(装备强化!$C$12:$C$26,MATCH(装备强化附表!AI$1,装备强化!$B$12:$B$26,0))*INDEX(装备强化!$G$12:$G$16,MATCH(装备强化附表!$D920,装备强化!$F$12:$F$16,0))*(INDEX(装备强化!$K$12:$K$26,MATCH(装备强化附表!$E920,装备强化!$J$12:$J$26,0))+IF($B920=1,装备强化!$K$28,0))*INDEX(装备强化!$O$12:$O$21,MATCH(装备强化附表!$C920,装备强化!$N$12:$N$21,0)),0)</f>
        <v>1287</v>
      </c>
      <c r="AJ920" s="54">
        <f t="shared" si="224"/>
        <v>2574000</v>
      </c>
    </row>
    <row r="921" spans="1:36">
      <c r="A921" t="s">
        <v>1627</v>
      </c>
      <c r="B921">
        <v>0</v>
      </c>
      <c r="C921" t="s">
        <v>128</v>
      </c>
      <c r="D921" t="s">
        <v>311</v>
      </c>
      <c r="E921">
        <v>55</v>
      </c>
      <c r="F921" t="s">
        <v>137</v>
      </c>
      <c r="G921" s="54">
        <f>ROUNDUP(装备强化!$F$3*INDEX(装备强化!$C$12:$C$26,MATCH(装备强化附表!G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26</v>
      </c>
      <c r="H921" s="54">
        <f t="shared" si="210"/>
        <v>52000</v>
      </c>
      <c r="I921" s="54">
        <f>ROUNDUP(装备强化!$F$3*INDEX(装备强化!$C$12:$C$26,MATCH(装备强化附表!I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38</v>
      </c>
      <c r="J921" s="54">
        <f t="shared" si="211"/>
        <v>76000</v>
      </c>
      <c r="K921" s="54">
        <f>ROUNDUP(装备强化!$F$3*INDEX(装备强化!$C$12:$C$26,MATCH(装备强化附表!K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57</v>
      </c>
      <c r="L921" s="54">
        <f t="shared" si="212"/>
        <v>114000</v>
      </c>
      <c r="M921" s="54">
        <f>ROUNDUP(装备强化!$F$3*INDEX(装备强化!$C$12:$C$26,MATCH(装备强化附表!M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70</v>
      </c>
      <c r="N921" s="54">
        <f t="shared" si="213"/>
        <v>140000</v>
      </c>
      <c r="O921" s="54">
        <f>ROUNDUP(装备强化!$F$3*INDEX(装备强化!$C$12:$C$26,MATCH(装备强化附表!O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89</v>
      </c>
      <c r="P921" s="54">
        <f t="shared" si="214"/>
        <v>178000</v>
      </c>
      <c r="Q921" s="54">
        <f>ROUNDUP(装备强化!$F$3*INDEX(装备强化!$C$12:$C$26,MATCH(装备强化附表!Q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159</v>
      </c>
      <c r="R921" s="54">
        <f t="shared" si="215"/>
        <v>318000</v>
      </c>
      <c r="S921" s="54">
        <f>ROUNDUP(装备强化!$F$3*INDEX(装备强化!$C$12:$C$26,MATCH(装备强化附表!S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184</v>
      </c>
      <c r="T921" s="54">
        <f t="shared" si="216"/>
        <v>368000</v>
      </c>
      <c r="U921" s="54">
        <f>ROUNDUP(装备强化!$F$3*INDEX(装备强化!$C$12:$C$26,MATCH(装备强化附表!U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209</v>
      </c>
      <c r="V921" s="54">
        <f t="shared" si="217"/>
        <v>418000</v>
      </c>
      <c r="W921" s="54">
        <f>ROUNDUP(装备强化!$F$3*INDEX(装备强化!$C$12:$C$26,MATCH(装备强化附表!W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235</v>
      </c>
      <c r="X921" s="54">
        <f t="shared" si="218"/>
        <v>470000</v>
      </c>
      <c r="Y921" s="54">
        <f>ROUNDUP(装备强化!$F$3*INDEX(装备强化!$C$12:$C$26,MATCH(装备强化附表!Y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260</v>
      </c>
      <c r="Z921" s="54">
        <f t="shared" si="219"/>
        <v>520000</v>
      </c>
      <c r="AA921" s="54">
        <f>ROUNDUP(装备强化!$F$3*INDEX(装备强化!$C$12:$C$26,MATCH(装备强化附表!AA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456</v>
      </c>
      <c r="AB921" s="54">
        <f t="shared" si="220"/>
        <v>912000</v>
      </c>
      <c r="AC921" s="54">
        <f>ROUNDUP(装备强化!$F$3*INDEX(装备强化!$C$12:$C$26,MATCH(装备强化附表!AC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507</v>
      </c>
      <c r="AD921" s="54">
        <f t="shared" si="221"/>
        <v>1014000</v>
      </c>
      <c r="AE921" s="54">
        <f>ROUNDUP(装备强化!$F$3*INDEX(装备强化!$C$12:$C$26,MATCH(装备强化附表!AE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557</v>
      </c>
      <c r="AF921" s="54">
        <f t="shared" si="222"/>
        <v>1114000</v>
      </c>
      <c r="AG921" s="54">
        <f>ROUNDUP(装备强化!$F$3*INDEX(装备强化!$C$12:$C$26,MATCH(装备强化附表!AG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608</v>
      </c>
      <c r="AH921" s="54">
        <f t="shared" si="223"/>
        <v>1216000</v>
      </c>
      <c r="AI921" s="54">
        <f>ROUNDUP(装备强化!$F$3*INDEX(装备强化!$C$12:$C$26,MATCH(装备强化附表!AI$1,装备强化!$B$12:$B$26,0))*INDEX(装备强化!$G$12:$G$16,MATCH(装备强化附表!$D921,装备强化!$F$12:$F$16,0))*(INDEX(装备强化!$K$12:$K$26,MATCH(装备强化附表!$E921,装备强化!$J$12:$J$26,0))+IF($B921=1,装备强化!$K$28,0))*INDEX(装备强化!$O$12:$O$21,MATCH(装备强化附表!$C921,装备强化!$N$12:$N$21,0)),0)</f>
        <v>659</v>
      </c>
      <c r="AJ921" s="54">
        <f t="shared" si="224"/>
        <v>1318000</v>
      </c>
    </row>
    <row r="922" spans="1:36">
      <c r="A922" t="s">
        <v>1632</v>
      </c>
      <c r="B922">
        <v>1</v>
      </c>
      <c r="C922" t="s">
        <v>128</v>
      </c>
      <c r="D922" t="s">
        <v>311</v>
      </c>
      <c r="E922">
        <v>55</v>
      </c>
      <c r="F922" t="s">
        <v>137</v>
      </c>
      <c r="G922" s="54">
        <f>ROUNDUP(装备强化!$F$3*INDEX(装备强化!$C$12:$C$26,MATCH(装备强化附表!G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31</v>
      </c>
      <c r="H922" s="54">
        <f t="shared" si="210"/>
        <v>62000</v>
      </c>
      <c r="I922" s="54">
        <f>ROUNDUP(装备强化!$F$3*INDEX(装备强化!$C$12:$C$26,MATCH(装备强化附表!I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47</v>
      </c>
      <c r="J922" s="54">
        <f t="shared" si="211"/>
        <v>94000</v>
      </c>
      <c r="K922" s="54">
        <f>ROUNDUP(装备强化!$F$3*INDEX(装备强化!$C$12:$C$26,MATCH(装备强化附表!K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70</v>
      </c>
      <c r="L922" s="54">
        <f t="shared" si="212"/>
        <v>140000</v>
      </c>
      <c r="M922" s="54">
        <f>ROUNDUP(装备强化!$F$3*INDEX(装备强化!$C$12:$C$26,MATCH(装备强化附表!M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86</v>
      </c>
      <c r="N922" s="54">
        <f t="shared" si="213"/>
        <v>172000</v>
      </c>
      <c r="O922" s="54">
        <f>ROUNDUP(装备强化!$F$3*INDEX(装备强化!$C$12:$C$26,MATCH(装备强化附表!O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109</v>
      </c>
      <c r="P922" s="54">
        <f t="shared" si="214"/>
        <v>218000</v>
      </c>
      <c r="Q922" s="54">
        <f>ROUNDUP(装备强化!$F$3*INDEX(装备强化!$C$12:$C$26,MATCH(装备强化附表!Q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194</v>
      </c>
      <c r="R922" s="54">
        <f t="shared" si="215"/>
        <v>388000</v>
      </c>
      <c r="S922" s="54">
        <f>ROUNDUP(装备强化!$F$3*INDEX(装备强化!$C$12:$C$26,MATCH(装备强化附表!S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225</v>
      </c>
      <c r="T922" s="54">
        <f t="shared" si="216"/>
        <v>450000</v>
      </c>
      <c r="U922" s="54">
        <f>ROUNDUP(装备强化!$F$3*INDEX(装备强化!$C$12:$C$26,MATCH(装备强化附表!U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256</v>
      </c>
      <c r="V922" s="54">
        <f t="shared" si="217"/>
        <v>512000</v>
      </c>
      <c r="W922" s="54">
        <f>ROUNDUP(装备强化!$F$3*INDEX(装备强化!$C$12:$C$26,MATCH(装备强化附表!W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287</v>
      </c>
      <c r="X922" s="54">
        <f t="shared" si="218"/>
        <v>574000</v>
      </c>
      <c r="Y922" s="54">
        <f>ROUNDUP(装备强化!$F$3*INDEX(装备强化!$C$12:$C$26,MATCH(装备强化附表!Y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318</v>
      </c>
      <c r="Z922" s="54">
        <f t="shared" si="219"/>
        <v>636000</v>
      </c>
      <c r="AA922" s="54">
        <f>ROUNDUP(装备强化!$F$3*INDEX(装备强化!$C$12:$C$26,MATCH(装备强化附表!AA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557</v>
      </c>
      <c r="AB922" s="54">
        <f t="shared" si="220"/>
        <v>1114000</v>
      </c>
      <c r="AC922" s="54">
        <f>ROUNDUP(装备强化!$F$3*INDEX(装备强化!$C$12:$C$26,MATCH(装备强化附表!AC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619</v>
      </c>
      <c r="AD922" s="54">
        <f t="shared" si="221"/>
        <v>1238000</v>
      </c>
      <c r="AE922" s="54">
        <f>ROUNDUP(装备强化!$F$3*INDEX(装备强化!$C$12:$C$26,MATCH(装备强化附表!AE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681</v>
      </c>
      <c r="AF922" s="54">
        <f t="shared" si="222"/>
        <v>1362000</v>
      </c>
      <c r="AG922" s="54">
        <f>ROUNDUP(装备强化!$F$3*INDEX(装备强化!$C$12:$C$26,MATCH(装备强化附表!AG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743</v>
      </c>
      <c r="AH922" s="54">
        <f t="shared" si="223"/>
        <v>1486000</v>
      </c>
      <c r="AI922" s="54">
        <f>ROUNDUP(装备强化!$F$3*INDEX(装备强化!$C$12:$C$26,MATCH(装备强化附表!AI$1,装备强化!$B$12:$B$26,0))*INDEX(装备强化!$G$12:$G$16,MATCH(装备强化附表!$D922,装备强化!$F$12:$F$16,0))*(INDEX(装备强化!$K$12:$K$26,MATCH(装备强化附表!$E922,装备强化!$J$12:$J$26,0))+IF($B922=1,装备强化!$K$28,0))*INDEX(装备强化!$O$12:$O$21,MATCH(装备强化附表!$C922,装备强化!$N$12:$N$21,0)),0)</f>
        <v>805</v>
      </c>
      <c r="AJ922" s="54">
        <f t="shared" si="224"/>
        <v>1610000</v>
      </c>
    </row>
    <row r="923" spans="1:36">
      <c r="A923" t="s">
        <v>1637</v>
      </c>
      <c r="B923">
        <v>0</v>
      </c>
      <c r="C923" t="s">
        <v>126</v>
      </c>
      <c r="D923" t="s">
        <v>311</v>
      </c>
      <c r="E923">
        <v>55</v>
      </c>
      <c r="F923" t="s">
        <v>232</v>
      </c>
      <c r="G923" s="54">
        <f>ROUNDUP(装备强化!$F$3*INDEX(装备强化!$C$12:$C$26,MATCH(装备强化附表!G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21</v>
      </c>
      <c r="H923" s="54">
        <f t="shared" si="210"/>
        <v>42000</v>
      </c>
      <c r="I923" s="54">
        <f>ROUNDUP(装备强化!$F$3*INDEX(装备强化!$C$12:$C$26,MATCH(装备强化附表!I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31</v>
      </c>
      <c r="J923" s="54">
        <f t="shared" si="211"/>
        <v>62000</v>
      </c>
      <c r="K923" s="54">
        <f>ROUNDUP(装备强化!$F$3*INDEX(装备强化!$C$12:$C$26,MATCH(装备强化附表!K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46</v>
      </c>
      <c r="L923" s="54">
        <f t="shared" si="212"/>
        <v>92000</v>
      </c>
      <c r="M923" s="54">
        <f>ROUNDUP(装备强化!$F$3*INDEX(装备强化!$C$12:$C$26,MATCH(装备强化附表!M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56</v>
      </c>
      <c r="N923" s="54">
        <f t="shared" si="213"/>
        <v>112000</v>
      </c>
      <c r="O923" s="54">
        <f>ROUNDUP(装备强化!$F$3*INDEX(装备强化!$C$12:$C$26,MATCH(装备强化附表!O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71</v>
      </c>
      <c r="P923" s="54">
        <f t="shared" si="214"/>
        <v>142000</v>
      </c>
      <c r="Q923" s="54">
        <f>ROUNDUP(装备强化!$F$3*INDEX(装备强化!$C$12:$C$26,MATCH(装备强化附表!Q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127</v>
      </c>
      <c r="R923" s="54">
        <f t="shared" si="215"/>
        <v>254000</v>
      </c>
      <c r="S923" s="54">
        <f>ROUNDUP(装备强化!$F$3*INDEX(装备强化!$C$12:$C$26,MATCH(装备强化附表!S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147</v>
      </c>
      <c r="T923" s="54">
        <f t="shared" si="216"/>
        <v>294000</v>
      </c>
      <c r="U923" s="54">
        <f>ROUNDUP(装备强化!$F$3*INDEX(装备强化!$C$12:$C$26,MATCH(装备强化附表!U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168</v>
      </c>
      <c r="V923" s="54">
        <f t="shared" si="217"/>
        <v>336000</v>
      </c>
      <c r="W923" s="54">
        <f>ROUNDUP(装备强化!$F$3*INDEX(装备强化!$C$12:$C$26,MATCH(装备强化附表!W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188</v>
      </c>
      <c r="X923" s="54">
        <f t="shared" si="218"/>
        <v>376000</v>
      </c>
      <c r="Y923" s="54">
        <f>ROUNDUP(装备强化!$F$3*INDEX(装备强化!$C$12:$C$26,MATCH(装备强化附表!Y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208</v>
      </c>
      <c r="Z923" s="54">
        <f t="shared" si="219"/>
        <v>416000</v>
      </c>
      <c r="AA923" s="54">
        <f>ROUNDUP(装备强化!$F$3*INDEX(装备强化!$C$12:$C$26,MATCH(装备强化附表!AA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365</v>
      </c>
      <c r="AB923" s="54">
        <f t="shared" si="220"/>
        <v>730000</v>
      </c>
      <c r="AC923" s="54">
        <f>ROUNDUP(装备强化!$F$3*INDEX(装备强化!$C$12:$C$26,MATCH(装备强化附表!AC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405</v>
      </c>
      <c r="AD923" s="54">
        <f t="shared" si="221"/>
        <v>810000</v>
      </c>
      <c r="AE923" s="54">
        <f>ROUNDUP(装备强化!$F$3*INDEX(装备强化!$C$12:$C$26,MATCH(装备强化附表!AE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446</v>
      </c>
      <c r="AF923" s="54">
        <f t="shared" si="222"/>
        <v>892000</v>
      </c>
      <c r="AG923" s="54">
        <f>ROUNDUP(装备强化!$F$3*INDEX(装备强化!$C$12:$C$26,MATCH(装备强化附表!AG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486</v>
      </c>
      <c r="AH923" s="54">
        <f t="shared" si="223"/>
        <v>972000</v>
      </c>
      <c r="AI923" s="54">
        <f>ROUNDUP(装备强化!$F$3*INDEX(装备强化!$C$12:$C$26,MATCH(装备强化附表!AI$1,装备强化!$B$12:$B$26,0))*INDEX(装备强化!$G$12:$G$16,MATCH(装备强化附表!$D923,装备强化!$F$12:$F$16,0))*(INDEX(装备强化!$K$12:$K$26,MATCH(装备强化附表!$E923,装备强化!$J$12:$J$26,0))+IF($B923=1,装备强化!$K$28,0))*INDEX(装备强化!$O$12:$O$21,MATCH(装备强化附表!$C923,装备强化!$N$12:$N$21,0)),0)</f>
        <v>527</v>
      </c>
      <c r="AJ923" s="54">
        <f t="shared" si="224"/>
        <v>1054000</v>
      </c>
    </row>
    <row r="924" spans="1:36">
      <c r="A924" t="s">
        <v>1642</v>
      </c>
      <c r="B924">
        <v>1</v>
      </c>
      <c r="C924" t="s">
        <v>126</v>
      </c>
      <c r="D924" t="s">
        <v>311</v>
      </c>
      <c r="E924">
        <v>55</v>
      </c>
      <c r="F924" t="s">
        <v>232</v>
      </c>
      <c r="G924" s="54">
        <f>ROUNDUP(装备强化!$F$3*INDEX(装备强化!$C$12:$C$26,MATCH(装备强化附表!G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25</v>
      </c>
      <c r="H924" s="54">
        <f t="shared" si="210"/>
        <v>50000</v>
      </c>
      <c r="I924" s="54">
        <f>ROUNDUP(装备强化!$F$3*INDEX(装备强化!$C$12:$C$26,MATCH(装备强化附表!I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38</v>
      </c>
      <c r="J924" s="54">
        <f t="shared" si="211"/>
        <v>76000</v>
      </c>
      <c r="K924" s="54">
        <f>ROUNDUP(装备强化!$F$3*INDEX(装备强化!$C$12:$C$26,MATCH(装备强化附表!K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56</v>
      </c>
      <c r="L924" s="54">
        <f t="shared" si="212"/>
        <v>112000</v>
      </c>
      <c r="M924" s="54">
        <f>ROUNDUP(装备强化!$F$3*INDEX(装备强化!$C$12:$C$26,MATCH(装备强化附表!M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69</v>
      </c>
      <c r="N924" s="54">
        <f t="shared" si="213"/>
        <v>138000</v>
      </c>
      <c r="O924" s="54">
        <f>ROUNDUP(装备强化!$F$3*INDEX(装备强化!$C$12:$C$26,MATCH(装备强化附表!O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87</v>
      </c>
      <c r="P924" s="54">
        <f t="shared" si="214"/>
        <v>174000</v>
      </c>
      <c r="Q924" s="54">
        <f>ROUNDUP(装备强化!$F$3*INDEX(装备强化!$C$12:$C$26,MATCH(装备强化附表!Q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155</v>
      </c>
      <c r="R924" s="54">
        <f t="shared" si="215"/>
        <v>310000</v>
      </c>
      <c r="S924" s="54">
        <f>ROUNDUP(装备强化!$F$3*INDEX(装备强化!$C$12:$C$26,MATCH(装备强化附表!S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180</v>
      </c>
      <c r="T924" s="54">
        <f t="shared" si="216"/>
        <v>360000</v>
      </c>
      <c r="U924" s="54">
        <f>ROUNDUP(装备强化!$F$3*INDEX(装备强化!$C$12:$C$26,MATCH(装备强化附表!U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205</v>
      </c>
      <c r="V924" s="54">
        <f t="shared" si="217"/>
        <v>410000</v>
      </c>
      <c r="W924" s="54">
        <f>ROUNDUP(装备强化!$F$3*INDEX(装备强化!$C$12:$C$26,MATCH(装备强化附表!W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229</v>
      </c>
      <c r="X924" s="54">
        <f t="shared" si="218"/>
        <v>458000</v>
      </c>
      <c r="Y924" s="54">
        <f>ROUNDUP(装备强化!$F$3*INDEX(装备强化!$C$12:$C$26,MATCH(装备强化附表!Y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254</v>
      </c>
      <c r="Z924" s="54">
        <f t="shared" si="219"/>
        <v>508000</v>
      </c>
      <c r="AA924" s="54">
        <f>ROUNDUP(装备强化!$F$3*INDEX(装备强化!$C$12:$C$26,MATCH(装备强化附表!AA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446</v>
      </c>
      <c r="AB924" s="54">
        <f t="shared" si="220"/>
        <v>892000</v>
      </c>
      <c r="AC924" s="54">
        <f>ROUNDUP(装备强化!$F$3*INDEX(装备强化!$C$12:$C$26,MATCH(装备强化附表!AC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495</v>
      </c>
      <c r="AD924" s="54">
        <f t="shared" si="221"/>
        <v>990000</v>
      </c>
      <c r="AE924" s="54">
        <f>ROUNDUP(装备强化!$F$3*INDEX(装备强化!$C$12:$C$26,MATCH(装备强化附表!AE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545</v>
      </c>
      <c r="AF924" s="54">
        <f t="shared" si="222"/>
        <v>1090000</v>
      </c>
      <c r="AG924" s="54">
        <f>ROUNDUP(装备强化!$F$3*INDEX(装备强化!$C$12:$C$26,MATCH(装备强化附表!AG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594</v>
      </c>
      <c r="AH924" s="54">
        <f t="shared" si="223"/>
        <v>1188000</v>
      </c>
      <c r="AI924" s="54">
        <f>ROUNDUP(装备强化!$F$3*INDEX(装备强化!$C$12:$C$26,MATCH(装备强化附表!AI$1,装备强化!$B$12:$B$26,0))*INDEX(装备强化!$G$12:$G$16,MATCH(装备强化附表!$D924,装备强化!$F$12:$F$16,0))*(INDEX(装备强化!$K$12:$K$26,MATCH(装备强化附表!$E924,装备强化!$J$12:$J$26,0))+IF($B924=1,装备强化!$K$28,0))*INDEX(装备强化!$O$12:$O$21,MATCH(装备强化附表!$C924,装备强化!$N$12:$N$21,0)),0)</f>
        <v>644</v>
      </c>
      <c r="AJ924" s="54">
        <f t="shared" si="224"/>
        <v>1288000</v>
      </c>
    </row>
    <row r="925" spans="1:36">
      <c r="A925" t="s">
        <v>1647</v>
      </c>
      <c r="B925">
        <v>0</v>
      </c>
      <c r="C925" t="s">
        <v>129</v>
      </c>
      <c r="D925" t="s">
        <v>311</v>
      </c>
      <c r="E925">
        <v>55</v>
      </c>
      <c r="F925" t="s">
        <v>232</v>
      </c>
      <c r="G925" s="54">
        <f>ROUNDUP(装备强化!$F$3*INDEX(装备强化!$C$12:$C$26,MATCH(装备强化附表!G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21</v>
      </c>
      <c r="H925" s="54">
        <f t="shared" si="210"/>
        <v>42000</v>
      </c>
      <c r="I925" s="54">
        <f>ROUNDUP(装备强化!$F$3*INDEX(装备强化!$C$12:$C$26,MATCH(装备强化附表!I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31</v>
      </c>
      <c r="J925" s="54">
        <f t="shared" si="211"/>
        <v>62000</v>
      </c>
      <c r="K925" s="54">
        <f>ROUNDUP(装备强化!$F$3*INDEX(装备强化!$C$12:$C$26,MATCH(装备强化附表!K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46</v>
      </c>
      <c r="L925" s="54">
        <f t="shared" si="212"/>
        <v>92000</v>
      </c>
      <c r="M925" s="54">
        <f>ROUNDUP(装备强化!$F$3*INDEX(装备强化!$C$12:$C$26,MATCH(装备强化附表!M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56</v>
      </c>
      <c r="N925" s="54">
        <f t="shared" si="213"/>
        <v>112000</v>
      </c>
      <c r="O925" s="54">
        <f>ROUNDUP(装备强化!$F$3*INDEX(装备强化!$C$12:$C$26,MATCH(装备强化附表!O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71</v>
      </c>
      <c r="P925" s="54">
        <f t="shared" si="214"/>
        <v>142000</v>
      </c>
      <c r="Q925" s="54">
        <f>ROUNDUP(装备强化!$F$3*INDEX(装备强化!$C$12:$C$26,MATCH(装备强化附表!Q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127</v>
      </c>
      <c r="R925" s="54">
        <f t="shared" si="215"/>
        <v>254000</v>
      </c>
      <c r="S925" s="54">
        <f>ROUNDUP(装备强化!$F$3*INDEX(装备强化!$C$12:$C$26,MATCH(装备强化附表!S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147</v>
      </c>
      <c r="T925" s="54">
        <f t="shared" si="216"/>
        <v>294000</v>
      </c>
      <c r="U925" s="54">
        <f>ROUNDUP(装备强化!$F$3*INDEX(装备强化!$C$12:$C$26,MATCH(装备强化附表!U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168</v>
      </c>
      <c r="V925" s="54">
        <f t="shared" si="217"/>
        <v>336000</v>
      </c>
      <c r="W925" s="54">
        <f>ROUNDUP(装备强化!$F$3*INDEX(装备强化!$C$12:$C$26,MATCH(装备强化附表!W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188</v>
      </c>
      <c r="X925" s="54">
        <f t="shared" si="218"/>
        <v>376000</v>
      </c>
      <c r="Y925" s="54">
        <f>ROUNDUP(装备强化!$F$3*INDEX(装备强化!$C$12:$C$26,MATCH(装备强化附表!Y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208</v>
      </c>
      <c r="Z925" s="54">
        <f t="shared" si="219"/>
        <v>416000</v>
      </c>
      <c r="AA925" s="54">
        <f>ROUNDUP(装备强化!$F$3*INDEX(装备强化!$C$12:$C$26,MATCH(装备强化附表!AA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365</v>
      </c>
      <c r="AB925" s="54">
        <f t="shared" si="220"/>
        <v>730000</v>
      </c>
      <c r="AC925" s="54">
        <f>ROUNDUP(装备强化!$F$3*INDEX(装备强化!$C$12:$C$26,MATCH(装备强化附表!AC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405</v>
      </c>
      <c r="AD925" s="54">
        <f t="shared" si="221"/>
        <v>810000</v>
      </c>
      <c r="AE925" s="54">
        <f>ROUNDUP(装备强化!$F$3*INDEX(装备强化!$C$12:$C$26,MATCH(装备强化附表!AE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446</v>
      </c>
      <c r="AF925" s="54">
        <f t="shared" si="222"/>
        <v>892000</v>
      </c>
      <c r="AG925" s="54">
        <f>ROUNDUP(装备强化!$F$3*INDEX(装备强化!$C$12:$C$26,MATCH(装备强化附表!AG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486</v>
      </c>
      <c r="AH925" s="54">
        <f t="shared" si="223"/>
        <v>972000</v>
      </c>
      <c r="AI925" s="54">
        <f>ROUNDUP(装备强化!$F$3*INDEX(装备强化!$C$12:$C$26,MATCH(装备强化附表!AI$1,装备强化!$B$12:$B$26,0))*INDEX(装备强化!$G$12:$G$16,MATCH(装备强化附表!$D925,装备强化!$F$12:$F$16,0))*(INDEX(装备强化!$K$12:$K$26,MATCH(装备强化附表!$E925,装备强化!$J$12:$J$26,0))+IF($B925=1,装备强化!$K$28,0))*INDEX(装备强化!$O$12:$O$21,MATCH(装备强化附表!$C925,装备强化!$N$12:$N$21,0)),0)</f>
        <v>527</v>
      </c>
      <c r="AJ925" s="54">
        <f t="shared" si="224"/>
        <v>1054000</v>
      </c>
    </row>
    <row r="926" spans="1:36">
      <c r="A926" t="s">
        <v>1652</v>
      </c>
      <c r="B926">
        <v>1</v>
      </c>
      <c r="C926" t="s">
        <v>129</v>
      </c>
      <c r="D926" t="s">
        <v>311</v>
      </c>
      <c r="E926">
        <v>55</v>
      </c>
      <c r="F926" t="s">
        <v>232</v>
      </c>
      <c r="G926" s="54">
        <f>ROUNDUP(装备强化!$F$3*INDEX(装备强化!$C$12:$C$26,MATCH(装备强化附表!G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25</v>
      </c>
      <c r="H926" s="54">
        <f t="shared" si="210"/>
        <v>50000</v>
      </c>
      <c r="I926" s="54">
        <f>ROUNDUP(装备强化!$F$3*INDEX(装备强化!$C$12:$C$26,MATCH(装备强化附表!I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38</v>
      </c>
      <c r="J926" s="54">
        <f t="shared" si="211"/>
        <v>76000</v>
      </c>
      <c r="K926" s="54">
        <f>ROUNDUP(装备强化!$F$3*INDEX(装备强化!$C$12:$C$26,MATCH(装备强化附表!K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56</v>
      </c>
      <c r="L926" s="54">
        <f t="shared" si="212"/>
        <v>112000</v>
      </c>
      <c r="M926" s="54">
        <f>ROUNDUP(装备强化!$F$3*INDEX(装备强化!$C$12:$C$26,MATCH(装备强化附表!M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69</v>
      </c>
      <c r="N926" s="54">
        <f t="shared" si="213"/>
        <v>138000</v>
      </c>
      <c r="O926" s="54">
        <f>ROUNDUP(装备强化!$F$3*INDEX(装备强化!$C$12:$C$26,MATCH(装备强化附表!O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87</v>
      </c>
      <c r="P926" s="54">
        <f t="shared" si="214"/>
        <v>174000</v>
      </c>
      <c r="Q926" s="54">
        <f>ROUNDUP(装备强化!$F$3*INDEX(装备强化!$C$12:$C$26,MATCH(装备强化附表!Q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155</v>
      </c>
      <c r="R926" s="54">
        <f t="shared" si="215"/>
        <v>310000</v>
      </c>
      <c r="S926" s="54">
        <f>ROUNDUP(装备强化!$F$3*INDEX(装备强化!$C$12:$C$26,MATCH(装备强化附表!S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180</v>
      </c>
      <c r="T926" s="54">
        <f t="shared" si="216"/>
        <v>360000</v>
      </c>
      <c r="U926" s="54">
        <f>ROUNDUP(装备强化!$F$3*INDEX(装备强化!$C$12:$C$26,MATCH(装备强化附表!U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205</v>
      </c>
      <c r="V926" s="54">
        <f t="shared" si="217"/>
        <v>410000</v>
      </c>
      <c r="W926" s="54">
        <f>ROUNDUP(装备强化!$F$3*INDEX(装备强化!$C$12:$C$26,MATCH(装备强化附表!W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229</v>
      </c>
      <c r="X926" s="54">
        <f t="shared" si="218"/>
        <v>458000</v>
      </c>
      <c r="Y926" s="54">
        <f>ROUNDUP(装备强化!$F$3*INDEX(装备强化!$C$12:$C$26,MATCH(装备强化附表!Y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254</v>
      </c>
      <c r="Z926" s="54">
        <f t="shared" si="219"/>
        <v>508000</v>
      </c>
      <c r="AA926" s="54">
        <f>ROUNDUP(装备强化!$F$3*INDEX(装备强化!$C$12:$C$26,MATCH(装备强化附表!AA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446</v>
      </c>
      <c r="AB926" s="54">
        <f t="shared" si="220"/>
        <v>892000</v>
      </c>
      <c r="AC926" s="54">
        <f>ROUNDUP(装备强化!$F$3*INDEX(装备强化!$C$12:$C$26,MATCH(装备强化附表!AC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495</v>
      </c>
      <c r="AD926" s="54">
        <f t="shared" si="221"/>
        <v>990000</v>
      </c>
      <c r="AE926" s="54">
        <f>ROUNDUP(装备强化!$F$3*INDEX(装备强化!$C$12:$C$26,MATCH(装备强化附表!AE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545</v>
      </c>
      <c r="AF926" s="54">
        <f t="shared" si="222"/>
        <v>1090000</v>
      </c>
      <c r="AG926" s="54">
        <f>ROUNDUP(装备强化!$F$3*INDEX(装备强化!$C$12:$C$26,MATCH(装备强化附表!AG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594</v>
      </c>
      <c r="AH926" s="54">
        <f t="shared" si="223"/>
        <v>1188000</v>
      </c>
      <c r="AI926" s="54">
        <f>ROUNDUP(装备强化!$F$3*INDEX(装备强化!$C$12:$C$26,MATCH(装备强化附表!AI$1,装备强化!$B$12:$B$26,0))*INDEX(装备强化!$G$12:$G$16,MATCH(装备强化附表!$D926,装备强化!$F$12:$F$16,0))*(INDEX(装备强化!$K$12:$K$26,MATCH(装备强化附表!$E926,装备强化!$J$12:$J$26,0))+IF($B926=1,装备强化!$K$28,0))*INDEX(装备强化!$O$12:$O$21,MATCH(装备强化附表!$C926,装备强化!$N$12:$N$21,0)),0)</f>
        <v>644</v>
      </c>
      <c r="AJ926" s="54">
        <f t="shared" si="224"/>
        <v>1288000</v>
      </c>
    </row>
    <row r="927" spans="1:36">
      <c r="A927" t="s">
        <v>1657</v>
      </c>
      <c r="B927">
        <v>0</v>
      </c>
      <c r="C927" t="s">
        <v>123</v>
      </c>
      <c r="D927" t="s">
        <v>311</v>
      </c>
      <c r="E927">
        <v>60</v>
      </c>
      <c r="F927" t="s">
        <v>232</v>
      </c>
      <c r="G927" s="54">
        <f>ROUNDUP(装备强化!$F$3*INDEX(装备强化!$C$12:$C$26,MATCH(装备强化附表!G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22</v>
      </c>
      <c r="H927" s="54">
        <f t="shared" si="210"/>
        <v>44000</v>
      </c>
      <c r="I927" s="54">
        <f>ROUNDUP(装备强化!$F$3*INDEX(装备强化!$C$12:$C$26,MATCH(装备强化附表!I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33</v>
      </c>
      <c r="J927" s="54">
        <f t="shared" si="211"/>
        <v>66000</v>
      </c>
      <c r="K927" s="54">
        <f>ROUNDUP(装备强化!$F$3*INDEX(装备强化!$C$12:$C$26,MATCH(装备强化附表!K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49</v>
      </c>
      <c r="L927" s="54">
        <f t="shared" si="212"/>
        <v>98000</v>
      </c>
      <c r="M927" s="54">
        <f>ROUNDUP(装备强化!$F$3*INDEX(装备强化!$C$12:$C$26,MATCH(装备强化附表!M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60</v>
      </c>
      <c r="N927" s="54">
        <f t="shared" si="213"/>
        <v>120000</v>
      </c>
      <c r="O927" s="54">
        <f>ROUNDUP(装备强化!$F$3*INDEX(装备强化!$C$12:$C$26,MATCH(装备强化附表!O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77</v>
      </c>
      <c r="P927" s="54">
        <f t="shared" si="214"/>
        <v>154000</v>
      </c>
      <c r="Q927" s="54">
        <f>ROUNDUP(装备强化!$F$3*INDEX(装备强化!$C$12:$C$26,MATCH(装备强化附表!Q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136</v>
      </c>
      <c r="R927" s="54">
        <f t="shared" si="215"/>
        <v>272000</v>
      </c>
      <c r="S927" s="54">
        <f>ROUNDUP(装备强化!$F$3*INDEX(装备强化!$C$12:$C$26,MATCH(装备强化附表!S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158</v>
      </c>
      <c r="T927" s="54">
        <f t="shared" si="216"/>
        <v>316000</v>
      </c>
      <c r="U927" s="54">
        <f>ROUNDUP(装备强化!$F$3*INDEX(装备强化!$C$12:$C$26,MATCH(装备强化附表!U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180</v>
      </c>
      <c r="V927" s="54">
        <f t="shared" si="217"/>
        <v>360000</v>
      </c>
      <c r="W927" s="54">
        <f>ROUNDUP(装备强化!$F$3*INDEX(装备强化!$C$12:$C$26,MATCH(装备强化附表!W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202</v>
      </c>
      <c r="X927" s="54">
        <f t="shared" si="218"/>
        <v>404000</v>
      </c>
      <c r="Y927" s="54">
        <f>ROUNDUP(装备强化!$F$3*INDEX(装备强化!$C$12:$C$26,MATCH(装备强化附表!Y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223</v>
      </c>
      <c r="Z927" s="54">
        <f t="shared" si="219"/>
        <v>446000</v>
      </c>
      <c r="AA927" s="54">
        <f>ROUNDUP(装备强化!$F$3*INDEX(装备强化!$C$12:$C$26,MATCH(装备强化附表!AA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392</v>
      </c>
      <c r="AB927" s="54">
        <f t="shared" si="220"/>
        <v>784000</v>
      </c>
      <c r="AC927" s="54">
        <f>ROUNDUP(装备强化!$F$3*INDEX(装备强化!$C$12:$C$26,MATCH(装备强化附表!AC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435</v>
      </c>
      <c r="AD927" s="54">
        <f t="shared" si="221"/>
        <v>870000</v>
      </c>
      <c r="AE927" s="54">
        <f>ROUNDUP(装备强化!$F$3*INDEX(装备强化!$C$12:$C$26,MATCH(装备强化附表!AE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479</v>
      </c>
      <c r="AF927" s="54">
        <f t="shared" si="222"/>
        <v>958000</v>
      </c>
      <c r="AG927" s="54">
        <f>ROUNDUP(装备强化!$F$3*INDEX(装备强化!$C$12:$C$26,MATCH(装备强化附表!AG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522</v>
      </c>
      <c r="AH927" s="54">
        <f t="shared" si="223"/>
        <v>1044000</v>
      </c>
      <c r="AI927" s="54">
        <f>ROUNDUP(装备强化!$F$3*INDEX(装备强化!$C$12:$C$26,MATCH(装备强化附表!AI$1,装备强化!$B$12:$B$26,0))*INDEX(装备强化!$G$12:$G$16,MATCH(装备强化附表!$D927,装备强化!$F$12:$F$16,0))*(INDEX(装备强化!$K$12:$K$26,MATCH(装备强化附表!$E927,装备强化!$J$12:$J$26,0))+IF($B927=1,装备强化!$K$28,0))*INDEX(装备强化!$O$12:$O$21,MATCH(装备强化附表!$C927,装备强化!$N$12:$N$21,0)),0)</f>
        <v>566</v>
      </c>
      <c r="AJ927" s="54">
        <f t="shared" si="224"/>
        <v>1132000</v>
      </c>
    </row>
    <row r="928" spans="1:36">
      <c r="A928" t="s">
        <v>1662</v>
      </c>
      <c r="B928">
        <v>0</v>
      </c>
      <c r="C928" t="s">
        <v>124</v>
      </c>
      <c r="D928" t="s">
        <v>311</v>
      </c>
      <c r="E928">
        <v>60</v>
      </c>
      <c r="F928" t="s">
        <v>232</v>
      </c>
      <c r="G928" s="54">
        <f>ROUNDUP(装备强化!$F$3*INDEX(装备强化!$C$12:$C$26,MATCH(装备强化附表!G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28</v>
      </c>
      <c r="H928" s="54">
        <f t="shared" si="210"/>
        <v>56000</v>
      </c>
      <c r="I928" s="54">
        <f>ROUNDUP(装备强化!$F$3*INDEX(装备强化!$C$12:$C$26,MATCH(装备强化附表!I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41</v>
      </c>
      <c r="J928" s="54">
        <f t="shared" si="211"/>
        <v>82000</v>
      </c>
      <c r="K928" s="54">
        <f>ROUNDUP(装备强化!$F$3*INDEX(装备强化!$C$12:$C$26,MATCH(装备强化附表!K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62</v>
      </c>
      <c r="L928" s="54">
        <f t="shared" si="212"/>
        <v>124000</v>
      </c>
      <c r="M928" s="54">
        <f>ROUNDUP(装备强化!$F$3*INDEX(装备强化!$C$12:$C$26,MATCH(装备强化附表!M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75</v>
      </c>
      <c r="N928" s="54">
        <f t="shared" si="213"/>
        <v>150000</v>
      </c>
      <c r="O928" s="54">
        <f>ROUNDUP(装备强化!$F$3*INDEX(装备强化!$C$12:$C$26,MATCH(装备强化附表!O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96</v>
      </c>
      <c r="P928" s="54">
        <f t="shared" si="214"/>
        <v>192000</v>
      </c>
      <c r="Q928" s="54">
        <f>ROUNDUP(装备强化!$F$3*INDEX(装备强化!$C$12:$C$26,MATCH(装备强化附表!Q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170</v>
      </c>
      <c r="R928" s="54">
        <f t="shared" si="215"/>
        <v>340000</v>
      </c>
      <c r="S928" s="54">
        <f>ROUNDUP(装备强化!$F$3*INDEX(装备强化!$C$12:$C$26,MATCH(装备强化附表!S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198</v>
      </c>
      <c r="T928" s="54">
        <f t="shared" si="216"/>
        <v>396000</v>
      </c>
      <c r="U928" s="54">
        <f>ROUNDUP(装备强化!$F$3*INDEX(装备强化!$C$12:$C$26,MATCH(装备强化附表!U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225</v>
      </c>
      <c r="V928" s="54">
        <f t="shared" si="217"/>
        <v>450000</v>
      </c>
      <c r="W928" s="54">
        <f>ROUNDUP(装备强化!$F$3*INDEX(装备强化!$C$12:$C$26,MATCH(装备强化附表!W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252</v>
      </c>
      <c r="X928" s="54">
        <f t="shared" si="218"/>
        <v>504000</v>
      </c>
      <c r="Y928" s="54">
        <f>ROUNDUP(装备强化!$F$3*INDEX(装备强化!$C$12:$C$26,MATCH(装备强化附表!Y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279</v>
      </c>
      <c r="Z928" s="54">
        <f t="shared" si="219"/>
        <v>558000</v>
      </c>
      <c r="AA928" s="54">
        <f>ROUNDUP(装备强化!$F$3*INDEX(装备强化!$C$12:$C$26,MATCH(装备强化附表!AA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490</v>
      </c>
      <c r="AB928" s="54">
        <f t="shared" si="220"/>
        <v>980000</v>
      </c>
      <c r="AC928" s="54">
        <f>ROUNDUP(装备强化!$F$3*INDEX(装备强化!$C$12:$C$26,MATCH(装备强化附表!AC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544</v>
      </c>
      <c r="AD928" s="54">
        <f t="shared" si="221"/>
        <v>1088000</v>
      </c>
      <c r="AE928" s="54">
        <f>ROUNDUP(装备强化!$F$3*INDEX(装备强化!$C$12:$C$26,MATCH(装备强化附表!AE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599</v>
      </c>
      <c r="AF928" s="54">
        <f t="shared" si="222"/>
        <v>1198000</v>
      </c>
      <c r="AG928" s="54">
        <f>ROUNDUP(装备强化!$F$3*INDEX(装备强化!$C$12:$C$26,MATCH(装备强化附表!AG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653</v>
      </c>
      <c r="AH928" s="54">
        <f t="shared" si="223"/>
        <v>1306000</v>
      </c>
      <c r="AI928" s="54">
        <f>ROUNDUP(装备强化!$F$3*INDEX(装备强化!$C$12:$C$26,MATCH(装备强化附表!AI$1,装备强化!$B$12:$B$26,0))*INDEX(装备强化!$G$12:$G$16,MATCH(装备强化附表!$D928,装备强化!$F$12:$F$16,0))*(INDEX(装备强化!$K$12:$K$26,MATCH(装备强化附表!$E928,装备强化!$J$12:$J$26,0))+IF($B928=1,装备强化!$K$28,0))*INDEX(装备强化!$O$12:$O$21,MATCH(装备强化附表!$C928,装备强化!$N$12:$N$21,0)),0)</f>
        <v>707</v>
      </c>
      <c r="AJ928" s="54">
        <f t="shared" si="224"/>
        <v>1414000</v>
      </c>
    </row>
    <row r="929" spans="1:36">
      <c r="A929" t="s">
        <v>1667</v>
      </c>
      <c r="B929">
        <v>0</v>
      </c>
      <c r="C929" t="s">
        <v>125</v>
      </c>
      <c r="D929" t="s">
        <v>311</v>
      </c>
      <c r="E929">
        <v>60</v>
      </c>
      <c r="F929" t="s">
        <v>232</v>
      </c>
      <c r="G929" s="54">
        <f>ROUNDUP(装备强化!$F$3*INDEX(装备强化!$C$12:$C$26,MATCH(装备强化附表!G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28</v>
      </c>
      <c r="H929" s="54">
        <f t="shared" si="210"/>
        <v>56000</v>
      </c>
      <c r="I929" s="54">
        <f>ROUNDUP(装备强化!$F$3*INDEX(装备强化!$C$12:$C$26,MATCH(装备强化附表!I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41</v>
      </c>
      <c r="J929" s="54">
        <f t="shared" si="211"/>
        <v>82000</v>
      </c>
      <c r="K929" s="54">
        <f>ROUNDUP(装备强化!$F$3*INDEX(装备强化!$C$12:$C$26,MATCH(装备强化附表!K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62</v>
      </c>
      <c r="L929" s="54">
        <f t="shared" si="212"/>
        <v>124000</v>
      </c>
      <c r="M929" s="54">
        <f>ROUNDUP(装备强化!$F$3*INDEX(装备强化!$C$12:$C$26,MATCH(装备强化附表!M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75</v>
      </c>
      <c r="N929" s="54">
        <f t="shared" si="213"/>
        <v>150000</v>
      </c>
      <c r="O929" s="54">
        <f>ROUNDUP(装备强化!$F$3*INDEX(装备强化!$C$12:$C$26,MATCH(装备强化附表!O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96</v>
      </c>
      <c r="P929" s="54">
        <f t="shared" si="214"/>
        <v>192000</v>
      </c>
      <c r="Q929" s="54">
        <f>ROUNDUP(装备强化!$F$3*INDEX(装备强化!$C$12:$C$26,MATCH(装备强化附表!Q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170</v>
      </c>
      <c r="R929" s="54">
        <f t="shared" si="215"/>
        <v>340000</v>
      </c>
      <c r="S929" s="54">
        <f>ROUNDUP(装备强化!$F$3*INDEX(装备强化!$C$12:$C$26,MATCH(装备强化附表!S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198</v>
      </c>
      <c r="T929" s="54">
        <f t="shared" si="216"/>
        <v>396000</v>
      </c>
      <c r="U929" s="54">
        <f>ROUNDUP(装备强化!$F$3*INDEX(装备强化!$C$12:$C$26,MATCH(装备强化附表!U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225</v>
      </c>
      <c r="V929" s="54">
        <f t="shared" si="217"/>
        <v>450000</v>
      </c>
      <c r="W929" s="54">
        <f>ROUNDUP(装备强化!$F$3*INDEX(装备强化!$C$12:$C$26,MATCH(装备强化附表!W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252</v>
      </c>
      <c r="X929" s="54">
        <f t="shared" si="218"/>
        <v>504000</v>
      </c>
      <c r="Y929" s="54">
        <f>ROUNDUP(装备强化!$F$3*INDEX(装备强化!$C$12:$C$26,MATCH(装备强化附表!Y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279</v>
      </c>
      <c r="Z929" s="54">
        <f t="shared" si="219"/>
        <v>558000</v>
      </c>
      <c r="AA929" s="54">
        <f>ROUNDUP(装备强化!$F$3*INDEX(装备强化!$C$12:$C$26,MATCH(装备强化附表!AA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490</v>
      </c>
      <c r="AB929" s="54">
        <f t="shared" si="220"/>
        <v>980000</v>
      </c>
      <c r="AC929" s="54">
        <f>ROUNDUP(装备强化!$F$3*INDEX(装备强化!$C$12:$C$26,MATCH(装备强化附表!AC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544</v>
      </c>
      <c r="AD929" s="54">
        <f t="shared" si="221"/>
        <v>1088000</v>
      </c>
      <c r="AE929" s="54">
        <f>ROUNDUP(装备强化!$F$3*INDEX(装备强化!$C$12:$C$26,MATCH(装备强化附表!AE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599</v>
      </c>
      <c r="AF929" s="54">
        <f t="shared" si="222"/>
        <v>1198000</v>
      </c>
      <c r="AG929" s="54">
        <f>ROUNDUP(装备强化!$F$3*INDEX(装备强化!$C$12:$C$26,MATCH(装备强化附表!AG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653</v>
      </c>
      <c r="AH929" s="54">
        <f t="shared" si="223"/>
        <v>1306000</v>
      </c>
      <c r="AI929" s="54">
        <f>ROUNDUP(装备强化!$F$3*INDEX(装备强化!$C$12:$C$26,MATCH(装备强化附表!AI$1,装备强化!$B$12:$B$26,0))*INDEX(装备强化!$G$12:$G$16,MATCH(装备强化附表!$D929,装备强化!$F$12:$F$16,0))*(INDEX(装备强化!$K$12:$K$26,MATCH(装备强化附表!$E929,装备强化!$J$12:$J$26,0))+IF($B929=1,装备强化!$K$28,0))*INDEX(装备强化!$O$12:$O$21,MATCH(装备强化附表!$C929,装备强化!$N$12:$N$21,0)),0)</f>
        <v>707</v>
      </c>
      <c r="AJ929" s="54">
        <f t="shared" si="224"/>
        <v>1414000</v>
      </c>
    </row>
    <row r="930" spans="1:36">
      <c r="A930" t="s">
        <v>1672</v>
      </c>
      <c r="B930">
        <v>0</v>
      </c>
      <c r="C930" t="s">
        <v>130</v>
      </c>
      <c r="D930" t="s">
        <v>311</v>
      </c>
      <c r="E930">
        <v>60</v>
      </c>
      <c r="F930" t="s">
        <v>232</v>
      </c>
      <c r="G930" s="54">
        <f>ROUNDUP(装备强化!$F$3*INDEX(装备强化!$C$12:$C$26,MATCH(装备强化附表!G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22</v>
      </c>
      <c r="H930" s="54">
        <f t="shared" si="210"/>
        <v>44000</v>
      </c>
      <c r="I930" s="54">
        <f>ROUNDUP(装备强化!$F$3*INDEX(装备强化!$C$12:$C$26,MATCH(装备强化附表!I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33</v>
      </c>
      <c r="J930" s="54">
        <f t="shared" si="211"/>
        <v>66000</v>
      </c>
      <c r="K930" s="54">
        <f>ROUNDUP(装备强化!$F$3*INDEX(装备强化!$C$12:$C$26,MATCH(装备强化附表!K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49</v>
      </c>
      <c r="L930" s="54">
        <f t="shared" si="212"/>
        <v>98000</v>
      </c>
      <c r="M930" s="54">
        <f>ROUNDUP(装备强化!$F$3*INDEX(装备强化!$C$12:$C$26,MATCH(装备强化附表!M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60</v>
      </c>
      <c r="N930" s="54">
        <f t="shared" si="213"/>
        <v>120000</v>
      </c>
      <c r="O930" s="54">
        <f>ROUNDUP(装备强化!$F$3*INDEX(装备强化!$C$12:$C$26,MATCH(装备强化附表!O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77</v>
      </c>
      <c r="P930" s="54">
        <f t="shared" si="214"/>
        <v>154000</v>
      </c>
      <c r="Q930" s="54">
        <f>ROUNDUP(装备强化!$F$3*INDEX(装备强化!$C$12:$C$26,MATCH(装备强化附表!Q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136</v>
      </c>
      <c r="R930" s="54">
        <f t="shared" si="215"/>
        <v>272000</v>
      </c>
      <c r="S930" s="54">
        <f>ROUNDUP(装备强化!$F$3*INDEX(装备强化!$C$12:$C$26,MATCH(装备强化附表!S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158</v>
      </c>
      <c r="T930" s="54">
        <f t="shared" si="216"/>
        <v>316000</v>
      </c>
      <c r="U930" s="54">
        <f>ROUNDUP(装备强化!$F$3*INDEX(装备强化!$C$12:$C$26,MATCH(装备强化附表!U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180</v>
      </c>
      <c r="V930" s="54">
        <f t="shared" si="217"/>
        <v>360000</v>
      </c>
      <c r="W930" s="54">
        <f>ROUNDUP(装备强化!$F$3*INDEX(装备强化!$C$12:$C$26,MATCH(装备强化附表!W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202</v>
      </c>
      <c r="X930" s="54">
        <f t="shared" si="218"/>
        <v>404000</v>
      </c>
      <c r="Y930" s="54">
        <f>ROUNDUP(装备强化!$F$3*INDEX(装备强化!$C$12:$C$26,MATCH(装备强化附表!Y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223</v>
      </c>
      <c r="Z930" s="54">
        <f t="shared" si="219"/>
        <v>446000</v>
      </c>
      <c r="AA930" s="54">
        <f>ROUNDUP(装备强化!$F$3*INDEX(装备强化!$C$12:$C$26,MATCH(装备强化附表!AA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392</v>
      </c>
      <c r="AB930" s="54">
        <f t="shared" si="220"/>
        <v>784000</v>
      </c>
      <c r="AC930" s="54">
        <f>ROUNDUP(装备强化!$F$3*INDEX(装备强化!$C$12:$C$26,MATCH(装备强化附表!AC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435</v>
      </c>
      <c r="AD930" s="54">
        <f t="shared" si="221"/>
        <v>870000</v>
      </c>
      <c r="AE930" s="54">
        <f>ROUNDUP(装备强化!$F$3*INDEX(装备强化!$C$12:$C$26,MATCH(装备强化附表!AE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479</v>
      </c>
      <c r="AF930" s="54">
        <f t="shared" si="222"/>
        <v>958000</v>
      </c>
      <c r="AG930" s="54">
        <f>ROUNDUP(装备强化!$F$3*INDEX(装备强化!$C$12:$C$26,MATCH(装备强化附表!AG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522</v>
      </c>
      <c r="AH930" s="54">
        <f t="shared" si="223"/>
        <v>1044000</v>
      </c>
      <c r="AI930" s="54">
        <f>ROUNDUP(装备强化!$F$3*INDEX(装备强化!$C$12:$C$26,MATCH(装备强化附表!AI$1,装备强化!$B$12:$B$26,0))*INDEX(装备强化!$G$12:$G$16,MATCH(装备强化附表!$D930,装备强化!$F$12:$F$16,0))*(INDEX(装备强化!$K$12:$K$26,MATCH(装备强化附表!$E930,装备强化!$J$12:$J$26,0))+IF($B930=1,装备强化!$K$28,0))*INDEX(装备强化!$O$12:$O$21,MATCH(装备强化附表!$C930,装备强化!$N$12:$N$21,0)),0)</f>
        <v>566</v>
      </c>
      <c r="AJ930" s="54">
        <f t="shared" si="224"/>
        <v>1132000</v>
      </c>
    </row>
    <row r="931" spans="1:36">
      <c r="A931" t="s">
        <v>1677</v>
      </c>
      <c r="B931">
        <v>0</v>
      </c>
      <c r="C931" t="s">
        <v>131</v>
      </c>
      <c r="D931" t="s">
        <v>311</v>
      </c>
      <c r="E931">
        <v>60</v>
      </c>
      <c r="F931" t="s">
        <v>232</v>
      </c>
      <c r="G931" s="54">
        <f>ROUNDUP(装备强化!$F$3*INDEX(装备强化!$C$12:$C$26,MATCH(装备强化附表!G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22</v>
      </c>
      <c r="H931" s="54">
        <f t="shared" si="210"/>
        <v>44000</v>
      </c>
      <c r="I931" s="54">
        <f>ROUNDUP(装备强化!$F$3*INDEX(装备强化!$C$12:$C$26,MATCH(装备强化附表!I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33</v>
      </c>
      <c r="J931" s="54">
        <f t="shared" si="211"/>
        <v>66000</v>
      </c>
      <c r="K931" s="54">
        <f>ROUNDUP(装备强化!$F$3*INDEX(装备强化!$C$12:$C$26,MATCH(装备强化附表!K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49</v>
      </c>
      <c r="L931" s="54">
        <f t="shared" si="212"/>
        <v>98000</v>
      </c>
      <c r="M931" s="54">
        <f>ROUNDUP(装备强化!$F$3*INDEX(装备强化!$C$12:$C$26,MATCH(装备强化附表!M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60</v>
      </c>
      <c r="N931" s="54">
        <f t="shared" si="213"/>
        <v>120000</v>
      </c>
      <c r="O931" s="54">
        <f>ROUNDUP(装备强化!$F$3*INDEX(装备强化!$C$12:$C$26,MATCH(装备强化附表!O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77</v>
      </c>
      <c r="P931" s="54">
        <f t="shared" si="214"/>
        <v>154000</v>
      </c>
      <c r="Q931" s="54">
        <f>ROUNDUP(装备强化!$F$3*INDEX(装备强化!$C$12:$C$26,MATCH(装备强化附表!Q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136</v>
      </c>
      <c r="R931" s="54">
        <f t="shared" si="215"/>
        <v>272000</v>
      </c>
      <c r="S931" s="54">
        <f>ROUNDUP(装备强化!$F$3*INDEX(装备强化!$C$12:$C$26,MATCH(装备强化附表!S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158</v>
      </c>
      <c r="T931" s="54">
        <f t="shared" si="216"/>
        <v>316000</v>
      </c>
      <c r="U931" s="54">
        <f>ROUNDUP(装备强化!$F$3*INDEX(装备强化!$C$12:$C$26,MATCH(装备强化附表!U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180</v>
      </c>
      <c r="V931" s="54">
        <f t="shared" si="217"/>
        <v>360000</v>
      </c>
      <c r="W931" s="54">
        <f>ROUNDUP(装备强化!$F$3*INDEX(装备强化!$C$12:$C$26,MATCH(装备强化附表!W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202</v>
      </c>
      <c r="X931" s="54">
        <f t="shared" si="218"/>
        <v>404000</v>
      </c>
      <c r="Y931" s="54">
        <f>ROUNDUP(装备强化!$F$3*INDEX(装备强化!$C$12:$C$26,MATCH(装备强化附表!Y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223</v>
      </c>
      <c r="Z931" s="54">
        <f t="shared" si="219"/>
        <v>446000</v>
      </c>
      <c r="AA931" s="54">
        <f>ROUNDUP(装备强化!$F$3*INDEX(装备强化!$C$12:$C$26,MATCH(装备强化附表!AA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392</v>
      </c>
      <c r="AB931" s="54">
        <f t="shared" si="220"/>
        <v>784000</v>
      </c>
      <c r="AC931" s="54">
        <f>ROUNDUP(装备强化!$F$3*INDEX(装备强化!$C$12:$C$26,MATCH(装备强化附表!AC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435</v>
      </c>
      <c r="AD931" s="54">
        <f t="shared" si="221"/>
        <v>870000</v>
      </c>
      <c r="AE931" s="54">
        <f>ROUNDUP(装备强化!$F$3*INDEX(装备强化!$C$12:$C$26,MATCH(装备强化附表!AE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479</v>
      </c>
      <c r="AF931" s="54">
        <f t="shared" si="222"/>
        <v>958000</v>
      </c>
      <c r="AG931" s="54">
        <f>ROUNDUP(装备强化!$F$3*INDEX(装备强化!$C$12:$C$26,MATCH(装备强化附表!AG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522</v>
      </c>
      <c r="AH931" s="54">
        <f t="shared" si="223"/>
        <v>1044000</v>
      </c>
      <c r="AI931" s="54">
        <f>ROUNDUP(装备强化!$F$3*INDEX(装备强化!$C$12:$C$26,MATCH(装备强化附表!AI$1,装备强化!$B$12:$B$26,0))*INDEX(装备强化!$G$12:$G$16,MATCH(装备强化附表!$D931,装备强化!$F$12:$F$16,0))*(INDEX(装备强化!$K$12:$K$26,MATCH(装备强化附表!$E931,装备强化!$J$12:$J$26,0))+IF($B931=1,装备强化!$K$28,0))*INDEX(装备强化!$O$12:$O$21,MATCH(装备强化附表!$C931,装备强化!$N$12:$N$21,0)),0)</f>
        <v>566</v>
      </c>
      <c r="AJ931" s="54">
        <f t="shared" si="224"/>
        <v>1132000</v>
      </c>
    </row>
    <row r="932" spans="1:36">
      <c r="A932" t="s">
        <v>1682</v>
      </c>
      <c r="B932">
        <v>0</v>
      </c>
      <c r="C932" t="s">
        <v>132</v>
      </c>
      <c r="D932" t="s">
        <v>311</v>
      </c>
      <c r="E932">
        <v>60</v>
      </c>
      <c r="F932" t="s">
        <v>232</v>
      </c>
      <c r="G932" s="54">
        <f>ROUNDUP(装备强化!$F$3*INDEX(装备强化!$C$12:$C$26,MATCH(装备强化附表!G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14</v>
      </c>
      <c r="H932" s="54">
        <f t="shared" si="210"/>
        <v>28000</v>
      </c>
      <c r="I932" s="54">
        <f>ROUNDUP(装备强化!$F$3*INDEX(装备强化!$C$12:$C$26,MATCH(装备强化附表!I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20</v>
      </c>
      <c r="J932" s="54">
        <f t="shared" si="211"/>
        <v>40000</v>
      </c>
      <c r="K932" s="54">
        <f>ROUNDUP(装备强化!$F$3*INDEX(装备强化!$C$12:$C$26,MATCH(装备强化附表!K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30</v>
      </c>
      <c r="L932" s="54">
        <f t="shared" si="212"/>
        <v>60000</v>
      </c>
      <c r="M932" s="54">
        <f>ROUNDUP(装备强化!$F$3*INDEX(装备强化!$C$12:$C$26,MATCH(装备强化附表!M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36</v>
      </c>
      <c r="N932" s="54">
        <f t="shared" si="213"/>
        <v>72000</v>
      </c>
      <c r="O932" s="54">
        <f>ROUNDUP(装备强化!$F$3*INDEX(装备强化!$C$12:$C$26,MATCH(装备强化附表!O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46</v>
      </c>
      <c r="P932" s="54">
        <f t="shared" si="214"/>
        <v>92000</v>
      </c>
      <c r="Q932" s="54">
        <f>ROUNDUP(装备强化!$F$3*INDEX(装备强化!$C$12:$C$26,MATCH(装备强化附表!Q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82</v>
      </c>
      <c r="R932" s="54">
        <f t="shared" si="215"/>
        <v>164000</v>
      </c>
      <c r="S932" s="54">
        <f>ROUNDUP(装备强化!$F$3*INDEX(装备强化!$C$12:$C$26,MATCH(装备强化附表!S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95</v>
      </c>
      <c r="T932" s="54">
        <f t="shared" si="216"/>
        <v>190000</v>
      </c>
      <c r="U932" s="54">
        <f>ROUNDUP(装备强化!$F$3*INDEX(装备强化!$C$12:$C$26,MATCH(装备强化附表!U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108</v>
      </c>
      <c r="V932" s="54">
        <f t="shared" si="217"/>
        <v>216000</v>
      </c>
      <c r="W932" s="54">
        <f>ROUNDUP(装备强化!$F$3*INDEX(装备强化!$C$12:$C$26,MATCH(装备强化附表!W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121</v>
      </c>
      <c r="X932" s="54">
        <f t="shared" si="218"/>
        <v>242000</v>
      </c>
      <c r="Y932" s="54">
        <f>ROUNDUP(装备强化!$F$3*INDEX(装备强化!$C$12:$C$26,MATCH(装备强化附表!Y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134</v>
      </c>
      <c r="Z932" s="54">
        <f t="shared" si="219"/>
        <v>268000</v>
      </c>
      <c r="AA932" s="54">
        <f>ROUNDUP(装备强化!$F$3*INDEX(装备强化!$C$12:$C$26,MATCH(装备强化附表!AA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235</v>
      </c>
      <c r="AB932" s="54">
        <f t="shared" si="220"/>
        <v>470000</v>
      </c>
      <c r="AC932" s="54">
        <f>ROUNDUP(装备强化!$F$3*INDEX(装备强化!$C$12:$C$26,MATCH(装备强化附表!AC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261</v>
      </c>
      <c r="AD932" s="54">
        <f t="shared" si="221"/>
        <v>522000</v>
      </c>
      <c r="AE932" s="54">
        <f>ROUNDUP(装备强化!$F$3*INDEX(装备强化!$C$12:$C$26,MATCH(装备强化附表!AE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288</v>
      </c>
      <c r="AF932" s="54">
        <f t="shared" si="222"/>
        <v>576000</v>
      </c>
      <c r="AG932" s="54">
        <f>ROUNDUP(装备强化!$F$3*INDEX(装备强化!$C$12:$C$26,MATCH(装备强化附表!AG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314</v>
      </c>
      <c r="AH932" s="54">
        <f t="shared" si="223"/>
        <v>628000</v>
      </c>
      <c r="AI932" s="54">
        <f>ROUNDUP(装备强化!$F$3*INDEX(装备强化!$C$12:$C$26,MATCH(装备强化附表!AI$1,装备强化!$B$12:$B$26,0))*INDEX(装备强化!$G$12:$G$16,MATCH(装备强化附表!$D932,装备强化!$F$12:$F$16,0))*(INDEX(装备强化!$K$12:$K$26,MATCH(装备强化附表!$E932,装备强化!$J$12:$J$26,0))+IF($B932=1,装备强化!$K$28,0))*INDEX(装备强化!$O$12:$O$21,MATCH(装备强化附表!$C932,装备强化!$N$12:$N$21,0)),0)</f>
        <v>340</v>
      </c>
      <c r="AJ932" s="54">
        <f t="shared" si="224"/>
        <v>680000</v>
      </c>
    </row>
    <row r="933" spans="1:36">
      <c r="A933" t="s">
        <v>1687</v>
      </c>
      <c r="B933">
        <v>0</v>
      </c>
      <c r="C933" t="s">
        <v>127</v>
      </c>
      <c r="D933" t="s">
        <v>311</v>
      </c>
      <c r="E933">
        <v>60</v>
      </c>
      <c r="F933" t="s">
        <v>135</v>
      </c>
      <c r="G933" s="54">
        <f>ROUNDUP(装备强化!$F$3*INDEX(装备强化!$C$12:$C$26,MATCH(装备强化附表!G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44</v>
      </c>
      <c r="H933" s="54">
        <f t="shared" si="210"/>
        <v>88000</v>
      </c>
      <c r="I933" s="54">
        <f>ROUNDUP(装备强化!$F$3*INDEX(装备强化!$C$12:$C$26,MATCH(装备强化附表!I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66</v>
      </c>
      <c r="J933" s="54">
        <f t="shared" si="211"/>
        <v>132000</v>
      </c>
      <c r="K933" s="54">
        <f>ROUNDUP(装备强化!$F$3*INDEX(装备强化!$C$12:$C$26,MATCH(装备强化附表!K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98</v>
      </c>
      <c r="L933" s="54">
        <f t="shared" si="212"/>
        <v>196000</v>
      </c>
      <c r="M933" s="54">
        <f>ROUNDUP(装备强化!$F$3*INDEX(装备强化!$C$12:$C$26,MATCH(装备强化附表!M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120</v>
      </c>
      <c r="N933" s="54">
        <f t="shared" si="213"/>
        <v>240000</v>
      </c>
      <c r="O933" s="54">
        <f>ROUNDUP(装备强化!$F$3*INDEX(装备强化!$C$12:$C$26,MATCH(装备强化附表!O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153</v>
      </c>
      <c r="P933" s="54">
        <f t="shared" si="214"/>
        <v>306000</v>
      </c>
      <c r="Q933" s="54">
        <f>ROUNDUP(装备强化!$F$3*INDEX(装备强化!$C$12:$C$26,MATCH(装备强化附表!Q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272</v>
      </c>
      <c r="R933" s="54">
        <f t="shared" si="215"/>
        <v>544000</v>
      </c>
      <c r="S933" s="54">
        <f>ROUNDUP(装备强化!$F$3*INDEX(装备强化!$C$12:$C$26,MATCH(装备强化附表!S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316</v>
      </c>
      <c r="T933" s="54">
        <f t="shared" si="216"/>
        <v>632000</v>
      </c>
      <c r="U933" s="54">
        <f>ROUNDUP(装备强化!$F$3*INDEX(装备强化!$C$12:$C$26,MATCH(装备强化附表!U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359</v>
      </c>
      <c r="V933" s="54">
        <f t="shared" si="217"/>
        <v>718000</v>
      </c>
      <c r="W933" s="54">
        <f>ROUNDUP(装备强化!$F$3*INDEX(装备强化!$C$12:$C$26,MATCH(装备强化附表!W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403</v>
      </c>
      <c r="X933" s="54">
        <f t="shared" si="218"/>
        <v>806000</v>
      </c>
      <c r="Y933" s="54">
        <f>ROUNDUP(装备强化!$F$3*INDEX(装备强化!$C$12:$C$26,MATCH(装备强化附表!Y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446</v>
      </c>
      <c r="Z933" s="54">
        <f t="shared" si="219"/>
        <v>892000</v>
      </c>
      <c r="AA933" s="54">
        <f>ROUNDUP(装备强化!$F$3*INDEX(装备强化!$C$12:$C$26,MATCH(装备强化附表!AA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783</v>
      </c>
      <c r="AB933" s="54">
        <f t="shared" si="220"/>
        <v>1566000</v>
      </c>
      <c r="AC933" s="54">
        <f>ROUNDUP(装备强化!$F$3*INDEX(装备强化!$C$12:$C$26,MATCH(装备强化附表!AC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870</v>
      </c>
      <c r="AD933" s="54">
        <f t="shared" si="221"/>
        <v>1740000</v>
      </c>
      <c r="AE933" s="54">
        <f>ROUNDUP(装备强化!$F$3*INDEX(装备强化!$C$12:$C$26,MATCH(装备强化附表!AE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957</v>
      </c>
      <c r="AF933" s="54">
        <f t="shared" si="222"/>
        <v>1914000</v>
      </c>
      <c r="AG933" s="54">
        <f>ROUNDUP(装备强化!$F$3*INDEX(装备强化!$C$12:$C$26,MATCH(装备强化附表!AG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1044</v>
      </c>
      <c r="AH933" s="54">
        <f t="shared" si="223"/>
        <v>2088000</v>
      </c>
      <c r="AI933" s="54">
        <f>ROUNDUP(装备强化!$F$3*INDEX(装备强化!$C$12:$C$26,MATCH(装备强化附表!AI$1,装备强化!$B$12:$B$26,0))*INDEX(装备强化!$G$12:$G$16,MATCH(装备强化附表!$D933,装备强化!$F$12:$F$16,0))*(INDEX(装备强化!$K$12:$K$26,MATCH(装备强化附表!$E933,装备强化!$J$12:$J$26,0))+IF($B933=1,装备强化!$K$28,0))*INDEX(装备强化!$O$12:$O$21,MATCH(装备强化附表!$C933,装备强化!$N$12:$N$21,0)),0)</f>
        <v>1131</v>
      </c>
      <c r="AJ933" s="54">
        <f t="shared" si="224"/>
        <v>2262000</v>
      </c>
    </row>
    <row r="934" spans="1:36">
      <c r="A934" t="s">
        <v>1692</v>
      </c>
      <c r="B934">
        <v>1</v>
      </c>
      <c r="C934" t="s">
        <v>127</v>
      </c>
      <c r="D934" t="s">
        <v>311</v>
      </c>
      <c r="E934">
        <v>60</v>
      </c>
      <c r="F934" t="s">
        <v>135</v>
      </c>
      <c r="G934" s="54">
        <f>ROUNDUP(装备强化!$F$3*INDEX(装备强化!$C$12:$C$26,MATCH(装备强化附表!G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53</v>
      </c>
      <c r="H934" s="54">
        <f t="shared" si="210"/>
        <v>106000</v>
      </c>
      <c r="I934" s="54">
        <f>ROUNDUP(装备强化!$F$3*INDEX(装备强化!$C$12:$C$26,MATCH(装备强化附表!I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79</v>
      </c>
      <c r="J934" s="54">
        <f t="shared" si="211"/>
        <v>158000</v>
      </c>
      <c r="K934" s="54">
        <f>ROUNDUP(装备强化!$F$3*INDEX(装备强化!$C$12:$C$26,MATCH(装备强化附表!K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119</v>
      </c>
      <c r="L934" s="54">
        <f t="shared" si="212"/>
        <v>238000</v>
      </c>
      <c r="M934" s="54">
        <f>ROUNDUP(装备强化!$F$3*INDEX(装备强化!$C$12:$C$26,MATCH(装备强化附表!M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145</v>
      </c>
      <c r="N934" s="54">
        <f t="shared" si="213"/>
        <v>290000</v>
      </c>
      <c r="O934" s="54">
        <f>ROUNDUP(装备强化!$F$3*INDEX(装备强化!$C$12:$C$26,MATCH(装备强化附表!O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184</v>
      </c>
      <c r="P934" s="54">
        <f t="shared" si="214"/>
        <v>368000</v>
      </c>
      <c r="Q934" s="54">
        <f>ROUNDUP(装备强化!$F$3*INDEX(装备强化!$C$12:$C$26,MATCH(装备强化附表!Q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329</v>
      </c>
      <c r="R934" s="54">
        <f t="shared" si="215"/>
        <v>658000</v>
      </c>
      <c r="S934" s="54">
        <f>ROUNDUP(装备强化!$F$3*INDEX(装备强化!$C$12:$C$26,MATCH(装备强化附表!S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381</v>
      </c>
      <c r="T934" s="54">
        <f t="shared" si="216"/>
        <v>762000</v>
      </c>
      <c r="U934" s="54">
        <f>ROUNDUP(装备强化!$F$3*INDEX(装备强化!$C$12:$C$26,MATCH(装备强化附表!U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434</v>
      </c>
      <c r="V934" s="54">
        <f t="shared" si="217"/>
        <v>868000</v>
      </c>
      <c r="W934" s="54">
        <f>ROUNDUP(装备强化!$F$3*INDEX(装备强化!$C$12:$C$26,MATCH(装备强化附表!W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486</v>
      </c>
      <c r="X934" s="54">
        <f t="shared" si="218"/>
        <v>972000</v>
      </c>
      <c r="Y934" s="54">
        <f>ROUNDUP(装备强化!$F$3*INDEX(装备强化!$C$12:$C$26,MATCH(装备强化附表!Y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539</v>
      </c>
      <c r="Z934" s="54">
        <f t="shared" si="219"/>
        <v>1078000</v>
      </c>
      <c r="AA934" s="54">
        <f>ROUNDUP(装备强化!$F$3*INDEX(装备强化!$C$12:$C$26,MATCH(装备强化附表!AA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945</v>
      </c>
      <c r="AB934" s="54">
        <f t="shared" si="220"/>
        <v>1890000</v>
      </c>
      <c r="AC934" s="54">
        <f>ROUNDUP(装备强化!$F$3*INDEX(装备强化!$C$12:$C$26,MATCH(装备强化附表!AC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1050</v>
      </c>
      <c r="AD934" s="54">
        <f t="shared" si="221"/>
        <v>2100000</v>
      </c>
      <c r="AE934" s="54">
        <f>ROUNDUP(装备强化!$F$3*INDEX(装备强化!$C$12:$C$26,MATCH(装备强化附表!AE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1155</v>
      </c>
      <c r="AF934" s="54">
        <f t="shared" si="222"/>
        <v>2310000</v>
      </c>
      <c r="AG934" s="54">
        <f>ROUNDUP(装备强化!$F$3*INDEX(装备强化!$C$12:$C$26,MATCH(装备强化附表!AG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1260</v>
      </c>
      <c r="AH934" s="54">
        <f t="shared" si="223"/>
        <v>2520000</v>
      </c>
      <c r="AI934" s="54">
        <f>ROUNDUP(装备强化!$F$3*INDEX(装备强化!$C$12:$C$26,MATCH(装备强化附表!AI$1,装备强化!$B$12:$B$26,0))*INDEX(装备强化!$G$12:$G$16,MATCH(装备强化附表!$D934,装备强化!$F$12:$F$16,0))*(INDEX(装备强化!$K$12:$K$26,MATCH(装备强化附表!$E934,装备强化!$J$12:$J$26,0))+IF($B934=1,装备强化!$K$28,0))*INDEX(装备强化!$O$12:$O$21,MATCH(装备强化附表!$C934,装备强化!$N$12:$N$21,0)),0)</f>
        <v>1365</v>
      </c>
      <c r="AJ934" s="54">
        <f t="shared" si="224"/>
        <v>2730000</v>
      </c>
    </row>
    <row r="935" spans="1:36">
      <c r="A935" t="s">
        <v>1697</v>
      </c>
      <c r="B935">
        <v>0</v>
      </c>
      <c r="C935" t="s">
        <v>128</v>
      </c>
      <c r="D935" t="s">
        <v>311</v>
      </c>
      <c r="E935">
        <v>60</v>
      </c>
      <c r="F935" t="s">
        <v>135</v>
      </c>
      <c r="G935" s="54">
        <f>ROUNDUP(装备强化!$F$3*INDEX(装备强化!$C$12:$C$26,MATCH(装备强化附表!G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28</v>
      </c>
      <c r="H935" s="54">
        <f t="shared" si="210"/>
        <v>56000</v>
      </c>
      <c r="I935" s="54">
        <f>ROUNDUP(装备强化!$F$3*INDEX(装备强化!$C$12:$C$26,MATCH(装备强化附表!I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41</v>
      </c>
      <c r="J935" s="54">
        <f t="shared" si="211"/>
        <v>82000</v>
      </c>
      <c r="K935" s="54">
        <f>ROUNDUP(装备强化!$F$3*INDEX(装备强化!$C$12:$C$26,MATCH(装备强化附表!K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62</v>
      </c>
      <c r="L935" s="54">
        <f t="shared" si="212"/>
        <v>124000</v>
      </c>
      <c r="M935" s="54">
        <f>ROUNDUP(装备强化!$F$3*INDEX(装备强化!$C$12:$C$26,MATCH(装备强化附表!M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75</v>
      </c>
      <c r="N935" s="54">
        <f t="shared" si="213"/>
        <v>150000</v>
      </c>
      <c r="O935" s="54">
        <f>ROUNDUP(装备强化!$F$3*INDEX(装备强化!$C$12:$C$26,MATCH(装备强化附表!O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96</v>
      </c>
      <c r="P935" s="54">
        <f t="shared" si="214"/>
        <v>192000</v>
      </c>
      <c r="Q935" s="54">
        <f>ROUNDUP(装备强化!$F$3*INDEX(装备强化!$C$12:$C$26,MATCH(装备强化附表!Q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170</v>
      </c>
      <c r="R935" s="54">
        <f t="shared" si="215"/>
        <v>340000</v>
      </c>
      <c r="S935" s="54">
        <f>ROUNDUP(装备强化!$F$3*INDEX(装备强化!$C$12:$C$26,MATCH(装备强化附表!S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198</v>
      </c>
      <c r="T935" s="54">
        <f t="shared" si="216"/>
        <v>396000</v>
      </c>
      <c r="U935" s="54">
        <f>ROUNDUP(装备强化!$F$3*INDEX(装备强化!$C$12:$C$26,MATCH(装备强化附表!U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225</v>
      </c>
      <c r="V935" s="54">
        <f t="shared" si="217"/>
        <v>450000</v>
      </c>
      <c r="W935" s="54">
        <f>ROUNDUP(装备强化!$F$3*INDEX(装备强化!$C$12:$C$26,MATCH(装备强化附表!W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252</v>
      </c>
      <c r="X935" s="54">
        <f t="shared" si="218"/>
        <v>504000</v>
      </c>
      <c r="Y935" s="54">
        <f>ROUNDUP(装备强化!$F$3*INDEX(装备强化!$C$12:$C$26,MATCH(装备强化附表!Y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279</v>
      </c>
      <c r="Z935" s="54">
        <f t="shared" si="219"/>
        <v>558000</v>
      </c>
      <c r="AA935" s="54">
        <f>ROUNDUP(装备强化!$F$3*INDEX(装备强化!$C$12:$C$26,MATCH(装备强化附表!AA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490</v>
      </c>
      <c r="AB935" s="54">
        <f t="shared" si="220"/>
        <v>980000</v>
      </c>
      <c r="AC935" s="54">
        <f>ROUNDUP(装备强化!$F$3*INDEX(装备强化!$C$12:$C$26,MATCH(装备强化附表!AC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544</v>
      </c>
      <c r="AD935" s="54">
        <f t="shared" si="221"/>
        <v>1088000</v>
      </c>
      <c r="AE935" s="54">
        <f>ROUNDUP(装备强化!$F$3*INDEX(装备强化!$C$12:$C$26,MATCH(装备强化附表!AE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599</v>
      </c>
      <c r="AF935" s="54">
        <f t="shared" si="222"/>
        <v>1198000</v>
      </c>
      <c r="AG935" s="54">
        <f>ROUNDUP(装备强化!$F$3*INDEX(装备强化!$C$12:$C$26,MATCH(装备强化附表!AG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653</v>
      </c>
      <c r="AH935" s="54">
        <f t="shared" si="223"/>
        <v>1306000</v>
      </c>
      <c r="AI935" s="54">
        <f>ROUNDUP(装备强化!$F$3*INDEX(装备强化!$C$12:$C$26,MATCH(装备强化附表!AI$1,装备强化!$B$12:$B$26,0))*INDEX(装备强化!$G$12:$G$16,MATCH(装备强化附表!$D935,装备强化!$F$12:$F$16,0))*(INDEX(装备强化!$K$12:$K$26,MATCH(装备强化附表!$E935,装备强化!$J$12:$J$26,0))+IF($B935=1,装备强化!$K$28,0))*INDEX(装备强化!$O$12:$O$21,MATCH(装备强化附表!$C935,装备强化!$N$12:$N$21,0)),0)</f>
        <v>707</v>
      </c>
      <c r="AJ935" s="54">
        <f t="shared" si="224"/>
        <v>1414000</v>
      </c>
    </row>
    <row r="936" spans="1:36">
      <c r="A936" t="s">
        <v>1702</v>
      </c>
      <c r="B936">
        <v>1</v>
      </c>
      <c r="C936" t="s">
        <v>128</v>
      </c>
      <c r="D936" t="s">
        <v>311</v>
      </c>
      <c r="E936">
        <v>60</v>
      </c>
      <c r="F936" t="s">
        <v>135</v>
      </c>
      <c r="G936" s="54">
        <f>ROUNDUP(装备强化!$F$3*INDEX(装备强化!$C$12:$C$26,MATCH(装备强化附表!G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33</v>
      </c>
      <c r="H936" s="54">
        <f t="shared" si="210"/>
        <v>66000</v>
      </c>
      <c r="I936" s="54">
        <f>ROUNDUP(装备强化!$F$3*INDEX(装备强化!$C$12:$C$26,MATCH(装备强化附表!I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50</v>
      </c>
      <c r="J936" s="54">
        <f t="shared" si="211"/>
        <v>100000</v>
      </c>
      <c r="K936" s="54">
        <f>ROUNDUP(装备强化!$F$3*INDEX(装备强化!$C$12:$C$26,MATCH(装备强化附表!K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74</v>
      </c>
      <c r="L936" s="54">
        <f t="shared" si="212"/>
        <v>148000</v>
      </c>
      <c r="M936" s="54">
        <f>ROUNDUP(装备强化!$F$3*INDEX(装备强化!$C$12:$C$26,MATCH(装备强化附表!M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91</v>
      </c>
      <c r="N936" s="54">
        <f t="shared" si="213"/>
        <v>182000</v>
      </c>
      <c r="O936" s="54">
        <f>ROUNDUP(装备强化!$F$3*INDEX(装备强化!$C$12:$C$26,MATCH(装备强化附表!O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115</v>
      </c>
      <c r="P936" s="54">
        <f t="shared" si="214"/>
        <v>230000</v>
      </c>
      <c r="Q936" s="54">
        <f>ROUNDUP(装备强化!$F$3*INDEX(装备强化!$C$12:$C$26,MATCH(装备强化附表!Q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206</v>
      </c>
      <c r="R936" s="54">
        <f t="shared" si="215"/>
        <v>412000</v>
      </c>
      <c r="S936" s="54">
        <f>ROUNDUP(装备强化!$F$3*INDEX(装备强化!$C$12:$C$26,MATCH(装备强化附表!S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238</v>
      </c>
      <c r="T936" s="54">
        <f t="shared" si="216"/>
        <v>476000</v>
      </c>
      <c r="U936" s="54">
        <f>ROUNDUP(装备强化!$F$3*INDEX(装备强化!$C$12:$C$26,MATCH(装备强化附表!U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271</v>
      </c>
      <c r="V936" s="54">
        <f t="shared" si="217"/>
        <v>542000</v>
      </c>
      <c r="W936" s="54">
        <f>ROUNDUP(装备强化!$F$3*INDEX(装备强化!$C$12:$C$26,MATCH(装备强化附表!W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304</v>
      </c>
      <c r="X936" s="54">
        <f t="shared" si="218"/>
        <v>608000</v>
      </c>
      <c r="Y936" s="54">
        <f>ROUNDUP(装备强化!$F$3*INDEX(装备强化!$C$12:$C$26,MATCH(装备强化附表!Y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337</v>
      </c>
      <c r="Z936" s="54">
        <f t="shared" si="219"/>
        <v>674000</v>
      </c>
      <c r="AA936" s="54">
        <f>ROUNDUP(装备强化!$F$3*INDEX(装备强化!$C$12:$C$26,MATCH(装备强化附表!AA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591</v>
      </c>
      <c r="AB936" s="54">
        <f t="shared" si="220"/>
        <v>1182000</v>
      </c>
      <c r="AC936" s="54">
        <f>ROUNDUP(装备强化!$F$3*INDEX(装备强化!$C$12:$C$26,MATCH(装备强化附表!AC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657</v>
      </c>
      <c r="AD936" s="54">
        <f t="shared" si="221"/>
        <v>1314000</v>
      </c>
      <c r="AE936" s="54">
        <f>ROUNDUP(装备强化!$F$3*INDEX(装备强化!$C$12:$C$26,MATCH(装备强化附表!AE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722</v>
      </c>
      <c r="AF936" s="54">
        <f t="shared" si="222"/>
        <v>1444000</v>
      </c>
      <c r="AG936" s="54">
        <f>ROUNDUP(装备强化!$F$3*INDEX(装备强化!$C$12:$C$26,MATCH(装备强化附表!AG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788</v>
      </c>
      <c r="AH936" s="54">
        <f t="shared" si="223"/>
        <v>1576000</v>
      </c>
      <c r="AI936" s="54">
        <f>ROUNDUP(装备强化!$F$3*INDEX(装备强化!$C$12:$C$26,MATCH(装备强化附表!AI$1,装备强化!$B$12:$B$26,0))*INDEX(装备强化!$G$12:$G$16,MATCH(装备强化附表!$D936,装备强化!$F$12:$F$16,0))*(INDEX(装备强化!$K$12:$K$26,MATCH(装备强化附表!$E936,装备强化!$J$12:$J$26,0))+IF($B936=1,装备强化!$K$28,0))*INDEX(装备强化!$O$12:$O$21,MATCH(装备强化附表!$C936,装备强化!$N$12:$N$21,0)),0)</f>
        <v>854</v>
      </c>
      <c r="AJ936" s="54">
        <f t="shared" si="224"/>
        <v>1708000</v>
      </c>
    </row>
    <row r="937" spans="1:36">
      <c r="A937" t="s">
        <v>1707</v>
      </c>
      <c r="B937">
        <v>0</v>
      </c>
      <c r="C937" t="s">
        <v>127</v>
      </c>
      <c r="D937" t="s">
        <v>311</v>
      </c>
      <c r="E937">
        <v>60</v>
      </c>
      <c r="F937" t="s">
        <v>139</v>
      </c>
      <c r="G937" s="54">
        <f>ROUNDUP(装备强化!$F$3*INDEX(装备强化!$C$12:$C$26,MATCH(装备强化附表!G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44</v>
      </c>
      <c r="H937" s="54">
        <f t="shared" si="210"/>
        <v>88000</v>
      </c>
      <c r="I937" s="54">
        <f>ROUNDUP(装备强化!$F$3*INDEX(装备强化!$C$12:$C$26,MATCH(装备强化附表!I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66</v>
      </c>
      <c r="J937" s="54">
        <f t="shared" si="211"/>
        <v>132000</v>
      </c>
      <c r="K937" s="54">
        <f>ROUNDUP(装备强化!$F$3*INDEX(装备强化!$C$12:$C$26,MATCH(装备强化附表!K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98</v>
      </c>
      <c r="L937" s="54">
        <f t="shared" si="212"/>
        <v>196000</v>
      </c>
      <c r="M937" s="54">
        <f>ROUNDUP(装备强化!$F$3*INDEX(装备强化!$C$12:$C$26,MATCH(装备强化附表!M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120</v>
      </c>
      <c r="N937" s="54">
        <f t="shared" si="213"/>
        <v>240000</v>
      </c>
      <c r="O937" s="54">
        <f>ROUNDUP(装备强化!$F$3*INDEX(装备强化!$C$12:$C$26,MATCH(装备强化附表!O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153</v>
      </c>
      <c r="P937" s="54">
        <f t="shared" si="214"/>
        <v>306000</v>
      </c>
      <c r="Q937" s="54">
        <f>ROUNDUP(装备强化!$F$3*INDEX(装备强化!$C$12:$C$26,MATCH(装备强化附表!Q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272</v>
      </c>
      <c r="R937" s="54">
        <f t="shared" si="215"/>
        <v>544000</v>
      </c>
      <c r="S937" s="54">
        <f>ROUNDUP(装备强化!$F$3*INDEX(装备强化!$C$12:$C$26,MATCH(装备强化附表!S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316</v>
      </c>
      <c r="T937" s="54">
        <f t="shared" si="216"/>
        <v>632000</v>
      </c>
      <c r="U937" s="54">
        <f>ROUNDUP(装备强化!$F$3*INDEX(装备强化!$C$12:$C$26,MATCH(装备强化附表!U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359</v>
      </c>
      <c r="V937" s="54">
        <f t="shared" si="217"/>
        <v>718000</v>
      </c>
      <c r="W937" s="54">
        <f>ROUNDUP(装备强化!$F$3*INDEX(装备强化!$C$12:$C$26,MATCH(装备强化附表!W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403</v>
      </c>
      <c r="X937" s="54">
        <f t="shared" si="218"/>
        <v>806000</v>
      </c>
      <c r="Y937" s="54">
        <f>ROUNDUP(装备强化!$F$3*INDEX(装备强化!$C$12:$C$26,MATCH(装备强化附表!Y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446</v>
      </c>
      <c r="Z937" s="54">
        <f t="shared" si="219"/>
        <v>892000</v>
      </c>
      <c r="AA937" s="54">
        <f>ROUNDUP(装备强化!$F$3*INDEX(装备强化!$C$12:$C$26,MATCH(装备强化附表!AA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783</v>
      </c>
      <c r="AB937" s="54">
        <f t="shared" si="220"/>
        <v>1566000</v>
      </c>
      <c r="AC937" s="54">
        <f>ROUNDUP(装备强化!$F$3*INDEX(装备强化!$C$12:$C$26,MATCH(装备强化附表!AC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870</v>
      </c>
      <c r="AD937" s="54">
        <f t="shared" si="221"/>
        <v>1740000</v>
      </c>
      <c r="AE937" s="54">
        <f>ROUNDUP(装备强化!$F$3*INDEX(装备强化!$C$12:$C$26,MATCH(装备强化附表!AE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957</v>
      </c>
      <c r="AF937" s="54">
        <f t="shared" si="222"/>
        <v>1914000</v>
      </c>
      <c r="AG937" s="54">
        <f>ROUNDUP(装备强化!$F$3*INDEX(装备强化!$C$12:$C$26,MATCH(装备强化附表!AG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1044</v>
      </c>
      <c r="AH937" s="54">
        <f t="shared" si="223"/>
        <v>2088000</v>
      </c>
      <c r="AI937" s="54">
        <f>ROUNDUP(装备强化!$F$3*INDEX(装备强化!$C$12:$C$26,MATCH(装备强化附表!AI$1,装备强化!$B$12:$B$26,0))*INDEX(装备强化!$G$12:$G$16,MATCH(装备强化附表!$D937,装备强化!$F$12:$F$16,0))*(INDEX(装备强化!$K$12:$K$26,MATCH(装备强化附表!$E937,装备强化!$J$12:$J$26,0))+IF($B937=1,装备强化!$K$28,0))*INDEX(装备强化!$O$12:$O$21,MATCH(装备强化附表!$C937,装备强化!$N$12:$N$21,0)),0)</f>
        <v>1131</v>
      </c>
      <c r="AJ937" s="54">
        <f t="shared" si="224"/>
        <v>2262000</v>
      </c>
    </row>
    <row r="938" spans="1:36">
      <c r="A938" t="s">
        <v>1712</v>
      </c>
      <c r="B938">
        <v>1</v>
      </c>
      <c r="C938" t="s">
        <v>127</v>
      </c>
      <c r="D938" t="s">
        <v>311</v>
      </c>
      <c r="E938">
        <v>60</v>
      </c>
      <c r="F938" t="s">
        <v>139</v>
      </c>
      <c r="G938" s="54">
        <f>ROUNDUP(装备强化!$F$3*INDEX(装备强化!$C$12:$C$26,MATCH(装备强化附表!G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53</v>
      </c>
      <c r="H938" s="54">
        <f t="shared" si="210"/>
        <v>106000</v>
      </c>
      <c r="I938" s="54">
        <f>ROUNDUP(装备强化!$F$3*INDEX(装备强化!$C$12:$C$26,MATCH(装备强化附表!I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79</v>
      </c>
      <c r="J938" s="54">
        <f t="shared" si="211"/>
        <v>158000</v>
      </c>
      <c r="K938" s="54">
        <f>ROUNDUP(装备强化!$F$3*INDEX(装备强化!$C$12:$C$26,MATCH(装备强化附表!K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119</v>
      </c>
      <c r="L938" s="54">
        <f t="shared" si="212"/>
        <v>238000</v>
      </c>
      <c r="M938" s="54">
        <f>ROUNDUP(装备强化!$F$3*INDEX(装备强化!$C$12:$C$26,MATCH(装备强化附表!M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145</v>
      </c>
      <c r="N938" s="54">
        <f t="shared" si="213"/>
        <v>290000</v>
      </c>
      <c r="O938" s="54">
        <f>ROUNDUP(装备强化!$F$3*INDEX(装备强化!$C$12:$C$26,MATCH(装备强化附表!O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184</v>
      </c>
      <c r="P938" s="54">
        <f t="shared" si="214"/>
        <v>368000</v>
      </c>
      <c r="Q938" s="54">
        <f>ROUNDUP(装备强化!$F$3*INDEX(装备强化!$C$12:$C$26,MATCH(装备强化附表!Q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329</v>
      </c>
      <c r="R938" s="54">
        <f t="shared" si="215"/>
        <v>658000</v>
      </c>
      <c r="S938" s="54">
        <f>ROUNDUP(装备强化!$F$3*INDEX(装备强化!$C$12:$C$26,MATCH(装备强化附表!S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381</v>
      </c>
      <c r="T938" s="54">
        <f t="shared" si="216"/>
        <v>762000</v>
      </c>
      <c r="U938" s="54">
        <f>ROUNDUP(装备强化!$F$3*INDEX(装备强化!$C$12:$C$26,MATCH(装备强化附表!U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434</v>
      </c>
      <c r="V938" s="54">
        <f t="shared" si="217"/>
        <v>868000</v>
      </c>
      <c r="W938" s="54">
        <f>ROUNDUP(装备强化!$F$3*INDEX(装备强化!$C$12:$C$26,MATCH(装备强化附表!W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486</v>
      </c>
      <c r="X938" s="54">
        <f t="shared" si="218"/>
        <v>972000</v>
      </c>
      <c r="Y938" s="54">
        <f>ROUNDUP(装备强化!$F$3*INDEX(装备强化!$C$12:$C$26,MATCH(装备强化附表!Y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539</v>
      </c>
      <c r="Z938" s="54">
        <f t="shared" si="219"/>
        <v>1078000</v>
      </c>
      <c r="AA938" s="54">
        <f>ROUNDUP(装备强化!$F$3*INDEX(装备强化!$C$12:$C$26,MATCH(装备强化附表!AA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945</v>
      </c>
      <c r="AB938" s="54">
        <f t="shared" si="220"/>
        <v>1890000</v>
      </c>
      <c r="AC938" s="54">
        <f>ROUNDUP(装备强化!$F$3*INDEX(装备强化!$C$12:$C$26,MATCH(装备强化附表!AC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1050</v>
      </c>
      <c r="AD938" s="54">
        <f t="shared" si="221"/>
        <v>2100000</v>
      </c>
      <c r="AE938" s="54">
        <f>ROUNDUP(装备强化!$F$3*INDEX(装备强化!$C$12:$C$26,MATCH(装备强化附表!AE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1155</v>
      </c>
      <c r="AF938" s="54">
        <f t="shared" si="222"/>
        <v>2310000</v>
      </c>
      <c r="AG938" s="54">
        <f>ROUNDUP(装备强化!$F$3*INDEX(装备强化!$C$12:$C$26,MATCH(装备强化附表!AG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1260</v>
      </c>
      <c r="AH938" s="54">
        <f t="shared" si="223"/>
        <v>2520000</v>
      </c>
      <c r="AI938" s="54">
        <f>ROUNDUP(装备强化!$F$3*INDEX(装备强化!$C$12:$C$26,MATCH(装备强化附表!AI$1,装备强化!$B$12:$B$26,0))*INDEX(装备强化!$G$12:$G$16,MATCH(装备强化附表!$D938,装备强化!$F$12:$F$16,0))*(INDEX(装备强化!$K$12:$K$26,MATCH(装备强化附表!$E938,装备强化!$J$12:$J$26,0))+IF($B938=1,装备强化!$K$28,0))*INDEX(装备强化!$O$12:$O$21,MATCH(装备强化附表!$C938,装备强化!$N$12:$N$21,0)),0)</f>
        <v>1365</v>
      </c>
      <c r="AJ938" s="54">
        <f t="shared" si="224"/>
        <v>2730000</v>
      </c>
    </row>
    <row r="939" spans="1:36">
      <c r="A939" t="s">
        <v>1717</v>
      </c>
      <c r="B939">
        <v>0</v>
      </c>
      <c r="C939" t="s">
        <v>128</v>
      </c>
      <c r="D939" t="s">
        <v>311</v>
      </c>
      <c r="E939">
        <v>60</v>
      </c>
      <c r="F939" t="s">
        <v>139</v>
      </c>
      <c r="G939" s="54">
        <f>ROUNDUP(装备强化!$F$3*INDEX(装备强化!$C$12:$C$26,MATCH(装备强化附表!G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28</v>
      </c>
      <c r="H939" s="54">
        <f t="shared" si="210"/>
        <v>56000</v>
      </c>
      <c r="I939" s="54">
        <f>ROUNDUP(装备强化!$F$3*INDEX(装备强化!$C$12:$C$26,MATCH(装备强化附表!I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41</v>
      </c>
      <c r="J939" s="54">
        <f t="shared" si="211"/>
        <v>82000</v>
      </c>
      <c r="K939" s="54">
        <f>ROUNDUP(装备强化!$F$3*INDEX(装备强化!$C$12:$C$26,MATCH(装备强化附表!K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62</v>
      </c>
      <c r="L939" s="54">
        <f t="shared" si="212"/>
        <v>124000</v>
      </c>
      <c r="M939" s="54">
        <f>ROUNDUP(装备强化!$F$3*INDEX(装备强化!$C$12:$C$26,MATCH(装备强化附表!M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75</v>
      </c>
      <c r="N939" s="54">
        <f t="shared" si="213"/>
        <v>150000</v>
      </c>
      <c r="O939" s="54">
        <f>ROUNDUP(装备强化!$F$3*INDEX(装备强化!$C$12:$C$26,MATCH(装备强化附表!O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96</v>
      </c>
      <c r="P939" s="54">
        <f t="shared" si="214"/>
        <v>192000</v>
      </c>
      <c r="Q939" s="54">
        <f>ROUNDUP(装备强化!$F$3*INDEX(装备强化!$C$12:$C$26,MATCH(装备强化附表!Q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170</v>
      </c>
      <c r="R939" s="54">
        <f t="shared" si="215"/>
        <v>340000</v>
      </c>
      <c r="S939" s="54">
        <f>ROUNDUP(装备强化!$F$3*INDEX(装备强化!$C$12:$C$26,MATCH(装备强化附表!S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198</v>
      </c>
      <c r="T939" s="54">
        <f t="shared" si="216"/>
        <v>396000</v>
      </c>
      <c r="U939" s="54">
        <f>ROUNDUP(装备强化!$F$3*INDEX(装备强化!$C$12:$C$26,MATCH(装备强化附表!U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225</v>
      </c>
      <c r="V939" s="54">
        <f t="shared" si="217"/>
        <v>450000</v>
      </c>
      <c r="W939" s="54">
        <f>ROUNDUP(装备强化!$F$3*INDEX(装备强化!$C$12:$C$26,MATCH(装备强化附表!W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252</v>
      </c>
      <c r="X939" s="54">
        <f t="shared" si="218"/>
        <v>504000</v>
      </c>
      <c r="Y939" s="54">
        <f>ROUNDUP(装备强化!$F$3*INDEX(装备强化!$C$12:$C$26,MATCH(装备强化附表!Y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279</v>
      </c>
      <c r="Z939" s="54">
        <f t="shared" si="219"/>
        <v>558000</v>
      </c>
      <c r="AA939" s="54">
        <f>ROUNDUP(装备强化!$F$3*INDEX(装备强化!$C$12:$C$26,MATCH(装备强化附表!AA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490</v>
      </c>
      <c r="AB939" s="54">
        <f t="shared" si="220"/>
        <v>980000</v>
      </c>
      <c r="AC939" s="54">
        <f>ROUNDUP(装备强化!$F$3*INDEX(装备强化!$C$12:$C$26,MATCH(装备强化附表!AC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544</v>
      </c>
      <c r="AD939" s="54">
        <f t="shared" si="221"/>
        <v>1088000</v>
      </c>
      <c r="AE939" s="54">
        <f>ROUNDUP(装备强化!$F$3*INDEX(装备强化!$C$12:$C$26,MATCH(装备强化附表!AE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599</v>
      </c>
      <c r="AF939" s="54">
        <f t="shared" si="222"/>
        <v>1198000</v>
      </c>
      <c r="AG939" s="54">
        <f>ROUNDUP(装备强化!$F$3*INDEX(装备强化!$C$12:$C$26,MATCH(装备强化附表!AG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653</v>
      </c>
      <c r="AH939" s="54">
        <f t="shared" si="223"/>
        <v>1306000</v>
      </c>
      <c r="AI939" s="54">
        <f>ROUNDUP(装备强化!$F$3*INDEX(装备强化!$C$12:$C$26,MATCH(装备强化附表!AI$1,装备强化!$B$12:$B$26,0))*INDEX(装备强化!$G$12:$G$16,MATCH(装备强化附表!$D939,装备强化!$F$12:$F$16,0))*(INDEX(装备强化!$K$12:$K$26,MATCH(装备强化附表!$E939,装备强化!$J$12:$J$26,0))+IF($B939=1,装备强化!$K$28,0))*INDEX(装备强化!$O$12:$O$21,MATCH(装备强化附表!$C939,装备强化!$N$12:$N$21,0)),0)</f>
        <v>707</v>
      </c>
      <c r="AJ939" s="54">
        <f t="shared" si="224"/>
        <v>1414000</v>
      </c>
    </row>
    <row r="940" spans="1:36">
      <c r="A940" t="s">
        <v>1722</v>
      </c>
      <c r="B940">
        <v>1</v>
      </c>
      <c r="C940" t="s">
        <v>128</v>
      </c>
      <c r="D940" t="s">
        <v>311</v>
      </c>
      <c r="E940">
        <v>60</v>
      </c>
      <c r="F940" t="s">
        <v>139</v>
      </c>
      <c r="G940" s="54">
        <f>ROUNDUP(装备强化!$F$3*INDEX(装备强化!$C$12:$C$26,MATCH(装备强化附表!G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33</v>
      </c>
      <c r="H940" s="54">
        <f t="shared" si="210"/>
        <v>66000</v>
      </c>
      <c r="I940" s="54">
        <f>ROUNDUP(装备强化!$F$3*INDEX(装备强化!$C$12:$C$26,MATCH(装备强化附表!I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50</v>
      </c>
      <c r="J940" s="54">
        <f t="shared" si="211"/>
        <v>100000</v>
      </c>
      <c r="K940" s="54">
        <f>ROUNDUP(装备强化!$F$3*INDEX(装备强化!$C$12:$C$26,MATCH(装备强化附表!K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74</v>
      </c>
      <c r="L940" s="54">
        <f t="shared" si="212"/>
        <v>148000</v>
      </c>
      <c r="M940" s="54">
        <f>ROUNDUP(装备强化!$F$3*INDEX(装备强化!$C$12:$C$26,MATCH(装备强化附表!M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91</v>
      </c>
      <c r="N940" s="54">
        <f t="shared" si="213"/>
        <v>182000</v>
      </c>
      <c r="O940" s="54">
        <f>ROUNDUP(装备强化!$F$3*INDEX(装备强化!$C$12:$C$26,MATCH(装备强化附表!O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115</v>
      </c>
      <c r="P940" s="54">
        <f t="shared" si="214"/>
        <v>230000</v>
      </c>
      <c r="Q940" s="54">
        <f>ROUNDUP(装备强化!$F$3*INDEX(装备强化!$C$12:$C$26,MATCH(装备强化附表!Q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206</v>
      </c>
      <c r="R940" s="54">
        <f t="shared" si="215"/>
        <v>412000</v>
      </c>
      <c r="S940" s="54">
        <f>ROUNDUP(装备强化!$F$3*INDEX(装备强化!$C$12:$C$26,MATCH(装备强化附表!S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238</v>
      </c>
      <c r="T940" s="54">
        <f t="shared" si="216"/>
        <v>476000</v>
      </c>
      <c r="U940" s="54">
        <f>ROUNDUP(装备强化!$F$3*INDEX(装备强化!$C$12:$C$26,MATCH(装备强化附表!U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271</v>
      </c>
      <c r="V940" s="54">
        <f t="shared" si="217"/>
        <v>542000</v>
      </c>
      <c r="W940" s="54">
        <f>ROUNDUP(装备强化!$F$3*INDEX(装备强化!$C$12:$C$26,MATCH(装备强化附表!W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304</v>
      </c>
      <c r="X940" s="54">
        <f t="shared" si="218"/>
        <v>608000</v>
      </c>
      <c r="Y940" s="54">
        <f>ROUNDUP(装备强化!$F$3*INDEX(装备强化!$C$12:$C$26,MATCH(装备强化附表!Y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337</v>
      </c>
      <c r="Z940" s="54">
        <f t="shared" si="219"/>
        <v>674000</v>
      </c>
      <c r="AA940" s="54">
        <f>ROUNDUP(装备强化!$F$3*INDEX(装备强化!$C$12:$C$26,MATCH(装备强化附表!AA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591</v>
      </c>
      <c r="AB940" s="54">
        <f t="shared" si="220"/>
        <v>1182000</v>
      </c>
      <c r="AC940" s="54">
        <f>ROUNDUP(装备强化!$F$3*INDEX(装备强化!$C$12:$C$26,MATCH(装备强化附表!AC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657</v>
      </c>
      <c r="AD940" s="54">
        <f t="shared" si="221"/>
        <v>1314000</v>
      </c>
      <c r="AE940" s="54">
        <f>ROUNDUP(装备强化!$F$3*INDEX(装备强化!$C$12:$C$26,MATCH(装备强化附表!AE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722</v>
      </c>
      <c r="AF940" s="54">
        <f t="shared" si="222"/>
        <v>1444000</v>
      </c>
      <c r="AG940" s="54">
        <f>ROUNDUP(装备强化!$F$3*INDEX(装备强化!$C$12:$C$26,MATCH(装备强化附表!AG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788</v>
      </c>
      <c r="AH940" s="54">
        <f t="shared" si="223"/>
        <v>1576000</v>
      </c>
      <c r="AI940" s="54">
        <f>ROUNDUP(装备强化!$F$3*INDEX(装备强化!$C$12:$C$26,MATCH(装备强化附表!AI$1,装备强化!$B$12:$B$26,0))*INDEX(装备强化!$G$12:$G$16,MATCH(装备强化附表!$D940,装备强化!$F$12:$F$16,0))*(INDEX(装备强化!$K$12:$K$26,MATCH(装备强化附表!$E940,装备强化!$J$12:$J$26,0))+IF($B940=1,装备强化!$K$28,0))*INDEX(装备强化!$O$12:$O$21,MATCH(装备强化附表!$C940,装备强化!$N$12:$N$21,0)),0)</f>
        <v>854</v>
      </c>
      <c r="AJ940" s="54">
        <f t="shared" si="224"/>
        <v>1708000</v>
      </c>
    </row>
    <row r="941" spans="1:36">
      <c r="A941" t="s">
        <v>1727</v>
      </c>
      <c r="B941">
        <v>0</v>
      </c>
      <c r="C941" t="s">
        <v>127</v>
      </c>
      <c r="D941" t="s">
        <v>311</v>
      </c>
      <c r="E941">
        <v>60</v>
      </c>
      <c r="F941" t="s">
        <v>137</v>
      </c>
      <c r="G941" s="54">
        <f>ROUNDUP(装备强化!$F$3*INDEX(装备强化!$C$12:$C$26,MATCH(装备强化附表!G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44</v>
      </c>
      <c r="H941" s="54">
        <f t="shared" si="210"/>
        <v>88000</v>
      </c>
      <c r="I941" s="54">
        <f>ROUNDUP(装备强化!$F$3*INDEX(装备强化!$C$12:$C$26,MATCH(装备强化附表!I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66</v>
      </c>
      <c r="J941" s="54">
        <f t="shared" si="211"/>
        <v>132000</v>
      </c>
      <c r="K941" s="54">
        <f>ROUNDUP(装备强化!$F$3*INDEX(装备强化!$C$12:$C$26,MATCH(装备强化附表!K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98</v>
      </c>
      <c r="L941" s="54">
        <f t="shared" si="212"/>
        <v>196000</v>
      </c>
      <c r="M941" s="54">
        <f>ROUNDUP(装备强化!$F$3*INDEX(装备强化!$C$12:$C$26,MATCH(装备强化附表!M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120</v>
      </c>
      <c r="N941" s="54">
        <f t="shared" si="213"/>
        <v>240000</v>
      </c>
      <c r="O941" s="54">
        <f>ROUNDUP(装备强化!$F$3*INDEX(装备强化!$C$12:$C$26,MATCH(装备强化附表!O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153</v>
      </c>
      <c r="P941" s="54">
        <f t="shared" si="214"/>
        <v>306000</v>
      </c>
      <c r="Q941" s="54">
        <f>ROUNDUP(装备强化!$F$3*INDEX(装备强化!$C$12:$C$26,MATCH(装备强化附表!Q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272</v>
      </c>
      <c r="R941" s="54">
        <f t="shared" si="215"/>
        <v>544000</v>
      </c>
      <c r="S941" s="54">
        <f>ROUNDUP(装备强化!$F$3*INDEX(装备强化!$C$12:$C$26,MATCH(装备强化附表!S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316</v>
      </c>
      <c r="T941" s="54">
        <f t="shared" si="216"/>
        <v>632000</v>
      </c>
      <c r="U941" s="54">
        <f>ROUNDUP(装备强化!$F$3*INDEX(装备强化!$C$12:$C$26,MATCH(装备强化附表!U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359</v>
      </c>
      <c r="V941" s="54">
        <f t="shared" si="217"/>
        <v>718000</v>
      </c>
      <c r="W941" s="54">
        <f>ROUNDUP(装备强化!$F$3*INDEX(装备强化!$C$12:$C$26,MATCH(装备强化附表!W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403</v>
      </c>
      <c r="X941" s="54">
        <f t="shared" si="218"/>
        <v>806000</v>
      </c>
      <c r="Y941" s="54">
        <f>ROUNDUP(装备强化!$F$3*INDEX(装备强化!$C$12:$C$26,MATCH(装备强化附表!Y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446</v>
      </c>
      <c r="Z941" s="54">
        <f t="shared" si="219"/>
        <v>892000</v>
      </c>
      <c r="AA941" s="54">
        <f>ROUNDUP(装备强化!$F$3*INDEX(装备强化!$C$12:$C$26,MATCH(装备强化附表!AA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783</v>
      </c>
      <c r="AB941" s="54">
        <f t="shared" si="220"/>
        <v>1566000</v>
      </c>
      <c r="AC941" s="54">
        <f>ROUNDUP(装备强化!$F$3*INDEX(装备强化!$C$12:$C$26,MATCH(装备强化附表!AC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870</v>
      </c>
      <c r="AD941" s="54">
        <f t="shared" si="221"/>
        <v>1740000</v>
      </c>
      <c r="AE941" s="54">
        <f>ROUNDUP(装备强化!$F$3*INDEX(装备强化!$C$12:$C$26,MATCH(装备强化附表!AE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957</v>
      </c>
      <c r="AF941" s="54">
        <f t="shared" si="222"/>
        <v>1914000</v>
      </c>
      <c r="AG941" s="54">
        <f>ROUNDUP(装备强化!$F$3*INDEX(装备强化!$C$12:$C$26,MATCH(装备强化附表!AG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1044</v>
      </c>
      <c r="AH941" s="54">
        <f t="shared" si="223"/>
        <v>2088000</v>
      </c>
      <c r="AI941" s="54">
        <f>ROUNDUP(装备强化!$F$3*INDEX(装备强化!$C$12:$C$26,MATCH(装备强化附表!AI$1,装备强化!$B$12:$B$26,0))*INDEX(装备强化!$G$12:$G$16,MATCH(装备强化附表!$D941,装备强化!$F$12:$F$16,0))*(INDEX(装备强化!$K$12:$K$26,MATCH(装备强化附表!$E941,装备强化!$J$12:$J$26,0))+IF($B941=1,装备强化!$K$28,0))*INDEX(装备强化!$O$12:$O$21,MATCH(装备强化附表!$C941,装备强化!$N$12:$N$21,0)),0)</f>
        <v>1131</v>
      </c>
      <c r="AJ941" s="54">
        <f t="shared" si="224"/>
        <v>2262000</v>
      </c>
    </row>
    <row r="942" spans="1:36">
      <c r="A942" t="s">
        <v>1732</v>
      </c>
      <c r="B942">
        <v>1</v>
      </c>
      <c r="C942" t="s">
        <v>127</v>
      </c>
      <c r="D942" t="s">
        <v>311</v>
      </c>
      <c r="E942">
        <v>60</v>
      </c>
      <c r="F942" t="s">
        <v>137</v>
      </c>
      <c r="G942" s="54">
        <f>ROUNDUP(装备强化!$F$3*INDEX(装备强化!$C$12:$C$26,MATCH(装备强化附表!G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53</v>
      </c>
      <c r="H942" s="54">
        <f t="shared" si="210"/>
        <v>106000</v>
      </c>
      <c r="I942" s="54">
        <f>ROUNDUP(装备强化!$F$3*INDEX(装备强化!$C$12:$C$26,MATCH(装备强化附表!I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79</v>
      </c>
      <c r="J942" s="54">
        <f t="shared" si="211"/>
        <v>158000</v>
      </c>
      <c r="K942" s="54">
        <f>ROUNDUP(装备强化!$F$3*INDEX(装备强化!$C$12:$C$26,MATCH(装备强化附表!K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119</v>
      </c>
      <c r="L942" s="54">
        <f t="shared" si="212"/>
        <v>238000</v>
      </c>
      <c r="M942" s="54">
        <f>ROUNDUP(装备强化!$F$3*INDEX(装备强化!$C$12:$C$26,MATCH(装备强化附表!M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145</v>
      </c>
      <c r="N942" s="54">
        <f t="shared" si="213"/>
        <v>290000</v>
      </c>
      <c r="O942" s="54">
        <f>ROUNDUP(装备强化!$F$3*INDEX(装备强化!$C$12:$C$26,MATCH(装备强化附表!O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184</v>
      </c>
      <c r="P942" s="54">
        <f t="shared" si="214"/>
        <v>368000</v>
      </c>
      <c r="Q942" s="54">
        <f>ROUNDUP(装备强化!$F$3*INDEX(装备强化!$C$12:$C$26,MATCH(装备强化附表!Q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329</v>
      </c>
      <c r="R942" s="54">
        <f t="shared" si="215"/>
        <v>658000</v>
      </c>
      <c r="S942" s="54">
        <f>ROUNDUP(装备强化!$F$3*INDEX(装备强化!$C$12:$C$26,MATCH(装备强化附表!S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381</v>
      </c>
      <c r="T942" s="54">
        <f t="shared" si="216"/>
        <v>762000</v>
      </c>
      <c r="U942" s="54">
        <f>ROUNDUP(装备强化!$F$3*INDEX(装备强化!$C$12:$C$26,MATCH(装备强化附表!U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434</v>
      </c>
      <c r="V942" s="54">
        <f t="shared" si="217"/>
        <v>868000</v>
      </c>
      <c r="W942" s="54">
        <f>ROUNDUP(装备强化!$F$3*INDEX(装备强化!$C$12:$C$26,MATCH(装备强化附表!W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486</v>
      </c>
      <c r="X942" s="54">
        <f t="shared" si="218"/>
        <v>972000</v>
      </c>
      <c r="Y942" s="54">
        <f>ROUNDUP(装备强化!$F$3*INDEX(装备强化!$C$12:$C$26,MATCH(装备强化附表!Y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539</v>
      </c>
      <c r="Z942" s="54">
        <f t="shared" si="219"/>
        <v>1078000</v>
      </c>
      <c r="AA942" s="54">
        <f>ROUNDUP(装备强化!$F$3*INDEX(装备强化!$C$12:$C$26,MATCH(装备强化附表!AA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945</v>
      </c>
      <c r="AB942" s="54">
        <f t="shared" si="220"/>
        <v>1890000</v>
      </c>
      <c r="AC942" s="54">
        <f>ROUNDUP(装备强化!$F$3*INDEX(装备强化!$C$12:$C$26,MATCH(装备强化附表!AC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1050</v>
      </c>
      <c r="AD942" s="54">
        <f t="shared" si="221"/>
        <v>2100000</v>
      </c>
      <c r="AE942" s="54">
        <f>ROUNDUP(装备强化!$F$3*INDEX(装备强化!$C$12:$C$26,MATCH(装备强化附表!AE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1155</v>
      </c>
      <c r="AF942" s="54">
        <f t="shared" si="222"/>
        <v>2310000</v>
      </c>
      <c r="AG942" s="54">
        <f>ROUNDUP(装备强化!$F$3*INDEX(装备强化!$C$12:$C$26,MATCH(装备强化附表!AG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1260</v>
      </c>
      <c r="AH942" s="54">
        <f t="shared" si="223"/>
        <v>2520000</v>
      </c>
      <c r="AI942" s="54">
        <f>ROUNDUP(装备强化!$F$3*INDEX(装备强化!$C$12:$C$26,MATCH(装备强化附表!AI$1,装备强化!$B$12:$B$26,0))*INDEX(装备强化!$G$12:$G$16,MATCH(装备强化附表!$D942,装备强化!$F$12:$F$16,0))*(INDEX(装备强化!$K$12:$K$26,MATCH(装备强化附表!$E942,装备强化!$J$12:$J$26,0))+IF($B942=1,装备强化!$K$28,0))*INDEX(装备强化!$O$12:$O$21,MATCH(装备强化附表!$C942,装备强化!$N$12:$N$21,0)),0)</f>
        <v>1365</v>
      </c>
      <c r="AJ942" s="54">
        <f t="shared" si="224"/>
        <v>2730000</v>
      </c>
    </row>
    <row r="943" spans="1:36">
      <c r="A943" t="s">
        <v>1737</v>
      </c>
      <c r="B943">
        <v>0</v>
      </c>
      <c r="C943" t="s">
        <v>128</v>
      </c>
      <c r="D943" t="s">
        <v>311</v>
      </c>
      <c r="E943">
        <v>60</v>
      </c>
      <c r="F943" t="s">
        <v>137</v>
      </c>
      <c r="G943" s="54">
        <f>ROUNDUP(装备强化!$F$3*INDEX(装备强化!$C$12:$C$26,MATCH(装备强化附表!G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28</v>
      </c>
      <c r="H943" s="54">
        <f t="shared" si="210"/>
        <v>56000</v>
      </c>
      <c r="I943" s="54">
        <f>ROUNDUP(装备强化!$F$3*INDEX(装备强化!$C$12:$C$26,MATCH(装备强化附表!I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41</v>
      </c>
      <c r="J943" s="54">
        <f t="shared" si="211"/>
        <v>82000</v>
      </c>
      <c r="K943" s="54">
        <f>ROUNDUP(装备强化!$F$3*INDEX(装备强化!$C$12:$C$26,MATCH(装备强化附表!K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62</v>
      </c>
      <c r="L943" s="54">
        <f t="shared" si="212"/>
        <v>124000</v>
      </c>
      <c r="M943" s="54">
        <f>ROUNDUP(装备强化!$F$3*INDEX(装备强化!$C$12:$C$26,MATCH(装备强化附表!M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75</v>
      </c>
      <c r="N943" s="54">
        <f t="shared" si="213"/>
        <v>150000</v>
      </c>
      <c r="O943" s="54">
        <f>ROUNDUP(装备强化!$F$3*INDEX(装备强化!$C$12:$C$26,MATCH(装备强化附表!O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96</v>
      </c>
      <c r="P943" s="54">
        <f t="shared" si="214"/>
        <v>192000</v>
      </c>
      <c r="Q943" s="54">
        <f>ROUNDUP(装备强化!$F$3*INDEX(装备强化!$C$12:$C$26,MATCH(装备强化附表!Q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170</v>
      </c>
      <c r="R943" s="54">
        <f t="shared" si="215"/>
        <v>340000</v>
      </c>
      <c r="S943" s="54">
        <f>ROUNDUP(装备强化!$F$3*INDEX(装备强化!$C$12:$C$26,MATCH(装备强化附表!S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198</v>
      </c>
      <c r="T943" s="54">
        <f t="shared" si="216"/>
        <v>396000</v>
      </c>
      <c r="U943" s="54">
        <f>ROUNDUP(装备强化!$F$3*INDEX(装备强化!$C$12:$C$26,MATCH(装备强化附表!U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225</v>
      </c>
      <c r="V943" s="54">
        <f t="shared" si="217"/>
        <v>450000</v>
      </c>
      <c r="W943" s="54">
        <f>ROUNDUP(装备强化!$F$3*INDEX(装备强化!$C$12:$C$26,MATCH(装备强化附表!W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252</v>
      </c>
      <c r="X943" s="54">
        <f t="shared" si="218"/>
        <v>504000</v>
      </c>
      <c r="Y943" s="54">
        <f>ROUNDUP(装备强化!$F$3*INDEX(装备强化!$C$12:$C$26,MATCH(装备强化附表!Y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279</v>
      </c>
      <c r="Z943" s="54">
        <f t="shared" si="219"/>
        <v>558000</v>
      </c>
      <c r="AA943" s="54">
        <f>ROUNDUP(装备强化!$F$3*INDEX(装备强化!$C$12:$C$26,MATCH(装备强化附表!AA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490</v>
      </c>
      <c r="AB943" s="54">
        <f t="shared" si="220"/>
        <v>980000</v>
      </c>
      <c r="AC943" s="54">
        <f>ROUNDUP(装备强化!$F$3*INDEX(装备强化!$C$12:$C$26,MATCH(装备强化附表!AC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544</v>
      </c>
      <c r="AD943" s="54">
        <f t="shared" si="221"/>
        <v>1088000</v>
      </c>
      <c r="AE943" s="54">
        <f>ROUNDUP(装备强化!$F$3*INDEX(装备强化!$C$12:$C$26,MATCH(装备强化附表!AE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599</v>
      </c>
      <c r="AF943" s="54">
        <f t="shared" si="222"/>
        <v>1198000</v>
      </c>
      <c r="AG943" s="54">
        <f>ROUNDUP(装备强化!$F$3*INDEX(装备强化!$C$12:$C$26,MATCH(装备强化附表!AG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653</v>
      </c>
      <c r="AH943" s="54">
        <f t="shared" si="223"/>
        <v>1306000</v>
      </c>
      <c r="AI943" s="54">
        <f>ROUNDUP(装备强化!$F$3*INDEX(装备强化!$C$12:$C$26,MATCH(装备强化附表!AI$1,装备强化!$B$12:$B$26,0))*INDEX(装备强化!$G$12:$G$16,MATCH(装备强化附表!$D943,装备强化!$F$12:$F$16,0))*(INDEX(装备强化!$K$12:$K$26,MATCH(装备强化附表!$E943,装备强化!$J$12:$J$26,0))+IF($B943=1,装备强化!$K$28,0))*INDEX(装备强化!$O$12:$O$21,MATCH(装备强化附表!$C943,装备强化!$N$12:$N$21,0)),0)</f>
        <v>707</v>
      </c>
      <c r="AJ943" s="54">
        <f t="shared" si="224"/>
        <v>1414000</v>
      </c>
    </row>
    <row r="944" spans="1:36">
      <c r="A944" t="s">
        <v>1742</v>
      </c>
      <c r="B944">
        <v>1</v>
      </c>
      <c r="C944" t="s">
        <v>128</v>
      </c>
      <c r="D944" t="s">
        <v>311</v>
      </c>
      <c r="E944">
        <v>60</v>
      </c>
      <c r="F944" t="s">
        <v>137</v>
      </c>
      <c r="G944" s="54">
        <f>ROUNDUP(装备强化!$F$3*INDEX(装备强化!$C$12:$C$26,MATCH(装备强化附表!G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33</v>
      </c>
      <c r="H944" s="54">
        <f t="shared" si="210"/>
        <v>66000</v>
      </c>
      <c r="I944" s="54">
        <f>ROUNDUP(装备强化!$F$3*INDEX(装备强化!$C$12:$C$26,MATCH(装备强化附表!I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50</v>
      </c>
      <c r="J944" s="54">
        <f t="shared" si="211"/>
        <v>100000</v>
      </c>
      <c r="K944" s="54">
        <f>ROUNDUP(装备强化!$F$3*INDEX(装备强化!$C$12:$C$26,MATCH(装备强化附表!K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74</v>
      </c>
      <c r="L944" s="54">
        <f t="shared" si="212"/>
        <v>148000</v>
      </c>
      <c r="M944" s="54">
        <f>ROUNDUP(装备强化!$F$3*INDEX(装备强化!$C$12:$C$26,MATCH(装备强化附表!M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91</v>
      </c>
      <c r="N944" s="54">
        <f t="shared" si="213"/>
        <v>182000</v>
      </c>
      <c r="O944" s="54">
        <f>ROUNDUP(装备强化!$F$3*INDEX(装备强化!$C$12:$C$26,MATCH(装备强化附表!O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115</v>
      </c>
      <c r="P944" s="54">
        <f t="shared" si="214"/>
        <v>230000</v>
      </c>
      <c r="Q944" s="54">
        <f>ROUNDUP(装备强化!$F$3*INDEX(装备强化!$C$12:$C$26,MATCH(装备强化附表!Q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206</v>
      </c>
      <c r="R944" s="54">
        <f t="shared" si="215"/>
        <v>412000</v>
      </c>
      <c r="S944" s="54">
        <f>ROUNDUP(装备强化!$F$3*INDEX(装备强化!$C$12:$C$26,MATCH(装备强化附表!S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238</v>
      </c>
      <c r="T944" s="54">
        <f t="shared" si="216"/>
        <v>476000</v>
      </c>
      <c r="U944" s="54">
        <f>ROUNDUP(装备强化!$F$3*INDEX(装备强化!$C$12:$C$26,MATCH(装备强化附表!U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271</v>
      </c>
      <c r="V944" s="54">
        <f t="shared" si="217"/>
        <v>542000</v>
      </c>
      <c r="W944" s="54">
        <f>ROUNDUP(装备强化!$F$3*INDEX(装备强化!$C$12:$C$26,MATCH(装备强化附表!W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304</v>
      </c>
      <c r="X944" s="54">
        <f t="shared" si="218"/>
        <v>608000</v>
      </c>
      <c r="Y944" s="54">
        <f>ROUNDUP(装备强化!$F$3*INDEX(装备强化!$C$12:$C$26,MATCH(装备强化附表!Y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337</v>
      </c>
      <c r="Z944" s="54">
        <f t="shared" si="219"/>
        <v>674000</v>
      </c>
      <c r="AA944" s="54">
        <f>ROUNDUP(装备强化!$F$3*INDEX(装备强化!$C$12:$C$26,MATCH(装备强化附表!AA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591</v>
      </c>
      <c r="AB944" s="54">
        <f t="shared" si="220"/>
        <v>1182000</v>
      </c>
      <c r="AC944" s="54">
        <f>ROUNDUP(装备强化!$F$3*INDEX(装备强化!$C$12:$C$26,MATCH(装备强化附表!AC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657</v>
      </c>
      <c r="AD944" s="54">
        <f t="shared" si="221"/>
        <v>1314000</v>
      </c>
      <c r="AE944" s="54">
        <f>ROUNDUP(装备强化!$F$3*INDEX(装备强化!$C$12:$C$26,MATCH(装备强化附表!AE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722</v>
      </c>
      <c r="AF944" s="54">
        <f t="shared" si="222"/>
        <v>1444000</v>
      </c>
      <c r="AG944" s="54">
        <f>ROUNDUP(装备强化!$F$3*INDEX(装备强化!$C$12:$C$26,MATCH(装备强化附表!AG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788</v>
      </c>
      <c r="AH944" s="54">
        <f t="shared" si="223"/>
        <v>1576000</v>
      </c>
      <c r="AI944" s="54">
        <f>ROUNDUP(装备强化!$F$3*INDEX(装备强化!$C$12:$C$26,MATCH(装备强化附表!AI$1,装备强化!$B$12:$B$26,0))*INDEX(装备强化!$G$12:$G$16,MATCH(装备强化附表!$D944,装备强化!$F$12:$F$16,0))*(INDEX(装备强化!$K$12:$K$26,MATCH(装备强化附表!$E944,装备强化!$J$12:$J$26,0))+IF($B944=1,装备强化!$K$28,0))*INDEX(装备强化!$O$12:$O$21,MATCH(装备强化附表!$C944,装备强化!$N$12:$N$21,0)),0)</f>
        <v>854</v>
      </c>
      <c r="AJ944" s="54">
        <f t="shared" si="224"/>
        <v>1708000</v>
      </c>
    </row>
    <row r="945" spans="1:36">
      <c r="A945" t="s">
        <v>1747</v>
      </c>
      <c r="B945">
        <v>0</v>
      </c>
      <c r="C945" t="s">
        <v>126</v>
      </c>
      <c r="D945" t="s">
        <v>311</v>
      </c>
      <c r="E945">
        <v>60</v>
      </c>
      <c r="F945" t="s">
        <v>232</v>
      </c>
      <c r="G945" s="54">
        <f>ROUNDUP(装备强化!$F$3*INDEX(装备强化!$C$12:$C$26,MATCH(装备强化附表!G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22</v>
      </c>
      <c r="H945" s="54">
        <f t="shared" si="210"/>
        <v>44000</v>
      </c>
      <c r="I945" s="54">
        <f>ROUNDUP(装备强化!$F$3*INDEX(装备强化!$C$12:$C$26,MATCH(装备强化附表!I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33</v>
      </c>
      <c r="J945" s="54">
        <f t="shared" si="211"/>
        <v>66000</v>
      </c>
      <c r="K945" s="54">
        <f>ROUNDUP(装备强化!$F$3*INDEX(装备强化!$C$12:$C$26,MATCH(装备强化附表!K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49</v>
      </c>
      <c r="L945" s="54">
        <f t="shared" si="212"/>
        <v>98000</v>
      </c>
      <c r="M945" s="54">
        <f>ROUNDUP(装备强化!$F$3*INDEX(装备强化!$C$12:$C$26,MATCH(装备强化附表!M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60</v>
      </c>
      <c r="N945" s="54">
        <f t="shared" si="213"/>
        <v>120000</v>
      </c>
      <c r="O945" s="54">
        <f>ROUNDUP(装备强化!$F$3*INDEX(装备强化!$C$12:$C$26,MATCH(装备强化附表!O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77</v>
      </c>
      <c r="P945" s="54">
        <f t="shared" si="214"/>
        <v>154000</v>
      </c>
      <c r="Q945" s="54">
        <f>ROUNDUP(装备强化!$F$3*INDEX(装备强化!$C$12:$C$26,MATCH(装备强化附表!Q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136</v>
      </c>
      <c r="R945" s="54">
        <f t="shared" si="215"/>
        <v>272000</v>
      </c>
      <c r="S945" s="54">
        <f>ROUNDUP(装备强化!$F$3*INDEX(装备强化!$C$12:$C$26,MATCH(装备强化附表!S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158</v>
      </c>
      <c r="T945" s="54">
        <f t="shared" si="216"/>
        <v>316000</v>
      </c>
      <c r="U945" s="54">
        <f>ROUNDUP(装备强化!$F$3*INDEX(装备强化!$C$12:$C$26,MATCH(装备强化附表!U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180</v>
      </c>
      <c r="V945" s="54">
        <f t="shared" si="217"/>
        <v>360000</v>
      </c>
      <c r="W945" s="54">
        <f>ROUNDUP(装备强化!$F$3*INDEX(装备强化!$C$12:$C$26,MATCH(装备强化附表!W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202</v>
      </c>
      <c r="X945" s="54">
        <f t="shared" si="218"/>
        <v>404000</v>
      </c>
      <c r="Y945" s="54">
        <f>ROUNDUP(装备强化!$F$3*INDEX(装备强化!$C$12:$C$26,MATCH(装备强化附表!Y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223</v>
      </c>
      <c r="Z945" s="54">
        <f t="shared" si="219"/>
        <v>446000</v>
      </c>
      <c r="AA945" s="54">
        <f>ROUNDUP(装备强化!$F$3*INDEX(装备强化!$C$12:$C$26,MATCH(装备强化附表!AA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392</v>
      </c>
      <c r="AB945" s="54">
        <f t="shared" si="220"/>
        <v>784000</v>
      </c>
      <c r="AC945" s="54">
        <f>ROUNDUP(装备强化!$F$3*INDEX(装备强化!$C$12:$C$26,MATCH(装备强化附表!AC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435</v>
      </c>
      <c r="AD945" s="54">
        <f t="shared" si="221"/>
        <v>870000</v>
      </c>
      <c r="AE945" s="54">
        <f>ROUNDUP(装备强化!$F$3*INDEX(装备强化!$C$12:$C$26,MATCH(装备强化附表!AE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479</v>
      </c>
      <c r="AF945" s="54">
        <f t="shared" si="222"/>
        <v>958000</v>
      </c>
      <c r="AG945" s="54">
        <f>ROUNDUP(装备强化!$F$3*INDEX(装备强化!$C$12:$C$26,MATCH(装备强化附表!AG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522</v>
      </c>
      <c r="AH945" s="54">
        <f t="shared" si="223"/>
        <v>1044000</v>
      </c>
      <c r="AI945" s="54">
        <f>ROUNDUP(装备强化!$F$3*INDEX(装备强化!$C$12:$C$26,MATCH(装备强化附表!AI$1,装备强化!$B$12:$B$26,0))*INDEX(装备强化!$G$12:$G$16,MATCH(装备强化附表!$D945,装备强化!$F$12:$F$16,0))*(INDEX(装备强化!$K$12:$K$26,MATCH(装备强化附表!$E945,装备强化!$J$12:$J$26,0))+IF($B945=1,装备强化!$K$28,0))*INDEX(装备强化!$O$12:$O$21,MATCH(装备强化附表!$C945,装备强化!$N$12:$N$21,0)),0)</f>
        <v>566</v>
      </c>
      <c r="AJ945" s="54">
        <f t="shared" si="224"/>
        <v>1132000</v>
      </c>
    </row>
    <row r="946" spans="1:36">
      <c r="A946" t="s">
        <v>1752</v>
      </c>
      <c r="B946">
        <v>1</v>
      </c>
      <c r="C946" t="s">
        <v>126</v>
      </c>
      <c r="D946" t="s">
        <v>311</v>
      </c>
      <c r="E946">
        <v>60</v>
      </c>
      <c r="F946" t="s">
        <v>232</v>
      </c>
      <c r="G946" s="54">
        <f>ROUNDUP(装备强化!$F$3*INDEX(装备强化!$C$12:$C$26,MATCH(装备强化附表!G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27</v>
      </c>
      <c r="H946" s="54">
        <f t="shared" si="210"/>
        <v>54000</v>
      </c>
      <c r="I946" s="54">
        <f>ROUNDUP(装备强化!$F$3*INDEX(装备强化!$C$12:$C$26,MATCH(装备强化附表!I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40</v>
      </c>
      <c r="J946" s="54">
        <f t="shared" si="211"/>
        <v>80000</v>
      </c>
      <c r="K946" s="54">
        <f>ROUNDUP(装备强化!$F$3*INDEX(装备强化!$C$12:$C$26,MATCH(装备强化附表!K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60</v>
      </c>
      <c r="L946" s="54">
        <f t="shared" si="212"/>
        <v>120000</v>
      </c>
      <c r="M946" s="54">
        <f>ROUNDUP(装备强化!$F$3*INDEX(装备强化!$C$12:$C$26,MATCH(装备强化附表!M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73</v>
      </c>
      <c r="N946" s="54">
        <f t="shared" si="213"/>
        <v>146000</v>
      </c>
      <c r="O946" s="54">
        <f>ROUNDUP(装备强化!$F$3*INDEX(装备强化!$C$12:$C$26,MATCH(装备强化附表!O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92</v>
      </c>
      <c r="P946" s="54">
        <f t="shared" si="214"/>
        <v>184000</v>
      </c>
      <c r="Q946" s="54">
        <f>ROUNDUP(装备强化!$F$3*INDEX(装备强化!$C$12:$C$26,MATCH(装备强化附表!Q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165</v>
      </c>
      <c r="R946" s="54">
        <f t="shared" si="215"/>
        <v>330000</v>
      </c>
      <c r="S946" s="54">
        <f>ROUNDUP(装备强化!$F$3*INDEX(装备强化!$C$12:$C$26,MATCH(装备强化附表!S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191</v>
      </c>
      <c r="T946" s="54">
        <f t="shared" si="216"/>
        <v>382000</v>
      </c>
      <c r="U946" s="54">
        <f>ROUNDUP(装备强化!$F$3*INDEX(装备强化!$C$12:$C$26,MATCH(装备强化附表!U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217</v>
      </c>
      <c r="V946" s="54">
        <f t="shared" si="217"/>
        <v>434000</v>
      </c>
      <c r="W946" s="54">
        <f>ROUNDUP(装备强化!$F$3*INDEX(装备强化!$C$12:$C$26,MATCH(装备强化附表!W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243</v>
      </c>
      <c r="X946" s="54">
        <f t="shared" si="218"/>
        <v>486000</v>
      </c>
      <c r="Y946" s="54">
        <f>ROUNDUP(装备强化!$F$3*INDEX(装备强化!$C$12:$C$26,MATCH(装备强化附表!Y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270</v>
      </c>
      <c r="Z946" s="54">
        <f t="shared" si="219"/>
        <v>540000</v>
      </c>
      <c r="AA946" s="54">
        <f>ROUNDUP(装备强化!$F$3*INDEX(装备强化!$C$12:$C$26,MATCH(装备强化附表!AA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473</v>
      </c>
      <c r="AB946" s="54">
        <f t="shared" si="220"/>
        <v>946000</v>
      </c>
      <c r="AC946" s="54">
        <f>ROUNDUP(装备强化!$F$3*INDEX(装备强化!$C$12:$C$26,MATCH(装备强化附表!AC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525</v>
      </c>
      <c r="AD946" s="54">
        <f t="shared" si="221"/>
        <v>1050000</v>
      </c>
      <c r="AE946" s="54">
        <f>ROUNDUP(装备强化!$F$3*INDEX(装备强化!$C$12:$C$26,MATCH(装备强化附表!AE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578</v>
      </c>
      <c r="AF946" s="54">
        <f t="shared" si="222"/>
        <v>1156000</v>
      </c>
      <c r="AG946" s="54">
        <f>ROUNDUP(装备强化!$F$3*INDEX(装备强化!$C$12:$C$26,MATCH(装备强化附表!AG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630</v>
      </c>
      <c r="AH946" s="54">
        <f t="shared" si="223"/>
        <v>1260000</v>
      </c>
      <c r="AI946" s="54">
        <f>ROUNDUP(装备强化!$F$3*INDEX(装备强化!$C$12:$C$26,MATCH(装备强化附表!AI$1,装备强化!$B$12:$B$26,0))*INDEX(装备强化!$G$12:$G$16,MATCH(装备强化附表!$D946,装备强化!$F$12:$F$16,0))*(INDEX(装备强化!$K$12:$K$26,MATCH(装备强化附表!$E946,装备强化!$J$12:$J$26,0))+IF($B946=1,装备强化!$K$28,0))*INDEX(装备强化!$O$12:$O$21,MATCH(装备强化附表!$C946,装备强化!$N$12:$N$21,0)),0)</f>
        <v>683</v>
      </c>
      <c r="AJ946" s="54">
        <f t="shared" si="224"/>
        <v>1366000</v>
      </c>
    </row>
    <row r="947" spans="1:36">
      <c r="A947" t="s">
        <v>1757</v>
      </c>
      <c r="B947">
        <v>0</v>
      </c>
      <c r="C947" t="s">
        <v>129</v>
      </c>
      <c r="D947" t="s">
        <v>311</v>
      </c>
      <c r="E947">
        <v>60</v>
      </c>
      <c r="F947" t="s">
        <v>232</v>
      </c>
      <c r="G947" s="54">
        <f>ROUNDUP(装备强化!$F$3*INDEX(装备强化!$C$12:$C$26,MATCH(装备强化附表!G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22</v>
      </c>
      <c r="H947" s="54">
        <f t="shared" si="210"/>
        <v>44000</v>
      </c>
      <c r="I947" s="54">
        <f>ROUNDUP(装备强化!$F$3*INDEX(装备强化!$C$12:$C$26,MATCH(装备强化附表!I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33</v>
      </c>
      <c r="J947" s="54">
        <f t="shared" si="211"/>
        <v>66000</v>
      </c>
      <c r="K947" s="54">
        <f>ROUNDUP(装备强化!$F$3*INDEX(装备强化!$C$12:$C$26,MATCH(装备强化附表!K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49</v>
      </c>
      <c r="L947" s="54">
        <f t="shared" si="212"/>
        <v>98000</v>
      </c>
      <c r="M947" s="54">
        <f>ROUNDUP(装备强化!$F$3*INDEX(装备强化!$C$12:$C$26,MATCH(装备强化附表!M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60</v>
      </c>
      <c r="N947" s="54">
        <f t="shared" si="213"/>
        <v>120000</v>
      </c>
      <c r="O947" s="54">
        <f>ROUNDUP(装备强化!$F$3*INDEX(装备强化!$C$12:$C$26,MATCH(装备强化附表!O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77</v>
      </c>
      <c r="P947" s="54">
        <f t="shared" si="214"/>
        <v>154000</v>
      </c>
      <c r="Q947" s="54">
        <f>ROUNDUP(装备强化!$F$3*INDEX(装备强化!$C$12:$C$26,MATCH(装备强化附表!Q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136</v>
      </c>
      <c r="R947" s="54">
        <f t="shared" si="215"/>
        <v>272000</v>
      </c>
      <c r="S947" s="54">
        <f>ROUNDUP(装备强化!$F$3*INDEX(装备强化!$C$12:$C$26,MATCH(装备强化附表!S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158</v>
      </c>
      <c r="T947" s="54">
        <f t="shared" si="216"/>
        <v>316000</v>
      </c>
      <c r="U947" s="54">
        <f>ROUNDUP(装备强化!$F$3*INDEX(装备强化!$C$12:$C$26,MATCH(装备强化附表!U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180</v>
      </c>
      <c r="V947" s="54">
        <f t="shared" si="217"/>
        <v>360000</v>
      </c>
      <c r="W947" s="54">
        <f>ROUNDUP(装备强化!$F$3*INDEX(装备强化!$C$12:$C$26,MATCH(装备强化附表!W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202</v>
      </c>
      <c r="X947" s="54">
        <f t="shared" si="218"/>
        <v>404000</v>
      </c>
      <c r="Y947" s="54">
        <f>ROUNDUP(装备强化!$F$3*INDEX(装备强化!$C$12:$C$26,MATCH(装备强化附表!Y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223</v>
      </c>
      <c r="Z947" s="54">
        <f t="shared" si="219"/>
        <v>446000</v>
      </c>
      <c r="AA947" s="54">
        <f>ROUNDUP(装备强化!$F$3*INDEX(装备强化!$C$12:$C$26,MATCH(装备强化附表!AA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392</v>
      </c>
      <c r="AB947" s="54">
        <f t="shared" si="220"/>
        <v>784000</v>
      </c>
      <c r="AC947" s="54">
        <f>ROUNDUP(装备强化!$F$3*INDEX(装备强化!$C$12:$C$26,MATCH(装备强化附表!AC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435</v>
      </c>
      <c r="AD947" s="54">
        <f t="shared" si="221"/>
        <v>870000</v>
      </c>
      <c r="AE947" s="54">
        <f>ROUNDUP(装备强化!$F$3*INDEX(装备强化!$C$12:$C$26,MATCH(装备强化附表!AE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479</v>
      </c>
      <c r="AF947" s="54">
        <f t="shared" si="222"/>
        <v>958000</v>
      </c>
      <c r="AG947" s="54">
        <f>ROUNDUP(装备强化!$F$3*INDEX(装备强化!$C$12:$C$26,MATCH(装备强化附表!AG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522</v>
      </c>
      <c r="AH947" s="54">
        <f t="shared" si="223"/>
        <v>1044000</v>
      </c>
      <c r="AI947" s="54">
        <f>ROUNDUP(装备强化!$F$3*INDEX(装备强化!$C$12:$C$26,MATCH(装备强化附表!AI$1,装备强化!$B$12:$B$26,0))*INDEX(装备强化!$G$12:$G$16,MATCH(装备强化附表!$D947,装备强化!$F$12:$F$16,0))*(INDEX(装备强化!$K$12:$K$26,MATCH(装备强化附表!$E947,装备强化!$J$12:$J$26,0))+IF($B947=1,装备强化!$K$28,0))*INDEX(装备强化!$O$12:$O$21,MATCH(装备强化附表!$C947,装备强化!$N$12:$N$21,0)),0)</f>
        <v>566</v>
      </c>
      <c r="AJ947" s="54">
        <f t="shared" si="224"/>
        <v>1132000</v>
      </c>
    </row>
    <row r="948" spans="1:36">
      <c r="A948" t="s">
        <v>1762</v>
      </c>
      <c r="B948">
        <v>1</v>
      </c>
      <c r="C948" t="s">
        <v>129</v>
      </c>
      <c r="D948" t="s">
        <v>311</v>
      </c>
      <c r="E948">
        <v>60</v>
      </c>
      <c r="F948" t="s">
        <v>232</v>
      </c>
      <c r="G948" s="54">
        <f>ROUNDUP(装备强化!$F$3*INDEX(装备强化!$C$12:$C$26,MATCH(装备强化附表!G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27</v>
      </c>
      <c r="H948" s="54">
        <f t="shared" si="210"/>
        <v>54000</v>
      </c>
      <c r="I948" s="54">
        <f>ROUNDUP(装备强化!$F$3*INDEX(装备强化!$C$12:$C$26,MATCH(装备强化附表!I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40</v>
      </c>
      <c r="J948" s="54">
        <f t="shared" si="211"/>
        <v>80000</v>
      </c>
      <c r="K948" s="54">
        <f>ROUNDUP(装备强化!$F$3*INDEX(装备强化!$C$12:$C$26,MATCH(装备强化附表!K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60</v>
      </c>
      <c r="L948" s="54">
        <f t="shared" si="212"/>
        <v>120000</v>
      </c>
      <c r="M948" s="54">
        <f>ROUNDUP(装备强化!$F$3*INDEX(装备强化!$C$12:$C$26,MATCH(装备强化附表!M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73</v>
      </c>
      <c r="N948" s="54">
        <f t="shared" si="213"/>
        <v>146000</v>
      </c>
      <c r="O948" s="54">
        <f>ROUNDUP(装备强化!$F$3*INDEX(装备强化!$C$12:$C$26,MATCH(装备强化附表!O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92</v>
      </c>
      <c r="P948" s="54">
        <f t="shared" si="214"/>
        <v>184000</v>
      </c>
      <c r="Q948" s="54">
        <f>ROUNDUP(装备强化!$F$3*INDEX(装备强化!$C$12:$C$26,MATCH(装备强化附表!Q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165</v>
      </c>
      <c r="R948" s="54">
        <f t="shared" si="215"/>
        <v>330000</v>
      </c>
      <c r="S948" s="54">
        <f>ROUNDUP(装备强化!$F$3*INDEX(装备强化!$C$12:$C$26,MATCH(装备强化附表!S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191</v>
      </c>
      <c r="T948" s="54">
        <f t="shared" si="216"/>
        <v>382000</v>
      </c>
      <c r="U948" s="54">
        <f>ROUNDUP(装备强化!$F$3*INDEX(装备强化!$C$12:$C$26,MATCH(装备强化附表!U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217</v>
      </c>
      <c r="V948" s="54">
        <f t="shared" si="217"/>
        <v>434000</v>
      </c>
      <c r="W948" s="54">
        <f>ROUNDUP(装备强化!$F$3*INDEX(装备强化!$C$12:$C$26,MATCH(装备强化附表!W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243</v>
      </c>
      <c r="X948" s="54">
        <f t="shared" si="218"/>
        <v>486000</v>
      </c>
      <c r="Y948" s="54">
        <f>ROUNDUP(装备强化!$F$3*INDEX(装备强化!$C$12:$C$26,MATCH(装备强化附表!Y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270</v>
      </c>
      <c r="Z948" s="54">
        <f t="shared" si="219"/>
        <v>540000</v>
      </c>
      <c r="AA948" s="54">
        <f>ROUNDUP(装备强化!$F$3*INDEX(装备强化!$C$12:$C$26,MATCH(装备强化附表!AA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473</v>
      </c>
      <c r="AB948" s="54">
        <f t="shared" si="220"/>
        <v>946000</v>
      </c>
      <c r="AC948" s="54">
        <f>ROUNDUP(装备强化!$F$3*INDEX(装备强化!$C$12:$C$26,MATCH(装备强化附表!AC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525</v>
      </c>
      <c r="AD948" s="54">
        <f t="shared" si="221"/>
        <v>1050000</v>
      </c>
      <c r="AE948" s="54">
        <f>ROUNDUP(装备强化!$F$3*INDEX(装备强化!$C$12:$C$26,MATCH(装备强化附表!AE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578</v>
      </c>
      <c r="AF948" s="54">
        <f t="shared" si="222"/>
        <v>1156000</v>
      </c>
      <c r="AG948" s="54">
        <f>ROUNDUP(装备强化!$F$3*INDEX(装备强化!$C$12:$C$26,MATCH(装备强化附表!AG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630</v>
      </c>
      <c r="AH948" s="54">
        <f t="shared" si="223"/>
        <v>1260000</v>
      </c>
      <c r="AI948" s="54">
        <f>ROUNDUP(装备强化!$F$3*INDEX(装备强化!$C$12:$C$26,MATCH(装备强化附表!AI$1,装备强化!$B$12:$B$26,0))*INDEX(装备强化!$G$12:$G$16,MATCH(装备强化附表!$D948,装备强化!$F$12:$F$16,0))*(INDEX(装备强化!$K$12:$K$26,MATCH(装备强化附表!$E948,装备强化!$J$12:$J$26,0))+IF($B948=1,装备强化!$K$28,0))*INDEX(装备强化!$O$12:$O$21,MATCH(装备强化附表!$C948,装备强化!$N$12:$N$21,0)),0)</f>
        <v>683</v>
      </c>
      <c r="AJ948" s="54">
        <f t="shared" si="224"/>
        <v>1366000</v>
      </c>
    </row>
    <row r="949" spans="1:36">
      <c r="A949" t="s">
        <v>1767</v>
      </c>
      <c r="B949">
        <v>0</v>
      </c>
      <c r="C949" t="s">
        <v>123</v>
      </c>
      <c r="D949" t="s">
        <v>311</v>
      </c>
      <c r="E949">
        <v>65</v>
      </c>
      <c r="F949" t="s">
        <v>232</v>
      </c>
      <c r="G949" s="54">
        <f>ROUNDUP(装备强化!$F$3*INDEX(装备强化!$C$12:$C$26,MATCH(装备强化附表!G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24</v>
      </c>
      <c r="H949" s="54">
        <f t="shared" si="210"/>
        <v>48000</v>
      </c>
      <c r="I949" s="54">
        <f>ROUNDUP(装备强化!$F$3*INDEX(装备强化!$C$12:$C$26,MATCH(装备强化附表!I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35</v>
      </c>
      <c r="J949" s="54">
        <f t="shared" si="211"/>
        <v>70000</v>
      </c>
      <c r="K949" s="54">
        <f>ROUNDUP(装备强化!$F$3*INDEX(装备强化!$C$12:$C$26,MATCH(装备强化附表!K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53</v>
      </c>
      <c r="L949" s="54">
        <f t="shared" si="212"/>
        <v>106000</v>
      </c>
      <c r="M949" s="54">
        <f>ROUNDUP(装备强化!$F$3*INDEX(装备强化!$C$12:$C$26,MATCH(装备强化附表!M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64</v>
      </c>
      <c r="N949" s="54">
        <f t="shared" si="213"/>
        <v>128000</v>
      </c>
      <c r="O949" s="54">
        <f>ROUNDUP(装备强化!$F$3*INDEX(装备强化!$C$12:$C$26,MATCH(装备强化附表!O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82</v>
      </c>
      <c r="P949" s="54">
        <f t="shared" si="214"/>
        <v>164000</v>
      </c>
      <c r="Q949" s="54">
        <f>ROUNDUP(装备强化!$F$3*INDEX(装备强化!$C$12:$C$26,MATCH(装备强化附表!Q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146</v>
      </c>
      <c r="R949" s="54">
        <f t="shared" si="215"/>
        <v>292000</v>
      </c>
      <c r="S949" s="54">
        <f>ROUNDUP(装备强化!$F$3*INDEX(装备强化!$C$12:$C$26,MATCH(装备强化附表!S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169</v>
      </c>
      <c r="T949" s="54">
        <f t="shared" si="216"/>
        <v>338000</v>
      </c>
      <c r="U949" s="54">
        <f>ROUNDUP(装备强化!$F$3*INDEX(装备强化!$C$12:$C$26,MATCH(装备强化附表!U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192</v>
      </c>
      <c r="V949" s="54">
        <f t="shared" si="217"/>
        <v>384000</v>
      </c>
      <c r="W949" s="54">
        <f>ROUNDUP(装备强化!$F$3*INDEX(装备强化!$C$12:$C$26,MATCH(装备强化附表!W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216</v>
      </c>
      <c r="X949" s="54">
        <f t="shared" si="218"/>
        <v>432000</v>
      </c>
      <c r="Y949" s="54">
        <f>ROUNDUP(装备强化!$F$3*INDEX(装备强化!$C$12:$C$26,MATCH(装备强化附表!Y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239</v>
      </c>
      <c r="Z949" s="54">
        <f t="shared" si="219"/>
        <v>478000</v>
      </c>
      <c r="AA949" s="54">
        <f>ROUNDUP(装备强化!$F$3*INDEX(装备强化!$C$12:$C$26,MATCH(装备强化附表!AA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419</v>
      </c>
      <c r="AB949" s="54">
        <f t="shared" si="220"/>
        <v>838000</v>
      </c>
      <c r="AC949" s="54">
        <f>ROUNDUP(装备强化!$F$3*INDEX(装备强化!$C$12:$C$26,MATCH(装备强化附表!AC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465</v>
      </c>
      <c r="AD949" s="54">
        <f t="shared" si="221"/>
        <v>930000</v>
      </c>
      <c r="AE949" s="54">
        <f>ROUNDUP(装备强化!$F$3*INDEX(装备强化!$C$12:$C$26,MATCH(装备强化附表!AE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512</v>
      </c>
      <c r="AF949" s="54">
        <f t="shared" si="222"/>
        <v>1024000</v>
      </c>
      <c r="AG949" s="54">
        <f>ROUNDUP(装备强化!$F$3*INDEX(装备强化!$C$12:$C$26,MATCH(装备强化附表!AG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558</v>
      </c>
      <c r="AH949" s="54">
        <f t="shared" si="223"/>
        <v>1116000</v>
      </c>
      <c r="AI949" s="54">
        <f>ROUNDUP(装备强化!$F$3*INDEX(装备强化!$C$12:$C$26,MATCH(装备强化附表!AI$1,装备强化!$B$12:$B$26,0))*INDEX(装备强化!$G$12:$G$16,MATCH(装备强化附表!$D949,装备强化!$F$12:$F$16,0))*(INDEX(装备强化!$K$12:$K$26,MATCH(装备强化附表!$E949,装备强化!$J$12:$J$26,0))+IF($B949=1,装备强化!$K$28,0))*INDEX(装备强化!$O$12:$O$21,MATCH(装备强化附表!$C949,装备强化!$N$12:$N$21,0)),0)</f>
        <v>605</v>
      </c>
      <c r="AJ949" s="54">
        <f t="shared" si="224"/>
        <v>1210000</v>
      </c>
    </row>
    <row r="950" spans="1:36">
      <c r="A950" t="s">
        <v>1772</v>
      </c>
      <c r="B950">
        <v>0</v>
      </c>
      <c r="C950" t="s">
        <v>124</v>
      </c>
      <c r="D950" t="s">
        <v>311</v>
      </c>
      <c r="E950">
        <v>65</v>
      </c>
      <c r="F950" t="s">
        <v>232</v>
      </c>
      <c r="G950" s="54">
        <f>ROUNDUP(装备强化!$F$3*INDEX(装备强化!$C$12:$C$26,MATCH(装备强化附表!G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30</v>
      </c>
      <c r="H950" s="54">
        <f t="shared" si="210"/>
        <v>60000</v>
      </c>
      <c r="I950" s="54">
        <f>ROUNDUP(装备强化!$F$3*INDEX(装备强化!$C$12:$C$26,MATCH(装备强化附表!I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44</v>
      </c>
      <c r="J950" s="54">
        <f t="shared" si="211"/>
        <v>88000</v>
      </c>
      <c r="K950" s="54">
        <f>ROUNDUP(装备强化!$F$3*INDEX(装备强化!$C$12:$C$26,MATCH(装备强化附表!K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66</v>
      </c>
      <c r="L950" s="54">
        <f t="shared" si="212"/>
        <v>132000</v>
      </c>
      <c r="M950" s="54">
        <f>ROUNDUP(装备强化!$F$3*INDEX(装备强化!$C$12:$C$26,MATCH(装备强化附表!M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80</v>
      </c>
      <c r="N950" s="54">
        <f t="shared" si="213"/>
        <v>160000</v>
      </c>
      <c r="O950" s="54">
        <f>ROUNDUP(装备强化!$F$3*INDEX(装备强化!$C$12:$C$26,MATCH(装备强化附表!O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102</v>
      </c>
      <c r="P950" s="54">
        <f t="shared" si="214"/>
        <v>204000</v>
      </c>
      <c r="Q950" s="54">
        <f>ROUNDUP(装备强化!$F$3*INDEX(装备强化!$C$12:$C$26,MATCH(装备强化附表!Q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182</v>
      </c>
      <c r="R950" s="54">
        <f t="shared" si="215"/>
        <v>364000</v>
      </c>
      <c r="S950" s="54">
        <f>ROUNDUP(装备强化!$F$3*INDEX(装备强化!$C$12:$C$26,MATCH(装备强化附表!S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211</v>
      </c>
      <c r="T950" s="54">
        <f t="shared" si="216"/>
        <v>422000</v>
      </c>
      <c r="U950" s="54">
        <f>ROUNDUP(装备强化!$F$3*INDEX(装备强化!$C$12:$C$26,MATCH(装备强化附表!U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240</v>
      </c>
      <c r="V950" s="54">
        <f t="shared" si="217"/>
        <v>480000</v>
      </c>
      <c r="W950" s="54">
        <f>ROUNDUP(装备强化!$F$3*INDEX(装备强化!$C$12:$C$26,MATCH(装备强化附表!W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269</v>
      </c>
      <c r="X950" s="54">
        <f t="shared" si="218"/>
        <v>538000</v>
      </c>
      <c r="Y950" s="54">
        <f>ROUNDUP(装备强化!$F$3*INDEX(装备强化!$C$12:$C$26,MATCH(装备强化附表!Y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298</v>
      </c>
      <c r="Z950" s="54">
        <f t="shared" si="219"/>
        <v>596000</v>
      </c>
      <c r="AA950" s="54">
        <f>ROUNDUP(装备强化!$F$3*INDEX(装备强化!$C$12:$C$26,MATCH(装备强化附表!AA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524</v>
      </c>
      <c r="AB950" s="54">
        <f t="shared" si="220"/>
        <v>1048000</v>
      </c>
      <c r="AC950" s="54">
        <f>ROUNDUP(装备强化!$F$3*INDEX(装备强化!$C$12:$C$26,MATCH(装备强化附表!AC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582</v>
      </c>
      <c r="AD950" s="54">
        <f t="shared" si="221"/>
        <v>1164000</v>
      </c>
      <c r="AE950" s="54">
        <f>ROUNDUP(装备强化!$F$3*INDEX(装备强化!$C$12:$C$26,MATCH(装备强化附表!AE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640</v>
      </c>
      <c r="AF950" s="54">
        <f t="shared" si="222"/>
        <v>1280000</v>
      </c>
      <c r="AG950" s="54">
        <f>ROUNDUP(装备强化!$F$3*INDEX(装备强化!$C$12:$C$26,MATCH(装备强化附表!AG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698</v>
      </c>
      <c r="AH950" s="54">
        <f t="shared" si="223"/>
        <v>1396000</v>
      </c>
      <c r="AI950" s="54">
        <f>ROUNDUP(装备强化!$F$3*INDEX(装备强化!$C$12:$C$26,MATCH(装备强化附表!AI$1,装备强化!$B$12:$B$26,0))*INDEX(装备强化!$G$12:$G$16,MATCH(装备强化附表!$D950,装备强化!$F$12:$F$16,0))*(INDEX(装备强化!$K$12:$K$26,MATCH(装备强化附表!$E950,装备强化!$J$12:$J$26,0))+IF($B950=1,装备强化!$K$28,0))*INDEX(装备强化!$O$12:$O$21,MATCH(装备强化附表!$C950,装备强化!$N$12:$N$21,0)),0)</f>
        <v>756</v>
      </c>
      <c r="AJ950" s="54">
        <f t="shared" si="224"/>
        <v>1512000</v>
      </c>
    </row>
    <row r="951" spans="1:36">
      <c r="A951" t="s">
        <v>1777</v>
      </c>
      <c r="B951">
        <v>0</v>
      </c>
      <c r="C951" t="s">
        <v>125</v>
      </c>
      <c r="D951" t="s">
        <v>311</v>
      </c>
      <c r="E951">
        <v>65</v>
      </c>
      <c r="F951" t="s">
        <v>232</v>
      </c>
      <c r="G951" s="54">
        <f>ROUNDUP(装备强化!$F$3*INDEX(装备强化!$C$12:$C$26,MATCH(装备强化附表!G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30</v>
      </c>
      <c r="H951" s="54">
        <f t="shared" si="210"/>
        <v>60000</v>
      </c>
      <c r="I951" s="54">
        <f>ROUNDUP(装备强化!$F$3*INDEX(装备强化!$C$12:$C$26,MATCH(装备强化附表!I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44</v>
      </c>
      <c r="J951" s="54">
        <f t="shared" si="211"/>
        <v>88000</v>
      </c>
      <c r="K951" s="54">
        <f>ROUNDUP(装备强化!$F$3*INDEX(装备强化!$C$12:$C$26,MATCH(装备强化附表!K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66</v>
      </c>
      <c r="L951" s="54">
        <f t="shared" si="212"/>
        <v>132000</v>
      </c>
      <c r="M951" s="54">
        <f>ROUNDUP(装备强化!$F$3*INDEX(装备强化!$C$12:$C$26,MATCH(装备强化附表!M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80</v>
      </c>
      <c r="N951" s="54">
        <f t="shared" si="213"/>
        <v>160000</v>
      </c>
      <c r="O951" s="54">
        <f>ROUNDUP(装备强化!$F$3*INDEX(装备强化!$C$12:$C$26,MATCH(装备强化附表!O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102</v>
      </c>
      <c r="P951" s="54">
        <f t="shared" si="214"/>
        <v>204000</v>
      </c>
      <c r="Q951" s="54">
        <f>ROUNDUP(装备强化!$F$3*INDEX(装备强化!$C$12:$C$26,MATCH(装备强化附表!Q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182</v>
      </c>
      <c r="R951" s="54">
        <f t="shared" si="215"/>
        <v>364000</v>
      </c>
      <c r="S951" s="54">
        <f>ROUNDUP(装备强化!$F$3*INDEX(装备强化!$C$12:$C$26,MATCH(装备强化附表!S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211</v>
      </c>
      <c r="T951" s="54">
        <f t="shared" si="216"/>
        <v>422000</v>
      </c>
      <c r="U951" s="54">
        <f>ROUNDUP(装备强化!$F$3*INDEX(装备强化!$C$12:$C$26,MATCH(装备强化附表!U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240</v>
      </c>
      <c r="V951" s="54">
        <f t="shared" si="217"/>
        <v>480000</v>
      </c>
      <c r="W951" s="54">
        <f>ROUNDUP(装备强化!$F$3*INDEX(装备强化!$C$12:$C$26,MATCH(装备强化附表!W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269</v>
      </c>
      <c r="X951" s="54">
        <f t="shared" si="218"/>
        <v>538000</v>
      </c>
      <c r="Y951" s="54">
        <f>ROUNDUP(装备强化!$F$3*INDEX(装备强化!$C$12:$C$26,MATCH(装备强化附表!Y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298</v>
      </c>
      <c r="Z951" s="54">
        <f t="shared" si="219"/>
        <v>596000</v>
      </c>
      <c r="AA951" s="54">
        <f>ROUNDUP(装备强化!$F$3*INDEX(装备强化!$C$12:$C$26,MATCH(装备强化附表!AA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524</v>
      </c>
      <c r="AB951" s="54">
        <f t="shared" si="220"/>
        <v>1048000</v>
      </c>
      <c r="AC951" s="54">
        <f>ROUNDUP(装备强化!$F$3*INDEX(装备强化!$C$12:$C$26,MATCH(装备强化附表!AC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582</v>
      </c>
      <c r="AD951" s="54">
        <f t="shared" si="221"/>
        <v>1164000</v>
      </c>
      <c r="AE951" s="54">
        <f>ROUNDUP(装备强化!$F$3*INDEX(装备强化!$C$12:$C$26,MATCH(装备强化附表!AE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640</v>
      </c>
      <c r="AF951" s="54">
        <f t="shared" si="222"/>
        <v>1280000</v>
      </c>
      <c r="AG951" s="54">
        <f>ROUNDUP(装备强化!$F$3*INDEX(装备强化!$C$12:$C$26,MATCH(装备强化附表!AG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698</v>
      </c>
      <c r="AH951" s="54">
        <f t="shared" si="223"/>
        <v>1396000</v>
      </c>
      <c r="AI951" s="54">
        <f>ROUNDUP(装备强化!$F$3*INDEX(装备强化!$C$12:$C$26,MATCH(装备强化附表!AI$1,装备强化!$B$12:$B$26,0))*INDEX(装备强化!$G$12:$G$16,MATCH(装备强化附表!$D951,装备强化!$F$12:$F$16,0))*(INDEX(装备强化!$K$12:$K$26,MATCH(装备强化附表!$E951,装备强化!$J$12:$J$26,0))+IF($B951=1,装备强化!$K$28,0))*INDEX(装备强化!$O$12:$O$21,MATCH(装备强化附表!$C951,装备强化!$N$12:$N$21,0)),0)</f>
        <v>756</v>
      </c>
      <c r="AJ951" s="54">
        <f t="shared" si="224"/>
        <v>1512000</v>
      </c>
    </row>
    <row r="952" spans="1:36">
      <c r="A952" t="s">
        <v>1782</v>
      </c>
      <c r="B952">
        <v>0</v>
      </c>
      <c r="C952" t="s">
        <v>130</v>
      </c>
      <c r="D952" t="s">
        <v>311</v>
      </c>
      <c r="E952">
        <v>65</v>
      </c>
      <c r="F952" t="s">
        <v>232</v>
      </c>
      <c r="G952" s="54">
        <f>ROUNDUP(装备强化!$F$3*INDEX(装备强化!$C$12:$C$26,MATCH(装备强化附表!G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24</v>
      </c>
      <c r="H952" s="54">
        <f t="shared" si="210"/>
        <v>48000</v>
      </c>
      <c r="I952" s="54">
        <f>ROUNDUP(装备强化!$F$3*INDEX(装备强化!$C$12:$C$26,MATCH(装备强化附表!I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35</v>
      </c>
      <c r="J952" s="54">
        <f t="shared" si="211"/>
        <v>70000</v>
      </c>
      <c r="K952" s="54">
        <f>ROUNDUP(装备强化!$F$3*INDEX(装备强化!$C$12:$C$26,MATCH(装备强化附表!K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53</v>
      </c>
      <c r="L952" s="54">
        <f t="shared" si="212"/>
        <v>106000</v>
      </c>
      <c r="M952" s="54">
        <f>ROUNDUP(装备强化!$F$3*INDEX(装备强化!$C$12:$C$26,MATCH(装备强化附表!M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64</v>
      </c>
      <c r="N952" s="54">
        <f t="shared" si="213"/>
        <v>128000</v>
      </c>
      <c r="O952" s="54">
        <f>ROUNDUP(装备强化!$F$3*INDEX(装备强化!$C$12:$C$26,MATCH(装备强化附表!O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82</v>
      </c>
      <c r="P952" s="54">
        <f t="shared" si="214"/>
        <v>164000</v>
      </c>
      <c r="Q952" s="54">
        <f>ROUNDUP(装备强化!$F$3*INDEX(装备强化!$C$12:$C$26,MATCH(装备强化附表!Q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146</v>
      </c>
      <c r="R952" s="54">
        <f t="shared" si="215"/>
        <v>292000</v>
      </c>
      <c r="S952" s="54">
        <f>ROUNDUP(装备强化!$F$3*INDEX(装备强化!$C$12:$C$26,MATCH(装备强化附表!S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169</v>
      </c>
      <c r="T952" s="54">
        <f t="shared" si="216"/>
        <v>338000</v>
      </c>
      <c r="U952" s="54">
        <f>ROUNDUP(装备强化!$F$3*INDEX(装备强化!$C$12:$C$26,MATCH(装备强化附表!U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192</v>
      </c>
      <c r="V952" s="54">
        <f t="shared" si="217"/>
        <v>384000</v>
      </c>
      <c r="W952" s="54">
        <f>ROUNDUP(装备强化!$F$3*INDEX(装备强化!$C$12:$C$26,MATCH(装备强化附表!W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216</v>
      </c>
      <c r="X952" s="54">
        <f t="shared" si="218"/>
        <v>432000</v>
      </c>
      <c r="Y952" s="54">
        <f>ROUNDUP(装备强化!$F$3*INDEX(装备强化!$C$12:$C$26,MATCH(装备强化附表!Y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239</v>
      </c>
      <c r="Z952" s="54">
        <f t="shared" si="219"/>
        <v>478000</v>
      </c>
      <c r="AA952" s="54">
        <f>ROUNDUP(装备强化!$F$3*INDEX(装备强化!$C$12:$C$26,MATCH(装备强化附表!AA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419</v>
      </c>
      <c r="AB952" s="54">
        <f t="shared" si="220"/>
        <v>838000</v>
      </c>
      <c r="AC952" s="54">
        <f>ROUNDUP(装备强化!$F$3*INDEX(装备强化!$C$12:$C$26,MATCH(装备强化附表!AC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465</v>
      </c>
      <c r="AD952" s="54">
        <f t="shared" si="221"/>
        <v>930000</v>
      </c>
      <c r="AE952" s="54">
        <f>ROUNDUP(装备强化!$F$3*INDEX(装备强化!$C$12:$C$26,MATCH(装备强化附表!AE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512</v>
      </c>
      <c r="AF952" s="54">
        <f t="shared" si="222"/>
        <v>1024000</v>
      </c>
      <c r="AG952" s="54">
        <f>ROUNDUP(装备强化!$F$3*INDEX(装备强化!$C$12:$C$26,MATCH(装备强化附表!AG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558</v>
      </c>
      <c r="AH952" s="54">
        <f t="shared" si="223"/>
        <v>1116000</v>
      </c>
      <c r="AI952" s="54">
        <f>ROUNDUP(装备强化!$F$3*INDEX(装备强化!$C$12:$C$26,MATCH(装备强化附表!AI$1,装备强化!$B$12:$B$26,0))*INDEX(装备强化!$G$12:$G$16,MATCH(装备强化附表!$D952,装备强化!$F$12:$F$16,0))*(INDEX(装备强化!$K$12:$K$26,MATCH(装备强化附表!$E952,装备强化!$J$12:$J$26,0))+IF($B952=1,装备强化!$K$28,0))*INDEX(装备强化!$O$12:$O$21,MATCH(装备强化附表!$C952,装备强化!$N$12:$N$21,0)),0)</f>
        <v>605</v>
      </c>
      <c r="AJ952" s="54">
        <f t="shared" si="224"/>
        <v>1210000</v>
      </c>
    </row>
    <row r="953" spans="1:36">
      <c r="A953" t="s">
        <v>1787</v>
      </c>
      <c r="B953">
        <v>0</v>
      </c>
      <c r="C953" t="s">
        <v>131</v>
      </c>
      <c r="D953" t="s">
        <v>311</v>
      </c>
      <c r="E953">
        <v>65</v>
      </c>
      <c r="F953" t="s">
        <v>232</v>
      </c>
      <c r="G953" s="54">
        <f>ROUNDUP(装备强化!$F$3*INDEX(装备强化!$C$12:$C$26,MATCH(装备强化附表!G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24</v>
      </c>
      <c r="H953" s="54">
        <f t="shared" si="210"/>
        <v>48000</v>
      </c>
      <c r="I953" s="54">
        <f>ROUNDUP(装备强化!$F$3*INDEX(装备强化!$C$12:$C$26,MATCH(装备强化附表!I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35</v>
      </c>
      <c r="J953" s="54">
        <f t="shared" si="211"/>
        <v>70000</v>
      </c>
      <c r="K953" s="54">
        <f>ROUNDUP(装备强化!$F$3*INDEX(装备强化!$C$12:$C$26,MATCH(装备强化附表!K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53</v>
      </c>
      <c r="L953" s="54">
        <f t="shared" si="212"/>
        <v>106000</v>
      </c>
      <c r="M953" s="54">
        <f>ROUNDUP(装备强化!$F$3*INDEX(装备强化!$C$12:$C$26,MATCH(装备强化附表!M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64</v>
      </c>
      <c r="N953" s="54">
        <f t="shared" si="213"/>
        <v>128000</v>
      </c>
      <c r="O953" s="54">
        <f>ROUNDUP(装备强化!$F$3*INDEX(装备强化!$C$12:$C$26,MATCH(装备强化附表!O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82</v>
      </c>
      <c r="P953" s="54">
        <f t="shared" si="214"/>
        <v>164000</v>
      </c>
      <c r="Q953" s="54">
        <f>ROUNDUP(装备强化!$F$3*INDEX(装备强化!$C$12:$C$26,MATCH(装备强化附表!Q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146</v>
      </c>
      <c r="R953" s="54">
        <f t="shared" si="215"/>
        <v>292000</v>
      </c>
      <c r="S953" s="54">
        <f>ROUNDUP(装备强化!$F$3*INDEX(装备强化!$C$12:$C$26,MATCH(装备强化附表!S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169</v>
      </c>
      <c r="T953" s="54">
        <f t="shared" si="216"/>
        <v>338000</v>
      </c>
      <c r="U953" s="54">
        <f>ROUNDUP(装备强化!$F$3*INDEX(装备强化!$C$12:$C$26,MATCH(装备强化附表!U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192</v>
      </c>
      <c r="V953" s="54">
        <f t="shared" si="217"/>
        <v>384000</v>
      </c>
      <c r="W953" s="54">
        <f>ROUNDUP(装备强化!$F$3*INDEX(装备强化!$C$12:$C$26,MATCH(装备强化附表!W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216</v>
      </c>
      <c r="X953" s="54">
        <f t="shared" si="218"/>
        <v>432000</v>
      </c>
      <c r="Y953" s="54">
        <f>ROUNDUP(装备强化!$F$3*INDEX(装备强化!$C$12:$C$26,MATCH(装备强化附表!Y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239</v>
      </c>
      <c r="Z953" s="54">
        <f t="shared" si="219"/>
        <v>478000</v>
      </c>
      <c r="AA953" s="54">
        <f>ROUNDUP(装备强化!$F$3*INDEX(装备强化!$C$12:$C$26,MATCH(装备强化附表!AA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419</v>
      </c>
      <c r="AB953" s="54">
        <f t="shared" si="220"/>
        <v>838000</v>
      </c>
      <c r="AC953" s="54">
        <f>ROUNDUP(装备强化!$F$3*INDEX(装备强化!$C$12:$C$26,MATCH(装备强化附表!AC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465</v>
      </c>
      <c r="AD953" s="54">
        <f t="shared" si="221"/>
        <v>930000</v>
      </c>
      <c r="AE953" s="54">
        <f>ROUNDUP(装备强化!$F$3*INDEX(装备强化!$C$12:$C$26,MATCH(装备强化附表!AE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512</v>
      </c>
      <c r="AF953" s="54">
        <f t="shared" si="222"/>
        <v>1024000</v>
      </c>
      <c r="AG953" s="54">
        <f>ROUNDUP(装备强化!$F$3*INDEX(装备强化!$C$12:$C$26,MATCH(装备强化附表!AG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558</v>
      </c>
      <c r="AH953" s="54">
        <f t="shared" si="223"/>
        <v>1116000</v>
      </c>
      <c r="AI953" s="54">
        <f>ROUNDUP(装备强化!$F$3*INDEX(装备强化!$C$12:$C$26,MATCH(装备强化附表!AI$1,装备强化!$B$12:$B$26,0))*INDEX(装备强化!$G$12:$G$16,MATCH(装备强化附表!$D953,装备强化!$F$12:$F$16,0))*(INDEX(装备强化!$K$12:$K$26,MATCH(装备强化附表!$E953,装备强化!$J$12:$J$26,0))+IF($B953=1,装备强化!$K$28,0))*INDEX(装备强化!$O$12:$O$21,MATCH(装备强化附表!$C953,装备强化!$N$12:$N$21,0)),0)</f>
        <v>605</v>
      </c>
      <c r="AJ953" s="54">
        <f t="shared" si="224"/>
        <v>1210000</v>
      </c>
    </row>
    <row r="954" spans="1:36">
      <c r="A954" t="s">
        <v>1792</v>
      </c>
      <c r="B954">
        <v>0</v>
      </c>
      <c r="C954" t="s">
        <v>132</v>
      </c>
      <c r="D954" t="s">
        <v>311</v>
      </c>
      <c r="E954">
        <v>65</v>
      </c>
      <c r="F954" t="s">
        <v>232</v>
      </c>
      <c r="G954" s="54">
        <f>ROUNDUP(装备强化!$F$3*INDEX(装备强化!$C$12:$C$26,MATCH(装备强化附表!G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14</v>
      </c>
      <c r="H954" s="54">
        <f t="shared" si="210"/>
        <v>28000</v>
      </c>
      <c r="I954" s="54">
        <f>ROUNDUP(装备强化!$F$3*INDEX(装备强化!$C$12:$C$26,MATCH(装备强化附表!I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21</v>
      </c>
      <c r="J954" s="54">
        <f t="shared" si="211"/>
        <v>42000</v>
      </c>
      <c r="K954" s="54">
        <f>ROUNDUP(装备强化!$F$3*INDEX(装备强化!$C$12:$C$26,MATCH(装备强化附表!K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32</v>
      </c>
      <c r="L954" s="54">
        <f t="shared" si="212"/>
        <v>64000</v>
      </c>
      <c r="M954" s="54">
        <f>ROUNDUP(装备强化!$F$3*INDEX(装备强化!$C$12:$C$26,MATCH(装备强化附表!M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39</v>
      </c>
      <c r="N954" s="54">
        <f t="shared" si="213"/>
        <v>78000</v>
      </c>
      <c r="O954" s="54">
        <f>ROUNDUP(装备强化!$F$3*INDEX(装备强化!$C$12:$C$26,MATCH(装备强化附表!O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49</v>
      </c>
      <c r="P954" s="54">
        <f t="shared" si="214"/>
        <v>98000</v>
      </c>
      <c r="Q954" s="54">
        <f>ROUNDUP(装备强化!$F$3*INDEX(装备强化!$C$12:$C$26,MATCH(装备强化附表!Q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88</v>
      </c>
      <c r="R954" s="54">
        <f t="shared" si="215"/>
        <v>176000</v>
      </c>
      <c r="S954" s="54">
        <f>ROUNDUP(装备强化!$F$3*INDEX(装备强化!$C$12:$C$26,MATCH(装备强化附表!S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102</v>
      </c>
      <c r="T954" s="54">
        <f t="shared" si="216"/>
        <v>204000</v>
      </c>
      <c r="U954" s="54">
        <f>ROUNDUP(装备强化!$F$3*INDEX(装备强化!$C$12:$C$26,MATCH(装备强化附表!U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116</v>
      </c>
      <c r="V954" s="54">
        <f t="shared" si="217"/>
        <v>232000</v>
      </c>
      <c r="W954" s="54">
        <f>ROUNDUP(装备强化!$F$3*INDEX(装备强化!$C$12:$C$26,MATCH(装备强化附表!W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130</v>
      </c>
      <c r="X954" s="54">
        <f t="shared" si="218"/>
        <v>260000</v>
      </c>
      <c r="Y954" s="54">
        <f>ROUNDUP(装备强化!$F$3*INDEX(装备强化!$C$12:$C$26,MATCH(装备强化附表!Y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143</v>
      </c>
      <c r="Z954" s="54">
        <f t="shared" si="219"/>
        <v>286000</v>
      </c>
      <c r="AA954" s="54">
        <f>ROUNDUP(装备强化!$F$3*INDEX(装备强化!$C$12:$C$26,MATCH(装备强化附表!AA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252</v>
      </c>
      <c r="AB954" s="54">
        <f t="shared" si="220"/>
        <v>504000</v>
      </c>
      <c r="AC954" s="54">
        <f>ROUNDUP(装备强化!$F$3*INDEX(装备强化!$C$12:$C$26,MATCH(装备强化附表!AC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279</v>
      </c>
      <c r="AD954" s="54">
        <f t="shared" si="221"/>
        <v>558000</v>
      </c>
      <c r="AE954" s="54">
        <f>ROUNDUP(装备强化!$F$3*INDEX(装备强化!$C$12:$C$26,MATCH(装备强化附表!AE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307</v>
      </c>
      <c r="AF954" s="54">
        <f t="shared" si="222"/>
        <v>614000</v>
      </c>
      <c r="AG954" s="54">
        <f>ROUNDUP(装备强化!$F$3*INDEX(装备强化!$C$12:$C$26,MATCH(装备强化附表!AG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335</v>
      </c>
      <c r="AH954" s="54">
        <f t="shared" si="223"/>
        <v>670000</v>
      </c>
      <c r="AI954" s="54">
        <f>ROUNDUP(装备强化!$F$3*INDEX(装备强化!$C$12:$C$26,MATCH(装备强化附表!AI$1,装备强化!$B$12:$B$26,0))*INDEX(装备强化!$G$12:$G$16,MATCH(装备强化附表!$D954,装备强化!$F$12:$F$16,0))*(INDEX(装备强化!$K$12:$K$26,MATCH(装备强化附表!$E954,装备强化!$J$12:$J$26,0))+IF($B954=1,装备强化!$K$28,0))*INDEX(装备强化!$O$12:$O$21,MATCH(装备强化附表!$C954,装备强化!$N$12:$N$21,0)),0)</f>
        <v>363</v>
      </c>
      <c r="AJ954" s="54">
        <f t="shared" si="224"/>
        <v>726000</v>
      </c>
    </row>
    <row r="955" spans="1:36">
      <c r="A955" t="s">
        <v>1797</v>
      </c>
      <c r="B955">
        <v>0</v>
      </c>
      <c r="C955" t="s">
        <v>127</v>
      </c>
      <c r="D955" t="s">
        <v>311</v>
      </c>
      <c r="E955">
        <v>65</v>
      </c>
      <c r="F955" t="s">
        <v>135</v>
      </c>
      <c r="G955" s="54">
        <f>ROUNDUP(装备强化!$F$3*INDEX(装备强化!$C$12:$C$26,MATCH(装备强化附表!G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47</v>
      </c>
      <c r="H955" s="54">
        <f t="shared" si="210"/>
        <v>94000</v>
      </c>
      <c r="I955" s="54">
        <f>ROUNDUP(装备强化!$F$3*INDEX(装备强化!$C$12:$C$26,MATCH(装备强化附表!I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70</v>
      </c>
      <c r="J955" s="54">
        <f t="shared" si="211"/>
        <v>140000</v>
      </c>
      <c r="K955" s="54">
        <f>ROUNDUP(装备强化!$F$3*INDEX(装备强化!$C$12:$C$26,MATCH(装备强化附表!K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105</v>
      </c>
      <c r="L955" s="54">
        <f t="shared" si="212"/>
        <v>210000</v>
      </c>
      <c r="M955" s="54">
        <f>ROUNDUP(装备强化!$F$3*INDEX(装备强化!$C$12:$C$26,MATCH(装备强化附表!M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128</v>
      </c>
      <c r="N955" s="54">
        <f t="shared" si="213"/>
        <v>256000</v>
      </c>
      <c r="O955" s="54">
        <f>ROUNDUP(装备强化!$F$3*INDEX(装备强化!$C$12:$C$26,MATCH(装备强化附表!O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163</v>
      </c>
      <c r="P955" s="54">
        <f t="shared" si="214"/>
        <v>326000</v>
      </c>
      <c r="Q955" s="54">
        <f>ROUNDUP(装备强化!$F$3*INDEX(装备强化!$C$12:$C$26,MATCH(装备强化附表!Q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291</v>
      </c>
      <c r="R955" s="54">
        <f t="shared" si="215"/>
        <v>582000</v>
      </c>
      <c r="S955" s="54">
        <f>ROUNDUP(装备强化!$F$3*INDEX(装备强化!$C$12:$C$26,MATCH(装备强化附表!S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338</v>
      </c>
      <c r="T955" s="54">
        <f t="shared" si="216"/>
        <v>676000</v>
      </c>
      <c r="U955" s="54">
        <f>ROUNDUP(装备强化!$F$3*INDEX(装备强化!$C$12:$C$26,MATCH(装备强化附表!U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384</v>
      </c>
      <c r="V955" s="54">
        <f t="shared" si="217"/>
        <v>768000</v>
      </c>
      <c r="W955" s="54">
        <f>ROUNDUP(装备强化!$F$3*INDEX(装备强化!$C$12:$C$26,MATCH(装备强化附表!W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431</v>
      </c>
      <c r="X955" s="54">
        <f t="shared" si="218"/>
        <v>862000</v>
      </c>
      <c r="Y955" s="54">
        <f>ROUNDUP(装备强化!$F$3*INDEX(装备强化!$C$12:$C$26,MATCH(装备强化附表!Y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477</v>
      </c>
      <c r="Z955" s="54">
        <f t="shared" si="219"/>
        <v>954000</v>
      </c>
      <c r="AA955" s="54">
        <f>ROUNDUP(装备强化!$F$3*INDEX(装备强化!$C$12:$C$26,MATCH(装备强化附表!AA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837</v>
      </c>
      <c r="AB955" s="54">
        <f t="shared" si="220"/>
        <v>1674000</v>
      </c>
      <c r="AC955" s="54">
        <f>ROUNDUP(装备强化!$F$3*INDEX(装备强化!$C$12:$C$26,MATCH(装备强化附表!AC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930</v>
      </c>
      <c r="AD955" s="54">
        <f t="shared" si="221"/>
        <v>1860000</v>
      </c>
      <c r="AE955" s="54">
        <f>ROUNDUP(装备强化!$F$3*INDEX(装备强化!$C$12:$C$26,MATCH(装备强化附表!AE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1023</v>
      </c>
      <c r="AF955" s="54">
        <f t="shared" si="222"/>
        <v>2046000</v>
      </c>
      <c r="AG955" s="54">
        <f>ROUNDUP(装备强化!$F$3*INDEX(装备强化!$C$12:$C$26,MATCH(装备强化附表!AG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1116</v>
      </c>
      <c r="AH955" s="54">
        <f t="shared" si="223"/>
        <v>2232000</v>
      </c>
      <c r="AI955" s="54">
        <f>ROUNDUP(装备强化!$F$3*INDEX(装备强化!$C$12:$C$26,MATCH(装备强化附表!AI$1,装备强化!$B$12:$B$26,0))*INDEX(装备强化!$G$12:$G$16,MATCH(装备强化附表!$D955,装备强化!$F$12:$F$16,0))*(INDEX(装备强化!$K$12:$K$26,MATCH(装备强化附表!$E955,装备强化!$J$12:$J$26,0))+IF($B955=1,装备强化!$K$28,0))*INDEX(装备强化!$O$12:$O$21,MATCH(装备强化附表!$C955,装备强化!$N$12:$N$21,0)),0)</f>
        <v>1209</v>
      </c>
      <c r="AJ955" s="54">
        <f t="shared" si="224"/>
        <v>2418000</v>
      </c>
    </row>
    <row r="956" spans="1:36">
      <c r="A956" t="s">
        <v>1802</v>
      </c>
      <c r="B956">
        <v>1</v>
      </c>
      <c r="C956" t="s">
        <v>127</v>
      </c>
      <c r="D956" t="s">
        <v>311</v>
      </c>
      <c r="E956">
        <v>65</v>
      </c>
      <c r="F956" t="s">
        <v>135</v>
      </c>
      <c r="G956" s="54">
        <f>ROUNDUP(装备强化!$F$3*INDEX(装备强化!$C$12:$C$26,MATCH(装备强化附表!G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56</v>
      </c>
      <c r="H956" s="54">
        <f t="shared" si="210"/>
        <v>112000</v>
      </c>
      <c r="I956" s="54">
        <f>ROUNDUP(装备强化!$F$3*INDEX(装备强化!$C$12:$C$26,MATCH(装备强化附表!I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84</v>
      </c>
      <c r="J956" s="54">
        <f t="shared" si="211"/>
        <v>168000</v>
      </c>
      <c r="K956" s="54">
        <f>ROUNDUP(装备强化!$F$3*INDEX(装备强化!$C$12:$C$26,MATCH(装备强化附表!K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125</v>
      </c>
      <c r="L956" s="54">
        <f t="shared" si="212"/>
        <v>250000</v>
      </c>
      <c r="M956" s="54">
        <f>ROUNDUP(装备强化!$F$3*INDEX(装备强化!$C$12:$C$26,MATCH(装备强化附表!M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153</v>
      </c>
      <c r="N956" s="54">
        <f t="shared" si="213"/>
        <v>306000</v>
      </c>
      <c r="O956" s="54">
        <f>ROUNDUP(装备强化!$F$3*INDEX(装备强化!$C$12:$C$26,MATCH(装备强化附表!O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195</v>
      </c>
      <c r="P956" s="54">
        <f t="shared" si="214"/>
        <v>390000</v>
      </c>
      <c r="Q956" s="54">
        <f>ROUNDUP(装备强化!$F$3*INDEX(装备强化!$C$12:$C$26,MATCH(装备强化附表!Q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347</v>
      </c>
      <c r="R956" s="54">
        <f t="shared" si="215"/>
        <v>694000</v>
      </c>
      <c r="S956" s="54">
        <f>ROUNDUP(装备强化!$F$3*INDEX(装备强化!$C$12:$C$26,MATCH(装备强化附表!S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403</v>
      </c>
      <c r="T956" s="54">
        <f t="shared" si="216"/>
        <v>806000</v>
      </c>
      <c r="U956" s="54">
        <f>ROUNDUP(装备强化!$F$3*INDEX(装备强化!$C$12:$C$26,MATCH(装备强化附表!U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458</v>
      </c>
      <c r="V956" s="54">
        <f t="shared" si="217"/>
        <v>916000</v>
      </c>
      <c r="W956" s="54">
        <f>ROUNDUP(装备强化!$F$3*INDEX(装备强化!$C$12:$C$26,MATCH(装备强化附表!W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514</v>
      </c>
      <c r="X956" s="54">
        <f t="shared" si="218"/>
        <v>1028000</v>
      </c>
      <c r="Y956" s="54">
        <f>ROUNDUP(装备强化!$F$3*INDEX(装备强化!$C$12:$C$26,MATCH(装备强化附表!Y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569</v>
      </c>
      <c r="Z956" s="54">
        <f t="shared" si="219"/>
        <v>1138000</v>
      </c>
      <c r="AA956" s="54">
        <f>ROUNDUP(装备强化!$F$3*INDEX(装备强化!$C$12:$C$26,MATCH(装备强化附表!AA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999</v>
      </c>
      <c r="AB956" s="54">
        <f t="shared" si="220"/>
        <v>1998000</v>
      </c>
      <c r="AC956" s="54">
        <f>ROUNDUP(装备强化!$F$3*INDEX(装备强化!$C$12:$C$26,MATCH(装备强化附表!AC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1110</v>
      </c>
      <c r="AD956" s="54">
        <f t="shared" si="221"/>
        <v>2220000</v>
      </c>
      <c r="AE956" s="54">
        <f>ROUNDUP(装备强化!$F$3*INDEX(装备强化!$C$12:$C$26,MATCH(装备强化附表!AE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1221</v>
      </c>
      <c r="AF956" s="54">
        <f t="shared" si="222"/>
        <v>2442000</v>
      </c>
      <c r="AG956" s="54">
        <f>ROUNDUP(装备强化!$F$3*INDEX(装备强化!$C$12:$C$26,MATCH(装备强化附表!AG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1332</v>
      </c>
      <c r="AH956" s="54">
        <f t="shared" si="223"/>
        <v>2664000</v>
      </c>
      <c r="AI956" s="54">
        <f>ROUNDUP(装备强化!$F$3*INDEX(装备强化!$C$12:$C$26,MATCH(装备强化附表!AI$1,装备强化!$B$12:$B$26,0))*INDEX(装备强化!$G$12:$G$16,MATCH(装备强化附表!$D956,装备强化!$F$12:$F$16,0))*(INDEX(装备强化!$K$12:$K$26,MATCH(装备强化附表!$E956,装备强化!$J$12:$J$26,0))+IF($B956=1,装备强化!$K$28,0))*INDEX(装备强化!$O$12:$O$21,MATCH(装备强化附表!$C956,装备强化!$N$12:$N$21,0)),0)</f>
        <v>1443</v>
      </c>
      <c r="AJ956" s="54">
        <f t="shared" si="224"/>
        <v>2886000</v>
      </c>
    </row>
    <row r="957" spans="1:36">
      <c r="A957" t="s">
        <v>1807</v>
      </c>
      <c r="B957">
        <v>0</v>
      </c>
      <c r="C957" t="s">
        <v>128</v>
      </c>
      <c r="D957" t="s">
        <v>311</v>
      </c>
      <c r="E957">
        <v>65</v>
      </c>
      <c r="F957" t="s">
        <v>135</v>
      </c>
      <c r="G957" s="54">
        <f>ROUNDUP(装备强化!$F$3*INDEX(装备强化!$C$12:$C$26,MATCH(装备强化附表!G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30</v>
      </c>
      <c r="H957" s="54">
        <f t="shared" si="210"/>
        <v>60000</v>
      </c>
      <c r="I957" s="54">
        <f>ROUNDUP(装备强化!$F$3*INDEX(装备强化!$C$12:$C$26,MATCH(装备强化附表!I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44</v>
      </c>
      <c r="J957" s="54">
        <f t="shared" si="211"/>
        <v>88000</v>
      </c>
      <c r="K957" s="54">
        <f>ROUNDUP(装备强化!$F$3*INDEX(装备强化!$C$12:$C$26,MATCH(装备强化附表!K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66</v>
      </c>
      <c r="L957" s="54">
        <f t="shared" si="212"/>
        <v>132000</v>
      </c>
      <c r="M957" s="54">
        <f>ROUNDUP(装备强化!$F$3*INDEX(装备强化!$C$12:$C$26,MATCH(装备强化附表!M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80</v>
      </c>
      <c r="N957" s="54">
        <f t="shared" si="213"/>
        <v>160000</v>
      </c>
      <c r="O957" s="54">
        <f>ROUNDUP(装备强化!$F$3*INDEX(装备强化!$C$12:$C$26,MATCH(装备强化附表!O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102</v>
      </c>
      <c r="P957" s="54">
        <f t="shared" si="214"/>
        <v>204000</v>
      </c>
      <c r="Q957" s="54">
        <f>ROUNDUP(装备强化!$F$3*INDEX(装备强化!$C$12:$C$26,MATCH(装备强化附表!Q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182</v>
      </c>
      <c r="R957" s="54">
        <f t="shared" si="215"/>
        <v>364000</v>
      </c>
      <c r="S957" s="54">
        <f>ROUNDUP(装备强化!$F$3*INDEX(装备强化!$C$12:$C$26,MATCH(装备强化附表!S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211</v>
      </c>
      <c r="T957" s="54">
        <f t="shared" si="216"/>
        <v>422000</v>
      </c>
      <c r="U957" s="54">
        <f>ROUNDUP(装备强化!$F$3*INDEX(装备强化!$C$12:$C$26,MATCH(装备强化附表!U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240</v>
      </c>
      <c r="V957" s="54">
        <f t="shared" si="217"/>
        <v>480000</v>
      </c>
      <c r="W957" s="54">
        <f>ROUNDUP(装备强化!$F$3*INDEX(装备强化!$C$12:$C$26,MATCH(装备强化附表!W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269</v>
      </c>
      <c r="X957" s="54">
        <f t="shared" si="218"/>
        <v>538000</v>
      </c>
      <c r="Y957" s="54">
        <f>ROUNDUP(装备强化!$F$3*INDEX(装备强化!$C$12:$C$26,MATCH(装备强化附表!Y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298</v>
      </c>
      <c r="Z957" s="54">
        <f t="shared" si="219"/>
        <v>596000</v>
      </c>
      <c r="AA957" s="54">
        <f>ROUNDUP(装备强化!$F$3*INDEX(装备强化!$C$12:$C$26,MATCH(装备强化附表!AA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524</v>
      </c>
      <c r="AB957" s="54">
        <f t="shared" si="220"/>
        <v>1048000</v>
      </c>
      <c r="AC957" s="54">
        <f>ROUNDUP(装备强化!$F$3*INDEX(装备强化!$C$12:$C$26,MATCH(装备强化附表!AC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582</v>
      </c>
      <c r="AD957" s="54">
        <f t="shared" si="221"/>
        <v>1164000</v>
      </c>
      <c r="AE957" s="54">
        <f>ROUNDUP(装备强化!$F$3*INDEX(装备强化!$C$12:$C$26,MATCH(装备强化附表!AE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640</v>
      </c>
      <c r="AF957" s="54">
        <f t="shared" si="222"/>
        <v>1280000</v>
      </c>
      <c r="AG957" s="54">
        <f>ROUNDUP(装备强化!$F$3*INDEX(装备强化!$C$12:$C$26,MATCH(装备强化附表!AG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698</v>
      </c>
      <c r="AH957" s="54">
        <f t="shared" si="223"/>
        <v>1396000</v>
      </c>
      <c r="AI957" s="54">
        <f>ROUNDUP(装备强化!$F$3*INDEX(装备强化!$C$12:$C$26,MATCH(装备强化附表!AI$1,装备强化!$B$12:$B$26,0))*INDEX(装备强化!$G$12:$G$16,MATCH(装备强化附表!$D957,装备强化!$F$12:$F$16,0))*(INDEX(装备强化!$K$12:$K$26,MATCH(装备强化附表!$E957,装备强化!$J$12:$J$26,0))+IF($B957=1,装备强化!$K$28,0))*INDEX(装备强化!$O$12:$O$21,MATCH(装备强化附表!$C957,装备强化!$N$12:$N$21,0)),0)</f>
        <v>756</v>
      </c>
      <c r="AJ957" s="54">
        <f t="shared" si="224"/>
        <v>1512000</v>
      </c>
    </row>
    <row r="958" spans="1:36">
      <c r="A958" t="s">
        <v>1812</v>
      </c>
      <c r="B958">
        <v>1</v>
      </c>
      <c r="C958" t="s">
        <v>128</v>
      </c>
      <c r="D958" t="s">
        <v>311</v>
      </c>
      <c r="E958">
        <v>65</v>
      </c>
      <c r="F958" t="s">
        <v>135</v>
      </c>
      <c r="G958" s="54">
        <f>ROUNDUP(装备强化!$F$3*INDEX(装备强化!$C$12:$C$26,MATCH(装备强化附表!G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35</v>
      </c>
      <c r="H958" s="54">
        <f t="shared" si="210"/>
        <v>70000</v>
      </c>
      <c r="I958" s="54">
        <f>ROUNDUP(装备强化!$F$3*INDEX(装备强化!$C$12:$C$26,MATCH(装备强化附表!I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53</v>
      </c>
      <c r="J958" s="54">
        <f t="shared" si="211"/>
        <v>106000</v>
      </c>
      <c r="K958" s="54">
        <f>ROUNDUP(装备强化!$F$3*INDEX(装备强化!$C$12:$C$26,MATCH(装备强化附表!K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79</v>
      </c>
      <c r="L958" s="54">
        <f t="shared" si="212"/>
        <v>158000</v>
      </c>
      <c r="M958" s="54">
        <f>ROUNDUP(装备强化!$F$3*INDEX(装备强化!$C$12:$C$26,MATCH(装备强化附表!M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96</v>
      </c>
      <c r="N958" s="54">
        <f t="shared" si="213"/>
        <v>192000</v>
      </c>
      <c r="O958" s="54">
        <f>ROUNDUP(装备强化!$F$3*INDEX(装备强化!$C$12:$C$26,MATCH(装备强化附表!O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122</v>
      </c>
      <c r="P958" s="54">
        <f t="shared" si="214"/>
        <v>244000</v>
      </c>
      <c r="Q958" s="54">
        <f>ROUNDUP(装备强化!$F$3*INDEX(装备强化!$C$12:$C$26,MATCH(装备强化附表!Q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217</v>
      </c>
      <c r="R958" s="54">
        <f t="shared" si="215"/>
        <v>434000</v>
      </c>
      <c r="S958" s="54">
        <f>ROUNDUP(装备强化!$F$3*INDEX(装备强化!$C$12:$C$26,MATCH(装备强化附表!S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252</v>
      </c>
      <c r="T958" s="54">
        <f t="shared" si="216"/>
        <v>504000</v>
      </c>
      <c r="U958" s="54">
        <f>ROUNDUP(装备强化!$F$3*INDEX(装备强化!$C$12:$C$26,MATCH(装备强化附表!U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287</v>
      </c>
      <c r="V958" s="54">
        <f t="shared" si="217"/>
        <v>574000</v>
      </c>
      <c r="W958" s="54">
        <f>ROUNDUP(装备强化!$F$3*INDEX(装备强化!$C$12:$C$26,MATCH(装备强化附表!W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321</v>
      </c>
      <c r="X958" s="54">
        <f t="shared" si="218"/>
        <v>642000</v>
      </c>
      <c r="Y958" s="54">
        <f>ROUNDUP(装备强化!$F$3*INDEX(装备强化!$C$12:$C$26,MATCH(装备强化附表!Y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356</v>
      </c>
      <c r="Z958" s="54">
        <f t="shared" si="219"/>
        <v>712000</v>
      </c>
      <c r="AA958" s="54">
        <f>ROUNDUP(装备强化!$F$3*INDEX(装备强化!$C$12:$C$26,MATCH(装备强化附表!AA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625</v>
      </c>
      <c r="AB958" s="54">
        <f t="shared" si="220"/>
        <v>1250000</v>
      </c>
      <c r="AC958" s="54">
        <f>ROUNDUP(装备强化!$F$3*INDEX(装备强化!$C$12:$C$26,MATCH(装备强化附表!AC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694</v>
      </c>
      <c r="AD958" s="54">
        <f t="shared" si="221"/>
        <v>1388000</v>
      </c>
      <c r="AE958" s="54">
        <f>ROUNDUP(装备强化!$F$3*INDEX(装备强化!$C$12:$C$26,MATCH(装备强化附表!AE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764</v>
      </c>
      <c r="AF958" s="54">
        <f t="shared" si="222"/>
        <v>1528000</v>
      </c>
      <c r="AG958" s="54">
        <f>ROUNDUP(装备强化!$F$3*INDEX(装备强化!$C$12:$C$26,MATCH(装备强化附表!AG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833</v>
      </c>
      <c r="AH958" s="54">
        <f t="shared" si="223"/>
        <v>1666000</v>
      </c>
      <c r="AI958" s="54">
        <f>ROUNDUP(装备强化!$F$3*INDEX(装备强化!$C$12:$C$26,MATCH(装备强化附表!AI$1,装备强化!$B$12:$B$26,0))*INDEX(装备强化!$G$12:$G$16,MATCH(装备强化附表!$D958,装备强化!$F$12:$F$16,0))*(INDEX(装备强化!$K$12:$K$26,MATCH(装备强化附表!$E958,装备强化!$J$12:$J$26,0))+IF($B958=1,装备强化!$K$28,0))*INDEX(装备强化!$O$12:$O$21,MATCH(装备强化附表!$C958,装备强化!$N$12:$N$21,0)),0)</f>
        <v>902</v>
      </c>
      <c r="AJ958" s="54">
        <f t="shared" si="224"/>
        <v>1804000</v>
      </c>
    </row>
    <row r="959" spans="1:36">
      <c r="A959" t="s">
        <v>1817</v>
      </c>
      <c r="B959">
        <v>0</v>
      </c>
      <c r="C959" t="s">
        <v>127</v>
      </c>
      <c r="D959" t="s">
        <v>311</v>
      </c>
      <c r="E959">
        <v>65</v>
      </c>
      <c r="F959" t="s">
        <v>139</v>
      </c>
      <c r="G959" s="54">
        <f>ROUNDUP(装备强化!$F$3*INDEX(装备强化!$C$12:$C$26,MATCH(装备强化附表!G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47</v>
      </c>
      <c r="H959" s="54">
        <f t="shared" si="210"/>
        <v>94000</v>
      </c>
      <c r="I959" s="54">
        <f>ROUNDUP(装备强化!$F$3*INDEX(装备强化!$C$12:$C$26,MATCH(装备强化附表!I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70</v>
      </c>
      <c r="J959" s="54">
        <f t="shared" si="211"/>
        <v>140000</v>
      </c>
      <c r="K959" s="54">
        <f>ROUNDUP(装备强化!$F$3*INDEX(装备强化!$C$12:$C$26,MATCH(装备强化附表!K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105</v>
      </c>
      <c r="L959" s="54">
        <f t="shared" si="212"/>
        <v>210000</v>
      </c>
      <c r="M959" s="54">
        <f>ROUNDUP(装备强化!$F$3*INDEX(装备强化!$C$12:$C$26,MATCH(装备强化附表!M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128</v>
      </c>
      <c r="N959" s="54">
        <f t="shared" si="213"/>
        <v>256000</v>
      </c>
      <c r="O959" s="54">
        <f>ROUNDUP(装备强化!$F$3*INDEX(装备强化!$C$12:$C$26,MATCH(装备强化附表!O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163</v>
      </c>
      <c r="P959" s="54">
        <f t="shared" si="214"/>
        <v>326000</v>
      </c>
      <c r="Q959" s="54">
        <f>ROUNDUP(装备强化!$F$3*INDEX(装备强化!$C$12:$C$26,MATCH(装备强化附表!Q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291</v>
      </c>
      <c r="R959" s="54">
        <f t="shared" si="215"/>
        <v>582000</v>
      </c>
      <c r="S959" s="54">
        <f>ROUNDUP(装备强化!$F$3*INDEX(装备强化!$C$12:$C$26,MATCH(装备强化附表!S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338</v>
      </c>
      <c r="T959" s="54">
        <f t="shared" si="216"/>
        <v>676000</v>
      </c>
      <c r="U959" s="54">
        <f>ROUNDUP(装备强化!$F$3*INDEX(装备强化!$C$12:$C$26,MATCH(装备强化附表!U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384</v>
      </c>
      <c r="V959" s="54">
        <f t="shared" si="217"/>
        <v>768000</v>
      </c>
      <c r="W959" s="54">
        <f>ROUNDUP(装备强化!$F$3*INDEX(装备强化!$C$12:$C$26,MATCH(装备强化附表!W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431</v>
      </c>
      <c r="X959" s="54">
        <f t="shared" si="218"/>
        <v>862000</v>
      </c>
      <c r="Y959" s="54">
        <f>ROUNDUP(装备强化!$F$3*INDEX(装备强化!$C$12:$C$26,MATCH(装备强化附表!Y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477</v>
      </c>
      <c r="Z959" s="54">
        <f t="shared" si="219"/>
        <v>954000</v>
      </c>
      <c r="AA959" s="54">
        <f>ROUNDUP(装备强化!$F$3*INDEX(装备强化!$C$12:$C$26,MATCH(装备强化附表!AA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837</v>
      </c>
      <c r="AB959" s="54">
        <f t="shared" si="220"/>
        <v>1674000</v>
      </c>
      <c r="AC959" s="54">
        <f>ROUNDUP(装备强化!$F$3*INDEX(装备强化!$C$12:$C$26,MATCH(装备强化附表!AC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930</v>
      </c>
      <c r="AD959" s="54">
        <f t="shared" si="221"/>
        <v>1860000</v>
      </c>
      <c r="AE959" s="54">
        <f>ROUNDUP(装备强化!$F$3*INDEX(装备强化!$C$12:$C$26,MATCH(装备强化附表!AE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1023</v>
      </c>
      <c r="AF959" s="54">
        <f t="shared" si="222"/>
        <v>2046000</v>
      </c>
      <c r="AG959" s="54">
        <f>ROUNDUP(装备强化!$F$3*INDEX(装备强化!$C$12:$C$26,MATCH(装备强化附表!AG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1116</v>
      </c>
      <c r="AH959" s="54">
        <f t="shared" si="223"/>
        <v>2232000</v>
      </c>
      <c r="AI959" s="54">
        <f>ROUNDUP(装备强化!$F$3*INDEX(装备强化!$C$12:$C$26,MATCH(装备强化附表!AI$1,装备强化!$B$12:$B$26,0))*INDEX(装备强化!$G$12:$G$16,MATCH(装备强化附表!$D959,装备强化!$F$12:$F$16,0))*(INDEX(装备强化!$K$12:$K$26,MATCH(装备强化附表!$E959,装备强化!$J$12:$J$26,0))+IF($B959=1,装备强化!$K$28,0))*INDEX(装备强化!$O$12:$O$21,MATCH(装备强化附表!$C959,装备强化!$N$12:$N$21,0)),0)</f>
        <v>1209</v>
      </c>
      <c r="AJ959" s="54">
        <f t="shared" si="224"/>
        <v>2418000</v>
      </c>
    </row>
    <row r="960" spans="1:36">
      <c r="A960" t="s">
        <v>1822</v>
      </c>
      <c r="B960">
        <v>1</v>
      </c>
      <c r="C960" t="s">
        <v>127</v>
      </c>
      <c r="D960" t="s">
        <v>311</v>
      </c>
      <c r="E960">
        <v>65</v>
      </c>
      <c r="F960" t="s">
        <v>139</v>
      </c>
      <c r="G960" s="54">
        <f>ROUNDUP(装备强化!$F$3*INDEX(装备强化!$C$12:$C$26,MATCH(装备强化附表!G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56</v>
      </c>
      <c r="H960" s="54">
        <f t="shared" si="210"/>
        <v>112000</v>
      </c>
      <c r="I960" s="54">
        <f>ROUNDUP(装备强化!$F$3*INDEX(装备强化!$C$12:$C$26,MATCH(装备强化附表!I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84</v>
      </c>
      <c r="J960" s="54">
        <f t="shared" si="211"/>
        <v>168000</v>
      </c>
      <c r="K960" s="54">
        <f>ROUNDUP(装备强化!$F$3*INDEX(装备强化!$C$12:$C$26,MATCH(装备强化附表!K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125</v>
      </c>
      <c r="L960" s="54">
        <f t="shared" si="212"/>
        <v>250000</v>
      </c>
      <c r="M960" s="54">
        <f>ROUNDUP(装备强化!$F$3*INDEX(装备强化!$C$12:$C$26,MATCH(装备强化附表!M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153</v>
      </c>
      <c r="N960" s="54">
        <f t="shared" si="213"/>
        <v>306000</v>
      </c>
      <c r="O960" s="54">
        <f>ROUNDUP(装备强化!$F$3*INDEX(装备强化!$C$12:$C$26,MATCH(装备强化附表!O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195</v>
      </c>
      <c r="P960" s="54">
        <f t="shared" si="214"/>
        <v>390000</v>
      </c>
      <c r="Q960" s="54">
        <f>ROUNDUP(装备强化!$F$3*INDEX(装备强化!$C$12:$C$26,MATCH(装备强化附表!Q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347</v>
      </c>
      <c r="R960" s="54">
        <f t="shared" si="215"/>
        <v>694000</v>
      </c>
      <c r="S960" s="54">
        <f>ROUNDUP(装备强化!$F$3*INDEX(装备强化!$C$12:$C$26,MATCH(装备强化附表!S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403</v>
      </c>
      <c r="T960" s="54">
        <f t="shared" si="216"/>
        <v>806000</v>
      </c>
      <c r="U960" s="54">
        <f>ROUNDUP(装备强化!$F$3*INDEX(装备强化!$C$12:$C$26,MATCH(装备强化附表!U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458</v>
      </c>
      <c r="V960" s="54">
        <f t="shared" si="217"/>
        <v>916000</v>
      </c>
      <c r="W960" s="54">
        <f>ROUNDUP(装备强化!$F$3*INDEX(装备强化!$C$12:$C$26,MATCH(装备强化附表!W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514</v>
      </c>
      <c r="X960" s="54">
        <f t="shared" si="218"/>
        <v>1028000</v>
      </c>
      <c r="Y960" s="54">
        <f>ROUNDUP(装备强化!$F$3*INDEX(装备强化!$C$12:$C$26,MATCH(装备强化附表!Y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569</v>
      </c>
      <c r="Z960" s="54">
        <f t="shared" si="219"/>
        <v>1138000</v>
      </c>
      <c r="AA960" s="54">
        <f>ROUNDUP(装备强化!$F$3*INDEX(装备强化!$C$12:$C$26,MATCH(装备强化附表!AA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999</v>
      </c>
      <c r="AB960" s="54">
        <f t="shared" si="220"/>
        <v>1998000</v>
      </c>
      <c r="AC960" s="54">
        <f>ROUNDUP(装备强化!$F$3*INDEX(装备强化!$C$12:$C$26,MATCH(装备强化附表!AC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1110</v>
      </c>
      <c r="AD960" s="54">
        <f t="shared" si="221"/>
        <v>2220000</v>
      </c>
      <c r="AE960" s="54">
        <f>ROUNDUP(装备强化!$F$3*INDEX(装备强化!$C$12:$C$26,MATCH(装备强化附表!AE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1221</v>
      </c>
      <c r="AF960" s="54">
        <f t="shared" si="222"/>
        <v>2442000</v>
      </c>
      <c r="AG960" s="54">
        <f>ROUNDUP(装备强化!$F$3*INDEX(装备强化!$C$12:$C$26,MATCH(装备强化附表!AG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1332</v>
      </c>
      <c r="AH960" s="54">
        <f t="shared" si="223"/>
        <v>2664000</v>
      </c>
      <c r="AI960" s="54">
        <f>ROUNDUP(装备强化!$F$3*INDEX(装备强化!$C$12:$C$26,MATCH(装备强化附表!AI$1,装备强化!$B$12:$B$26,0))*INDEX(装备强化!$G$12:$G$16,MATCH(装备强化附表!$D960,装备强化!$F$12:$F$16,0))*(INDEX(装备强化!$K$12:$K$26,MATCH(装备强化附表!$E960,装备强化!$J$12:$J$26,0))+IF($B960=1,装备强化!$K$28,0))*INDEX(装备强化!$O$12:$O$21,MATCH(装备强化附表!$C960,装备强化!$N$12:$N$21,0)),0)</f>
        <v>1443</v>
      </c>
      <c r="AJ960" s="54">
        <f t="shared" si="224"/>
        <v>2886000</v>
      </c>
    </row>
    <row r="961" spans="1:36">
      <c r="A961" t="s">
        <v>1827</v>
      </c>
      <c r="B961">
        <v>0</v>
      </c>
      <c r="C961" t="s">
        <v>128</v>
      </c>
      <c r="D961" t="s">
        <v>311</v>
      </c>
      <c r="E961">
        <v>65</v>
      </c>
      <c r="F961" t="s">
        <v>139</v>
      </c>
      <c r="G961" s="54">
        <f>ROUNDUP(装备强化!$F$3*INDEX(装备强化!$C$12:$C$26,MATCH(装备强化附表!G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30</v>
      </c>
      <c r="H961" s="54">
        <f t="shared" si="210"/>
        <v>60000</v>
      </c>
      <c r="I961" s="54">
        <f>ROUNDUP(装备强化!$F$3*INDEX(装备强化!$C$12:$C$26,MATCH(装备强化附表!I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44</v>
      </c>
      <c r="J961" s="54">
        <f t="shared" si="211"/>
        <v>88000</v>
      </c>
      <c r="K961" s="54">
        <f>ROUNDUP(装备强化!$F$3*INDEX(装备强化!$C$12:$C$26,MATCH(装备强化附表!K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66</v>
      </c>
      <c r="L961" s="54">
        <f t="shared" si="212"/>
        <v>132000</v>
      </c>
      <c r="M961" s="54">
        <f>ROUNDUP(装备强化!$F$3*INDEX(装备强化!$C$12:$C$26,MATCH(装备强化附表!M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80</v>
      </c>
      <c r="N961" s="54">
        <f t="shared" si="213"/>
        <v>160000</v>
      </c>
      <c r="O961" s="54">
        <f>ROUNDUP(装备强化!$F$3*INDEX(装备强化!$C$12:$C$26,MATCH(装备强化附表!O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102</v>
      </c>
      <c r="P961" s="54">
        <f t="shared" si="214"/>
        <v>204000</v>
      </c>
      <c r="Q961" s="54">
        <f>ROUNDUP(装备强化!$F$3*INDEX(装备强化!$C$12:$C$26,MATCH(装备强化附表!Q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182</v>
      </c>
      <c r="R961" s="54">
        <f t="shared" si="215"/>
        <v>364000</v>
      </c>
      <c r="S961" s="54">
        <f>ROUNDUP(装备强化!$F$3*INDEX(装备强化!$C$12:$C$26,MATCH(装备强化附表!S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211</v>
      </c>
      <c r="T961" s="54">
        <f t="shared" si="216"/>
        <v>422000</v>
      </c>
      <c r="U961" s="54">
        <f>ROUNDUP(装备强化!$F$3*INDEX(装备强化!$C$12:$C$26,MATCH(装备强化附表!U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240</v>
      </c>
      <c r="V961" s="54">
        <f t="shared" si="217"/>
        <v>480000</v>
      </c>
      <c r="W961" s="54">
        <f>ROUNDUP(装备强化!$F$3*INDEX(装备强化!$C$12:$C$26,MATCH(装备强化附表!W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269</v>
      </c>
      <c r="X961" s="54">
        <f t="shared" si="218"/>
        <v>538000</v>
      </c>
      <c r="Y961" s="54">
        <f>ROUNDUP(装备强化!$F$3*INDEX(装备强化!$C$12:$C$26,MATCH(装备强化附表!Y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298</v>
      </c>
      <c r="Z961" s="54">
        <f t="shared" si="219"/>
        <v>596000</v>
      </c>
      <c r="AA961" s="54">
        <f>ROUNDUP(装备强化!$F$3*INDEX(装备强化!$C$12:$C$26,MATCH(装备强化附表!AA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524</v>
      </c>
      <c r="AB961" s="54">
        <f t="shared" si="220"/>
        <v>1048000</v>
      </c>
      <c r="AC961" s="54">
        <f>ROUNDUP(装备强化!$F$3*INDEX(装备强化!$C$12:$C$26,MATCH(装备强化附表!AC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582</v>
      </c>
      <c r="AD961" s="54">
        <f t="shared" si="221"/>
        <v>1164000</v>
      </c>
      <c r="AE961" s="54">
        <f>ROUNDUP(装备强化!$F$3*INDEX(装备强化!$C$12:$C$26,MATCH(装备强化附表!AE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640</v>
      </c>
      <c r="AF961" s="54">
        <f t="shared" si="222"/>
        <v>1280000</v>
      </c>
      <c r="AG961" s="54">
        <f>ROUNDUP(装备强化!$F$3*INDEX(装备强化!$C$12:$C$26,MATCH(装备强化附表!AG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698</v>
      </c>
      <c r="AH961" s="54">
        <f t="shared" si="223"/>
        <v>1396000</v>
      </c>
      <c r="AI961" s="54">
        <f>ROUNDUP(装备强化!$F$3*INDEX(装备强化!$C$12:$C$26,MATCH(装备强化附表!AI$1,装备强化!$B$12:$B$26,0))*INDEX(装备强化!$G$12:$G$16,MATCH(装备强化附表!$D961,装备强化!$F$12:$F$16,0))*(INDEX(装备强化!$K$12:$K$26,MATCH(装备强化附表!$E961,装备强化!$J$12:$J$26,0))+IF($B961=1,装备强化!$K$28,0))*INDEX(装备强化!$O$12:$O$21,MATCH(装备强化附表!$C961,装备强化!$N$12:$N$21,0)),0)</f>
        <v>756</v>
      </c>
      <c r="AJ961" s="54">
        <f t="shared" si="224"/>
        <v>1512000</v>
      </c>
    </row>
    <row r="962" spans="1:36">
      <c r="A962" t="s">
        <v>1832</v>
      </c>
      <c r="B962">
        <v>1</v>
      </c>
      <c r="C962" t="s">
        <v>128</v>
      </c>
      <c r="D962" t="s">
        <v>311</v>
      </c>
      <c r="E962">
        <v>65</v>
      </c>
      <c r="F962" t="s">
        <v>139</v>
      </c>
      <c r="G962" s="54">
        <f>ROUNDUP(装备强化!$F$3*INDEX(装备强化!$C$12:$C$26,MATCH(装备强化附表!G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35</v>
      </c>
      <c r="H962" s="54">
        <f t="shared" si="210"/>
        <v>70000</v>
      </c>
      <c r="I962" s="54">
        <f>ROUNDUP(装备强化!$F$3*INDEX(装备强化!$C$12:$C$26,MATCH(装备强化附表!I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53</v>
      </c>
      <c r="J962" s="54">
        <f t="shared" si="211"/>
        <v>106000</v>
      </c>
      <c r="K962" s="54">
        <f>ROUNDUP(装备强化!$F$3*INDEX(装备强化!$C$12:$C$26,MATCH(装备强化附表!K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79</v>
      </c>
      <c r="L962" s="54">
        <f t="shared" si="212"/>
        <v>158000</v>
      </c>
      <c r="M962" s="54">
        <f>ROUNDUP(装备强化!$F$3*INDEX(装备强化!$C$12:$C$26,MATCH(装备强化附表!M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96</v>
      </c>
      <c r="N962" s="54">
        <f t="shared" si="213"/>
        <v>192000</v>
      </c>
      <c r="O962" s="54">
        <f>ROUNDUP(装备强化!$F$3*INDEX(装备强化!$C$12:$C$26,MATCH(装备强化附表!O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122</v>
      </c>
      <c r="P962" s="54">
        <f t="shared" si="214"/>
        <v>244000</v>
      </c>
      <c r="Q962" s="54">
        <f>ROUNDUP(装备强化!$F$3*INDEX(装备强化!$C$12:$C$26,MATCH(装备强化附表!Q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217</v>
      </c>
      <c r="R962" s="54">
        <f t="shared" si="215"/>
        <v>434000</v>
      </c>
      <c r="S962" s="54">
        <f>ROUNDUP(装备强化!$F$3*INDEX(装备强化!$C$12:$C$26,MATCH(装备强化附表!S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252</v>
      </c>
      <c r="T962" s="54">
        <f t="shared" si="216"/>
        <v>504000</v>
      </c>
      <c r="U962" s="54">
        <f>ROUNDUP(装备强化!$F$3*INDEX(装备强化!$C$12:$C$26,MATCH(装备强化附表!U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287</v>
      </c>
      <c r="V962" s="54">
        <f t="shared" si="217"/>
        <v>574000</v>
      </c>
      <c r="W962" s="54">
        <f>ROUNDUP(装备强化!$F$3*INDEX(装备强化!$C$12:$C$26,MATCH(装备强化附表!W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321</v>
      </c>
      <c r="X962" s="54">
        <f t="shared" si="218"/>
        <v>642000</v>
      </c>
      <c r="Y962" s="54">
        <f>ROUNDUP(装备强化!$F$3*INDEX(装备强化!$C$12:$C$26,MATCH(装备强化附表!Y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356</v>
      </c>
      <c r="Z962" s="54">
        <f t="shared" si="219"/>
        <v>712000</v>
      </c>
      <c r="AA962" s="54">
        <f>ROUNDUP(装备强化!$F$3*INDEX(装备强化!$C$12:$C$26,MATCH(装备强化附表!AA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625</v>
      </c>
      <c r="AB962" s="54">
        <f t="shared" si="220"/>
        <v>1250000</v>
      </c>
      <c r="AC962" s="54">
        <f>ROUNDUP(装备强化!$F$3*INDEX(装备强化!$C$12:$C$26,MATCH(装备强化附表!AC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694</v>
      </c>
      <c r="AD962" s="54">
        <f t="shared" si="221"/>
        <v>1388000</v>
      </c>
      <c r="AE962" s="54">
        <f>ROUNDUP(装备强化!$F$3*INDEX(装备强化!$C$12:$C$26,MATCH(装备强化附表!AE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764</v>
      </c>
      <c r="AF962" s="54">
        <f t="shared" si="222"/>
        <v>1528000</v>
      </c>
      <c r="AG962" s="54">
        <f>ROUNDUP(装备强化!$F$3*INDEX(装备强化!$C$12:$C$26,MATCH(装备强化附表!AG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833</v>
      </c>
      <c r="AH962" s="54">
        <f t="shared" si="223"/>
        <v>1666000</v>
      </c>
      <c r="AI962" s="54">
        <f>ROUNDUP(装备强化!$F$3*INDEX(装备强化!$C$12:$C$26,MATCH(装备强化附表!AI$1,装备强化!$B$12:$B$26,0))*INDEX(装备强化!$G$12:$G$16,MATCH(装备强化附表!$D962,装备强化!$F$12:$F$16,0))*(INDEX(装备强化!$K$12:$K$26,MATCH(装备强化附表!$E962,装备强化!$J$12:$J$26,0))+IF($B962=1,装备强化!$K$28,0))*INDEX(装备强化!$O$12:$O$21,MATCH(装备强化附表!$C962,装备强化!$N$12:$N$21,0)),0)</f>
        <v>902</v>
      </c>
      <c r="AJ962" s="54">
        <f t="shared" si="224"/>
        <v>1804000</v>
      </c>
    </row>
    <row r="963" spans="1:36">
      <c r="A963" t="s">
        <v>1837</v>
      </c>
      <c r="B963">
        <v>0</v>
      </c>
      <c r="C963" t="s">
        <v>127</v>
      </c>
      <c r="D963" t="s">
        <v>311</v>
      </c>
      <c r="E963">
        <v>65</v>
      </c>
      <c r="F963" t="s">
        <v>137</v>
      </c>
      <c r="G963" s="54">
        <f>ROUNDUP(装备强化!$F$3*INDEX(装备强化!$C$12:$C$26,MATCH(装备强化附表!G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47</v>
      </c>
      <c r="H963" s="54">
        <f t="shared" si="210"/>
        <v>94000</v>
      </c>
      <c r="I963" s="54">
        <f>ROUNDUP(装备强化!$F$3*INDEX(装备强化!$C$12:$C$26,MATCH(装备强化附表!I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70</v>
      </c>
      <c r="J963" s="54">
        <f t="shared" si="211"/>
        <v>140000</v>
      </c>
      <c r="K963" s="54">
        <f>ROUNDUP(装备强化!$F$3*INDEX(装备强化!$C$12:$C$26,MATCH(装备强化附表!K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105</v>
      </c>
      <c r="L963" s="54">
        <f t="shared" si="212"/>
        <v>210000</v>
      </c>
      <c r="M963" s="54">
        <f>ROUNDUP(装备强化!$F$3*INDEX(装备强化!$C$12:$C$26,MATCH(装备强化附表!M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128</v>
      </c>
      <c r="N963" s="54">
        <f t="shared" si="213"/>
        <v>256000</v>
      </c>
      <c r="O963" s="54">
        <f>ROUNDUP(装备强化!$F$3*INDEX(装备强化!$C$12:$C$26,MATCH(装备强化附表!O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163</v>
      </c>
      <c r="P963" s="54">
        <f t="shared" si="214"/>
        <v>326000</v>
      </c>
      <c r="Q963" s="54">
        <f>ROUNDUP(装备强化!$F$3*INDEX(装备强化!$C$12:$C$26,MATCH(装备强化附表!Q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291</v>
      </c>
      <c r="R963" s="54">
        <f t="shared" si="215"/>
        <v>582000</v>
      </c>
      <c r="S963" s="54">
        <f>ROUNDUP(装备强化!$F$3*INDEX(装备强化!$C$12:$C$26,MATCH(装备强化附表!S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338</v>
      </c>
      <c r="T963" s="54">
        <f t="shared" si="216"/>
        <v>676000</v>
      </c>
      <c r="U963" s="54">
        <f>ROUNDUP(装备强化!$F$3*INDEX(装备强化!$C$12:$C$26,MATCH(装备强化附表!U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384</v>
      </c>
      <c r="V963" s="54">
        <f t="shared" si="217"/>
        <v>768000</v>
      </c>
      <c r="W963" s="54">
        <f>ROUNDUP(装备强化!$F$3*INDEX(装备强化!$C$12:$C$26,MATCH(装备强化附表!W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431</v>
      </c>
      <c r="X963" s="54">
        <f t="shared" si="218"/>
        <v>862000</v>
      </c>
      <c r="Y963" s="54">
        <f>ROUNDUP(装备强化!$F$3*INDEX(装备强化!$C$12:$C$26,MATCH(装备强化附表!Y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477</v>
      </c>
      <c r="Z963" s="54">
        <f t="shared" si="219"/>
        <v>954000</v>
      </c>
      <c r="AA963" s="54">
        <f>ROUNDUP(装备强化!$F$3*INDEX(装备强化!$C$12:$C$26,MATCH(装备强化附表!AA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837</v>
      </c>
      <c r="AB963" s="54">
        <f t="shared" si="220"/>
        <v>1674000</v>
      </c>
      <c r="AC963" s="54">
        <f>ROUNDUP(装备强化!$F$3*INDEX(装备强化!$C$12:$C$26,MATCH(装备强化附表!AC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930</v>
      </c>
      <c r="AD963" s="54">
        <f t="shared" si="221"/>
        <v>1860000</v>
      </c>
      <c r="AE963" s="54">
        <f>ROUNDUP(装备强化!$F$3*INDEX(装备强化!$C$12:$C$26,MATCH(装备强化附表!AE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1023</v>
      </c>
      <c r="AF963" s="54">
        <f t="shared" si="222"/>
        <v>2046000</v>
      </c>
      <c r="AG963" s="54">
        <f>ROUNDUP(装备强化!$F$3*INDEX(装备强化!$C$12:$C$26,MATCH(装备强化附表!AG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1116</v>
      </c>
      <c r="AH963" s="54">
        <f t="shared" si="223"/>
        <v>2232000</v>
      </c>
      <c r="AI963" s="54">
        <f>ROUNDUP(装备强化!$F$3*INDEX(装备强化!$C$12:$C$26,MATCH(装备强化附表!AI$1,装备强化!$B$12:$B$26,0))*INDEX(装备强化!$G$12:$G$16,MATCH(装备强化附表!$D963,装备强化!$F$12:$F$16,0))*(INDEX(装备强化!$K$12:$K$26,MATCH(装备强化附表!$E963,装备强化!$J$12:$J$26,0))+IF($B963=1,装备强化!$K$28,0))*INDEX(装备强化!$O$12:$O$21,MATCH(装备强化附表!$C963,装备强化!$N$12:$N$21,0)),0)</f>
        <v>1209</v>
      </c>
      <c r="AJ963" s="54">
        <f t="shared" si="224"/>
        <v>2418000</v>
      </c>
    </row>
    <row r="964" spans="1:36">
      <c r="A964" t="s">
        <v>1842</v>
      </c>
      <c r="B964">
        <v>1</v>
      </c>
      <c r="C964" t="s">
        <v>127</v>
      </c>
      <c r="D964" t="s">
        <v>311</v>
      </c>
      <c r="E964">
        <v>65</v>
      </c>
      <c r="F964" t="s">
        <v>137</v>
      </c>
      <c r="G964" s="54">
        <f>ROUNDUP(装备强化!$F$3*INDEX(装备强化!$C$12:$C$26,MATCH(装备强化附表!G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56</v>
      </c>
      <c r="H964" s="54">
        <f t="shared" ref="H964:H1027" si="225">G964*2000</f>
        <v>112000</v>
      </c>
      <c r="I964" s="54">
        <f>ROUNDUP(装备强化!$F$3*INDEX(装备强化!$C$12:$C$26,MATCH(装备强化附表!I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84</v>
      </c>
      <c r="J964" s="54">
        <f t="shared" ref="J964:J1027" si="226">I964*2000</f>
        <v>168000</v>
      </c>
      <c r="K964" s="54">
        <f>ROUNDUP(装备强化!$F$3*INDEX(装备强化!$C$12:$C$26,MATCH(装备强化附表!K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125</v>
      </c>
      <c r="L964" s="54">
        <f t="shared" ref="L964:L1027" si="227">K964*2000</f>
        <v>250000</v>
      </c>
      <c r="M964" s="54">
        <f>ROUNDUP(装备强化!$F$3*INDEX(装备强化!$C$12:$C$26,MATCH(装备强化附表!M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153</v>
      </c>
      <c r="N964" s="54">
        <f t="shared" ref="N964:N1027" si="228">M964*2000</f>
        <v>306000</v>
      </c>
      <c r="O964" s="54">
        <f>ROUNDUP(装备强化!$F$3*INDEX(装备强化!$C$12:$C$26,MATCH(装备强化附表!O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195</v>
      </c>
      <c r="P964" s="54">
        <f t="shared" ref="P964:P1027" si="229">O964*2000</f>
        <v>390000</v>
      </c>
      <c r="Q964" s="54">
        <f>ROUNDUP(装备强化!$F$3*INDEX(装备强化!$C$12:$C$26,MATCH(装备强化附表!Q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347</v>
      </c>
      <c r="R964" s="54">
        <f t="shared" ref="R964:R1027" si="230">Q964*2000</f>
        <v>694000</v>
      </c>
      <c r="S964" s="54">
        <f>ROUNDUP(装备强化!$F$3*INDEX(装备强化!$C$12:$C$26,MATCH(装备强化附表!S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403</v>
      </c>
      <c r="T964" s="54">
        <f t="shared" ref="T964:T1027" si="231">S964*2000</f>
        <v>806000</v>
      </c>
      <c r="U964" s="54">
        <f>ROUNDUP(装备强化!$F$3*INDEX(装备强化!$C$12:$C$26,MATCH(装备强化附表!U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458</v>
      </c>
      <c r="V964" s="54">
        <f t="shared" ref="V964:V1027" si="232">U964*2000</f>
        <v>916000</v>
      </c>
      <c r="W964" s="54">
        <f>ROUNDUP(装备强化!$F$3*INDEX(装备强化!$C$12:$C$26,MATCH(装备强化附表!W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514</v>
      </c>
      <c r="X964" s="54">
        <f t="shared" ref="X964:X1027" si="233">W964*2000</f>
        <v>1028000</v>
      </c>
      <c r="Y964" s="54">
        <f>ROUNDUP(装备强化!$F$3*INDEX(装备强化!$C$12:$C$26,MATCH(装备强化附表!Y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569</v>
      </c>
      <c r="Z964" s="54">
        <f t="shared" ref="Z964:Z1027" si="234">Y964*2000</f>
        <v>1138000</v>
      </c>
      <c r="AA964" s="54">
        <f>ROUNDUP(装备强化!$F$3*INDEX(装备强化!$C$12:$C$26,MATCH(装备强化附表!AA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999</v>
      </c>
      <c r="AB964" s="54">
        <f t="shared" ref="AB964:AB1027" si="235">AA964*2000</f>
        <v>1998000</v>
      </c>
      <c r="AC964" s="54">
        <f>ROUNDUP(装备强化!$F$3*INDEX(装备强化!$C$12:$C$26,MATCH(装备强化附表!AC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1110</v>
      </c>
      <c r="AD964" s="54">
        <f t="shared" ref="AD964:AD1027" si="236">AC964*2000</f>
        <v>2220000</v>
      </c>
      <c r="AE964" s="54">
        <f>ROUNDUP(装备强化!$F$3*INDEX(装备强化!$C$12:$C$26,MATCH(装备强化附表!AE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1221</v>
      </c>
      <c r="AF964" s="54">
        <f t="shared" ref="AF964:AF1027" si="237">AE964*2000</f>
        <v>2442000</v>
      </c>
      <c r="AG964" s="54">
        <f>ROUNDUP(装备强化!$F$3*INDEX(装备强化!$C$12:$C$26,MATCH(装备强化附表!AG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1332</v>
      </c>
      <c r="AH964" s="54">
        <f t="shared" ref="AH964:AH1027" si="238">AG964*2000</f>
        <v>2664000</v>
      </c>
      <c r="AI964" s="54">
        <f>ROUNDUP(装备强化!$F$3*INDEX(装备强化!$C$12:$C$26,MATCH(装备强化附表!AI$1,装备强化!$B$12:$B$26,0))*INDEX(装备强化!$G$12:$G$16,MATCH(装备强化附表!$D964,装备强化!$F$12:$F$16,0))*(INDEX(装备强化!$K$12:$K$26,MATCH(装备强化附表!$E964,装备强化!$J$12:$J$26,0))+IF($B964=1,装备强化!$K$28,0))*INDEX(装备强化!$O$12:$O$21,MATCH(装备强化附表!$C964,装备强化!$N$12:$N$21,0)),0)</f>
        <v>1443</v>
      </c>
      <c r="AJ964" s="54">
        <f t="shared" ref="AJ964:AJ1027" si="239">AI964*2000</f>
        <v>2886000</v>
      </c>
    </row>
    <row r="965" spans="1:36">
      <c r="A965" t="s">
        <v>1847</v>
      </c>
      <c r="B965">
        <v>0</v>
      </c>
      <c r="C965" t="s">
        <v>128</v>
      </c>
      <c r="D965" t="s">
        <v>311</v>
      </c>
      <c r="E965">
        <v>65</v>
      </c>
      <c r="F965" t="s">
        <v>137</v>
      </c>
      <c r="G965" s="54">
        <f>ROUNDUP(装备强化!$F$3*INDEX(装备强化!$C$12:$C$26,MATCH(装备强化附表!G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30</v>
      </c>
      <c r="H965" s="54">
        <f t="shared" si="225"/>
        <v>60000</v>
      </c>
      <c r="I965" s="54">
        <f>ROUNDUP(装备强化!$F$3*INDEX(装备强化!$C$12:$C$26,MATCH(装备强化附表!I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44</v>
      </c>
      <c r="J965" s="54">
        <f t="shared" si="226"/>
        <v>88000</v>
      </c>
      <c r="K965" s="54">
        <f>ROUNDUP(装备强化!$F$3*INDEX(装备强化!$C$12:$C$26,MATCH(装备强化附表!K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66</v>
      </c>
      <c r="L965" s="54">
        <f t="shared" si="227"/>
        <v>132000</v>
      </c>
      <c r="M965" s="54">
        <f>ROUNDUP(装备强化!$F$3*INDEX(装备强化!$C$12:$C$26,MATCH(装备强化附表!M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80</v>
      </c>
      <c r="N965" s="54">
        <f t="shared" si="228"/>
        <v>160000</v>
      </c>
      <c r="O965" s="54">
        <f>ROUNDUP(装备强化!$F$3*INDEX(装备强化!$C$12:$C$26,MATCH(装备强化附表!O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102</v>
      </c>
      <c r="P965" s="54">
        <f t="shared" si="229"/>
        <v>204000</v>
      </c>
      <c r="Q965" s="54">
        <f>ROUNDUP(装备强化!$F$3*INDEX(装备强化!$C$12:$C$26,MATCH(装备强化附表!Q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182</v>
      </c>
      <c r="R965" s="54">
        <f t="shared" si="230"/>
        <v>364000</v>
      </c>
      <c r="S965" s="54">
        <f>ROUNDUP(装备强化!$F$3*INDEX(装备强化!$C$12:$C$26,MATCH(装备强化附表!S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211</v>
      </c>
      <c r="T965" s="54">
        <f t="shared" si="231"/>
        <v>422000</v>
      </c>
      <c r="U965" s="54">
        <f>ROUNDUP(装备强化!$F$3*INDEX(装备强化!$C$12:$C$26,MATCH(装备强化附表!U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240</v>
      </c>
      <c r="V965" s="54">
        <f t="shared" si="232"/>
        <v>480000</v>
      </c>
      <c r="W965" s="54">
        <f>ROUNDUP(装备强化!$F$3*INDEX(装备强化!$C$12:$C$26,MATCH(装备强化附表!W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269</v>
      </c>
      <c r="X965" s="54">
        <f t="shared" si="233"/>
        <v>538000</v>
      </c>
      <c r="Y965" s="54">
        <f>ROUNDUP(装备强化!$F$3*INDEX(装备强化!$C$12:$C$26,MATCH(装备强化附表!Y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298</v>
      </c>
      <c r="Z965" s="54">
        <f t="shared" si="234"/>
        <v>596000</v>
      </c>
      <c r="AA965" s="54">
        <f>ROUNDUP(装备强化!$F$3*INDEX(装备强化!$C$12:$C$26,MATCH(装备强化附表!AA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524</v>
      </c>
      <c r="AB965" s="54">
        <f t="shared" si="235"/>
        <v>1048000</v>
      </c>
      <c r="AC965" s="54">
        <f>ROUNDUP(装备强化!$F$3*INDEX(装备强化!$C$12:$C$26,MATCH(装备强化附表!AC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582</v>
      </c>
      <c r="AD965" s="54">
        <f t="shared" si="236"/>
        <v>1164000</v>
      </c>
      <c r="AE965" s="54">
        <f>ROUNDUP(装备强化!$F$3*INDEX(装备强化!$C$12:$C$26,MATCH(装备强化附表!AE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640</v>
      </c>
      <c r="AF965" s="54">
        <f t="shared" si="237"/>
        <v>1280000</v>
      </c>
      <c r="AG965" s="54">
        <f>ROUNDUP(装备强化!$F$3*INDEX(装备强化!$C$12:$C$26,MATCH(装备强化附表!AG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698</v>
      </c>
      <c r="AH965" s="54">
        <f t="shared" si="238"/>
        <v>1396000</v>
      </c>
      <c r="AI965" s="54">
        <f>ROUNDUP(装备强化!$F$3*INDEX(装备强化!$C$12:$C$26,MATCH(装备强化附表!AI$1,装备强化!$B$12:$B$26,0))*INDEX(装备强化!$G$12:$G$16,MATCH(装备强化附表!$D965,装备强化!$F$12:$F$16,0))*(INDEX(装备强化!$K$12:$K$26,MATCH(装备强化附表!$E965,装备强化!$J$12:$J$26,0))+IF($B965=1,装备强化!$K$28,0))*INDEX(装备强化!$O$12:$O$21,MATCH(装备强化附表!$C965,装备强化!$N$12:$N$21,0)),0)</f>
        <v>756</v>
      </c>
      <c r="AJ965" s="54">
        <f t="shared" si="239"/>
        <v>1512000</v>
      </c>
    </row>
    <row r="966" spans="1:36">
      <c r="A966" t="s">
        <v>1852</v>
      </c>
      <c r="B966">
        <v>1</v>
      </c>
      <c r="C966" t="s">
        <v>128</v>
      </c>
      <c r="D966" t="s">
        <v>311</v>
      </c>
      <c r="E966">
        <v>65</v>
      </c>
      <c r="F966" t="s">
        <v>137</v>
      </c>
      <c r="G966" s="54">
        <f>ROUNDUP(装备强化!$F$3*INDEX(装备强化!$C$12:$C$26,MATCH(装备强化附表!G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35</v>
      </c>
      <c r="H966" s="54">
        <f t="shared" si="225"/>
        <v>70000</v>
      </c>
      <c r="I966" s="54">
        <f>ROUNDUP(装备强化!$F$3*INDEX(装备强化!$C$12:$C$26,MATCH(装备强化附表!I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53</v>
      </c>
      <c r="J966" s="54">
        <f t="shared" si="226"/>
        <v>106000</v>
      </c>
      <c r="K966" s="54">
        <f>ROUNDUP(装备强化!$F$3*INDEX(装备强化!$C$12:$C$26,MATCH(装备强化附表!K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79</v>
      </c>
      <c r="L966" s="54">
        <f t="shared" si="227"/>
        <v>158000</v>
      </c>
      <c r="M966" s="54">
        <f>ROUNDUP(装备强化!$F$3*INDEX(装备强化!$C$12:$C$26,MATCH(装备强化附表!M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96</v>
      </c>
      <c r="N966" s="54">
        <f t="shared" si="228"/>
        <v>192000</v>
      </c>
      <c r="O966" s="54">
        <f>ROUNDUP(装备强化!$F$3*INDEX(装备强化!$C$12:$C$26,MATCH(装备强化附表!O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122</v>
      </c>
      <c r="P966" s="54">
        <f t="shared" si="229"/>
        <v>244000</v>
      </c>
      <c r="Q966" s="54">
        <f>ROUNDUP(装备强化!$F$3*INDEX(装备强化!$C$12:$C$26,MATCH(装备强化附表!Q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217</v>
      </c>
      <c r="R966" s="54">
        <f t="shared" si="230"/>
        <v>434000</v>
      </c>
      <c r="S966" s="54">
        <f>ROUNDUP(装备强化!$F$3*INDEX(装备强化!$C$12:$C$26,MATCH(装备强化附表!S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252</v>
      </c>
      <c r="T966" s="54">
        <f t="shared" si="231"/>
        <v>504000</v>
      </c>
      <c r="U966" s="54">
        <f>ROUNDUP(装备强化!$F$3*INDEX(装备强化!$C$12:$C$26,MATCH(装备强化附表!U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287</v>
      </c>
      <c r="V966" s="54">
        <f t="shared" si="232"/>
        <v>574000</v>
      </c>
      <c r="W966" s="54">
        <f>ROUNDUP(装备强化!$F$3*INDEX(装备强化!$C$12:$C$26,MATCH(装备强化附表!W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321</v>
      </c>
      <c r="X966" s="54">
        <f t="shared" si="233"/>
        <v>642000</v>
      </c>
      <c r="Y966" s="54">
        <f>ROUNDUP(装备强化!$F$3*INDEX(装备强化!$C$12:$C$26,MATCH(装备强化附表!Y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356</v>
      </c>
      <c r="Z966" s="54">
        <f t="shared" si="234"/>
        <v>712000</v>
      </c>
      <c r="AA966" s="54">
        <f>ROUNDUP(装备强化!$F$3*INDEX(装备强化!$C$12:$C$26,MATCH(装备强化附表!AA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625</v>
      </c>
      <c r="AB966" s="54">
        <f t="shared" si="235"/>
        <v>1250000</v>
      </c>
      <c r="AC966" s="54">
        <f>ROUNDUP(装备强化!$F$3*INDEX(装备强化!$C$12:$C$26,MATCH(装备强化附表!AC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694</v>
      </c>
      <c r="AD966" s="54">
        <f t="shared" si="236"/>
        <v>1388000</v>
      </c>
      <c r="AE966" s="54">
        <f>ROUNDUP(装备强化!$F$3*INDEX(装备强化!$C$12:$C$26,MATCH(装备强化附表!AE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764</v>
      </c>
      <c r="AF966" s="54">
        <f t="shared" si="237"/>
        <v>1528000</v>
      </c>
      <c r="AG966" s="54">
        <f>ROUNDUP(装备强化!$F$3*INDEX(装备强化!$C$12:$C$26,MATCH(装备强化附表!AG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833</v>
      </c>
      <c r="AH966" s="54">
        <f t="shared" si="238"/>
        <v>1666000</v>
      </c>
      <c r="AI966" s="54">
        <f>ROUNDUP(装备强化!$F$3*INDEX(装备强化!$C$12:$C$26,MATCH(装备强化附表!AI$1,装备强化!$B$12:$B$26,0))*INDEX(装备强化!$G$12:$G$16,MATCH(装备强化附表!$D966,装备强化!$F$12:$F$16,0))*(INDEX(装备强化!$K$12:$K$26,MATCH(装备强化附表!$E966,装备强化!$J$12:$J$26,0))+IF($B966=1,装备强化!$K$28,0))*INDEX(装备强化!$O$12:$O$21,MATCH(装备强化附表!$C966,装备强化!$N$12:$N$21,0)),0)</f>
        <v>902</v>
      </c>
      <c r="AJ966" s="54">
        <f t="shared" si="239"/>
        <v>1804000</v>
      </c>
    </row>
    <row r="967" spans="1:36">
      <c r="A967" t="s">
        <v>1857</v>
      </c>
      <c r="B967">
        <v>0</v>
      </c>
      <c r="C967" t="s">
        <v>126</v>
      </c>
      <c r="D967" t="s">
        <v>311</v>
      </c>
      <c r="E967">
        <v>65</v>
      </c>
      <c r="F967" t="s">
        <v>232</v>
      </c>
      <c r="G967" s="54">
        <f>ROUNDUP(装备强化!$F$3*INDEX(装备强化!$C$12:$C$26,MATCH(装备强化附表!G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24</v>
      </c>
      <c r="H967" s="54">
        <f t="shared" si="225"/>
        <v>48000</v>
      </c>
      <c r="I967" s="54">
        <f>ROUNDUP(装备强化!$F$3*INDEX(装备强化!$C$12:$C$26,MATCH(装备强化附表!I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35</v>
      </c>
      <c r="J967" s="54">
        <f t="shared" si="226"/>
        <v>70000</v>
      </c>
      <c r="K967" s="54">
        <f>ROUNDUP(装备强化!$F$3*INDEX(装备强化!$C$12:$C$26,MATCH(装备强化附表!K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53</v>
      </c>
      <c r="L967" s="54">
        <f t="shared" si="227"/>
        <v>106000</v>
      </c>
      <c r="M967" s="54">
        <f>ROUNDUP(装备强化!$F$3*INDEX(装备强化!$C$12:$C$26,MATCH(装备强化附表!M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64</v>
      </c>
      <c r="N967" s="54">
        <f t="shared" si="228"/>
        <v>128000</v>
      </c>
      <c r="O967" s="54">
        <f>ROUNDUP(装备强化!$F$3*INDEX(装备强化!$C$12:$C$26,MATCH(装备强化附表!O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82</v>
      </c>
      <c r="P967" s="54">
        <f t="shared" si="229"/>
        <v>164000</v>
      </c>
      <c r="Q967" s="54">
        <f>ROUNDUP(装备强化!$F$3*INDEX(装备强化!$C$12:$C$26,MATCH(装备强化附表!Q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146</v>
      </c>
      <c r="R967" s="54">
        <f t="shared" si="230"/>
        <v>292000</v>
      </c>
      <c r="S967" s="54">
        <f>ROUNDUP(装备强化!$F$3*INDEX(装备强化!$C$12:$C$26,MATCH(装备强化附表!S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169</v>
      </c>
      <c r="T967" s="54">
        <f t="shared" si="231"/>
        <v>338000</v>
      </c>
      <c r="U967" s="54">
        <f>ROUNDUP(装备强化!$F$3*INDEX(装备强化!$C$12:$C$26,MATCH(装备强化附表!U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192</v>
      </c>
      <c r="V967" s="54">
        <f t="shared" si="232"/>
        <v>384000</v>
      </c>
      <c r="W967" s="54">
        <f>ROUNDUP(装备强化!$F$3*INDEX(装备强化!$C$12:$C$26,MATCH(装备强化附表!W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216</v>
      </c>
      <c r="X967" s="54">
        <f t="shared" si="233"/>
        <v>432000</v>
      </c>
      <c r="Y967" s="54">
        <f>ROUNDUP(装备强化!$F$3*INDEX(装备强化!$C$12:$C$26,MATCH(装备强化附表!Y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239</v>
      </c>
      <c r="Z967" s="54">
        <f t="shared" si="234"/>
        <v>478000</v>
      </c>
      <c r="AA967" s="54">
        <f>ROUNDUP(装备强化!$F$3*INDEX(装备强化!$C$12:$C$26,MATCH(装备强化附表!AA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419</v>
      </c>
      <c r="AB967" s="54">
        <f t="shared" si="235"/>
        <v>838000</v>
      </c>
      <c r="AC967" s="54">
        <f>ROUNDUP(装备强化!$F$3*INDEX(装备强化!$C$12:$C$26,MATCH(装备强化附表!AC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465</v>
      </c>
      <c r="AD967" s="54">
        <f t="shared" si="236"/>
        <v>930000</v>
      </c>
      <c r="AE967" s="54">
        <f>ROUNDUP(装备强化!$F$3*INDEX(装备强化!$C$12:$C$26,MATCH(装备强化附表!AE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512</v>
      </c>
      <c r="AF967" s="54">
        <f t="shared" si="237"/>
        <v>1024000</v>
      </c>
      <c r="AG967" s="54">
        <f>ROUNDUP(装备强化!$F$3*INDEX(装备强化!$C$12:$C$26,MATCH(装备强化附表!AG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558</v>
      </c>
      <c r="AH967" s="54">
        <f t="shared" si="238"/>
        <v>1116000</v>
      </c>
      <c r="AI967" s="54">
        <f>ROUNDUP(装备强化!$F$3*INDEX(装备强化!$C$12:$C$26,MATCH(装备强化附表!AI$1,装备强化!$B$12:$B$26,0))*INDEX(装备强化!$G$12:$G$16,MATCH(装备强化附表!$D967,装备强化!$F$12:$F$16,0))*(INDEX(装备强化!$K$12:$K$26,MATCH(装备强化附表!$E967,装备强化!$J$12:$J$26,0))+IF($B967=1,装备强化!$K$28,0))*INDEX(装备强化!$O$12:$O$21,MATCH(装备强化附表!$C967,装备强化!$N$12:$N$21,0)),0)</f>
        <v>605</v>
      </c>
      <c r="AJ967" s="54">
        <f t="shared" si="239"/>
        <v>1210000</v>
      </c>
    </row>
    <row r="968" spans="1:36">
      <c r="A968" t="s">
        <v>1862</v>
      </c>
      <c r="B968">
        <v>1</v>
      </c>
      <c r="C968" t="s">
        <v>126</v>
      </c>
      <c r="D968" t="s">
        <v>311</v>
      </c>
      <c r="E968">
        <v>65</v>
      </c>
      <c r="F968" t="s">
        <v>232</v>
      </c>
      <c r="G968" s="54">
        <f>ROUNDUP(装备强化!$F$3*INDEX(装备强化!$C$12:$C$26,MATCH(装备强化附表!G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28</v>
      </c>
      <c r="H968" s="54">
        <f t="shared" si="225"/>
        <v>56000</v>
      </c>
      <c r="I968" s="54">
        <f>ROUNDUP(装备强化!$F$3*INDEX(装备强化!$C$12:$C$26,MATCH(装备强化附表!I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42</v>
      </c>
      <c r="J968" s="54">
        <f t="shared" si="226"/>
        <v>84000</v>
      </c>
      <c r="K968" s="54">
        <f>ROUNDUP(装备强化!$F$3*INDEX(装备强化!$C$12:$C$26,MATCH(装备强化附表!K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63</v>
      </c>
      <c r="L968" s="54">
        <f t="shared" si="227"/>
        <v>126000</v>
      </c>
      <c r="M968" s="54">
        <f>ROUNDUP(装备强化!$F$3*INDEX(装备强化!$C$12:$C$26,MATCH(装备强化附表!M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77</v>
      </c>
      <c r="N968" s="54">
        <f t="shared" si="228"/>
        <v>154000</v>
      </c>
      <c r="O968" s="54">
        <f>ROUNDUP(装备强化!$F$3*INDEX(装备强化!$C$12:$C$26,MATCH(装备强化附表!O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98</v>
      </c>
      <c r="P968" s="54">
        <f t="shared" si="229"/>
        <v>196000</v>
      </c>
      <c r="Q968" s="54">
        <f>ROUNDUP(装备强化!$F$3*INDEX(装备强化!$C$12:$C$26,MATCH(装备强化附表!Q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174</v>
      </c>
      <c r="R968" s="54">
        <f t="shared" si="230"/>
        <v>348000</v>
      </c>
      <c r="S968" s="54">
        <f>ROUNDUP(装备强化!$F$3*INDEX(装备强化!$C$12:$C$26,MATCH(装备强化附表!S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202</v>
      </c>
      <c r="T968" s="54">
        <f t="shared" si="231"/>
        <v>404000</v>
      </c>
      <c r="U968" s="54">
        <f>ROUNDUP(装备强化!$F$3*INDEX(装备强化!$C$12:$C$26,MATCH(装备强化附表!U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229</v>
      </c>
      <c r="V968" s="54">
        <f t="shared" si="232"/>
        <v>458000</v>
      </c>
      <c r="W968" s="54">
        <f>ROUNDUP(装备强化!$F$3*INDEX(装备强化!$C$12:$C$26,MATCH(装备强化附表!W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257</v>
      </c>
      <c r="X968" s="54">
        <f t="shared" si="233"/>
        <v>514000</v>
      </c>
      <c r="Y968" s="54">
        <f>ROUNDUP(装备强化!$F$3*INDEX(装备强化!$C$12:$C$26,MATCH(装备强化附表!Y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285</v>
      </c>
      <c r="Z968" s="54">
        <f t="shared" si="234"/>
        <v>570000</v>
      </c>
      <c r="AA968" s="54">
        <f>ROUNDUP(装备强化!$F$3*INDEX(装备强化!$C$12:$C$26,MATCH(装备强化附表!AA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500</v>
      </c>
      <c r="AB968" s="54">
        <f t="shared" si="235"/>
        <v>1000000</v>
      </c>
      <c r="AC968" s="54">
        <f>ROUNDUP(装备强化!$F$3*INDEX(装备强化!$C$12:$C$26,MATCH(装备强化附表!AC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555</v>
      </c>
      <c r="AD968" s="54">
        <f t="shared" si="236"/>
        <v>1110000</v>
      </c>
      <c r="AE968" s="54">
        <f>ROUNDUP(装备强化!$F$3*INDEX(装备强化!$C$12:$C$26,MATCH(装备强化附表!AE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611</v>
      </c>
      <c r="AF968" s="54">
        <f t="shared" si="237"/>
        <v>1222000</v>
      </c>
      <c r="AG968" s="54">
        <f>ROUNDUP(装备强化!$F$3*INDEX(装备强化!$C$12:$C$26,MATCH(装备强化附表!AG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666</v>
      </c>
      <c r="AH968" s="54">
        <f t="shared" si="238"/>
        <v>1332000</v>
      </c>
      <c r="AI968" s="54">
        <f>ROUNDUP(装备强化!$F$3*INDEX(装备强化!$C$12:$C$26,MATCH(装备强化附表!AI$1,装备强化!$B$12:$B$26,0))*INDEX(装备强化!$G$12:$G$16,MATCH(装备强化附表!$D968,装备强化!$F$12:$F$16,0))*(INDEX(装备强化!$K$12:$K$26,MATCH(装备强化附表!$E968,装备强化!$J$12:$J$26,0))+IF($B968=1,装备强化!$K$28,0))*INDEX(装备强化!$O$12:$O$21,MATCH(装备强化附表!$C968,装备强化!$N$12:$N$21,0)),0)</f>
        <v>722</v>
      </c>
      <c r="AJ968" s="54">
        <f t="shared" si="239"/>
        <v>1444000</v>
      </c>
    </row>
    <row r="969" spans="1:36">
      <c r="A969" t="s">
        <v>1867</v>
      </c>
      <c r="B969">
        <v>0</v>
      </c>
      <c r="C969" t="s">
        <v>129</v>
      </c>
      <c r="D969" t="s">
        <v>311</v>
      </c>
      <c r="E969">
        <v>65</v>
      </c>
      <c r="F969" t="s">
        <v>232</v>
      </c>
      <c r="G969" s="54">
        <f>ROUNDUP(装备强化!$F$3*INDEX(装备强化!$C$12:$C$26,MATCH(装备强化附表!G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24</v>
      </c>
      <c r="H969" s="54">
        <f t="shared" si="225"/>
        <v>48000</v>
      </c>
      <c r="I969" s="54">
        <f>ROUNDUP(装备强化!$F$3*INDEX(装备强化!$C$12:$C$26,MATCH(装备强化附表!I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35</v>
      </c>
      <c r="J969" s="54">
        <f t="shared" si="226"/>
        <v>70000</v>
      </c>
      <c r="K969" s="54">
        <f>ROUNDUP(装备强化!$F$3*INDEX(装备强化!$C$12:$C$26,MATCH(装备强化附表!K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53</v>
      </c>
      <c r="L969" s="54">
        <f t="shared" si="227"/>
        <v>106000</v>
      </c>
      <c r="M969" s="54">
        <f>ROUNDUP(装备强化!$F$3*INDEX(装备强化!$C$12:$C$26,MATCH(装备强化附表!M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64</v>
      </c>
      <c r="N969" s="54">
        <f t="shared" si="228"/>
        <v>128000</v>
      </c>
      <c r="O969" s="54">
        <f>ROUNDUP(装备强化!$F$3*INDEX(装备强化!$C$12:$C$26,MATCH(装备强化附表!O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82</v>
      </c>
      <c r="P969" s="54">
        <f t="shared" si="229"/>
        <v>164000</v>
      </c>
      <c r="Q969" s="54">
        <f>ROUNDUP(装备强化!$F$3*INDEX(装备强化!$C$12:$C$26,MATCH(装备强化附表!Q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146</v>
      </c>
      <c r="R969" s="54">
        <f t="shared" si="230"/>
        <v>292000</v>
      </c>
      <c r="S969" s="54">
        <f>ROUNDUP(装备强化!$F$3*INDEX(装备强化!$C$12:$C$26,MATCH(装备强化附表!S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169</v>
      </c>
      <c r="T969" s="54">
        <f t="shared" si="231"/>
        <v>338000</v>
      </c>
      <c r="U969" s="54">
        <f>ROUNDUP(装备强化!$F$3*INDEX(装备强化!$C$12:$C$26,MATCH(装备强化附表!U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192</v>
      </c>
      <c r="V969" s="54">
        <f t="shared" si="232"/>
        <v>384000</v>
      </c>
      <c r="W969" s="54">
        <f>ROUNDUP(装备强化!$F$3*INDEX(装备强化!$C$12:$C$26,MATCH(装备强化附表!W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216</v>
      </c>
      <c r="X969" s="54">
        <f t="shared" si="233"/>
        <v>432000</v>
      </c>
      <c r="Y969" s="54">
        <f>ROUNDUP(装备强化!$F$3*INDEX(装备强化!$C$12:$C$26,MATCH(装备强化附表!Y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239</v>
      </c>
      <c r="Z969" s="54">
        <f t="shared" si="234"/>
        <v>478000</v>
      </c>
      <c r="AA969" s="54">
        <f>ROUNDUP(装备强化!$F$3*INDEX(装备强化!$C$12:$C$26,MATCH(装备强化附表!AA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419</v>
      </c>
      <c r="AB969" s="54">
        <f t="shared" si="235"/>
        <v>838000</v>
      </c>
      <c r="AC969" s="54">
        <f>ROUNDUP(装备强化!$F$3*INDEX(装备强化!$C$12:$C$26,MATCH(装备强化附表!AC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465</v>
      </c>
      <c r="AD969" s="54">
        <f t="shared" si="236"/>
        <v>930000</v>
      </c>
      <c r="AE969" s="54">
        <f>ROUNDUP(装备强化!$F$3*INDEX(装备强化!$C$12:$C$26,MATCH(装备强化附表!AE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512</v>
      </c>
      <c r="AF969" s="54">
        <f t="shared" si="237"/>
        <v>1024000</v>
      </c>
      <c r="AG969" s="54">
        <f>ROUNDUP(装备强化!$F$3*INDEX(装备强化!$C$12:$C$26,MATCH(装备强化附表!AG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558</v>
      </c>
      <c r="AH969" s="54">
        <f t="shared" si="238"/>
        <v>1116000</v>
      </c>
      <c r="AI969" s="54">
        <f>ROUNDUP(装备强化!$F$3*INDEX(装备强化!$C$12:$C$26,MATCH(装备强化附表!AI$1,装备强化!$B$12:$B$26,0))*INDEX(装备强化!$G$12:$G$16,MATCH(装备强化附表!$D969,装备强化!$F$12:$F$16,0))*(INDEX(装备强化!$K$12:$K$26,MATCH(装备强化附表!$E969,装备强化!$J$12:$J$26,0))+IF($B969=1,装备强化!$K$28,0))*INDEX(装备强化!$O$12:$O$21,MATCH(装备强化附表!$C969,装备强化!$N$12:$N$21,0)),0)</f>
        <v>605</v>
      </c>
      <c r="AJ969" s="54">
        <f t="shared" si="239"/>
        <v>1210000</v>
      </c>
    </row>
    <row r="970" spans="1:36">
      <c r="A970" t="s">
        <v>1872</v>
      </c>
      <c r="B970">
        <v>1</v>
      </c>
      <c r="C970" t="s">
        <v>129</v>
      </c>
      <c r="D970" t="s">
        <v>311</v>
      </c>
      <c r="E970">
        <v>65</v>
      </c>
      <c r="F970" t="s">
        <v>232</v>
      </c>
      <c r="G970" s="54">
        <f>ROUNDUP(装备强化!$F$3*INDEX(装备强化!$C$12:$C$26,MATCH(装备强化附表!G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28</v>
      </c>
      <c r="H970" s="54">
        <f t="shared" si="225"/>
        <v>56000</v>
      </c>
      <c r="I970" s="54">
        <f>ROUNDUP(装备强化!$F$3*INDEX(装备强化!$C$12:$C$26,MATCH(装备强化附表!I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42</v>
      </c>
      <c r="J970" s="54">
        <f t="shared" si="226"/>
        <v>84000</v>
      </c>
      <c r="K970" s="54">
        <f>ROUNDUP(装备强化!$F$3*INDEX(装备强化!$C$12:$C$26,MATCH(装备强化附表!K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63</v>
      </c>
      <c r="L970" s="54">
        <f t="shared" si="227"/>
        <v>126000</v>
      </c>
      <c r="M970" s="54">
        <f>ROUNDUP(装备强化!$F$3*INDEX(装备强化!$C$12:$C$26,MATCH(装备强化附表!M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77</v>
      </c>
      <c r="N970" s="54">
        <f t="shared" si="228"/>
        <v>154000</v>
      </c>
      <c r="O970" s="54">
        <f>ROUNDUP(装备强化!$F$3*INDEX(装备强化!$C$12:$C$26,MATCH(装备强化附表!O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98</v>
      </c>
      <c r="P970" s="54">
        <f t="shared" si="229"/>
        <v>196000</v>
      </c>
      <c r="Q970" s="54">
        <f>ROUNDUP(装备强化!$F$3*INDEX(装备强化!$C$12:$C$26,MATCH(装备强化附表!Q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174</v>
      </c>
      <c r="R970" s="54">
        <f t="shared" si="230"/>
        <v>348000</v>
      </c>
      <c r="S970" s="54">
        <f>ROUNDUP(装备强化!$F$3*INDEX(装备强化!$C$12:$C$26,MATCH(装备强化附表!S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202</v>
      </c>
      <c r="T970" s="54">
        <f t="shared" si="231"/>
        <v>404000</v>
      </c>
      <c r="U970" s="54">
        <f>ROUNDUP(装备强化!$F$3*INDEX(装备强化!$C$12:$C$26,MATCH(装备强化附表!U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229</v>
      </c>
      <c r="V970" s="54">
        <f t="shared" si="232"/>
        <v>458000</v>
      </c>
      <c r="W970" s="54">
        <f>ROUNDUP(装备强化!$F$3*INDEX(装备强化!$C$12:$C$26,MATCH(装备强化附表!W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257</v>
      </c>
      <c r="X970" s="54">
        <f t="shared" si="233"/>
        <v>514000</v>
      </c>
      <c r="Y970" s="54">
        <f>ROUNDUP(装备强化!$F$3*INDEX(装备强化!$C$12:$C$26,MATCH(装备强化附表!Y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285</v>
      </c>
      <c r="Z970" s="54">
        <f t="shared" si="234"/>
        <v>570000</v>
      </c>
      <c r="AA970" s="54">
        <f>ROUNDUP(装备强化!$F$3*INDEX(装备强化!$C$12:$C$26,MATCH(装备强化附表!AA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500</v>
      </c>
      <c r="AB970" s="54">
        <f t="shared" si="235"/>
        <v>1000000</v>
      </c>
      <c r="AC970" s="54">
        <f>ROUNDUP(装备强化!$F$3*INDEX(装备强化!$C$12:$C$26,MATCH(装备强化附表!AC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555</v>
      </c>
      <c r="AD970" s="54">
        <f t="shared" si="236"/>
        <v>1110000</v>
      </c>
      <c r="AE970" s="54">
        <f>ROUNDUP(装备强化!$F$3*INDEX(装备强化!$C$12:$C$26,MATCH(装备强化附表!AE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611</v>
      </c>
      <c r="AF970" s="54">
        <f t="shared" si="237"/>
        <v>1222000</v>
      </c>
      <c r="AG970" s="54">
        <f>ROUNDUP(装备强化!$F$3*INDEX(装备强化!$C$12:$C$26,MATCH(装备强化附表!AG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666</v>
      </c>
      <c r="AH970" s="54">
        <f t="shared" si="238"/>
        <v>1332000</v>
      </c>
      <c r="AI970" s="54">
        <f>ROUNDUP(装备强化!$F$3*INDEX(装备强化!$C$12:$C$26,MATCH(装备强化附表!AI$1,装备强化!$B$12:$B$26,0))*INDEX(装备强化!$G$12:$G$16,MATCH(装备强化附表!$D970,装备强化!$F$12:$F$16,0))*(INDEX(装备强化!$K$12:$K$26,MATCH(装备强化附表!$E970,装备强化!$J$12:$J$26,0))+IF($B970=1,装备强化!$K$28,0))*INDEX(装备强化!$O$12:$O$21,MATCH(装备强化附表!$C970,装备强化!$N$12:$N$21,0)),0)</f>
        <v>722</v>
      </c>
      <c r="AJ970" s="54">
        <f t="shared" si="239"/>
        <v>1444000</v>
      </c>
    </row>
    <row r="971" spans="1:36">
      <c r="A971" t="s">
        <v>1877</v>
      </c>
      <c r="B971">
        <v>0</v>
      </c>
      <c r="C971" t="s">
        <v>123</v>
      </c>
      <c r="D971" t="s">
        <v>311</v>
      </c>
      <c r="E971">
        <v>70</v>
      </c>
      <c r="F971" t="s">
        <v>232</v>
      </c>
      <c r="G971" s="54">
        <f>ROUNDUP(装备强化!$F$3*INDEX(装备强化!$C$12:$C$26,MATCH(装备强化附表!G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25</v>
      </c>
      <c r="H971" s="54">
        <f t="shared" si="225"/>
        <v>50000</v>
      </c>
      <c r="I971" s="54">
        <f>ROUNDUP(装备强化!$F$3*INDEX(装备强化!$C$12:$C$26,MATCH(装备强化附表!I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38</v>
      </c>
      <c r="J971" s="54">
        <f t="shared" si="226"/>
        <v>76000</v>
      </c>
      <c r="K971" s="54">
        <f>ROUNDUP(装备强化!$F$3*INDEX(装备强化!$C$12:$C$26,MATCH(装备强化附表!K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56</v>
      </c>
      <c r="L971" s="54">
        <f t="shared" si="227"/>
        <v>112000</v>
      </c>
      <c r="M971" s="54">
        <f>ROUNDUP(装备强化!$F$3*INDEX(装备强化!$C$12:$C$26,MATCH(装备强化附表!M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69</v>
      </c>
      <c r="N971" s="54">
        <f t="shared" si="228"/>
        <v>138000</v>
      </c>
      <c r="O971" s="54">
        <f>ROUNDUP(装备强化!$F$3*INDEX(装备强化!$C$12:$C$26,MATCH(装备强化附表!O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87</v>
      </c>
      <c r="P971" s="54">
        <f t="shared" si="229"/>
        <v>174000</v>
      </c>
      <c r="Q971" s="54">
        <f>ROUNDUP(装备强化!$F$3*INDEX(装备强化!$C$12:$C$26,MATCH(装备强化附表!Q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155</v>
      </c>
      <c r="R971" s="54">
        <f t="shared" si="230"/>
        <v>310000</v>
      </c>
      <c r="S971" s="54">
        <f>ROUNDUP(装备强化!$F$3*INDEX(装备强化!$C$12:$C$26,MATCH(装备强化附表!S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180</v>
      </c>
      <c r="T971" s="54">
        <f t="shared" si="231"/>
        <v>360000</v>
      </c>
      <c r="U971" s="54">
        <f>ROUNDUP(装备强化!$F$3*INDEX(装备强化!$C$12:$C$26,MATCH(装备强化附表!U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205</v>
      </c>
      <c r="V971" s="54">
        <f t="shared" si="232"/>
        <v>410000</v>
      </c>
      <c r="W971" s="54">
        <f>ROUNDUP(装备强化!$F$3*INDEX(装备强化!$C$12:$C$26,MATCH(装备强化附表!W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229</v>
      </c>
      <c r="X971" s="54">
        <f t="shared" si="233"/>
        <v>458000</v>
      </c>
      <c r="Y971" s="54">
        <f>ROUNDUP(装备强化!$F$3*INDEX(装备强化!$C$12:$C$26,MATCH(装备强化附表!Y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254</v>
      </c>
      <c r="Z971" s="54">
        <f t="shared" si="234"/>
        <v>508000</v>
      </c>
      <c r="AA971" s="54">
        <f>ROUNDUP(装备强化!$F$3*INDEX(装备强化!$C$12:$C$26,MATCH(装备强化附表!AA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446</v>
      </c>
      <c r="AB971" s="54">
        <f t="shared" si="235"/>
        <v>892000</v>
      </c>
      <c r="AC971" s="54">
        <f>ROUNDUP(装备强化!$F$3*INDEX(装备强化!$C$12:$C$26,MATCH(装备强化附表!AC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495</v>
      </c>
      <c r="AD971" s="54">
        <f t="shared" si="236"/>
        <v>990000</v>
      </c>
      <c r="AE971" s="54">
        <f>ROUNDUP(装备强化!$F$3*INDEX(装备强化!$C$12:$C$26,MATCH(装备强化附表!AE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545</v>
      </c>
      <c r="AF971" s="54">
        <f t="shared" si="237"/>
        <v>1090000</v>
      </c>
      <c r="AG971" s="54">
        <f>ROUNDUP(装备强化!$F$3*INDEX(装备强化!$C$12:$C$26,MATCH(装备强化附表!AG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594</v>
      </c>
      <c r="AH971" s="54">
        <f t="shared" si="238"/>
        <v>1188000</v>
      </c>
      <c r="AI971" s="54">
        <f>ROUNDUP(装备强化!$F$3*INDEX(装备强化!$C$12:$C$26,MATCH(装备强化附表!AI$1,装备强化!$B$12:$B$26,0))*INDEX(装备强化!$G$12:$G$16,MATCH(装备强化附表!$D971,装备强化!$F$12:$F$16,0))*(INDEX(装备强化!$K$12:$K$26,MATCH(装备强化附表!$E971,装备强化!$J$12:$J$26,0))+IF($B971=1,装备强化!$K$28,0))*INDEX(装备强化!$O$12:$O$21,MATCH(装备强化附表!$C971,装备强化!$N$12:$N$21,0)),0)</f>
        <v>644</v>
      </c>
      <c r="AJ971" s="54">
        <f t="shared" si="239"/>
        <v>1288000</v>
      </c>
    </row>
    <row r="972" spans="1:36">
      <c r="A972" t="s">
        <v>1882</v>
      </c>
      <c r="B972">
        <v>0</v>
      </c>
      <c r="C972" t="s">
        <v>124</v>
      </c>
      <c r="D972" t="s">
        <v>311</v>
      </c>
      <c r="E972">
        <v>70</v>
      </c>
      <c r="F972" t="s">
        <v>232</v>
      </c>
      <c r="G972" s="54">
        <f>ROUNDUP(装备强化!$F$3*INDEX(装备强化!$C$12:$C$26,MATCH(装备强化附表!G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31</v>
      </c>
      <c r="H972" s="54">
        <f t="shared" si="225"/>
        <v>62000</v>
      </c>
      <c r="I972" s="54">
        <f>ROUNDUP(装备强化!$F$3*INDEX(装备强化!$C$12:$C$26,MATCH(装备强化附表!I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47</v>
      </c>
      <c r="J972" s="54">
        <f t="shared" si="226"/>
        <v>94000</v>
      </c>
      <c r="K972" s="54">
        <f>ROUNDUP(装备强化!$F$3*INDEX(装备强化!$C$12:$C$26,MATCH(装备强化附表!K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70</v>
      </c>
      <c r="L972" s="54">
        <f t="shared" si="227"/>
        <v>140000</v>
      </c>
      <c r="M972" s="54">
        <f>ROUNDUP(装备强化!$F$3*INDEX(装备强化!$C$12:$C$26,MATCH(装备强化附表!M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86</v>
      </c>
      <c r="N972" s="54">
        <f t="shared" si="228"/>
        <v>172000</v>
      </c>
      <c r="O972" s="54">
        <f>ROUNDUP(装备强化!$F$3*INDEX(装备强化!$C$12:$C$26,MATCH(装备强化附表!O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109</v>
      </c>
      <c r="P972" s="54">
        <f t="shared" si="229"/>
        <v>218000</v>
      </c>
      <c r="Q972" s="54">
        <f>ROUNDUP(装备强化!$F$3*INDEX(装备强化!$C$12:$C$26,MATCH(装备强化附表!Q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194</v>
      </c>
      <c r="R972" s="54">
        <f t="shared" si="230"/>
        <v>388000</v>
      </c>
      <c r="S972" s="54">
        <f>ROUNDUP(装备强化!$F$3*INDEX(装备强化!$C$12:$C$26,MATCH(装备强化附表!S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225</v>
      </c>
      <c r="T972" s="54">
        <f t="shared" si="231"/>
        <v>450000</v>
      </c>
      <c r="U972" s="54">
        <f>ROUNDUP(装备强化!$F$3*INDEX(装备强化!$C$12:$C$26,MATCH(装备强化附表!U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256</v>
      </c>
      <c r="V972" s="54">
        <f t="shared" si="232"/>
        <v>512000</v>
      </c>
      <c r="W972" s="54">
        <f>ROUNDUP(装备强化!$F$3*INDEX(装备强化!$C$12:$C$26,MATCH(装备强化附表!W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287</v>
      </c>
      <c r="X972" s="54">
        <f t="shared" si="233"/>
        <v>574000</v>
      </c>
      <c r="Y972" s="54">
        <f>ROUNDUP(装备强化!$F$3*INDEX(装备强化!$C$12:$C$26,MATCH(装备强化附表!Y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318</v>
      </c>
      <c r="Z972" s="54">
        <f t="shared" si="234"/>
        <v>636000</v>
      </c>
      <c r="AA972" s="54">
        <f>ROUNDUP(装备强化!$F$3*INDEX(装备强化!$C$12:$C$26,MATCH(装备强化附表!AA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557</v>
      </c>
      <c r="AB972" s="54">
        <f t="shared" si="235"/>
        <v>1114000</v>
      </c>
      <c r="AC972" s="54">
        <f>ROUNDUP(装备强化!$F$3*INDEX(装备强化!$C$12:$C$26,MATCH(装备强化附表!AC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619</v>
      </c>
      <c r="AD972" s="54">
        <f t="shared" si="236"/>
        <v>1238000</v>
      </c>
      <c r="AE972" s="54">
        <f>ROUNDUP(装备强化!$F$3*INDEX(装备强化!$C$12:$C$26,MATCH(装备强化附表!AE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681</v>
      </c>
      <c r="AF972" s="54">
        <f t="shared" si="237"/>
        <v>1362000</v>
      </c>
      <c r="AG972" s="54">
        <f>ROUNDUP(装备强化!$F$3*INDEX(装备强化!$C$12:$C$26,MATCH(装备强化附表!AG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743</v>
      </c>
      <c r="AH972" s="54">
        <f t="shared" si="238"/>
        <v>1486000</v>
      </c>
      <c r="AI972" s="54">
        <f>ROUNDUP(装备强化!$F$3*INDEX(装备强化!$C$12:$C$26,MATCH(装备强化附表!AI$1,装备强化!$B$12:$B$26,0))*INDEX(装备强化!$G$12:$G$16,MATCH(装备强化附表!$D972,装备强化!$F$12:$F$16,0))*(INDEX(装备强化!$K$12:$K$26,MATCH(装备强化附表!$E972,装备强化!$J$12:$J$26,0))+IF($B972=1,装备强化!$K$28,0))*INDEX(装备强化!$O$12:$O$21,MATCH(装备强化附表!$C972,装备强化!$N$12:$N$21,0)),0)</f>
        <v>805</v>
      </c>
      <c r="AJ972" s="54">
        <f t="shared" si="239"/>
        <v>1610000</v>
      </c>
    </row>
    <row r="973" spans="1:36">
      <c r="A973" t="s">
        <v>1887</v>
      </c>
      <c r="B973">
        <v>0</v>
      </c>
      <c r="C973" t="s">
        <v>125</v>
      </c>
      <c r="D973" t="s">
        <v>311</v>
      </c>
      <c r="E973">
        <v>70</v>
      </c>
      <c r="F973" t="s">
        <v>232</v>
      </c>
      <c r="G973" s="54">
        <f>ROUNDUP(装备强化!$F$3*INDEX(装备强化!$C$12:$C$26,MATCH(装备强化附表!G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31</v>
      </c>
      <c r="H973" s="54">
        <f t="shared" si="225"/>
        <v>62000</v>
      </c>
      <c r="I973" s="54">
        <f>ROUNDUP(装备强化!$F$3*INDEX(装备强化!$C$12:$C$26,MATCH(装备强化附表!I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47</v>
      </c>
      <c r="J973" s="54">
        <f t="shared" si="226"/>
        <v>94000</v>
      </c>
      <c r="K973" s="54">
        <f>ROUNDUP(装备强化!$F$3*INDEX(装备强化!$C$12:$C$26,MATCH(装备强化附表!K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70</v>
      </c>
      <c r="L973" s="54">
        <f t="shared" si="227"/>
        <v>140000</v>
      </c>
      <c r="M973" s="54">
        <f>ROUNDUP(装备强化!$F$3*INDEX(装备强化!$C$12:$C$26,MATCH(装备强化附表!M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86</v>
      </c>
      <c r="N973" s="54">
        <f t="shared" si="228"/>
        <v>172000</v>
      </c>
      <c r="O973" s="54">
        <f>ROUNDUP(装备强化!$F$3*INDEX(装备强化!$C$12:$C$26,MATCH(装备强化附表!O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109</v>
      </c>
      <c r="P973" s="54">
        <f t="shared" si="229"/>
        <v>218000</v>
      </c>
      <c r="Q973" s="54">
        <f>ROUNDUP(装备强化!$F$3*INDEX(装备强化!$C$12:$C$26,MATCH(装备强化附表!Q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194</v>
      </c>
      <c r="R973" s="54">
        <f t="shared" si="230"/>
        <v>388000</v>
      </c>
      <c r="S973" s="54">
        <f>ROUNDUP(装备强化!$F$3*INDEX(装备强化!$C$12:$C$26,MATCH(装备强化附表!S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225</v>
      </c>
      <c r="T973" s="54">
        <f t="shared" si="231"/>
        <v>450000</v>
      </c>
      <c r="U973" s="54">
        <f>ROUNDUP(装备强化!$F$3*INDEX(装备强化!$C$12:$C$26,MATCH(装备强化附表!U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256</v>
      </c>
      <c r="V973" s="54">
        <f t="shared" si="232"/>
        <v>512000</v>
      </c>
      <c r="W973" s="54">
        <f>ROUNDUP(装备强化!$F$3*INDEX(装备强化!$C$12:$C$26,MATCH(装备强化附表!W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287</v>
      </c>
      <c r="X973" s="54">
        <f t="shared" si="233"/>
        <v>574000</v>
      </c>
      <c r="Y973" s="54">
        <f>ROUNDUP(装备强化!$F$3*INDEX(装备强化!$C$12:$C$26,MATCH(装备强化附表!Y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318</v>
      </c>
      <c r="Z973" s="54">
        <f t="shared" si="234"/>
        <v>636000</v>
      </c>
      <c r="AA973" s="54">
        <f>ROUNDUP(装备强化!$F$3*INDEX(装备强化!$C$12:$C$26,MATCH(装备强化附表!AA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557</v>
      </c>
      <c r="AB973" s="54">
        <f t="shared" si="235"/>
        <v>1114000</v>
      </c>
      <c r="AC973" s="54">
        <f>ROUNDUP(装备强化!$F$3*INDEX(装备强化!$C$12:$C$26,MATCH(装备强化附表!AC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619</v>
      </c>
      <c r="AD973" s="54">
        <f t="shared" si="236"/>
        <v>1238000</v>
      </c>
      <c r="AE973" s="54">
        <f>ROUNDUP(装备强化!$F$3*INDEX(装备强化!$C$12:$C$26,MATCH(装备强化附表!AE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681</v>
      </c>
      <c r="AF973" s="54">
        <f t="shared" si="237"/>
        <v>1362000</v>
      </c>
      <c r="AG973" s="54">
        <f>ROUNDUP(装备强化!$F$3*INDEX(装备强化!$C$12:$C$26,MATCH(装备强化附表!AG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743</v>
      </c>
      <c r="AH973" s="54">
        <f t="shared" si="238"/>
        <v>1486000</v>
      </c>
      <c r="AI973" s="54">
        <f>ROUNDUP(装备强化!$F$3*INDEX(装备强化!$C$12:$C$26,MATCH(装备强化附表!AI$1,装备强化!$B$12:$B$26,0))*INDEX(装备强化!$G$12:$G$16,MATCH(装备强化附表!$D973,装备强化!$F$12:$F$16,0))*(INDEX(装备强化!$K$12:$K$26,MATCH(装备强化附表!$E973,装备强化!$J$12:$J$26,0))+IF($B973=1,装备强化!$K$28,0))*INDEX(装备强化!$O$12:$O$21,MATCH(装备强化附表!$C973,装备强化!$N$12:$N$21,0)),0)</f>
        <v>805</v>
      </c>
      <c r="AJ973" s="54">
        <f t="shared" si="239"/>
        <v>1610000</v>
      </c>
    </row>
    <row r="974" spans="1:36">
      <c r="A974" t="s">
        <v>1892</v>
      </c>
      <c r="B974">
        <v>0</v>
      </c>
      <c r="C974" t="s">
        <v>130</v>
      </c>
      <c r="D974" t="s">
        <v>311</v>
      </c>
      <c r="E974">
        <v>70</v>
      </c>
      <c r="F974" t="s">
        <v>232</v>
      </c>
      <c r="G974" s="54">
        <f>ROUNDUP(装备强化!$F$3*INDEX(装备强化!$C$12:$C$26,MATCH(装备强化附表!G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25</v>
      </c>
      <c r="H974" s="54">
        <f t="shared" si="225"/>
        <v>50000</v>
      </c>
      <c r="I974" s="54">
        <f>ROUNDUP(装备强化!$F$3*INDEX(装备强化!$C$12:$C$26,MATCH(装备强化附表!I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38</v>
      </c>
      <c r="J974" s="54">
        <f t="shared" si="226"/>
        <v>76000</v>
      </c>
      <c r="K974" s="54">
        <f>ROUNDUP(装备强化!$F$3*INDEX(装备强化!$C$12:$C$26,MATCH(装备强化附表!K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56</v>
      </c>
      <c r="L974" s="54">
        <f t="shared" si="227"/>
        <v>112000</v>
      </c>
      <c r="M974" s="54">
        <f>ROUNDUP(装备强化!$F$3*INDEX(装备强化!$C$12:$C$26,MATCH(装备强化附表!M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69</v>
      </c>
      <c r="N974" s="54">
        <f t="shared" si="228"/>
        <v>138000</v>
      </c>
      <c r="O974" s="54">
        <f>ROUNDUP(装备强化!$F$3*INDEX(装备强化!$C$12:$C$26,MATCH(装备强化附表!O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87</v>
      </c>
      <c r="P974" s="54">
        <f t="shared" si="229"/>
        <v>174000</v>
      </c>
      <c r="Q974" s="54">
        <f>ROUNDUP(装备强化!$F$3*INDEX(装备强化!$C$12:$C$26,MATCH(装备强化附表!Q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155</v>
      </c>
      <c r="R974" s="54">
        <f t="shared" si="230"/>
        <v>310000</v>
      </c>
      <c r="S974" s="54">
        <f>ROUNDUP(装备强化!$F$3*INDEX(装备强化!$C$12:$C$26,MATCH(装备强化附表!S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180</v>
      </c>
      <c r="T974" s="54">
        <f t="shared" si="231"/>
        <v>360000</v>
      </c>
      <c r="U974" s="54">
        <f>ROUNDUP(装备强化!$F$3*INDEX(装备强化!$C$12:$C$26,MATCH(装备强化附表!U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205</v>
      </c>
      <c r="V974" s="54">
        <f t="shared" si="232"/>
        <v>410000</v>
      </c>
      <c r="W974" s="54">
        <f>ROUNDUP(装备强化!$F$3*INDEX(装备强化!$C$12:$C$26,MATCH(装备强化附表!W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229</v>
      </c>
      <c r="X974" s="54">
        <f t="shared" si="233"/>
        <v>458000</v>
      </c>
      <c r="Y974" s="54">
        <f>ROUNDUP(装备强化!$F$3*INDEX(装备强化!$C$12:$C$26,MATCH(装备强化附表!Y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254</v>
      </c>
      <c r="Z974" s="54">
        <f t="shared" si="234"/>
        <v>508000</v>
      </c>
      <c r="AA974" s="54">
        <f>ROUNDUP(装备强化!$F$3*INDEX(装备强化!$C$12:$C$26,MATCH(装备强化附表!AA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446</v>
      </c>
      <c r="AB974" s="54">
        <f t="shared" si="235"/>
        <v>892000</v>
      </c>
      <c r="AC974" s="54">
        <f>ROUNDUP(装备强化!$F$3*INDEX(装备强化!$C$12:$C$26,MATCH(装备强化附表!AC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495</v>
      </c>
      <c r="AD974" s="54">
        <f t="shared" si="236"/>
        <v>990000</v>
      </c>
      <c r="AE974" s="54">
        <f>ROUNDUP(装备强化!$F$3*INDEX(装备强化!$C$12:$C$26,MATCH(装备强化附表!AE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545</v>
      </c>
      <c r="AF974" s="54">
        <f t="shared" si="237"/>
        <v>1090000</v>
      </c>
      <c r="AG974" s="54">
        <f>ROUNDUP(装备强化!$F$3*INDEX(装备强化!$C$12:$C$26,MATCH(装备强化附表!AG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594</v>
      </c>
      <c r="AH974" s="54">
        <f t="shared" si="238"/>
        <v>1188000</v>
      </c>
      <c r="AI974" s="54">
        <f>ROUNDUP(装备强化!$F$3*INDEX(装备强化!$C$12:$C$26,MATCH(装备强化附表!AI$1,装备强化!$B$12:$B$26,0))*INDEX(装备强化!$G$12:$G$16,MATCH(装备强化附表!$D974,装备强化!$F$12:$F$16,0))*(INDEX(装备强化!$K$12:$K$26,MATCH(装备强化附表!$E974,装备强化!$J$12:$J$26,0))+IF($B974=1,装备强化!$K$28,0))*INDEX(装备强化!$O$12:$O$21,MATCH(装备强化附表!$C974,装备强化!$N$12:$N$21,0)),0)</f>
        <v>644</v>
      </c>
      <c r="AJ974" s="54">
        <f t="shared" si="239"/>
        <v>1288000</v>
      </c>
    </row>
    <row r="975" spans="1:36">
      <c r="A975" t="s">
        <v>1897</v>
      </c>
      <c r="B975">
        <v>0</v>
      </c>
      <c r="C975" t="s">
        <v>131</v>
      </c>
      <c r="D975" t="s">
        <v>311</v>
      </c>
      <c r="E975">
        <v>70</v>
      </c>
      <c r="F975" t="s">
        <v>232</v>
      </c>
      <c r="G975" s="54">
        <f>ROUNDUP(装备强化!$F$3*INDEX(装备强化!$C$12:$C$26,MATCH(装备强化附表!G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25</v>
      </c>
      <c r="H975" s="54">
        <f t="shared" si="225"/>
        <v>50000</v>
      </c>
      <c r="I975" s="54">
        <f>ROUNDUP(装备强化!$F$3*INDEX(装备强化!$C$12:$C$26,MATCH(装备强化附表!I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38</v>
      </c>
      <c r="J975" s="54">
        <f t="shared" si="226"/>
        <v>76000</v>
      </c>
      <c r="K975" s="54">
        <f>ROUNDUP(装备强化!$F$3*INDEX(装备强化!$C$12:$C$26,MATCH(装备强化附表!K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56</v>
      </c>
      <c r="L975" s="54">
        <f t="shared" si="227"/>
        <v>112000</v>
      </c>
      <c r="M975" s="54">
        <f>ROUNDUP(装备强化!$F$3*INDEX(装备强化!$C$12:$C$26,MATCH(装备强化附表!M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69</v>
      </c>
      <c r="N975" s="54">
        <f t="shared" si="228"/>
        <v>138000</v>
      </c>
      <c r="O975" s="54">
        <f>ROUNDUP(装备强化!$F$3*INDEX(装备强化!$C$12:$C$26,MATCH(装备强化附表!O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87</v>
      </c>
      <c r="P975" s="54">
        <f t="shared" si="229"/>
        <v>174000</v>
      </c>
      <c r="Q975" s="54">
        <f>ROUNDUP(装备强化!$F$3*INDEX(装备强化!$C$12:$C$26,MATCH(装备强化附表!Q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155</v>
      </c>
      <c r="R975" s="54">
        <f t="shared" si="230"/>
        <v>310000</v>
      </c>
      <c r="S975" s="54">
        <f>ROUNDUP(装备强化!$F$3*INDEX(装备强化!$C$12:$C$26,MATCH(装备强化附表!S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180</v>
      </c>
      <c r="T975" s="54">
        <f t="shared" si="231"/>
        <v>360000</v>
      </c>
      <c r="U975" s="54">
        <f>ROUNDUP(装备强化!$F$3*INDEX(装备强化!$C$12:$C$26,MATCH(装备强化附表!U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205</v>
      </c>
      <c r="V975" s="54">
        <f t="shared" si="232"/>
        <v>410000</v>
      </c>
      <c r="W975" s="54">
        <f>ROUNDUP(装备强化!$F$3*INDEX(装备强化!$C$12:$C$26,MATCH(装备强化附表!W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229</v>
      </c>
      <c r="X975" s="54">
        <f t="shared" si="233"/>
        <v>458000</v>
      </c>
      <c r="Y975" s="54">
        <f>ROUNDUP(装备强化!$F$3*INDEX(装备强化!$C$12:$C$26,MATCH(装备强化附表!Y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254</v>
      </c>
      <c r="Z975" s="54">
        <f t="shared" si="234"/>
        <v>508000</v>
      </c>
      <c r="AA975" s="54">
        <f>ROUNDUP(装备强化!$F$3*INDEX(装备强化!$C$12:$C$26,MATCH(装备强化附表!AA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446</v>
      </c>
      <c r="AB975" s="54">
        <f t="shared" si="235"/>
        <v>892000</v>
      </c>
      <c r="AC975" s="54">
        <f>ROUNDUP(装备强化!$F$3*INDEX(装备强化!$C$12:$C$26,MATCH(装备强化附表!AC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495</v>
      </c>
      <c r="AD975" s="54">
        <f t="shared" si="236"/>
        <v>990000</v>
      </c>
      <c r="AE975" s="54">
        <f>ROUNDUP(装备强化!$F$3*INDEX(装备强化!$C$12:$C$26,MATCH(装备强化附表!AE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545</v>
      </c>
      <c r="AF975" s="54">
        <f t="shared" si="237"/>
        <v>1090000</v>
      </c>
      <c r="AG975" s="54">
        <f>ROUNDUP(装备强化!$F$3*INDEX(装备强化!$C$12:$C$26,MATCH(装备强化附表!AG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594</v>
      </c>
      <c r="AH975" s="54">
        <f t="shared" si="238"/>
        <v>1188000</v>
      </c>
      <c r="AI975" s="54">
        <f>ROUNDUP(装备强化!$F$3*INDEX(装备强化!$C$12:$C$26,MATCH(装备强化附表!AI$1,装备强化!$B$12:$B$26,0))*INDEX(装备强化!$G$12:$G$16,MATCH(装备强化附表!$D975,装备强化!$F$12:$F$16,0))*(INDEX(装备强化!$K$12:$K$26,MATCH(装备强化附表!$E975,装备强化!$J$12:$J$26,0))+IF($B975=1,装备强化!$K$28,0))*INDEX(装备强化!$O$12:$O$21,MATCH(装备强化附表!$C975,装备强化!$N$12:$N$21,0)),0)</f>
        <v>644</v>
      </c>
      <c r="AJ975" s="54">
        <f t="shared" si="239"/>
        <v>1288000</v>
      </c>
    </row>
    <row r="976" spans="1:36">
      <c r="A976" t="s">
        <v>1902</v>
      </c>
      <c r="B976">
        <v>0</v>
      </c>
      <c r="C976" t="s">
        <v>132</v>
      </c>
      <c r="D976" t="s">
        <v>311</v>
      </c>
      <c r="E976">
        <v>70</v>
      </c>
      <c r="F976" t="s">
        <v>232</v>
      </c>
      <c r="G976" s="54">
        <f>ROUNDUP(装备强化!$F$3*INDEX(装备强化!$C$12:$C$26,MATCH(装备强化附表!G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15</v>
      </c>
      <c r="H976" s="54">
        <f t="shared" si="225"/>
        <v>30000</v>
      </c>
      <c r="I976" s="54">
        <f>ROUNDUP(装备强化!$F$3*INDEX(装备强化!$C$12:$C$26,MATCH(装备强化附表!I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23</v>
      </c>
      <c r="J976" s="54">
        <f t="shared" si="226"/>
        <v>46000</v>
      </c>
      <c r="K976" s="54">
        <f>ROUNDUP(装备强化!$F$3*INDEX(装备强化!$C$12:$C$26,MATCH(装备强化附表!K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34</v>
      </c>
      <c r="L976" s="54">
        <f t="shared" si="227"/>
        <v>68000</v>
      </c>
      <c r="M976" s="54">
        <f>ROUNDUP(装备强化!$F$3*INDEX(装备强化!$C$12:$C$26,MATCH(装备强化附表!M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41</v>
      </c>
      <c r="N976" s="54">
        <f t="shared" si="228"/>
        <v>82000</v>
      </c>
      <c r="O976" s="54">
        <f>ROUNDUP(装备强化!$F$3*INDEX(装备强化!$C$12:$C$26,MATCH(装备强化附表!O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52</v>
      </c>
      <c r="P976" s="54">
        <f t="shared" si="229"/>
        <v>104000</v>
      </c>
      <c r="Q976" s="54">
        <f>ROUNDUP(装备强化!$F$3*INDEX(装备强化!$C$12:$C$26,MATCH(装备强化附表!Q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93</v>
      </c>
      <c r="R976" s="54">
        <f t="shared" si="230"/>
        <v>186000</v>
      </c>
      <c r="S976" s="54">
        <f>ROUNDUP(装备强化!$F$3*INDEX(装备强化!$C$12:$C$26,MATCH(装备强化附表!S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108</v>
      </c>
      <c r="T976" s="54">
        <f t="shared" si="231"/>
        <v>216000</v>
      </c>
      <c r="U976" s="54">
        <f>ROUNDUP(装备强化!$F$3*INDEX(装备强化!$C$12:$C$26,MATCH(装备强化附表!U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123</v>
      </c>
      <c r="V976" s="54">
        <f t="shared" si="232"/>
        <v>246000</v>
      </c>
      <c r="W976" s="54">
        <f>ROUNDUP(装备强化!$F$3*INDEX(装备强化!$C$12:$C$26,MATCH(装备强化附表!W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138</v>
      </c>
      <c r="X976" s="54">
        <f t="shared" si="233"/>
        <v>276000</v>
      </c>
      <c r="Y976" s="54">
        <f>ROUNDUP(装备强化!$F$3*INDEX(装备强化!$C$12:$C$26,MATCH(装备强化附表!Y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153</v>
      </c>
      <c r="Z976" s="54">
        <f t="shared" si="234"/>
        <v>306000</v>
      </c>
      <c r="AA976" s="54">
        <f>ROUNDUP(装备强化!$F$3*INDEX(装备强化!$C$12:$C$26,MATCH(装备强化附表!AA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268</v>
      </c>
      <c r="AB976" s="54">
        <f t="shared" si="235"/>
        <v>536000</v>
      </c>
      <c r="AC976" s="54">
        <f>ROUNDUP(装备强化!$F$3*INDEX(装备强化!$C$12:$C$26,MATCH(装备强化附表!AC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297</v>
      </c>
      <c r="AD976" s="54">
        <f t="shared" si="236"/>
        <v>594000</v>
      </c>
      <c r="AE976" s="54">
        <f>ROUNDUP(装备强化!$F$3*INDEX(装备强化!$C$12:$C$26,MATCH(装备强化附表!AE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327</v>
      </c>
      <c r="AF976" s="54">
        <f t="shared" si="237"/>
        <v>654000</v>
      </c>
      <c r="AG976" s="54">
        <f>ROUNDUP(装备强化!$F$3*INDEX(装备强化!$C$12:$C$26,MATCH(装备强化附表!AG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357</v>
      </c>
      <c r="AH976" s="54">
        <f t="shared" si="238"/>
        <v>714000</v>
      </c>
      <c r="AI976" s="54">
        <f>ROUNDUP(装备强化!$F$3*INDEX(装备强化!$C$12:$C$26,MATCH(装备强化附表!AI$1,装备强化!$B$12:$B$26,0))*INDEX(装备强化!$G$12:$G$16,MATCH(装备强化附表!$D976,装备强化!$F$12:$F$16,0))*(INDEX(装备强化!$K$12:$K$26,MATCH(装备强化附表!$E976,装备强化!$J$12:$J$26,0))+IF($B976=1,装备强化!$K$28,0))*INDEX(装备强化!$O$12:$O$21,MATCH(装备强化附表!$C976,装备强化!$N$12:$N$21,0)),0)</f>
        <v>387</v>
      </c>
      <c r="AJ976" s="54">
        <f t="shared" si="239"/>
        <v>774000</v>
      </c>
    </row>
    <row r="977" spans="1:36">
      <c r="A977" t="s">
        <v>1907</v>
      </c>
      <c r="B977">
        <v>0</v>
      </c>
      <c r="C977" t="s">
        <v>127</v>
      </c>
      <c r="D977" t="s">
        <v>311</v>
      </c>
      <c r="E977">
        <v>70</v>
      </c>
      <c r="F977" t="s">
        <v>135</v>
      </c>
      <c r="G977" s="54">
        <f>ROUNDUP(装备强化!$F$3*INDEX(装备强化!$C$12:$C$26,MATCH(装备强化附表!G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50</v>
      </c>
      <c r="H977" s="54">
        <f t="shared" si="225"/>
        <v>100000</v>
      </c>
      <c r="I977" s="54">
        <f>ROUNDUP(装备强化!$F$3*INDEX(装备强化!$C$12:$C$26,MATCH(装备强化附表!I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75</v>
      </c>
      <c r="J977" s="54">
        <f t="shared" si="226"/>
        <v>150000</v>
      </c>
      <c r="K977" s="54">
        <f>ROUNDUP(装备强化!$F$3*INDEX(装备强化!$C$12:$C$26,MATCH(装备强化附表!K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112</v>
      </c>
      <c r="L977" s="54">
        <f t="shared" si="227"/>
        <v>224000</v>
      </c>
      <c r="M977" s="54">
        <f>ROUNDUP(装备强化!$F$3*INDEX(装备强化!$C$12:$C$26,MATCH(装备强化附表!M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137</v>
      </c>
      <c r="N977" s="54">
        <f t="shared" si="228"/>
        <v>274000</v>
      </c>
      <c r="O977" s="54">
        <f>ROUNDUP(装备强化!$F$3*INDEX(装备强化!$C$12:$C$26,MATCH(装备强化附表!O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174</v>
      </c>
      <c r="P977" s="54">
        <f t="shared" si="229"/>
        <v>348000</v>
      </c>
      <c r="Q977" s="54">
        <f>ROUNDUP(装备强化!$F$3*INDEX(装备强化!$C$12:$C$26,MATCH(装备强化附表!Q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310</v>
      </c>
      <c r="R977" s="54">
        <f t="shared" si="230"/>
        <v>620000</v>
      </c>
      <c r="S977" s="54">
        <f>ROUNDUP(装备强化!$F$3*INDEX(装备强化!$C$12:$C$26,MATCH(装备强化附表!S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359</v>
      </c>
      <c r="T977" s="54">
        <f t="shared" si="231"/>
        <v>718000</v>
      </c>
      <c r="U977" s="54">
        <f>ROUNDUP(装备强化!$F$3*INDEX(装备强化!$C$12:$C$26,MATCH(装备强化附表!U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409</v>
      </c>
      <c r="V977" s="54">
        <f t="shared" si="232"/>
        <v>818000</v>
      </c>
      <c r="W977" s="54">
        <f>ROUNDUP(装备强化!$F$3*INDEX(装备强化!$C$12:$C$26,MATCH(装备强化附表!W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458</v>
      </c>
      <c r="X977" s="54">
        <f t="shared" si="233"/>
        <v>916000</v>
      </c>
      <c r="Y977" s="54">
        <f>ROUNDUP(装备强化!$F$3*INDEX(装备强化!$C$12:$C$26,MATCH(装备强化附表!Y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508</v>
      </c>
      <c r="Z977" s="54">
        <f t="shared" si="234"/>
        <v>1016000</v>
      </c>
      <c r="AA977" s="54">
        <f>ROUNDUP(装备强化!$F$3*INDEX(装备强化!$C$12:$C$26,MATCH(装备强化附表!AA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891</v>
      </c>
      <c r="AB977" s="54">
        <f t="shared" si="235"/>
        <v>1782000</v>
      </c>
      <c r="AC977" s="54">
        <f>ROUNDUP(装备强化!$F$3*INDEX(装备强化!$C$12:$C$26,MATCH(装备强化附表!AC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990</v>
      </c>
      <c r="AD977" s="54">
        <f t="shared" si="236"/>
        <v>1980000</v>
      </c>
      <c r="AE977" s="54">
        <f>ROUNDUP(装备强化!$F$3*INDEX(装备强化!$C$12:$C$26,MATCH(装备强化附表!AE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1089</v>
      </c>
      <c r="AF977" s="54">
        <f t="shared" si="237"/>
        <v>2178000</v>
      </c>
      <c r="AG977" s="54">
        <f>ROUNDUP(装备强化!$F$3*INDEX(装备强化!$C$12:$C$26,MATCH(装备强化附表!AG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1188</v>
      </c>
      <c r="AH977" s="54">
        <f t="shared" si="238"/>
        <v>2376000</v>
      </c>
      <c r="AI977" s="54">
        <f>ROUNDUP(装备强化!$F$3*INDEX(装备强化!$C$12:$C$26,MATCH(装备强化附表!AI$1,装备强化!$B$12:$B$26,0))*INDEX(装备强化!$G$12:$G$16,MATCH(装备强化附表!$D977,装备强化!$F$12:$F$16,0))*(INDEX(装备强化!$K$12:$K$26,MATCH(装备强化附表!$E977,装备强化!$J$12:$J$26,0))+IF($B977=1,装备强化!$K$28,0))*INDEX(装备强化!$O$12:$O$21,MATCH(装备强化附表!$C977,装备强化!$N$12:$N$21,0)),0)</f>
        <v>1287</v>
      </c>
      <c r="AJ977" s="54">
        <f t="shared" si="239"/>
        <v>2574000</v>
      </c>
    </row>
    <row r="978" spans="1:36">
      <c r="A978" t="s">
        <v>1912</v>
      </c>
      <c r="B978">
        <v>1</v>
      </c>
      <c r="C978" t="s">
        <v>127</v>
      </c>
      <c r="D978" t="s">
        <v>311</v>
      </c>
      <c r="E978">
        <v>70</v>
      </c>
      <c r="F978" t="s">
        <v>135</v>
      </c>
      <c r="G978" s="54">
        <f>ROUNDUP(装备强化!$F$3*INDEX(装备强化!$C$12:$C$26,MATCH(装备强化附表!G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59</v>
      </c>
      <c r="H978" s="54">
        <f t="shared" si="225"/>
        <v>118000</v>
      </c>
      <c r="I978" s="54">
        <f>ROUNDUP(装备强化!$F$3*INDEX(装备强化!$C$12:$C$26,MATCH(装备强化附表!I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88</v>
      </c>
      <c r="J978" s="54">
        <f t="shared" si="226"/>
        <v>176000</v>
      </c>
      <c r="K978" s="54">
        <f>ROUNDUP(装备强化!$F$3*INDEX(装备强化!$C$12:$C$26,MATCH(装备强化附表!K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132</v>
      </c>
      <c r="L978" s="54">
        <f t="shared" si="227"/>
        <v>264000</v>
      </c>
      <c r="M978" s="54">
        <f>ROUNDUP(装备强化!$F$3*INDEX(装备强化!$C$12:$C$26,MATCH(装备强化附表!M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161</v>
      </c>
      <c r="N978" s="54">
        <f t="shared" si="228"/>
        <v>322000</v>
      </c>
      <c r="O978" s="54">
        <f>ROUNDUP(装备强化!$F$3*INDEX(装备强化!$C$12:$C$26,MATCH(装备强化附表!O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205</v>
      </c>
      <c r="P978" s="54">
        <f t="shared" si="229"/>
        <v>410000</v>
      </c>
      <c r="Q978" s="54">
        <f>ROUNDUP(装备强化!$F$3*INDEX(装备强化!$C$12:$C$26,MATCH(装备强化附表!Q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366</v>
      </c>
      <c r="R978" s="54">
        <f t="shared" si="230"/>
        <v>732000</v>
      </c>
      <c r="S978" s="54">
        <f>ROUNDUP(装备强化!$F$3*INDEX(装备强化!$C$12:$C$26,MATCH(装备强化附表!S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425</v>
      </c>
      <c r="T978" s="54">
        <f t="shared" si="231"/>
        <v>850000</v>
      </c>
      <c r="U978" s="54">
        <f>ROUNDUP(装备强化!$F$3*INDEX(装备强化!$C$12:$C$26,MATCH(装备强化附表!U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483</v>
      </c>
      <c r="V978" s="54">
        <f t="shared" si="232"/>
        <v>966000</v>
      </c>
      <c r="W978" s="54">
        <f>ROUNDUP(装备强化!$F$3*INDEX(装备强化!$C$12:$C$26,MATCH(装备强化附表!W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542</v>
      </c>
      <c r="X978" s="54">
        <f t="shared" si="233"/>
        <v>1084000</v>
      </c>
      <c r="Y978" s="54">
        <f>ROUNDUP(装备强化!$F$3*INDEX(装备强化!$C$12:$C$26,MATCH(装备强化附表!Y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600</v>
      </c>
      <c r="Z978" s="54">
        <f t="shared" si="234"/>
        <v>1200000</v>
      </c>
      <c r="AA978" s="54">
        <f>ROUNDUP(装备强化!$F$3*INDEX(装备强化!$C$12:$C$26,MATCH(装备强化附表!AA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1053</v>
      </c>
      <c r="AB978" s="54">
        <f t="shared" si="235"/>
        <v>2106000</v>
      </c>
      <c r="AC978" s="54">
        <f>ROUNDUP(装备强化!$F$3*INDEX(装备强化!$C$12:$C$26,MATCH(装备强化附表!AC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1170</v>
      </c>
      <c r="AD978" s="54">
        <f t="shared" si="236"/>
        <v>2340000</v>
      </c>
      <c r="AE978" s="54">
        <f>ROUNDUP(装备强化!$F$3*INDEX(装备强化!$C$12:$C$26,MATCH(装备强化附表!AE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1287</v>
      </c>
      <c r="AF978" s="54">
        <f t="shared" si="237"/>
        <v>2574000</v>
      </c>
      <c r="AG978" s="54">
        <f>ROUNDUP(装备强化!$F$3*INDEX(装备强化!$C$12:$C$26,MATCH(装备强化附表!AG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1404</v>
      </c>
      <c r="AH978" s="54">
        <f t="shared" si="238"/>
        <v>2808000</v>
      </c>
      <c r="AI978" s="54">
        <f>ROUNDUP(装备强化!$F$3*INDEX(装备强化!$C$12:$C$26,MATCH(装备强化附表!AI$1,装备强化!$B$12:$B$26,0))*INDEX(装备强化!$G$12:$G$16,MATCH(装备强化附表!$D978,装备强化!$F$12:$F$16,0))*(INDEX(装备强化!$K$12:$K$26,MATCH(装备强化附表!$E978,装备强化!$J$12:$J$26,0))+IF($B978=1,装备强化!$K$28,0))*INDEX(装备强化!$O$12:$O$21,MATCH(装备强化附表!$C978,装备强化!$N$12:$N$21,0)),0)</f>
        <v>1521</v>
      </c>
      <c r="AJ978" s="54">
        <f t="shared" si="239"/>
        <v>3042000</v>
      </c>
    </row>
    <row r="979" spans="1:36">
      <c r="A979" t="s">
        <v>1917</v>
      </c>
      <c r="B979">
        <v>0</v>
      </c>
      <c r="C979" t="s">
        <v>128</v>
      </c>
      <c r="D979" t="s">
        <v>311</v>
      </c>
      <c r="E979">
        <v>70</v>
      </c>
      <c r="F979" t="s">
        <v>135</v>
      </c>
      <c r="G979" s="54">
        <f>ROUNDUP(装备强化!$F$3*INDEX(装备强化!$C$12:$C$26,MATCH(装备强化附表!G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31</v>
      </c>
      <c r="H979" s="54">
        <f t="shared" si="225"/>
        <v>62000</v>
      </c>
      <c r="I979" s="54">
        <f>ROUNDUP(装备强化!$F$3*INDEX(装备强化!$C$12:$C$26,MATCH(装备强化附表!I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47</v>
      </c>
      <c r="J979" s="54">
        <f t="shared" si="226"/>
        <v>94000</v>
      </c>
      <c r="K979" s="54">
        <f>ROUNDUP(装备强化!$F$3*INDEX(装备强化!$C$12:$C$26,MATCH(装备强化附表!K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70</v>
      </c>
      <c r="L979" s="54">
        <f t="shared" si="227"/>
        <v>140000</v>
      </c>
      <c r="M979" s="54">
        <f>ROUNDUP(装备强化!$F$3*INDEX(装备强化!$C$12:$C$26,MATCH(装备强化附表!M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86</v>
      </c>
      <c r="N979" s="54">
        <f t="shared" si="228"/>
        <v>172000</v>
      </c>
      <c r="O979" s="54">
        <f>ROUNDUP(装备强化!$F$3*INDEX(装备强化!$C$12:$C$26,MATCH(装备强化附表!O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109</v>
      </c>
      <c r="P979" s="54">
        <f t="shared" si="229"/>
        <v>218000</v>
      </c>
      <c r="Q979" s="54">
        <f>ROUNDUP(装备强化!$F$3*INDEX(装备强化!$C$12:$C$26,MATCH(装备强化附表!Q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194</v>
      </c>
      <c r="R979" s="54">
        <f t="shared" si="230"/>
        <v>388000</v>
      </c>
      <c r="S979" s="54">
        <f>ROUNDUP(装备强化!$F$3*INDEX(装备强化!$C$12:$C$26,MATCH(装备强化附表!S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225</v>
      </c>
      <c r="T979" s="54">
        <f t="shared" si="231"/>
        <v>450000</v>
      </c>
      <c r="U979" s="54">
        <f>ROUNDUP(装备强化!$F$3*INDEX(装备强化!$C$12:$C$26,MATCH(装备强化附表!U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256</v>
      </c>
      <c r="V979" s="54">
        <f t="shared" si="232"/>
        <v>512000</v>
      </c>
      <c r="W979" s="54">
        <f>ROUNDUP(装备强化!$F$3*INDEX(装备强化!$C$12:$C$26,MATCH(装备强化附表!W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287</v>
      </c>
      <c r="X979" s="54">
        <f t="shared" si="233"/>
        <v>574000</v>
      </c>
      <c r="Y979" s="54">
        <f>ROUNDUP(装备强化!$F$3*INDEX(装备强化!$C$12:$C$26,MATCH(装备强化附表!Y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318</v>
      </c>
      <c r="Z979" s="54">
        <f t="shared" si="234"/>
        <v>636000</v>
      </c>
      <c r="AA979" s="54">
        <f>ROUNDUP(装备强化!$F$3*INDEX(装备强化!$C$12:$C$26,MATCH(装备强化附表!AA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557</v>
      </c>
      <c r="AB979" s="54">
        <f t="shared" si="235"/>
        <v>1114000</v>
      </c>
      <c r="AC979" s="54">
        <f>ROUNDUP(装备强化!$F$3*INDEX(装备强化!$C$12:$C$26,MATCH(装备强化附表!AC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619</v>
      </c>
      <c r="AD979" s="54">
        <f t="shared" si="236"/>
        <v>1238000</v>
      </c>
      <c r="AE979" s="54">
        <f>ROUNDUP(装备强化!$F$3*INDEX(装备强化!$C$12:$C$26,MATCH(装备强化附表!AE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681</v>
      </c>
      <c r="AF979" s="54">
        <f t="shared" si="237"/>
        <v>1362000</v>
      </c>
      <c r="AG979" s="54">
        <f>ROUNDUP(装备强化!$F$3*INDEX(装备强化!$C$12:$C$26,MATCH(装备强化附表!AG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743</v>
      </c>
      <c r="AH979" s="54">
        <f t="shared" si="238"/>
        <v>1486000</v>
      </c>
      <c r="AI979" s="54">
        <f>ROUNDUP(装备强化!$F$3*INDEX(装备强化!$C$12:$C$26,MATCH(装备强化附表!AI$1,装备强化!$B$12:$B$26,0))*INDEX(装备强化!$G$12:$G$16,MATCH(装备强化附表!$D979,装备强化!$F$12:$F$16,0))*(INDEX(装备强化!$K$12:$K$26,MATCH(装备强化附表!$E979,装备强化!$J$12:$J$26,0))+IF($B979=1,装备强化!$K$28,0))*INDEX(装备强化!$O$12:$O$21,MATCH(装备强化附表!$C979,装备强化!$N$12:$N$21,0)),0)</f>
        <v>805</v>
      </c>
      <c r="AJ979" s="54">
        <f t="shared" si="239"/>
        <v>1610000</v>
      </c>
    </row>
    <row r="980" spans="1:36">
      <c r="A980" t="s">
        <v>1922</v>
      </c>
      <c r="B980">
        <v>1</v>
      </c>
      <c r="C980" t="s">
        <v>128</v>
      </c>
      <c r="D980" t="s">
        <v>311</v>
      </c>
      <c r="E980">
        <v>70</v>
      </c>
      <c r="F980" t="s">
        <v>135</v>
      </c>
      <c r="G980" s="54">
        <f>ROUNDUP(装备强化!$F$3*INDEX(装备强化!$C$12:$C$26,MATCH(装备强化附表!G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37</v>
      </c>
      <c r="H980" s="54">
        <f t="shared" si="225"/>
        <v>74000</v>
      </c>
      <c r="I980" s="54">
        <f>ROUNDUP(装备强化!$F$3*INDEX(装备强化!$C$12:$C$26,MATCH(装备强化附表!I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55</v>
      </c>
      <c r="J980" s="54">
        <f t="shared" si="226"/>
        <v>110000</v>
      </c>
      <c r="K980" s="54">
        <f>ROUNDUP(装备强化!$F$3*INDEX(装备强化!$C$12:$C$26,MATCH(装备强化附表!K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83</v>
      </c>
      <c r="L980" s="54">
        <f t="shared" si="227"/>
        <v>166000</v>
      </c>
      <c r="M980" s="54">
        <f>ROUNDUP(装备强化!$F$3*INDEX(装备强化!$C$12:$C$26,MATCH(装备强化附表!M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101</v>
      </c>
      <c r="N980" s="54">
        <f t="shared" si="228"/>
        <v>202000</v>
      </c>
      <c r="O980" s="54">
        <f>ROUNDUP(装备强化!$F$3*INDEX(装备强化!$C$12:$C$26,MATCH(装备强化附表!O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128</v>
      </c>
      <c r="P980" s="54">
        <f t="shared" si="229"/>
        <v>256000</v>
      </c>
      <c r="Q980" s="54">
        <f>ROUNDUP(装备强化!$F$3*INDEX(装备强化!$C$12:$C$26,MATCH(装备强化附表!Q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229</v>
      </c>
      <c r="R980" s="54">
        <f t="shared" si="230"/>
        <v>458000</v>
      </c>
      <c r="S980" s="54">
        <f>ROUNDUP(装备强化!$F$3*INDEX(装备强化!$C$12:$C$26,MATCH(装备强化附表!S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266</v>
      </c>
      <c r="T980" s="54">
        <f t="shared" si="231"/>
        <v>532000</v>
      </c>
      <c r="U980" s="54">
        <f>ROUNDUP(装备强化!$F$3*INDEX(装备强化!$C$12:$C$26,MATCH(装备强化附表!U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302</v>
      </c>
      <c r="V980" s="54">
        <f t="shared" si="232"/>
        <v>604000</v>
      </c>
      <c r="W980" s="54">
        <f>ROUNDUP(装备强化!$F$3*INDEX(装备强化!$C$12:$C$26,MATCH(装备强化附表!W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339</v>
      </c>
      <c r="X980" s="54">
        <f t="shared" si="233"/>
        <v>678000</v>
      </c>
      <c r="Y980" s="54">
        <f>ROUNDUP(装备强化!$F$3*INDEX(装备强化!$C$12:$C$26,MATCH(装备强化附表!Y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375</v>
      </c>
      <c r="Z980" s="54">
        <f t="shared" si="234"/>
        <v>750000</v>
      </c>
      <c r="AA980" s="54">
        <f>ROUNDUP(装备强化!$F$3*INDEX(装备强化!$C$12:$C$26,MATCH(装备强化附表!AA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659</v>
      </c>
      <c r="AB980" s="54">
        <f t="shared" si="235"/>
        <v>1318000</v>
      </c>
      <c r="AC980" s="54">
        <f>ROUNDUP(装备强化!$F$3*INDEX(装备强化!$C$12:$C$26,MATCH(装备强化附表!AC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732</v>
      </c>
      <c r="AD980" s="54">
        <f t="shared" si="236"/>
        <v>1464000</v>
      </c>
      <c r="AE980" s="54">
        <f>ROUNDUP(装备强化!$F$3*INDEX(装备强化!$C$12:$C$26,MATCH(装备强化附表!AE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805</v>
      </c>
      <c r="AF980" s="54">
        <f t="shared" si="237"/>
        <v>1610000</v>
      </c>
      <c r="AG980" s="54">
        <f>ROUNDUP(装备强化!$F$3*INDEX(装备强化!$C$12:$C$26,MATCH(装备强化附表!AG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878</v>
      </c>
      <c r="AH980" s="54">
        <f t="shared" si="238"/>
        <v>1756000</v>
      </c>
      <c r="AI980" s="54">
        <f>ROUNDUP(装备强化!$F$3*INDEX(装备强化!$C$12:$C$26,MATCH(装备强化附表!AI$1,装备强化!$B$12:$B$26,0))*INDEX(装备强化!$G$12:$G$16,MATCH(装备强化附表!$D980,装备强化!$F$12:$F$16,0))*(INDEX(装备强化!$K$12:$K$26,MATCH(装备强化附表!$E980,装备强化!$J$12:$J$26,0))+IF($B980=1,装备强化!$K$28,0))*INDEX(装备强化!$O$12:$O$21,MATCH(装备强化附表!$C980,装备强化!$N$12:$N$21,0)),0)</f>
        <v>951</v>
      </c>
      <c r="AJ980" s="54">
        <f t="shared" si="239"/>
        <v>1902000</v>
      </c>
    </row>
    <row r="981" spans="1:36">
      <c r="A981" t="s">
        <v>1927</v>
      </c>
      <c r="B981">
        <v>0</v>
      </c>
      <c r="C981" t="s">
        <v>127</v>
      </c>
      <c r="D981" t="s">
        <v>311</v>
      </c>
      <c r="E981">
        <v>70</v>
      </c>
      <c r="F981" t="s">
        <v>139</v>
      </c>
      <c r="G981" s="54">
        <f>ROUNDUP(装备强化!$F$3*INDEX(装备强化!$C$12:$C$26,MATCH(装备强化附表!G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50</v>
      </c>
      <c r="H981" s="54">
        <f t="shared" si="225"/>
        <v>100000</v>
      </c>
      <c r="I981" s="54">
        <f>ROUNDUP(装备强化!$F$3*INDEX(装备强化!$C$12:$C$26,MATCH(装备强化附表!I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75</v>
      </c>
      <c r="J981" s="54">
        <f t="shared" si="226"/>
        <v>150000</v>
      </c>
      <c r="K981" s="54">
        <f>ROUNDUP(装备强化!$F$3*INDEX(装备强化!$C$12:$C$26,MATCH(装备强化附表!K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112</v>
      </c>
      <c r="L981" s="54">
        <f t="shared" si="227"/>
        <v>224000</v>
      </c>
      <c r="M981" s="54">
        <f>ROUNDUP(装备强化!$F$3*INDEX(装备强化!$C$12:$C$26,MATCH(装备强化附表!M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137</v>
      </c>
      <c r="N981" s="54">
        <f t="shared" si="228"/>
        <v>274000</v>
      </c>
      <c r="O981" s="54">
        <f>ROUNDUP(装备强化!$F$3*INDEX(装备强化!$C$12:$C$26,MATCH(装备强化附表!O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174</v>
      </c>
      <c r="P981" s="54">
        <f t="shared" si="229"/>
        <v>348000</v>
      </c>
      <c r="Q981" s="54">
        <f>ROUNDUP(装备强化!$F$3*INDEX(装备强化!$C$12:$C$26,MATCH(装备强化附表!Q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310</v>
      </c>
      <c r="R981" s="54">
        <f t="shared" si="230"/>
        <v>620000</v>
      </c>
      <c r="S981" s="54">
        <f>ROUNDUP(装备强化!$F$3*INDEX(装备强化!$C$12:$C$26,MATCH(装备强化附表!S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359</v>
      </c>
      <c r="T981" s="54">
        <f t="shared" si="231"/>
        <v>718000</v>
      </c>
      <c r="U981" s="54">
        <f>ROUNDUP(装备强化!$F$3*INDEX(装备强化!$C$12:$C$26,MATCH(装备强化附表!U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409</v>
      </c>
      <c r="V981" s="54">
        <f t="shared" si="232"/>
        <v>818000</v>
      </c>
      <c r="W981" s="54">
        <f>ROUNDUP(装备强化!$F$3*INDEX(装备强化!$C$12:$C$26,MATCH(装备强化附表!W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458</v>
      </c>
      <c r="X981" s="54">
        <f t="shared" si="233"/>
        <v>916000</v>
      </c>
      <c r="Y981" s="54">
        <f>ROUNDUP(装备强化!$F$3*INDEX(装备强化!$C$12:$C$26,MATCH(装备强化附表!Y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508</v>
      </c>
      <c r="Z981" s="54">
        <f t="shared" si="234"/>
        <v>1016000</v>
      </c>
      <c r="AA981" s="54">
        <f>ROUNDUP(装备强化!$F$3*INDEX(装备强化!$C$12:$C$26,MATCH(装备强化附表!AA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891</v>
      </c>
      <c r="AB981" s="54">
        <f t="shared" si="235"/>
        <v>1782000</v>
      </c>
      <c r="AC981" s="54">
        <f>ROUNDUP(装备强化!$F$3*INDEX(装备强化!$C$12:$C$26,MATCH(装备强化附表!AC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990</v>
      </c>
      <c r="AD981" s="54">
        <f t="shared" si="236"/>
        <v>1980000</v>
      </c>
      <c r="AE981" s="54">
        <f>ROUNDUP(装备强化!$F$3*INDEX(装备强化!$C$12:$C$26,MATCH(装备强化附表!AE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1089</v>
      </c>
      <c r="AF981" s="54">
        <f t="shared" si="237"/>
        <v>2178000</v>
      </c>
      <c r="AG981" s="54">
        <f>ROUNDUP(装备强化!$F$3*INDEX(装备强化!$C$12:$C$26,MATCH(装备强化附表!AG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1188</v>
      </c>
      <c r="AH981" s="54">
        <f t="shared" si="238"/>
        <v>2376000</v>
      </c>
      <c r="AI981" s="54">
        <f>ROUNDUP(装备强化!$F$3*INDEX(装备强化!$C$12:$C$26,MATCH(装备强化附表!AI$1,装备强化!$B$12:$B$26,0))*INDEX(装备强化!$G$12:$G$16,MATCH(装备强化附表!$D981,装备强化!$F$12:$F$16,0))*(INDEX(装备强化!$K$12:$K$26,MATCH(装备强化附表!$E981,装备强化!$J$12:$J$26,0))+IF($B981=1,装备强化!$K$28,0))*INDEX(装备强化!$O$12:$O$21,MATCH(装备强化附表!$C981,装备强化!$N$12:$N$21,0)),0)</f>
        <v>1287</v>
      </c>
      <c r="AJ981" s="54">
        <f t="shared" si="239"/>
        <v>2574000</v>
      </c>
    </row>
    <row r="982" spans="1:36">
      <c r="A982" t="s">
        <v>1932</v>
      </c>
      <c r="B982">
        <v>1</v>
      </c>
      <c r="C982" t="s">
        <v>127</v>
      </c>
      <c r="D982" t="s">
        <v>311</v>
      </c>
      <c r="E982">
        <v>70</v>
      </c>
      <c r="F982" t="s">
        <v>139</v>
      </c>
      <c r="G982" s="54">
        <f>ROUNDUP(装备强化!$F$3*INDEX(装备强化!$C$12:$C$26,MATCH(装备强化附表!G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59</v>
      </c>
      <c r="H982" s="54">
        <f t="shared" si="225"/>
        <v>118000</v>
      </c>
      <c r="I982" s="54">
        <f>ROUNDUP(装备强化!$F$3*INDEX(装备强化!$C$12:$C$26,MATCH(装备强化附表!I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88</v>
      </c>
      <c r="J982" s="54">
        <f t="shared" si="226"/>
        <v>176000</v>
      </c>
      <c r="K982" s="54">
        <f>ROUNDUP(装备强化!$F$3*INDEX(装备强化!$C$12:$C$26,MATCH(装备强化附表!K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132</v>
      </c>
      <c r="L982" s="54">
        <f t="shared" si="227"/>
        <v>264000</v>
      </c>
      <c r="M982" s="54">
        <f>ROUNDUP(装备强化!$F$3*INDEX(装备强化!$C$12:$C$26,MATCH(装备强化附表!M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161</v>
      </c>
      <c r="N982" s="54">
        <f t="shared" si="228"/>
        <v>322000</v>
      </c>
      <c r="O982" s="54">
        <f>ROUNDUP(装备强化!$F$3*INDEX(装备强化!$C$12:$C$26,MATCH(装备强化附表!O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205</v>
      </c>
      <c r="P982" s="54">
        <f t="shared" si="229"/>
        <v>410000</v>
      </c>
      <c r="Q982" s="54">
        <f>ROUNDUP(装备强化!$F$3*INDEX(装备强化!$C$12:$C$26,MATCH(装备强化附表!Q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366</v>
      </c>
      <c r="R982" s="54">
        <f t="shared" si="230"/>
        <v>732000</v>
      </c>
      <c r="S982" s="54">
        <f>ROUNDUP(装备强化!$F$3*INDEX(装备强化!$C$12:$C$26,MATCH(装备强化附表!S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425</v>
      </c>
      <c r="T982" s="54">
        <f t="shared" si="231"/>
        <v>850000</v>
      </c>
      <c r="U982" s="54">
        <f>ROUNDUP(装备强化!$F$3*INDEX(装备强化!$C$12:$C$26,MATCH(装备强化附表!U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483</v>
      </c>
      <c r="V982" s="54">
        <f t="shared" si="232"/>
        <v>966000</v>
      </c>
      <c r="W982" s="54">
        <f>ROUNDUP(装备强化!$F$3*INDEX(装备强化!$C$12:$C$26,MATCH(装备强化附表!W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542</v>
      </c>
      <c r="X982" s="54">
        <f t="shared" si="233"/>
        <v>1084000</v>
      </c>
      <c r="Y982" s="54">
        <f>ROUNDUP(装备强化!$F$3*INDEX(装备强化!$C$12:$C$26,MATCH(装备强化附表!Y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600</v>
      </c>
      <c r="Z982" s="54">
        <f t="shared" si="234"/>
        <v>1200000</v>
      </c>
      <c r="AA982" s="54">
        <f>ROUNDUP(装备强化!$F$3*INDEX(装备强化!$C$12:$C$26,MATCH(装备强化附表!AA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1053</v>
      </c>
      <c r="AB982" s="54">
        <f t="shared" si="235"/>
        <v>2106000</v>
      </c>
      <c r="AC982" s="54">
        <f>ROUNDUP(装备强化!$F$3*INDEX(装备强化!$C$12:$C$26,MATCH(装备强化附表!AC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1170</v>
      </c>
      <c r="AD982" s="54">
        <f t="shared" si="236"/>
        <v>2340000</v>
      </c>
      <c r="AE982" s="54">
        <f>ROUNDUP(装备强化!$F$3*INDEX(装备强化!$C$12:$C$26,MATCH(装备强化附表!AE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1287</v>
      </c>
      <c r="AF982" s="54">
        <f t="shared" si="237"/>
        <v>2574000</v>
      </c>
      <c r="AG982" s="54">
        <f>ROUNDUP(装备强化!$F$3*INDEX(装备强化!$C$12:$C$26,MATCH(装备强化附表!AG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1404</v>
      </c>
      <c r="AH982" s="54">
        <f t="shared" si="238"/>
        <v>2808000</v>
      </c>
      <c r="AI982" s="54">
        <f>ROUNDUP(装备强化!$F$3*INDEX(装备强化!$C$12:$C$26,MATCH(装备强化附表!AI$1,装备强化!$B$12:$B$26,0))*INDEX(装备强化!$G$12:$G$16,MATCH(装备强化附表!$D982,装备强化!$F$12:$F$16,0))*(INDEX(装备强化!$K$12:$K$26,MATCH(装备强化附表!$E982,装备强化!$J$12:$J$26,0))+IF($B982=1,装备强化!$K$28,0))*INDEX(装备强化!$O$12:$O$21,MATCH(装备强化附表!$C982,装备强化!$N$12:$N$21,0)),0)</f>
        <v>1521</v>
      </c>
      <c r="AJ982" s="54">
        <f t="shared" si="239"/>
        <v>3042000</v>
      </c>
    </row>
    <row r="983" spans="1:36">
      <c r="A983" t="s">
        <v>1937</v>
      </c>
      <c r="B983">
        <v>0</v>
      </c>
      <c r="C983" t="s">
        <v>128</v>
      </c>
      <c r="D983" t="s">
        <v>311</v>
      </c>
      <c r="E983">
        <v>70</v>
      </c>
      <c r="F983" t="s">
        <v>139</v>
      </c>
      <c r="G983" s="54">
        <f>ROUNDUP(装备强化!$F$3*INDEX(装备强化!$C$12:$C$26,MATCH(装备强化附表!G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31</v>
      </c>
      <c r="H983" s="54">
        <f t="shared" si="225"/>
        <v>62000</v>
      </c>
      <c r="I983" s="54">
        <f>ROUNDUP(装备强化!$F$3*INDEX(装备强化!$C$12:$C$26,MATCH(装备强化附表!I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47</v>
      </c>
      <c r="J983" s="54">
        <f t="shared" si="226"/>
        <v>94000</v>
      </c>
      <c r="K983" s="54">
        <f>ROUNDUP(装备强化!$F$3*INDEX(装备强化!$C$12:$C$26,MATCH(装备强化附表!K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70</v>
      </c>
      <c r="L983" s="54">
        <f t="shared" si="227"/>
        <v>140000</v>
      </c>
      <c r="M983" s="54">
        <f>ROUNDUP(装备强化!$F$3*INDEX(装备强化!$C$12:$C$26,MATCH(装备强化附表!M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86</v>
      </c>
      <c r="N983" s="54">
        <f t="shared" si="228"/>
        <v>172000</v>
      </c>
      <c r="O983" s="54">
        <f>ROUNDUP(装备强化!$F$3*INDEX(装备强化!$C$12:$C$26,MATCH(装备强化附表!O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109</v>
      </c>
      <c r="P983" s="54">
        <f t="shared" si="229"/>
        <v>218000</v>
      </c>
      <c r="Q983" s="54">
        <f>ROUNDUP(装备强化!$F$3*INDEX(装备强化!$C$12:$C$26,MATCH(装备强化附表!Q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194</v>
      </c>
      <c r="R983" s="54">
        <f t="shared" si="230"/>
        <v>388000</v>
      </c>
      <c r="S983" s="54">
        <f>ROUNDUP(装备强化!$F$3*INDEX(装备强化!$C$12:$C$26,MATCH(装备强化附表!S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225</v>
      </c>
      <c r="T983" s="54">
        <f t="shared" si="231"/>
        <v>450000</v>
      </c>
      <c r="U983" s="54">
        <f>ROUNDUP(装备强化!$F$3*INDEX(装备强化!$C$12:$C$26,MATCH(装备强化附表!U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256</v>
      </c>
      <c r="V983" s="54">
        <f t="shared" si="232"/>
        <v>512000</v>
      </c>
      <c r="W983" s="54">
        <f>ROUNDUP(装备强化!$F$3*INDEX(装备强化!$C$12:$C$26,MATCH(装备强化附表!W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287</v>
      </c>
      <c r="X983" s="54">
        <f t="shared" si="233"/>
        <v>574000</v>
      </c>
      <c r="Y983" s="54">
        <f>ROUNDUP(装备强化!$F$3*INDEX(装备强化!$C$12:$C$26,MATCH(装备强化附表!Y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318</v>
      </c>
      <c r="Z983" s="54">
        <f t="shared" si="234"/>
        <v>636000</v>
      </c>
      <c r="AA983" s="54">
        <f>ROUNDUP(装备强化!$F$3*INDEX(装备强化!$C$12:$C$26,MATCH(装备强化附表!AA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557</v>
      </c>
      <c r="AB983" s="54">
        <f t="shared" si="235"/>
        <v>1114000</v>
      </c>
      <c r="AC983" s="54">
        <f>ROUNDUP(装备强化!$F$3*INDEX(装备强化!$C$12:$C$26,MATCH(装备强化附表!AC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619</v>
      </c>
      <c r="AD983" s="54">
        <f t="shared" si="236"/>
        <v>1238000</v>
      </c>
      <c r="AE983" s="54">
        <f>ROUNDUP(装备强化!$F$3*INDEX(装备强化!$C$12:$C$26,MATCH(装备强化附表!AE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681</v>
      </c>
      <c r="AF983" s="54">
        <f t="shared" si="237"/>
        <v>1362000</v>
      </c>
      <c r="AG983" s="54">
        <f>ROUNDUP(装备强化!$F$3*INDEX(装备强化!$C$12:$C$26,MATCH(装备强化附表!AG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743</v>
      </c>
      <c r="AH983" s="54">
        <f t="shared" si="238"/>
        <v>1486000</v>
      </c>
      <c r="AI983" s="54">
        <f>ROUNDUP(装备强化!$F$3*INDEX(装备强化!$C$12:$C$26,MATCH(装备强化附表!AI$1,装备强化!$B$12:$B$26,0))*INDEX(装备强化!$G$12:$G$16,MATCH(装备强化附表!$D983,装备强化!$F$12:$F$16,0))*(INDEX(装备强化!$K$12:$K$26,MATCH(装备强化附表!$E983,装备强化!$J$12:$J$26,0))+IF($B983=1,装备强化!$K$28,0))*INDEX(装备强化!$O$12:$O$21,MATCH(装备强化附表!$C983,装备强化!$N$12:$N$21,0)),0)</f>
        <v>805</v>
      </c>
      <c r="AJ983" s="54">
        <f t="shared" si="239"/>
        <v>1610000</v>
      </c>
    </row>
    <row r="984" spans="1:36">
      <c r="A984" t="s">
        <v>1942</v>
      </c>
      <c r="B984">
        <v>1</v>
      </c>
      <c r="C984" t="s">
        <v>128</v>
      </c>
      <c r="D984" t="s">
        <v>311</v>
      </c>
      <c r="E984">
        <v>70</v>
      </c>
      <c r="F984" t="s">
        <v>139</v>
      </c>
      <c r="G984" s="54">
        <f>ROUNDUP(装备强化!$F$3*INDEX(装备强化!$C$12:$C$26,MATCH(装备强化附表!G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37</v>
      </c>
      <c r="H984" s="54">
        <f t="shared" si="225"/>
        <v>74000</v>
      </c>
      <c r="I984" s="54">
        <f>ROUNDUP(装备强化!$F$3*INDEX(装备强化!$C$12:$C$26,MATCH(装备强化附表!I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55</v>
      </c>
      <c r="J984" s="54">
        <f t="shared" si="226"/>
        <v>110000</v>
      </c>
      <c r="K984" s="54">
        <f>ROUNDUP(装备强化!$F$3*INDEX(装备强化!$C$12:$C$26,MATCH(装备强化附表!K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83</v>
      </c>
      <c r="L984" s="54">
        <f t="shared" si="227"/>
        <v>166000</v>
      </c>
      <c r="M984" s="54">
        <f>ROUNDUP(装备强化!$F$3*INDEX(装备强化!$C$12:$C$26,MATCH(装备强化附表!M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101</v>
      </c>
      <c r="N984" s="54">
        <f t="shared" si="228"/>
        <v>202000</v>
      </c>
      <c r="O984" s="54">
        <f>ROUNDUP(装备强化!$F$3*INDEX(装备强化!$C$12:$C$26,MATCH(装备强化附表!O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128</v>
      </c>
      <c r="P984" s="54">
        <f t="shared" si="229"/>
        <v>256000</v>
      </c>
      <c r="Q984" s="54">
        <f>ROUNDUP(装备强化!$F$3*INDEX(装备强化!$C$12:$C$26,MATCH(装备强化附表!Q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229</v>
      </c>
      <c r="R984" s="54">
        <f t="shared" si="230"/>
        <v>458000</v>
      </c>
      <c r="S984" s="54">
        <f>ROUNDUP(装备强化!$F$3*INDEX(装备强化!$C$12:$C$26,MATCH(装备强化附表!S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266</v>
      </c>
      <c r="T984" s="54">
        <f t="shared" si="231"/>
        <v>532000</v>
      </c>
      <c r="U984" s="54">
        <f>ROUNDUP(装备强化!$F$3*INDEX(装备强化!$C$12:$C$26,MATCH(装备强化附表!U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302</v>
      </c>
      <c r="V984" s="54">
        <f t="shared" si="232"/>
        <v>604000</v>
      </c>
      <c r="W984" s="54">
        <f>ROUNDUP(装备强化!$F$3*INDEX(装备强化!$C$12:$C$26,MATCH(装备强化附表!W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339</v>
      </c>
      <c r="X984" s="54">
        <f t="shared" si="233"/>
        <v>678000</v>
      </c>
      <c r="Y984" s="54">
        <f>ROUNDUP(装备强化!$F$3*INDEX(装备强化!$C$12:$C$26,MATCH(装备强化附表!Y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375</v>
      </c>
      <c r="Z984" s="54">
        <f t="shared" si="234"/>
        <v>750000</v>
      </c>
      <c r="AA984" s="54">
        <f>ROUNDUP(装备强化!$F$3*INDEX(装备强化!$C$12:$C$26,MATCH(装备强化附表!AA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659</v>
      </c>
      <c r="AB984" s="54">
        <f t="shared" si="235"/>
        <v>1318000</v>
      </c>
      <c r="AC984" s="54">
        <f>ROUNDUP(装备强化!$F$3*INDEX(装备强化!$C$12:$C$26,MATCH(装备强化附表!AC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732</v>
      </c>
      <c r="AD984" s="54">
        <f t="shared" si="236"/>
        <v>1464000</v>
      </c>
      <c r="AE984" s="54">
        <f>ROUNDUP(装备强化!$F$3*INDEX(装备强化!$C$12:$C$26,MATCH(装备强化附表!AE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805</v>
      </c>
      <c r="AF984" s="54">
        <f t="shared" si="237"/>
        <v>1610000</v>
      </c>
      <c r="AG984" s="54">
        <f>ROUNDUP(装备强化!$F$3*INDEX(装备强化!$C$12:$C$26,MATCH(装备强化附表!AG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878</v>
      </c>
      <c r="AH984" s="54">
        <f t="shared" si="238"/>
        <v>1756000</v>
      </c>
      <c r="AI984" s="54">
        <f>ROUNDUP(装备强化!$F$3*INDEX(装备强化!$C$12:$C$26,MATCH(装备强化附表!AI$1,装备强化!$B$12:$B$26,0))*INDEX(装备强化!$G$12:$G$16,MATCH(装备强化附表!$D984,装备强化!$F$12:$F$16,0))*(INDEX(装备强化!$K$12:$K$26,MATCH(装备强化附表!$E984,装备强化!$J$12:$J$26,0))+IF($B984=1,装备强化!$K$28,0))*INDEX(装备强化!$O$12:$O$21,MATCH(装备强化附表!$C984,装备强化!$N$12:$N$21,0)),0)</f>
        <v>951</v>
      </c>
      <c r="AJ984" s="54">
        <f t="shared" si="239"/>
        <v>1902000</v>
      </c>
    </row>
    <row r="985" spans="1:36">
      <c r="A985" t="s">
        <v>1947</v>
      </c>
      <c r="B985">
        <v>0</v>
      </c>
      <c r="C985" t="s">
        <v>127</v>
      </c>
      <c r="D985" t="s">
        <v>311</v>
      </c>
      <c r="E985">
        <v>70</v>
      </c>
      <c r="F985" t="s">
        <v>137</v>
      </c>
      <c r="G985" s="54">
        <f>ROUNDUP(装备强化!$F$3*INDEX(装备强化!$C$12:$C$26,MATCH(装备强化附表!G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50</v>
      </c>
      <c r="H985" s="54">
        <f t="shared" si="225"/>
        <v>100000</v>
      </c>
      <c r="I985" s="54">
        <f>ROUNDUP(装备强化!$F$3*INDEX(装备强化!$C$12:$C$26,MATCH(装备强化附表!I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75</v>
      </c>
      <c r="J985" s="54">
        <f t="shared" si="226"/>
        <v>150000</v>
      </c>
      <c r="K985" s="54">
        <f>ROUNDUP(装备强化!$F$3*INDEX(装备强化!$C$12:$C$26,MATCH(装备强化附表!K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112</v>
      </c>
      <c r="L985" s="54">
        <f t="shared" si="227"/>
        <v>224000</v>
      </c>
      <c r="M985" s="54">
        <f>ROUNDUP(装备强化!$F$3*INDEX(装备强化!$C$12:$C$26,MATCH(装备强化附表!M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137</v>
      </c>
      <c r="N985" s="54">
        <f t="shared" si="228"/>
        <v>274000</v>
      </c>
      <c r="O985" s="54">
        <f>ROUNDUP(装备强化!$F$3*INDEX(装备强化!$C$12:$C$26,MATCH(装备强化附表!O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174</v>
      </c>
      <c r="P985" s="54">
        <f t="shared" si="229"/>
        <v>348000</v>
      </c>
      <c r="Q985" s="54">
        <f>ROUNDUP(装备强化!$F$3*INDEX(装备强化!$C$12:$C$26,MATCH(装备强化附表!Q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310</v>
      </c>
      <c r="R985" s="54">
        <f t="shared" si="230"/>
        <v>620000</v>
      </c>
      <c r="S985" s="54">
        <f>ROUNDUP(装备强化!$F$3*INDEX(装备强化!$C$12:$C$26,MATCH(装备强化附表!S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359</v>
      </c>
      <c r="T985" s="54">
        <f t="shared" si="231"/>
        <v>718000</v>
      </c>
      <c r="U985" s="54">
        <f>ROUNDUP(装备强化!$F$3*INDEX(装备强化!$C$12:$C$26,MATCH(装备强化附表!U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409</v>
      </c>
      <c r="V985" s="54">
        <f t="shared" si="232"/>
        <v>818000</v>
      </c>
      <c r="W985" s="54">
        <f>ROUNDUP(装备强化!$F$3*INDEX(装备强化!$C$12:$C$26,MATCH(装备强化附表!W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458</v>
      </c>
      <c r="X985" s="54">
        <f t="shared" si="233"/>
        <v>916000</v>
      </c>
      <c r="Y985" s="54">
        <f>ROUNDUP(装备强化!$F$3*INDEX(装备强化!$C$12:$C$26,MATCH(装备强化附表!Y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508</v>
      </c>
      <c r="Z985" s="54">
        <f t="shared" si="234"/>
        <v>1016000</v>
      </c>
      <c r="AA985" s="54">
        <f>ROUNDUP(装备强化!$F$3*INDEX(装备强化!$C$12:$C$26,MATCH(装备强化附表!AA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891</v>
      </c>
      <c r="AB985" s="54">
        <f t="shared" si="235"/>
        <v>1782000</v>
      </c>
      <c r="AC985" s="54">
        <f>ROUNDUP(装备强化!$F$3*INDEX(装备强化!$C$12:$C$26,MATCH(装备强化附表!AC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990</v>
      </c>
      <c r="AD985" s="54">
        <f t="shared" si="236"/>
        <v>1980000</v>
      </c>
      <c r="AE985" s="54">
        <f>ROUNDUP(装备强化!$F$3*INDEX(装备强化!$C$12:$C$26,MATCH(装备强化附表!AE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1089</v>
      </c>
      <c r="AF985" s="54">
        <f t="shared" si="237"/>
        <v>2178000</v>
      </c>
      <c r="AG985" s="54">
        <f>ROUNDUP(装备强化!$F$3*INDEX(装备强化!$C$12:$C$26,MATCH(装备强化附表!AG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1188</v>
      </c>
      <c r="AH985" s="54">
        <f t="shared" si="238"/>
        <v>2376000</v>
      </c>
      <c r="AI985" s="54">
        <f>ROUNDUP(装备强化!$F$3*INDEX(装备强化!$C$12:$C$26,MATCH(装备强化附表!AI$1,装备强化!$B$12:$B$26,0))*INDEX(装备强化!$G$12:$G$16,MATCH(装备强化附表!$D985,装备强化!$F$12:$F$16,0))*(INDEX(装备强化!$K$12:$K$26,MATCH(装备强化附表!$E985,装备强化!$J$12:$J$26,0))+IF($B985=1,装备强化!$K$28,0))*INDEX(装备强化!$O$12:$O$21,MATCH(装备强化附表!$C985,装备强化!$N$12:$N$21,0)),0)</f>
        <v>1287</v>
      </c>
      <c r="AJ985" s="54">
        <f t="shared" si="239"/>
        <v>2574000</v>
      </c>
    </row>
    <row r="986" spans="1:36">
      <c r="A986" t="s">
        <v>1952</v>
      </c>
      <c r="B986">
        <v>1</v>
      </c>
      <c r="C986" t="s">
        <v>127</v>
      </c>
      <c r="D986" t="s">
        <v>311</v>
      </c>
      <c r="E986">
        <v>70</v>
      </c>
      <c r="F986" t="s">
        <v>137</v>
      </c>
      <c r="G986" s="54">
        <f>ROUNDUP(装备强化!$F$3*INDEX(装备强化!$C$12:$C$26,MATCH(装备强化附表!G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59</v>
      </c>
      <c r="H986" s="54">
        <f t="shared" si="225"/>
        <v>118000</v>
      </c>
      <c r="I986" s="54">
        <f>ROUNDUP(装备强化!$F$3*INDEX(装备强化!$C$12:$C$26,MATCH(装备强化附表!I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88</v>
      </c>
      <c r="J986" s="54">
        <f t="shared" si="226"/>
        <v>176000</v>
      </c>
      <c r="K986" s="54">
        <f>ROUNDUP(装备强化!$F$3*INDEX(装备强化!$C$12:$C$26,MATCH(装备强化附表!K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132</v>
      </c>
      <c r="L986" s="54">
        <f t="shared" si="227"/>
        <v>264000</v>
      </c>
      <c r="M986" s="54">
        <f>ROUNDUP(装备强化!$F$3*INDEX(装备强化!$C$12:$C$26,MATCH(装备强化附表!M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161</v>
      </c>
      <c r="N986" s="54">
        <f t="shared" si="228"/>
        <v>322000</v>
      </c>
      <c r="O986" s="54">
        <f>ROUNDUP(装备强化!$F$3*INDEX(装备强化!$C$12:$C$26,MATCH(装备强化附表!O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205</v>
      </c>
      <c r="P986" s="54">
        <f t="shared" si="229"/>
        <v>410000</v>
      </c>
      <c r="Q986" s="54">
        <f>ROUNDUP(装备强化!$F$3*INDEX(装备强化!$C$12:$C$26,MATCH(装备强化附表!Q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366</v>
      </c>
      <c r="R986" s="54">
        <f t="shared" si="230"/>
        <v>732000</v>
      </c>
      <c r="S986" s="54">
        <f>ROUNDUP(装备强化!$F$3*INDEX(装备强化!$C$12:$C$26,MATCH(装备强化附表!S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425</v>
      </c>
      <c r="T986" s="54">
        <f t="shared" si="231"/>
        <v>850000</v>
      </c>
      <c r="U986" s="54">
        <f>ROUNDUP(装备强化!$F$3*INDEX(装备强化!$C$12:$C$26,MATCH(装备强化附表!U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483</v>
      </c>
      <c r="V986" s="54">
        <f t="shared" si="232"/>
        <v>966000</v>
      </c>
      <c r="W986" s="54">
        <f>ROUNDUP(装备强化!$F$3*INDEX(装备强化!$C$12:$C$26,MATCH(装备强化附表!W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542</v>
      </c>
      <c r="X986" s="54">
        <f t="shared" si="233"/>
        <v>1084000</v>
      </c>
      <c r="Y986" s="54">
        <f>ROUNDUP(装备强化!$F$3*INDEX(装备强化!$C$12:$C$26,MATCH(装备强化附表!Y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600</v>
      </c>
      <c r="Z986" s="54">
        <f t="shared" si="234"/>
        <v>1200000</v>
      </c>
      <c r="AA986" s="54">
        <f>ROUNDUP(装备强化!$F$3*INDEX(装备强化!$C$12:$C$26,MATCH(装备强化附表!AA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1053</v>
      </c>
      <c r="AB986" s="54">
        <f t="shared" si="235"/>
        <v>2106000</v>
      </c>
      <c r="AC986" s="54">
        <f>ROUNDUP(装备强化!$F$3*INDEX(装备强化!$C$12:$C$26,MATCH(装备强化附表!AC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1170</v>
      </c>
      <c r="AD986" s="54">
        <f t="shared" si="236"/>
        <v>2340000</v>
      </c>
      <c r="AE986" s="54">
        <f>ROUNDUP(装备强化!$F$3*INDEX(装备强化!$C$12:$C$26,MATCH(装备强化附表!AE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1287</v>
      </c>
      <c r="AF986" s="54">
        <f t="shared" si="237"/>
        <v>2574000</v>
      </c>
      <c r="AG986" s="54">
        <f>ROUNDUP(装备强化!$F$3*INDEX(装备强化!$C$12:$C$26,MATCH(装备强化附表!AG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1404</v>
      </c>
      <c r="AH986" s="54">
        <f t="shared" si="238"/>
        <v>2808000</v>
      </c>
      <c r="AI986" s="54">
        <f>ROUNDUP(装备强化!$F$3*INDEX(装备强化!$C$12:$C$26,MATCH(装备强化附表!AI$1,装备强化!$B$12:$B$26,0))*INDEX(装备强化!$G$12:$G$16,MATCH(装备强化附表!$D986,装备强化!$F$12:$F$16,0))*(INDEX(装备强化!$K$12:$K$26,MATCH(装备强化附表!$E986,装备强化!$J$12:$J$26,0))+IF($B986=1,装备强化!$K$28,0))*INDEX(装备强化!$O$12:$O$21,MATCH(装备强化附表!$C986,装备强化!$N$12:$N$21,0)),0)</f>
        <v>1521</v>
      </c>
      <c r="AJ986" s="54">
        <f t="shared" si="239"/>
        <v>3042000</v>
      </c>
    </row>
    <row r="987" spans="1:36">
      <c r="A987" t="s">
        <v>1957</v>
      </c>
      <c r="B987">
        <v>0</v>
      </c>
      <c r="C987" t="s">
        <v>128</v>
      </c>
      <c r="D987" t="s">
        <v>311</v>
      </c>
      <c r="E987">
        <v>70</v>
      </c>
      <c r="F987" t="s">
        <v>137</v>
      </c>
      <c r="G987" s="54">
        <f>ROUNDUP(装备强化!$F$3*INDEX(装备强化!$C$12:$C$26,MATCH(装备强化附表!G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31</v>
      </c>
      <c r="H987" s="54">
        <f t="shared" si="225"/>
        <v>62000</v>
      </c>
      <c r="I987" s="54">
        <f>ROUNDUP(装备强化!$F$3*INDEX(装备强化!$C$12:$C$26,MATCH(装备强化附表!I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47</v>
      </c>
      <c r="J987" s="54">
        <f t="shared" si="226"/>
        <v>94000</v>
      </c>
      <c r="K987" s="54">
        <f>ROUNDUP(装备强化!$F$3*INDEX(装备强化!$C$12:$C$26,MATCH(装备强化附表!K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70</v>
      </c>
      <c r="L987" s="54">
        <f t="shared" si="227"/>
        <v>140000</v>
      </c>
      <c r="M987" s="54">
        <f>ROUNDUP(装备强化!$F$3*INDEX(装备强化!$C$12:$C$26,MATCH(装备强化附表!M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86</v>
      </c>
      <c r="N987" s="54">
        <f t="shared" si="228"/>
        <v>172000</v>
      </c>
      <c r="O987" s="54">
        <f>ROUNDUP(装备强化!$F$3*INDEX(装备强化!$C$12:$C$26,MATCH(装备强化附表!O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109</v>
      </c>
      <c r="P987" s="54">
        <f t="shared" si="229"/>
        <v>218000</v>
      </c>
      <c r="Q987" s="54">
        <f>ROUNDUP(装备强化!$F$3*INDEX(装备强化!$C$12:$C$26,MATCH(装备强化附表!Q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194</v>
      </c>
      <c r="R987" s="54">
        <f t="shared" si="230"/>
        <v>388000</v>
      </c>
      <c r="S987" s="54">
        <f>ROUNDUP(装备强化!$F$3*INDEX(装备强化!$C$12:$C$26,MATCH(装备强化附表!S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225</v>
      </c>
      <c r="T987" s="54">
        <f t="shared" si="231"/>
        <v>450000</v>
      </c>
      <c r="U987" s="54">
        <f>ROUNDUP(装备强化!$F$3*INDEX(装备强化!$C$12:$C$26,MATCH(装备强化附表!U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256</v>
      </c>
      <c r="V987" s="54">
        <f t="shared" si="232"/>
        <v>512000</v>
      </c>
      <c r="W987" s="54">
        <f>ROUNDUP(装备强化!$F$3*INDEX(装备强化!$C$12:$C$26,MATCH(装备强化附表!W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287</v>
      </c>
      <c r="X987" s="54">
        <f t="shared" si="233"/>
        <v>574000</v>
      </c>
      <c r="Y987" s="54">
        <f>ROUNDUP(装备强化!$F$3*INDEX(装备强化!$C$12:$C$26,MATCH(装备强化附表!Y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318</v>
      </c>
      <c r="Z987" s="54">
        <f t="shared" si="234"/>
        <v>636000</v>
      </c>
      <c r="AA987" s="54">
        <f>ROUNDUP(装备强化!$F$3*INDEX(装备强化!$C$12:$C$26,MATCH(装备强化附表!AA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557</v>
      </c>
      <c r="AB987" s="54">
        <f t="shared" si="235"/>
        <v>1114000</v>
      </c>
      <c r="AC987" s="54">
        <f>ROUNDUP(装备强化!$F$3*INDEX(装备强化!$C$12:$C$26,MATCH(装备强化附表!AC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619</v>
      </c>
      <c r="AD987" s="54">
        <f t="shared" si="236"/>
        <v>1238000</v>
      </c>
      <c r="AE987" s="54">
        <f>ROUNDUP(装备强化!$F$3*INDEX(装备强化!$C$12:$C$26,MATCH(装备强化附表!AE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681</v>
      </c>
      <c r="AF987" s="54">
        <f t="shared" si="237"/>
        <v>1362000</v>
      </c>
      <c r="AG987" s="54">
        <f>ROUNDUP(装备强化!$F$3*INDEX(装备强化!$C$12:$C$26,MATCH(装备强化附表!AG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743</v>
      </c>
      <c r="AH987" s="54">
        <f t="shared" si="238"/>
        <v>1486000</v>
      </c>
      <c r="AI987" s="54">
        <f>ROUNDUP(装备强化!$F$3*INDEX(装备强化!$C$12:$C$26,MATCH(装备强化附表!AI$1,装备强化!$B$12:$B$26,0))*INDEX(装备强化!$G$12:$G$16,MATCH(装备强化附表!$D987,装备强化!$F$12:$F$16,0))*(INDEX(装备强化!$K$12:$K$26,MATCH(装备强化附表!$E987,装备强化!$J$12:$J$26,0))+IF($B987=1,装备强化!$K$28,0))*INDEX(装备强化!$O$12:$O$21,MATCH(装备强化附表!$C987,装备强化!$N$12:$N$21,0)),0)</f>
        <v>805</v>
      </c>
      <c r="AJ987" s="54">
        <f t="shared" si="239"/>
        <v>1610000</v>
      </c>
    </row>
    <row r="988" spans="1:36">
      <c r="A988" t="s">
        <v>1962</v>
      </c>
      <c r="B988">
        <v>1</v>
      </c>
      <c r="C988" t="s">
        <v>128</v>
      </c>
      <c r="D988" t="s">
        <v>311</v>
      </c>
      <c r="E988">
        <v>70</v>
      </c>
      <c r="F988" t="s">
        <v>137</v>
      </c>
      <c r="G988" s="54">
        <f>ROUNDUP(装备强化!$F$3*INDEX(装备强化!$C$12:$C$26,MATCH(装备强化附表!G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37</v>
      </c>
      <c r="H988" s="54">
        <f t="shared" si="225"/>
        <v>74000</v>
      </c>
      <c r="I988" s="54">
        <f>ROUNDUP(装备强化!$F$3*INDEX(装备强化!$C$12:$C$26,MATCH(装备强化附表!I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55</v>
      </c>
      <c r="J988" s="54">
        <f t="shared" si="226"/>
        <v>110000</v>
      </c>
      <c r="K988" s="54">
        <f>ROUNDUP(装备强化!$F$3*INDEX(装备强化!$C$12:$C$26,MATCH(装备强化附表!K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83</v>
      </c>
      <c r="L988" s="54">
        <f t="shared" si="227"/>
        <v>166000</v>
      </c>
      <c r="M988" s="54">
        <f>ROUNDUP(装备强化!$F$3*INDEX(装备强化!$C$12:$C$26,MATCH(装备强化附表!M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101</v>
      </c>
      <c r="N988" s="54">
        <f t="shared" si="228"/>
        <v>202000</v>
      </c>
      <c r="O988" s="54">
        <f>ROUNDUP(装备强化!$F$3*INDEX(装备强化!$C$12:$C$26,MATCH(装备强化附表!O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128</v>
      </c>
      <c r="P988" s="54">
        <f t="shared" si="229"/>
        <v>256000</v>
      </c>
      <c r="Q988" s="54">
        <f>ROUNDUP(装备强化!$F$3*INDEX(装备强化!$C$12:$C$26,MATCH(装备强化附表!Q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229</v>
      </c>
      <c r="R988" s="54">
        <f t="shared" si="230"/>
        <v>458000</v>
      </c>
      <c r="S988" s="54">
        <f>ROUNDUP(装备强化!$F$3*INDEX(装备强化!$C$12:$C$26,MATCH(装备强化附表!S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266</v>
      </c>
      <c r="T988" s="54">
        <f t="shared" si="231"/>
        <v>532000</v>
      </c>
      <c r="U988" s="54">
        <f>ROUNDUP(装备强化!$F$3*INDEX(装备强化!$C$12:$C$26,MATCH(装备强化附表!U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302</v>
      </c>
      <c r="V988" s="54">
        <f t="shared" si="232"/>
        <v>604000</v>
      </c>
      <c r="W988" s="54">
        <f>ROUNDUP(装备强化!$F$3*INDEX(装备强化!$C$12:$C$26,MATCH(装备强化附表!W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339</v>
      </c>
      <c r="X988" s="54">
        <f t="shared" si="233"/>
        <v>678000</v>
      </c>
      <c r="Y988" s="54">
        <f>ROUNDUP(装备强化!$F$3*INDEX(装备强化!$C$12:$C$26,MATCH(装备强化附表!Y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375</v>
      </c>
      <c r="Z988" s="54">
        <f t="shared" si="234"/>
        <v>750000</v>
      </c>
      <c r="AA988" s="54">
        <f>ROUNDUP(装备强化!$F$3*INDEX(装备强化!$C$12:$C$26,MATCH(装备强化附表!AA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659</v>
      </c>
      <c r="AB988" s="54">
        <f t="shared" si="235"/>
        <v>1318000</v>
      </c>
      <c r="AC988" s="54">
        <f>ROUNDUP(装备强化!$F$3*INDEX(装备强化!$C$12:$C$26,MATCH(装备强化附表!AC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732</v>
      </c>
      <c r="AD988" s="54">
        <f t="shared" si="236"/>
        <v>1464000</v>
      </c>
      <c r="AE988" s="54">
        <f>ROUNDUP(装备强化!$F$3*INDEX(装备强化!$C$12:$C$26,MATCH(装备强化附表!AE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805</v>
      </c>
      <c r="AF988" s="54">
        <f t="shared" si="237"/>
        <v>1610000</v>
      </c>
      <c r="AG988" s="54">
        <f>ROUNDUP(装备强化!$F$3*INDEX(装备强化!$C$12:$C$26,MATCH(装备强化附表!AG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878</v>
      </c>
      <c r="AH988" s="54">
        <f t="shared" si="238"/>
        <v>1756000</v>
      </c>
      <c r="AI988" s="54">
        <f>ROUNDUP(装备强化!$F$3*INDEX(装备强化!$C$12:$C$26,MATCH(装备强化附表!AI$1,装备强化!$B$12:$B$26,0))*INDEX(装备强化!$G$12:$G$16,MATCH(装备强化附表!$D988,装备强化!$F$12:$F$16,0))*(INDEX(装备强化!$K$12:$K$26,MATCH(装备强化附表!$E988,装备强化!$J$12:$J$26,0))+IF($B988=1,装备强化!$K$28,0))*INDEX(装备强化!$O$12:$O$21,MATCH(装备强化附表!$C988,装备强化!$N$12:$N$21,0)),0)</f>
        <v>951</v>
      </c>
      <c r="AJ988" s="54">
        <f t="shared" si="239"/>
        <v>1902000</v>
      </c>
    </row>
    <row r="989" spans="1:36">
      <c r="A989" t="s">
        <v>1967</v>
      </c>
      <c r="B989">
        <v>0</v>
      </c>
      <c r="C989" t="s">
        <v>126</v>
      </c>
      <c r="D989" t="s">
        <v>311</v>
      </c>
      <c r="E989">
        <v>70</v>
      </c>
      <c r="F989" t="s">
        <v>232</v>
      </c>
      <c r="G989" s="54">
        <f>ROUNDUP(装备强化!$F$3*INDEX(装备强化!$C$12:$C$26,MATCH(装备强化附表!G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25</v>
      </c>
      <c r="H989" s="54">
        <f t="shared" si="225"/>
        <v>50000</v>
      </c>
      <c r="I989" s="54">
        <f>ROUNDUP(装备强化!$F$3*INDEX(装备强化!$C$12:$C$26,MATCH(装备强化附表!I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38</v>
      </c>
      <c r="J989" s="54">
        <f t="shared" si="226"/>
        <v>76000</v>
      </c>
      <c r="K989" s="54">
        <f>ROUNDUP(装备强化!$F$3*INDEX(装备强化!$C$12:$C$26,MATCH(装备强化附表!K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56</v>
      </c>
      <c r="L989" s="54">
        <f t="shared" si="227"/>
        <v>112000</v>
      </c>
      <c r="M989" s="54">
        <f>ROUNDUP(装备强化!$F$3*INDEX(装备强化!$C$12:$C$26,MATCH(装备强化附表!M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69</v>
      </c>
      <c r="N989" s="54">
        <f t="shared" si="228"/>
        <v>138000</v>
      </c>
      <c r="O989" s="54">
        <f>ROUNDUP(装备强化!$F$3*INDEX(装备强化!$C$12:$C$26,MATCH(装备强化附表!O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87</v>
      </c>
      <c r="P989" s="54">
        <f t="shared" si="229"/>
        <v>174000</v>
      </c>
      <c r="Q989" s="54">
        <f>ROUNDUP(装备强化!$F$3*INDEX(装备强化!$C$12:$C$26,MATCH(装备强化附表!Q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155</v>
      </c>
      <c r="R989" s="54">
        <f t="shared" si="230"/>
        <v>310000</v>
      </c>
      <c r="S989" s="54">
        <f>ROUNDUP(装备强化!$F$3*INDEX(装备强化!$C$12:$C$26,MATCH(装备强化附表!S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180</v>
      </c>
      <c r="T989" s="54">
        <f t="shared" si="231"/>
        <v>360000</v>
      </c>
      <c r="U989" s="54">
        <f>ROUNDUP(装备强化!$F$3*INDEX(装备强化!$C$12:$C$26,MATCH(装备强化附表!U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205</v>
      </c>
      <c r="V989" s="54">
        <f t="shared" si="232"/>
        <v>410000</v>
      </c>
      <c r="W989" s="54">
        <f>ROUNDUP(装备强化!$F$3*INDEX(装备强化!$C$12:$C$26,MATCH(装备强化附表!W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229</v>
      </c>
      <c r="X989" s="54">
        <f t="shared" si="233"/>
        <v>458000</v>
      </c>
      <c r="Y989" s="54">
        <f>ROUNDUP(装备强化!$F$3*INDEX(装备强化!$C$12:$C$26,MATCH(装备强化附表!Y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254</v>
      </c>
      <c r="Z989" s="54">
        <f t="shared" si="234"/>
        <v>508000</v>
      </c>
      <c r="AA989" s="54">
        <f>ROUNDUP(装备强化!$F$3*INDEX(装备强化!$C$12:$C$26,MATCH(装备强化附表!AA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446</v>
      </c>
      <c r="AB989" s="54">
        <f t="shared" si="235"/>
        <v>892000</v>
      </c>
      <c r="AC989" s="54">
        <f>ROUNDUP(装备强化!$F$3*INDEX(装备强化!$C$12:$C$26,MATCH(装备强化附表!AC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495</v>
      </c>
      <c r="AD989" s="54">
        <f t="shared" si="236"/>
        <v>990000</v>
      </c>
      <c r="AE989" s="54">
        <f>ROUNDUP(装备强化!$F$3*INDEX(装备强化!$C$12:$C$26,MATCH(装备强化附表!AE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545</v>
      </c>
      <c r="AF989" s="54">
        <f t="shared" si="237"/>
        <v>1090000</v>
      </c>
      <c r="AG989" s="54">
        <f>ROUNDUP(装备强化!$F$3*INDEX(装备强化!$C$12:$C$26,MATCH(装备强化附表!AG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594</v>
      </c>
      <c r="AH989" s="54">
        <f t="shared" si="238"/>
        <v>1188000</v>
      </c>
      <c r="AI989" s="54">
        <f>ROUNDUP(装备强化!$F$3*INDEX(装备强化!$C$12:$C$26,MATCH(装备强化附表!AI$1,装备强化!$B$12:$B$26,0))*INDEX(装备强化!$G$12:$G$16,MATCH(装备强化附表!$D989,装备强化!$F$12:$F$16,0))*(INDEX(装备强化!$K$12:$K$26,MATCH(装备强化附表!$E989,装备强化!$J$12:$J$26,0))+IF($B989=1,装备强化!$K$28,0))*INDEX(装备强化!$O$12:$O$21,MATCH(装备强化附表!$C989,装备强化!$N$12:$N$21,0)),0)</f>
        <v>644</v>
      </c>
      <c r="AJ989" s="54">
        <f t="shared" si="239"/>
        <v>1288000</v>
      </c>
    </row>
    <row r="990" spans="1:36">
      <c r="A990" t="s">
        <v>1972</v>
      </c>
      <c r="B990">
        <v>1</v>
      </c>
      <c r="C990" t="s">
        <v>126</v>
      </c>
      <c r="D990" t="s">
        <v>311</v>
      </c>
      <c r="E990">
        <v>70</v>
      </c>
      <c r="F990" t="s">
        <v>232</v>
      </c>
      <c r="G990" s="54">
        <f>ROUNDUP(装备强化!$F$3*INDEX(装备强化!$C$12:$C$26,MATCH(装备强化附表!G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30</v>
      </c>
      <c r="H990" s="54">
        <f t="shared" si="225"/>
        <v>60000</v>
      </c>
      <c r="I990" s="54">
        <f>ROUNDUP(装备强化!$F$3*INDEX(装备强化!$C$12:$C$26,MATCH(装备强化附表!I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44</v>
      </c>
      <c r="J990" s="54">
        <f t="shared" si="226"/>
        <v>88000</v>
      </c>
      <c r="K990" s="54">
        <f>ROUNDUP(装备强化!$F$3*INDEX(装备强化!$C$12:$C$26,MATCH(装备强化附表!K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66</v>
      </c>
      <c r="L990" s="54">
        <f t="shared" si="227"/>
        <v>132000</v>
      </c>
      <c r="M990" s="54">
        <f>ROUNDUP(装备强化!$F$3*INDEX(装备强化!$C$12:$C$26,MATCH(装备强化附表!M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81</v>
      </c>
      <c r="N990" s="54">
        <f t="shared" si="228"/>
        <v>162000</v>
      </c>
      <c r="O990" s="54">
        <f>ROUNDUP(装备强化!$F$3*INDEX(装备强化!$C$12:$C$26,MATCH(装备强化附表!O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103</v>
      </c>
      <c r="P990" s="54">
        <f t="shared" si="229"/>
        <v>206000</v>
      </c>
      <c r="Q990" s="54">
        <f>ROUNDUP(装备强化!$F$3*INDEX(装备强化!$C$12:$C$26,MATCH(装备强化附表!Q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183</v>
      </c>
      <c r="R990" s="54">
        <f t="shared" si="230"/>
        <v>366000</v>
      </c>
      <c r="S990" s="54">
        <f>ROUNDUP(装备强化!$F$3*INDEX(装备强化!$C$12:$C$26,MATCH(装备强化附表!S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213</v>
      </c>
      <c r="T990" s="54">
        <f t="shared" si="231"/>
        <v>426000</v>
      </c>
      <c r="U990" s="54">
        <f>ROUNDUP(装备强化!$F$3*INDEX(装备强化!$C$12:$C$26,MATCH(装备强化附表!U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242</v>
      </c>
      <c r="V990" s="54">
        <f t="shared" si="232"/>
        <v>484000</v>
      </c>
      <c r="W990" s="54">
        <f>ROUNDUP(装备强化!$F$3*INDEX(装备强化!$C$12:$C$26,MATCH(装备强化附表!W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271</v>
      </c>
      <c r="X990" s="54">
        <f t="shared" si="233"/>
        <v>542000</v>
      </c>
      <c r="Y990" s="54">
        <f>ROUNDUP(装备强化!$F$3*INDEX(装备强化!$C$12:$C$26,MATCH(装备强化附表!Y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300</v>
      </c>
      <c r="Z990" s="54">
        <f t="shared" si="234"/>
        <v>600000</v>
      </c>
      <c r="AA990" s="54">
        <f>ROUNDUP(装备强化!$F$3*INDEX(装备强化!$C$12:$C$26,MATCH(装备强化附表!AA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527</v>
      </c>
      <c r="AB990" s="54">
        <f t="shared" si="235"/>
        <v>1054000</v>
      </c>
      <c r="AC990" s="54">
        <f>ROUNDUP(装备强化!$F$3*INDEX(装备强化!$C$12:$C$26,MATCH(装备强化附表!AC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585</v>
      </c>
      <c r="AD990" s="54">
        <f t="shared" si="236"/>
        <v>1170000</v>
      </c>
      <c r="AE990" s="54">
        <f>ROUNDUP(装备强化!$F$3*INDEX(装备强化!$C$12:$C$26,MATCH(装备强化附表!AE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644</v>
      </c>
      <c r="AF990" s="54">
        <f t="shared" si="237"/>
        <v>1288000</v>
      </c>
      <c r="AG990" s="54">
        <f>ROUNDUP(装备强化!$F$3*INDEX(装备强化!$C$12:$C$26,MATCH(装备强化附表!AG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702</v>
      </c>
      <c r="AH990" s="54">
        <f t="shared" si="238"/>
        <v>1404000</v>
      </c>
      <c r="AI990" s="54">
        <f>ROUNDUP(装备强化!$F$3*INDEX(装备强化!$C$12:$C$26,MATCH(装备强化附表!AI$1,装备强化!$B$12:$B$26,0))*INDEX(装备强化!$G$12:$G$16,MATCH(装备强化附表!$D990,装备强化!$F$12:$F$16,0))*(INDEX(装备强化!$K$12:$K$26,MATCH(装备强化附表!$E990,装备强化!$J$12:$J$26,0))+IF($B990=1,装备强化!$K$28,0))*INDEX(装备强化!$O$12:$O$21,MATCH(装备强化附表!$C990,装备强化!$N$12:$N$21,0)),0)</f>
        <v>761</v>
      </c>
      <c r="AJ990" s="54">
        <f t="shared" si="239"/>
        <v>1522000</v>
      </c>
    </row>
    <row r="991" spans="1:36">
      <c r="A991" t="s">
        <v>1977</v>
      </c>
      <c r="B991">
        <v>0</v>
      </c>
      <c r="C991" t="s">
        <v>129</v>
      </c>
      <c r="D991" t="s">
        <v>311</v>
      </c>
      <c r="E991">
        <v>70</v>
      </c>
      <c r="F991" t="s">
        <v>232</v>
      </c>
      <c r="G991" s="54">
        <f>ROUNDUP(装备强化!$F$3*INDEX(装备强化!$C$12:$C$26,MATCH(装备强化附表!G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25</v>
      </c>
      <c r="H991" s="54">
        <f t="shared" si="225"/>
        <v>50000</v>
      </c>
      <c r="I991" s="54">
        <f>ROUNDUP(装备强化!$F$3*INDEX(装备强化!$C$12:$C$26,MATCH(装备强化附表!I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38</v>
      </c>
      <c r="J991" s="54">
        <f t="shared" si="226"/>
        <v>76000</v>
      </c>
      <c r="K991" s="54">
        <f>ROUNDUP(装备强化!$F$3*INDEX(装备强化!$C$12:$C$26,MATCH(装备强化附表!K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56</v>
      </c>
      <c r="L991" s="54">
        <f t="shared" si="227"/>
        <v>112000</v>
      </c>
      <c r="M991" s="54">
        <f>ROUNDUP(装备强化!$F$3*INDEX(装备强化!$C$12:$C$26,MATCH(装备强化附表!M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69</v>
      </c>
      <c r="N991" s="54">
        <f t="shared" si="228"/>
        <v>138000</v>
      </c>
      <c r="O991" s="54">
        <f>ROUNDUP(装备强化!$F$3*INDEX(装备强化!$C$12:$C$26,MATCH(装备强化附表!O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87</v>
      </c>
      <c r="P991" s="54">
        <f t="shared" si="229"/>
        <v>174000</v>
      </c>
      <c r="Q991" s="54">
        <f>ROUNDUP(装备强化!$F$3*INDEX(装备强化!$C$12:$C$26,MATCH(装备强化附表!Q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155</v>
      </c>
      <c r="R991" s="54">
        <f t="shared" si="230"/>
        <v>310000</v>
      </c>
      <c r="S991" s="54">
        <f>ROUNDUP(装备强化!$F$3*INDEX(装备强化!$C$12:$C$26,MATCH(装备强化附表!S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180</v>
      </c>
      <c r="T991" s="54">
        <f t="shared" si="231"/>
        <v>360000</v>
      </c>
      <c r="U991" s="54">
        <f>ROUNDUP(装备强化!$F$3*INDEX(装备强化!$C$12:$C$26,MATCH(装备强化附表!U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205</v>
      </c>
      <c r="V991" s="54">
        <f t="shared" si="232"/>
        <v>410000</v>
      </c>
      <c r="W991" s="54">
        <f>ROUNDUP(装备强化!$F$3*INDEX(装备强化!$C$12:$C$26,MATCH(装备强化附表!W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229</v>
      </c>
      <c r="X991" s="54">
        <f t="shared" si="233"/>
        <v>458000</v>
      </c>
      <c r="Y991" s="54">
        <f>ROUNDUP(装备强化!$F$3*INDEX(装备强化!$C$12:$C$26,MATCH(装备强化附表!Y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254</v>
      </c>
      <c r="Z991" s="54">
        <f t="shared" si="234"/>
        <v>508000</v>
      </c>
      <c r="AA991" s="54">
        <f>ROUNDUP(装备强化!$F$3*INDEX(装备强化!$C$12:$C$26,MATCH(装备强化附表!AA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446</v>
      </c>
      <c r="AB991" s="54">
        <f t="shared" si="235"/>
        <v>892000</v>
      </c>
      <c r="AC991" s="54">
        <f>ROUNDUP(装备强化!$F$3*INDEX(装备强化!$C$12:$C$26,MATCH(装备强化附表!AC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495</v>
      </c>
      <c r="AD991" s="54">
        <f t="shared" si="236"/>
        <v>990000</v>
      </c>
      <c r="AE991" s="54">
        <f>ROUNDUP(装备强化!$F$3*INDEX(装备强化!$C$12:$C$26,MATCH(装备强化附表!AE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545</v>
      </c>
      <c r="AF991" s="54">
        <f t="shared" si="237"/>
        <v>1090000</v>
      </c>
      <c r="AG991" s="54">
        <f>ROUNDUP(装备强化!$F$3*INDEX(装备强化!$C$12:$C$26,MATCH(装备强化附表!AG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594</v>
      </c>
      <c r="AH991" s="54">
        <f t="shared" si="238"/>
        <v>1188000</v>
      </c>
      <c r="AI991" s="54">
        <f>ROUNDUP(装备强化!$F$3*INDEX(装备强化!$C$12:$C$26,MATCH(装备强化附表!AI$1,装备强化!$B$12:$B$26,0))*INDEX(装备强化!$G$12:$G$16,MATCH(装备强化附表!$D991,装备强化!$F$12:$F$16,0))*(INDEX(装备强化!$K$12:$K$26,MATCH(装备强化附表!$E991,装备强化!$J$12:$J$26,0))+IF($B991=1,装备强化!$K$28,0))*INDEX(装备强化!$O$12:$O$21,MATCH(装备强化附表!$C991,装备强化!$N$12:$N$21,0)),0)</f>
        <v>644</v>
      </c>
      <c r="AJ991" s="54">
        <f t="shared" si="239"/>
        <v>1288000</v>
      </c>
    </row>
    <row r="992" spans="1:36">
      <c r="A992" t="s">
        <v>1982</v>
      </c>
      <c r="B992">
        <v>1</v>
      </c>
      <c r="C992" t="s">
        <v>129</v>
      </c>
      <c r="D992" t="s">
        <v>311</v>
      </c>
      <c r="E992">
        <v>70</v>
      </c>
      <c r="F992" t="s">
        <v>232</v>
      </c>
      <c r="G992" s="54">
        <f>ROUNDUP(装备强化!$F$3*INDEX(装备强化!$C$12:$C$26,MATCH(装备强化附表!G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30</v>
      </c>
      <c r="H992" s="54">
        <f t="shared" si="225"/>
        <v>60000</v>
      </c>
      <c r="I992" s="54">
        <f>ROUNDUP(装备强化!$F$3*INDEX(装备强化!$C$12:$C$26,MATCH(装备强化附表!I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44</v>
      </c>
      <c r="J992" s="54">
        <f t="shared" si="226"/>
        <v>88000</v>
      </c>
      <c r="K992" s="54">
        <f>ROUNDUP(装备强化!$F$3*INDEX(装备强化!$C$12:$C$26,MATCH(装备强化附表!K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66</v>
      </c>
      <c r="L992" s="54">
        <f t="shared" si="227"/>
        <v>132000</v>
      </c>
      <c r="M992" s="54">
        <f>ROUNDUP(装备强化!$F$3*INDEX(装备强化!$C$12:$C$26,MATCH(装备强化附表!M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81</v>
      </c>
      <c r="N992" s="54">
        <f t="shared" si="228"/>
        <v>162000</v>
      </c>
      <c r="O992" s="54">
        <f>ROUNDUP(装备强化!$F$3*INDEX(装备强化!$C$12:$C$26,MATCH(装备强化附表!O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103</v>
      </c>
      <c r="P992" s="54">
        <f t="shared" si="229"/>
        <v>206000</v>
      </c>
      <c r="Q992" s="54">
        <f>ROUNDUP(装备强化!$F$3*INDEX(装备强化!$C$12:$C$26,MATCH(装备强化附表!Q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183</v>
      </c>
      <c r="R992" s="54">
        <f t="shared" si="230"/>
        <v>366000</v>
      </c>
      <c r="S992" s="54">
        <f>ROUNDUP(装备强化!$F$3*INDEX(装备强化!$C$12:$C$26,MATCH(装备强化附表!S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213</v>
      </c>
      <c r="T992" s="54">
        <f t="shared" si="231"/>
        <v>426000</v>
      </c>
      <c r="U992" s="54">
        <f>ROUNDUP(装备强化!$F$3*INDEX(装备强化!$C$12:$C$26,MATCH(装备强化附表!U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242</v>
      </c>
      <c r="V992" s="54">
        <f t="shared" si="232"/>
        <v>484000</v>
      </c>
      <c r="W992" s="54">
        <f>ROUNDUP(装备强化!$F$3*INDEX(装备强化!$C$12:$C$26,MATCH(装备强化附表!W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271</v>
      </c>
      <c r="X992" s="54">
        <f t="shared" si="233"/>
        <v>542000</v>
      </c>
      <c r="Y992" s="54">
        <f>ROUNDUP(装备强化!$F$3*INDEX(装备强化!$C$12:$C$26,MATCH(装备强化附表!Y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300</v>
      </c>
      <c r="Z992" s="54">
        <f t="shared" si="234"/>
        <v>600000</v>
      </c>
      <c r="AA992" s="54">
        <f>ROUNDUP(装备强化!$F$3*INDEX(装备强化!$C$12:$C$26,MATCH(装备强化附表!AA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527</v>
      </c>
      <c r="AB992" s="54">
        <f t="shared" si="235"/>
        <v>1054000</v>
      </c>
      <c r="AC992" s="54">
        <f>ROUNDUP(装备强化!$F$3*INDEX(装备强化!$C$12:$C$26,MATCH(装备强化附表!AC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585</v>
      </c>
      <c r="AD992" s="54">
        <f t="shared" si="236"/>
        <v>1170000</v>
      </c>
      <c r="AE992" s="54">
        <f>ROUNDUP(装备强化!$F$3*INDEX(装备强化!$C$12:$C$26,MATCH(装备强化附表!AE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644</v>
      </c>
      <c r="AF992" s="54">
        <f t="shared" si="237"/>
        <v>1288000</v>
      </c>
      <c r="AG992" s="54">
        <f>ROUNDUP(装备强化!$F$3*INDEX(装备强化!$C$12:$C$26,MATCH(装备强化附表!AG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702</v>
      </c>
      <c r="AH992" s="54">
        <f t="shared" si="238"/>
        <v>1404000</v>
      </c>
      <c r="AI992" s="54">
        <f>ROUNDUP(装备强化!$F$3*INDEX(装备强化!$C$12:$C$26,MATCH(装备强化附表!AI$1,装备强化!$B$12:$B$26,0))*INDEX(装备强化!$G$12:$G$16,MATCH(装备强化附表!$D992,装备强化!$F$12:$F$16,0))*(INDEX(装备强化!$K$12:$K$26,MATCH(装备强化附表!$E992,装备强化!$J$12:$J$26,0))+IF($B992=1,装备强化!$K$28,0))*INDEX(装备强化!$O$12:$O$21,MATCH(装备强化附表!$C992,装备强化!$N$12:$N$21,0)),0)</f>
        <v>761</v>
      </c>
      <c r="AJ992" s="54">
        <f t="shared" si="239"/>
        <v>1522000</v>
      </c>
    </row>
    <row r="993" spans="1:36">
      <c r="A993" t="s">
        <v>338</v>
      </c>
      <c r="B993">
        <v>0</v>
      </c>
      <c r="C993" t="s">
        <v>123</v>
      </c>
      <c r="D993" t="s">
        <v>313</v>
      </c>
      <c r="E993">
        <v>1</v>
      </c>
      <c r="F993" t="s">
        <v>232</v>
      </c>
      <c r="G993" s="54">
        <f>ROUNDUP(装备强化!$F$3*INDEX(装备强化!$C$12:$C$26,MATCH(装备强化附表!G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4</v>
      </c>
      <c r="H993" s="54">
        <f t="shared" si="225"/>
        <v>8000</v>
      </c>
      <c r="I993" s="54">
        <f>ROUNDUP(装备强化!$F$3*INDEX(装备强化!$C$12:$C$26,MATCH(装备强化附表!I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6</v>
      </c>
      <c r="J993" s="54">
        <f t="shared" si="226"/>
        <v>12000</v>
      </c>
      <c r="K993" s="54">
        <f>ROUNDUP(装备强化!$F$3*INDEX(装备强化!$C$12:$C$26,MATCH(装备强化附表!K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9</v>
      </c>
      <c r="L993" s="54">
        <f t="shared" si="227"/>
        <v>18000</v>
      </c>
      <c r="M993" s="54">
        <f>ROUNDUP(装备强化!$F$3*INDEX(装备强化!$C$12:$C$26,MATCH(装备强化附表!M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11</v>
      </c>
      <c r="N993" s="54">
        <f t="shared" si="228"/>
        <v>22000</v>
      </c>
      <c r="O993" s="54">
        <f>ROUNDUP(装备强化!$F$3*INDEX(装备强化!$C$12:$C$26,MATCH(装备强化附表!O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14</v>
      </c>
      <c r="P993" s="54">
        <f t="shared" si="229"/>
        <v>28000</v>
      </c>
      <c r="Q993" s="54">
        <f>ROUNDUP(装备强化!$F$3*INDEX(装备强化!$C$12:$C$26,MATCH(装备强化附表!Q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25</v>
      </c>
      <c r="R993" s="54">
        <f t="shared" si="230"/>
        <v>50000</v>
      </c>
      <c r="S993" s="54">
        <f>ROUNDUP(装备强化!$F$3*INDEX(装备强化!$C$12:$C$26,MATCH(装备强化附表!S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29</v>
      </c>
      <c r="T993" s="54">
        <f t="shared" si="231"/>
        <v>58000</v>
      </c>
      <c r="U993" s="54">
        <f>ROUNDUP(装备强化!$F$3*INDEX(装备强化!$C$12:$C$26,MATCH(装备强化附表!U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33</v>
      </c>
      <c r="V993" s="54">
        <f t="shared" si="232"/>
        <v>66000</v>
      </c>
      <c r="W993" s="54">
        <f>ROUNDUP(装备强化!$F$3*INDEX(装备强化!$C$12:$C$26,MATCH(装备强化附表!W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37</v>
      </c>
      <c r="X993" s="54">
        <f t="shared" si="233"/>
        <v>74000</v>
      </c>
      <c r="Y993" s="54">
        <f>ROUNDUP(装备强化!$F$3*INDEX(装备强化!$C$12:$C$26,MATCH(装备强化附表!Y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41</v>
      </c>
      <c r="Z993" s="54">
        <f t="shared" si="234"/>
        <v>82000</v>
      </c>
      <c r="AA993" s="54">
        <f>ROUNDUP(装备强化!$F$3*INDEX(装备强化!$C$12:$C$26,MATCH(装备强化附表!AA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72</v>
      </c>
      <c r="AB993" s="54">
        <f t="shared" si="235"/>
        <v>144000</v>
      </c>
      <c r="AC993" s="54">
        <f>ROUNDUP(装备强化!$F$3*INDEX(装备强化!$C$12:$C$26,MATCH(装备强化附表!AC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80</v>
      </c>
      <c r="AD993" s="54">
        <f t="shared" si="236"/>
        <v>160000</v>
      </c>
      <c r="AE993" s="54">
        <f>ROUNDUP(装备强化!$F$3*INDEX(装备强化!$C$12:$C$26,MATCH(装备强化附表!AE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88</v>
      </c>
      <c r="AF993" s="54">
        <f t="shared" si="237"/>
        <v>176000</v>
      </c>
      <c r="AG993" s="54">
        <f>ROUNDUP(装备强化!$F$3*INDEX(装备强化!$C$12:$C$26,MATCH(装备强化附表!AG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96</v>
      </c>
      <c r="AH993" s="54">
        <f t="shared" si="238"/>
        <v>192000</v>
      </c>
      <c r="AI993" s="54">
        <f>ROUNDUP(装备强化!$F$3*INDEX(装备强化!$C$12:$C$26,MATCH(装备强化附表!AI$1,装备强化!$B$12:$B$26,0))*INDEX(装备强化!$G$12:$G$16,MATCH(装备强化附表!$D993,装备强化!$F$12:$F$16,0))*(INDEX(装备强化!$K$12:$K$26,MATCH(装备强化附表!$E993,装备强化!$J$12:$J$26,0))+IF($B993=1,装备强化!$K$28,0))*INDEX(装备强化!$O$12:$O$21,MATCH(装备强化附表!$C993,装备强化!$N$12:$N$21,0)),0)</f>
        <v>104</v>
      </c>
      <c r="AJ993" s="54">
        <f t="shared" si="239"/>
        <v>208000</v>
      </c>
    </row>
    <row r="994" spans="1:36">
      <c r="A994" t="s">
        <v>343</v>
      </c>
      <c r="B994">
        <v>0</v>
      </c>
      <c r="C994" t="s">
        <v>124</v>
      </c>
      <c r="D994" t="s">
        <v>313</v>
      </c>
      <c r="E994">
        <v>1</v>
      </c>
      <c r="F994" t="s">
        <v>232</v>
      </c>
      <c r="G994" s="54">
        <f>ROUNDUP(装备强化!$F$3*INDEX(装备强化!$C$12:$C$26,MATCH(装备强化附表!G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5</v>
      </c>
      <c r="H994" s="54">
        <f t="shared" si="225"/>
        <v>10000</v>
      </c>
      <c r="I994" s="54">
        <f>ROUNDUP(装备强化!$F$3*INDEX(装备强化!$C$12:$C$26,MATCH(装备强化附表!I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8</v>
      </c>
      <c r="J994" s="54">
        <f t="shared" si="226"/>
        <v>16000</v>
      </c>
      <c r="K994" s="54">
        <f>ROUNDUP(装备强化!$F$3*INDEX(装备强化!$C$12:$C$26,MATCH(装备强化附表!K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12</v>
      </c>
      <c r="L994" s="54">
        <f t="shared" si="227"/>
        <v>24000</v>
      </c>
      <c r="M994" s="54">
        <f>ROUNDUP(装备强化!$F$3*INDEX(装备强化!$C$12:$C$26,MATCH(装备强化附表!M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14</v>
      </c>
      <c r="N994" s="54">
        <f t="shared" si="228"/>
        <v>28000</v>
      </c>
      <c r="O994" s="54">
        <f>ROUNDUP(装备强化!$F$3*INDEX(装备强化!$C$12:$C$26,MATCH(装备强化附表!O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18</v>
      </c>
      <c r="P994" s="54">
        <f t="shared" si="229"/>
        <v>36000</v>
      </c>
      <c r="Q994" s="54">
        <f>ROUNDUP(装备强化!$F$3*INDEX(装备强化!$C$12:$C$26,MATCH(装备强化附表!Q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32</v>
      </c>
      <c r="R994" s="54">
        <f t="shared" si="230"/>
        <v>64000</v>
      </c>
      <c r="S994" s="54">
        <f>ROUNDUP(装备强化!$F$3*INDEX(装备强化!$C$12:$C$26,MATCH(装备强化附表!S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37</v>
      </c>
      <c r="T994" s="54">
        <f t="shared" si="231"/>
        <v>74000</v>
      </c>
      <c r="U994" s="54">
        <f>ROUNDUP(装备强化!$F$3*INDEX(装备强化!$C$12:$C$26,MATCH(装备强化附表!U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42</v>
      </c>
      <c r="V994" s="54">
        <f t="shared" si="232"/>
        <v>84000</v>
      </c>
      <c r="W994" s="54">
        <f>ROUNDUP(装备强化!$F$3*INDEX(装备强化!$C$12:$C$26,MATCH(装备强化附表!W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47</v>
      </c>
      <c r="X994" s="54">
        <f t="shared" si="233"/>
        <v>94000</v>
      </c>
      <c r="Y994" s="54">
        <f>ROUNDUP(装备强化!$F$3*INDEX(装备强化!$C$12:$C$26,MATCH(装备强化附表!Y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52</v>
      </c>
      <c r="Z994" s="54">
        <f t="shared" si="234"/>
        <v>104000</v>
      </c>
      <c r="AA994" s="54">
        <f>ROUNDUP(装备强化!$F$3*INDEX(装备强化!$C$12:$C$26,MATCH(装备强化附表!AA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90</v>
      </c>
      <c r="AB994" s="54">
        <f t="shared" si="235"/>
        <v>180000</v>
      </c>
      <c r="AC994" s="54">
        <f>ROUNDUP(装备强化!$F$3*INDEX(装备强化!$C$12:$C$26,MATCH(装备强化附表!AC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100</v>
      </c>
      <c r="AD994" s="54">
        <f t="shared" si="236"/>
        <v>200000</v>
      </c>
      <c r="AE994" s="54">
        <f>ROUNDUP(装备强化!$F$3*INDEX(装备强化!$C$12:$C$26,MATCH(装备强化附表!AE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110</v>
      </c>
      <c r="AF994" s="54">
        <f t="shared" si="237"/>
        <v>220000</v>
      </c>
      <c r="AG994" s="54">
        <f>ROUNDUP(装备强化!$F$3*INDEX(装备强化!$C$12:$C$26,MATCH(装备强化附表!AG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120</v>
      </c>
      <c r="AH994" s="54">
        <f t="shared" si="238"/>
        <v>240000</v>
      </c>
      <c r="AI994" s="54">
        <f>ROUNDUP(装备强化!$F$3*INDEX(装备强化!$C$12:$C$26,MATCH(装备强化附表!AI$1,装备强化!$B$12:$B$26,0))*INDEX(装备强化!$G$12:$G$16,MATCH(装备强化附表!$D994,装备强化!$F$12:$F$16,0))*(INDEX(装备强化!$K$12:$K$26,MATCH(装备强化附表!$E994,装备强化!$J$12:$J$26,0))+IF($B994=1,装备强化!$K$28,0))*INDEX(装备强化!$O$12:$O$21,MATCH(装备强化附表!$C994,装备强化!$N$12:$N$21,0)),0)</f>
        <v>130</v>
      </c>
      <c r="AJ994" s="54">
        <f t="shared" si="239"/>
        <v>260000</v>
      </c>
    </row>
    <row r="995" spans="1:36">
      <c r="A995" t="s">
        <v>348</v>
      </c>
      <c r="B995">
        <v>0</v>
      </c>
      <c r="C995" t="s">
        <v>125</v>
      </c>
      <c r="D995" t="s">
        <v>313</v>
      </c>
      <c r="E995">
        <v>1</v>
      </c>
      <c r="F995" t="s">
        <v>232</v>
      </c>
      <c r="G995" s="54">
        <f>ROUNDUP(装备强化!$F$3*INDEX(装备强化!$C$12:$C$26,MATCH(装备强化附表!G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5</v>
      </c>
      <c r="H995" s="54">
        <f t="shared" si="225"/>
        <v>10000</v>
      </c>
      <c r="I995" s="54">
        <f>ROUNDUP(装备强化!$F$3*INDEX(装备强化!$C$12:$C$26,MATCH(装备强化附表!I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8</v>
      </c>
      <c r="J995" s="54">
        <f t="shared" si="226"/>
        <v>16000</v>
      </c>
      <c r="K995" s="54">
        <f>ROUNDUP(装备强化!$F$3*INDEX(装备强化!$C$12:$C$26,MATCH(装备强化附表!K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12</v>
      </c>
      <c r="L995" s="54">
        <f t="shared" si="227"/>
        <v>24000</v>
      </c>
      <c r="M995" s="54">
        <f>ROUNDUP(装备强化!$F$3*INDEX(装备强化!$C$12:$C$26,MATCH(装备强化附表!M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14</v>
      </c>
      <c r="N995" s="54">
        <f t="shared" si="228"/>
        <v>28000</v>
      </c>
      <c r="O995" s="54">
        <f>ROUNDUP(装备强化!$F$3*INDEX(装备强化!$C$12:$C$26,MATCH(装备强化附表!O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18</v>
      </c>
      <c r="P995" s="54">
        <f t="shared" si="229"/>
        <v>36000</v>
      </c>
      <c r="Q995" s="54">
        <f>ROUNDUP(装备强化!$F$3*INDEX(装备强化!$C$12:$C$26,MATCH(装备强化附表!Q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32</v>
      </c>
      <c r="R995" s="54">
        <f t="shared" si="230"/>
        <v>64000</v>
      </c>
      <c r="S995" s="54">
        <f>ROUNDUP(装备强化!$F$3*INDEX(装备强化!$C$12:$C$26,MATCH(装备强化附表!S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37</v>
      </c>
      <c r="T995" s="54">
        <f t="shared" si="231"/>
        <v>74000</v>
      </c>
      <c r="U995" s="54">
        <f>ROUNDUP(装备强化!$F$3*INDEX(装备强化!$C$12:$C$26,MATCH(装备强化附表!U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42</v>
      </c>
      <c r="V995" s="54">
        <f t="shared" si="232"/>
        <v>84000</v>
      </c>
      <c r="W995" s="54">
        <f>ROUNDUP(装备强化!$F$3*INDEX(装备强化!$C$12:$C$26,MATCH(装备强化附表!W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47</v>
      </c>
      <c r="X995" s="54">
        <f t="shared" si="233"/>
        <v>94000</v>
      </c>
      <c r="Y995" s="54">
        <f>ROUNDUP(装备强化!$F$3*INDEX(装备强化!$C$12:$C$26,MATCH(装备强化附表!Y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52</v>
      </c>
      <c r="Z995" s="54">
        <f t="shared" si="234"/>
        <v>104000</v>
      </c>
      <c r="AA995" s="54">
        <f>ROUNDUP(装备强化!$F$3*INDEX(装备强化!$C$12:$C$26,MATCH(装备强化附表!AA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90</v>
      </c>
      <c r="AB995" s="54">
        <f t="shared" si="235"/>
        <v>180000</v>
      </c>
      <c r="AC995" s="54">
        <f>ROUNDUP(装备强化!$F$3*INDEX(装备强化!$C$12:$C$26,MATCH(装备强化附表!AC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100</v>
      </c>
      <c r="AD995" s="54">
        <f t="shared" si="236"/>
        <v>200000</v>
      </c>
      <c r="AE995" s="54">
        <f>ROUNDUP(装备强化!$F$3*INDEX(装备强化!$C$12:$C$26,MATCH(装备强化附表!AE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110</v>
      </c>
      <c r="AF995" s="54">
        <f t="shared" si="237"/>
        <v>220000</v>
      </c>
      <c r="AG995" s="54">
        <f>ROUNDUP(装备强化!$F$3*INDEX(装备强化!$C$12:$C$26,MATCH(装备强化附表!AG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120</v>
      </c>
      <c r="AH995" s="54">
        <f t="shared" si="238"/>
        <v>240000</v>
      </c>
      <c r="AI995" s="54">
        <f>ROUNDUP(装备强化!$F$3*INDEX(装备强化!$C$12:$C$26,MATCH(装备强化附表!AI$1,装备强化!$B$12:$B$26,0))*INDEX(装备强化!$G$12:$G$16,MATCH(装备强化附表!$D995,装备强化!$F$12:$F$16,0))*(INDEX(装备强化!$K$12:$K$26,MATCH(装备强化附表!$E995,装备强化!$J$12:$J$26,0))+IF($B995=1,装备强化!$K$28,0))*INDEX(装备强化!$O$12:$O$21,MATCH(装备强化附表!$C995,装备强化!$N$12:$N$21,0)),0)</f>
        <v>130</v>
      </c>
      <c r="AJ995" s="54">
        <f t="shared" si="239"/>
        <v>260000</v>
      </c>
    </row>
    <row r="996" spans="1:36">
      <c r="A996" t="s">
        <v>353</v>
      </c>
      <c r="B996">
        <v>0</v>
      </c>
      <c r="C996" t="s">
        <v>130</v>
      </c>
      <c r="D996" t="s">
        <v>313</v>
      </c>
      <c r="E996">
        <v>1</v>
      </c>
      <c r="F996" t="s">
        <v>232</v>
      </c>
      <c r="G996" s="54">
        <f>ROUNDUP(装备强化!$F$3*INDEX(装备强化!$C$12:$C$26,MATCH(装备强化附表!G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4</v>
      </c>
      <c r="H996" s="54">
        <f t="shared" si="225"/>
        <v>8000</v>
      </c>
      <c r="I996" s="54">
        <f>ROUNDUP(装备强化!$F$3*INDEX(装备强化!$C$12:$C$26,MATCH(装备强化附表!I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6</v>
      </c>
      <c r="J996" s="54">
        <f t="shared" si="226"/>
        <v>12000</v>
      </c>
      <c r="K996" s="54">
        <f>ROUNDUP(装备强化!$F$3*INDEX(装备强化!$C$12:$C$26,MATCH(装备强化附表!K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9</v>
      </c>
      <c r="L996" s="54">
        <f t="shared" si="227"/>
        <v>18000</v>
      </c>
      <c r="M996" s="54">
        <f>ROUNDUP(装备强化!$F$3*INDEX(装备强化!$C$12:$C$26,MATCH(装备强化附表!M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11</v>
      </c>
      <c r="N996" s="54">
        <f t="shared" si="228"/>
        <v>22000</v>
      </c>
      <c r="O996" s="54">
        <f>ROUNDUP(装备强化!$F$3*INDEX(装备强化!$C$12:$C$26,MATCH(装备强化附表!O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14</v>
      </c>
      <c r="P996" s="54">
        <f t="shared" si="229"/>
        <v>28000</v>
      </c>
      <c r="Q996" s="54">
        <f>ROUNDUP(装备强化!$F$3*INDEX(装备强化!$C$12:$C$26,MATCH(装备强化附表!Q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25</v>
      </c>
      <c r="R996" s="54">
        <f t="shared" si="230"/>
        <v>50000</v>
      </c>
      <c r="S996" s="54">
        <f>ROUNDUP(装备强化!$F$3*INDEX(装备强化!$C$12:$C$26,MATCH(装备强化附表!S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29</v>
      </c>
      <c r="T996" s="54">
        <f t="shared" si="231"/>
        <v>58000</v>
      </c>
      <c r="U996" s="54">
        <f>ROUNDUP(装备强化!$F$3*INDEX(装备强化!$C$12:$C$26,MATCH(装备强化附表!U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33</v>
      </c>
      <c r="V996" s="54">
        <f t="shared" si="232"/>
        <v>66000</v>
      </c>
      <c r="W996" s="54">
        <f>ROUNDUP(装备强化!$F$3*INDEX(装备强化!$C$12:$C$26,MATCH(装备强化附表!W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37</v>
      </c>
      <c r="X996" s="54">
        <f t="shared" si="233"/>
        <v>74000</v>
      </c>
      <c r="Y996" s="54">
        <f>ROUNDUP(装备强化!$F$3*INDEX(装备强化!$C$12:$C$26,MATCH(装备强化附表!Y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41</v>
      </c>
      <c r="Z996" s="54">
        <f t="shared" si="234"/>
        <v>82000</v>
      </c>
      <c r="AA996" s="54">
        <f>ROUNDUP(装备强化!$F$3*INDEX(装备强化!$C$12:$C$26,MATCH(装备强化附表!AA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72</v>
      </c>
      <c r="AB996" s="54">
        <f t="shared" si="235"/>
        <v>144000</v>
      </c>
      <c r="AC996" s="54">
        <f>ROUNDUP(装备强化!$F$3*INDEX(装备强化!$C$12:$C$26,MATCH(装备强化附表!AC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80</v>
      </c>
      <c r="AD996" s="54">
        <f t="shared" si="236"/>
        <v>160000</v>
      </c>
      <c r="AE996" s="54">
        <f>ROUNDUP(装备强化!$F$3*INDEX(装备强化!$C$12:$C$26,MATCH(装备强化附表!AE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88</v>
      </c>
      <c r="AF996" s="54">
        <f t="shared" si="237"/>
        <v>176000</v>
      </c>
      <c r="AG996" s="54">
        <f>ROUNDUP(装备强化!$F$3*INDEX(装备强化!$C$12:$C$26,MATCH(装备强化附表!AG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96</v>
      </c>
      <c r="AH996" s="54">
        <f t="shared" si="238"/>
        <v>192000</v>
      </c>
      <c r="AI996" s="54">
        <f>ROUNDUP(装备强化!$F$3*INDEX(装备强化!$C$12:$C$26,MATCH(装备强化附表!AI$1,装备强化!$B$12:$B$26,0))*INDEX(装备强化!$G$12:$G$16,MATCH(装备强化附表!$D996,装备强化!$F$12:$F$16,0))*(INDEX(装备强化!$K$12:$K$26,MATCH(装备强化附表!$E996,装备强化!$J$12:$J$26,0))+IF($B996=1,装备强化!$K$28,0))*INDEX(装备强化!$O$12:$O$21,MATCH(装备强化附表!$C996,装备强化!$N$12:$N$21,0)),0)</f>
        <v>104</v>
      </c>
      <c r="AJ996" s="54">
        <f t="shared" si="239"/>
        <v>208000</v>
      </c>
    </row>
    <row r="997" spans="1:36">
      <c r="A997" t="s">
        <v>358</v>
      </c>
      <c r="B997">
        <v>0</v>
      </c>
      <c r="C997" t="s">
        <v>131</v>
      </c>
      <c r="D997" t="s">
        <v>313</v>
      </c>
      <c r="E997">
        <v>1</v>
      </c>
      <c r="F997" t="s">
        <v>232</v>
      </c>
      <c r="G997" s="54">
        <f>ROUNDUP(装备强化!$F$3*INDEX(装备强化!$C$12:$C$26,MATCH(装备强化附表!G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4</v>
      </c>
      <c r="H997" s="54">
        <f t="shared" si="225"/>
        <v>8000</v>
      </c>
      <c r="I997" s="54">
        <f>ROUNDUP(装备强化!$F$3*INDEX(装备强化!$C$12:$C$26,MATCH(装备强化附表!I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6</v>
      </c>
      <c r="J997" s="54">
        <f t="shared" si="226"/>
        <v>12000</v>
      </c>
      <c r="K997" s="54">
        <f>ROUNDUP(装备强化!$F$3*INDEX(装备强化!$C$12:$C$26,MATCH(装备强化附表!K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9</v>
      </c>
      <c r="L997" s="54">
        <f t="shared" si="227"/>
        <v>18000</v>
      </c>
      <c r="M997" s="54">
        <f>ROUNDUP(装备强化!$F$3*INDEX(装备强化!$C$12:$C$26,MATCH(装备强化附表!M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11</v>
      </c>
      <c r="N997" s="54">
        <f t="shared" si="228"/>
        <v>22000</v>
      </c>
      <c r="O997" s="54">
        <f>ROUNDUP(装备强化!$F$3*INDEX(装备强化!$C$12:$C$26,MATCH(装备强化附表!O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14</v>
      </c>
      <c r="P997" s="54">
        <f t="shared" si="229"/>
        <v>28000</v>
      </c>
      <c r="Q997" s="54">
        <f>ROUNDUP(装备强化!$F$3*INDEX(装备强化!$C$12:$C$26,MATCH(装备强化附表!Q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25</v>
      </c>
      <c r="R997" s="54">
        <f t="shared" si="230"/>
        <v>50000</v>
      </c>
      <c r="S997" s="54">
        <f>ROUNDUP(装备强化!$F$3*INDEX(装备强化!$C$12:$C$26,MATCH(装备强化附表!S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29</v>
      </c>
      <c r="T997" s="54">
        <f t="shared" si="231"/>
        <v>58000</v>
      </c>
      <c r="U997" s="54">
        <f>ROUNDUP(装备强化!$F$3*INDEX(装备强化!$C$12:$C$26,MATCH(装备强化附表!U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33</v>
      </c>
      <c r="V997" s="54">
        <f t="shared" si="232"/>
        <v>66000</v>
      </c>
      <c r="W997" s="54">
        <f>ROUNDUP(装备强化!$F$3*INDEX(装备强化!$C$12:$C$26,MATCH(装备强化附表!W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37</v>
      </c>
      <c r="X997" s="54">
        <f t="shared" si="233"/>
        <v>74000</v>
      </c>
      <c r="Y997" s="54">
        <f>ROUNDUP(装备强化!$F$3*INDEX(装备强化!$C$12:$C$26,MATCH(装备强化附表!Y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41</v>
      </c>
      <c r="Z997" s="54">
        <f t="shared" si="234"/>
        <v>82000</v>
      </c>
      <c r="AA997" s="54">
        <f>ROUNDUP(装备强化!$F$3*INDEX(装备强化!$C$12:$C$26,MATCH(装备强化附表!AA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72</v>
      </c>
      <c r="AB997" s="54">
        <f t="shared" si="235"/>
        <v>144000</v>
      </c>
      <c r="AC997" s="54">
        <f>ROUNDUP(装备强化!$F$3*INDEX(装备强化!$C$12:$C$26,MATCH(装备强化附表!AC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80</v>
      </c>
      <c r="AD997" s="54">
        <f t="shared" si="236"/>
        <v>160000</v>
      </c>
      <c r="AE997" s="54">
        <f>ROUNDUP(装备强化!$F$3*INDEX(装备强化!$C$12:$C$26,MATCH(装备强化附表!AE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88</v>
      </c>
      <c r="AF997" s="54">
        <f t="shared" si="237"/>
        <v>176000</v>
      </c>
      <c r="AG997" s="54">
        <f>ROUNDUP(装备强化!$F$3*INDEX(装备强化!$C$12:$C$26,MATCH(装备强化附表!AG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96</v>
      </c>
      <c r="AH997" s="54">
        <f t="shared" si="238"/>
        <v>192000</v>
      </c>
      <c r="AI997" s="54">
        <f>ROUNDUP(装备强化!$F$3*INDEX(装备强化!$C$12:$C$26,MATCH(装备强化附表!AI$1,装备强化!$B$12:$B$26,0))*INDEX(装备强化!$G$12:$G$16,MATCH(装备强化附表!$D997,装备强化!$F$12:$F$16,0))*(INDEX(装备强化!$K$12:$K$26,MATCH(装备强化附表!$E997,装备强化!$J$12:$J$26,0))+IF($B997=1,装备强化!$K$28,0))*INDEX(装备强化!$O$12:$O$21,MATCH(装备强化附表!$C997,装备强化!$N$12:$N$21,0)),0)</f>
        <v>104</v>
      </c>
      <c r="AJ997" s="54">
        <f t="shared" si="239"/>
        <v>208000</v>
      </c>
    </row>
    <row r="998" spans="1:36">
      <c r="A998" t="s">
        <v>363</v>
      </c>
      <c r="B998">
        <v>0</v>
      </c>
      <c r="C998" t="s">
        <v>132</v>
      </c>
      <c r="D998" t="s">
        <v>313</v>
      </c>
      <c r="E998">
        <v>1</v>
      </c>
      <c r="F998" t="s">
        <v>232</v>
      </c>
      <c r="G998" s="54">
        <f>ROUNDUP(装备强化!$F$3*INDEX(装备强化!$C$12:$C$26,MATCH(装备强化附表!G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3</v>
      </c>
      <c r="H998" s="54">
        <f t="shared" si="225"/>
        <v>6000</v>
      </c>
      <c r="I998" s="54">
        <f>ROUNDUP(装备强化!$F$3*INDEX(装备强化!$C$12:$C$26,MATCH(装备强化附表!I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4</v>
      </c>
      <c r="J998" s="54">
        <f t="shared" si="226"/>
        <v>8000</v>
      </c>
      <c r="K998" s="54">
        <f>ROUNDUP(装备强化!$F$3*INDEX(装备强化!$C$12:$C$26,MATCH(装备强化附表!K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6</v>
      </c>
      <c r="L998" s="54">
        <f t="shared" si="227"/>
        <v>12000</v>
      </c>
      <c r="M998" s="54">
        <f>ROUNDUP(装备强化!$F$3*INDEX(装备强化!$C$12:$C$26,MATCH(装备强化附表!M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7</v>
      </c>
      <c r="N998" s="54">
        <f t="shared" si="228"/>
        <v>14000</v>
      </c>
      <c r="O998" s="54">
        <f>ROUNDUP(装备强化!$F$3*INDEX(装备强化!$C$12:$C$26,MATCH(装备强化附表!O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9</v>
      </c>
      <c r="P998" s="54">
        <f t="shared" si="229"/>
        <v>18000</v>
      </c>
      <c r="Q998" s="54">
        <f>ROUNDUP(装备强化!$F$3*INDEX(装备强化!$C$12:$C$26,MATCH(装备强化附表!Q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15</v>
      </c>
      <c r="R998" s="54">
        <f t="shared" si="230"/>
        <v>30000</v>
      </c>
      <c r="S998" s="54">
        <f>ROUNDUP(装备强化!$F$3*INDEX(装备强化!$C$12:$C$26,MATCH(装备强化附表!S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18</v>
      </c>
      <c r="T998" s="54">
        <f t="shared" si="231"/>
        <v>36000</v>
      </c>
      <c r="U998" s="54">
        <f>ROUNDUP(装备强化!$F$3*INDEX(装备强化!$C$12:$C$26,MATCH(装备强化附表!U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20</v>
      </c>
      <c r="V998" s="54">
        <f t="shared" si="232"/>
        <v>40000</v>
      </c>
      <c r="W998" s="54">
        <f>ROUNDUP(装备强化!$F$3*INDEX(装备强化!$C$12:$C$26,MATCH(装备强化附表!W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23</v>
      </c>
      <c r="X998" s="54">
        <f t="shared" si="233"/>
        <v>46000</v>
      </c>
      <c r="Y998" s="54">
        <f>ROUNDUP(装备强化!$F$3*INDEX(装备强化!$C$12:$C$26,MATCH(装备强化附表!Y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25</v>
      </c>
      <c r="Z998" s="54">
        <f t="shared" si="234"/>
        <v>50000</v>
      </c>
      <c r="AA998" s="54">
        <f>ROUNDUP(装备强化!$F$3*INDEX(装备强化!$C$12:$C$26,MATCH(装备强化附表!AA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44</v>
      </c>
      <c r="AB998" s="54">
        <f t="shared" si="235"/>
        <v>88000</v>
      </c>
      <c r="AC998" s="54">
        <f>ROUNDUP(装备强化!$F$3*INDEX(装备强化!$C$12:$C$26,MATCH(装备强化附表!AC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48</v>
      </c>
      <c r="AD998" s="54">
        <f t="shared" si="236"/>
        <v>96000</v>
      </c>
      <c r="AE998" s="54">
        <f>ROUNDUP(装备强化!$F$3*INDEX(装备强化!$C$12:$C$26,MATCH(装备强化附表!AE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53</v>
      </c>
      <c r="AF998" s="54">
        <f t="shared" si="237"/>
        <v>106000</v>
      </c>
      <c r="AG998" s="54">
        <f>ROUNDUP(装备强化!$F$3*INDEX(装备强化!$C$12:$C$26,MATCH(装备强化附表!AG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58</v>
      </c>
      <c r="AH998" s="54">
        <f t="shared" si="238"/>
        <v>116000</v>
      </c>
      <c r="AI998" s="54">
        <f>ROUNDUP(装备强化!$F$3*INDEX(装备强化!$C$12:$C$26,MATCH(装备强化附表!AI$1,装备强化!$B$12:$B$26,0))*INDEX(装备强化!$G$12:$G$16,MATCH(装备强化附表!$D998,装备强化!$F$12:$F$16,0))*(INDEX(装备强化!$K$12:$K$26,MATCH(装备强化附表!$E998,装备强化!$J$12:$J$26,0))+IF($B998=1,装备强化!$K$28,0))*INDEX(装备强化!$O$12:$O$21,MATCH(装备强化附表!$C998,装备强化!$N$12:$N$21,0)),0)</f>
        <v>63</v>
      </c>
      <c r="AJ998" s="54">
        <f t="shared" si="239"/>
        <v>126000</v>
      </c>
    </row>
    <row r="999" spans="1:36">
      <c r="A999" t="s">
        <v>368</v>
      </c>
      <c r="B999">
        <v>0</v>
      </c>
      <c r="C999" t="s">
        <v>127</v>
      </c>
      <c r="D999" t="s">
        <v>313</v>
      </c>
      <c r="E999">
        <v>1</v>
      </c>
      <c r="F999" t="s">
        <v>135</v>
      </c>
      <c r="G999" s="54">
        <f>ROUNDUP(装备强化!$F$3*INDEX(装备强化!$C$12:$C$26,MATCH(装备强化附表!G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8</v>
      </c>
      <c r="H999" s="54">
        <f t="shared" si="225"/>
        <v>16000</v>
      </c>
      <c r="I999" s="54">
        <f>ROUNDUP(装备强化!$F$3*INDEX(装备强化!$C$12:$C$26,MATCH(装备强化附表!I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12</v>
      </c>
      <c r="J999" s="54">
        <f t="shared" si="226"/>
        <v>24000</v>
      </c>
      <c r="K999" s="54">
        <f>ROUNDUP(装备强化!$F$3*INDEX(装备强化!$C$12:$C$26,MATCH(装备强化附表!K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18</v>
      </c>
      <c r="L999" s="54">
        <f t="shared" si="227"/>
        <v>36000</v>
      </c>
      <c r="M999" s="54">
        <f>ROUNDUP(装备强化!$F$3*INDEX(装备强化!$C$12:$C$26,MATCH(装备强化附表!M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22</v>
      </c>
      <c r="N999" s="54">
        <f t="shared" si="228"/>
        <v>44000</v>
      </c>
      <c r="O999" s="54">
        <f>ROUNDUP(装备强化!$F$3*INDEX(装备强化!$C$12:$C$26,MATCH(装备强化附表!O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28</v>
      </c>
      <c r="P999" s="54">
        <f t="shared" si="229"/>
        <v>56000</v>
      </c>
      <c r="Q999" s="54">
        <f>ROUNDUP(装备强化!$F$3*INDEX(装备强化!$C$12:$C$26,MATCH(装备强化附表!Q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50</v>
      </c>
      <c r="R999" s="54">
        <f t="shared" si="230"/>
        <v>100000</v>
      </c>
      <c r="S999" s="54">
        <f>ROUNDUP(装备强化!$F$3*INDEX(装备强化!$C$12:$C$26,MATCH(装备强化附表!S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58</v>
      </c>
      <c r="T999" s="54">
        <f t="shared" si="231"/>
        <v>116000</v>
      </c>
      <c r="U999" s="54">
        <f>ROUNDUP(装备强化!$F$3*INDEX(装备强化!$C$12:$C$26,MATCH(装备强化附表!U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66</v>
      </c>
      <c r="V999" s="54">
        <f t="shared" si="232"/>
        <v>132000</v>
      </c>
      <c r="W999" s="54">
        <f>ROUNDUP(装备强化!$F$3*INDEX(装备强化!$C$12:$C$26,MATCH(装备强化附表!W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74</v>
      </c>
      <c r="X999" s="54">
        <f t="shared" si="233"/>
        <v>148000</v>
      </c>
      <c r="Y999" s="54">
        <f>ROUNDUP(装备强化!$F$3*INDEX(装备强化!$C$12:$C$26,MATCH(装备强化附表!Y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82</v>
      </c>
      <c r="Z999" s="54">
        <f t="shared" si="234"/>
        <v>164000</v>
      </c>
      <c r="AA999" s="54">
        <f>ROUNDUP(装备强化!$F$3*INDEX(装备强化!$C$12:$C$26,MATCH(装备强化附表!AA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144</v>
      </c>
      <c r="AB999" s="54">
        <f t="shared" si="235"/>
        <v>288000</v>
      </c>
      <c r="AC999" s="54">
        <f>ROUNDUP(装备强化!$F$3*INDEX(装备强化!$C$12:$C$26,MATCH(装备强化附表!AC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160</v>
      </c>
      <c r="AD999" s="54">
        <f t="shared" si="236"/>
        <v>320000</v>
      </c>
      <c r="AE999" s="54">
        <f>ROUNDUP(装备强化!$F$3*INDEX(装备强化!$C$12:$C$26,MATCH(装备强化附表!AE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176</v>
      </c>
      <c r="AF999" s="54">
        <f t="shared" si="237"/>
        <v>352000</v>
      </c>
      <c r="AG999" s="54">
        <f>ROUNDUP(装备强化!$F$3*INDEX(装备强化!$C$12:$C$26,MATCH(装备强化附表!AG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192</v>
      </c>
      <c r="AH999" s="54">
        <f t="shared" si="238"/>
        <v>384000</v>
      </c>
      <c r="AI999" s="54">
        <f>ROUNDUP(装备强化!$F$3*INDEX(装备强化!$C$12:$C$26,MATCH(装备强化附表!AI$1,装备强化!$B$12:$B$26,0))*INDEX(装备强化!$G$12:$G$16,MATCH(装备强化附表!$D999,装备强化!$F$12:$F$16,0))*(INDEX(装备强化!$K$12:$K$26,MATCH(装备强化附表!$E999,装备强化!$J$12:$J$26,0))+IF($B999=1,装备强化!$K$28,0))*INDEX(装备强化!$O$12:$O$21,MATCH(装备强化附表!$C999,装备强化!$N$12:$N$21,0)),0)</f>
        <v>208</v>
      </c>
      <c r="AJ999" s="54">
        <f t="shared" si="239"/>
        <v>416000</v>
      </c>
    </row>
    <row r="1000" spans="1:36">
      <c r="A1000" t="s">
        <v>373</v>
      </c>
      <c r="B1000">
        <v>1</v>
      </c>
      <c r="C1000" t="s">
        <v>127</v>
      </c>
      <c r="D1000" t="s">
        <v>313</v>
      </c>
      <c r="E1000">
        <v>1</v>
      </c>
      <c r="F1000" t="s">
        <v>135</v>
      </c>
      <c r="G1000" s="54">
        <f>ROUNDUP(装备强化!$F$3*INDEX(装备强化!$C$12:$C$26,MATCH(装备强化附表!G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20</v>
      </c>
      <c r="H1000" s="54">
        <f t="shared" si="225"/>
        <v>40000</v>
      </c>
      <c r="I1000" s="54">
        <f>ROUNDUP(装备强化!$F$3*INDEX(装备强化!$C$12:$C$26,MATCH(装备强化附表!I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30</v>
      </c>
      <c r="J1000" s="54">
        <f t="shared" si="226"/>
        <v>60000</v>
      </c>
      <c r="K1000" s="54">
        <f>ROUNDUP(装备强化!$F$3*INDEX(装备强化!$C$12:$C$26,MATCH(装备强化附表!K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45</v>
      </c>
      <c r="L1000" s="54">
        <f t="shared" si="227"/>
        <v>90000</v>
      </c>
      <c r="M1000" s="54">
        <f>ROUNDUP(装备强化!$F$3*INDEX(装备强化!$C$12:$C$26,MATCH(装备强化附表!M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55</v>
      </c>
      <c r="N1000" s="54">
        <f t="shared" si="228"/>
        <v>110000</v>
      </c>
      <c r="O1000" s="54">
        <f>ROUNDUP(装备强化!$F$3*INDEX(装备强化!$C$12:$C$26,MATCH(装备强化附表!O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70</v>
      </c>
      <c r="P1000" s="54">
        <f t="shared" si="229"/>
        <v>140000</v>
      </c>
      <c r="Q1000" s="54">
        <f>ROUNDUP(装备强化!$F$3*INDEX(装备强化!$C$12:$C$26,MATCH(装备强化附表!Q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125</v>
      </c>
      <c r="R1000" s="54">
        <f t="shared" si="230"/>
        <v>250000</v>
      </c>
      <c r="S1000" s="54">
        <f>ROUNDUP(装备强化!$F$3*INDEX(装备强化!$C$12:$C$26,MATCH(装备强化附表!S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145</v>
      </c>
      <c r="T1000" s="54">
        <f t="shared" si="231"/>
        <v>290000</v>
      </c>
      <c r="U1000" s="54">
        <f>ROUNDUP(装备强化!$F$3*INDEX(装备强化!$C$12:$C$26,MATCH(装备强化附表!U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165</v>
      </c>
      <c r="V1000" s="54">
        <f t="shared" si="232"/>
        <v>330000</v>
      </c>
      <c r="W1000" s="54">
        <f>ROUNDUP(装备强化!$F$3*INDEX(装备强化!$C$12:$C$26,MATCH(装备强化附表!W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185</v>
      </c>
      <c r="X1000" s="54">
        <f t="shared" si="233"/>
        <v>370000</v>
      </c>
      <c r="Y1000" s="54">
        <f>ROUNDUP(装备强化!$F$3*INDEX(装备强化!$C$12:$C$26,MATCH(装备强化附表!Y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205</v>
      </c>
      <c r="Z1000" s="54">
        <f t="shared" si="234"/>
        <v>410000</v>
      </c>
      <c r="AA1000" s="54">
        <f>ROUNDUP(装备强化!$F$3*INDEX(装备强化!$C$12:$C$26,MATCH(装备强化附表!AA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360</v>
      </c>
      <c r="AB1000" s="54">
        <f t="shared" si="235"/>
        <v>720000</v>
      </c>
      <c r="AC1000" s="54">
        <f>ROUNDUP(装备强化!$F$3*INDEX(装备强化!$C$12:$C$26,MATCH(装备强化附表!AC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400</v>
      </c>
      <c r="AD1000" s="54">
        <f t="shared" si="236"/>
        <v>800000</v>
      </c>
      <c r="AE1000" s="54">
        <f>ROUNDUP(装备强化!$F$3*INDEX(装备强化!$C$12:$C$26,MATCH(装备强化附表!AE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440</v>
      </c>
      <c r="AF1000" s="54">
        <f t="shared" si="237"/>
        <v>880000</v>
      </c>
      <c r="AG1000" s="54">
        <f>ROUNDUP(装备强化!$F$3*INDEX(装备强化!$C$12:$C$26,MATCH(装备强化附表!AG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480</v>
      </c>
      <c r="AH1000" s="54">
        <f t="shared" si="238"/>
        <v>960000</v>
      </c>
      <c r="AI1000" s="54">
        <f>ROUNDUP(装备强化!$F$3*INDEX(装备强化!$C$12:$C$26,MATCH(装备强化附表!AI$1,装备强化!$B$12:$B$26,0))*INDEX(装备强化!$G$12:$G$16,MATCH(装备强化附表!$D1000,装备强化!$F$12:$F$16,0))*(INDEX(装备强化!$K$12:$K$26,MATCH(装备强化附表!$E1000,装备强化!$J$12:$J$26,0))+IF($B1000=1,装备强化!$K$28,0))*INDEX(装备强化!$O$12:$O$21,MATCH(装备强化附表!$C1000,装备强化!$N$12:$N$21,0)),0)</f>
        <v>520</v>
      </c>
      <c r="AJ1000" s="54">
        <f t="shared" si="239"/>
        <v>1040000</v>
      </c>
    </row>
    <row r="1001" spans="1:36">
      <c r="A1001" t="s">
        <v>378</v>
      </c>
      <c r="B1001">
        <v>0</v>
      </c>
      <c r="C1001" t="s">
        <v>128</v>
      </c>
      <c r="D1001" t="s">
        <v>313</v>
      </c>
      <c r="E1001">
        <v>1</v>
      </c>
      <c r="F1001" t="s">
        <v>135</v>
      </c>
      <c r="G1001" s="54">
        <f>ROUNDUP(装备强化!$F$3*INDEX(装备强化!$C$12:$C$26,MATCH(装备强化附表!G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5</v>
      </c>
      <c r="H1001" s="54">
        <f t="shared" si="225"/>
        <v>10000</v>
      </c>
      <c r="I1001" s="54">
        <f>ROUNDUP(装备强化!$F$3*INDEX(装备强化!$C$12:$C$26,MATCH(装备强化附表!I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8</v>
      </c>
      <c r="J1001" s="54">
        <f t="shared" si="226"/>
        <v>16000</v>
      </c>
      <c r="K1001" s="54">
        <f>ROUNDUP(装备强化!$F$3*INDEX(装备强化!$C$12:$C$26,MATCH(装备强化附表!K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12</v>
      </c>
      <c r="L1001" s="54">
        <f t="shared" si="227"/>
        <v>24000</v>
      </c>
      <c r="M1001" s="54">
        <f>ROUNDUP(装备强化!$F$3*INDEX(装备强化!$C$12:$C$26,MATCH(装备强化附表!M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14</v>
      </c>
      <c r="N1001" s="54">
        <f t="shared" si="228"/>
        <v>28000</v>
      </c>
      <c r="O1001" s="54">
        <f>ROUNDUP(装备强化!$F$3*INDEX(装备强化!$C$12:$C$26,MATCH(装备强化附表!O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18</v>
      </c>
      <c r="P1001" s="54">
        <f t="shared" si="229"/>
        <v>36000</v>
      </c>
      <c r="Q1001" s="54">
        <f>ROUNDUP(装备强化!$F$3*INDEX(装备强化!$C$12:$C$26,MATCH(装备强化附表!Q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32</v>
      </c>
      <c r="R1001" s="54">
        <f t="shared" si="230"/>
        <v>64000</v>
      </c>
      <c r="S1001" s="54">
        <f>ROUNDUP(装备强化!$F$3*INDEX(装备强化!$C$12:$C$26,MATCH(装备强化附表!S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37</v>
      </c>
      <c r="T1001" s="54">
        <f t="shared" si="231"/>
        <v>74000</v>
      </c>
      <c r="U1001" s="54">
        <f>ROUNDUP(装备强化!$F$3*INDEX(装备强化!$C$12:$C$26,MATCH(装备强化附表!U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42</v>
      </c>
      <c r="V1001" s="54">
        <f t="shared" si="232"/>
        <v>84000</v>
      </c>
      <c r="W1001" s="54">
        <f>ROUNDUP(装备强化!$F$3*INDEX(装备强化!$C$12:$C$26,MATCH(装备强化附表!W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47</v>
      </c>
      <c r="X1001" s="54">
        <f t="shared" si="233"/>
        <v>94000</v>
      </c>
      <c r="Y1001" s="54">
        <f>ROUNDUP(装备强化!$F$3*INDEX(装备强化!$C$12:$C$26,MATCH(装备强化附表!Y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52</v>
      </c>
      <c r="Z1001" s="54">
        <f t="shared" si="234"/>
        <v>104000</v>
      </c>
      <c r="AA1001" s="54">
        <f>ROUNDUP(装备强化!$F$3*INDEX(装备强化!$C$12:$C$26,MATCH(装备强化附表!AA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90</v>
      </c>
      <c r="AB1001" s="54">
        <f t="shared" si="235"/>
        <v>180000</v>
      </c>
      <c r="AC1001" s="54">
        <f>ROUNDUP(装备强化!$F$3*INDEX(装备强化!$C$12:$C$26,MATCH(装备强化附表!AC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100</v>
      </c>
      <c r="AD1001" s="54">
        <f t="shared" si="236"/>
        <v>200000</v>
      </c>
      <c r="AE1001" s="54">
        <f>ROUNDUP(装备强化!$F$3*INDEX(装备强化!$C$12:$C$26,MATCH(装备强化附表!AE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110</v>
      </c>
      <c r="AF1001" s="54">
        <f t="shared" si="237"/>
        <v>220000</v>
      </c>
      <c r="AG1001" s="54">
        <f>ROUNDUP(装备强化!$F$3*INDEX(装备强化!$C$12:$C$26,MATCH(装备强化附表!AG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120</v>
      </c>
      <c r="AH1001" s="54">
        <f t="shared" si="238"/>
        <v>240000</v>
      </c>
      <c r="AI1001" s="54">
        <f>ROUNDUP(装备强化!$F$3*INDEX(装备强化!$C$12:$C$26,MATCH(装备强化附表!AI$1,装备强化!$B$12:$B$26,0))*INDEX(装备强化!$G$12:$G$16,MATCH(装备强化附表!$D1001,装备强化!$F$12:$F$16,0))*(INDEX(装备强化!$K$12:$K$26,MATCH(装备强化附表!$E1001,装备强化!$J$12:$J$26,0))+IF($B1001=1,装备强化!$K$28,0))*INDEX(装备强化!$O$12:$O$21,MATCH(装备强化附表!$C1001,装备强化!$N$12:$N$21,0)),0)</f>
        <v>130</v>
      </c>
      <c r="AJ1001" s="54">
        <f t="shared" si="239"/>
        <v>260000</v>
      </c>
    </row>
    <row r="1002" spans="1:36">
      <c r="A1002" t="s">
        <v>383</v>
      </c>
      <c r="B1002">
        <v>1</v>
      </c>
      <c r="C1002" t="s">
        <v>128</v>
      </c>
      <c r="D1002" t="s">
        <v>313</v>
      </c>
      <c r="E1002">
        <v>1</v>
      </c>
      <c r="F1002" t="s">
        <v>135</v>
      </c>
      <c r="G1002" s="54">
        <f>ROUNDUP(装备强化!$F$3*INDEX(装备强化!$C$12:$C$26,MATCH(装备强化附表!G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13</v>
      </c>
      <c r="H1002" s="54">
        <f t="shared" si="225"/>
        <v>26000</v>
      </c>
      <c r="I1002" s="54">
        <f>ROUNDUP(装备强化!$F$3*INDEX(装备强化!$C$12:$C$26,MATCH(装备强化附表!I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19</v>
      </c>
      <c r="J1002" s="54">
        <f t="shared" si="226"/>
        <v>38000</v>
      </c>
      <c r="K1002" s="54">
        <f>ROUNDUP(装备强化!$F$3*INDEX(装备强化!$C$12:$C$26,MATCH(装备强化附表!K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29</v>
      </c>
      <c r="L1002" s="54">
        <f t="shared" si="227"/>
        <v>58000</v>
      </c>
      <c r="M1002" s="54">
        <f>ROUNDUP(装备强化!$F$3*INDEX(装备强化!$C$12:$C$26,MATCH(装备强化附表!M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35</v>
      </c>
      <c r="N1002" s="54">
        <f t="shared" si="228"/>
        <v>70000</v>
      </c>
      <c r="O1002" s="54">
        <f>ROUNDUP(装备强化!$F$3*INDEX(装备强化!$C$12:$C$26,MATCH(装备强化附表!O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44</v>
      </c>
      <c r="P1002" s="54">
        <f t="shared" si="229"/>
        <v>88000</v>
      </c>
      <c r="Q1002" s="54">
        <f>ROUNDUP(装备强化!$F$3*INDEX(装备强化!$C$12:$C$26,MATCH(装备强化附表!Q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79</v>
      </c>
      <c r="R1002" s="54">
        <f t="shared" si="230"/>
        <v>158000</v>
      </c>
      <c r="S1002" s="54">
        <f>ROUNDUP(装备强化!$F$3*INDEX(装备强化!$C$12:$C$26,MATCH(装备强化附表!S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91</v>
      </c>
      <c r="T1002" s="54">
        <f t="shared" si="231"/>
        <v>182000</v>
      </c>
      <c r="U1002" s="54">
        <f>ROUNDUP(装备强化!$F$3*INDEX(装备强化!$C$12:$C$26,MATCH(装备强化附表!U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104</v>
      </c>
      <c r="V1002" s="54">
        <f t="shared" si="232"/>
        <v>208000</v>
      </c>
      <c r="W1002" s="54">
        <f>ROUNDUP(装备强化!$F$3*INDEX(装备强化!$C$12:$C$26,MATCH(装备强化附表!W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116</v>
      </c>
      <c r="X1002" s="54">
        <f t="shared" si="233"/>
        <v>232000</v>
      </c>
      <c r="Y1002" s="54">
        <f>ROUNDUP(装备强化!$F$3*INDEX(装备强化!$C$12:$C$26,MATCH(装备强化附表!Y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129</v>
      </c>
      <c r="Z1002" s="54">
        <f t="shared" si="234"/>
        <v>258000</v>
      </c>
      <c r="AA1002" s="54">
        <f>ROUNDUP(装备强化!$F$3*INDEX(装备强化!$C$12:$C$26,MATCH(装备强化附表!AA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225</v>
      </c>
      <c r="AB1002" s="54">
        <f t="shared" si="235"/>
        <v>450000</v>
      </c>
      <c r="AC1002" s="54">
        <f>ROUNDUP(装备强化!$F$3*INDEX(装备强化!$C$12:$C$26,MATCH(装备强化附表!AC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250</v>
      </c>
      <c r="AD1002" s="54">
        <f t="shared" si="236"/>
        <v>500000</v>
      </c>
      <c r="AE1002" s="54">
        <f>ROUNDUP(装备强化!$F$3*INDEX(装备强化!$C$12:$C$26,MATCH(装备强化附表!AE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275</v>
      </c>
      <c r="AF1002" s="54">
        <f t="shared" si="237"/>
        <v>550000</v>
      </c>
      <c r="AG1002" s="54">
        <f>ROUNDUP(装备强化!$F$3*INDEX(装备强化!$C$12:$C$26,MATCH(装备强化附表!AG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300</v>
      </c>
      <c r="AH1002" s="54">
        <f t="shared" si="238"/>
        <v>600000</v>
      </c>
      <c r="AI1002" s="54">
        <f>ROUNDUP(装备强化!$F$3*INDEX(装备强化!$C$12:$C$26,MATCH(装备强化附表!AI$1,装备强化!$B$12:$B$26,0))*INDEX(装备强化!$G$12:$G$16,MATCH(装备强化附表!$D1002,装备强化!$F$12:$F$16,0))*(INDEX(装备强化!$K$12:$K$26,MATCH(装备强化附表!$E1002,装备强化!$J$12:$J$26,0))+IF($B1002=1,装备强化!$K$28,0))*INDEX(装备强化!$O$12:$O$21,MATCH(装备强化附表!$C1002,装备强化!$N$12:$N$21,0)),0)</f>
        <v>325</v>
      </c>
      <c r="AJ1002" s="54">
        <f t="shared" si="239"/>
        <v>650000</v>
      </c>
    </row>
    <row r="1003" spans="1:36">
      <c r="A1003" t="s">
        <v>388</v>
      </c>
      <c r="B1003">
        <v>0</v>
      </c>
      <c r="C1003" t="s">
        <v>127</v>
      </c>
      <c r="D1003" t="s">
        <v>313</v>
      </c>
      <c r="E1003">
        <v>1</v>
      </c>
      <c r="F1003" t="s">
        <v>139</v>
      </c>
      <c r="G1003" s="54">
        <f>ROUNDUP(装备强化!$F$3*INDEX(装备强化!$C$12:$C$26,MATCH(装备强化附表!G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8</v>
      </c>
      <c r="H1003" s="54">
        <f t="shared" si="225"/>
        <v>16000</v>
      </c>
      <c r="I1003" s="54">
        <f>ROUNDUP(装备强化!$F$3*INDEX(装备强化!$C$12:$C$26,MATCH(装备强化附表!I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12</v>
      </c>
      <c r="J1003" s="54">
        <f t="shared" si="226"/>
        <v>24000</v>
      </c>
      <c r="K1003" s="54">
        <f>ROUNDUP(装备强化!$F$3*INDEX(装备强化!$C$12:$C$26,MATCH(装备强化附表!K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18</v>
      </c>
      <c r="L1003" s="54">
        <f t="shared" si="227"/>
        <v>36000</v>
      </c>
      <c r="M1003" s="54">
        <f>ROUNDUP(装备强化!$F$3*INDEX(装备强化!$C$12:$C$26,MATCH(装备强化附表!M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22</v>
      </c>
      <c r="N1003" s="54">
        <f t="shared" si="228"/>
        <v>44000</v>
      </c>
      <c r="O1003" s="54">
        <f>ROUNDUP(装备强化!$F$3*INDEX(装备强化!$C$12:$C$26,MATCH(装备强化附表!O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28</v>
      </c>
      <c r="P1003" s="54">
        <f t="shared" si="229"/>
        <v>56000</v>
      </c>
      <c r="Q1003" s="54">
        <f>ROUNDUP(装备强化!$F$3*INDEX(装备强化!$C$12:$C$26,MATCH(装备强化附表!Q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50</v>
      </c>
      <c r="R1003" s="54">
        <f t="shared" si="230"/>
        <v>100000</v>
      </c>
      <c r="S1003" s="54">
        <f>ROUNDUP(装备强化!$F$3*INDEX(装备强化!$C$12:$C$26,MATCH(装备强化附表!S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58</v>
      </c>
      <c r="T1003" s="54">
        <f t="shared" si="231"/>
        <v>116000</v>
      </c>
      <c r="U1003" s="54">
        <f>ROUNDUP(装备强化!$F$3*INDEX(装备强化!$C$12:$C$26,MATCH(装备强化附表!U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66</v>
      </c>
      <c r="V1003" s="54">
        <f t="shared" si="232"/>
        <v>132000</v>
      </c>
      <c r="W1003" s="54">
        <f>ROUNDUP(装备强化!$F$3*INDEX(装备强化!$C$12:$C$26,MATCH(装备强化附表!W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74</v>
      </c>
      <c r="X1003" s="54">
        <f t="shared" si="233"/>
        <v>148000</v>
      </c>
      <c r="Y1003" s="54">
        <f>ROUNDUP(装备强化!$F$3*INDEX(装备强化!$C$12:$C$26,MATCH(装备强化附表!Y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82</v>
      </c>
      <c r="Z1003" s="54">
        <f t="shared" si="234"/>
        <v>164000</v>
      </c>
      <c r="AA1003" s="54">
        <f>ROUNDUP(装备强化!$F$3*INDEX(装备强化!$C$12:$C$26,MATCH(装备强化附表!AA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144</v>
      </c>
      <c r="AB1003" s="54">
        <f t="shared" si="235"/>
        <v>288000</v>
      </c>
      <c r="AC1003" s="54">
        <f>ROUNDUP(装备强化!$F$3*INDEX(装备强化!$C$12:$C$26,MATCH(装备强化附表!AC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160</v>
      </c>
      <c r="AD1003" s="54">
        <f t="shared" si="236"/>
        <v>320000</v>
      </c>
      <c r="AE1003" s="54">
        <f>ROUNDUP(装备强化!$F$3*INDEX(装备强化!$C$12:$C$26,MATCH(装备强化附表!AE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176</v>
      </c>
      <c r="AF1003" s="54">
        <f t="shared" si="237"/>
        <v>352000</v>
      </c>
      <c r="AG1003" s="54">
        <f>ROUNDUP(装备强化!$F$3*INDEX(装备强化!$C$12:$C$26,MATCH(装备强化附表!AG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192</v>
      </c>
      <c r="AH1003" s="54">
        <f t="shared" si="238"/>
        <v>384000</v>
      </c>
      <c r="AI1003" s="54">
        <f>ROUNDUP(装备强化!$F$3*INDEX(装备强化!$C$12:$C$26,MATCH(装备强化附表!AI$1,装备强化!$B$12:$B$26,0))*INDEX(装备强化!$G$12:$G$16,MATCH(装备强化附表!$D1003,装备强化!$F$12:$F$16,0))*(INDEX(装备强化!$K$12:$K$26,MATCH(装备强化附表!$E1003,装备强化!$J$12:$J$26,0))+IF($B1003=1,装备强化!$K$28,0))*INDEX(装备强化!$O$12:$O$21,MATCH(装备强化附表!$C1003,装备强化!$N$12:$N$21,0)),0)</f>
        <v>208</v>
      </c>
      <c r="AJ1003" s="54">
        <f t="shared" si="239"/>
        <v>416000</v>
      </c>
    </row>
    <row r="1004" spans="1:36">
      <c r="A1004" t="s">
        <v>393</v>
      </c>
      <c r="B1004">
        <v>1</v>
      </c>
      <c r="C1004" t="s">
        <v>127</v>
      </c>
      <c r="D1004" t="s">
        <v>313</v>
      </c>
      <c r="E1004">
        <v>1</v>
      </c>
      <c r="F1004" t="s">
        <v>139</v>
      </c>
      <c r="G1004" s="54">
        <f>ROUNDUP(装备强化!$F$3*INDEX(装备强化!$C$12:$C$26,MATCH(装备强化附表!G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20</v>
      </c>
      <c r="H1004" s="54">
        <f t="shared" si="225"/>
        <v>40000</v>
      </c>
      <c r="I1004" s="54">
        <f>ROUNDUP(装备强化!$F$3*INDEX(装备强化!$C$12:$C$26,MATCH(装备强化附表!I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30</v>
      </c>
      <c r="J1004" s="54">
        <f t="shared" si="226"/>
        <v>60000</v>
      </c>
      <c r="K1004" s="54">
        <f>ROUNDUP(装备强化!$F$3*INDEX(装备强化!$C$12:$C$26,MATCH(装备强化附表!K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45</v>
      </c>
      <c r="L1004" s="54">
        <f t="shared" si="227"/>
        <v>90000</v>
      </c>
      <c r="M1004" s="54">
        <f>ROUNDUP(装备强化!$F$3*INDEX(装备强化!$C$12:$C$26,MATCH(装备强化附表!M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55</v>
      </c>
      <c r="N1004" s="54">
        <f t="shared" si="228"/>
        <v>110000</v>
      </c>
      <c r="O1004" s="54">
        <f>ROUNDUP(装备强化!$F$3*INDEX(装备强化!$C$12:$C$26,MATCH(装备强化附表!O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70</v>
      </c>
      <c r="P1004" s="54">
        <f t="shared" si="229"/>
        <v>140000</v>
      </c>
      <c r="Q1004" s="54">
        <f>ROUNDUP(装备强化!$F$3*INDEX(装备强化!$C$12:$C$26,MATCH(装备强化附表!Q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125</v>
      </c>
      <c r="R1004" s="54">
        <f t="shared" si="230"/>
        <v>250000</v>
      </c>
      <c r="S1004" s="54">
        <f>ROUNDUP(装备强化!$F$3*INDEX(装备强化!$C$12:$C$26,MATCH(装备强化附表!S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145</v>
      </c>
      <c r="T1004" s="54">
        <f t="shared" si="231"/>
        <v>290000</v>
      </c>
      <c r="U1004" s="54">
        <f>ROUNDUP(装备强化!$F$3*INDEX(装备强化!$C$12:$C$26,MATCH(装备强化附表!U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165</v>
      </c>
      <c r="V1004" s="54">
        <f t="shared" si="232"/>
        <v>330000</v>
      </c>
      <c r="W1004" s="54">
        <f>ROUNDUP(装备强化!$F$3*INDEX(装备强化!$C$12:$C$26,MATCH(装备强化附表!W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185</v>
      </c>
      <c r="X1004" s="54">
        <f t="shared" si="233"/>
        <v>370000</v>
      </c>
      <c r="Y1004" s="54">
        <f>ROUNDUP(装备强化!$F$3*INDEX(装备强化!$C$12:$C$26,MATCH(装备强化附表!Y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205</v>
      </c>
      <c r="Z1004" s="54">
        <f t="shared" si="234"/>
        <v>410000</v>
      </c>
      <c r="AA1004" s="54">
        <f>ROUNDUP(装备强化!$F$3*INDEX(装备强化!$C$12:$C$26,MATCH(装备强化附表!AA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360</v>
      </c>
      <c r="AB1004" s="54">
        <f t="shared" si="235"/>
        <v>720000</v>
      </c>
      <c r="AC1004" s="54">
        <f>ROUNDUP(装备强化!$F$3*INDEX(装备强化!$C$12:$C$26,MATCH(装备强化附表!AC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400</v>
      </c>
      <c r="AD1004" s="54">
        <f t="shared" si="236"/>
        <v>800000</v>
      </c>
      <c r="AE1004" s="54">
        <f>ROUNDUP(装备强化!$F$3*INDEX(装备强化!$C$12:$C$26,MATCH(装备强化附表!AE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440</v>
      </c>
      <c r="AF1004" s="54">
        <f t="shared" si="237"/>
        <v>880000</v>
      </c>
      <c r="AG1004" s="54">
        <f>ROUNDUP(装备强化!$F$3*INDEX(装备强化!$C$12:$C$26,MATCH(装备强化附表!AG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480</v>
      </c>
      <c r="AH1004" s="54">
        <f t="shared" si="238"/>
        <v>960000</v>
      </c>
      <c r="AI1004" s="54">
        <f>ROUNDUP(装备强化!$F$3*INDEX(装备强化!$C$12:$C$26,MATCH(装备强化附表!AI$1,装备强化!$B$12:$B$26,0))*INDEX(装备强化!$G$12:$G$16,MATCH(装备强化附表!$D1004,装备强化!$F$12:$F$16,0))*(INDEX(装备强化!$K$12:$K$26,MATCH(装备强化附表!$E1004,装备强化!$J$12:$J$26,0))+IF($B1004=1,装备强化!$K$28,0))*INDEX(装备强化!$O$12:$O$21,MATCH(装备强化附表!$C1004,装备强化!$N$12:$N$21,0)),0)</f>
        <v>520</v>
      </c>
      <c r="AJ1004" s="54">
        <f t="shared" si="239"/>
        <v>1040000</v>
      </c>
    </row>
    <row r="1005" spans="1:36">
      <c r="A1005" t="s">
        <v>398</v>
      </c>
      <c r="B1005">
        <v>0</v>
      </c>
      <c r="C1005" t="s">
        <v>128</v>
      </c>
      <c r="D1005" t="s">
        <v>313</v>
      </c>
      <c r="E1005">
        <v>1</v>
      </c>
      <c r="F1005" t="s">
        <v>139</v>
      </c>
      <c r="G1005" s="54">
        <f>ROUNDUP(装备强化!$F$3*INDEX(装备强化!$C$12:$C$26,MATCH(装备强化附表!G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5</v>
      </c>
      <c r="H1005" s="54">
        <f t="shared" si="225"/>
        <v>10000</v>
      </c>
      <c r="I1005" s="54">
        <f>ROUNDUP(装备强化!$F$3*INDEX(装备强化!$C$12:$C$26,MATCH(装备强化附表!I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8</v>
      </c>
      <c r="J1005" s="54">
        <f t="shared" si="226"/>
        <v>16000</v>
      </c>
      <c r="K1005" s="54">
        <f>ROUNDUP(装备强化!$F$3*INDEX(装备强化!$C$12:$C$26,MATCH(装备强化附表!K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12</v>
      </c>
      <c r="L1005" s="54">
        <f t="shared" si="227"/>
        <v>24000</v>
      </c>
      <c r="M1005" s="54">
        <f>ROUNDUP(装备强化!$F$3*INDEX(装备强化!$C$12:$C$26,MATCH(装备强化附表!M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14</v>
      </c>
      <c r="N1005" s="54">
        <f t="shared" si="228"/>
        <v>28000</v>
      </c>
      <c r="O1005" s="54">
        <f>ROUNDUP(装备强化!$F$3*INDEX(装备强化!$C$12:$C$26,MATCH(装备强化附表!O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18</v>
      </c>
      <c r="P1005" s="54">
        <f t="shared" si="229"/>
        <v>36000</v>
      </c>
      <c r="Q1005" s="54">
        <f>ROUNDUP(装备强化!$F$3*INDEX(装备强化!$C$12:$C$26,MATCH(装备强化附表!Q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32</v>
      </c>
      <c r="R1005" s="54">
        <f t="shared" si="230"/>
        <v>64000</v>
      </c>
      <c r="S1005" s="54">
        <f>ROUNDUP(装备强化!$F$3*INDEX(装备强化!$C$12:$C$26,MATCH(装备强化附表!S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37</v>
      </c>
      <c r="T1005" s="54">
        <f t="shared" si="231"/>
        <v>74000</v>
      </c>
      <c r="U1005" s="54">
        <f>ROUNDUP(装备强化!$F$3*INDEX(装备强化!$C$12:$C$26,MATCH(装备强化附表!U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42</v>
      </c>
      <c r="V1005" s="54">
        <f t="shared" si="232"/>
        <v>84000</v>
      </c>
      <c r="W1005" s="54">
        <f>ROUNDUP(装备强化!$F$3*INDEX(装备强化!$C$12:$C$26,MATCH(装备强化附表!W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47</v>
      </c>
      <c r="X1005" s="54">
        <f t="shared" si="233"/>
        <v>94000</v>
      </c>
      <c r="Y1005" s="54">
        <f>ROUNDUP(装备强化!$F$3*INDEX(装备强化!$C$12:$C$26,MATCH(装备强化附表!Y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52</v>
      </c>
      <c r="Z1005" s="54">
        <f t="shared" si="234"/>
        <v>104000</v>
      </c>
      <c r="AA1005" s="54">
        <f>ROUNDUP(装备强化!$F$3*INDEX(装备强化!$C$12:$C$26,MATCH(装备强化附表!AA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90</v>
      </c>
      <c r="AB1005" s="54">
        <f t="shared" si="235"/>
        <v>180000</v>
      </c>
      <c r="AC1005" s="54">
        <f>ROUNDUP(装备强化!$F$3*INDEX(装备强化!$C$12:$C$26,MATCH(装备强化附表!AC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100</v>
      </c>
      <c r="AD1005" s="54">
        <f t="shared" si="236"/>
        <v>200000</v>
      </c>
      <c r="AE1005" s="54">
        <f>ROUNDUP(装备强化!$F$3*INDEX(装备强化!$C$12:$C$26,MATCH(装备强化附表!AE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110</v>
      </c>
      <c r="AF1005" s="54">
        <f t="shared" si="237"/>
        <v>220000</v>
      </c>
      <c r="AG1005" s="54">
        <f>ROUNDUP(装备强化!$F$3*INDEX(装备强化!$C$12:$C$26,MATCH(装备强化附表!AG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120</v>
      </c>
      <c r="AH1005" s="54">
        <f t="shared" si="238"/>
        <v>240000</v>
      </c>
      <c r="AI1005" s="54">
        <f>ROUNDUP(装备强化!$F$3*INDEX(装备强化!$C$12:$C$26,MATCH(装备强化附表!AI$1,装备强化!$B$12:$B$26,0))*INDEX(装备强化!$G$12:$G$16,MATCH(装备强化附表!$D1005,装备强化!$F$12:$F$16,0))*(INDEX(装备强化!$K$12:$K$26,MATCH(装备强化附表!$E1005,装备强化!$J$12:$J$26,0))+IF($B1005=1,装备强化!$K$28,0))*INDEX(装备强化!$O$12:$O$21,MATCH(装备强化附表!$C1005,装备强化!$N$12:$N$21,0)),0)</f>
        <v>130</v>
      </c>
      <c r="AJ1005" s="54">
        <f t="shared" si="239"/>
        <v>260000</v>
      </c>
    </row>
    <row r="1006" spans="1:36">
      <c r="A1006" t="s">
        <v>403</v>
      </c>
      <c r="B1006">
        <v>1</v>
      </c>
      <c r="C1006" t="s">
        <v>128</v>
      </c>
      <c r="D1006" t="s">
        <v>313</v>
      </c>
      <c r="E1006">
        <v>1</v>
      </c>
      <c r="F1006" t="s">
        <v>139</v>
      </c>
      <c r="G1006" s="54">
        <f>ROUNDUP(装备强化!$F$3*INDEX(装备强化!$C$12:$C$26,MATCH(装备强化附表!G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13</v>
      </c>
      <c r="H1006" s="54">
        <f t="shared" si="225"/>
        <v>26000</v>
      </c>
      <c r="I1006" s="54">
        <f>ROUNDUP(装备强化!$F$3*INDEX(装备强化!$C$12:$C$26,MATCH(装备强化附表!I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19</v>
      </c>
      <c r="J1006" s="54">
        <f t="shared" si="226"/>
        <v>38000</v>
      </c>
      <c r="K1006" s="54">
        <f>ROUNDUP(装备强化!$F$3*INDEX(装备强化!$C$12:$C$26,MATCH(装备强化附表!K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29</v>
      </c>
      <c r="L1006" s="54">
        <f t="shared" si="227"/>
        <v>58000</v>
      </c>
      <c r="M1006" s="54">
        <f>ROUNDUP(装备强化!$F$3*INDEX(装备强化!$C$12:$C$26,MATCH(装备强化附表!M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35</v>
      </c>
      <c r="N1006" s="54">
        <f t="shared" si="228"/>
        <v>70000</v>
      </c>
      <c r="O1006" s="54">
        <f>ROUNDUP(装备强化!$F$3*INDEX(装备强化!$C$12:$C$26,MATCH(装备强化附表!O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44</v>
      </c>
      <c r="P1006" s="54">
        <f t="shared" si="229"/>
        <v>88000</v>
      </c>
      <c r="Q1006" s="54">
        <f>ROUNDUP(装备强化!$F$3*INDEX(装备强化!$C$12:$C$26,MATCH(装备强化附表!Q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79</v>
      </c>
      <c r="R1006" s="54">
        <f t="shared" si="230"/>
        <v>158000</v>
      </c>
      <c r="S1006" s="54">
        <f>ROUNDUP(装备强化!$F$3*INDEX(装备强化!$C$12:$C$26,MATCH(装备强化附表!S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91</v>
      </c>
      <c r="T1006" s="54">
        <f t="shared" si="231"/>
        <v>182000</v>
      </c>
      <c r="U1006" s="54">
        <f>ROUNDUP(装备强化!$F$3*INDEX(装备强化!$C$12:$C$26,MATCH(装备强化附表!U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104</v>
      </c>
      <c r="V1006" s="54">
        <f t="shared" si="232"/>
        <v>208000</v>
      </c>
      <c r="W1006" s="54">
        <f>ROUNDUP(装备强化!$F$3*INDEX(装备强化!$C$12:$C$26,MATCH(装备强化附表!W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116</v>
      </c>
      <c r="X1006" s="54">
        <f t="shared" si="233"/>
        <v>232000</v>
      </c>
      <c r="Y1006" s="54">
        <f>ROUNDUP(装备强化!$F$3*INDEX(装备强化!$C$12:$C$26,MATCH(装备强化附表!Y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129</v>
      </c>
      <c r="Z1006" s="54">
        <f t="shared" si="234"/>
        <v>258000</v>
      </c>
      <c r="AA1006" s="54">
        <f>ROUNDUP(装备强化!$F$3*INDEX(装备强化!$C$12:$C$26,MATCH(装备强化附表!AA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225</v>
      </c>
      <c r="AB1006" s="54">
        <f t="shared" si="235"/>
        <v>450000</v>
      </c>
      <c r="AC1006" s="54">
        <f>ROUNDUP(装备强化!$F$3*INDEX(装备强化!$C$12:$C$26,MATCH(装备强化附表!AC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250</v>
      </c>
      <c r="AD1006" s="54">
        <f t="shared" si="236"/>
        <v>500000</v>
      </c>
      <c r="AE1006" s="54">
        <f>ROUNDUP(装备强化!$F$3*INDEX(装备强化!$C$12:$C$26,MATCH(装备强化附表!AE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275</v>
      </c>
      <c r="AF1006" s="54">
        <f t="shared" si="237"/>
        <v>550000</v>
      </c>
      <c r="AG1006" s="54">
        <f>ROUNDUP(装备强化!$F$3*INDEX(装备强化!$C$12:$C$26,MATCH(装备强化附表!AG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300</v>
      </c>
      <c r="AH1006" s="54">
        <f t="shared" si="238"/>
        <v>600000</v>
      </c>
      <c r="AI1006" s="54">
        <f>ROUNDUP(装备强化!$F$3*INDEX(装备强化!$C$12:$C$26,MATCH(装备强化附表!AI$1,装备强化!$B$12:$B$26,0))*INDEX(装备强化!$G$12:$G$16,MATCH(装备强化附表!$D1006,装备强化!$F$12:$F$16,0))*(INDEX(装备强化!$K$12:$K$26,MATCH(装备强化附表!$E1006,装备强化!$J$12:$J$26,0))+IF($B1006=1,装备强化!$K$28,0))*INDEX(装备强化!$O$12:$O$21,MATCH(装备强化附表!$C1006,装备强化!$N$12:$N$21,0)),0)</f>
        <v>325</v>
      </c>
      <c r="AJ1006" s="54">
        <f t="shared" si="239"/>
        <v>650000</v>
      </c>
    </row>
    <row r="1007" spans="1:36">
      <c r="A1007" t="s">
        <v>408</v>
      </c>
      <c r="B1007">
        <v>0</v>
      </c>
      <c r="C1007" t="s">
        <v>127</v>
      </c>
      <c r="D1007" t="s">
        <v>313</v>
      </c>
      <c r="E1007">
        <v>1</v>
      </c>
      <c r="F1007" t="s">
        <v>137</v>
      </c>
      <c r="G1007" s="54">
        <f>ROUNDUP(装备强化!$F$3*INDEX(装备强化!$C$12:$C$26,MATCH(装备强化附表!G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8</v>
      </c>
      <c r="H1007" s="54">
        <f t="shared" si="225"/>
        <v>16000</v>
      </c>
      <c r="I1007" s="54">
        <f>ROUNDUP(装备强化!$F$3*INDEX(装备强化!$C$12:$C$26,MATCH(装备强化附表!I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12</v>
      </c>
      <c r="J1007" s="54">
        <f t="shared" si="226"/>
        <v>24000</v>
      </c>
      <c r="K1007" s="54">
        <f>ROUNDUP(装备强化!$F$3*INDEX(装备强化!$C$12:$C$26,MATCH(装备强化附表!K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18</v>
      </c>
      <c r="L1007" s="54">
        <f t="shared" si="227"/>
        <v>36000</v>
      </c>
      <c r="M1007" s="54">
        <f>ROUNDUP(装备强化!$F$3*INDEX(装备强化!$C$12:$C$26,MATCH(装备强化附表!M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22</v>
      </c>
      <c r="N1007" s="54">
        <f t="shared" si="228"/>
        <v>44000</v>
      </c>
      <c r="O1007" s="54">
        <f>ROUNDUP(装备强化!$F$3*INDEX(装备强化!$C$12:$C$26,MATCH(装备强化附表!O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28</v>
      </c>
      <c r="P1007" s="54">
        <f t="shared" si="229"/>
        <v>56000</v>
      </c>
      <c r="Q1007" s="54">
        <f>ROUNDUP(装备强化!$F$3*INDEX(装备强化!$C$12:$C$26,MATCH(装备强化附表!Q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50</v>
      </c>
      <c r="R1007" s="54">
        <f t="shared" si="230"/>
        <v>100000</v>
      </c>
      <c r="S1007" s="54">
        <f>ROUNDUP(装备强化!$F$3*INDEX(装备强化!$C$12:$C$26,MATCH(装备强化附表!S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58</v>
      </c>
      <c r="T1007" s="54">
        <f t="shared" si="231"/>
        <v>116000</v>
      </c>
      <c r="U1007" s="54">
        <f>ROUNDUP(装备强化!$F$3*INDEX(装备强化!$C$12:$C$26,MATCH(装备强化附表!U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66</v>
      </c>
      <c r="V1007" s="54">
        <f t="shared" si="232"/>
        <v>132000</v>
      </c>
      <c r="W1007" s="54">
        <f>ROUNDUP(装备强化!$F$3*INDEX(装备强化!$C$12:$C$26,MATCH(装备强化附表!W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74</v>
      </c>
      <c r="X1007" s="54">
        <f t="shared" si="233"/>
        <v>148000</v>
      </c>
      <c r="Y1007" s="54">
        <f>ROUNDUP(装备强化!$F$3*INDEX(装备强化!$C$12:$C$26,MATCH(装备强化附表!Y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82</v>
      </c>
      <c r="Z1007" s="54">
        <f t="shared" si="234"/>
        <v>164000</v>
      </c>
      <c r="AA1007" s="54">
        <f>ROUNDUP(装备强化!$F$3*INDEX(装备强化!$C$12:$C$26,MATCH(装备强化附表!AA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144</v>
      </c>
      <c r="AB1007" s="54">
        <f t="shared" si="235"/>
        <v>288000</v>
      </c>
      <c r="AC1007" s="54">
        <f>ROUNDUP(装备强化!$F$3*INDEX(装备强化!$C$12:$C$26,MATCH(装备强化附表!AC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160</v>
      </c>
      <c r="AD1007" s="54">
        <f t="shared" si="236"/>
        <v>320000</v>
      </c>
      <c r="AE1007" s="54">
        <f>ROUNDUP(装备强化!$F$3*INDEX(装备强化!$C$12:$C$26,MATCH(装备强化附表!AE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176</v>
      </c>
      <c r="AF1007" s="54">
        <f t="shared" si="237"/>
        <v>352000</v>
      </c>
      <c r="AG1007" s="54">
        <f>ROUNDUP(装备强化!$F$3*INDEX(装备强化!$C$12:$C$26,MATCH(装备强化附表!AG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192</v>
      </c>
      <c r="AH1007" s="54">
        <f t="shared" si="238"/>
        <v>384000</v>
      </c>
      <c r="AI1007" s="54">
        <f>ROUNDUP(装备强化!$F$3*INDEX(装备强化!$C$12:$C$26,MATCH(装备强化附表!AI$1,装备强化!$B$12:$B$26,0))*INDEX(装备强化!$G$12:$G$16,MATCH(装备强化附表!$D1007,装备强化!$F$12:$F$16,0))*(INDEX(装备强化!$K$12:$K$26,MATCH(装备强化附表!$E1007,装备强化!$J$12:$J$26,0))+IF($B1007=1,装备强化!$K$28,0))*INDEX(装备强化!$O$12:$O$21,MATCH(装备强化附表!$C1007,装备强化!$N$12:$N$21,0)),0)</f>
        <v>208</v>
      </c>
      <c r="AJ1007" s="54">
        <f t="shared" si="239"/>
        <v>416000</v>
      </c>
    </row>
    <row r="1008" spans="1:36">
      <c r="A1008" t="s">
        <v>413</v>
      </c>
      <c r="B1008">
        <v>1</v>
      </c>
      <c r="C1008" t="s">
        <v>127</v>
      </c>
      <c r="D1008" t="s">
        <v>313</v>
      </c>
      <c r="E1008">
        <v>1</v>
      </c>
      <c r="F1008" t="s">
        <v>137</v>
      </c>
      <c r="G1008" s="54">
        <f>ROUNDUP(装备强化!$F$3*INDEX(装备强化!$C$12:$C$26,MATCH(装备强化附表!G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20</v>
      </c>
      <c r="H1008" s="54">
        <f t="shared" si="225"/>
        <v>40000</v>
      </c>
      <c r="I1008" s="54">
        <f>ROUNDUP(装备强化!$F$3*INDEX(装备强化!$C$12:$C$26,MATCH(装备强化附表!I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30</v>
      </c>
      <c r="J1008" s="54">
        <f t="shared" si="226"/>
        <v>60000</v>
      </c>
      <c r="K1008" s="54">
        <f>ROUNDUP(装备强化!$F$3*INDEX(装备强化!$C$12:$C$26,MATCH(装备强化附表!K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45</v>
      </c>
      <c r="L1008" s="54">
        <f t="shared" si="227"/>
        <v>90000</v>
      </c>
      <c r="M1008" s="54">
        <f>ROUNDUP(装备强化!$F$3*INDEX(装备强化!$C$12:$C$26,MATCH(装备强化附表!M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55</v>
      </c>
      <c r="N1008" s="54">
        <f t="shared" si="228"/>
        <v>110000</v>
      </c>
      <c r="O1008" s="54">
        <f>ROUNDUP(装备强化!$F$3*INDEX(装备强化!$C$12:$C$26,MATCH(装备强化附表!O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70</v>
      </c>
      <c r="P1008" s="54">
        <f t="shared" si="229"/>
        <v>140000</v>
      </c>
      <c r="Q1008" s="54">
        <f>ROUNDUP(装备强化!$F$3*INDEX(装备强化!$C$12:$C$26,MATCH(装备强化附表!Q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125</v>
      </c>
      <c r="R1008" s="54">
        <f t="shared" si="230"/>
        <v>250000</v>
      </c>
      <c r="S1008" s="54">
        <f>ROUNDUP(装备强化!$F$3*INDEX(装备强化!$C$12:$C$26,MATCH(装备强化附表!S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145</v>
      </c>
      <c r="T1008" s="54">
        <f t="shared" si="231"/>
        <v>290000</v>
      </c>
      <c r="U1008" s="54">
        <f>ROUNDUP(装备强化!$F$3*INDEX(装备强化!$C$12:$C$26,MATCH(装备强化附表!U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165</v>
      </c>
      <c r="V1008" s="54">
        <f t="shared" si="232"/>
        <v>330000</v>
      </c>
      <c r="W1008" s="54">
        <f>ROUNDUP(装备强化!$F$3*INDEX(装备强化!$C$12:$C$26,MATCH(装备强化附表!W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185</v>
      </c>
      <c r="X1008" s="54">
        <f t="shared" si="233"/>
        <v>370000</v>
      </c>
      <c r="Y1008" s="54">
        <f>ROUNDUP(装备强化!$F$3*INDEX(装备强化!$C$12:$C$26,MATCH(装备强化附表!Y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205</v>
      </c>
      <c r="Z1008" s="54">
        <f t="shared" si="234"/>
        <v>410000</v>
      </c>
      <c r="AA1008" s="54">
        <f>ROUNDUP(装备强化!$F$3*INDEX(装备强化!$C$12:$C$26,MATCH(装备强化附表!AA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360</v>
      </c>
      <c r="AB1008" s="54">
        <f t="shared" si="235"/>
        <v>720000</v>
      </c>
      <c r="AC1008" s="54">
        <f>ROUNDUP(装备强化!$F$3*INDEX(装备强化!$C$12:$C$26,MATCH(装备强化附表!AC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400</v>
      </c>
      <c r="AD1008" s="54">
        <f t="shared" si="236"/>
        <v>800000</v>
      </c>
      <c r="AE1008" s="54">
        <f>ROUNDUP(装备强化!$F$3*INDEX(装备强化!$C$12:$C$26,MATCH(装备强化附表!AE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440</v>
      </c>
      <c r="AF1008" s="54">
        <f t="shared" si="237"/>
        <v>880000</v>
      </c>
      <c r="AG1008" s="54">
        <f>ROUNDUP(装备强化!$F$3*INDEX(装备强化!$C$12:$C$26,MATCH(装备强化附表!AG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480</v>
      </c>
      <c r="AH1008" s="54">
        <f t="shared" si="238"/>
        <v>960000</v>
      </c>
      <c r="AI1008" s="54">
        <f>ROUNDUP(装备强化!$F$3*INDEX(装备强化!$C$12:$C$26,MATCH(装备强化附表!AI$1,装备强化!$B$12:$B$26,0))*INDEX(装备强化!$G$12:$G$16,MATCH(装备强化附表!$D1008,装备强化!$F$12:$F$16,0))*(INDEX(装备强化!$K$12:$K$26,MATCH(装备强化附表!$E1008,装备强化!$J$12:$J$26,0))+IF($B1008=1,装备强化!$K$28,0))*INDEX(装备强化!$O$12:$O$21,MATCH(装备强化附表!$C1008,装备强化!$N$12:$N$21,0)),0)</f>
        <v>520</v>
      </c>
      <c r="AJ1008" s="54">
        <f t="shared" si="239"/>
        <v>1040000</v>
      </c>
    </row>
    <row r="1009" spans="1:36">
      <c r="A1009" t="s">
        <v>418</v>
      </c>
      <c r="B1009">
        <v>0</v>
      </c>
      <c r="C1009" t="s">
        <v>128</v>
      </c>
      <c r="D1009" t="s">
        <v>313</v>
      </c>
      <c r="E1009">
        <v>1</v>
      </c>
      <c r="F1009" t="s">
        <v>137</v>
      </c>
      <c r="G1009" s="54">
        <f>ROUNDUP(装备强化!$F$3*INDEX(装备强化!$C$12:$C$26,MATCH(装备强化附表!G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5</v>
      </c>
      <c r="H1009" s="54">
        <f t="shared" si="225"/>
        <v>10000</v>
      </c>
      <c r="I1009" s="54">
        <f>ROUNDUP(装备强化!$F$3*INDEX(装备强化!$C$12:$C$26,MATCH(装备强化附表!I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8</v>
      </c>
      <c r="J1009" s="54">
        <f t="shared" si="226"/>
        <v>16000</v>
      </c>
      <c r="K1009" s="54">
        <f>ROUNDUP(装备强化!$F$3*INDEX(装备强化!$C$12:$C$26,MATCH(装备强化附表!K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12</v>
      </c>
      <c r="L1009" s="54">
        <f t="shared" si="227"/>
        <v>24000</v>
      </c>
      <c r="M1009" s="54">
        <f>ROUNDUP(装备强化!$F$3*INDEX(装备强化!$C$12:$C$26,MATCH(装备强化附表!M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14</v>
      </c>
      <c r="N1009" s="54">
        <f t="shared" si="228"/>
        <v>28000</v>
      </c>
      <c r="O1009" s="54">
        <f>ROUNDUP(装备强化!$F$3*INDEX(装备强化!$C$12:$C$26,MATCH(装备强化附表!O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18</v>
      </c>
      <c r="P1009" s="54">
        <f t="shared" si="229"/>
        <v>36000</v>
      </c>
      <c r="Q1009" s="54">
        <f>ROUNDUP(装备强化!$F$3*INDEX(装备强化!$C$12:$C$26,MATCH(装备强化附表!Q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32</v>
      </c>
      <c r="R1009" s="54">
        <f t="shared" si="230"/>
        <v>64000</v>
      </c>
      <c r="S1009" s="54">
        <f>ROUNDUP(装备强化!$F$3*INDEX(装备强化!$C$12:$C$26,MATCH(装备强化附表!S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37</v>
      </c>
      <c r="T1009" s="54">
        <f t="shared" si="231"/>
        <v>74000</v>
      </c>
      <c r="U1009" s="54">
        <f>ROUNDUP(装备强化!$F$3*INDEX(装备强化!$C$12:$C$26,MATCH(装备强化附表!U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42</v>
      </c>
      <c r="V1009" s="54">
        <f t="shared" si="232"/>
        <v>84000</v>
      </c>
      <c r="W1009" s="54">
        <f>ROUNDUP(装备强化!$F$3*INDEX(装备强化!$C$12:$C$26,MATCH(装备强化附表!W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47</v>
      </c>
      <c r="X1009" s="54">
        <f t="shared" si="233"/>
        <v>94000</v>
      </c>
      <c r="Y1009" s="54">
        <f>ROUNDUP(装备强化!$F$3*INDEX(装备强化!$C$12:$C$26,MATCH(装备强化附表!Y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52</v>
      </c>
      <c r="Z1009" s="54">
        <f t="shared" si="234"/>
        <v>104000</v>
      </c>
      <c r="AA1009" s="54">
        <f>ROUNDUP(装备强化!$F$3*INDEX(装备强化!$C$12:$C$26,MATCH(装备强化附表!AA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90</v>
      </c>
      <c r="AB1009" s="54">
        <f t="shared" si="235"/>
        <v>180000</v>
      </c>
      <c r="AC1009" s="54">
        <f>ROUNDUP(装备强化!$F$3*INDEX(装备强化!$C$12:$C$26,MATCH(装备强化附表!AC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100</v>
      </c>
      <c r="AD1009" s="54">
        <f t="shared" si="236"/>
        <v>200000</v>
      </c>
      <c r="AE1009" s="54">
        <f>ROUNDUP(装备强化!$F$3*INDEX(装备强化!$C$12:$C$26,MATCH(装备强化附表!AE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110</v>
      </c>
      <c r="AF1009" s="54">
        <f t="shared" si="237"/>
        <v>220000</v>
      </c>
      <c r="AG1009" s="54">
        <f>ROUNDUP(装备强化!$F$3*INDEX(装备强化!$C$12:$C$26,MATCH(装备强化附表!AG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120</v>
      </c>
      <c r="AH1009" s="54">
        <f t="shared" si="238"/>
        <v>240000</v>
      </c>
      <c r="AI1009" s="54">
        <f>ROUNDUP(装备强化!$F$3*INDEX(装备强化!$C$12:$C$26,MATCH(装备强化附表!AI$1,装备强化!$B$12:$B$26,0))*INDEX(装备强化!$G$12:$G$16,MATCH(装备强化附表!$D1009,装备强化!$F$12:$F$16,0))*(INDEX(装备强化!$K$12:$K$26,MATCH(装备强化附表!$E1009,装备强化!$J$12:$J$26,0))+IF($B1009=1,装备强化!$K$28,0))*INDEX(装备强化!$O$12:$O$21,MATCH(装备强化附表!$C1009,装备强化!$N$12:$N$21,0)),0)</f>
        <v>130</v>
      </c>
      <c r="AJ1009" s="54">
        <f t="shared" si="239"/>
        <v>260000</v>
      </c>
    </row>
    <row r="1010" spans="1:36">
      <c r="A1010" t="s">
        <v>423</v>
      </c>
      <c r="B1010">
        <v>1</v>
      </c>
      <c r="C1010" t="s">
        <v>128</v>
      </c>
      <c r="D1010" t="s">
        <v>313</v>
      </c>
      <c r="E1010">
        <v>1</v>
      </c>
      <c r="F1010" t="s">
        <v>137</v>
      </c>
      <c r="G1010" s="54">
        <f>ROUNDUP(装备强化!$F$3*INDEX(装备强化!$C$12:$C$26,MATCH(装备强化附表!G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13</v>
      </c>
      <c r="H1010" s="54">
        <f t="shared" si="225"/>
        <v>26000</v>
      </c>
      <c r="I1010" s="54">
        <f>ROUNDUP(装备强化!$F$3*INDEX(装备强化!$C$12:$C$26,MATCH(装备强化附表!I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19</v>
      </c>
      <c r="J1010" s="54">
        <f t="shared" si="226"/>
        <v>38000</v>
      </c>
      <c r="K1010" s="54">
        <f>ROUNDUP(装备强化!$F$3*INDEX(装备强化!$C$12:$C$26,MATCH(装备强化附表!K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29</v>
      </c>
      <c r="L1010" s="54">
        <f t="shared" si="227"/>
        <v>58000</v>
      </c>
      <c r="M1010" s="54">
        <f>ROUNDUP(装备强化!$F$3*INDEX(装备强化!$C$12:$C$26,MATCH(装备强化附表!M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35</v>
      </c>
      <c r="N1010" s="54">
        <f t="shared" si="228"/>
        <v>70000</v>
      </c>
      <c r="O1010" s="54">
        <f>ROUNDUP(装备强化!$F$3*INDEX(装备强化!$C$12:$C$26,MATCH(装备强化附表!O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44</v>
      </c>
      <c r="P1010" s="54">
        <f t="shared" si="229"/>
        <v>88000</v>
      </c>
      <c r="Q1010" s="54">
        <f>ROUNDUP(装备强化!$F$3*INDEX(装备强化!$C$12:$C$26,MATCH(装备强化附表!Q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79</v>
      </c>
      <c r="R1010" s="54">
        <f t="shared" si="230"/>
        <v>158000</v>
      </c>
      <c r="S1010" s="54">
        <f>ROUNDUP(装备强化!$F$3*INDEX(装备强化!$C$12:$C$26,MATCH(装备强化附表!S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91</v>
      </c>
      <c r="T1010" s="54">
        <f t="shared" si="231"/>
        <v>182000</v>
      </c>
      <c r="U1010" s="54">
        <f>ROUNDUP(装备强化!$F$3*INDEX(装备强化!$C$12:$C$26,MATCH(装备强化附表!U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104</v>
      </c>
      <c r="V1010" s="54">
        <f t="shared" si="232"/>
        <v>208000</v>
      </c>
      <c r="W1010" s="54">
        <f>ROUNDUP(装备强化!$F$3*INDEX(装备强化!$C$12:$C$26,MATCH(装备强化附表!W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116</v>
      </c>
      <c r="X1010" s="54">
        <f t="shared" si="233"/>
        <v>232000</v>
      </c>
      <c r="Y1010" s="54">
        <f>ROUNDUP(装备强化!$F$3*INDEX(装备强化!$C$12:$C$26,MATCH(装备强化附表!Y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129</v>
      </c>
      <c r="Z1010" s="54">
        <f t="shared" si="234"/>
        <v>258000</v>
      </c>
      <c r="AA1010" s="54">
        <f>ROUNDUP(装备强化!$F$3*INDEX(装备强化!$C$12:$C$26,MATCH(装备强化附表!AA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225</v>
      </c>
      <c r="AB1010" s="54">
        <f t="shared" si="235"/>
        <v>450000</v>
      </c>
      <c r="AC1010" s="54">
        <f>ROUNDUP(装备强化!$F$3*INDEX(装备强化!$C$12:$C$26,MATCH(装备强化附表!AC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250</v>
      </c>
      <c r="AD1010" s="54">
        <f t="shared" si="236"/>
        <v>500000</v>
      </c>
      <c r="AE1010" s="54">
        <f>ROUNDUP(装备强化!$F$3*INDEX(装备强化!$C$12:$C$26,MATCH(装备强化附表!AE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275</v>
      </c>
      <c r="AF1010" s="54">
        <f t="shared" si="237"/>
        <v>550000</v>
      </c>
      <c r="AG1010" s="54">
        <f>ROUNDUP(装备强化!$F$3*INDEX(装备强化!$C$12:$C$26,MATCH(装备强化附表!AG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300</v>
      </c>
      <c r="AH1010" s="54">
        <f t="shared" si="238"/>
        <v>600000</v>
      </c>
      <c r="AI1010" s="54">
        <f>ROUNDUP(装备强化!$F$3*INDEX(装备强化!$C$12:$C$26,MATCH(装备强化附表!AI$1,装备强化!$B$12:$B$26,0))*INDEX(装备强化!$G$12:$G$16,MATCH(装备强化附表!$D1010,装备强化!$F$12:$F$16,0))*(INDEX(装备强化!$K$12:$K$26,MATCH(装备强化附表!$E1010,装备强化!$J$12:$J$26,0))+IF($B1010=1,装备强化!$K$28,0))*INDEX(装备强化!$O$12:$O$21,MATCH(装备强化附表!$C1010,装备强化!$N$12:$N$21,0)),0)</f>
        <v>325</v>
      </c>
      <c r="AJ1010" s="54">
        <f t="shared" si="239"/>
        <v>650000</v>
      </c>
    </row>
    <row r="1011" spans="1:36">
      <c r="A1011" t="s">
        <v>428</v>
      </c>
      <c r="B1011">
        <v>0</v>
      </c>
      <c r="C1011" t="s">
        <v>126</v>
      </c>
      <c r="D1011" t="s">
        <v>313</v>
      </c>
      <c r="E1011">
        <v>1</v>
      </c>
      <c r="F1011" t="s">
        <v>232</v>
      </c>
      <c r="G1011" s="54">
        <f>ROUNDUP(装备强化!$F$3*INDEX(装备强化!$C$12:$C$26,MATCH(装备强化附表!G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4</v>
      </c>
      <c r="H1011" s="54">
        <f t="shared" si="225"/>
        <v>8000</v>
      </c>
      <c r="I1011" s="54">
        <f>ROUNDUP(装备强化!$F$3*INDEX(装备强化!$C$12:$C$26,MATCH(装备强化附表!I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6</v>
      </c>
      <c r="J1011" s="54">
        <f t="shared" si="226"/>
        <v>12000</v>
      </c>
      <c r="K1011" s="54">
        <f>ROUNDUP(装备强化!$F$3*INDEX(装备强化!$C$12:$C$26,MATCH(装备强化附表!K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9</v>
      </c>
      <c r="L1011" s="54">
        <f t="shared" si="227"/>
        <v>18000</v>
      </c>
      <c r="M1011" s="54">
        <f>ROUNDUP(装备强化!$F$3*INDEX(装备强化!$C$12:$C$26,MATCH(装备强化附表!M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11</v>
      </c>
      <c r="N1011" s="54">
        <f t="shared" si="228"/>
        <v>22000</v>
      </c>
      <c r="O1011" s="54">
        <f>ROUNDUP(装备强化!$F$3*INDEX(装备强化!$C$12:$C$26,MATCH(装备强化附表!O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14</v>
      </c>
      <c r="P1011" s="54">
        <f t="shared" si="229"/>
        <v>28000</v>
      </c>
      <c r="Q1011" s="54">
        <f>ROUNDUP(装备强化!$F$3*INDEX(装备强化!$C$12:$C$26,MATCH(装备强化附表!Q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25</v>
      </c>
      <c r="R1011" s="54">
        <f t="shared" si="230"/>
        <v>50000</v>
      </c>
      <c r="S1011" s="54">
        <f>ROUNDUP(装备强化!$F$3*INDEX(装备强化!$C$12:$C$26,MATCH(装备强化附表!S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29</v>
      </c>
      <c r="T1011" s="54">
        <f t="shared" si="231"/>
        <v>58000</v>
      </c>
      <c r="U1011" s="54">
        <f>ROUNDUP(装备强化!$F$3*INDEX(装备强化!$C$12:$C$26,MATCH(装备强化附表!U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33</v>
      </c>
      <c r="V1011" s="54">
        <f t="shared" si="232"/>
        <v>66000</v>
      </c>
      <c r="W1011" s="54">
        <f>ROUNDUP(装备强化!$F$3*INDEX(装备强化!$C$12:$C$26,MATCH(装备强化附表!W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37</v>
      </c>
      <c r="X1011" s="54">
        <f t="shared" si="233"/>
        <v>74000</v>
      </c>
      <c r="Y1011" s="54">
        <f>ROUNDUP(装备强化!$F$3*INDEX(装备强化!$C$12:$C$26,MATCH(装备强化附表!Y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41</v>
      </c>
      <c r="Z1011" s="54">
        <f t="shared" si="234"/>
        <v>82000</v>
      </c>
      <c r="AA1011" s="54">
        <f>ROUNDUP(装备强化!$F$3*INDEX(装备强化!$C$12:$C$26,MATCH(装备强化附表!AA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72</v>
      </c>
      <c r="AB1011" s="54">
        <f t="shared" si="235"/>
        <v>144000</v>
      </c>
      <c r="AC1011" s="54">
        <f>ROUNDUP(装备强化!$F$3*INDEX(装备强化!$C$12:$C$26,MATCH(装备强化附表!AC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80</v>
      </c>
      <c r="AD1011" s="54">
        <f t="shared" si="236"/>
        <v>160000</v>
      </c>
      <c r="AE1011" s="54">
        <f>ROUNDUP(装备强化!$F$3*INDEX(装备强化!$C$12:$C$26,MATCH(装备强化附表!AE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88</v>
      </c>
      <c r="AF1011" s="54">
        <f t="shared" si="237"/>
        <v>176000</v>
      </c>
      <c r="AG1011" s="54">
        <f>ROUNDUP(装备强化!$F$3*INDEX(装备强化!$C$12:$C$26,MATCH(装备强化附表!AG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96</v>
      </c>
      <c r="AH1011" s="54">
        <f t="shared" si="238"/>
        <v>192000</v>
      </c>
      <c r="AI1011" s="54">
        <f>ROUNDUP(装备强化!$F$3*INDEX(装备强化!$C$12:$C$26,MATCH(装备强化附表!AI$1,装备强化!$B$12:$B$26,0))*INDEX(装备强化!$G$12:$G$16,MATCH(装备强化附表!$D1011,装备强化!$F$12:$F$16,0))*(INDEX(装备强化!$K$12:$K$26,MATCH(装备强化附表!$E1011,装备强化!$J$12:$J$26,0))+IF($B1011=1,装备强化!$K$28,0))*INDEX(装备强化!$O$12:$O$21,MATCH(装备强化附表!$C1011,装备强化!$N$12:$N$21,0)),0)</f>
        <v>104</v>
      </c>
      <c r="AJ1011" s="54">
        <f t="shared" si="239"/>
        <v>208000</v>
      </c>
    </row>
    <row r="1012" spans="1:36">
      <c r="A1012" t="s">
        <v>433</v>
      </c>
      <c r="B1012">
        <v>1</v>
      </c>
      <c r="C1012" t="s">
        <v>126</v>
      </c>
      <c r="D1012" t="s">
        <v>313</v>
      </c>
      <c r="E1012">
        <v>1</v>
      </c>
      <c r="F1012" t="s">
        <v>232</v>
      </c>
      <c r="G1012" s="54">
        <f>ROUNDUP(装备强化!$F$3*INDEX(装备强化!$C$12:$C$26,MATCH(装备强化附表!G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10</v>
      </c>
      <c r="H1012" s="54">
        <f t="shared" si="225"/>
        <v>20000</v>
      </c>
      <c r="I1012" s="54">
        <f>ROUNDUP(装备强化!$F$3*INDEX(装备强化!$C$12:$C$26,MATCH(装备强化附表!I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15</v>
      </c>
      <c r="J1012" s="54">
        <f t="shared" si="226"/>
        <v>30000</v>
      </c>
      <c r="K1012" s="54">
        <f>ROUNDUP(装备强化!$F$3*INDEX(装备强化!$C$12:$C$26,MATCH(装备强化附表!K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23</v>
      </c>
      <c r="L1012" s="54">
        <f t="shared" si="227"/>
        <v>46000</v>
      </c>
      <c r="M1012" s="54">
        <f>ROUNDUP(装备强化!$F$3*INDEX(装备强化!$C$12:$C$26,MATCH(装备强化附表!M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28</v>
      </c>
      <c r="N1012" s="54">
        <f t="shared" si="228"/>
        <v>56000</v>
      </c>
      <c r="O1012" s="54">
        <f>ROUNDUP(装备强化!$F$3*INDEX(装备强化!$C$12:$C$26,MATCH(装备强化附表!O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35</v>
      </c>
      <c r="P1012" s="54">
        <f t="shared" si="229"/>
        <v>70000</v>
      </c>
      <c r="Q1012" s="54">
        <f>ROUNDUP(装备强化!$F$3*INDEX(装备强化!$C$12:$C$26,MATCH(装备强化附表!Q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63</v>
      </c>
      <c r="R1012" s="54">
        <f t="shared" si="230"/>
        <v>126000</v>
      </c>
      <c r="S1012" s="54">
        <f>ROUNDUP(装备强化!$F$3*INDEX(装备强化!$C$12:$C$26,MATCH(装备强化附表!S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73</v>
      </c>
      <c r="T1012" s="54">
        <f t="shared" si="231"/>
        <v>146000</v>
      </c>
      <c r="U1012" s="54">
        <f>ROUNDUP(装备强化!$F$3*INDEX(装备强化!$C$12:$C$26,MATCH(装备强化附表!U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83</v>
      </c>
      <c r="V1012" s="54">
        <f t="shared" si="232"/>
        <v>166000</v>
      </c>
      <c r="W1012" s="54">
        <f>ROUNDUP(装备强化!$F$3*INDEX(装备强化!$C$12:$C$26,MATCH(装备强化附表!W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93</v>
      </c>
      <c r="X1012" s="54">
        <f t="shared" si="233"/>
        <v>186000</v>
      </c>
      <c r="Y1012" s="54">
        <f>ROUNDUP(装备强化!$F$3*INDEX(装备强化!$C$12:$C$26,MATCH(装备强化附表!Y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103</v>
      </c>
      <c r="Z1012" s="54">
        <f t="shared" si="234"/>
        <v>206000</v>
      </c>
      <c r="AA1012" s="54">
        <f>ROUNDUP(装备强化!$F$3*INDEX(装备强化!$C$12:$C$26,MATCH(装备强化附表!AA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180</v>
      </c>
      <c r="AB1012" s="54">
        <f t="shared" si="235"/>
        <v>360000</v>
      </c>
      <c r="AC1012" s="54">
        <f>ROUNDUP(装备强化!$F$3*INDEX(装备强化!$C$12:$C$26,MATCH(装备强化附表!AC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200</v>
      </c>
      <c r="AD1012" s="54">
        <f t="shared" si="236"/>
        <v>400000</v>
      </c>
      <c r="AE1012" s="54">
        <f>ROUNDUP(装备强化!$F$3*INDEX(装备强化!$C$12:$C$26,MATCH(装备强化附表!AE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220</v>
      </c>
      <c r="AF1012" s="54">
        <f t="shared" si="237"/>
        <v>440000</v>
      </c>
      <c r="AG1012" s="54">
        <f>ROUNDUP(装备强化!$F$3*INDEX(装备强化!$C$12:$C$26,MATCH(装备强化附表!AG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240</v>
      </c>
      <c r="AH1012" s="54">
        <f t="shared" si="238"/>
        <v>480000</v>
      </c>
      <c r="AI1012" s="54">
        <f>ROUNDUP(装备强化!$F$3*INDEX(装备强化!$C$12:$C$26,MATCH(装备强化附表!AI$1,装备强化!$B$12:$B$26,0))*INDEX(装备强化!$G$12:$G$16,MATCH(装备强化附表!$D1012,装备强化!$F$12:$F$16,0))*(INDEX(装备强化!$K$12:$K$26,MATCH(装备强化附表!$E1012,装备强化!$J$12:$J$26,0))+IF($B1012=1,装备强化!$K$28,0))*INDEX(装备强化!$O$12:$O$21,MATCH(装备强化附表!$C1012,装备强化!$N$12:$N$21,0)),0)</f>
        <v>260</v>
      </c>
      <c r="AJ1012" s="54">
        <f t="shared" si="239"/>
        <v>520000</v>
      </c>
    </row>
    <row r="1013" spans="1:36">
      <c r="A1013" t="s">
        <v>438</v>
      </c>
      <c r="B1013">
        <v>0</v>
      </c>
      <c r="C1013" t="s">
        <v>129</v>
      </c>
      <c r="D1013" t="s">
        <v>313</v>
      </c>
      <c r="E1013">
        <v>1</v>
      </c>
      <c r="F1013" t="s">
        <v>232</v>
      </c>
      <c r="G1013" s="54">
        <f>ROUNDUP(装备强化!$F$3*INDEX(装备强化!$C$12:$C$26,MATCH(装备强化附表!G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4</v>
      </c>
      <c r="H1013" s="54">
        <f t="shared" si="225"/>
        <v>8000</v>
      </c>
      <c r="I1013" s="54">
        <f>ROUNDUP(装备强化!$F$3*INDEX(装备强化!$C$12:$C$26,MATCH(装备强化附表!I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6</v>
      </c>
      <c r="J1013" s="54">
        <f t="shared" si="226"/>
        <v>12000</v>
      </c>
      <c r="K1013" s="54">
        <f>ROUNDUP(装备强化!$F$3*INDEX(装备强化!$C$12:$C$26,MATCH(装备强化附表!K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9</v>
      </c>
      <c r="L1013" s="54">
        <f t="shared" si="227"/>
        <v>18000</v>
      </c>
      <c r="M1013" s="54">
        <f>ROUNDUP(装备强化!$F$3*INDEX(装备强化!$C$12:$C$26,MATCH(装备强化附表!M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11</v>
      </c>
      <c r="N1013" s="54">
        <f t="shared" si="228"/>
        <v>22000</v>
      </c>
      <c r="O1013" s="54">
        <f>ROUNDUP(装备强化!$F$3*INDEX(装备强化!$C$12:$C$26,MATCH(装备强化附表!O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14</v>
      </c>
      <c r="P1013" s="54">
        <f t="shared" si="229"/>
        <v>28000</v>
      </c>
      <c r="Q1013" s="54">
        <f>ROUNDUP(装备强化!$F$3*INDEX(装备强化!$C$12:$C$26,MATCH(装备强化附表!Q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25</v>
      </c>
      <c r="R1013" s="54">
        <f t="shared" si="230"/>
        <v>50000</v>
      </c>
      <c r="S1013" s="54">
        <f>ROUNDUP(装备强化!$F$3*INDEX(装备强化!$C$12:$C$26,MATCH(装备强化附表!S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29</v>
      </c>
      <c r="T1013" s="54">
        <f t="shared" si="231"/>
        <v>58000</v>
      </c>
      <c r="U1013" s="54">
        <f>ROUNDUP(装备强化!$F$3*INDEX(装备强化!$C$12:$C$26,MATCH(装备强化附表!U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33</v>
      </c>
      <c r="V1013" s="54">
        <f t="shared" si="232"/>
        <v>66000</v>
      </c>
      <c r="W1013" s="54">
        <f>ROUNDUP(装备强化!$F$3*INDEX(装备强化!$C$12:$C$26,MATCH(装备强化附表!W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37</v>
      </c>
      <c r="X1013" s="54">
        <f t="shared" si="233"/>
        <v>74000</v>
      </c>
      <c r="Y1013" s="54">
        <f>ROUNDUP(装备强化!$F$3*INDEX(装备强化!$C$12:$C$26,MATCH(装备强化附表!Y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41</v>
      </c>
      <c r="Z1013" s="54">
        <f t="shared" si="234"/>
        <v>82000</v>
      </c>
      <c r="AA1013" s="54">
        <f>ROUNDUP(装备强化!$F$3*INDEX(装备强化!$C$12:$C$26,MATCH(装备强化附表!AA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72</v>
      </c>
      <c r="AB1013" s="54">
        <f t="shared" si="235"/>
        <v>144000</v>
      </c>
      <c r="AC1013" s="54">
        <f>ROUNDUP(装备强化!$F$3*INDEX(装备强化!$C$12:$C$26,MATCH(装备强化附表!AC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80</v>
      </c>
      <c r="AD1013" s="54">
        <f t="shared" si="236"/>
        <v>160000</v>
      </c>
      <c r="AE1013" s="54">
        <f>ROUNDUP(装备强化!$F$3*INDEX(装备强化!$C$12:$C$26,MATCH(装备强化附表!AE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88</v>
      </c>
      <c r="AF1013" s="54">
        <f t="shared" si="237"/>
        <v>176000</v>
      </c>
      <c r="AG1013" s="54">
        <f>ROUNDUP(装备强化!$F$3*INDEX(装备强化!$C$12:$C$26,MATCH(装备强化附表!AG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96</v>
      </c>
      <c r="AH1013" s="54">
        <f t="shared" si="238"/>
        <v>192000</v>
      </c>
      <c r="AI1013" s="54">
        <f>ROUNDUP(装备强化!$F$3*INDEX(装备强化!$C$12:$C$26,MATCH(装备强化附表!AI$1,装备强化!$B$12:$B$26,0))*INDEX(装备强化!$G$12:$G$16,MATCH(装备强化附表!$D1013,装备强化!$F$12:$F$16,0))*(INDEX(装备强化!$K$12:$K$26,MATCH(装备强化附表!$E1013,装备强化!$J$12:$J$26,0))+IF($B1013=1,装备强化!$K$28,0))*INDEX(装备强化!$O$12:$O$21,MATCH(装备强化附表!$C1013,装备强化!$N$12:$N$21,0)),0)</f>
        <v>104</v>
      </c>
      <c r="AJ1013" s="54">
        <f t="shared" si="239"/>
        <v>208000</v>
      </c>
    </row>
    <row r="1014" spans="1:36">
      <c r="A1014" t="s">
        <v>443</v>
      </c>
      <c r="B1014">
        <v>1</v>
      </c>
      <c r="C1014" t="s">
        <v>129</v>
      </c>
      <c r="D1014" t="s">
        <v>313</v>
      </c>
      <c r="E1014">
        <v>1</v>
      </c>
      <c r="F1014" t="s">
        <v>232</v>
      </c>
      <c r="G1014" s="54">
        <f>ROUNDUP(装备强化!$F$3*INDEX(装备强化!$C$12:$C$26,MATCH(装备强化附表!G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10</v>
      </c>
      <c r="H1014" s="54">
        <f t="shared" si="225"/>
        <v>20000</v>
      </c>
      <c r="I1014" s="54">
        <f>ROUNDUP(装备强化!$F$3*INDEX(装备强化!$C$12:$C$26,MATCH(装备强化附表!I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15</v>
      </c>
      <c r="J1014" s="54">
        <f t="shared" si="226"/>
        <v>30000</v>
      </c>
      <c r="K1014" s="54">
        <f>ROUNDUP(装备强化!$F$3*INDEX(装备强化!$C$12:$C$26,MATCH(装备强化附表!K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23</v>
      </c>
      <c r="L1014" s="54">
        <f t="shared" si="227"/>
        <v>46000</v>
      </c>
      <c r="M1014" s="54">
        <f>ROUNDUP(装备强化!$F$3*INDEX(装备强化!$C$12:$C$26,MATCH(装备强化附表!M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28</v>
      </c>
      <c r="N1014" s="54">
        <f t="shared" si="228"/>
        <v>56000</v>
      </c>
      <c r="O1014" s="54">
        <f>ROUNDUP(装备强化!$F$3*INDEX(装备强化!$C$12:$C$26,MATCH(装备强化附表!O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35</v>
      </c>
      <c r="P1014" s="54">
        <f t="shared" si="229"/>
        <v>70000</v>
      </c>
      <c r="Q1014" s="54">
        <f>ROUNDUP(装备强化!$F$3*INDEX(装备强化!$C$12:$C$26,MATCH(装备强化附表!Q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63</v>
      </c>
      <c r="R1014" s="54">
        <f t="shared" si="230"/>
        <v>126000</v>
      </c>
      <c r="S1014" s="54">
        <f>ROUNDUP(装备强化!$F$3*INDEX(装备强化!$C$12:$C$26,MATCH(装备强化附表!S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73</v>
      </c>
      <c r="T1014" s="54">
        <f t="shared" si="231"/>
        <v>146000</v>
      </c>
      <c r="U1014" s="54">
        <f>ROUNDUP(装备强化!$F$3*INDEX(装备强化!$C$12:$C$26,MATCH(装备强化附表!U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83</v>
      </c>
      <c r="V1014" s="54">
        <f t="shared" si="232"/>
        <v>166000</v>
      </c>
      <c r="W1014" s="54">
        <f>ROUNDUP(装备强化!$F$3*INDEX(装备强化!$C$12:$C$26,MATCH(装备强化附表!W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93</v>
      </c>
      <c r="X1014" s="54">
        <f t="shared" si="233"/>
        <v>186000</v>
      </c>
      <c r="Y1014" s="54">
        <f>ROUNDUP(装备强化!$F$3*INDEX(装备强化!$C$12:$C$26,MATCH(装备强化附表!Y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103</v>
      </c>
      <c r="Z1014" s="54">
        <f t="shared" si="234"/>
        <v>206000</v>
      </c>
      <c r="AA1014" s="54">
        <f>ROUNDUP(装备强化!$F$3*INDEX(装备强化!$C$12:$C$26,MATCH(装备强化附表!AA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180</v>
      </c>
      <c r="AB1014" s="54">
        <f t="shared" si="235"/>
        <v>360000</v>
      </c>
      <c r="AC1014" s="54">
        <f>ROUNDUP(装备强化!$F$3*INDEX(装备强化!$C$12:$C$26,MATCH(装备强化附表!AC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200</v>
      </c>
      <c r="AD1014" s="54">
        <f t="shared" si="236"/>
        <v>400000</v>
      </c>
      <c r="AE1014" s="54">
        <f>ROUNDUP(装备强化!$F$3*INDEX(装备强化!$C$12:$C$26,MATCH(装备强化附表!AE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220</v>
      </c>
      <c r="AF1014" s="54">
        <f t="shared" si="237"/>
        <v>440000</v>
      </c>
      <c r="AG1014" s="54">
        <f>ROUNDUP(装备强化!$F$3*INDEX(装备强化!$C$12:$C$26,MATCH(装备强化附表!AG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240</v>
      </c>
      <c r="AH1014" s="54">
        <f t="shared" si="238"/>
        <v>480000</v>
      </c>
      <c r="AI1014" s="54">
        <f>ROUNDUP(装备强化!$F$3*INDEX(装备强化!$C$12:$C$26,MATCH(装备强化附表!AI$1,装备强化!$B$12:$B$26,0))*INDEX(装备强化!$G$12:$G$16,MATCH(装备强化附表!$D1014,装备强化!$F$12:$F$16,0))*(INDEX(装备强化!$K$12:$K$26,MATCH(装备强化附表!$E1014,装备强化!$J$12:$J$26,0))+IF($B1014=1,装备强化!$K$28,0))*INDEX(装备强化!$O$12:$O$21,MATCH(装备强化附表!$C1014,装备强化!$N$12:$N$21,0)),0)</f>
        <v>260</v>
      </c>
      <c r="AJ1014" s="54">
        <f t="shared" si="239"/>
        <v>520000</v>
      </c>
    </row>
    <row r="1015" spans="1:36">
      <c r="A1015" t="s">
        <v>448</v>
      </c>
      <c r="B1015">
        <v>0</v>
      </c>
      <c r="C1015" t="s">
        <v>123</v>
      </c>
      <c r="D1015" t="s">
        <v>313</v>
      </c>
      <c r="E1015">
        <v>5</v>
      </c>
      <c r="F1015" t="s">
        <v>232</v>
      </c>
      <c r="G1015" s="54">
        <f>ROUNDUP(装备强化!$F$3*INDEX(装备强化!$C$12:$C$26,MATCH(装备强化附表!G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6</v>
      </c>
      <c r="H1015" s="54">
        <f t="shared" si="225"/>
        <v>12000</v>
      </c>
      <c r="I1015" s="54">
        <f>ROUNDUP(装备强化!$F$3*INDEX(装备强化!$C$12:$C$26,MATCH(装备强化附表!I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9</v>
      </c>
      <c r="J1015" s="54">
        <f t="shared" si="226"/>
        <v>18000</v>
      </c>
      <c r="K1015" s="54">
        <f>ROUNDUP(装备强化!$F$3*INDEX(装备强化!$C$12:$C$26,MATCH(装备强化附表!K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14</v>
      </c>
      <c r="L1015" s="54">
        <f t="shared" si="227"/>
        <v>28000</v>
      </c>
      <c r="M1015" s="54">
        <f>ROUNDUP(装备强化!$F$3*INDEX(装备强化!$C$12:$C$26,MATCH(装备强化附表!M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17</v>
      </c>
      <c r="N1015" s="54">
        <f t="shared" si="228"/>
        <v>34000</v>
      </c>
      <c r="O1015" s="54">
        <f>ROUNDUP(装备强化!$F$3*INDEX(装备强化!$C$12:$C$26,MATCH(装备强化附表!O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21</v>
      </c>
      <c r="P1015" s="54">
        <f t="shared" si="229"/>
        <v>42000</v>
      </c>
      <c r="Q1015" s="54">
        <f>ROUNDUP(装备强化!$F$3*INDEX(装备强化!$C$12:$C$26,MATCH(装备强化附表!Q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38</v>
      </c>
      <c r="R1015" s="54">
        <f t="shared" si="230"/>
        <v>76000</v>
      </c>
      <c r="S1015" s="54">
        <f>ROUNDUP(装备强化!$F$3*INDEX(装备强化!$C$12:$C$26,MATCH(装备强化附表!S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44</v>
      </c>
      <c r="T1015" s="54">
        <f t="shared" si="231"/>
        <v>88000</v>
      </c>
      <c r="U1015" s="54">
        <f>ROUNDUP(装备强化!$F$3*INDEX(装备强化!$C$12:$C$26,MATCH(装备强化附表!U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50</v>
      </c>
      <c r="V1015" s="54">
        <f t="shared" si="232"/>
        <v>100000</v>
      </c>
      <c r="W1015" s="54">
        <f>ROUNDUP(装备强化!$F$3*INDEX(装备强化!$C$12:$C$26,MATCH(装备强化附表!W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56</v>
      </c>
      <c r="X1015" s="54">
        <f t="shared" si="233"/>
        <v>112000</v>
      </c>
      <c r="Y1015" s="54">
        <f>ROUNDUP(装备强化!$F$3*INDEX(装备强化!$C$12:$C$26,MATCH(装备强化附表!Y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62</v>
      </c>
      <c r="Z1015" s="54">
        <f t="shared" si="234"/>
        <v>124000</v>
      </c>
      <c r="AA1015" s="54">
        <f>ROUNDUP(装备强化!$F$3*INDEX(装备强化!$C$12:$C$26,MATCH(装备强化附表!AA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108</v>
      </c>
      <c r="AB1015" s="54">
        <f t="shared" si="235"/>
        <v>216000</v>
      </c>
      <c r="AC1015" s="54">
        <f>ROUNDUP(装备强化!$F$3*INDEX(装备强化!$C$12:$C$26,MATCH(装备强化附表!AC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120</v>
      </c>
      <c r="AD1015" s="54">
        <f t="shared" si="236"/>
        <v>240000</v>
      </c>
      <c r="AE1015" s="54">
        <f>ROUNDUP(装备强化!$F$3*INDEX(装备强化!$C$12:$C$26,MATCH(装备强化附表!AE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132</v>
      </c>
      <c r="AF1015" s="54">
        <f t="shared" si="237"/>
        <v>264000</v>
      </c>
      <c r="AG1015" s="54">
        <f>ROUNDUP(装备强化!$F$3*INDEX(装备强化!$C$12:$C$26,MATCH(装备强化附表!AG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144</v>
      </c>
      <c r="AH1015" s="54">
        <f t="shared" si="238"/>
        <v>288000</v>
      </c>
      <c r="AI1015" s="54">
        <f>ROUNDUP(装备强化!$F$3*INDEX(装备强化!$C$12:$C$26,MATCH(装备强化附表!AI$1,装备强化!$B$12:$B$26,0))*INDEX(装备强化!$G$12:$G$16,MATCH(装备强化附表!$D1015,装备强化!$F$12:$F$16,0))*(INDEX(装备强化!$K$12:$K$26,MATCH(装备强化附表!$E1015,装备强化!$J$12:$J$26,0))+IF($B1015=1,装备强化!$K$28,0))*INDEX(装备强化!$O$12:$O$21,MATCH(装备强化附表!$C1015,装备强化!$N$12:$N$21,0)),0)</f>
        <v>156</v>
      </c>
      <c r="AJ1015" s="54">
        <f t="shared" si="239"/>
        <v>312000</v>
      </c>
    </row>
    <row r="1016" spans="1:36">
      <c r="A1016" t="s">
        <v>453</v>
      </c>
      <c r="B1016">
        <v>0</v>
      </c>
      <c r="C1016" t="s">
        <v>124</v>
      </c>
      <c r="D1016" t="s">
        <v>313</v>
      </c>
      <c r="E1016">
        <v>5</v>
      </c>
      <c r="F1016" t="s">
        <v>232</v>
      </c>
      <c r="G1016" s="54">
        <f>ROUNDUP(装备强化!$F$3*INDEX(装备强化!$C$12:$C$26,MATCH(装备强化附表!G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8</v>
      </c>
      <c r="H1016" s="54">
        <f t="shared" si="225"/>
        <v>16000</v>
      </c>
      <c r="I1016" s="54">
        <f>ROUNDUP(装备强化!$F$3*INDEX(装备强化!$C$12:$C$26,MATCH(装备强化附表!I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12</v>
      </c>
      <c r="J1016" s="54">
        <f t="shared" si="226"/>
        <v>24000</v>
      </c>
      <c r="K1016" s="54">
        <f>ROUNDUP(装备强化!$F$3*INDEX(装备强化!$C$12:$C$26,MATCH(装备强化附表!K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17</v>
      </c>
      <c r="L1016" s="54">
        <f t="shared" si="227"/>
        <v>34000</v>
      </c>
      <c r="M1016" s="54">
        <f>ROUNDUP(装备强化!$F$3*INDEX(装备强化!$C$12:$C$26,MATCH(装备强化附表!M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21</v>
      </c>
      <c r="N1016" s="54">
        <f t="shared" si="228"/>
        <v>42000</v>
      </c>
      <c r="O1016" s="54">
        <f>ROUNDUP(装备强化!$F$3*INDEX(装备强化!$C$12:$C$26,MATCH(装备强化附表!O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27</v>
      </c>
      <c r="P1016" s="54">
        <f t="shared" si="229"/>
        <v>54000</v>
      </c>
      <c r="Q1016" s="54">
        <f>ROUNDUP(装备强化!$F$3*INDEX(装备强化!$C$12:$C$26,MATCH(装备强化附表!Q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47</v>
      </c>
      <c r="R1016" s="54">
        <f t="shared" si="230"/>
        <v>94000</v>
      </c>
      <c r="S1016" s="54">
        <f>ROUNDUP(装备强化!$F$3*INDEX(装备强化!$C$12:$C$26,MATCH(装备强化附表!S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55</v>
      </c>
      <c r="T1016" s="54">
        <f t="shared" si="231"/>
        <v>110000</v>
      </c>
      <c r="U1016" s="54">
        <f>ROUNDUP(装备强化!$F$3*INDEX(装备强化!$C$12:$C$26,MATCH(装备强化附表!U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62</v>
      </c>
      <c r="V1016" s="54">
        <f t="shared" si="232"/>
        <v>124000</v>
      </c>
      <c r="W1016" s="54">
        <f>ROUNDUP(装备强化!$F$3*INDEX(装备强化!$C$12:$C$26,MATCH(装备强化附表!W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70</v>
      </c>
      <c r="X1016" s="54">
        <f t="shared" si="233"/>
        <v>140000</v>
      </c>
      <c r="Y1016" s="54">
        <f>ROUNDUP(装备强化!$F$3*INDEX(装备强化!$C$12:$C$26,MATCH(装备强化附表!Y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77</v>
      </c>
      <c r="Z1016" s="54">
        <f t="shared" si="234"/>
        <v>154000</v>
      </c>
      <c r="AA1016" s="54">
        <f>ROUNDUP(装备强化!$F$3*INDEX(装备强化!$C$12:$C$26,MATCH(装备强化附表!AA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135</v>
      </c>
      <c r="AB1016" s="54">
        <f t="shared" si="235"/>
        <v>270000</v>
      </c>
      <c r="AC1016" s="54">
        <f>ROUNDUP(装备强化!$F$3*INDEX(装备强化!$C$12:$C$26,MATCH(装备强化附表!AC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150</v>
      </c>
      <c r="AD1016" s="54">
        <f t="shared" si="236"/>
        <v>300000</v>
      </c>
      <c r="AE1016" s="54">
        <f>ROUNDUP(装备强化!$F$3*INDEX(装备强化!$C$12:$C$26,MATCH(装备强化附表!AE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165</v>
      </c>
      <c r="AF1016" s="54">
        <f t="shared" si="237"/>
        <v>330000</v>
      </c>
      <c r="AG1016" s="54">
        <f>ROUNDUP(装备强化!$F$3*INDEX(装备强化!$C$12:$C$26,MATCH(装备强化附表!AG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180</v>
      </c>
      <c r="AH1016" s="54">
        <f t="shared" si="238"/>
        <v>360000</v>
      </c>
      <c r="AI1016" s="54">
        <f>ROUNDUP(装备强化!$F$3*INDEX(装备强化!$C$12:$C$26,MATCH(装备强化附表!AI$1,装备强化!$B$12:$B$26,0))*INDEX(装备强化!$G$12:$G$16,MATCH(装备强化附表!$D1016,装备强化!$F$12:$F$16,0))*(INDEX(装备强化!$K$12:$K$26,MATCH(装备强化附表!$E1016,装备强化!$J$12:$J$26,0))+IF($B1016=1,装备强化!$K$28,0))*INDEX(装备强化!$O$12:$O$21,MATCH(装备强化附表!$C1016,装备强化!$N$12:$N$21,0)),0)</f>
        <v>195</v>
      </c>
      <c r="AJ1016" s="54">
        <f t="shared" si="239"/>
        <v>390000</v>
      </c>
    </row>
    <row r="1017" spans="1:36">
      <c r="A1017" t="s">
        <v>458</v>
      </c>
      <c r="B1017">
        <v>0</v>
      </c>
      <c r="C1017" t="s">
        <v>125</v>
      </c>
      <c r="D1017" t="s">
        <v>313</v>
      </c>
      <c r="E1017">
        <v>5</v>
      </c>
      <c r="F1017" t="s">
        <v>232</v>
      </c>
      <c r="G1017" s="54">
        <f>ROUNDUP(装备强化!$F$3*INDEX(装备强化!$C$12:$C$26,MATCH(装备强化附表!G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8</v>
      </c>
      <c r="H1017" s="54">
        <f t="shared" si="225"/>
        <v>16000</v>
      </c>
      <c r="I1017" s="54">
        <f>ROUNDUP(装备强化!$F$3*INDEX(装备强化!$C$12:$C$26,MATCH(装备强化附表!I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12</v>
      </c>
      <c r="J1017" s="54">
        <f t="shared" si="226"/>
        <v>24000</v>
      </c>
      <c r="K1017" s="54">
        <f>ROUNDUP(装备强化!$F$3*INDEX(装备强化!$C$12:$C$26,MATCH(装备强化附表!K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17</v>
      </c>
      <c r="L1017" s="54">
        <f t="shared" si="227"/>
        <v>34000</v>
      </c>
      <c r="M1017" s="54">
        <f>ROUNDUP(装备强化!$F$3*INDEX(装备强化!$C$12:$C$26,MATCH(装备强化附表!M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21</v>
      </c>
      <c r="N1017" s="54">
        <f t="shared" si="228"/>
        <v>42000</v>
      </c>
      <c r="O1017" s="54">
        <f>ROUNDUP(装备强化!$F$3*INDEX(装备强化!$C$12:$C$26,MATCH(装备强化附表!O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27</v>
      </c>
      <c r="P1017" s="54">
        <f t="shared" si="229"/>
        <v>54000</v>
      </c>
      <c r="Q1017" s="54">
        <f>ROUNDUP(装备强化!$F$3*INDEX(装备强化!$C$12:$C$26,MATCH(装备强化附表!Q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47</v>
      </c>
      <c r="R1017" s="54">
        <f t="shared" si="230"/>
        <v>94000</v>
      </c>
      <c r="S1017" s="54">
        <f>ROUNDUP(装备强化!$F$3*INDEX(装备强化!$C$12:$C$26,MATCH(装备强化附表!S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55</v>
      </c>
      <c r="T1017" s="54">
        <f t="shared" si="231"/>
        <v>110000</v>
      </c>
      <c r="U1017" s="54">
        <f>ROUNDUP(装备强化!$F$3*INDEX(装备强化!$C$12:$C$26,MATCH(装备强化附表!U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62</v>
      </c>
      <c r="V1017" s="54">
        <f t="shared" si="232"/>
        <v>124000</v>
      </c>
      <c r="W1017" s="54">
        <f>ROUNDUP(装备强化!$F$3*INDEX(装备强化!$C$12:$C$26,MATCH(装备强化附表!W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70</v>
      </c>
      <c r="X1017" s="54">
        <f t="shared" si="233"/>
        <v>140000</v>
      </c>
      <c r="Y1017" s="54">
        <f>ROUNDUP(装备强化!$F$3*INDEX(装备强化!$C$12:$C$26,MATCH(装备强化附表!Y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77</v>
      </c>
      <c r="Z1017" s="54">
        <f t="shared" si="234"/>
        <v>154000</v>
      </c>
      <c r="AA1017" s="54">
        <f>ROUNDUP(装备强化!$F$3*INDEX(装备强化!$C$12:$C$26,MATCH(装备强化附表!AA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135</v>
      </c>
      <c r="AB1017" s="54">
        <f t="shared" si="235"/>
        <v>270000</v>
      </c>
      <c r="AC1017" s="54">
        <f>ROUNDUP(装备强化!$F$3*INDEX(装备强化!$C$12:$C$26,MATCH(装备强化附表!AC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150</v>
      </c>
      <c r="AD1017" s="54">
        <f t="shared" si="236"/>
        <v>300000</v>
      </c>
      <c r="AE1017" s="54">
        <f>ROUNDUP(装备强化!$F$3*INDEX(装备强化!$C$12:$C$26,MATCH(装备强化附表!AE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165</v>
      </c>
      <c r="AF1017" s="54">
        <f t="shared" si="237"/>
        <v>330000</v>
      </c>
      <c r="AG1017" s="54">
        <f>ROUNDUP(装备强化!$F$3*INDEX(装备强化!$C$12:$C$26,MATCH(装备强化附表!AG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180</v>
      </c>
      <c r="AH1017" s="54">
        <f t="shared" si="238"/>
        <v>360000</v>
      </c>
      <c r="AI1017" s="54">
        <f>ROUNDUP(装备强化!$F$3*INDEX(装备强化!$C$12:$C$26,MATCH(装备强化附表!AI$1,装备强化!$B$12:$B$26,0))*INDEX(装备强化!$G$12:$G$16,MATCH(装备强化附表!$D1017,装备强化!$F$12:$F$16,0))*(INDEX(装备强化!$K$12:$K$26,MATCH(装备强化附表!$E1017,装备强化!$J$12:$J$26,0))+IF($B1017=1,装备强化!$K$28,0))*INDEX(装备强化!$O$12:$O$21,MATCH(装备强化附表!$C1017,装备强化!$N$12:$N$21,0)),0)</f>
        <v>195</v>
      </c>
      <c r="AJ1017" s="54">
        <f t="shared" si="239"/>
        <v>390000</v>
      </c>
    </row>
    <row r="1018" spans="1:36">
      <c r="A1018" t="s">
        <v>463</v>
      </c>
      <c r="B1018">
        <v>0</v>
      </c>
      <c r="C1018" t="s">
        <v>130</v>
      </c>
      <c r="D1018" t="s">
        <v>313</v>
      </c>
      <c r="E1018">
        <v>5</v>
      </c>
      <c r="F1018" t="s">
        <v>232</v>
      </c>
      <c r="G1018" s="54">
        <f>ROUNDUP(装备强化!$F$3*INDEX(装备强化!$C$12:$C$26,MATCH(装备强化附表!G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6</v>
      </c>
      <c r="H1018" s="54">
        <f t="shared" si="225"/>
        <v>12000</v>
      </c>
      <c r="I1018" s="54">
        <f>ROUNDUP(装备强化!$F$3*INDEX(装备强化!$C$12:$C$26,MATCH(装备强化附表!I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9</v>
      </c>
      <c r="J1018" s="54">
        <f t="shared" si="226"/>
        <v>18000</v>
      </c>
      <c r="K1018" s="54">
        <f>ROUNDUP(装备强化!$F$3*INDEX(装备强化!$C$12:$C$26,MATCH(装备强化附表!K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14</v>
      </c>
      <c r="L1018" s="54">
        <f t="shared" si="227"/>
        <v>28000</v>
      </c>
      <c r="M1018" s="54">
        <f>ROUNDUP(装备强化!$F$3*INDEX(装备强化!$C$12:$C$26,MATCH(装备强化附表!M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17</v>
      </c>
      <c r="N1018" s="54">
        <f t="shared" si="228"/>
        <v>34000</v>
      </c>
      <c r="O1018" s="54">
        <f>ROUNDUP(装备强化!$F$3*INDEX(装备强化!$C$12:$C$26,MATCH(装备强化附表!O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21</v>
      </c>
      <c r="P1018" s="54">
        <f t="shared" si="229"/>
        <v>42000</v>
      </c>
      <c r="Q1018" s="54">
        <f>ROUNDUP(装备强化!$F$3*INDEX(装备强化!$C$12:$C$26,MATCH(装备强化附表!Q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38</v>
      </c>
      <c r="R1018" s="54">
        <f t="shared" si="230"/>
        <v>76000</v>
      </c>
      <c r="S1018" s="54">
        <f>ROUNDUP(装备强化!$F$3*INDEX(装备强化!$C$12:$C$26,MATCH(装备强化附表!S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44</v>
      </c>
      <c r="T1018" s="54">
        <f t="shared" si="231"/>
        <v>88000</v>
      </c>
      <c r="U1018" s="54">
        <f>ROUNDUP(装备强化!$F$3*INDEX(装备强化!$C$12:$C$26,MATCH(装备强化附表!U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50</v>
      </c>
      <c r="V1018" s="54">
        <f t="shared" si="232"/>
        <v>100000</v>
      </c>
      <c r="W1018" s="54">
        <f>ROUNDUP(装备强化!$F$3*INDEX(装备强化!$C$12:$C$26,MATCH(装备强化附表!W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56</v>
      </c>
      <c r="X1018" s="54">
        <f t="shared" si="233"/>
        <v>112000</v>
      </c>
      <c r="Y1018" s="54">
        <f>ROUNDUP(装备强化!$F$3*INDEX(装备强化!$C$12:$C$26,MATCH(装备强化附表!Y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62</v>
      </c>
      <c r="Z1018" s="54">
        <f t="shared" si="234"/>
        <v>124000</v>
      </c>
      <c r="AA1018" s="54">
        <f>ROUNDUP(装备强化!$F$3*INDEX(装备强化!$C$12:$C$26,MATCH(装备强化附表!AA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108</v>
      </c>
      <c r="AB1018" s="54">
        <f t="shared" si="235"/>
        <v>216000</v>
      </c>
      <c r="AC1018" s="54">
        <f>ROUNDUP(装备强化!$F$3*INDEX(装备强化!$C$12:$C$26,MATCH(装备强化附表!AC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120</v>
      </c>
      <c r="AD1018" s="54">
        <f t="shared" si="236"/>
        <v>240000</v>
      </c>
      <c r="AE1018" s="54">
        <f>ROUNDUP(装备强化!$F$3*INDEX(装备强化!$C$12:$C$26,MATCH(装备强化附表!AE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132</v>
      </c>
      <c r="AF1018" s="54">
        <f t="shared" si="237"/>
        <v>264000</v>
      </c>
      <c r="AG1018" s="54">
        <f>ROUNDUP(装备强化!$F$3*INDEX(装备强化!$C$12:$C$26,MATCH(装备强化附表!AG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144</v>
      </c>
      <c r="AH1018" s="54">
        <f t="shared" si="238"/>
        <v>288000</v>
      </c>
      <c r="AI1018" s="54">
        <f>ROUNDUP(装备强化!$F$3*INDEX(装备强化!$C$12:$C$26,MATCH(装备强化附表!AI$1,装备强化!$B$12:$B$26,0))*INDEX(装备强化!$G$12:$G$16,MATCH(装备强化附表!$D1018,装备强化!$F$12:$F$16,0))*(INDEX(装备强化!$K$12:$K$26,MATCH(装备强化附表!$E1018,装备强化!$J$12:$J$26,0))+IF($B1018=1,装备强化!$K$28,0))*INDEX(装备强化!$O$12:$O$21,MATCH(装备强化附表!$C1018,装备强化!$N$12:$N$21,0)),0)</f>
        <v>156</v>
      </c>
      <c r="AJ1018" s="54">
        <f t="shared" si="239"/>
        <v>312000</v>
      </c>
    </row>
    <row r="1019" spans="1:36">
      <c r="A1019" t="s">
        <v>468</v>
      </c>
      <c r="B1019">
        <v>0</v>
      </c>
      <c r="C1019" t="s">
        <v>131</v>
      </c>
      <c r="D1019" t="s">
        <v>313</v>
      </c>
      <c r="E1019">
        <v>5</v>
      </c>
      <c r="F1019" t="s">
        <v>232</v>
      </c>
      <c r="G1019" s="54">
        <f>ROUNDUP(装备强化!$F$3*INDEX(装备强化!$C$12:$C$26,MATCH(装备强化附表!G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6</v>
      </c>
      <c r="H1019" s="54">
        <f t="shared" si="225"/>
        <v>12000</v>
      </c>
      <c r="I1019" s="54">
        <f>ROUNDUP(装备强化!$F$3*INDEX(装备强化!$C$12:$C$26,MATCH(装备强化附表!I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9</v>
      </c>
      <c r="J1019" s="54">
        <f t="shared" si="226"/>
        <v>18000</v>
      </c>
      <c r="K1019" s="54">
        <f>ROUNDUP(装备强化!$F$3*INDEX(装备强化!$C$12:$C$26,MATCH(装备强化附表!K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14</v>
      </c>
      <c r="L1019" s="54">
        <f t="shared" si="227"/>
        <v>28000</v>
      </c>
      <c r="M1019" s="54">
        <f>ROUNDUP(装备强化!$F$3*INDEX(装备强化!$C$12:$C$26,MATCH(装备强化附表!M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17</v>
      </c>
      <c r="N1019" s="54">
        <f t="shared" si="228"/>
        <v>34000</v>
      </c>
      <c r="O1019" s="54">
        <f>ROUNDUP(装备强化!$F$3*INDEX(装备强化!$C$12:$C$26,MATCH(装备强化附表!O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21</v>
      </c>
      <c r="P1019" s="54">
        <f t="shared" si="229"/>
        <v>42000</v>
      </c>
      <c r="Q1019" s="54">
        <f>ROUNDUP(装备强化!$F$3*INDEX(装备强化!$C$12:$C$26,MATCH(装备强化附表!Q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38</v>
      </c>
      <c r="R1019" s="54">
        <f t="shared" si="230"/>
        <v>76000</v>
      </c>
      <c r="S1019" s="54">
        <f>ROUNDUP(装备强化!$F$3*INDEX(装备强化!$C$12:$C$26,MATCH(装备强化附表!S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44</v>
      </c>
      <c r="T1019" s="54">
        <f t="shared" si="231"/>
        <v>88000</v>
      </c>
      <c r="U1019" s="54">
        <f>ROUNDUP(装备强化!$F$3*INDEX(装备强化!$C$12:$C$26,MATCH(装备强化附表!U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50</v>
      </c>
      <c r="V1019" s="54">
        <f t="shared" si="232"/>
        <v>100000</v>
      </c>
      <c r="W1019" s="54">
        <f>ROUNDUP(装备强化!$F$3*INDEX(装备强化!$C$12:$C$26,MATCH(装备强化附表!W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56</v>
      </c>
      <c r="X1019" s="54">
        <f t="shared" si="233"/>
        <v>112000</v>
      </c>
      <c r="Y1019" s="54">
        <f>ROUNDUP(装备强化!$F$3*INDEX(装备强化!$C$12:$C$26,MATCH(装备强化附表!Y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62</v>
      </c>
      <c r="Z1019" s="54">
        <f t="shared" si="234"/>
        <v>124000</v>
      </c>
      <c r="AA1019" s="54">
        <f>ROUNDUP(装备强化!$F$3*INDEX(装备强化!$C$12:$C$26,MATCH(装备强化附表!AA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108</v>
      </c>
      <c r="AB1019" s="54">
        <f t="shared" si="235"/>
        <v>216000</v>
      </c>
      <c r="AC1019" s="54">
        <f>ROUNDUP(装备强化!$F$3*INDEX(装备强化!$C$12:$C$26,MATCH(装备强化附表!AC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120</v>
      </c>
      <c r="AD1019" s="54">
        <f t="shared" si="236"/>
        <v>240000</v>
      </c>
      <c r="AE1019" s="54">
        <f>ROUNDUP(装备强化!$F$3*INDEX(装备强化!$C$12:$C$26,MATCH(装备强化附表!AE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132</v>
      </c>
      <c r="AF1019" s="54">
        <f t="shared" si="237"/>
        <v>264000</v>
      </c>
      <c r="AG1019" s="54">
        <f>ROUNDUP(装备强化!$F$3*INDEX(装备强化!$C$12:$C$26,MATCH(装备强化附表!AG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144</v>
      </c>
      <c r="AH1019" s="54">
        <f t="shared" si="238"/>
        <v>288000</v>
      </c>
      <c r="AI1019" s="54">
        <f>ROUNDUP(装备强化!$F$3*INDEX(装备强化!$C$12:$C$26,MATCH(装备强化附表!AI$1,装备强化!$B$12:$B$26,0))*INDEX(装备强化!$G$12:$G$16,MATCH(装备强化附表!$D1019,装备强化!$F$12:$F$16,0))*(INDEX(装备强化!$K$12:$K$26,MATCH(装备强化附表!$E1019,装备强化!$J$12:$J$26,0))+IF($B1019=1,装备强化!$K$28,0))*INDEX(装备强化!$O$12:$O$21,MATCH(装备强化附表!$C1019,装备强化!$N$12:$N$21,0)),0)</f>
        <v>156</v>
      </c>
      <c r="AJ1019" s="54">
        <f t="shared" si="239"/>
        <v>312000</v>
      </c>
    </row>
    <row r="1020" spans="1:36">
      <c r="A1020" t="s">
        <v>473</v>
      </c>
      <c r="B1020">
        <v>0</v>
      </c>
      <c r="C1020" t="s">
        <v>132</v>
      </c>
      <c r="D1020" t="s">
        <v>313</v>
      </c>
      <c r="E1020">
        <v>5</v>
      </c>
      <c r="F1020" t="s">
        <v>232</v>
      </c>
      <c r="G1020" s="54">
        <f>ROUNDUP(装备强化!$F$3*INDEX(装备强化!$C$12:$C$26,MATCH(装备强化附表!G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4</v>
      </c>
      <c r="H1020" s="54">
        <f t="shared" si="225"/>
        <v>8000</v>
      </c>
      <c r="I1020" s="54">
        <f>ROUNDUP(装备强化!$F$3*INDEX(装备强化!$C$12:$C$26,MATCH(装备强化附表!I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6</v>
      </c>
      <c r="J1020" s="54">
        <f t="shared" si="226"/>
        <v>12000</v>
      </c>
      <c r="K1020" s="54">
        <f>ROUNDUP(装备强化!$F$3*INDEX(装备强化!$C$12:$C$26,MATCH(装备强化附表!K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9</v>
      </c>
      <c r="L1020" s="54">
        <f t="shared" si="227"/>
        <v>18000</v>
      </c>
      <c r="M1020" s="54">
        <f>ROUNDUP(装备强化!$F$3*INDEX(装备强化!$C$12:$C$26,MATCH(装备强化附表!M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10</v>
      </c>
      <c r="N1020" s="54">
        <f t="shared" si="228"/>
        <v>20000</v>
      </c>
      <c r="O1020" s="54">
        <f>ROUNDUP(装备强化!$F$3*INDEX(装备强化!$C$12:$C$26,MATCH(装备强化附表!O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13</v>
      </c>
      <c r="P1020" s="54">
        <f t="shared" si="229"/>
        <v>26000</v>
      </c>
      <c r="Q1020" s="54">
        <f>ROUNDUP(装备强化!$F$3*INDEX(装备强化!$C$12:$C$26,MATCH(装备强化附表!Q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23</v>
      </c>
      <c r="R1020" s="54">
        <f t="shared" si="230"/>
        <v>46000</v>
      </c>
      <c r="S1020" s="54">
        <f>ROUNDUP(装备强化!$F$3*INDEX(装备强化!$C$12:$C$26,MATCH(装备强化附表!S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27</v>
      </c>
      <c r="T1020" s="54">
        <f t="shared" si="231"/>
        <v>54000</v>
      </c>
      <c r="U1020" s="54">
        <f>ROUNDUP(装备强化!$F$3*INDEX(装备强化!$C$12:$C$26,MATCH(装备强化附表!U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30</v>
      </c>
      <c r="V1020" s="54">
        <f t="shared" si="232"/>
        <v>60000</v>
      </c>
      <c r="W1020" s="54">
        <f>ROUNDUP(装备强化!$F$3*INDEX(装备强化!$C$12:$C$26,MATCH(装备强化附表!W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34</v>
      </c>
      <c r="X1020" s="54">
        <f t="shared" si="233"/>
        <v>68000</v>
      </c>
      <c r="Y1020" s="54">
        <f>ROUNDUP(装备强化!$F$3*INDEX(装备强化!$C$12:$C$26,MATCH(装备强化附表!Y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37</v>
      </c>
      <c r="Z1020" s="54">
        <f t="shared" si="234"/>
        <v>74000</v>
      </c>
      <c r="AA1020" s="54">
        <f>ROUNDUP(装备强化!$F$3*INDEX(装备强化!$C$12:$C$26,MATCH(装备强化附表!AA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65</v>
      </c>
      <c r="AB1020" s="54">
        <f t="shared" si="235"/>
        <v>130000</v>
      </c>
      <c r="AC1020" s="54">
        <f>ROUNDUP(装备强化!$F$3*INDEX(装备强化!$C$12:$C$26,MATCH(装备强化附表!AC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72</v>
      </c>
      <c r="AD1020" s="54">
        <f t="shared" si="236"/>
        <v>144000</v>
      </c>
      <c r="AE1020" s="54">
        <f>ROUNDUP(装备强化!$F$3*INDEX(装备强化!$C$12:$C$26,MATCH(装备强化附表!AE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80</v>
      </c>
      <c r="AF1020" s="54">
        <f t="shared" si="237"/>
        <v>160000</v>
      </c>
      <c r="AG1020" s="54">
        <f>ROUNDUP(装备强化!$F$3*INDEX(装备强化!$C$12:$C$26,MATCH(装备强化附表!AG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87</v>
      </c>
      <c r="AH1020" s="54">
        <f t="shared" si="238"/>
        <v>174000</v>
      </c>
      <c r="AI1020" s="54">
        <f>ROUNDUP(装备强化!$F$3*INDEX(装备强化!$C$12:$C$26,MATCH(装备强化附表!AI$1,装备强化!$B$12:$B$26,0))*INDEX(装备强化!$G$12:$G$16,MATCH(装备强化附表!$D1020,装备强化!$F$12:$F$16,0))*(INDEX(装备强化!$K$12:$K$26,MATCH(装备强化附表!$E1020,装备强化!$J$12:$J$26,0))+IF($B1020=1,装备强化!$K$28,0))*INDEX(装备强化!$O$12:$O$21,MATCH(装备强化附表!$C1020,装备强化!$N$12:$N$21,0)),0)</f>
        <v>94</v>
      </c>
      <c r="AJ1020" s="54">
        <f t="shared" si="239"/>
        <v>188000</v>
      </c>
    </row>
    <row r="1021" spans="1:36">
      <c r="A1021" t="s">
        <v>478</v>
      </c>
      <c r="B1021">
        <v>0</v>
      </c>
      <c r="C1021" t="s">
        <v>127</v>
      </c>
      <c r="D1021" t="s">
        <v>313</v>
      </c>
      <c r="E1021">
        <v>5</v>
      </c>
      <c r="F1021" t="s">
        <v>135</v>
      </c>
      <c r="G1021" s="54">
        <f>ROUNDUP(装备强化!$F$3*INDEX(装备强化!$C$12:$C$26,MATCH(装备强化附表!G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12</v>
      </c>
      <c r="H1021" s="54">
        <f t="shared" si="225"/>
        <v>24000</v>
      </c>
      <c r="I1021" s="54">
        <f>ROUNDUP(装备强化!$F$3*INDEX(装备强化!$C$12:$C$26,MATCH(装备强化附表!I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18</v>
      </c>
      <c r="J1021" s="54">
        <f t="shared" si="226"/>
        <v>36000</v>
      </c>
      <c r="K1021" s="54">
        <f>ROUNDUP(装备强化!$F$3*INDEX(装备强化!$C$12:$C$26,MATCH(装备强化附表!K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27</v>
      </c>
      <c r="L1021" s="54">
        <f t="shared" si="227"/>
        <v>54000</v>
      </c>
      <c r="M1021" s="54">
        <f>ROUNDUP(装备强化!$F$3*INDEX(装备强化!$C$12:$C$26,MATCH(装备强化附表!M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33</v>
      </c>
      <c r="N1021" s="54">
        <f t="shared" si="228"/>
        <v>66000</v>
      </c>
      <c r="O1021" s="54">
        <f>ROUNDUP(装备强化!$F$3*INDEX(装备强化!$C$12:$C$26,MATCH(装备强化附表!O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42</v>
      </c>
      <c r="P1021" s="54">
        <f t="shared" si="229"/>
        <v>84000</v>
      </c>
      <c r="Q1021" s="54">
        <f>ROUNDUP(装备强化!$F$3*INDEX(装备强化!$C$12:$C$26,MATCH(装备强化附表!Q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75</v>
      </c>
      <c r="R1021" s="54">
        <f t="shared" si="230"/>
        <v>150000</v>
      </c>
      <c r="S1021" s="54">
        <f>ROUNDUP(装备强化!$F$3*INDEX(装备强化!$C$12:$C$26,MATCH(装备强化附表!S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87</v>
      </c>
      <c r="T1021" s="54">
        <f t="shared" si="231"/>
        <v>174000</v>
      </c>
      <c r="U1021" s="54">
        <f>ROUNDUP(装备强化!$F$3*INDEX(装备强化!$C$12:$C$26,MATCH(装备强化附表!U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99</v>
      </c>
      <c r="V1021" s="54">
        <f t="shared" si="232"/>
        <v>198000</v>
      </c>
      <c r="W1021" s="54">
        <f>ROUNDUP(装备强化!$F$3*INDEX(装备强化!$C$12:$C$26,MATCH(装备强化附表!W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111</v>
      </c>
      <c r="X1021" s="54">
        <f t="shared" si="233"/>
        <v>222000</v>
      </c>
      <c r="Y1021" s="54">
        <f>ROUNDUP(装备强化!$F$3*INDEX(装备强化!$C$12:$C$26,MATCH(装备强化附表!Y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123</v>
      </c>
      <c r="Z1021" s="54">
        <f t="shared" si="234"/>
        <v>246000</v>
      </c>
      <c r="AA1021" s="54">
        <f>ROUNDUP(装备强化!$F$3*INDEX(装备强化!$C$12:$C$26,MATCH(装备强化附表!AA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216</v>
      </c>
      <c r="AB1021" s="54">
        <f t="shared" si="235"/>
        <v>432000</v>
      </c>
      <c r="AC1021" s="54">
        <f>ROUNDUP(装备强化!$F$3*INDEX(装备强化!$C$12:$C$26,MATCH(装备强化附表!AC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240</v>
      </c>
      <c r="AD1021" s="54">
        <f t="shared" si="236"/>
        <v>480000</v>
      </c>
      <c r="AE1021" s="54">
        <f>ROUNDUP(装备强化!$F$3*INDEX(装备强化!$C$12:$C$26,MATCH(装备强化附表!AE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264</v>
      </c>
      <c r="AF1021" s="54">
        <f t="shared" si="237"/>
        <v>528000</v>
      </c>
      <c r="AG1021" s="54">
        <f>ROUNDUP(装备强化!$F$3*INDEX(装备强化!$C$12:$C$26,MATCH(装备强化附表!AG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288</v>
      </c>
      <c r="AH1021" s="54">
        <f t="shared" si="238"/>
        <v>576000</v>
      </c>
      <c r="AI1021" s="54">
        <f>ROUNDUP(装备强化!$F$3*INDEX(装备强化!$C$12:$C$26,MATCH(装备强化附表!AI$1,装备强化!$B$12:$B$26,0))*INDEX(装备强化!$G$12:$G$16,MATCH(装备强化附表!$D1021,装备强化!$F$12:$F$16,0))*(INDEX(装备强化!$K$12:$K$26,MATCH(装备强化附表!$E1021,装备强化!$J$12:$J$26,0))+IF($B1021=1,装备强化!$K$28,0))*INDEX(装备强化!$O$12:$O$21,MATCH(装备强化附表!$C1021,装备强化!$N$12:$N$21,0)),0)</f>
        <v>312</v>
      </c>
      <c r="AJ1021" s="54">
        <f t="shared" si="239"/>
        <v>624000</v>
      </c>
    </row>
    <row r="1022" spans="1:36">
      <c r="A1022" t="s">
        <v>483</v>
      </c>
      <c r="B1022">
        <v>1</v>
      </c>
      <c r="C1022" t="s">
        <v>127</v>
      </c>
      <c r="D1022" t="s">
        <v>313</v>
      </c>
      <c r="E1022">
        <v>5</v>
      </c>
      <c r="F1022" t="s">
        <v>135</v>
      </c>
      <c r="G1022" s="54">
        <f>ROUNDUP(装备强化!$F$3*INDEX(装备强化!$C$12:$C$26,MATCH(装备强化附表!G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24</v>
      </c>
      <c r="H1022" s="54">
        <f t="shared" si="225"/>
        <v>48000</v>
      </c>
      <c r="I1022" s="54">
        <f>ROUNDUP(装备强化!$F$3*INDEX(装备强化!$C$12:$C$26,MATCH(装备强化附表!I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36</v>
      </c>
      <c r="J1022" s="54">
        <f t="shared" si="226"/>
        <v>72000</v>
      </c>
      <c r="K1022" s="54">
        <f>ROUNDUP(装备强化!$F$3*INDEX(装备强化!$C$12:$C$26,MATCH(装备强化附表!K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54</v>
      </c>
      <c r="L1022" s="54">
        <f t="shared" si="227"/>
        <v>108000</v>
      </c>
      <c r="M1022" s="54">
        <f>ROUNDUP(装备强化!$F$3*INDEX(装备强化!$C$12:$C$26,MATCH(装备强化附表!M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66</v>
      </c>
      <c r="N1022" s="54">
        <f t="shared" si="228"/>
        <v>132000</v>
      </c>
      <c r="O1022" s="54">
        <f>ROUNDUP(装备强化!$F$3*INDEX(装备强化!$C$12:$C$26,MATCH(装备强化附表!O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84</v>
      </c>
      <c r="P1022" s="54">
        <f t="shared" si="229"/>
        <v>168000</v>
      </c>
      <c r="Q1022" s="54">
        <f>ROUNDUP(装备强化!$F$3*INDEX(装备强化!$C$12:$C$26,MATCH(装备强化附表!Q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150</v>
      </c>
      <c r="R1022" s="54">
        <f t="shared" si="230"/>
        <v>300000</v>
      </c>
      <c r="S1022" s="54">
        <f>ROUNDUP(装备强化!$F$3*INDEX(装备强化!$C$12:$C$26,MATCH(装备强化附表!S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174</v>
      </c>
      <c r="T1022" s="54">
        <f t="shared" si="231"/>
        <v>348000</v>
      </c>
      <c r="U1022" s="54">
        <f>ROUNDUP(装备强化!$F$3*INDEX(装备强化!$C$12:$C$26,MATCH(装备强化附表!U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198</v>
      </c>
      <c r="V1022" s="54">
        <f t="shared" si="232"/>
        <v>396000</v>
      </c>
      <c r="W1022" s="54">
        <f>ROUNDUP(装备强化!$F$3*INDEX(装备强化!$C$12:$C$26,MATCH(装备强化附表!W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222</v>
      </c>
      <c r="X1022" s="54">
        <f t="shared" si="233"/>
        <v>444000</v>
      </c>
      <c r="Y1022" s="54">
        <f>ROUNDUP(装备强化!$F$3*INDEX(装备强化!$C$12:$C$26,MATCH(装备强化附表!Y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246</v>
      </c>
      <c r="Z1022" s="54">
        <f t="shared" si="234"/>
        <v>492000</v>
      </c>
      <c r="AA1022" s="54">
        <f>ROUNDUP(装备强化!$F$3*INDEX(装备强化!$C$12:$C$26,MATCH(装备强化附表!AA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432</v>
      </c>
      <c r="AB1022" s="54">
        <f t="shared" si="235"/>
        <v>864000</v>
      </c>
      <c r="AC1022" s="54">
        <f>ROUNDUP(装备强化!$F$3*INDEX(装备强化!$C$12:$C$26,MATCH(装备强化附表!AC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480</v>
      </c>
      <c r="AD1022" s="54">
        <f t="shared" si="236"/>
        <v>960000</v>
      </c>
      <c r="AE1022" s="54">
        <f>ROUNDUP(装备强化!$F$3*INDEX(装备强化!$C$12:$C$26,MATCH(装备强化附表!AE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528</v>
      </c>
      <c r="AF1022" s="54">
        <f t="shared" si="237"/>
        <v>1056000</v>
      </c>
      <c r="AG1022" s="54">
        <f>ROUNDUP(装备强化!$F$3*INDEX(装备强化!$C$12:$C$26,MATCH(装备强化附表!AG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576</v>
      </c>
      <c r="AH1022" s="54">
        <f t="shared" si="238"/>
        <v>1152000</v>
      </c>
      <c r="AI1022" s="54">
        <f>ROUNDUP(装备强化!$F$3*INDEX(装备强化!$C$12:$C$26,MATCH(装备强化附表!AI$1,装备强化!$B$12:$B$26,0))*INDEX(装备强化!$G$12:$G$16,MATCH(装备强化附表!$D1022,装备强化!$F$12:$F$16,0))*(INDEX(装备强化!$K$12:$K$26,MATCH(装备强化附表!$E1022,装备强化!$J$12:$J$26,0))+IF($B1022=1,装备强化!$K$28,0))*INDEX(装备强化!$O$12:$O$21,MATCH(装备强化附表!$C1022,装备强化!$N$12:$N$21,0)),0)</f>
        <v>624</v>
      </c>
      <c r="AJ1022" s="54">
        <f t="shared" si="239"/>
        <v>1248000</v>
      </c>
    </row>
    <row r="1023" spans="1:36">
      <c r="A1023" t="s">
        <v>488</v>
      </c>
      <c r="B1023">
        <v>0</v>
      </c>
      <c r="C1023" t="s">
        <v>128</v>
      </c>
      <c r="D1023" t="s">
        <v>313</v>
      </c>
      <c r="E1023">
        <v>5</v>
      </c>
      <c r="F1023" t="s">
        <v>135</v>
      </c>
      <c r="G1023" s="54">
        <f>ROUNDUP(装备强化!$F$3*INDEX(装备强化!$C$12:$C$26,MATCH(装备强化附表!G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8</v>
      </c>
      <c r="H1023" s="54">
        <f t="shared" si="225"/>
        <v>16000</v>
      </c>
      <c r="I1023" s="54">
        <f>ROUNDUP(装备强化!$F$3*INDEX(装备强化!$C$12:$C$26,MATCH(装备强化附表!I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12</v>
      </c>
      <c r="J1023" s="54">
        <f t="shared" si="226"/>
        <v>24000</v>
      </c>
      <c r="K1023" s="54">
        <f>ROUNDUP(装备强化!$F$3*INDEX(装备强化!$C$12:$C$26,MATCH(装备强化附表!K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17</v>
      </c>
      <c r="L1023" s="54">
        <f t="shared" si="227"/>
        <v>34000</v>
      </c>
      <c r="M1023" s="54">
        <f>ROUNDUP(装备强化!$F$3*INDEX(装备强化!$C$12:$C$26,MATCH(装备强化附表!M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21</v>
      </c>
      <c r="N1023" s="54">
        <f t="shared" si="228"/>
        <v>42000</v>
      </c>
      <c r="O1023" s="54">
        <f>ROUNDUP(装备强化!$F$3*INDEX(装备强化!$C$12:$C$26,MATCH(装备强化附表!O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27</v>
      </c>
      <c r="P1023" s="54">
        <f t="shared" si="229"/>
        <v>54000</v>
      </c>
      <c r="Q1023" s="54">
        <f>ROUNDUP(装备强化!$F$3*INDEX(装备强化!$C$12:$C$26,MATCH(装备强化附表!Q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47</v>
      </c>
      <c r="R1023" s="54">
        <f t="shared" si="230"/>
        <v>94000</v>
      </c>
      <c r="S1023" s="54">
        <f>ROUNDUP(装备强化!$F$3*INDEX(装备强化!$C$12:$C$26,MATCH(装备强化附表!S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55</v>
      </c>
      <c r="T1023" s="54">
        <f t="shared" si="231"/>
        <v>110000</v>
      </c>
      <c r="U1023" s="54">
        <f>ROUNDUP(装备强化!$F$3*INDEX(装备强化!$C$12:$C$26,MATCH(装备强化附表!U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62</v>
      </c>
      <c r="V1023" s="54">
        <f t="shared" si="232"/>
        <v>124000</v>
      </c>
      <c r="W1023" s="54">
        <f>ROUNDUP(装备强化!$F$3*INDEX(装备强化!$C$12:$C$26,MATCH(装备强化附表!W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70</v>
      </c>
      <c r="X1023" s="54">
        <f t="shared" si="233"/>
        <v>140000</v>
      </c>
      <c r="Y1023" s="54">
        <f>ROUNDUP(装备强化!$F$3*INDEX(装备强化!$C$12:$C$26,MATCH(装备强化附表!Y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77</v>
      </c>
      <c r="Z1023" s="54">
        <f t="shared" si="234"/>
        <v>154000</v>
      </c>
      <c r="AA1023" s="54">
        <f>ROUNDUP(装备强化!$F$3*INDEX(装备强化!$C$12:$C$26,MATCH(装备强化附表!AA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135</v>
      </c>
      <c r="AB1023" s="54">
        <f t="shared" si="235"/>
        <v>270000</v>
      </c>
      <c r="AC1023" s="54">
        <f>ROUNDUP(装备强化!$F$3*INDEX(装备强化!$C$12:$C$26,MATCH(装备强化附表!AC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150</v>
      </c>
      <c r="AD1023" s="54">
        <f t="shared" si="236"/>
        <v>300000</v>
      </c>
      <c r="AE1023" s="54">
        <f>ROUNDUP(装备强化!$F$3*INDEX(装备强化!$C$12:$C$26,MATCH(装备强化附表!AE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165</v>
      </c>
      <c r="AF1023" s="54">
        <f t="shared" si="237"/>
        <v>330000</v>
      </c>
      <c r="AG1023" s="54">
        <f>ROUNDUP(装备强化!$F$3*INDEX(装备强化!$C$12:$C$26,MATCH(装备强化附表!AG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180</v>
      </c>
      <c r="AH1023" s="54">
        <f t="shared" si="238"/>
        <v>360000</v>
      </c>
      <c r="AI1023" s="54">
        <f>ROUNDUP(装备强化!$F$3*INDEX(装备强化!$C$12:$C$26,MATCH(装备强化附表!AI$1,装备强化!$B$12:$B$26,0))*INDEX(装备强化!$G$12:$G$16,MATCH(装备强化附表!$D1023,装备强化!$F$12:$F$16,0))*(INDEX(装备强化!$K$12:$K$26,MATCH(装备强化附表!$E1023,装备强化!$J$12:$J$26,0))+IF($B1023=1,装备强化!$K$28,0))*INDEX(装备强化!$O$12:$O$21,MATCH(装备强化附表!$C1023,装备强化!$N$12:$N$21,0)),0)</f>
        <v>195</v>
      </c>
      <c r="AJ1023" s="54">
        <f t="shared" si="239"/>
        <v>390000</v>
      </c>
    </row>
    <row r="1024" spans="1:36">
      <c r="A1024" t="s">
        <v>493</v>
      </c>
      <c r="B1024">
        <v>1</v>
      </c>
      <c r="C1024" t="s">
        <v>128</v>
      </c>
      <c r="D1024" t="s">
        <v>313</v>
      </c>
      <c r="E1024">
        <v>5</v>
      </c>
      <c r="F1024" t="s">
        <v>135</v>
      </c>
      <c r="G1024" s="54">
        <f>ROUNDUP(装备强化!$F$3*INDEX(装备强化!$C$12:$C$26,MATCH(装备强化附表!G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15</v>
      </c>
      <c r="H1024" s="54">
        <f t="shared" si="225"/>
        <v>30000</v>
      </c>
      <c r="I1024" s="54">
        <f>ROUNDUP(装备强化!$F$3*INDEX(装备强化!$C$12:$C$26,MATCH(装备强化附表!I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23</v>
      </c>
      <c r="J1024" s="54">
        <f t="shared" si="226"/>
        <v>46000</v>
      </c>
      <c r="K1024" s="54">
        <f>ROUNDUP(装备强化!$F$3*INDEX(装备强化!$C$12:$C$26,MATCH(装备强化附表!K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34</v>
      </c>
      <c r="L1024" s="54">
        <f t="shared" si="227"/>
        <v>68000</v>
      </c>
      <c r="M1024" s="54">
        <f>ROUNDUP(装备强化!$F$3*INDEX(装备强化!$C$12:$C$26,MATCH(装备强化附表!M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42</v>
      </c>
      <c r="N1024" s="54">
        <f t="shared" si="228"/>
        <v>84000</v>
      </c>
      <c r="O1024" s="54">
        <f>ROUNDUP(装备强化!$F$3*INDEX(装备强化!$C$12:$C$26,MATCH(装备强化附表!O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53</v>
      </c>
      <c r="P1024" s="54">
        <f t="shared" si="229"/>
        <v>106000</v>
      </c>
      <c r="Q1024" s="54">
        <f>ROUNDUP(装备强化!$F$3*INDEX(装备强化!$C$12:$C$26,MATCH(装备强化附表!Q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94</v>
      </c>
      <c r="R1024" s="54">
        <f t="shared" si="230"/>
        <v>188000</v>
      </c>
      <c r="S1024" s="54">
        <f>ROUNDUP(装备强化!$F$3*INDEX(装备强化!$C$12:$C$26,MATCH(装备强化附表!S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109</v>
      </c>
      <c r="T1024" s="54">
        <f t="shared" si="231"/>
        <v>218000</v>
      </c>
      <c r="U1024" s="54">
        <f>ROUNDUP(装备强化!$F$3*INDEX(装备强化!$C$12:$C$26,MATCH(装备强化附表!U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124</v>
      </c>
      <c r="V1024" s="54">
        <f t="shared" si="232"/>
        <v>248000</v>
      </c>
      <c r="W1024" s="54">
        <f>ROUNDUP(装备强化!$F$3*INDEX(装备强化!$C$12:$C$26,MATCH(装备强化附表!W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139</v>
      </c>
      <c r="X1024" s="54">
        <f t="shared" si="233"/>
        <v>278000</v>
      </c>
      <c r="Y1024" s="54">
        <f>ROUNDUP(装备强化!$F$3*INDEX(装备强化!$C$12:$C$26,MATCH(装备强化附表!Y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154</v>
      </c>
      <c r="Z1024" s="54">
        <f t="shared" si="234"/>
        <v>308000</v>
      </c>
      <c r="AA1024" s="54">
        <f>ROUNDUP(装备强化!$F$3*INDEX(装备强化!$C$12:$C$26,MATCH(装备强化附表!AA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270</v>
      </c>
      <c r="AB1024" s="54">
        <f t="shared" si="235"/>
        <v>540000</v>
      </c>
      <c r="AC1024" s="54">
        <f>ROUNDUP(装备强化!$F$3*INDEX(装备强化!$C$12:$C$26,MATCH(装备强化附表!AC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300</v>
      </c>
      <c r="AD1024" s="54">
        <f t="shared" si="236"/>
        <v>600000</v>
      </c>
      <c r="AE1024" s="54">
        <f>ROUNDUP(装备强化!$F$3*INDEX(装备强化!$C$12:$C$26,MATCH(装备强化附表!AE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330</v>
      </c>
      <c r="AF1024" s="54">
        <f t="shared" si="237"/>
        <v>660000</v>
      </c>
      <c r="AG1024" s="54">
        <f>ROUNDUP(装备强化!$F$3*INDEX(装备强化!$C$12:$C$26,MATCH(装备强化附表!AG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360</v>
      </c>
      <c r="AH1024" s="54">
        <f t="shared" si="238"/>
        <v>720000</v>
      </c>
      <c r="AI1024" s="54">
        <f>ROUNDUP(装备强化!$F$3*INDEX(装备强化!$C$12:$C$26,MATCH(装备强化附表!AI$1,装备强化!$B$12:$B$26,0))*INDEX(装备强化!$G$12:$G$16,MATCH(装备强化附表!$D1024,装备强化!$F$12:$F$16,0))*(INDEX(装备强化!$K$12:$K$26,MATCH(装备强化附表!$E1024,装备强化!$J$12:$J$26,0))+IF($B1024=1,装备强化!$K$28,0))*INDEX(装备强化!$O$12:$O$21,MATCH(装备强化附表!$C1024,装备强化!$N$12:$N$21,0)),0)</f>
        <v>390</v>
      </c>
      <c r="AJ1024" s="54">
        <f t="shared" si="239"/>
        <v>780000</v>
      </c>
    </row>
    <row r="1025" spans="1:36">
      <c r="A1025" t="s">
        <v>498</v>
      </c>
      <c r="B1025">
        <v>0</v>
      </c>
      <c r="C1025" t="s">
        <v>127</v>
      </c>
      <c r="D1025" t="s">
        <v>313</v>
      </c>
      <c r="E1025">
        <v>5</v>
      </c>
      <c r="F1025" t="s">
        <v>139</v>
      </c>
      <c r="G1025" s="54">
        <f>ROUNDUP(装备强化!$F$3*INDEX(装备强化!$C$12:$C$26,MATCH(装备强化附表!G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12</v>
      </c>
      <c r="H1025" s="54">
        <f t="shared" si="225"/>
        <v>24000</v>
      </c>
      <c r="I1025" s="54">
        <f>ROUNDUP(装备强化!$F$3*INDEX(装备强化!$C$12:$C$26,MATCH(装备强化附表!I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18</v>
      </c>
      <c r="J1025" s="54">
        <f t="shared" si="226"/>
        <v>36000</v>
      </c>
      <c r="K1025" s="54">
        <f>ROUNDUP(装备强化!$F$3*INDEX(装备强化!$C$12:$C$26,MATCH(装备强化附表!K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27</v>
      </c>
      <c r="L1025" s="54">
        <f t="shared" si="227"/>
        <v>54000</v>
      </c>
      <c r="M1025" s="54">
        <f>ROUNDUP(装备强化!$F$3*INDEX(装备强化!$C$12:$C$26,MATCH(装备强化附表!M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33</v>
      </c>
      <c r="N1025" s="54">
        <f t="shared" si="228"/>
        <v>66000</v>
      </c>
      <c r="O1025" s="54">
        <f>ROUNDUP(装备强化!$F$3*INDEX(装备强化!$C$12:$C$26,MATCH(装备强化附表!O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42</v>
      </c>
      <c r="P1025" s="54">
        <f t="shared" si="229"/>
        <v>84000</v>
      </c>
      <c r="Q1025" s="54">
        <f>ROUNDUP(装备强化!$F$3*INDEX(装备强化!$C$12:$C$26,MATCH(装备强化附表!Q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75</v>
      </c>
      <c r="R1025" s="54">
        <f t="shared" si="230"/>
        <v>150000</v>
      </c>
      <c r="S1025" s="54">
        <f>ROUNDUP(装备强化!$F$3*INDEX(装备强化!$C$12:$C$26,MATCH(装备强化附表!S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87</v>
      </c>
      <c r="T1025" s="54">
        <f t="shared" si="231"/>
        <v>174000</v>
      </c>
      <c r="U1025" s="54">
        <f>ROUNDUP(装备强化!$F$3*INDEX(装备强化!$C$12:$C$26,MATCH(装备强化附表!U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99</v>
      </c>
      <c r="V1025" s="54">
        <f t="shared" si="232"/>
        <v>198000</v>
      </c>
      <c r="W1025" s="54">
        <f>ROUNDUP(装备强化!$F$3*INDEX(装备强化!$C$12:$C$26,MATCH(装备强化附表!W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111</v>
      </c>
      <c r="X1025" s="54">
        <f t="shared" si="233"/>
        <v>222000</v>
      </c>
      <c r="Y1025" s="54">
        <f>ROUNDUP(装备强化!$F$3*INDEX(装备强化!$C$12:$C$26,MATCH(装备强化附表!Y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123</v>
      </c>
      <c r="Z1025" s="54">
        <f t="shared" si="234"/>
        <v>246000</v>
      </c>
      <c r="AA1025" s="54">
        <f>ROUNDUP(装备强化!$F$3*INDEX(装备强化!$C$12:$C$26,MATCH(装备强化附表!AA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216</v>
      </c>
      <c r="AB1025" s="54">
        <f t="shared" si="235"/>
        <v>432000</v>
      </c>
      <c r="AC1025" s="54">
        <f>ROUNDUP(装备强化!$F$3*INDEX(装备强化!$C$12:$C$26,MATCH(装备强化附表!AC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240</v>
      </c>
      <c r="AD1025" s="54">
        <f t="shared" si="236"/>
        <v>480000</v>
      </c>
      <c r="AE1025" s="54">
        <f>ROUNDUP(装备强化!$F$3*INDEX(装备强化!$C$12:$C$26,MATCH(装备强化附表!AE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264</v>
      </c>
      <c r="AF1025" s="54">
        <f t="shared" si="237"/>
        <v>528000</v>
      </c>
      <c r="AG1025" s="54">
        <f>ROUNDUP(装备强化!$F$3*INDEX(装备强化!$C$12:$C$26,MATCH(装备强化附表!AG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288</v>
      </c>
      <c r="AH1025" s="54">
        <f t="shared" si="238"/>
        <v>576000</v>
      </c>
      <c r="AI1025" s="54">
        <f>ROUNDUP(装备强化!$F$3*INDEX(装备强化!$C$12:$C$26,MATCH(装备强化附表!AI$1,装备强化!$B$12:$B$26,0))*INDEX(装备强化!$G$12:$G$16,MATCH(装备强化附表!$D1025,装备强化!$F$12:$F$16,0))*(INDEX(装备强化!$K$12:$K$26,MATCH(装备强化附表!$E1025,装备强化!$J$12:$J$26,0))+IF($B1025=1,装备强化!$K$28,0))*INDEX(装备强化!$O$12:$O$21,MATCH(装备强化附表!$C1025,装备强化!$N$12:$N$21,0)),0)</f>
        <v>312</v>
      </c>
      <c r="AJ1025" s="54">
        <f t="shared" si="239"/>
        <v>624000</v>
      </c>
    </row>
    <row r="1026" spans="1:36">
      <c r="A1026" t="s">
        <v>503</v>
      </c>
      <c r="B1026">
        <v>1</v>
      </c>
      <c r="C1026" t="s">
        <v>127</v>
      </c>
      <c r="D1026" t="s">
        <v>313</v>
      </c>
      <c r="E1026">
        <v>5</v>
      </c>
      <c r="F1026" t="s">
        <v>139</v>
      </c>
      <c r="G1026" s="54">
        <f>ROUNDUP(装备强化!$F$3*INDEX(装备强化!$C$12:$C$26,MATCH(装备强化附表!G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24</v>
      </c>
      <c r="H1026" s="54">
        <f t="shared" si="225"/>
        <v>48000</v>
      </c>
      <c r="I1026" s="54">
        <f>ROUNDUP(装备强化!$F$3*INDEX(装备强化!$C$12:$C$26,MATCH(装备强化附表!I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36</v>
      </c>
      <c r="J1026" s="54">
        <f t="shared" si="226"/>
        <v>72000</v>
      </c>
      <c r="K1026" s="54">
        <f>ROUNDUP(装备强化!$F$3*INDEX(装备强化!$C$12:$C$26,MATCH(装备强化附表!K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54</v>
      </c>
      <c r="L1026" s="54">
        <f t="shared" si="227"/>
        <v>108000</v>
      </c>
      <c r="M1026" s="54">
        <f>ROUNDUP(装备强化!$F$3*INDEX(装备强化!$C$12:$C$26,MATCH(装备强化附表!M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66</v>
      </c>
      <c r="N1026" s="54">
        <f t="shared" si="228"/>
        <v>132000</v>
      </c>
      <c r="O1026" s="54">
        <f>ROUNDUP(装备强化!$F$3*INDEX(装备强化!$C$12:$C$26,MATCH(装备强化附表!O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84</v>
      </c>
      <c r="P1026" s="54">
        <f t="shared" si="229"/>
        <v>168000</v>
      </c>
      <c r="Q1026" s="54">
        <f>ROUNDUP(装备强化!$F$3*INDEX(装备强化!$C$12:$C$26,MATCH(装备强化附表!Q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150</v>
      </c>
      <c r="R1026" s="54">
        <f t="shared" si="230"/>
        <v>300000</v>
      </c>
      <c r="S1026" s="54">
        <f>ROUNDUP(装备强化!$F$3*INDEX(装备强化!$C$12:$C$26,MATCH(装备强化附表!S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174</v>
      </c>
      <c r="T1026" s="54">
        <f t="shared" si="231"/>
        <v>348000</v>
      </c>
      <c r="U1026" s="54">
        <f>ROUNDUP(装备强化!$F$3*INDEX(装备强化!$C$12:$C$26,MATCH(装备强化附表!U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198</v>
      </c>
      <c r="V1026" s="54">
        <f t="shared" si="232"/>
        <v>396000</v>
      </c>
      <c r="W1026" s="54">
        <f>ROUNDUP(装备强化!$F$3*INDEX(装备强化!$C$12:$C$26,MATCH(装备强化附表!W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222</v>
      </c>
      <c r="X1026" s="54">
        <f t="shared" si="233"/>
        <v>444000</v>
      </c>
      <c r="Y1026" s="54">
        <f>ROUNDUP(装备强化!$F$3*INDEX(装备强化!$C$12:$C$26,MATCH(装备强化附表!Y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246</v>
      </c>
      <c r="Z1026" s="54">
        <f t="shared" si="234"/>
        <v>492000</v>
      </c>
      <c r="AA1026" s="54">
        <f>ROUNDUP(装备强化!$F$3*INDEX(装备强化!$C$12:$C$26,MATCH(装备强化附表!AA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432</v>
      </c>
      <c r="AB1026" s="54">
        <f t="shared" si="235"/>
        <v>864000</v>
      </c>
      <c r="AC1026" s="54">
        <f>ROUNDUP(装备强化!$F$3*INDEX(装备强化!$C$12:$C$26,MATCH(装备强化附表!AC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480</v>
      </c>
      <c r="AD1026" s="54">
        <f t="shared" si="236"/>
        <v>960000</v>
      </c>
      <c r="AE1026" s="54">
        <f>ROUNDUP(装备强化!$F$3*INDEX(装备强化!$C$12:$C$26,MATCH(装备强化附表!AE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528</v>
      </c>
      <c r="AF1026" s="54">
        <f t="shared" si="237"/>
        <v>1056000</v>
      </c>
      <c r="AG1026" s="54">
        <f>ROUNDUP(装备强化!$F$3*INDEX(装备强化!$C$12:$C$26,MATCH(装备强化附表!AG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576</v>
      </c>
      <c r="AH1026" s="54">
        <f t="shared" si="238"/>
        <v>1152000</v>
      </c>
      <c r="AI1026" s="54">
        <f>ROUNDUP(装备强化!$F$3*INDEX(装备强化!$C$12:$C$26,MATCH(装备强化附表!AI$1,装备强化!$B$12:$B$26,0))*INDEX(装备强化!$G$12:$G$16,MATCH(装备强化附表!$D1026,装备强化!$F$12:$F$16,0))*(INDEX(装备强化!$K$12:$K$26,MATCH(装备强化附表!$E1026,装备强化!$J$12:$J$26,0))+IF($B1026=1,装备强化!$K$28,0))*INDEX(装备强化!$O$12:$O$21,MATCH(装备强化附表!$C1026,装备强化!$N$12:$N$21,0)),0)</f>
        <v>624</v>
      </c>
      <c r="AJ1026" s="54">
        <f t="shared" si="239"/>
        <v>1248000</v>
      </c>
    </row>
    <row r="1027" spans="1:36">
      <c r="A1027" t="s">
        <v>508</v>
      </c>
      <c r="B1027">
        <v>0</v>
      </c>
      <c r="C1027" t="s">
        <v>128</v>
      </c>
      <c r="D1027" t="s">
        <v>313</v>
      </c>
      <c r="E1027">
        <v>5</v>
      </c>
      <c r="F1027" t="s">
        <v>139</v>
      </c>
      <c r="G1027" s="54">
        <f>ROUNDUP(装备强化!$F$3*INDEX(装备强化!$C$12:$C$26,MATCH(装备强化附表!G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8</v>
      </c>
      <c r="H1027" s="54">
        <f t="shared" si="225"/>
        <v>16000</v>
      </c>
      <c r="I1027" s="54">
        <f>ROUNDUP(装备强化!$F$3*INDEX(装备强化!$C$12:$C$26,MATCH(装备强化附表!I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12</v>
      </c>
      <c r="J1027" s="54">
        <f t="shared" si="226"/>
        <v>24000</v>
      </c>
      <c r="K1027" s="54">
        <f>ROUNDUP(装备强化!$F$3*INDEX(装备强化!$C$12:$C$26,MATCH(装备强化附表!K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17</v>
      </c>
      <c r="L1027" s="54">
        <f t="shared" si="227"/>
        <v>34000</v>
      </c>
      <c r="M1027" s="54">
        <f>ROUNDUP(装备强化!$F$3*INDEX(装备强化!$C$12:$C$26,MATCH(装备强化附表!M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21</v>
      </c>
      <c r="N1027" s="54">
        <f t="shared" si="228"/>
        <v>42000</v>
      </c>
      <c r="O1027" s="54">
        <f>ROUNDUP(装备强化!$F$3*INDEX(装备强化!$C$12:$C$26,MATCH(装备强化附表!O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27</v>
      </c>
      <c r="P1027" s="54">
        <f t="shared" si="229"/>
        <v>54000</v>
      </c>
      <c r="Q1027" s="54">
        <f>ROUNDUP(装备强化!$F$3*INDEX(装备强化!$C$12:$C$26,MATCH(装备强化附表!Q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47</v>
      </c>
      <c r="R1027" s="54">
        <f t="shared" si="230"/>
        <v>94000</v>
      </c>
      <c r="S1027" s="54">
        <f>ROUNDUP(装备强化!$F$3*INDEX(装备强化!$C$12:$C$26,MATCH(装备强化附表!S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55</v>
      </c>
      <c r="T1027" s="54">
        <f t="shared" si="231"/>
        <v>110000</v>
      </c>
      <c r="U1027" s="54">
        <f>ROUNDUP(装备强化!$F$3*INDEX(装备强化!$C$12:$C$26,MATCH(装备强化附表!U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62</v>
      </c>
      <c r="V1027" s="54">
        <f t="shared" si="232"/>
        <v>124000</v>
      </c>
      <c r="W1027" s="54">
        <f>ROUNDUP(装备强化!$F$3*INDEX(装备强化!$C$12:$C$26,MATCH(装备强化附表!W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70</v>
      </c>
      <c r="X1027" s="54">
        <f t="shared" si="233"/>
        <v>140000</v>
      </c>
      <c r="Y1027" s="54">
        <f>ROUNDUP(装备强化!$F$3*INDEX(装备强化!$C$12:$C$26,MATCH(装备强化附表!Y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77</v>
      </c>
      <c r="Z1027" s="54">
        <f t="shared" si="234"/>
        <v>154000</v>
      </c>
      <c r="AA1027" s="54">
        <f>ROUNDUP(装备强化!$F$3*INDEX(装备强化!$C$12:$C$26,MATCH(装备强化附表!AA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135</v>
      </c>
      <c r="AB1027" s="54">
        <f t="shared" si="235"/>
        <v>270000</v>
      </c>
      <c r="AC1027" s="54">
        <f>ROUNDUP(装备强化!$F$3*INDEX(装备强化!$C$12:$C$26,MATCH(装备强化附表!AC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150</v>
      </c>
      <c r="AD1027" s="54">
        <f t="shared" si="236"/>
        <v>300000</v>
      </c>
      <c r="AE1027" s="54">
        <f>ROUNDUP(装备强化!$F$3*INDEX(装备强化!$C$12:$C$26,MATCH(装备强化附表!AE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165</v>
      </c>
      <c r="AF1027" s="54">
        <f t="shared" si="237"/>
        <v>330000</v>
      </c>
      <c r="AG1027" s="54">
        <f>ROUNDUP(装备强化!$F$3*INDEX(装备强化!$C$12:$C$26,MATCH(装备强化附表!AG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180</v>
      </c>
      <c r="AH1027" s="54">
        <f t="shared" si="238"/>
        <v>360000</v>
      </c>
      <c r="AI1027" s="54">
        <f>ROUNDUP(装备强化!$F$3*INDEX(装备强化!$C$12:$C$26,MATCH(装备强化附表!AI$1,装备强化!$B$12:$B$26,0))*INDEX(装备强化!$G$12:$G$16,MATCH(装备强化附表!$D1027,装备强化!$F$12:$F$16,0))*(INDEX(装备强化!$K$12:$K$26,MATCH(装备强化附表!$E1027,装备强化!$J$12:$J$26,0))+IF($B1027=1,装备强化!$K$28,0))*INDEX(装备强化!$O$12:$O$21,MATCH(装备强化附表!$C1027,装备强化!$N$12:$N$21,0)),0)</f>
        <v>195</v>
      </c>
      <c r="AJ1027" s="54">
        <f t="shared" si="239"/>
        <v>390000</v>
      </c>
    </row>
    <row r="1028" spans="1:36">
      <c r="A1028" t="s">
        <v>513</v>
      </c>
      <c r="B1028">
        <v>1</v>
      </c>
      <c r="C1028" t="s">
        <v>128</v>
      </c>
      <c r="D1028" t="s">
        <v>313</v>
      </c>
      <c r="E1028">
        <v>5</v>
      </c>
      <c r="F1028" t="s">
        <v>139</v>
      </c>
      <c r="G1028" s="54">
        <f>ROUNDUP(装备强化!$F$3*INDEX(装备强化!$C$12:$C$26,MATCH(装备强化附表!G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15</v>
      </c>
      <c r="H1028" s="54">
        <f t="shared" ref="H1028:H1091" si="240">G1028*2000</f>
        <v>30000</v>
      </c>
      <c r="I1028" s="54">
        <f>ROUNDUP(装备强化!$F$3*INDEX(装备强化!$C$12:$C$26,MATCH(装备强化附表!I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23</v>
      </c>
      <c r="J1028" s="54">
        <f t="shared" ref="J1028:J1091" si="241">I1028*2000</f>
        <v>46000</v>
      </c>
      <c r="K1028" s="54">
        <f>ROUNDUP(装备强化!$F$3*INDEX(装备强化!$C$12:$C$26,MATCH(装备强化附表!K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34</v>
      </c>
      <c r="L1028" s="54">
        <f t="shared" ref="L1028:L1091" si="242">K1028*2000</f>
        <v>68000</v>
      </c>
      <c r="M1028" s="54">
        <f>ROUNDUP(装备强化!$F$3*INDEX(装备强化!$C$12:$C$26,MATCH(装备强化附表!M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42</v>
      </c>
      <c r="N1028" s="54">
        <f t="shared" ref="N1028:N1091" si="243">M1028*2000</f>
        <v>84000</v>
      </c>
      <c r="O1028" s="54">
        <f>ROUNDUP(装备强化!$F$3*INDEX(装备强化!$C$12:$C$26,MATCH(装备强化附表!O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53</v>
      </c>
      <c r="P1028" s="54">
        <f t="shared" ref="P1028:P1091" si="244">O1028*2000</f>
        <v>106000</v>
      </c>
      <c r="Q1028" s="54">
        <f>ROUNDUP(装备强化!$F$3*INDEX(装备强化!$C$12:$C$26,MATCH(装备强化附表!Q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94</v>
      </c>
      <c r="R1028" s="54">
        <f t="shared" ref="R1028:R1091" si="245">Q1028*2000</f>
        <v>188000</v>
      </c>
      <c r="S1028" s="54">
        <f>ROUNDUP(装备强化!$F$3*INDEX(装备强化!$C$12:$C$26,MATCH(装备强化附表!S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109</v>
      </c>
      <c r="T1028" s="54">
        <f t="shared" ref="T1028:T1091" si="246">S1028*2000</f>
        <v>218000</v>
      </c>
      <c r="U1028" s="54">
        <f>ROUNDUP(装备强化!$F$3*INDEX(装备强化!$C$12:$C$26,MATCH(装备强化附表!U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124</v>
      </c>
      <c r="V1028" s="54">
        <f t="shared" ref="V1028:V1091" si="247">U1028*2000</f>
        <v>248000</v>
      </c>
      <c r="W1028" s="54">
        <f>ROUNDUP(装备强化!$F$3*INDEX(装备强化!$C$12:$C$26,MATCH(装备强化附表!W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139</v>
      </c>
      <c r="X1028" s="54">
        <f t="shared" ref="X1028:X1091" si="248">W1028*2000</f>
        <v>278000</v>
      </c>
      <c r="Y1028" s="54">
        <f>ROUNDUP(装备强化!$F$3*INDEX(装备强化!$C$12:$C$26,MATCH(装备强化附表!Y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154</v>
      </c>
      <c r="Z1028" s="54">
        <f t="shared" ref="Z1028:Z1091" si="249">Y1028*2000</f>
        <v>308000</v>
      </c>
      <c r="AA1028" s="54">
        <f>ROUNDUP(装备强化!$F$3*INDEX(装备强化!$C$12:$C$26,MATCH(装备强化附表!AA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270</v>
      </c>
      <c r="AB1028" s="54">
        <f t="shared" ref="AB1028:AB1091" si="250">AA1028*2000</f>
        <v>540000</v>
      </c>
      <c r="AC1028" s="54">
        <f>ROUNDUP(装备强化!$F$3*INDEX(装备强化!$C$12:$C$26,MATCH(装备强化附表!AC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300</v>
      </c>
      <c r="AD1028" s="54">
        <f t="shared" ref="AD1028:AD1091" si="251">AC1028*2000</f>
        <v>600000</v>
      </c>
      <c r="AE1028" s="54">
        <f>ROUNDUP(装备强化!$F$3*INDEX(装备强化!$C$12:$C$26,MATCH(装备强化附表!AE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330</v>
      </c>
      <c r="AF1028" s="54">
        <f t="shared" ref="AF1028:AF1091" si="252">AE1028*2000</f>
        <v>660000</v>
      </c>
      <c r="AG1028" s="54">
        <f>ROUNDUP(装备强化!$F$3*INDEX(装备强化!$C$12:$C$26,MATCH(装备强化附表!AG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360</v>
      </c>
      <c r="AH1028" s="54">
        <f t="shared" ref="AH1028:AH1091" si="253">AG1028*2000</f>
        <v>720000</v>
      </c>
      <c r="AI1028" s="54">
        <f>ROUNDUP(装备强化!$F$3*INDEX(装备强化!$C$12:$C$26,MATCH(装备强化附表!AI$1,装备强化!$B$12:$B$26,0))*INDEX(装备强化!$G$12:$G$16,MATCH(装备强化附表!$D1028,装备强化!$F$12:$F$16,0))*(INDEX(装备强化!$K$12:$K$26,MATCH(装备强化附表!$E1028,装备强化!$J$12:$J$26,0))+IF($B1028=1,装备强化!$K$28,0))*INDEX(装备强化!$O$12:$O$21,MATCH(装备强化附表!$C1028,装备强化!$N$12:$N$21,0)),0)</f>
        <v>390</v>
      </c>
      <c r="AJ1028" s="54">
        <f t="shared" ref="AJ1028:AJ1091" si="254">AI1028*2000</f>
        <v>780000</v>
      </c>
    </row>
    <row r="1029" spans="1:36">
      <c r="A1029" t="s">
        <v>518</v>
      </c>
      <c r="B1029">
        <v>0</v>
      </c>
      <c r="C1029" t="s">
        <v>127</v>
      </c>
      <c r="D1029" t="s">
        <v>313</v>
      </c>
      <c r="E1029">
        <v>5</v>
      </c>
      <c r="F1029" t="s">
        <v>137</v>
      </c>
      <c r="G1029" s="54">
        <f>ROUNDUP(装备强化!$F$3*INDEX(装备强化!$C$12:$C$26,MATCH(装备强化附表!G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12</v>
      </c>
      <c r="H1029" s="54">
        <f t="shared" si="240"/>
        <v>24000</v>
      </c>
      <c r="I1029" s="54">
        <f>ROUNDUP(装备强化!$F$3*INDEX(装备强化!$C$12:$C$26,MATCH(装备强化附表!I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18</v>
      </c>
      <c r="J1029" s="54">
        <f t="shared" si="241"/>
        <v>36000</v>
      </c>
      <c r="K1029" s="54">
        <f>ROUNDUP(装备强化!$F$3*INDEX(装备强化!$C$12:$C$26,MATCH(装备强化附表!K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27</v>
      </c>
      <c r="L1029" s="54">
        <f t="shared" si="242"/>
        <v>54000</v>
      </c>
      <c r="M1029" s="54">
        <f>ROUNDUP(装备强化!$F$3*INDEX(装备强化!$C$12:$C$26,MATCH(装备强化附表!M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33</v>
      </c>
      <c r="N1029" s="54">
        <f t="shared" si="243"/>
        <v>66000</v>
      </c>
      <c r="O1029" s="54">
        <f>ROUNDUP(装备强化!$F$3*INDEX(装备强化!$C$12:$C$26,MATCH(装备强化附表!O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42</v>
      </c>
      <c r="P1029" s="54">
        <f t="shared" si="244"/>
        <v>84000</v>
      </c>
      <c r="Q1029" s="54">
        <f>ROUNDUP(装备强化!$F$3*INDEX(装备强化!$C$12:$C$26,MATCH(装备强化附表!Q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75</v>
      </c>
      <c r="R1029" s="54">
        <f t="shared" si="245"/>
        <v>150000</v>
      </c>
      <c r="S1029" s="54">
        <f>ROUNDUP(装备强化!$F$3*INDEX(装备强化!$C$12:$C$26,MATCH(装备强化附表!S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87</v>
      </c>
      <c r="T1029" s="54">
        <f t="shared" si="246"/>
        <v>174000</v>
      </c>
      <c r="U1029" s="54">
        <f>ROUNDUP(装备强化!$F$3*INDEX(装备强化!$C$12:$C$26,MATCH(装备强化附表!U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99</v>
      </c>
      <c r="V1029" s="54">
        <f t="shared" si="247"/>
        <v>198000</v>
      </c>
      <c r="W1029" s="54">
        <f>ROUNDUP(装备强化!$F$3*INDEX(装备强化!$C$12:$C$26,MATCH(装备强化附表!W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111</v>
      </c>
      <c r="X1029" s="54">
        <f t="shared" si="248"/>
        <v>222000</v>
      </c>
      <c r="Y1029" s="54">
        <f>ROUNDUP(装备强化!$F$3*INDEX(装备强化!$C$12:$C$26,MATCH(装备强化附表!Y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123</v>
      </c>
      <c r="Z1029" s="54">
        <f t="shared" si="249"/>
        <v>246000</v>
      </c>
      <c r="AA1029" s="54">
        <f>ROUNDUP(装备强化!$F$3*INDEX(装备强化!$C$12:$C$26,MATCH(装备强化附表!AA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216</v>
      </c>
      <c r="AB1029" s="54">
        <f t="shared" si="250"/>
        <v>432000</v>
      </c>
      <c r="AC1029" s="54">
        <f>ROUNDUP(装备强化!$F$3*INDEX(装备强化!$C$12:$C$26,MATCH(装备强化附表!AC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240</v>
      </c>
      <c r="AD1029" s="54">
        <f t="shared" si="251"/>
        <v>480000</v>
      </c>
      <c r="AE1029" s="54">
        <f>ROUNDUP(装备强化!$F$3*INDEX(装备强化!$C$12:$C$26,MATCH(装备强化附表!AE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264</v>
      </c>
      <c r="AF1029" s="54">
        <f t="shared" si="252"/>
        <v>528000</v>
      </c>
      <c r="AG1029" s="54">
        <f>ROUNDUP(装备强化!$F$3*INDEX(装备强化!$C$12:$C$26,MATCH(装备强化附表!AG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288</v>
      </c>
      <c r="AH1029" s="54">
        <f t="shared" si="253"/>
        <v>576000</v>
      </c>
      <c r="AI1029" s="54">
        <f>ROUNDUP(装备强化!$F$3*INDEX(装备强化!$C$12:$C$26,MATCH(装备强化附表!AI$1,装备强化!$B$12:$B$26,0))*INDEX(装备强化!$G$12:$G$16,MATCH(装备强化附表!$D1029,装备强化!$F$12:$F$16,0))*(INDEX(装备强化!$K$12:$K$26,MATCH(装备强化附表!$E1029,装备强化!$J$12:$J$26,0))+IF($B1029=1,装备强化!$K$28,0))*INDEX(装备强化!$O$12:$O$21,MATCH(装备强化附表!$C1029,装备强化!$N$12:$N$21,0)),0)</f>
        <v>312</v>
      </c>
      <c r="AJ1029" s="54">
        <f t="shared" si="254"/>
        <v>624000</v>
      </c>
    </row>
    <row r="1030" spans="1:36">
      <c r="A1030" t="s">
        <v>523</v>
      </c>
      <c r="B1030">
        <v>1</v>
      </c>
      <c r="C1030" t="s">
        <v>127</v>
      </c>
      <c r="D1030" t="s">
        <v>313</v>
      </c>
      <c r="E1030">
        <v>5</v>
      </c>
      <c r="F1030" t="s">
        <v>137</v>
      </c>
      <c r="G1030" s="54">
        <f>ROUNDUP(装备强化!$F$3*INDEX(装备强化!$C$12:$C$26,MATCH(装备强化附表!G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24</v>
      </c>
      <c r="H1030" s="54">
        <f t="shared" si="240"/>
        <v>48000</v>
      </c>
      <c r="I1030" s="54">
        <f>ROUNDUP(装备强化!$F$3*INDEX(装备强化!$C$12:$C$26,MATCH(装备强化附表!I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36</v>
      </c>
      <c r="J1030" s="54">
        <f t="shared" si="241"/>
        <v>72000</v>
      </c>
      <c r="K1030" s="54">
        <f>ROUNDUP(装备强化!$F$3*INDEX(装备强化!$C$12:$C$26,MATCH(装备强化附表!K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54</v>
      </c>
      <c r="L1030" s="54">
        <f t="shared" si="242"/>
        <v>108000</v>
      </c>
      <c r="M1030" s="54">
        <f>ROUNDUP(装备强化!$F$3*INDEX(装备强化!$C$12:$C$26,MATCH(装备强化附表!M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66</v>
      </c>
      <c r="N1030" s="54">
        <f t="shared" si="243"/>
        <v>132000</v>
      </c>
      <c r="O1030" s="54">
        <f>ROUNDUP(装备强化!$F$3*INDEX(装备强化!$C$12:$C$26,MATCH(装备强化附表!O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84</v>
      </c>
      <c r="P1030" s="54">
        <f t="shared" si="244"/>
        <v>168000</v>
      </c>
      <c r="Q1030" s="54">
        <f>ROUNDUP(装备强化!$F$3*INDEX(装备强化!$C$12:$C$26,MATCH(装备强化附表!Q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150</v>
      </c>
      <c r="R1030" s="54">
        <f t="shared" si="245"/>
        <v>300000</v>
      </c>
      <c r="S1030" s="54">
        <f>ROUNDUP(装备强化!$F$3*INDEX(装备强化!$C$12:$C$26,MATCH(装备强化附表!S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174</v>
      </c>
      <c r="T1030" s="54">
        <f t="shared" si="246"/>
        <v>348000</v>
      </c>
      <c r="U1030" s="54">
        <f>ROUNDUP(装备强化!$F$3*INDEX(装备强化!$C$12:$C$26,MATCH(装备强化附表!U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198</v>
      </c>
      <c r="V1030" s="54">
        <f t="shared" si="247"/>
        <v>396000</v>
      </c>
      <c r="W1030" s="54">
        <f>ROUNDUP(装备强化!$F$3*INDEX(装备强化!$C$12:$C$26,MATCH(装备强化附表!W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222</v>
      </c>
      <c r="X1030" s="54">
        <f t="shared" si="248"/>
        <v>444000</v>
      </c>
      <c r="Y1030" s="54">
        <f>ROUNDUP(装备强化!$F$3*INDEX(装备强化!$C$12:$C$26,MATCH(装备强化附表!Y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246</v>
      </c>
      <c r="Z1030" s="54">
        <f t="shared" si="249"/>
        <v>492000</v>
      </c>
      <c r="AA1030" s="54">
        <f>ROUNDUP(装备强化!$F$3*INDEX(装备强化!$C$12:$C$26,MATCH(装备强化附表!AA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432</v>
      </c>
      <c r="AB1030" s="54">
        <f t="shared" si="250"/>
        <v>864000</v>
      </c>
      <c r="AC1030" s="54">
        <f>ROUNDUP(装备强化!$F$3*INDEX(装备强化!$C$12:$C$26,MATCH(装备强化附表!AC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480</v>
      </c>
      <c r="AD1030" s="54">
        <f t="shared" si="251"/>
        <v>960000</v>
      </c>
      <c r="AE1030" s="54">
        <f>ROUNDUP(装备强化!$F$3*INDEX(装备强化!$C$12:$C$26,MATCH(装备强化附表!AE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528</v>
      </c>
      <c r="AF1030" s="54">
        <f t="shared" si="252"/>
        <v>1056000</v>
      </c>
      <c r="AG1030" s="54">
        <f>ROUNDUP(装备强化!$F$3*INDEX(装备强化!$C$12:$C$26,MATCH(装备强化附表!AG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576</v>
      </c>
      <c r="AH1030" s="54">
        <f t="shared" si="253"/>
        <v>1152000</v>
      </c>
      <c r="AI1030" s="54">
        <f>ROUNDUP(装备强化!$F$3*INDEX(装备强化!$C$12:$C$26,MATCH(装备强化附表!AI$1,装备强化!$B$12:$B$26,0))*INDEX(装备强化!$G$12:$G$16,MATCH(装备强化附表!$D1030,装备强化!$F$12:$F$16,0))*(INDEX(装备强化!$K$12:$K$26,MATCH(装备强化附表!$E1030,装备强化!$J$12:$J$26,0))+IF($B1030=1,装备强化!$K$28,0))*INDEX(装备强化!$O$12:$O$21,MATCH(装备强化附表!$C1030,装备强化!$N$12:$N$21,0)),0)</f>
        <v>624</v>
      </c>
      <c r="AJ1030" s="54">
        <f t="shared" si="254"/>
        <v>1248000</v>
      </c>
    </row>
    <row r="1031" spans="1:36">
      <c r="A1031" t="s">
        <v>528</v>
      </c>
      <c r="B1031">
        <v>0</v>
      </c>
      <c r="C1031" t="s">
        <v>128</v>
      </c>
      <c r="D1031" t="s">
        <v>313</v>
      </c>
      <c r="E1031">
        <v>5</v>
      </c>
      <c r="F1031" t="s">
        <v>137</v>
      </c>
      <c r="G1031" s="54">
        <f>ROUNDUP(装备强化!$F$3*INDEX(装备强化!$C$12:$C$26,MATCH(装备强化附表!G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8</v>
      </c>
      <c r="H1031" s="54">
        <f t="shared" si="240"/>
        <v>16000</v>
      </c>
      <c r="I1031" s="54">
        <f>ROUNDUP(装备强化!$F$3*INDEX(装备强化!$C$12:$C$26,MATCH(装备强化附表!I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12</v>
      </c>
      <c r="J1031" s="54">
        <f t="shared" si="241"/>
        <v>24000</v>
      </c>
      <c r="K1031" s="54">
        <f>ROUNDUP(装备强化!$F$3*INDEX(装备强化!$C$12:$C$26,MATCH(装备强化附表!K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17</v>
      </c>
      <c r="L1031" s="54">
        <f t="shared" si="242"/>
        <v>34000</v>
      </c>
      <c r="M1031" s="54">
        <f>ROUNDUP(装备强化!$F$3*INDEX(装备强化!$C$12:$C$26,MATCH(装备强化附表!M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21</v>
      </c>
      <c r="N1031" s="54">
        <f t="shared" si="243"/>
        <v>42000</v>
      </c>
      <c r="O1031" s="54">
        <f>ROUNDUP(装备强化!$F$3*INDEX(装备强化!$C$12:$C$26,MATCH(装备强化附表!O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27</v>
      </c>
      <c r="P1031" s="54">
        <f t="shared" si="244"/>
        <v>54000</v>
      </c>
      <c r="Q1031" s="54">
        <f>ROUNDUP(装备强化!$F$3*INDEX(装备强化!$C$12:$C$26,MATCH(装备强化附表!Q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47</v>
      </c>
      <c r="R1031" s="54">
        <f t="shared" si="245"/>
        <v>94000</v>
      </c>
      <c r="S1031" s="54">
        <f>ROUNDUP(装备强化!$F$3*INDEX(装备强化!$C$12:$C$26,MATCH(装备强化附表!S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55</v>
      </c>
      <c r="T1031" s="54">
        <f t="shared" si="246"/>
        <v>110000</v>
      </c>
      <c r="U1031" s="54">
        <f>ROUNDUP(装备强化!$F$3*INDEX(装备强化!$C$12:$C$26,MATCH(装备强化附表!U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62</v>
      </c>
      <c r="V1031" s="54">
        <f t="shared" si="247"/>
        <v>124000</v>
      </c>
      <c r="W1031" s="54">
        <f>ROUNDUP(装备强化!$F$3*INDEX(装备强化!$C$12:$C$26,MATCH(装备强化附表!W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70</v>
      </c>
      <c r="X1031" s="54">
        <f t="shared" si="248"/>
        <v>140000</v>
      </c>
      <c r="Y1031" s="54">
        <f>ROUNDUP(装备强化!$F$3*INDEX(装备强化!$C$12:$C$26,MATCH(装备强化附表!Y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77</v>
      </c>
      <c r="Z1031" s="54">
        <f t="shared" si="249"/>
        <v>154000</v>
      </c>
      <c r="AA1031" s="54">
        <f>ROUNDUP(装备强化!$F$3*INDEX(装备强化!$C$12:$C$26,MATCH(装备强化附表!AA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135</v>
      </c>
      <c r="AB1031" s="54">
        <f t="shared" si="250"/>
        <v>270000</v>
      </c>
      <c r="AC1031" s="54">
        <f>ROUNDUP(装备强化!$F$3*INDEX(装备强化!$C$12:$C$26,MATCH(装备强化附表!AC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150</v>
      </c>
      <c r="AD1031" s="54">
        <f t="shared" si="251"/>
        <v>300000</v>
      </c>
      <c r="AE1031" s="54">
        <f>ROUNDUP(装备强化!$F$3*INDEX(装备强化!$C$12:$C$26,MATCH(装备强化附表!AE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165</v>
      </c>
      <c r="AF1031" s="54">
        <f t="shared" si="252"/>
        <v>330000</v>
      </c>
      <c r="AG1031" s="54">
        <f>ROUNDUP(装备强化!$F$3*INDEX(装备强化!$C$12:$C$26,MATCH(装备强化附表!AG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180</v>
      </c>
      <c r="AH1031" s="54">
        <f t="shared" si="253"/>
        <v>360000</v>
      </c>
      <c r="AI1031" s="54">
        <f>ROUNDUP(装备强化!$F$3*INDEX(装备强化!$C$12:$C$26,MATCH(装备强化附表!AI$1,装备强化!$B$12:$B$26,0))*INDEX(装备强化!$G$12:$G$16,MATCH(装备强化附表!$D1031,装备强化!$F$12:$F$16,0))*(INDEX(装备强化!$K$12:$K$26,MATCH(装备强化附表!$E1031,装备强化!$J$12:$J$26,0))+IF($B1031=1,装备强化!$K$28,0))*INDEX(装备强化!$O$12:$O$21,MATCH(装备强化附表!$C1031,装备强化!$N$12:$N$21,0)),0)</f>
        <v>195</v>
      </c>
      <c r="AJ1031" s="54">
        <f t="shared" si="254"/>
        <v>390000</v>
      </c>
    </row>
    <row r="1032" spans="1:36">
      <c r="A1032" t="s">
        <v>533</v>
      </c>
      <c r="B1032">
        <v>1</v>
      </c>
      <c r="C1032" t="s">
        <v>128</v>
      </c>
      <c r="D1032" t="s">
        <v>313</v>
      </c>
      <c r="E1032">
        <v>5</v>
      </c>
      <c r="F1032" t="s">
        <v>137</v>
      </c>
      <c r="G1032" s="54">
        <f>ROUNDUP(装备强化!$F$3*INDEX(装备强化!$C$12:$C$26,MATCH(装备强化附表!G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15</v>
      </c>
      <c r="H1032" s="54">
        <f t="shared" si="240"/>
        <v>30000</v>
      </c>
      <c r="I1032" s="54">
        <f>ROUNDUP(装备强化!$F$3*INDEX(装备强化!$C$12:$C$26,MATCH(装备强化附表!I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23</v>
      </c>
      <c r="J1032" s="54">
        <f t="shared" si="241"/>
        <v>46000</v>
      </c>
      <c r="K1032" s="54">
        <f>ROUNDUP(装备强化!$F$3*INDEX(装备强化!$C$12:$C$26,MATCH(装备强化附表!K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34</v>
      </c>
      <c r="L1032" s="54">
        <f t="shared" si="242"/>
        <v>68000</v>
      </c>
      <c r="M1032" s="54">
        <f>ROUNDUP(装备强化!$F$3*INDEX(装备强化!$C$12:$C$26,MATCH(装备强化附表!M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42</v>
      </c>
      <c r="N1032" s="54">
        <f t="shared" si="243"/>
        <v>84000</v>
      </c>
      <c r="O1032" s="54">
        <f>ROUNDUP(装备强化!$F$3*INDEX(装备强化!$C$12:$C$26,MATCH(装备强化附表!O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53</v>
      </c>
      <c r="P1032" s="54">
        <f t="shared" si="244"/>
        <v>106000</v>
      </c>
      <c r="Q1032" s="54">
        <f>ROUNDUP(装备强化!$F$3*INDEX(装备强化!$C$12:$C$26,MATCH(装备强化附表!Q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94</v>
      </c>
      <c r="R1032" s="54">
        <f t="shared" si="245"/>
        <v>188000</v>
      </c>
      <c r="S1032" s="54">
        <f>ROUNDUP(装备强化!$F$3*INDEX(装备强化!$C$12:$C$26,MATCH(装备强化附表!S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109</v>
      </c>
      <c r="T1032" s="54">
        <f t="shared" si="246"/>
        <v>218000</v>
      </c>
      <c r="U1032" s="54">
        <f>ROUNDUP(装备强化!$F$3*INDEX(装备强化!$C$12:$C$26,MATCH(装备强化附表!U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124</v>
      </c>
      <c r="V1032" s="54">
        <f t="shared" si="247"/>
        <v>248000</v>
      </c>
      <c r="W1032" s="54">
        <f>ROUNDUP(装备强化!$F$3*INDEX(装备强化!$C$12:$C$26,MATCH(装备强化附表!W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139</v>
      </c>
      <c r="X1032" s="54">
        <f t="shared" si="248"/>
        <v>278000</v>
      </c>
      <c r="Y1032" s="54">
        <f>ROUNDUP(装备强化!$F$3*INDEX(装备强化!$C$12:$C$26,MATCH(装备强化附表!Y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154</v>
      </c>
      <c r="Z1032" s="54">
        <f t="shared" si="249"/>
        <v>308000</v>
      </c>
      <c r="AA1032" s="54">
        <f>ROUNDUP(装备强化!$F$3*INDEX(装备强化!$C$12:$C$26,MATCH(装备强化附表!AA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270</v>
      </c>
      <c r="AB1032" s="54">
        <f t="shared" si="250"/>
        <v>540000</v>
      </c>
      <c r="AC1032" s="54">
        <f>ROUNDUP(装备强化!$F$3*INDEX(装备强化!$C$12:$C$26,MATCH(装备强化附表!AC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300</v>
      </c>
      <c r="AD1032" s="54">
        <f t="shared" si="251"/>
        <v>600000</v>
      </c>
      <c r="AE1032" s="54">
        <f>ROUNDUP(装备强化!$F$3*INDEX(装备强化!$C$12:$C$26,MATCH(装备强化附表!AE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330</v>
      </c>
      <c r="AF1032" s="54">
        <f t="shared" si="252"/>
        <v>660000</v>
      </c>
      <c r="AG1032" s="54">
        <f>ROUNDUP(装备强化!$F$3*INDEX(装备强化!$C$12:$C$26,MATCH(装备强化附表!AG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360</v>
      </c>
      <c r="AH1032" s="54">
        <f t="shared" si="253"/>
        <v>720000</v>
      </c>
      <c r="AI1032" s="54">
        <f>ROUNDUP(装备强化!$F$3*INDEX(装备强化!$C$12:$C$26,MATCH(装备强化附表!AI$1,装备强化!$B$12:$B$26,0))*INDEX(装备强化!$G$12:$G$16,MATCH(装备强化附表!$D1032,装备强化!$F$12:$F$16,0))*(INDEX(装备强化!$K$12:$K$26,MATCH(装备强化附表!$E1032,装备强化!$J$12:$J$26,0))+IF($B1032=1,装备强化!$K$28,0))*INDEX(装备强化!$O$12:$O$21,MATCH(装备强化附表!$C1032,装备强化!$N$12:$N$21,0)),0)</f>
        <v>390</v>
      </c>
      <c r="AJ1032" s="54">
        <f t="shared" si="254"/>
        <v>780000</v>
      </c>
    </row>
    <row r="1033" spans="1:36">
      <c r="A1033" t="s">
        <v>538</v>
      </c>
      <c r="B1033">
        <v>0</v>
      </c>
      <c r="C1033" t="s">
        <v>126</v>
      </c>
      <c r="D1033" t="s">
        <v>313</v>
      </c>
      <c r="E1033">
        <v>5</v>
      </c>
      <c r="F1033" t="s">
        <v>232</v>
      </c>
      <c r="G1033" s="54">
        <f>ROUNDUP(装备强化!$F$3*INDEX(装备强化!$C$12:$C$26,MATCH(装备强化附表!G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6</v>
      </c>
      <c r="H1033" s="54">
        <f t="shared" si="240"/>
        <v>12000</v>
      </c>
      <c r="I1033" s="54">
        <f>ROUNDUP(装备强化!$F$3*INDEX(装备强化!$C$12:$C$26,MATCH(装备强化附表!I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9</v>
      </c>
      <c r="J1033" s="54">
        <f t="shared" si="241"/>
        <v>18000</v>
      </c>
      <c r="K1033" s="54">
        <f>ROUNDUP(装备强化!$F$3*INDEX(装备强化!$C$12:$C$26,MATCH(装备强化附表!K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14</v>
      </c>
      <c r="L1033" s="54">
        <f t="shared" si="242"/>
        <v>28000</v>
      </c>
      <c r="M1033" s="54">
        <f>ROUNDUP(装备强化!$F$3*INDEX(装备强化!$C$12:$C$26,MATCH(装备强化附表!M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17</v>
      </c>
      <c r="N1033" s="54">
        <f t="shared" si="243"/>
        <v>34000</v>
      </c>
      <c r="O1033" s="54">
        <f>ROUNDUP(装备强化!$F$3*INDEX(装备强化!$C$12:$C$26,MATCH(装备强化附表!O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21</v>
      </c>
      <c r="P1033" s="54">
        <f t="shared" si="244"/>
        <v>42000</v>
      </c>
      <c r="Q1033" s="54">
        <f>ROUNDUP(装备强化!$F$3*INDEX(装备强化!$C$12:$C$26,MATCH(装备强化附表!Q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38</v>
      </c>
      <c r="R1033" s="54">
        <f t="shared" si="245"/>
        <v>76000</v>
      </c>
      <c r="S1033" s="54">
        <f>ROUNDUP(装备强化!$F$3*INDEX(装备强化!$C$12:$C$26,MATCH(装备强化附表!S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44</v>
      </c>
      <c r="T1033" s="54">
        <f t="shared" si="246"/>
        <v>88000</v>
      </c>
      <c r="U1033" s="54">
        <f>ROUNDUP(装备强化!$F$3*INDEX(装备强化!$C$12:$C$26,MATCH(装备强化附表!U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50</v>
      </c>
      <c r="V1033" s="54">
        <f t="shared" si="247"/>
        <v>100000</v>
      </c>
      <c r="W1033" s="54">
        <f>ROUNDUP(装备强化!$F$3*INDEX(装备强化!$C$12:$C$26,MATCH(装备强化附表!W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56</v>
      </c>
      <c r="X1033" s="54">
        <f t="shared" si="248"/>
        <v>112000</v>
      </c>
      <c r="Y1033" s="54">
        <f>ROUNDUP(装备强化!$F$3*INDEX(装备强化!$C$12:$C$26,MATCH(装备强化附表!Y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62</v>
      </c>
      <c r="Z1033" s="54">
        <f t="shared" si="249"/>
        <v>124000</v>
      </c>
      <c r="AA1033" s="54">
        <f>ROUNDUP(装备强化!$F$3*INDEX(装备强化!$C$12:$C$26,MATCH(装备强化附表!AA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108</v>
      </c>
      <c r="AB1033" s="54">
        <f t="shared" si="250"/>
        <v>216000</v>
      </c>
      <c r="AC1033" s="54">
        <f>ROUNDUP(装备强化!$F$3*INDEX(装备强化!$C$12:$C$26,MATCH(装备强化附表!AC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120</v>
      </c>
      <c r="AD1033" s="54">
        <f t="shared" si="251"/>
        <v>240000</v>
      </c>
      <c r="AE1033" s="54">
        <f>ROUNDUP(装备强化!$F$3*INDEX(装备强化!$C$12:$C$26,MATCH(装备强化附表!AE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132</v>
      </c>
      <c r="AF1033" s="54">
        <f t="shared" si="252"/>
        <v>264000</v>
      </c>
      <c r="AG1033" s="54">
        <f>ROUNDUP(装备强化!$F$3*INDEX(装备强化!$C$12:$C$26,MATCH(装备强化附表!AG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144</v>
      </c>
      <c r="AH1033" s="54">
        <f t="shared" si="253"/>
        <v>288000</v>
      </c>
      <c r="AI1033" s="54">
        <f>ROUNDUP(装备强化!$F$3*INDEX(装备强化!$C$12:$C$26,MATCH(装备强化附表!AI$1,装备强化!$B$12:$B$26,0))*INDEX(装备强化!$G$12:$G$16,MATCH(装备强化附表!$D1033,装备强化!$F$12:$F$16,0))*(INDEX(装备强化!$K$12:$K$26,MATCH(装备强化附表!$E1033,装备强化!$J$12:$J$26,0))+IF($B1033=1,装备强化!$K$28,0))*INDEX(装备强化!$O$12:$O$21,MATCH(装备强化附表!$C1033,装备强化!$N$12:$N$21,0)),0)</f>
        <v>156</v>
      </c>
      <c r="AJ1033" s="54">
        <f t="shared" si="254"/>
        <v>312000</v>
      </c>
    </row>
    <row r="1034" spans="1:36">
      <c r="A1034" t="s">
        <v>543</v>
      </c>
      <c r="B1034">
        <v>1</v>
      </c>
      <c r="C1034" t="s">
        <v>126</v>
      </c>
      <c r="D1034" t="s">
        <v>313</v>
      </c>
      <c r="E1034">
        <v>5</v>
      </c>
      <c r="F1034" t="s">
        <v>232</v>
      </c>
      <c r="G1034" s="54">
        <f>ROUNDUP(装备强化!$F$3*INDEX(装备强化!$C$12:$C$26,MATCH(装备强化附表!G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12</v>
      </c>
      <c r="H1034" s="54">
        <f t="shared" si="240"/>
        <v>24000</v>
      </c>
      <c r="I1034" s="54">
        <f>ROUNDUP(装备强化!$F$3*INDEX(装备强化!$C$12:$C$26,MATCH(装备强化附表!I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18</v>
      </c>
      <c r="J1034" s="54">
        <f t="shared" si="241"/>
        <v>36000</v>
      </c>
      <c r="K1034" s="54">
        <f>ROUNDUP(装备强化!$F$3*INDEX(装备强化!$C$12:$C$26,MATCH(装备强化附表!K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27</v>
      </c>
      <c r="L1034" s="54">
        <f t="shared" si="242"/>
        <v>54000</v>
      </c>
      <c r="M1034" s="54">
        <f>ROUNDUP(装备强化!$F$3*INDEX(装备强化!$C$12:$C$26,MATCH(装备强化附表!M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33</v>
      </c>
      <c r="N1034" s="54">
        <f t="shared" si="243"/>
        <v>66000</v>
      </c>
      <c r="O1034" s="54">
        <f>ROUNDUP(装备强化!$F$3*INDEX(装备强化!$C$12:$C$26,MATCH(装备强化附表!O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42</v>
      </c>
      <c r="P1034" s="54">
        <f t="shared" si="244"/>
        <v>84000</v>
      </c>
      <c r="Q1034" s="54">
        <f>ROUNDUP(装备强化!$F$3*INDEX(装备强化!$C$12:$C$26,MATCH(装备强化附表!Q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75</v>
      </c>
      <c r="R1034" s="54">
        <f t="shared" si="245"/>
        <v>150000</v>
      </c>
      <c r="S1034" s="54">
        <f>ROUNDUP(装备强化!$F$3*INDEX(装备强化!$C$12:$C$26,MATCH(装备强化附表!S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87</v>
      </c>
      <c r="T1034" s="54">
        <f t="shared" si="246"/>
        <v>174000</v>
      </c>
      <c r="U1034" s="54">
        <f>ROUNDUP(装备强化!$F$3*INDEX(装备强化!$C$12:$C$26,MATCH(装备强化附表!U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99</v>
      </c>
      <c r="V1034" s="54">
        <f t="shared" si="247"/>
        <v>198000</v>
      </c>
      <c r="W1034" s="54">
        <f>ROUNDUP(装备强化!$F$3*INDEX(装备强化!$C$12:$C$26,MATCH(装备强化附表!W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111</v>
      </c>
      <c r="X1034" s="54">
        <f t="shared" si="248"/>
        <v>222000</v>
      </c>
      <c r="Y1034" s="54">
        <f>ROUNDUP(装备强化!$F$3*INDEX(装备强化!$C$12:$C$26,MATCH(装备强化附表!Y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123</v>
      </c>
      <c r="Z1034" s="54">
        <f t="shared" si="249"/>
        <v>246000</v>
      </c>
      <c r="AA1034" s="54">
        <f>ROUNDUP(装备强化!$F$3*INDEX(装备强化!$C$12:$C$26,MATCH(装备强化附表!AA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216</v>
      </c>
      <c r="AB1034" s="54">
        <f t="shared" si="250"/>
        <v>432000</v>
      </c>
      <c r="AC1034" s="54">
        <f>ROUNDUP(装备强化!$F$3*INDEX(装备强化!$C$12:$C$26,MATCH(装备强化附表!AC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240</v>
      </c>
      <c r="AD1034" s="54">
        <f t="shared" si="251"/>
        <v>480000</v>
      </c>
      <c r="AE1034" s="54">
        <f>ROUNDUP(装备强化!$F$3*INDEX(装备强化!$C$12:$C$26,MATCH(装备强化附表!AE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264</v>
      </c>
      <c r="AF1034" s="54">
        <f t="shared" si="252"/>
        <v>528000</v>
      </c>
      <c r="AG1034" s="54">
        <f>ROUNDUP(装备强化!$F$3*INDEX(装备强化!$C$12:$C$26,MATCH(装备强化附表!AG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288</v>
      </c>
      <c r="AH1034" s="54">
        <f t="shared" si="253"/>
        <v>576000</v>
      </c>
      <c r="AI1034" s="54">
        <f>ROUNDUP(装备强化!$F$3*INDEX(装备强化!$C$12:$C$26,MATCH(装备强化附表!AI$1,装备强化!$B$12:$B$26,0))*INDEX(装备强化!$G$12:$G$16,MATCH(装备强化附表!$D1034,装备强化!$F$12:$F$16,0))*(INDEX(装备强化!$K$12:$K$26,MATCH(装备强化附表!$E1034,装备强化!$J$12:$J$26,0))+IF($B1034=1,装备强化!$K$28,0))*INDEX(装备强化!$O$12:$O$21,MATCH(装备强化附表!$C1034,装备强化!$N$12:$N$21,0)),0)</f>
        <v>312</v>
      </c>
      <c r="AJ1034" s="54">
        <f t="shared" si="254"/>
        <v>624000</v>
      </c>
    </row>
    <row r="1035" spans="1:36">
      <c r="A1035" t="s">
        <v>548</v>
      </c>
      <c r="B1035">
        <v>0</v>
      </c>
      <c r="C1035" t="s">
        <v>129</v>
      </c>
      <c r="D1035" t="s">
        <v>313</v>
      </c>
      <c r="E1035">
        <v>5</v>
      </c>
      <c r="F1035" t="s">
        <v>232</v>
      </c>
      <c r="G1035" s="54">
        <f>ROUNDUP(装备强化!$F$3*INDEX(装备强化!$C$12:$C$26,MATCH(装备强化附表!G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6</v>
      </c>
      <c r="H1035" s="54">
        <f t="shared" si="240"/>
        <v>12000</v>
      </c>
      <c r="I1035" s="54">
        <f>ROUNDUP(装备强化!$F$3*INDEX(装备强化!$C$12:$C$26,MATCH(装备强化附表!I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9</v>
      </c>
      <c r="J1035" s="54">
        <f t="shared" si="241"/>
        <v>18000</v>
      </c>
      <c r="K1035" s="54">
        <f>ROUNDUP(装备强化!$F$3*INDEX(装备强化!$C$12:$C$26,MATCH(装备强化附表!K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14</v>
      </c>
      <c r="L1035" s="54">
        <f t="shared" si="242"/>
        <v>28000</v>
      </c>
      <c r="M1035" s="54">
        <f>ROUNDUP(装备强化!$F$3*INDEX(装备强化!$C$12:$C$26,MATCH(装备强化附表!M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17</v>
      </c>
      <c r="N1035" s="54">
        <f t="shared" si="243"/>
        <v>34000</v>
      </c>
      <c r="O1035" s="54">
        <f>ROUNDUP(装备强化!$F$3*INDEX(装备强化!$C$12:$C$26,MATCH(装备强化附表!O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21</v>
      </c>
      <c r="P1035" s="54">
        <f t="shared" si="244"/>
        <v>42000</v>
      </c>
      <c r="Q1035" s="54">
        <f>ROUNDUP(装备强化!$F$3*INDEX(装备强化!$C$12:$C$26,MATCH(装备强化附表!Q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38</v>
      </c>
      <c r="R1035" s="54">
        <f t="shared" si="245"/>
        <v>76000</v>
      </c>
      <c r="S1035" s="54">
        <f>ROUNDUP(装备强化!$F$3*INDEX(装备强化!$C$12:$C$26,MATCH(装备强化附表!S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44</v>
      </c>
      <c r="T1035" s="54">
        <f t="shared" si="246"/>
        <v>88000</v>
      </c>
      <c r="U1035" s="54">
        <f>ROUNDUP(装备强化!$F$3*INDEX(装备强化!$C$12:$C$26,MATCH(装备强化附表!U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50</v>
      </c>
      <c r="V1035" s="54">
        <f t="shared" si="247"/>
        <v>100000</v>
      </c>
      <c r="W1035" s="54">
        <f>ROUNDUP(装备强化!$F$3*INDEX(装备强化!$C$12:$C$26,MATCH(装备强化附表!W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56</v>
      </c>
      <c r="X1035" s="54">
        <f t="shared" si="248"/>
        <v>112000</v>
      </c>
      <c r="Y1035" s="54">
        <f>ROUNDUP(装备强化!$F$3*INDEX(装备强化!$C$12:$C$26,MATCH(装备强化附表!Y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62</v>
      </c>
      <c r="Z1035" s="54">
        <f t="shared" si="249"/>
        <v>124000</v>
      </c>
      <c r="AA1035" s="54">
        <f>ROUNDUP(装备强化!$F$3*INDEX(装备强化!$C$12:$C$26,MATCH(装备强化附表!AA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108</v>
      </c>
      <c r="AB1035" s="54">
        <f t="shared" si="250"/>
        <v>216000</v>
      </c>
      <c r="AC1035" s="54">
        <f>ROUNDUP(装备强化!$F$3*INDEX(装备强化!$C$12:$C$26,MATCH(装备强化附表!AC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120</v>
      </c>
      <c r="AD1035" s="54">
        <f t="shared" si="251"/>
        <v>240000</v>
      </c>
      <c r="AE1035" s="54">
        <f>ROUNDUP(装备强化!$F$3*INDEX(装备强化!$C$12:$C$26,MATCH(装备强化附表!AE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132</v>
      </c>
      <c r="AF1035" s="54">
        <f t="shared" si="252"/>
        <v>264000</v>
      </c>
      <c r="AG1035" s="54">
        <f>ROUNDUP(装备强化!$F$3*INDEX(装备强化!$C$12:$C$26,MATCH(装备强化附表!AG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144</v>
      </c>
      <c r="AH1035" s="54">
        <f t="shared" si="253"/>
        <v>288000</v>
      </c>
      <c r="AI1035" s="54">
        <f>ROUNDUP(装备强化!$F$3*INDEX(装备强化!$C$12:$C$26,MATCH(装备强化附表!AI$1,装备强化!$B$12:$B$26,0))*INDEX(装备强化!$G$12:$G$16,MATCH(装备强化附表!$D1035,装备强化!$F$12:$F$16,0))*(INDEX(装备强化!$K$12:$K$26,MATCH(装备强化附表!$E1035,装备强化!$J$12:$J$26,0))+IF($B1035=1,装备强化!$K$28,0))*INDEX(装备强化!$O$12:$O$21,MATCH(装备强化附表!$C1035,装备强化!$N$12:$N$21,0)),0)</f>
        <v>156</v>
      </c>
      <c r="AJ1035" s="54">
        <f t="shared" si="254"/>
        <v>312000</v>
      </c>
    </row>
    <row r="1036" spans="1:36">
      <c r="A1036" t="s">
        <v>553</v>
      </c>
      <c r="B1036">
        <v>1</v>
      </c>
      <c r="C1036" t="s">
        <v>129</v>
      </c>
      <c r="D1036" t="s">
        <v>313</v>
      </c>
      <c r="E1036">
        <v>5</v>
      </c>
      <c r="F1036" t="s">
        <v>232</v>
      </c>
      <c r="G1036" s="54">
        <f>ROUNDUP(装备强化!$F$3*INDEX(装备强化!$C$12:$C$26,MATCH(装备强化附表!G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12</v>
      </c>
      <c r="H1036" s="54">
        <f t="shared" si="240"/>
        <v>24000</v>
      </c>
      <c r="I1036" s="54">
        <f>ROUNDUP(装备强化!$F$3*INDEX(装备强化!$C$12:$C$26,MATCH(装备强化附表!I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18</v>
      </c>
      <c r="J1036" s="54">
        <f t="shared" si="241"/>
        <v>36000</v>
      </c>
      <c r="K1036" s="54">
        <f>ROUNDUP(装备强化!$F$3*INDEX(装备强化!$C$12:$C$26,MATCH(装备强化附表!K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27</v>
      </c>
      <c r="L1036" s="54">
        <f t="shared" si="242"/>
        <v>54000</v>
      </c>
      <c r="M1036" s="54">
        <f>ROUNDUP(装备强化!$F$3*INDEX(装备强化!$C$12:$C$26,MATCH(装备强化附表!M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33</v>
      </c>
      <c r="N1036" s="54">
        <f t="shared" si="243"/>
        <v>66000</v>
      </c>
      <c r="O1036" s="54">
        <f>ROUNDUP(装备强化!$F$3*INDEX(装备强化!$C$12:$C$26,MATCH(装备强化附表!O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42</v>
      </c>
      <c r="P1036" s="54">
        <f t="shared" si="244"/>
        <v>84000</v>
      </c>
      <c r="Q1036" s="54">
        <f>ROUNDUP(装备强化!$F$3*INDEX(装备强化!$C$12:$C$26,MATCH(装备强化附表!Q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75</v>
      </c>
      <c r="R1036" s="54">
        <f t="shared" si="245"/>
        <v>150000</v>
      </c>
      <c r="S1036" s="54">
        <f>ROUNDUP(装备强化!$F$3*INDEX(装备强化!$C$12:$C$26,MATCH(装备强化附表!S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87</v>
      </c>
      <c r="T1036" s="54">
        <f t="shared" si="246"/>
        <v>174000</v>
      </c>
      <c r="U1036" s="54">
        <f>ROUNDUP(装备强化!$F$3*INDEX(装备强化!$C$12:$C$26,MATCH(装备强化附表!U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99</v>
      </c>
      <c r="V1036" s="54">
        <f t="shared" si="247"/>
        <v>198000</v>
      </c>
      <c r="W1036" s="54">
        <f>ROUNDUP(装备强化!$F$3*INDEX(装备强化!$C$12:$C$26,MATCH(装备强化附表!W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111</v>
      </c>
      <c r="X1036" s="54">
        <f t="shared" si="248"/>
        <v>222000</v>
      </c>
      <c r="Y1036" s="54">
        <f>ROUNDUP(装备强化!$F$3*INDEX(装备强化!$C$12:$C$26,MATCH(装备强化附表!Y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123</v>
      </c>
      <c r="Z1036" s="54">
        <f t="shared" si="249"/>
        <v>246000</v>
      </c>
      <c r="AA1036" s="54">
        <f>ROUNDUP(装备强化!$F$3*INDEX(装备强化!$C$12:$C$26,MATCH(装备强化附表!AA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216</v>
      </c>
      <c r="AB1036" s="54">
        <f t="shared" si="250"/>
        <v>432000</v>
      </c>
      <c r="AC1036" s="54">
        <f>ROUNDUP(装备强化!$F$3*INDEX(装备强化!$C$12:$C$26,MATCH(装备强化附表!AC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240</v>
      </c>
      <c r="AD1036" s="54">
        <f t="shared" si="251"/>
        <v>480000</v>
      </c>
      <c r="AE1036" s="54">
        <f>ROUNDUP(装备强化!$F$3*INDEX(装备强化!$C$12:$C$26,MATCH(装备强化附表!AE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264</v>
      </c>
      <c r="AF1036" s="54">
        <f t="shared" si="252"/>
        <v>528000</v>
      </c>
      <c r="AG1036" s="54">
        <f>ROUNDUP(装备强化!$F$3*INDEX(装备强化!$C$12:$C$26,MATCH(装备强化附表!AG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288</v>
      </c>
      <c r="AH1036" s="54">
        <f t="shared" si="253"/>
        <v>576000</v>
      </c>
      <c r="AI1036" s="54">
        <f>ROUNDUP(装备强化!$F$3*INDEX(装备强化!$C$12:$C$26,MATCH(装备强化附表!AI$1,装备强化!$B$12:$B$26,0))*INDEX(装备强化!$G$12:$G$16,MATCH(装备强化附表!$D1036,装备强化!$F$12:$F$16,0))*(INDEX(装备强化!$K$12:$K$26,MATCH(装备强化附表!$E1036,装备强化!$J$12:$J$26,0))+IF($B1036=1,装备强化!$K$28,0))*INDEX(装备强化!$O$12:$O$21,MATCH(装备强化附表!$C1036,装备强化!$N$12:$N$21,0)),0)</f>
        <v>312</v>
      </c>
      <c r="AJ1036" s="54">
        <f t="shared" si="254"/>
        <v>624000</v>
      </c>
    </row>
    <row r="1037" spans="1:36">
      <c r="A1037" t="s">
        <v>558</v>
      </c>
      <c r="B1037">
        <v>0</v>
      </c>
      <c r="C1037" t="s">
        <v>123</v>
      </c>
      <c r="D1037" t="s">
        <v>313</v>
      </c>
      <c r="E1037">
        <v>10</v>
      </c>
      <c r="F1037" t="s">
        <v>232</v>
      </c>
      <c r="G1037" s="54">
        <f>ROUNDUP(装备强化!$F$3*INDEX(装备强化!$C$12:$C$26,MATCH(装备强化附表!G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9</v>
      </c>
      <c r="H1037" s="54">
        <f t="shared" si="240"/>
        <v>18000</v>
      </c>
      <c r="I1037" s="54">
        <f>ROUNDUP(装备强化!$F$3*INDEX(装备强化!$C$12:$C$26,MATCH(装备强化附表!I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14</v>
      </c>
      <c r="J1037" s="54">
        <f t="shared" si="241"/>
        <v>28000</v>
      </c>
      <c r="K1037" s="54">
        <f>ROUNDUP(装备强化!$F$3*INDEX(装备强化!$C$12:$C$26,MATCH(装备强化附表!K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21</v>
      </c>
      <c r="L1037" s="54">
        <f t="shared" si="242"/>
        <v>42000</v>
      </c>
      <c r="M1037" s="54">
        <f>ROUNDUP(装备强化!$F$3*INDEX(装备强化!$C$12:$C$26,MATCH(装备强化附表!M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25</v>
      </c>
      <c r="N1037" s="54">
        <f t="shared" si="243"/>
        <v>50000</v>
      </c>
      <c r="O1037" s="54">
        <f>ROUNDUP(装备强化!$F$3*INDEX(装备强化!$C$12:$C$26,MATCH(装备强化附表!O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32</v>
      </c>
      <c r="P1037" s="54">
        <f t="shared" si="244"/>
        <v>64000</v>
      </c>
      <c r="Q1037" s="54">
        <f>ROUNDUP(装备强化!$F$3*INDEX(装备强化!$C$12:$C$26,MATCH(装备强化附表!Q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57</v>
      </c>
      <c r="R1037" s="54">
        <f t="shared" si="245"/>
        <v>114000</v>
      </c>
      <c r="S1037" s="54">
        <f>ROUNDUP(装备强化!$F$3*INDEX(装备强化!$C$12:$C$26,MATCH(装备强化附表!S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66</v>
      </c>
      <c r="T1037" s="54">
        <f t="shared" si="246"/>
        <v>132000</v>
      </c>
      <c r="U1037" s="54">
        <f>ROUNDUP(装备强化!$F$3*INDEX(装备强化!$C$12:$C$26,MATCH(装备强化附表!U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75</v>
      </c>
      <c r="V1037" s="54">
        <f t="shared" si="247"/>
        <v>150000</v>
      </c>
      <c r="W1037" s="54">
        <f>ROUNDUP(装备强化!$F$3*INDEX(装备强化!$C$12:$C$26,MATCH(装备强化附表!W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84</v>
      </c>
      <c r="X1037" s="54">
        <f t="shared" si="248"/>
        <v>168000</v>
      </c>
      <c r="Y1037" s="54">
        <f>ROUNDUP(装备强化!$F$3*INDEX(装备强化!$C$12:$C$26,MATCH(装备强化附表!Y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93</v>
      </c>
      <c r="Z1037" s="54">
        <f t="shared" si="249"/>
        <v>186000</v>
      </c>
      <c r="AA1037" s="54">
        <f>ROUNDUP(装备强化!$F$3*INDEX(装备强化!$C$12:$C$26,MATCH(装备强化附表!AA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162</v>
      </c>
      <c r="AB1037" s="54">
        <f t="shared" si="250"/>
        <v>324000</v>
      </c>
      <c r="AC1037" s="54">
        <f>ROUNDUP(装备强化!$F$3*INDEX(装备强化!$C$12:$C$26,MATCH(装备强化附表!AC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180</v>
      </c>
      <c r="AD1037" s="54">
        <f t="shared" si="251"/>
        <v>360000</v>
      </c>
      <c r="AE1037" s="54">
        <f>ROUNDUP(装备强化!$F$3*INDEX(装备强化!$C$12:$C$26,MATCH(装备强化附表!AE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198</v>
      </c>
      <c r="AF1037" s="54">
        <f t="shared" si="252"/>
        <v>396000</v>
      </c>
      <c r="AG1037" s="54">
        <f>ROUNDUP(装备强化!$F$3*INDEX(装备强化!$C$12:$C$26,MATCH(装备强化附表!AG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216</v>
      </c>
      <c r="AH1037" s="54">
        <f t="shared" si="253"/>
        <v>432000</v>
      </c>
      <c r="AI1037" s="54">
        <f>ROUNDUP(装备强化!$F$3*INDEX(装备强化!$C$12:$C$26,MATCH(装备强化附表!AI$1,装备强化!$B$12:$B$26,0))*INDEX(装备强化!$G$12:$G$16,MATCH(装备强化附表!$D1037,装备强化!$F$12:$F$16,0))*(INDEX(装备强化!$K$12:$K$26,MATCH(装备强化附表!$E1037,装备强化!$J$12:$J$26,0))+IF($B1037=1,装备强化!$K$28,0))*INDEX(装备强化!$O$12:$O$21,MATCH(装备强化附表!$C1037,装备强化!$N$12:$N$21,0)),0)</f>
        <v>234</v>
      </c>
      <c r="AJ1037" s="54">
        <f t="shared" si="254"/>
        <v>468000</v>
      </c>
    </row>
    <row r="1038" spans="1:36">
      <c r="A1038" t="s">
        <v>563</v>
      </c>
      <c r="B1038">
        <v>0</v>
      </c>
      <c r="C1038" t="s">
        <v>124</v>
      </c>
      <c r="D1038" t="s">
        <v>313</v>
      </c>
      <c r="E1038">
        <v>10</v>
      </c>
      <c r="F1038" t="s">
        <v>232</v>
      </c>
      <c r="G1038" s="54">
        <f>ROUNDUP(装备强化!$F$3*INDEX(装备强化!$C$12:$C$26,MATCH(装备强化附表!G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12</v>
      </c>
      <c r="H1038" s="54">
        <f t="shared" si="240"/>
        <v>24000</v>
      </c>
      <c r="I1038" s="54">
        <f>ROUNDUP(装备强化!$F$3*INDEX(装备强化!$C$12:$C$26,MATCH(装备强化附表!I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17</v>
      </c>
      <c r="J1038" s="54">
        <f t="shared" si="241"/>
        <v>34000</v>
      </c>
      <c r="K1038" s="54">
        <f>ROUNDUP(装备强化!$F$3*INDEX(装备强化!$C$12:$C$26,MATCH(装备强化附表!K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26</v>
      </c>
      <c r="L1038" s="54">
        <f t="shared" si="242"/>
        <v>52000</v>
      </c>
      <c r="M1038" s="54">
        <f>ROUNDUP(装备强化!$F$3*INDEX(装备强化!$C$12:$C$26,MATCH(装备强化附表!M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31</v>
      </c>
      <c r="N1038" s="54">
        <f t="shared" si="243"/>
        <v>62000</v>
      </c>
      <c r="O1038" s="54">
        <f>ROUNDUP(装备强化!$F$3*INDEX(装备强化!$C$12:$C$26,MATCH(装备强化附表!O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40</v>
      </c>
      <c r="P1038" s="54">
        <f t="shared" si="244"/>
        <v>80000</v>
      </c>
      <c r="Q1038" s="54">
        <f>ROUNDUP(装备强化!$F$3*INDEX(装备强化!$C$12:$C$26,MATCH(装备强化附表!Q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71</v>
      </c>
      <c r="R1038" s="54">
        <f t="shared" si="245"/>
        <v>142000</v>
      </c>
      <c r="S1038" s="54">
        <f>ROUNDUP(装备强化!$F$3*INDEX(装备强化!$C$12:$C$26,MATCH(装备强化附表!S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82</v>
      </c>
      <c r="T1038" s="54">
        <f t="shared" si="246"/>
        <v>164000</v>
      </c>
      <c r="U1038" s="54">
        <f>ROUNDUP(装备强化!$F$3*INDEX(装备强化!$C$12:$C$26,MATCH(装备强化附表!U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93</v>
      </c>
      <c r="V1038" s="54">
        <f t="shared" si="247"/>
        <v>186000</v>
      </c>
      <c r="W1038" s="54">
        <f>ROUNDUP(装备强化!$F$3*INDEX(装备强化!$C$12:$C$26,MATCH(装备强化附表!W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105</v>
      </c>
      <c r="X1038" s="54">
        <f t="shared" si="248"/>
        <v>210000</v>
      </c>
      <c r="Y1038" s="54">
        <f>ROUNDUP(装备强化!$F$3*INDEX(装备强化!$C$12:$C$26,MATCH(装备强化附表!Y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116</v>
      </c>
      <c r="Z1038" s="54">
        <f t="shared" si="249"/>
        <v>232000</v>
      </c>
      <c r="AA1038" s="54">
        <f>ROUNDUP(装备强化!$F$3*INDEX(装备强化!$C$12:$C$26,MATCH(装备强化附表!AA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203</v>
      </c>
      <c r="AB1038" s="54">
        <f t="shared" si="250"/>
        <v>406000</v>
      </c>
      <c r="AC1038" s="54">
        <f>ROUNDUP(装备强化!$F$3*INDEX(装备强化!$C$12:$C$26,MATCH(装备强化附表!AC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225</v>
      </c>
      <c r="AD1038" s="54">
        <f t="shared" si="251"/>
        <v>450000</v>
      </c>
      <c r="AE1038" s="54">
        <f>ROUNDUP(装备强化!$F$3*INDEX(装备强化!$C$12:$C$26,MATCH(装备强化附表!AE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248</v>
      </c>
      <c r="AF1038" s="54">
        <f t="shared" si="252"/>
        <v>496000</v>
      </c>
      <c r="AG1038" s="54">
        <f>ROUNDUP(装备强化!$F$3*INDEX(装备强化!$C$12:$C$26,MATCH(装备强化附表!AG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270</v>
      </c>
      <c r="AH1038" s="54">
        <f t="shared" si="253"/>
        <v>540000</v>
      </c>
      <c r="AI1038" s="54">
        <f>ROUNDUP(装备强化!$F$3*INDEX(装备强化!$C$12:$C$26,MATCH(装备强化附表!AI$1,装备强化!$B$12:$B$26,0))*INDEX(装备强化!$G$12:$G$16,MATCH(装备强化附表!$D1038,装备强化!$F$12:$F$16,0))*(INDEX(装备强化!$K$12:$K$26,MATCH(装备强化附表!$E1038,装备强化!$J$12:$J$26,0))+IF($B1038=1,装备强化!$K$28,0))*INDEX(装备强化!$O$12:$O$21,MATCH(装备强化附表!$C1038,装备强化!$N$12:$N$21,0)),0)</f>
        <v>293</v>
      </c>
      <c r="AJ1038" s="54">
        <f t="shared" si="254"/>
        <v>586000</v>
      </c>
    </row>
    <row r="1039" spans="1:36">
      <c r="A1039" t="s">
        <v>568</v>
      </c>
      <c r="B1039">
        <v>0</v>
      </c>
      <c r="C1039" t="s">
        <v>125</v>
      </c>
      <c r="D1039" t="s">
        <v>313</v>
      </c>
      <c r="E1039">
        <v>10</v>
      </c>
      <c r="F1039" t="s">
        <v>232</v>
      </c>
      <c r="G1039" s="54">
        <f>ROUNDUP(装备强化!$F$3*INDEX(装备强化!$C$12:$C$26,MATCH(装备强化附表!G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12</v>
      </c>
      <c r="H1039" s="54">
        <f t="shared" si="240"/>
        <v>24000</v>
      </c>
      <c r="I1039" s="54">
        <f>ROUNDUP(装备强化!$F$3*INDEX(装备强化!$C$12:$C$26,MATCH(装备强化附表!I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17</v>
      </c>
      <c r="J1039" s="54">
        <f t="shared" si="241"/>
        <v>34000</v>
      </c>
      <c r="K1039" s="54">
        <f>ROUNDUP(装备强化!$F$3*INDEX(装备强化!$C$12:$C$26,MATCH(装备强化附表!K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26</v>
      </c>
      <c r="L1039" s="54">
        <f t="shared" si="242"/>
        <v>52000</v>
      </c>
      <c r="M1039" s="54">
        <f>ROUNDUP(装备强化!$F$3*INDEX(装备强化!$C$12:$C$26,MATCH(装备强化附表!M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31</v>
      </c>
      <c r="N1039" s="54">
        <f t="shared" si="243"/>
        <v>62000</v>
      </c>
      <c r="O1039" s="54">
        <f>ROUNDUP(装备强化!$F$3*INDEX(装备强化!$C$12:$C$26,MATCH(装备强化附表!O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40</v>
      </c>
      <c r="P1039" s="54">
        <f t="shared" si="244"/>
        <v>80000</v>
      </c>
      <c r="Q1039" s="54">
        <f>ROUNDUP(装备强化!$F$3*INDEX(装备强化!$C$12:$C$26,MATCH(装备强化附表!Q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71</v>
      </c>
      <c r="R1039" s="54">
        <f t="shared" si="245"/>
        <v>142000</v>
      </c>
      <c r="S1039" s="54">
        <f>ROUNDUP(装备强化!$F$3*INDEX(装备强化!$C$12:$C$26,MATCH(装备强化附表!S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82</v>
      </c>
      <c r="T1039" s="54">
        <f t="shared" si="246"/>
        <v>164000</v>
      </c>
      <c r="U1039" s="54">
        <f>ROUNDUP(装备强化!$F$3*INDEX(装备强化!$C$12:$C$26,MATCH(装备强化附表!U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93</v>
      </c>
      <c r="V1039" s="54">
        <f t="shared" si="247"/>
        <v>186000</v>
      </c>
      <c r="W1039" s="54">
        <f>ROUNDUP(装备强化!$F$3*INDEX(装备强化!$C$12:$C$26,MATCH(装备强化附表!W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105</v>
      </c>
      <c r="X1039" s="54">
        <f t="shared" si="248"/>
        <v>210000</v>
      </c>
      <c r="Y1039" s="54">
        <f>ROUNDUP(装备强化!$F$3*INDEX(装备强化!$C$12:$C$26,MATCH(装备强化附表!Y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116</v>
      </c>
      <c r="Z1039" s="54">
        <f t="shared" si="249"/>
        <v>232000</v>
      </c>
      <c r="AA1039" s="54">
        <f>ROUNDUP(装备强化!$F$3*INDEX(装备强化!$C$12:$C$26,MATCH(装备强化附表!AA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203</v>
      </c>
      <c r="AB1039" s="54">
        <f t="shared" si="250"/>
        <v>406000</v>
      </c>
      <c r="AC1039" s="54">
        <f>ROUNDUP(装备强化!$F$3*INDEX(装备强化!$C$12:$C$26,MATCH(装备强化附表!AC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225</v>
      </c>
      <c r="AD1039" s="54">
        <f t="shared" si="251"/>
        <v>450000</v>
      </c>
      <c r="AE1039" s="54">
        <f>ROUNDUP(装备强化!$F$3*INDEX(装备强化!$C$12:$C$26,MATCH(装备强化附表!AE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248</v>
      </c>
      <c r="AF1039" s="54">
        <f t="shared" si="252"/>
        <v>496000</v>
      </c>
      <c r="AG1039" s="54">
        <f>ROUNDUP(装备强化!$F$3*INDEX(装备强化!$C$12:$C$26,MATCH(装备强化附表!AG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270</v>
      </c>
      <c r="AH1039" s="54">
        <f t="shared" si="253"/>
        <v>540000</v>
      </c>
      <c r="AI1039" s="54">
        <f>ROUNDUP(装备强化!$F$3*INDEX(装备强化!$C$12:$C$26,MATCH(装备强化附表!AI$1,装备强化!$B$12:$B$26,0))*INDEX(装备强化!$G$12:$G$16,MATCH(装备强化附表!$D1039,装备强化!$F$12:$F$16,0))*(INDEX(装备强化!$K$12:$K$26,MATCH(装备强化附表!$E1039,装备强化!$J$12:$J$26,0))+IF($B1039=1,装备强化!$K$28,0))*INDEX(装备强化!$O$12:$O$21,MATCH(装备强化附表!$C1039,装备强化!$N$12:$N$21,0)),0)</f>
        <v>293</v>
      </c>
      <c r="AJ1039" s="54">
        <f t="shared" si="254"/>
        <v>586000</v>
      </c>
    </row>
    <row r="1040" spans="1:36">
      <c r="A1040" t="s">
        <v>573</v>
      </c>
      <c r="B1040">
        <v>0</v>
      </c>
      <c r="C1040" t="s">
        <v>130</v>
      </c>
      <c r="D1040" t="s">
        <v>313</v>
      </c>
      <c r="E1040">
        <v>10</v>
      </c>
      <c r="F1040" t="s">
        <v>232</v>
      </c>
      <c r="G1040" s="54">
        <f>ROUNDUP(装备强化!$F$3*INDEX(装备强化!$C$12:$C$26,MATCH(装备强化附表!G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9</v>
      </c>
      <c r="H1040" s="54">
        <f t="shared" si="240"/>
        <v>18000</v>
      </c>
      <c r="I1040" s="54">
        <f>ROUNDUP(装备强化!$F$3*INDEX(装备强化!$C$12:$C$26,MATCH(装备强化附表!I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14</v>
      </c>
      <c r="J1040" s="54">
        <f t="shared" si="241"/>
        <v>28000</v>
      </c>
      <c r="K1040" s="54">
        <f>ROUNDUP(装备强化!$F$3*INDEX(装备强化!$C$12:$C$26,MATCH(装备强化附表!K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21</v>
      </c>
      <c r="L1040" s="54">
        <f t="shared" si="242"/>
        <v>42000</v>
      </c>
      <c r="M1040" s="54">
        <f>ROUNDUP(装备强化!$F$3*INDEX(装备强化!$C$12:$C$26,MATCH(装备强化附表!M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25</v>
      </c>
      <c r="N1040" s="54">
        <f t="shared" si="243"/>
        <v>50000</v>
      </c>
      <c r="O1040" s="54">
        <f>ROUNDUP(装备强化!$F$3*INDEX(装备强化!$C$12:$C$26,MATCH(装备强化附表!O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32</v>
      </c>
      <c r="P1040" s="54">
        <f t="shared" si="244"/>
        <v>64000</v>
      </c>
      <c r="Q1040" s="54">
        <f>ROUNDUP(装备强化!$F$3*INDEX(装备强化!$C$12:$C$26,MATCH(装备强化附表!Q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57</v>
      </c>
      <c r="R1040" s="54">
        <f t="shared" si="245"/>
        <v>114000</v>
      </c>
      <c r="S1040" s="54">
        <f>ROUNDUP(装备强化!$F$3*INDEX(装备强化!$C$12:$C$26,MATCH(装备强化附表!S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66</v>
      </c>
      <c r="T1040" s="54">
        <f t="shared" si="246"/>
        <v>132000</v>
      </c>
      <c r="U1040" s="54">
        <f>ROUNDUP(装备强化!$F$3*INDEX(装备强化!$C$12:$C$26,MATCH(装备强化附表!U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75</v>
      </c>
      <c r="V1040" s="54">
        <f t="shared" si="247"/>
        <v>150000</v>
      </c>
      <c r="W1040" s="54">
        <f>ROUNDUP(装备强化!$F$3*INDEX(装备强化!$C$12:$C$26,MATCH(装备强化附表!W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84</v>
      </c>
      <c r="X1040" s="54">
        <f t="shared" si="248"/>
        <v>168000</v>
      </c>
      <c r="Y1040" s="54">
        <f>ROUNDUP(装备强化!$F$3*INDEX(装备强化!$C$12:$C$26,MATCH(装备强化附表!Y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93</v>
      </c>
      <c r="Z1040" s="54">
        <f t="shared" si="249"/>
        <v>186000</v>
      </c>
      <c r="AA1040" s="54">
        <f>ROUNDUP(装备强化!$F$3*INDEX(装备强化!$C$12:$C$26,MATCH(装备强化附表!AA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162</v>
      </c>
      <c r="AB1040" s="54">
        <f t="shared" si="250"/>
        <v>324000</v>
      </c>
      <c r="AC1040" s="54">
        <f>ROUNDUP(装备强化!$F$3*INDEX(装备强化!$C$12:$C$26,MATCH(装备强化附表!AC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180</v>
      </c>
      <c r="AD1040" s="54">
        <f t="shared" si="251"/>
        <v>360000</v>
      </c>
      <c r="AE1040" s="54">
        <f>ROUNDUP(装备强化!$F$3*INDEX(装备强化!$C$12:$C$26,MATCH(装备强化附表!AE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198</v>
      </c>
      <c r="AF1040" s="54">
        <f t="shared" si="252"/>
        <v>396000</v>
      </c>
      <c r="AG1040" s="54">
        <f>ROUNDUP(装备强化!$F$3*INDEX(装备强化!$C$12:$C$26,MATCH(装备强化附表!AG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216</v>
      </c>
      <c r="AH1040" s="54">
        <f t="shared" si="253"/>
        <v>432000</v>
      </c>
      <c r="AI1040" s="54">
        <f>ROUNDUP(装备强化!$F$3*INDEX(装备强化!$C$12:$C$26,MATCH(装备强化附表!AI$1,装备强化!$B$12:$B$26,0))*INDEX(装备强化!$G$12:$G$16,MATCH(装备强化附表!$D1040,装备强化!$F$12:$F$16,0))*(INDEX(装备强化!$K$12:$K$26,MATCH(装备强化附表!$E1040,装备强化!$J$12:$J$26,0))+IF($B1040=1,装备强化!$K$28,0))*INDEX(装备强化!$O$12:$O$21,MATCH(装备强化附表!$C1040,装备强化!$N$12:$N$21,0)),0)</f>
        <v>234</v>
      </c>
      <c r="AJ1040" s="54">
        <f t="shared" si="254"/>
        <v>468000</v>
      </c>
    </row>
    <row r="1041" spans="1:36">
      <c r="A1041" t="s">
        <v>578</v>
      </c>
      <c r="B1041">
        <v>0</v>
      </c>
      <c r="C1041" t="s">
        <v>131</v>
      </c>
      <c r="D1041" t="s">
        <v>313</v>
      </c>
      <c r="E1041">
        <v>10</v>
      </c>
      <c r="F1041" t="s">
        <v>232</v>
      </c>
      <c r="G1041" s="54">
        <f>ROUNDUP(装备强化!$F$3*INDEX(装备强化!$C$12:$C$26,MATCH(装备强化附表!G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9</v>
      </c>
      <c r="H1041" s="54">
        <f t="shared" si="240"/>
        <v>18000</v>
      </c>
      <c r="I1041" s="54">
        <f>ROUNDUP(装备强化!$F$3*INDEX(装备强化!$C$12:$C$26,MATCH(装备强化附表!I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14</v>
      </c>
      <c r="J1041" s="54">
        <f t="shared" si="241"/>
        <v>28000</v>
      </c>
      <c r="K1041" s="54">
        <f>ROUNDUP(装备强化!$F$3*INDEX(装备强化!$C$12:$C$26,MATCH(装备强化附表!K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21</v>
      </c>
      <c r="L1041" s="54">
        <f t="shared" si="242"/>
        <v>42000</v>
      </c>
      <c r="M1041" s="54">
        <f>ROUNDUP(装备强化!$F$3*INDEX(装备强化!$C$12:$C$26,MATCH(装备强化附表!M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25</v>
      </c>
      <c r="N1041" s="54">
        <f t="shared" si="243"/>
        <v>50000</v>
      </c>
      <c r="O1041" s="54">
        <f>ROUNDUP(装备强化!$F$3*INDEX(装备强化!$C$12:$C$26,MATCH(装备强化附表!O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32</v>
      </c>
      <c r="P1041" s="54">
        <f t="shared" si="244"/>
        <v>64000</v>
      </c>
      <c r="Q1041" s="54">
        <f>ROUNDUP(装备强化!$F$3*INDEX(装备强化!$C$12:$C$26,MATCH(装备强化附表!Q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57</v>
      </c>
      <c r="R1041" s="54">
        <f t="shared" si="245"/>
        <v>114000</v>
      </c>
      <c r="S1041" s="54">
        <f>ROUNDUP(装备强化!$F$3*INDEX(装备强化!$C$12:$C$26,MATCH(装备强化附表!S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66</v>
      </c>
      <c r="T1041" s="54">
        <f t="shared" si="246"/>
        <v>132000</v>
      </c>
      <c r="U1041" s="54">
        <f>ROUNDUP(装备强化!$F$3*INDEX(装备强化!$C$12:$C$26,MATCH(装备强化附表!U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75</v>
      </c>
      <c r="V1041" s="54">
        <f t="shared" si="247"/>
        <v>150000</v>
      </c>
      <c r="W1041" s="54">
        <f>ROUNDUP(装备强化!$F$3*INDEX(装备强化!$C$12:$C$26,MATCH(装备强化附表!W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84</v>
      </c>
      <c r="X1041" s="54">
        <f t="shared" si="248"/>
        <v>168000</v>
      </c>
      <c r="Y1041" s="54">
        <f>ROUNDUP(装备强化!$F$3*INDEX(装备强化!$C$12:$C$26,MATCH(装备强化附表!Y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93</v>
      </c>
      <c r="Z1041" s="54">
        <f t="shared" si="249"/>
        <v>186000</v>
      </c>
      <c r="AA1041" s="54">
        <f>ROUNDUP(装备强化!$F$3*INDEX(装备强化!$C$12:$C$26,MATCH(装备强化附表!AA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162</v>
      </c>
      <c r="AB1041" s="54">
        <f t="shared" si="250"/>
        <v>324000</v>
      </c>
      <c r="AC1041" s="54">
        <f>ROUNDUP(装备强化!$F$3*INDEX(装备强化!$C$12:$C$26,MATCH(装备强化附表!AC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180</v>
      </c>
      <c r="AD1041" s="54">
        <f t="shared" si="251"/>
        <v>360000</v>
      </c>
      <c r="AE1041" s="54">
        <f>ROUNDUP(装备强化!$F$3*INDEX(装备强化!$C$12:$C$26,MATCH(装备强化附表!AE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198</v>
      </c>
      <c r="AF1041" s="54">
        <f t="shared" si="252"/>
        <v>396000</v>
      </c>
      <c r="AG1041" s="54">
        <f>ROUNDUP(装备强化!$F$3*INDEX(装备强化!$C$12:$C$26,MATCH(装备强化附表!AG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216</v>
      </c>
      <c r="AH1041" s="54">
        <f t="shared" si="253"/>
        <v>432000</v>
      </c>
      <c r="AI1041" s="54">
        <f>ROUNDUP(装备强化!$F$3*INDEX(装备强化!$C$12:$C$26,MATCH(装备强化附表!AI$1,装备强化!$B$12:$B$26,0))*INDEX(装备强化!$G$12:$G$16,MATCH(装备强化附表!$D1041,装备强化!$F$12:$F$16,0))*(INDEX(装备强化!$K$12:$K$26,MATCH(装备强化附表!$E1041,装备强化!$J$12:$J$26,0))+IF($B1041=1,装备强化!$K$28,0))*INDEX(装备强化!$O$12:$O$21,MATCH(装备强化附表!$C1041,装备强化!$N$12:$N$21,0)),0)</f>
        <v>234</v>
      </c>
      <c r="AJ1041" s="54">
        <f t="shared" si="254"/>
        <v>468000</v>
      </c>
    </row>
    <row r="1042" spans="1:36">
      <c r="A1042" t="s">
        <v>583</v>
      </c>
      <c r="B1042">
        <v>0</v>
      </c>
      <c r="C1042" t="s">
        <v>132</v>
      </c>
      <c r="D1042" t="s">
        <v>313</v>
      </c>
      <c r="E1042">
        <v>10</v>
      </c>
      <c r="F1042" t="s">
        <v>232</v>
      </c>
      <c r="G1042" s="54">
        <f>ROUNDUP(装备强化!$F$3*INDEX(装备强化!$C$12:$C$26,MATCH(装备强化附表!G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6</v>
      </c>
      <c r="H1042" s="54">
        <f t="shared" si="240"/>
        <v>12000</v>
      </c>
      <c r="I1042" s="54">
        <f>ROUNDUP(装备强化!$F$3*INDEX(装备强化!$C$12:$C$26,MATCH(装备强化附表!I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9</v>
      </c>
      <c r="J1042" s="54">
        <f t="shared" si="241"/>
        <v>18000</v>
      </c>
      <c r="K1042" s="54">
        <f>ROUNDUP(装备强化!$F$3*INDEX(装备强化!$C$12:$C$26,MATCH(装备强化附表!K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13</v>
      </c>
      <c r="L1042" s="54">
        <f t="shared" si="242"/>
        <v>26000</v>
      </c>
      <c r="M1042" s="54">
        <f>ROUNDUP(装备强化!$F$3*INDEX(装备强化!$C$12:$C$26,MATCH(装备强化附表!M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15</v>
      </c>
      <c r="N1042" s="54">
        <f t="shared" si="243"/>
        <v>30000</v>
      </c>
      <c r="O1042" s="54">
        <f>ROUNDUP(装备强化!$F$3*INDEX(装备强化!$C$12:$C$26,MATCH(装备强化附表!O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19</v>
      </c>
      <c r="P1042" s="54">
        <f t="shared" si="244"/>
        <v>38000</v>
      </c>
      <c r="Q1042" s="54">
        <f>ROUNDUP(装备强化!$F$3*INDEX(装备强化!$C$12:$C$26,MATCH(装备强化附表!Q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34</v>
      </c>
      <c r="R1042" s="54">
        <f t="shared" si="245"/>
        <v>68000</v>
      </c>
      <c r="S1042" s="54">
        <f>ROUNDUP(装备强化!$F$3*INDEX(装备强化!$C$12:$C$26,MATCH(装备强化附表!S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40</v>
      </c>
      <c r="T1042" s="54">
        <f t="shared" si="246"/>
        <v>80000</v>
      </c>
      <c r="U1042" s="54">
        <f>ROUNDUP(装备强化!$F$3*INDEX(装备强化!$C$12:$C$26,MATCH(装备强化附表!U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45</v>
      </c>
      <c r="V1042" s="54">
        <f t="shared" si="247"/>
        <v>90000</v>
      </c>
      <c r="W1042" s="54">
        <f>ROUNDUP(装备强化!$F$3*INDEX(装备强化!$C$12:$C$26,MATCH(装备强化附表!W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50</v>
      </c>
      <c r="X1042" s="54">
        <f t="shared" si="248"/>
        <v>100000</v>
      </c>
      <c r="Y1042" s="54">
        <f>ROUNDUP(装备强化!$F$3*INDEX(装备强化!$C$12:$C$26,MATCH(装备强化附表!Y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56</v>
      </c>
      <c r="Z1042" s="54">
        <f t="shared" si="249"/>
        <v>112000</v>
      </c>
      <c r="AA1042" s="54">
        <f>ROUNDUP(装备强化!$F$3*INDEX(装备强化!$C$12:$C$26,MATCH(装备强化附表!AA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98</v>
      </c>
      <c r="AB1042" s="54">
        <f t="shared" si="250"/>
        <v>196000</v>
      </c>
      <c r="AC1042" s="54">
        <f>ROUNDUP(装备强化!$F$3*INDEX(装备强化!$C$12:$C$26,MATCH(装备强化附表!AC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108</v>
      </c>
      <c r="AD1042" s="54">
        <f t="shared" si="251"/>
        <v>216000</v>
      </c>
      <c r="AE1042" s="54">
        <f>ROUNDUP(装备强化!$F$3*INDEX(装备强化!$C$12:$C$26,MATCH(装备强化附表!AE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119</v>
      </c>
      <c r="AF1042" s="54">
        <f t="shared" si="252"/>
        <v>238000</v>
      </c>
      <c r="AG1042" s="54">
        <f>ROUNDUP(装备强化!$F$3*INDEX(装备强化!$C$12:$C$26,MATCH(装备强化附表!AG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130</v>
      </c>
      <c r="AH1042" s="54">
        <f t="shared" si="253"/>
        <v>260000</v>
      </c>
      <c r="AI1042" s="54">
        <f>ROUNDUP(装备强化!$F$3*INDEX(装备强化!$C$12:$C$26,MATCH(装备强化附表!AI$1,装备强化!$B$12:$B$26,0))*INDEX(装备强化!$G$12:$G$16,MATCH(装备强化附表!$D1042,装备强化!$F$12:$F$16,0))*(INDEX(装备强化!$K$12:$K$26,MATCH(装备强化附表!$E1042,装备强化!$J$12:$J$26,0))+IF($B1042=1,装备强化!$K$28,0))*INDEX(装备强化!$O$12:$O$21,MATCH(装备强化附表!$C1042,装备强化!$N$12:$N$21,0)),0)</f>
        <v>141</v>
      </c>
      <c r="AJ1042" s="54">
        <f t="shared" si="254"/>
        <v>282000</v>
      </c>
    </row>
    <row r="1043" spans="1:36">
      <c r="A1043" t="s">
        <v>588</v>
      </c>
      <c r="B1043">
        <v>0</v>
      </c>
      <c r="C1043" t="s">
        <v>127</v>
      </c>
      <c r="D1043" t="s">
        <v>313</v>
      </c>
      <c r="E1043">
        <v>10</v>
      </c>
      <c r="F1043" t="s">
        <v>135</v>
      </c>
      <c r="G1043" s="54">
        <f>ROUNDUP(装备强化!$F$3*INDEX(装备强化!$C$12:$C$26,MATCH(装备强化附表!G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18</v>
      </c>
      <c r="H1043" s="54">
        <f t="shared" si="240"/>
        <v>36000</v>
      </c>
      <c r="I1043" s="54">
        <f>ROUNDUP(装备强化!$F$3*INDEX(装备强化!$C$12:$C$26,MATCH(装备强化附表!I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27</v>
      </c>
      <c r="J1043" s="54">
        <f t="shared" si="241"/>
        <v>54000</v>
      </c>
      <c r="K1043" s="54">
        <f>ROUNDUP(装备强化!$F$3*INDEX(装备强化!$C$12:$C$26,MATCH(装备强化附表!K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41</v>
      </c>
      <c r="L1043" s="54">
        <f t="shared" si="242"/>
        <v>82000</v>
      </c>
      <c r="M1043" s="54">
        <f>ROUNDUP(装备强化!$F$3*INDEX(装备强化!$C$12:$C$26,MATCH(装备强化附表!M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50</v>
      </c>
      <c r="N1043" s="54">
        <f t="shared" si="243"/>
        <v>100000</v>
      </c>
      <c r="O1043" s="54">
        <f>ROUNDUP(装备强化!$F$3*INDEX(装备强化!$C$12:$C$26,MATCH(装备强化附表!O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63</v>
      </c>
      <c r="P1043" s="54">
        <f t="shared" si="244"/>
        <v>126000</v>
      </c>
      <c r="Q1043" s="54">
        <f>ROUNDUP(装备强化!$F$3*INDEX(装备强化!$C$12:$C$26,MATCH(装备强化附表!Q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113</v>
      </c>
      <c r="R1043" s="54">
        <f t="shared" si="245"/>
        <v>226000</v>
      </c>
      <c r="S1043" s="54">
        <f>ROUNDUP(装备强化!$F$3*INDEX(装备强化!$C$12:$C$26,MATCH(装备强化附表!S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131</v>
      </c>
      <c r="T1043" s="54">
        <f t="shared" si="246"/>
        <v>262000</v>
      </c>
      <c r="U1043" s="54">
        <f>ROUNDUP(装备强化!$F$3*INDEX(装备强化!$C$12:$C$26,MATCH(装备强化附表!U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149</v>
      </c>
      <c r="V1043" s="54">
        <f t="shared" si="247"/>
        <v>298000</v>
      </c>
      <c r="W1043" s="54">
        <f>ROUNDUP(装备强化!$F$3*INDEX(装备强化!$C$12:$C$26,MATCH(装备强化附表!W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167</v>
      </c>
      <c r="X1043" s="54">
        <f t="shared" si="248"/>
        <v>334000</v>
      </c>
      <c r="Y1043" s="54">
        <f>ROUNDUP(装备强化!$F$3*INDEX(装备强化!$C$12:$C$26,MATCH(装备强化附表!Y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185</v>
      </c>
      <c r="Z1043" s="54">
        <f t="shared" si="249"/>
        <v>370000</v>
      </c>
      <c r="AA1043" s="54">
        <f>ROUNDUP(装备强化!$F$3*INDEX(装备强化!$C$12:$C$26,MATCH(装备强化附表!AA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324</v>
      </c>
      <c r="AB1043" s="54">
        <f t="shared" si="250"/>
        <v>648000</v>
      </c>
      <c r="AC1043" s="54">
        <f>ROUNDUP(装备强化!$F$3*INDEX(装备强化!$C$12:$C$26,MATCH(装备强化附表!AC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360</v>
      </c>
      <c r="AD1043" s="54">
        <f t="shared" si="251"/>
        <v>720000</v>
      </c>
      <c r="AE1043" s="54">
        <f>ROUNDUP(装备强化!$F$3*INDEX(装备强化!$C$12:$C$26,MATCH(装备强化附表!AE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396</v>
      </c>
      <c r="AF1043" s="54">
        <f t="shared" si="252"/>
        <v>792000</v>
      </c>
      <c r="AG1043" s="54">
        <f>ROUNDUP(装备强化!$F$3*INDEX(装备强化!$C$12:$C$26,MATCH(装备强化附表!AG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432</v>
      </c>
      <c r="AH1043" s="54">
        <f t="shared" si="253"/>
        <v>864000</v>
      </c>
      <c r="AI1043" s="54">
        <f>ROUNDUP(装备强化!$F$3*INDEX(装备强化!$C$12:$C$26,MATCH(装备强化附表!AI$1,装备强化!$B$12:$B$26,0))*INDEX(装备强化!$G$12:$G$16,MATCH(装备强化附表!$D1043,装备强化!$F$12:$F$16,0))*(INDEX(装备强化!$K$12:$K$26,MATCH(装备强化附表!$E1043,装备强化!$J$12:$J$26,0))+IF($B1043=1,装备强化!$K$28,0))*INDEX(装备强化!$O$12:$O$21,MATCH(装备强化附表!$C1043,装备强化!$N$12:$N$21,0)),0)</f>
        <v>468</v>
      </c>
      <c r="AJ1043" s="54">
        <f t="shared" si="254"/>
        <v>936000</v>
      </c>
    </row>
    <row r="1044" spans="1:36">
      <c r="A1044" t="s">
        <v>593</v>
      </c>
      <c r="B1044">
        <v>1</v>
      </c>
      <c r="C1044" t="s">
        <v>127</v>
      </c>
      <c r="D1044" t="s">
        <v>313</v>
      </c>
      <c r="E1044">
        <v>10</v>
      </c>
      <c r="F1044" t="s">
        <v>135</v>
      </c>
      <c r="G1044" s="54">
        <f>ROUNDUP(装备强化!$F$3*INDEX(装备强化!$C$12:$C$26,MATCH(装备强化附表!G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30</v>
      </c>
      <c r="H1044" s="54">
        <f t="shared" si="240"/>
        <v>60000</v>
      </c>
      <c r="I1044" s="54">
        <f>ROUNDUP(装备强化!$F$3*INDEX(装备强化!$C$12:$C$26,MATCH(装备强化附表!I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45</v>
      </c>
      <c r="J1044" s="54">
        <f t="shared" si="241"/>
        <v>90000</v>
      </c>
      <c r="K1044" s="54">
        <f>ROUNDUP(装备强化!$F$3*INDEX(装备强化!$C$12:$C$26,MATCH(装备强化附表!K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68</v>
      </c>
      <c r="L1044" s="54">
        <f t="shared" si="242"/>
        <v>136000</v>
      </c>
      <c r="M1044" s="54">
        <f>ROUNDUP(装备强化!$F$3*INDEX(装备强化!$C$12:$C$26,MATCH(装备强化附表!M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83</v>
      </c>
      <c r="N1044" s="54">
        <f t="shared" si="243"/>
        <v>166000</v>
      </c>
      <c r="O1044" s="54">
        <f>ROUNDUP(装备强化!$F$3*INDEX(装备强化!$C$12:$C$26,MATCH(装备强化附表!O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105</v>
      </c>
      <c r="P1044" s="54">
        <f t="shared" si="244"/>
        <v>210000</v>
      </c>
      <c r="Q1044" s="54">
        <f>ROUNDUP(装备强化!$F$3*INDEX(装备强化!$C$12:$C$26,MATCH(装备强化附表!Q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188</v>
      </c>
      <c r="R1044" s="54">
        <f t="shared" si="245"/>
        <v>376000</v>
      </c>
      <c r="S1044" s="54">
        <f>ROUNDUP(装备强化!$F$3*INDEX(装备强化!$C$12:$C$26,MATCH(装备强化附表!S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218</v>
      </c>
      <c r="T1044" s="54">
        <f t="shared" si="246"/>
        <v>436000</v>
      </c>
      <c r="U1044" s="54">
        <f>ROUNDUP(装备强化!$F$3*INDEX(装备强化!$C$12:$C$26,MATCH(装备强化附表!U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248</v>
      </c>
      <c r="V1044" s="54">
        <f t="shared" si="247"/>
        <v>496000</v>
      </c>
      <c r="W1044" s="54">
        <f>ROUNDUP(装备强化!$F$3*INDEX(装备强化!$C$12:$C$26,MATCH(装备强化附表!W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278</v>
      </c>
      <c r="X1044" s="54">
        <f t="shared" si="248"/>
        <v>556000</v>
      </c>
      <c r="Y1044" s="54">
        <f>ROUNDUP(装备强化!$F$3*INDEX(装备强化!$C$12:$C$26,MATCH(装备强化附表!Y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308</v>
      </c>
      <c r="Z1044" s="54">
        <f t="shared" si="249"/>
        <v>616000</v>
      </c>
      <c r="AA1044" s="54">
        <f>ROUNDUP(装备强化!$F$3*INDEX(装备强化!$C$12:$C$26,MATCH(装备强化附表!AA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540</v>
      </c>
      <c r="AB1044" s="54">
        <f t="shared" si="250"/>
        <v>1080000</v>
      </c>
      <c r="AC1044" s="54">
        <f>ROUNDUP(装备强化!$F$3*INDEX(装备强化!$C$12:$C$26,MATCH(装备强化附表!AC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600</v>
      </c>
      <c r="AD1044" s="54">
        <f t="shared" si="251"/>
        <v>1200000</v>
      </c>
      <c r="AE1044" s="54">
        <f>ROUNDUP(装备强化!$F$3*INDEX(装备强化!$C$12:$C$26,MATCH(装备强化附表!AE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660</v>
      </c>
      <c r="AF1044" s="54">
        <f t="shared" si="252"/>
        <v>1320000</v>
      </c>
      <c r="AG1044" s="54">
        <f>ROUNDUP(装备强化!$F$3*INDEX(装备强化!$C$12:$C$26,MATCH(装备强化附表!AG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720</v>
      </c>
      <c r="AH1044" s="54">
        <f t="shared" si="253"/>
        <v>1440000</v>
      </c>
      <c r="AI1044" s="54">
        <f>ROUNDUP(装备强化!$F$3*INDEX(装备强化!$C$12:$C$26,MATCH(装备强化附表!AI$1,装备强化!$B$12:$B$26,0))*INDEX(装备强化!$G$12:$G$16,MATCH(装备强化附表!$D1044,装备强化!$F$12:$F$16,0))*(INDEX(装备强化!$K$12:$K$26,MATCH(装备强化附表!$E1044,装备强化!$J$12:$J$26,0))+IF($B1044=1,装备强化!$K$28,0))*INDEX(装备强化!$O$12:$O$21,MATCH(装备强化附表!$C1044,装备强化!$N$12:$N$21,0)),0)</f>
        <v>780</v>
      </c>
      <c r="AJ1044" s="54">
        <f t="shared" si="254"/>
        <v>1560000</v>
      </c>
    </row>
    <row r="1045" spans="1:36">
      <c r="A1045" t="s">
        <v>598</v>
      </c>
      <c r="B1045">
        <v>0</v>
      </c>
      <c r="C1045" t="s">
        <v>128</v>
      </c>
      <c r="D1045" t="s">
        <v>313</v>
      </c>
      <c r="E1045">
        <v>10</v>
      </c>
      <c r="F1045" t="s">
        <v>135</v>
      </c>
      <c r="G1045" s="54">
        <f>ROUNDUP(装备强化!$F$3*INDEX(装备强化!$C$12:$C$26,MATCH(装备强化附表!G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12</v>
      </c>
      <c r="H1045" s="54">
        <f t="shared" si="240"/>
        <v>24000</v>
      </c>
      <c r="I1045" s="54">
        <f>ROUNDUP(装备强化!$F$3*INDEX(装备强化!$C$12:$C$26,MATCH(装备强化附表!I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17</v>
      </c>
      <c r="J1045" s="54">
        <f t="shared" si="241"/>
        <v>34000</v>
      </c>
      <c r="K1045" s="54">
        <f>ROUNDUP(装备强化!$F$3*INDEX(装备强化!$C$12:$C$26,MATCH(装备强化附表!K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26</v>
      </c>
      <c r="L1045" s="54">
        <f t="shared" si="242"/>
        <v>52000</v>
      </c>
      <c r="M1045" s="54">
        <f>ROUNDUP(装备强化!$F$3*INDEX(装备强化!$C$12:$C$26,MATCH(装备强化附表!M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31</v>
      </c>
      <c r="N1045" s="54">
        <f t="shared" si="243"/>
        <v>62000</v>
      </c>
      <c r="O1045" s="54">
        <f>ROUNDUP(装备强化!$F$3*INDEX(装备强化!$C$12:$C$26,MATCH(装备强化附表!O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40</v>
      </c>
      <c r="P1045" s="54">
        <f t="shared" si="244"/>
        <v>80000</v>
      </c>
      <c r="Q1045" s="54">
        <f>ROUNDUP(装备强化!$F$3*INDEX(装备强化!$C$12:$C$26,MATCH(装备强化附表!Q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71</v>
      </c>
      <c r="R1045" s="54">
        <f t="shared" si="245"/>
        <v>142000</v>
      </c>
      <c r="S1045" s="54">
        <f>ROUNDUP(装备强化!$F$3*INDEX(装备强化!$C$12:$C$26,MATCH(装备强化附表!S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82</v>
      </c>
      <c r="T1045" s="54">
        <f t="shared" si="246"/>
        <v>164000</v>
      </c>
      <c r="U1045" s="54">
        <f>ROUNDUP(装备强化!$F$3*INDEX(装备强化!$C$12:$C$26,MATCH(装备强化附表!U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93</v>
      </c>
      <c r="V1045" s="54">
        <f t="shared" si="247"/>
        <v>186000</v>
      </c>
      <c r="W1045" s="54">
        <f>ROUNDUP(装备强化!$F$3*INDEX(装备强化!$C$12:$C$26,MATCH(装备强化附表!W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105</v>
      </c>
      <c r="X1045" s="54">
        <f t="shared" si="248"/>
        <v>210000</v>
      </c>
      <c r="Y1045" s="54">
        <f>ROUNDUP(装备强化!$F$3*INDEX(装备强化!$C$12:$C$26,MATCH(装备强化附表!Y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116</v>
      </c>
      <c r="Z1045" s="54">
        <f t="shared" si="249"/>
        <v>232000</v>
      </c>
      <c r="AA1045" s="54">
        <f>ROUNDUP(装备强化!$F$3*INDEX(装备强化!$C$12:$C$26,MATCH(装备强化附表!AA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203</v>
      </c>
      <c r="AB1045" s="54">
        <f t="shared" si="250"/>
        <v>406000</v>
      </c>
      <c r="AC1045" s="54">
        <f>ROUNDUP(装备强化!$F$3*INDEX(装备强化!$C$12:$C$26,MATCH(装备强化附表!AC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225</v>
      </c>
      <c r="AD1045" s="54">
        <f t="shared" si="251"/>
        <v>450000</v>
      </c>
      <c r="AE1045" s="54">
        <f>ROUNDUP(装备强化!$F$3*INDEX(装备强化!$C$12:$C$26,MATCH(装备强化附表!AE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248</v>
      </c>
      <c r="AF1045" s="54">
        <f t="shared" si="252"/>
        <v>496000</v>
      </c>
      <c r="AG1045" s="54">
        <f>ROUNDUP(装备强化!$F$3*INDEX(装备强化!$C$12:$C$26,MATCH(装备强化附表!AG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270</v>
      </c>
      <c r="AH1045" s="54">
        <f t="shared" si="253"/>
        <v>540000</v>
      </c>
      <c r="AI1045" s="54">
        <f>ROUNDUP(装备强化!$F$3*INDEX(装备强化!$C$12:$C$26,MATCH(装备强化附表!AI$1,装备强化!$B$12:$B$26,0))*INDEX(装备强化!$G$12:$G$16,MATCH(装备强化附表!$D1045,装备强化!$F$12:$F$16,0))*(INDEX(装备强化!$K$12:$K$26,MATCH(装备强化附表!$E1045,装备强化!$J$12:$J$26,0))+IF($B1045=1,装备强化!$K$28,0))*INDEX(装备强化!$O$12:$O$21,MATCH(装备强化附表!$C1045,装备强化!$N$12:$N$21,0)),0)</f>
        <v>293</v>
      </c>
      <c r="AJ1045" s="54">
        <f t="shared" si="254"/>
        <v>586000</v>
      </c>
    </row>
    <row r="1046" spans="1:36">
      <c r="A1046" t="s">
        <v>603</v>
      </c>
      <c r="B1046">
        <v>1</v>
      </c>
      <c r="C1046" t="s">
        <v>128</v>
      </c>
      <c r="D1046" t="s">
        <v>313</v>
      </c>
      <c r="E1046">
        <v>10</v>
      </c>
      <c r="F1046" t="s">
        <v>135</v>
      </c>
      <c r="G1046" s="54">
        <f>ROUNDUP(装备强化!$F$3*INDEX(装备强化!$C$12:$C$26,MATCH(装备强化附表!G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19</v>
      </c>
      <c r="H1046" s="54">
        <f t="shared" si="240"/>
        <v>38000</v>
      </c>
      <c r="I1046" s="54">
        <f>ROUNDUP(装备强化!$F$3*INDEX(装备强化!$C$12:$C$26,MATCH(装备强化附表!I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29</v>
      </c>
      <c r="J1046" s="54">
        <f t="shared" si="241"/>
        <v>58000</v>
      </c>
      <c r="K1046" s="54">
        <f>ROUNDUP(装备强化!$F$3*INDEX(装备强化!$C$12:$C$26,MATCH(装备强化附表!K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43</v>
      </c>
      <c r="L1046" s="54">
        <f t="shared" si="242"/>
        <v>86000</v>
      </c>
      <c r="M1046" s="54">
        <f>ROUNDUP(装备强化!$F$3*INDEX(装备强化!$C$12:$C$26,MATCH(装备强化附表!M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52</v>
      </c>
      <c r="N1046" s="54">
        <f t="shared" si="243"/>
        <v>104000</v>
      </c>
      <c r="O1046" s="54">
        <f>ROUNDUP(装备强化!$F$3*INDEX(装备强化!$C$12:$C$26,MATCH(装备强化附表!O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66</v>
      </c>
      <c r="P1046" s="54">
        <f t="shared" si="244"/>
        <v>132000</v>
      </c>
      <c r="Q1046" s="54">
        <f>ROUNDUP(装备强化!$F$3*INDEX(装备强化!$C$12:$C$26,MATCH(装备强化附表!Q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118</v>
      </c>
      <c r="R1046" s="54">
        <f t="shared" si="245"/>
        <v>236000</v>
      </c>
      <c r="S1046" s="54">
        <f>ROUNDUP(装备强化!$F$3*INDEX(装备强化!$C$12:$C$26,MATCH(装备强化附表!S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136</v>
      </c>
      <c r="T1046" s="54">
        <f t="shared" si="246"/>
        <v>272000</v>
      </c>
      <c r="U1046" s="54">
        <f>ROUNDUP(装备强化!$F$3*INDEX(装备强化!$C$12:$C$26,MATCH(装备强化附表!U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155</v>
      </c>
      <c r="V1046" s="54">
        <f t="shared" si="247"/>
        <v>310000</v>
      </c>
      <c r="W1046" s="54">
        <f>ROUNDUP(装备强化!$F$3*INDEX(装备强化!$C$12:$C$26,MATCH(装备强化附表!W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174</v>
      </c>
      <c r="X1046" s="54">
        <f t="shared" si="248"/>
        <v>348000</v>
      </c>
      <c r="Y1046" s="54">
        <f>ROUNDUP(装备强化!$F$3*INDEX(装备强化!$C$12:$C$26,MATCH(装备强化附表!Y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193</v>
      </c>
      <c r="Z1046" s="54">
        <f t="shared" si="249"/>
        <v>386000</v>
      </c>
      <c r="AA1046" s="54">
        <f>ROUNDUP(装备强化!$F$3*INDEX(装备强化!$C$12:$C$26,MATCH(装备强化附表!AA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338</v>
      </c>
      <c r="AB1046" s="54">
        <f t="shared" si="250"/>
        <v>676000</v>
      </c>
      <c r="AC1046" s="54">
        <f>ROUNDUP(装备强化!$F$3*INDEX(装备强化!$C$12:$C$26,MATCH(装备强化附表!AC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375</v>
      </c>
      <c r="AD1046" s="54">
        <f t="shared" si="251"/>
        <v>750000</v>
      </c>
      <c r="AE1046" s="54">
        <f>ROUNDUP(装备强化!$F$3*INDEX(装备强化!$C$12:$C$26,MATCH(装备强化附表!AE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413</v>
      </c>
      <c r="AF1046" s="54">
        <f t="shared" si="252"/>
        <v>826000</v>
      </c>
      <c r="AG1046" s="54">
        <f>ROUNDUP(装备强化!$F$3*INDEX(装备强化!$C$12:$C$26,MATCH(装备强化附表!AG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450</v>
      </c>
      <c r="AH1046" s="54">
        <f t="shared" si="253"/>
        <v>900000</v>
      </c>
      <c r="AI1046" s="54">
        <f>ROUNDUP(装备强化!$F$3*INDEX(装备强化!$C$12:$C$26,MATCH(装备强化附表!AI$1,装备强化!$B$12:$B$26,0))*INDEX(装备强化!$G$12:$G$16,MATCH(装备强化附表!$D1046,装备强化!$F$12:$F$16,0))*(INDEX(装备强化!$K$12:$K$26,MATCH(装备强化附表!$E1046,装备强化!$J$12:$J$26,0))+IF($B1046=1,装备强化!$K$28,0))*INDEX(装备强化!$O$12:$O$21,MATCH(装备强化附表!$C1046,装备强化!$N$12:$N$21,0)),0)</f>
        <v>488</v>
      </c>
      <c r="AJ1046" s="54">
        <f t="shared" si="254"/>
        <v>976000</v>
      </c>
    </row>
    <row r="1047" spans="1:36">
      <c r="A1047" t="s">
        <v>608</v>
      </c>
      <c r="B1047">
        <v>0</v>
      </c>
      <c r="C1047" t="s">
        <v>127</v>
      </c>
      <c r="D1047" t="s">
        <v>313</v>
      </c>
      <c r="E1047">
        <v>10</v>
      </c>
      <c r="F1047" t="s">
        <v>139</v>
      </c>
      <c r="G1047" s="54">
        <f>ROUNDUP(装备强化!$F$3*INDEX(装备强化!$C$12:$C$26,MATCH(装备强化附表!G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18</v>
      </c>
      <c r="H1047" s="54">
        <f t="shared" si="240"/>
        <v>36000</v>
      </c>
      <c r="I1047" s="54">
        <f>ROUNDUP(装备强化!$F$3*INDEX(装备强化!$C$12:$C$26,MATCH(装备强化附表!I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27</v>
      </c>
      <c r="J1047" s="54">
        <f t="shared" si="241"/>
        <v>54000</v>
      </c>
      <c r="K1047" s="54">
        <f>ROUNDUP(装备强化!$F$3*INDEX(装备强化!$C$12:$C$26,MATCH(装备强化附表!K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41</v>
      </c>
      <c r="L1047" s="54">
        <f t="shared" si="242"/>
        <v>82000</v>
      </c>
      <c r="M1047" s="54">
        <f>ROUNDUP(装备强化!$F$3*INDEX(装备强化!$C$12:$C$26,MATCH(装备强化附表!M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50</v>
      </c>
      <c r="N1047" s="54">
        <f t="shared" si="243"/>
        <v>100000</v>
      </c>
      <c r="O1047" s="54">
        <f>ROUNDUP(装备强化!$F$3*INDEX(装备强化!$C$12:$C$26,MATCH(装备强化附表!O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63</v>
      </c>
      <c r="P1047" s="54">
        <f t="shared" si="244"/>
        <v>126000</v>
      </c>
      <c r="Q1047" s="54">
        <f>ROUNDUP(装备强化!$F$3*INDEX(装备强化!$C$12:$C$26,MATCH(装备强化附表!Q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113</v>
      </c>
      <c r="R1047" s="54">
        <f t="shared" si="245"/>
        <v>226000</v>
      </c>
      <c r="S1047" s="54">
        <f>ROUNDUP(装备强化!$F$3*INDEX(装备强化!$C$12:$C$26,MATCH(装备强化附表!S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131</v>
      </c>
      <c r="T1047" s="54">
        <f t="shared" si="246"/>
        <v>262000</v>
      </c>
      <c r="U1047" s="54">
        <f>ROUNDUP(装备强化!$F$3*INDEX(装备强化!$C$12:$C$26,MATCH(装备强化附表!U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149</v>
      </c>
      <c r="V1047" s="54">
        <f t="shared" si="247"/>
        <v>298000</v>
      </c>
      <c r="W1047" s="54">
        <f>ROUNDUP(装备强化!$F$3*INDEX(装备强化!$C$12:$C$26,MATCH(装备强化附表!W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167</v>
      </c>
      <c r="X1047" s="54">
        <f t="shared" si="248"/>
        <v>334000</v>
      </c>
      <c r="Y1047" s="54">
        <f>ROUNDUP(装备强化!$F$3*INDEX(装备强化!$C$12:$C$26,MATCH(装备强化附表!Y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185</v>
      </c>
      <c r="Z1047" s="54">
        <f t="shared" si="249"/>
        <v>370000</v>
      </c>
      <c r="AA1047" s="54">
        <f>ROUNDUP(装备强化!$F$3*INDEX(装备强化!$C$12:$C$26,MATCH(装备强化附表!AA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324</v>
      </c>
      <c r="AB1047" s="54">
        <f t="shared" si="250"/>
        <v>648000</v>
      </c>
      <c r="AC1047" s="54">
        <f>ROUNDUP(装备强化!$F$3*INDEX(装备强化!$C$12:$C$26,MATCH(装备强化附表!AC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360</v>
      </c>
      <c r="AD1047" s="54">
        <f t="shared" si="251"/>
        <v>720000</v>
      </c>
      <c r="AE1047" s="54">
        <f>ROUNDUP(装备强化!$F$3*INDEX(装备强化!$C$12:$C$26,MATCH(装备强化附表!AE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396</v>
      </c>
      <c r="AF1047" s="54">
        <f t="shared" si="252"/>
        <v>792000</v>
      </c>
      <c r="AG1047" s="54">
        <f>ROUNDUP(装备强化!$F$3*INDEX(装备强化!$C$12:$C$26,MATCH(装备强化附表!AG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432</v>
      </c>
      <c r="AH1047" s="54">
        <f t="shared" si="253"/>
        <v>864000</v>
      </c>
      <c r="AI1047" s="54">
        <f>ROUNDUP(装备强化!$F$3*INDEX(装备强化!$C$12:$C$26,MATCH(装备强化附表!AI$1,装备强化!$B$12:$B$26,0))*INDEX(装备强化!$G$12:$G$16,MATCH(装备强化附表!$D1047,装备强化!$F$12:$F$16,0))*(INDEX(装备强化!$K$12:$K$26,MATCH(装备强化附表!$E1047,装备强化!$J$12:$J$26,0))+IF($B1047=1,装备强化!$K$28,0))*INDEX(装备强化!$O$12:$O$21,MATCH(装备强化附表!$C1047,装备强化!$N$12:$N$21,0)),0)</f>
        <v>468</v>
      </c>
      <c r="AJ1047" s="54">
        <f t="shared" si="254"/>
        <v>936000</v>
      </c>
    </row>
    <row r="1048" spans="1:36">
      <c r="A1048" t="s">
        <v>613</v>
      </c>
      <c r="B1048">
        <v>1</v>
      </c>
      <c r="C1048" t="s">
        <v>127</v>
      </c>
      <c r="D1048" t="s">
        <v>313</v>
      </c>
      <c r="E1048">
        <v>10</v>
      </c>
      <c r="F1048" t="s">
        <v>139</v>
      </c>
      <c r="G1048" s="54">
        <f>ROUNDUP(装备强化!$F$3*INDEX(装备强化!$C$12:$C$26,MATCH(装备强化附表!G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30</v>
      </c>
      <c r="H1048" s="54">
        <f t="shared" si="240"/>
        <v>60000</v>
      </c>
      <c r="I1048" s="54">
        <f>ROUNDUP(装备强化!$F$3*INDEX(装备强化!$C$12:$C$26,MATCH(装备强化附表!I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45</v>
      </c>
      <c r="J1048" s="54">
        <f t="shared" si="241"/>
        <v>90000</v>
      </c>
      <c r="K1048" s="54">
        <f>ROUNDUP(装备强化!$F$3*INDEX(装备强化!$C$12:$C$26,MATCH(装备强化附表!K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68</v>
      </c>
      <c r="L1048" s="54">
        <f t="shared" si="242"/>
        <v>136000</v>
      </c>
      <c r="M1048" s="54">
        <f>ROUNDUP(装备强化!$F$3*INDEX(装备强化!$C$12:$C$26,MATCH(装备强化附表!M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83</v>
      </c>
      <c r="N1048" s="54">
        <f t="shared" si="243"/>
        <v>166000</v>
      </c>
      <c r="O1048" s="54">
        <f>ROUNDUP(装备强化!$F$3*INDEX(装备强化!$C$12:$C$26,MATCH(装备强化附表!O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105</v>
      </c>
      <c r="P1048" s="54">
        <f t="shared" si="244"/>
        <v>210000</v>
      </c>
      <c r="Q1048" s="54">
        <f>ROUNDUP(装备强化!$F$3*INDEX(装备强化!$C$12:$C$26,MATCH(装备强化附表!Q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188</v>
      </c>
      <c r="R1048" s="54">
        <f t="shared" si="245"/>
        <v>376000</v>
      </c>
      <c r="S1048" s="54">
        <f>ROUNDUP(装备强化!$F$3*INDEX(装备强化!$C$12:$C$26,MATCH(装备强化附表!S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218</v>
      </c>
      <c r="T1048" s="54">
        <f t="shared" si="246"/>
        <v>436000</v>
      </c>
      <c r="U1048" s="54">
        <f>ROUNDUP(装备强化!$F$3*INDEX(装备强化!$C$12:$C$26,MATCH(装备强化附表!U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248</v>
      </c>
      <c r="V1048" s="54">
        <f t="shared" si="247"/>
        <v>496000</v>
      </c>
      <c r="W1048" s="54">
        <f>ROUNDUP(装备强化!$F$3*INDEX(装备强化!$C$12:$C$26,MATCH(装备强化附表!W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278</v>
      </c>
      <c r="X1048" s="54">
        <f t="shared" si="248"/>
        <v>556000</v>
      </c>
      <c r="Y1048" s="54">
        <f>ROUNDUP(装备强化!$F$3*INDEX(装备强化!$C$12:$C$26,MATCH(装备强化附表!Y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308</v>
      </c>
      <c r="Z1048" s="54">
        <f t="shared" si="249"/>
        <v>616000</v>
      </c>
      <c r="AA1048" s="54">
        <f>ROUNDUP(装备强化!$F$3*INDEX(装备强化!$C$12:$C$26,MATCH(装备强化附表!AA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540</v>
      </c>
      <c r="AB1048" s="54">
        <f t="shared" si="250"/>
        <v>1080000</v>
      </c>
      <c r="AC1048" s="54">
        <f>ROUNDUP(装备强化!$F$3*INDEX(装备强化!$C$12:$C$26,MATCH(装备强化附表!AC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600</v>
      </c>
      <c r="AD1048" s="54">
        <f t="shared" si="251"/>
        <v>1200000</v>
      </c>
      <c r="AE1048" s="54">
        <f>ROUNDUP(装备强化!$F$3*INDEX(装备强化!$C$12:$C$26,MATCH(装备强化附表!AE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660</v>
      </c>
      <c r="AF1048" s="54">
        <f t="shared" si="252"/>
        <v>1320000</v>
      </c>
      <c r="AG1048" s="54">
        <f>ROUNDUP(装备强化!$F$3*INDEX(装备强化!$C$12:$C$26,MATCH(装备强化附表!AG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720</v>
      </c>
      <c r="AH1048" s="54">
        <f t="shared" si="253"/>
        <v>1440000</v>
      </c>
      <c r="AI1048" s="54">
        <f>ROUNDUP(装备强化!$F$3*INDEX(装备强化!$C$12:$C$26,MATCH(装备强化附表!AI$1,装备强化!$B$12:$B$26,0))*INDEX(装备强化!$G$12:$G$16,MATCH(装备强化附表!$D1048,装备强化!$F$12:$F$16,0))*(INDEX(装备强化!$K$12:$K$26,MATCH(装备强化附表!$E1048,装备强化!$J$12:$J$26,0))+IF($B1048=1,装备强化!$K$28,0))*INDEX(装备强化!$O$12:$O$21,MATCH(装备强化附表!$C1048,装备强化!$N$12:$N$21,0)),0)</f>
        <v>780</v>
      </c>
      <c r="AJ1048" s="54">
        <f t="shared" si="254"/>
        <v>1560000</v>
      </c>
    </row>
    <row r="1049" spans="1:36">
      <c r="A1049" t="s">
        <v>618</v>
      </c>
      <c r="B1049">
        <v>0</v>
      </c>
      <c r="C1049" t="s">
        <v>128</v>
      </c>
      <c r="D1049" t="s">
        <v>313</v>
      </c>
      <c r="E1049">
        <v>10</v>
      </c>
      <c r="F1049" t="s">
        <v>139</v>
      </c>
      <c r="G1049" s="54">
        <f>ROUNDUP(装备强化!$F$3*INDEX(装备强化!$C$12:$C$26,MATCH(装备强化附表!G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12</v>
      </c>
      <c r="H1049" s="54">
        <f t="shared" si="240"/>
        <v>24000</v>
      </c>
      <c r="I1049" s="54">
        <f>ROUNDUP(装备强化!$F$3*INDEX(装备强化!$C$12:$C$26,MATCH(装备强化附表!I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17</v>
      </c>
      <c r="J1049" s="54">
        <f t="shared" si="241"/>
        <v>34000</v>
      </c>
      <c r="K1049" s="54">
        <f>ROUNDUP(装备强化!$F$3*INDEX(装备强化!$C$12:$C$26,MATCH(装备强化附表!K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26</v>
      </c>
      <c r="L1049" s="54">
        <f t="shared" si="242"/>
        <v>52000</v>
      </c>
      <c r="M1049" s="54">
        <f>ROUNDUP(装备强化!$F$3*INDEX(装备强化!$C$12:$C$26,MATCH(装备强化附表!M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31</v>
      </c>
      <c r="N1049" s="54">
        <f t="shared" si="243"/>
        <v>62000</v>
      </c>
      <c r="O1049" s="54">
        <f>ROUNDUP(装备强化!$F$3*INDEX(装备强化!$C$12:$C$26,MATCH(装备强化附表!O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40</v>
      </c>
      <c r="P1049" s="54">
        <f t="shared" si="244"/>
        <v>80000</v>
      </c>
      <c r="Q1049" s="54">
        <f>ROUNDUP(装备强化!$F$3*INDEX(装备强化!$C$12:$C$26,MATCH(装备强化附表!Q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71</v>
      </c>
      <c r="R1049" s="54">
        <f t="shared" si="245"/>
        <v>142000</v>
      </c>
      <c r="S1049" s="54">
        <f>ROUNDUP(装备强化!$F$3*INDEX(装备强化!$C$12:$C$26,MATCH(装备强化附表!S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82</v>
      </c>
      <c r="T1049" s="54">
        <f t="shared" si="246"/>
        <v>164000</v>
      </c>
      <c r="U1049" s="54">
        <f>ROUNDUP(装备强化!$F$3*INDEX(装备强化!$C$12:$C$26,MATCH(装备强化附表!U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93</v>
      </c>
      <c r="V1049" s="54">
        <f t="shared" si="247"/>
        <v>186000</v>
      </c>
      <c r="W1049" s="54">
        <f>ROUNDUP(装备强化!$F$3*INDEX(装备强化!$C$12:$C$26,MATCH(装备强化附表!W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105</v>
      </c>
      <c r="X1049" s="54">
        <f t="shared" si="248"/>
        <v>210000</v>
      </c>
      <c r="Y1049" s="54">
        <f>ROUNDUP(装备强化!$F$3*INDEX(装备强化!$C$12:$C$26,MATCH(装备强化附表!Y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116</v>
      </c>
      <c r="Z1049" s="54">
        <f t="shared" si="249"/>
        <v>232000</v>
      </c>
      <c r="AA1049" s="54">
        <f>ROUNDUP(装备强化!$F$3*INDEX(装备强化!$C$12:$C$26,MATCH(装备强化附表!AA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203</v>
      </c>
      <c r="AB1049" s="54">
        <f t="shared" si="250"/>
        <v>406000</v>
      </c>
      <c r="AC1049" s="54">
        <f>ROUNDUP(装备强化!$F$3*INDEX(装备强化!$C$12:$C$26,MATCH(装备强化附表!AC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225</v>
      </c>
      <c r="AD1049" s="54">
        <f t="shared" si="251"/>
        <v>450000</v>
      </c>
      <c r="AE1049" s="54">
        <f>ROUNDUP(装备强化!$F$3*INDEX(装备强化!$C$12:$C$26,MATCH(装备强化附表!AE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248</v>
      </c>
      <c r="AF1049" s="54">
        <f t="shared" si="252"/>
        <v>496000</v>
      </c>
      <c r="AG1049" s="54">
        <f>ROUNDUP(装备强化!$F$3*INDEX(装备强化!$C$12:$C$26,MATCH(装备强化附表!AG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270</v>
      </c>
      <c r="AH1049" s="54">
        <f t="shared" si="253"/>
        <v>540000</v>
      </c>
      <c r="AI1049" s="54">
        <f>ROUNDUP(装备强化!$F$3*INDEX(装备强化!$C$12:$C$26,MATCH(装备强化附表!AI$1,装备强化!$B$12:$B$26,0))*INDEX(装备强化!$G$12:$G$16,MATCH(装备强化附表!$D1049,装备强化!$F$12:$F$16,0))*(INDEX(装备强化!$K$12:$K$26,MATCH(装备强化附表!$E1049,装备强化!$J$12:$J$26,0))+IF($B1049=1,装备强化!$K$28,0))*INDEX(装备强化!$O$12:$O$21,MATCH(装备强化附表!$C1049,装备强化!$N$12:$N$21,0)),0)</f>
        <v>293</v>
      </c>
      <c r="AJ1049" s="54">
        <f t="shared" si="254"/>
        <v>586000</v>
      </c>
    </row>
    <row r="1050" spans="1:36">
      <c r="A1050" t="s">
        <v>623</v>
      </c>
      <c r="B1050">
        <v>1</v>
      </c>
      <c r="C1050" t="s">
        <v>128</v>
      </c>
      <c r="D1050" t="s">
        <v>313</v>
      </c>
      <c r="E1050">
        <v>10</v>
      </c>
      <c r="F1050" t="s">
        <v>139</v>
      </c>
      <c r="G1050" s="54">
        <f>ROUNDUP(装备强化!$F$3*INDEX(装备强化!$C$12:$C$26,MATCH(装备强化附表!G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19</v>
      </c>
      <c r="H1050" s="54">
        <f t="shared" si="240"/>
        <v>38000</v>
      </c>
      <c r="I1050" s="54">
        <f>ROUNDUP(装备强化!$F$3*INDEX(装备强化!$C$12:$C$26,MATCH(装备强化附表!I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29</v>
      </c>
      <c r="J1050" s="54">
        <f t="shared" si="241"/>
        <v>58000</v>
      </c>
      <c r="K1050" s="54">
        <f>ROUNDUP(装备强化!$F$3*INDEX(装备强化!$C$12:$C$26,MATCH(装备强化附表!K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43</v>
      </c>
      <c r="L1050" s="54">
        <f t="shared" si="242"/>
        <v>86000</v>
      </c>
      <c r="M1050" s="54">
        <f>ROUNDUP(装备强化!$F$3*INDEX(装备强化!$C$12:$C$26,MATCH(装备强化附表!M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52</v>
      </c>
      <c r="N1050" s="54">
        <f t="shared" si="243"/>
        <v>104000</v>
      </c>
      <c r="O1050" s="54">
        <f>ROUNDUP(装备强化!$F$3*INDEX(装备强化!$C$12:$C$26,MATCH(装备强化附表!O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66</v>
      </c>
      <c r="P1050" s="54">
        <f t="shared" si="244"/>
        <v>132000</v>
      </c>
      <c r="Q1050" s="54">
        <f>ROUNDUP(装备强化!$F$3*INDEX(装备强化!$C$12:$C$26,MATCH(装备强化附表!Q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118</v>
      </c>
      <c r="R1050" s="54">
        <f t="shared" si="245"/>
        <v>236000</v>
      </c>
      <c r="S1050" s="54">
        <f>ROUNDUP(装备强化!$F$3*INDEX(装备强化!$C$12:$C$26,MATCH(装备强化附表!S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136</v>
      </c>
      <c r="T1050" s="54">
        <f t="shared" si="246"/>
        <v>272000</v>
      </c>
      <c r="U1050" s="54">
        <f>ROUNDUP(装备强化!$F$3*INDEX(装备强化!$C$12:$C$26,MATCH(装备强化附表!U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155</v>
      </c>
      <c r="V1050" s="54">
        <f t="shared" si="247"/>
        <v>310000</v>
      </c>
      <c r="W1050" s="54">
        <f>ROUNDUP(装备强化!$F$3*INDEX(装备强化!$C$12:$C$26,MATCH(装备强化附表!W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174</v>
      </c>
      <c r="X1050" s="54">
        <f t="shared" si="248"/>
        <v>348000</v>
      </c>
      <c r="Y1050" s="54">
        <f>ROUNDUP(装备强化!$F$3*INDEX(装备强化!$C$12:$C$26,MATCH(装备强化附表!Y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193</v>
      </c>
      <c r="Z1050" s="54">
        <f t="shared" si="249"/>
        <v>386000</v>
      </c>
      <c r="AA1050" s="54">
        <f>ROUNDUP(装备强化!$F$3*INDEX(装备强化!$C$12:$C$26,MATCH(装备强化附表!AA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338</v>
      </c>
      <c r="AB1050" s="54">
        <f t="shared" si="250"/>
        <v>676000</v>
      </c>
      <c r="AC1050" s="54">
        <f>ROUNDUP(装备强化!$F$3*INDEX(装备强化!$C$12:$C$26,MATCH(装备强化附表!AC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375</v>
      </c>
      <c r="AD1050" s="54">
        <f t="shared" si="251"/>
        <v>750000</v>
      </c>
      <c r="AE1050" s="54">
        <f>ROUNDUP(装备强化!$F$3*INDEX(装备强化!$C$12:$C$26,MATCH(装备强化附表!AE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413</v>
      </c>
      <c r="AF1050" s="54">
        <f t="shared" si="252"/>
        <v>826000</v>
      </c>
      <c r="AG1050" s="54">
        <f>ROUNDUP(装备强化!$F$3*INDEX(装备强化!$C$12:$C$26,MATCH(装备强化附表!AG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450</v>
      </c>
      <c r="AH1050" s="54">
        <f t="shared" si="253"/>
        <v>900000</v>
      </c>
      <c r="AI1050" s="54">
        <f>ROUNDUP(装备强化!$F$3*INDEX(装备强化!$C$12:$C$26,MATCH(装备强化附表!AI$1,装备强化!$B$12:$B$26,0))*INDEX(装备强化!$G$12:$G$16,MATCH(装备强化附表!$D1050,装备强化!$F$12:$F$16,0))*(INDEX(装备强化!$K$12:$K$26,MATCH(装备强化附表!$E1050,装备强化!$J$12:$J$26,0))+IF($B1050=1,装备强化!$K$28,0))*INDEX(装备强化!$O$12:$O$21,MATCH(装备强化附表!$C1050,装备强化!$N$12:$N$21,0)),0)</f>
        <v>488</v>
      </c>
      <c r="AJ1050" s="54">
        <f t="shared" si="254"/>
        <v>976000</v>
      </c>
    </row>
    <row r="1051" spans="1:36">
      <c r="A1051" t="s">
        <v>628</v>
      </c>
      <c r="B1051">
        <v>0</v>
      </c>
      <c r="C1051" t="s">
        <v>127</v>
      </c>
      <c r="D1051" t="s">
        <v>313</v>
      </c>
      <c r="E1051">
        <v>10</v>
      </c>
      <c r="F1051" t="s">
        <v>137</v>
      </c>
      <c r="G1051" s="54">
        <f>ROUNDUP(装备强化!$F$3*INDEX(装备强化!$C$12:$C$26,MATCH(装备强化附表!G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18</v>
      </c>
      <c r="H1051" s="54">
        <f t="shared" si="240"/>
        <v>36000</v>
      </c>
      <c r="I1051" s="54">
        <f>ROUNDUP(装备强化!$F$3*INDEX(装备强化!$C$12:$C$26,MATCH(装备强化附表!I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27</v>
      </c>
      <c r="J1051" s="54">
        <f t="shared" si="241"/>
        <v>54000</v>
      </c>
      <c r="K1051" s="54">
        <f>ROUNDUP(装备强化!$F$3*INDEX(装备强化!$C$12:$C$26,MATCH(装备强化附表!K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41</v>
      </c>
      <c r="L1051" s="54">
        <f t="shared" si="242"/>
        <v>82000</v>
      </c>
      <c r="M1051" s="54">
        <f>ROUNDUP(装备强化!$F$3*INDEX(装备强化!$C$12:$C$26,MATCH(装备强化附表!M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50</v>
      </c>
      <c r="N1051" s="54">
        <f t="shared" si="243"/>
        <v>100000</v>
      </c>
      <c r="O1051" s="54">
        <f>ROUNDUP(装备强化!$F$3*INDEX(装备强化!$C$12:$C$26,MATCH(装备强化附表!O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63</v>
      </c>
      <c r="P1051" s="54">
        <f t="shared" si="244"/>
        <v>126000</v>
      </c>
      <c r="Q1051" s="54">
        <f>ROUNDUP(装备强化!$F$3*INDEX(装备强化!$C$12:$C$26,MATCH(装备强化附表!Q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113</v>
      </c>
      <c r="R1051" s="54">
        <f t="shared" si="245"/>
        <v>226000</v>
      </c>
      <c r="S1051" s="54">
        <f>ROUNDUP(装备强化!$F$3*INDEX(装备强化!$C$12:$C$26,MATCH(装备强化附表!S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131</v>
      </c>
      <c r="T1051" s="54">
        <f t="shared" si="246"/>
        <v>262000</v>
      </c>
      <c r="U1051" s="54">
        <f>ROUNDUP(装备强化!$F$3*INDEX(装备强化!$C$12:$C$26,MATCH(装备强化附表!U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149</v>
      </c>
      <c r="V1051" s="54">
        <f t="shared" si="247"/>
        <v>298000</v>
      </c>
      <c r="W1051" s="54">
        <f>ROUNDUP(装备强化!$F$3*INDEX(装备强化!$C$12:$C$26,MATCH(装备强化附表!W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167</v>
      </c>
      <c r="X1051" s="54">
        <f t="shared" si="248"/>
        <v>334000</v>
      </c>
      <c r="Y1051" s="54">
        <f>ROUNDUP(装备强化!$F$3*INDEX(装备强化!$C$12:$C$26,MATCH(装备强化附表!Y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185</v>
      </c>
      <c r="Z1051" s="54">
        <f t="shared" si="249"/>
        <v>370000</v>
      </c>
      <c r="AA1051" s="54">
        <f>ROUNDUP(装备强化!$F$3*INDEX(装备强化!$C$12:$C$26,MATCH(装备强化附表!AA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324</v>
      </c>
      <c r="AB1051" s="54">
        <f t="shared" si="250"/>
        <v>648000</v>
      </c>
      <c r="AC1051" s="54">
        <f>ROUNDUP(装备强化!$F$3*INDEX(装备强化!$C$12:$C$26,MATCH(装备强化附表!AC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360</v>
      </c>
      <c r="AD1051" s="54">
        <f t="shared" si="251"/>
        <v>720000</v>
      </c>
      <c r="AE1051" s="54">
        <f>ROUNDUP(装备强化!$F$3*INDEX(装备强化!$C$12:$C$26,MATCH(装备强化附表!AE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396</v>
      </c>
      <c r="AF1051" s="54">
        <f t="shared" si="252"/>
        <v>792000</v>
      </c>
      <c r="AG1051" s="54">
        <f>ROUNDUP(装备强化!$F$3*INDEX(装备强化!$C$12:$C$26,MATCH(装备强化附表!AG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432</v>
      </c>
      <c r="AH1051" s="54">
        <f t="shared" si="253"/>
        <v>864000</v>
      </c>
      <c r="AI1051" s="54">
        <f>ROUNDUP(装备强化!$F$3*INDEX(装备强化!$C$12:$C$26,MATCH(装备强化附表!AI$1,装备强化!$B$12:$B$26,0))*INDEX(装备强化!$G$12:$G$16,MATCH(装备强化附表!$D1051,装备强化!$F$12:$F$16,0))*(INDEX(装备强化!$K$12:$K$26,MATCH(装备强化附表!$E1051,装备强化!$J$12:$J$26,0))+IF($B1051=1,装备强化!$K$28,0))*INDEX(装备强化!$O$12:$O$21,MATCH(装备强化附表!$C1051,装备强化!$N$12:$N$21,0)),0)</f>
        <v>468</v>
      </c>
      <c r="AJ1051" s="54">
        <f t="shared" si="254"/>
        <v>936000</v>
      </c>
    </row>
    <row r="1052" spans="1:36">
      <c r="A1052" t="s">
        <v>633</v>
      </c>
      <c r="B1052">
        <v>1</v>
      </c>
      <c r="C1052" t="s">
        <v>127</v>
      </c>
      <c r="D1052" t="s">
        <v>313</v>
      </c>
      <c r="E1052">
        <v>10</v>
      </c>
      <c r="F1052" t="s">
        <v>137</v>
      </c>
      <c r="G1052" s="54">
        <f>ROUNDUP(装备强化!$F$3*INDEX(装备强化!$C$12:$C$26,MATCH(装备强化附表!G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30</v>
      </c>
      <c r="H1052" s="54">
        <f t="shared" si="240"/>
        <v>60000</v>
      </c>
      <c r="I1052" s="54">
        <f>ROUNDUP(装备强化!$F$3*INDEX(装备强化!$C$12:$C$26,MATCH(装备强化附表!I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45</v>
      </c>
      <c r="J1052" s="54">
        <f t="shared" si="241"/>
        <v>90000</v>
      </c>
      <c r="K1052" s="54">
        <f>ROUNDUP(装备强化!$F$3*INDEX(装备强化!$C$12:$C$26,MATCH(装备强化附表!K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68</v>
      </c>
      <c r="L1052" s="54">
        <f t="shared" si="242"/>
        <v>136000</v>
      </c>
      <c r="M1052" s="54">
        <f>ROUNDUP(装备强化!$F$3*INDEX(装备强化!$C$12:$C$26,MATCH(装备强化附表!M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83</v>
      </c>
      <c r="N1052" s="54">
        <f t="shared" si="243"/>
        <v>166000</v>
      </c>
      <c r="O1052" s="54">
        <f>ROUNDUP(装备强化!$F$3*INDEX(装备强化!$C$12:$C$26,MATCH(装备强化附表!O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105</v>
      </c>
      <c r="P1052" s="54">
        <f t="shared" si="244"/>
        <v>210000</v>
      </c>
      <c r="Q1052" s="54">
        <f>ROUNDUP(装备强化!$F$3*INDEX(装备强化!$C$12:$C$26,MATCH(装备强化附表!Q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188</v>
      </c>
      <c r="R1052" s="54">
        <f t="shared" si="245"/>
        <v>376000</v>
      </c>
      <c r="S1052" s="54">
        <f>ROUNDUP(装备强化!$F$3*INDEX(装备强化!$C$12:$C$26,MATCH(装备强化附表!S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218</v>
      </c>
      <c r="T1052" s="54">
        <f t="shared" si="246"/>
        <v>436000</v>
      </c>
      <c r="U1052" s="54">
        <f>ROUNDUP(装备强化!$F$3*INDEX(装备强化!$C$12:$C$26,MATCH(装备强化附表!U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248</v>
      </c>
      <c r="V1052" s="54">
        <f t="shared" si="247"/>
        <v>496000</v>
      </c>
      <c r="W1052" s="54">
        <f>ROUNDUP(装备强化!$F$3*INDEX(装备强化!$C$12:$C$26,MATCH(装备强化附表!W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278</v>
      </c>
      <c r="X1052" s="54">
        <f t="shared" si="248"/>
        <v>556000</v>
      </c>
      <c r="Y1052" s="54">
        <f>ROUNDUP(装备强化!$F$3*INDEX(装备强化!$C$12:$C$26,MATCH(装备强化附表!Y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308</v>
      </c>
      <c r="Z1052" s="54">
        <f t="shared" si="249"/>
        <v>616000</v>
      </c>
      <c r="AA1052" s="54">
        <f>ROUNDUP(装备强化!$F$3*INDEX(装备强化!$C$12:$C$26,MATCH(装备强化附表!AA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540</v>
      </c>
      <c r="AB1052" s="54">
        <f t="shared" si="250"/>
        <v>1080000</v>
      </c>
      <c r="AC1052" s="54">
        <f>ROUNDUP(装备强化!$F$3*INDEX(装备强化!$C$12:$C$26,MATCH(装备强化附表!AC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600</v>
      </c>
      <c r="AD1052" s="54">
        <f t="shared" si="251"/>
        <v>1200000</v>
      </c>
      <c r="AE1052" s="54">
        <f>ROUNDUP(装备强化!$F$3*INDEX(装备强化!$C$12:$C$26,MATCH(装备强化附表!AE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660</v>
      </c>
      <c r="AF1052" s="54">
        <f t="shared" si="252"/>
        <v>1320000</v>
      </c>
      <c r="AG1052" s="54">
        <f>ROUNDUP(装备强化!$F$3*INDEX(装备强化!$C$12:$C$26,MATCH(装备强化附表!AG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720</v>
      </c>
      <c r="AH1052" s="54">
        <f t="shared" si="253"/>
        <v>1440000</v>
      </c>
      <c r="AI1052" s="54">
        <f>ROUNDUP(装备强化!$F$3*INDEX(装备强化!$C$12:$C$26,MATCH(装备强化附表!AI$1,装备强化!$B$12:$B$26,0))*INDEX(装备强化!$G$12:$G$16,MATCH(装备强化附表!$D1052,装备强化!$F$12:$F$16,0))*(INDEX(装备强化!$K$12:$K$26,MATCH(装备强化附表!$E1052,装备强化!$J$12:$J$26,0))+IF($B1052=1,装备强化!$K$28,0))*INDEX(装备强化!$O$12:$O$21,MATCH(装备强化附表!$C1052,装备强化!$N$12:$N$21,0)),0)</f>
        <v>780</v>
      </c>
      <c r="AJ1052" s="54">
        <f t="shared" si="254"/>
        <v>1560000</v>
      </c>
    </row>
    <row r="1053" spans="1:36">
      <c r="A1053" t="s">
        <v>638</v>
      </c>
      <c r="B1053">
        <v>0</v>
      </c>
      <c r="C1053" t="s">
        <v>128</v>
      </c>
      <c r="D1053" t="s">
        <v>313</v>
      </c>
      <c r="E1053">
        <v>10</v>
      </c>
      <c r="F1053" t="s">
        <v>137</v>
      </c>
      <c r="G1053" s="54">
        <f>ROUNDUP(装备强化!$F$3*INDEX(装备强化!$C$12:$C$26,MATCH(装备强化附表!G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12</v>
      </c>
      <c r="H1053" s="54">
        <f t="shared" si="240"/>
        <v>24000</v>
      </c>
      <c r="I1053" s="54">
        <f>ROUNDUP(装备强化!$F$3*INDEX(装备强化!$C$12:$C$26,MATCH(装备强化附表!I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17</v>
      </c>
      <c r="J1053" s="54">
        <f t="shared" si="241"/>
        <v>34000</v>
      </c>
      <c r="K1053" s="54">
        <f>ROUNDUP(装备强化!$F$3*INDEX(装备强化!$C$12:$C$26,MATCH(装备强化附表!K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26</v>
      </c>
      <c r="L1053" s="54">
        <f t="shared" si="242"/>
        <v>52000</v>
      </c>
      <c r="M1053" s="54">
        <f>ROUNDUP(装备强化!$F$3*INDEX(装备强化!$C$12:$C$26,MATCH(装备强化附表!M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31</v>
      </c>
      <c r="N1053" s="54">
        <f t="shared" si="243"/>
        <v>62000</v>
      </c>
      <c r="O1053" s="54">
        <f>ROUNDUP(装备强化!$F$3*INDEX(装备强化!$C$12:$C$26,MATCH(装备强化附表!O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40</v>
      </c>
      <c r="P1053" s="54">
        <f t="shared" si="244"/>
        <v>80000</v>
      </c>
      <c r="Q1053" s="54">
        <f>ROUNDUP(装备强化!$F$3*INDEX(装备强化!$C$12:$C$26,MATCH(装备强化附表!Q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71</v>
      </c>
      <c r="R1053" s="54">
        <f t="shared" si="245"/>
        <v>142000</v>
      </c>
      <c r="S1053" s="54">
        <f>ROUNDUP(装备强化!$F$3*INDEX(装备强化!$C$12:$C$26,MATCH(装备强化附表!S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82</v>
      </c>
      <c r="T1053" s="54">
        <f t="shared" si="246"/>
        <v>164000</v>
      </c>
      <c r="U1053" s="54">
        <f>ROUNDUP(装备强化!$F$3*INDEX(装备强化!$C$12:$C$26,MATCH(装备强化附表!U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93</v>
      </c>
      <c r="V1053" s="54">
        <f t="shared" si="247"/>
        <v>186000</v>
      </c>
      <c r="W1053" s="54">
        <f>ROUNDUP(装备强化!$F$3*INDEX(装备强化!$C$12:$C$26,MATCH(装备强化附表!W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105</v>
      </c>
      <c r="X1053" s="54">
        <f t="shared" si="248"/>
        <v>210000</v>
      </c>
      <c r="Y1053" s="54">
        <f>ROUNDUP(装备强化!$F$3*INDEX(装备强化!$C$12:$C$26,MATCH(装备强化附表!Y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116</v>
      </c>
      <c r="Z1053" s="54">
        <f t="shared" si="249"/>
        <v>232000</v>
      </c>
      <c r="AA1053" s="54">
        <f>ROUNDUP(装备强化!$F$3*INDEX(装备强化!$C$12:$C$26,MATCH(装备强化附表!AA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203</v>
      </c>
      <c r="AB1053" s="54">
        <f t="shared" si="250"/>
        <v>406000</v>
      </c>
      <c r="AC1053" s="54">
        <f>ROUNDUP(装备强化!$F$3*INDEX(装备强化!$C$12:$C$26,MATCH(装备强化附表!AC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225</v>
      </c>
      <c r="AD1053" s="54">
        <f t="shared" si="251"/>
        <v>450000</v>
      </c>
      <c r="AE1053" s="54">
        <f>ROUNDUP(装备强化!$F$3*INDEX(装备强化!$C$12:$C$26,MATCH(装备强化附表!AE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248</v>
      </c>
      <c r="AF1053" s="54">
        <f t="shared" si="252"/>
        <v>496000</v>
      </c>
      <c r="AG1053" s="54">
        <f>ROUNDUP(装备强化!$F$3*INDEX(装备强化!$C$12:$C$26,MATCH(装备强化附表!AG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270</v>
      </c>
      <c r="AH1053" s="54">
        <f t="shared" si="253"/>
        <v>540000</v>
      </c>
      <c r="AI1053" s="54">
        <f>ROUNDUP(装备强化!$F$3*INDEX(装备强化!$C$12:$C$26,MATCH(装备强化附表!AI$1,装备强化!$B$12:$B$26,0))*INDEX(装备强化!$G$12:$G$16,MATCH(装备强化附表!$D1053,装备强化!$F$12:$F$16,0))*(INDEX(装备强化!$K$12:$K$26,MATCH(装备强化附表!$E1053,装备强化!$J$12:$J$26,0))+IF($B1053=1,装备强化!$K$28,0))*INDEX(装备强化!$O$12:$O$21,MATCH(装备强化附表!$C1053,装备强化!$N$12:$N$21,0)),0)</f>
        <v>293</v>
      </c>
      <c r="AJ1053" s="54">
        <f t="shared" si="254"/>
        <v>586000</v>
      </c>
    </row>
    <row r="1054" spans="1:36">
      <c r="A1054" t="s">
        <v>643</v>
      </c>
      <c r="B1054">
        <v>1</v>
      </c>
      <c r="C1054" t="s">
        <v>128</v>
      </c>
      <c r="D1054" t="s">
        <v>313</v>
      </c>
      <c r="E1054">
        <v>10</v>
      </c>
      <c r="F1054" t="s">
        <v>137</v>
      </c>
      <c r="G1054" s="54">
        <f>ROUNDUP(装备强化!$F$3*INDEX(装备强化!$C$12:$C$26,MATCH(装备强化附表!G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19</v>
      </c>
      <c r="H1054" s="54">
        <f t="shared" si="240"/>
        <v>38000</v>
      </c>
      <c r="I1054" s="54">
        <f>ROUNDUP(装备强化!$F$3*INDEX(装备强化!$C$12:$C$26,MATCH(装备强化附表!I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29</v>
      </c>
      <c r="J1054" s="54">
        <f t="shared" si="241"/>
        <v>58000</v>
      </c>
      <c r="K1054" s="54">
        <f>ROUNDUP(装备强化!$F$3*INDEX(装备强化!$C$12:$C$26,MATCH(装备强化附表!K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43</v>
      </c>
      <c r="L1054" s="54">
        <f t="shared" si="242"/>
        <v>86000</v>
      </c>
      <c r="M1054" s="54">
        <f>ROUNDUP(装备强化!$F$3*INDEX(装备强化!$C$12:$C$26,MATCH(装备强化附表!M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52</v>
      </c>
      <c r="N1054" s="54">
        <f t="shared" si="243"/>
        <v>104000</v>
      </c>
      <c r="O1054" s="54">
        <f>ROUNDUP(装备强化!$F$3*INDEX(装备强化!$C$12:$C$26,MATCH(装备强化附表!O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66</v>
      </c>
      <c r="P1054" s="54">
        <f t="shared" si="244"/>
        <v>132000</v>
      </c>
      <c r="Q1054" s="54">
        <f>ROUNDUP(装备强化!$F$3*INDEX(装备强化!$C$12:$C$26,MATCH(装备强化附表!Q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118</v>
      </c>
      <c r="R1054" s="54">
        <f t="shared" si="245"/>
        <v>236000</v>
      </c>
      <c r="S1054" s="54">
        <f>ROUNDUP(装备强化!$F$3*INDEX(装备强化!$C$12:$C$26,MATCH(装备强化附表!S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136</v>
      </c>
      <c r="T1054" s="54">
        <f t="shared" si="246"/>
        <v>272000</v>
      </c>
      <c r="U1054" s="54">
        <f>ROUNDUP(装备强化!$F$3*INDEX(装备强化!$C$12:$C$26,MATCH(装备强化附表!U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155</v>
      </c>
      <c r="V1054" s="54">
        <f t="shared" si="247"/>
        <v>310000</v>
      </c>
      <c r="W1054" s="54">
        <f>ROUNDUP(装备强化!$F$3*INDEX(装备强化!$C$12:$C$26,MATCH(装备强化附表!W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174</v>
      </c>
      <c r="X1054" s="54">
        <f t="shared" si="248"/>
        <v>348000</v>
      </c>
      <c r="Y1054" s="54">
        <f>ROUNDUP(装备强化!$F$3*INDEX(装备强化!$C$12:$C$26,MATCH(装备强化附表!Y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193</v>
      </c>
      <c r="Z1054" s="54">
        <f t="shared" si="249"/>
        <v>386000</v>
      </c>
      <c r="AA1054" s="54">
        <f>ROUNDUP(装备强化!$F$3*INDEX(装备强化!$C$12:$C$26,MATCH(装备强化附表!AA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338</v>
      </c>
      <c r="AB1054" s="54">
        <f t="shared" si="250"/>
        <v>676000</v>
      </c>
      <c r="AC1054" s="54">
        <f>ROUNDUP(装备强化!$F$3*INDEX(装备强化!$C$12:$C$26,MATCH(装备强化附表!AC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375</v>
      </c>
      <c r="AD1054" s="54">
        <f t="shared" si="251"/>
        <v>750000</v>
      </c>
      <c r="AE1054" s="54">
        <f>ROUNDUP(装备强化!$F$3*INDEX(装备强化!$C$12:$C$26,MATCH(装备强化附表!AE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413</v>
      </c>
      <c r="AF1054" s="54">
        <f t="shared" si="252"/>
        <v>826000</v>
      </c>
      <c r="AG1054" s="54">
        <f>ROUNDUP(装备强化!$F$3*INDEX(装备强化!$C$12:$C$26,MATCH(装备强化附表!AG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450</v>
      </c>
      <c r="AH1054" s="54">
        <f t="shared" si="253"/>
        <v>900000</v>
      </c>
      <c r="AI1054" s="54">
        <f>ROUNDUP(装备强化!$F$3*INDEX(装备强化!$C$12:$C$26,MATCH(装备强化附表!AI$1,装备强化!$B$12:$B$26,0))*INDEX(装备强化!$G$12:$G$16,MATCH(装备强化附表!$D1054,装备强化!$F$12:$F$16,0))*(INDEX(装备强化!$K$12:$K$26,MATCH(装备强化附表!$E1054,装备强化!$J$12:$J$26,0))+IF($B1054=1,装备强化!$K$28,0))*INDEX(装备强化!$O$12:$O$21,MATCH(装备强化附表!$C1054,装备强化!$N$12:$N$21,0)),0)</f>
        <v>488</v>
      </c>
      <c r="AJ1054" s="54">
        <f t="shared" si="254"/>
        <v>976000</v>
      </c>
    </row>
    <row r="1055" spans="1:36">
      <c r="A1055" t="s">
        <v>648</v>
      </c>
      <c r="B1055">
        <v>0</v>
      </c>
      <c r="C1055" t="s">
        <v>126</v>
      </c>
      <c r="D1055" t="s">
        <v>313</v>
      </c>
      <c r="E1055">
        <v>10</v>
      </c>
      <c r="F1055" t="s">
        <v>232</v>
      </c>
      <c r="G1055" s="54">
        <f>ROUNDUP(装备强化!$F$3*INDEX(装备强化!$C$12:$C$26,MATCH(装备强化附表!G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9</v>
      </c>
      <c r="H1055" s="54">
        <f t="shared" si="240"/>
        <v>18000</v>
      </c>
      <c r="I1055" s="54">
        <f>ROUNDUP(装备强化!$F$3*INDEX(装备强化!$C$12:$C$26,MATCH(装备强化附表!I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14</v>
      </c>
      <c r="J1055" s="54">
        <f t="shared" si="241"/>
        <v>28000</v>
      </c>
      <c r="K1055" s="54">
        <f>ROUNDUP(装备强化!$F$3*INDEX(装备强化!$C$12:$C$26,MATCH(装备强化附表!K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21</v>
      </c>
      <c r="L1055" s="54">
        <f t="shared" si="242"/>
        <v>42000</v>
      </c>
      <c r="M1055" s="54">
        <f>ROUNDUP(装备强化!$F$3*INDEX(装备强化!$C$12:$C$26,MATCH(装备强化附表!M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25</v>
      </c>
      <c r="N1055" s="54">
        <f t="shared" si="243"/>
        <v>50000</v>
      </c>
      <c r="O1055" s="54">
        <f>ROUNDUP(装备强化!$F$3*INDEX(装备强化!$C$12:$C$26,MATCH(装备强化附表!O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32</v>
      </c>
      <c r="P1055" s="54">
        <f t="shared" si="244"/>
        <v>64000</v>
      </c>
      <c r="Q1055" s="54">
        <f>ROUNDUP(装备强化!$F$3*INDEX(装备强化!$C$12:$C$26,MATCH(装备强化附表!Q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57</v>
      </c>
      <c r="R1055" s="54">
        <f t="shared" si="245"/>
        <v>114000</v>
      </c>
      <c r="S1055" s="54">
        <f>ROUNDUP(装备强化!$F$3*INDEX(装备强化!$C$12:$C$26,MATCH(装备强化附表!S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66</v>
      </c>
      <c r="T1055" s="54">
        <f t="shared" si="246"/>
        <v>132000</v>
      </c>
      <c r="U1055" s="54">
        <f>ROUNDUP(装备强化!$F$3*INDEX(装备强化!$C$12:$C$26,MATCH(装备强化附表!U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75</v>
      </c>
      <c r="V1055" s="54">
        <f t="shared" si="247"/>
        <v>150000</v>
      </c>
      <c r="W1055" s="54">
        <f>ROUNDUP(装备强化!$F$3*INDEX(装备强化!$C$12:$C$26,MATCH(装备强化附表!W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84</v>
      </c>
      <c r="X1055" s="54">
        <f t="shared" si="248"/>
        <v>168000</v>
      </c>
      <c r="Y1055" s="54">
        <f>ROUNDUP(装备强化!$F$3*INDEX(装备强化!$C$12:$C$26,MATCH(装备强化附表!Y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93</v>
      </c>
      <c r="Z1055" s="54">
        <f t="shared" si="249"/>
        <v>186000</v>
      </c>
      <c r="AA1055" s="54">
        <f>ROUNDUP(装备强化!$F$3*INDEX(装备强化!$C$12:$C$26,MATCH(装备强化附表!AA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162</v>
      </c>
      <c r="AB1055" s="54">
        <f t="shared" si="250"/>
        <v>324000</v>
      </c>
      <c r="AC1055" s="54">
        <f>ROUNDUP(装备强化!$F$3*INDEX(装备强化!$C$12:$C$26,MATCH(装备强化附表!AC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180</v>
      </c>
      <c r="AD1055" s="54">
        <f t="shared" si="251"/>
        <v>360000</v>
      </c>
      <c r="AE1055" s="54">
        <f>ROUNDUP(装备强化!$F$3*INDEX(装备强化!$C$12:$C$26,MATCH(装备强化附表!AE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198</v>
      </c>
      <c r="AF1055" s="54">
        <f t="shared" si="252"/>
        <v>396000</v>
      </c>
      <c r="AG1055" s="54">
        <f>ROUNDUP(装备强化!$F$3*INDEX(装备强化!$C$12:$C$26,MATCH(装备强化附表!AG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216</v>
      </c>
      <c r="AH1055" s="54">
        <f t="shared" si="253"/>
        <v>432000</v>
      </c>
      <c r="AI1055" s="54">
        <f>ROUNDUP(装备强化!$F$3*INDEX(装备强化!$C$12:$C$26,MATCH(装备强化附表!AI$1,装备强化!$B$12:$B$26,0))*INDEX(装备强化!$G$12:$G$16,MATCH(装备强化附表!$D1055,装备强化!$F$12:$F$16,0))*(INDEX(装备强化!$K$12:$K$26,MATCH(装备强化附表!$E1055,装备强化!$J$12:$J$26,0))+IF($B1055=1,装备强化!$K$28,0))*INDEX(装备强化!$O$12:$O$21,MATCH(装备强化附表!$C1055,装备强化!$N$12:$N$21,0)),0)</f>
        <v>234</v>
      </c>
      <c r="AJ1055" s="54">
        <f t="shared" si="254"/>
        <v>468000</v>
      </c>
    </row>
    <row r="1056" spans="1:36">
      <c r="A1056" t="s">
        <v>653</v>
      </c>
      <c r="B1056">
        <v>1</v>
      </c>
      <c r="C1056" t="s">
        <v>126</v>
      </c>
      <c r="D1056" t="s">
        <v>313</v>
      </c>
      <c r="E1056">
        <v>10</v>
      </c>
      <c r="F1056" t="s">
        <v>232</v>
      </c>
      <c r="G1056" s="54">
        <f>ROUNDUP(装备强化!$F$3*INDEX(装备强化!$C$12:$C$26,MATCH(装备强化附表!G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15</v>
      </c>
      <c r="H1056" s="54">
        <f t="shared" si="240"/>
        <v>30000</v>
      </c>
      <c r="I1056" s="54">
        <f>ROUNDUP(装备强化!$F$3*INDEX(装备强化!$C$12:$C$26,MATCH(装备强化附表!I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23</v>
      </c>
      <c r="J1056" s="54">
        <f t="shared" si="241"/>
        <v>46000</v>
      </c>
      <c r="K1056" s="54">
        <f>ROUNDUP(装备强化!$F$3*INDEX(装备强化!$C$12:$C$26,MATCH(装备强化附表!K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34</v>
      </c>
      <c r="L1056" s="54">
        <f t="shared" si="242"/>
        <v>68000</v>
      </c>
      <c r="M1056" s="54">
        <f>ROUNDUP(装备强化!$F$3*INDEX(装备强化!$C$12:$C$26,MATCH(装备强化附表!M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42</v>
      </c>
      <c r="N1056" s="54">
        <f t="shared" si="243"/>
        <v>84000</v>
      </c>
      <c r="O1056" s="54">
        <f>ROUNDUP(装备强化!$F$3*INDEX(装备强化!$C$12:$C$26,MATCH(装备强化附表!O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53</v>
      </c>
      <c r="P1056" s="54">
        <f t="shared" si="244"/>
        <v>106000</v>
      </c>
      <c r="Q1056" s="54">
        <f>ROUNDUP(装备强化!$F$3*INDEX(装备强化!$C$12:$C$26,MATCH(装备强化附表!Q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94</v>
      </c>
      <c r="R1056" s="54">
        <f t="shared" si="245"/>
        <v>188000</v>
      </c>
      <c r="S1056" s="54">
        <f>ROUNDUP(装备强化!$F$3*INDEX(装备强化!$C$12:$C$26,MATCH(装备强化附表!S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109</v>
      </c>
      <c r="T1056" s="54">
        <f t="shared" si="246"/>
        <v>218000</v>
      </c>
      <c r="U1056" s="54">
        <f>ROUNDUP(装备强化!$F$3*INDEX(装备强化!$C$12:$C$26,MATCH(装备强化附表!U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124</v>
      </c>
      <c r="V1056" s="54">
        <f t="shared" si="247"/>
        <v>248000</v>
      </c>
      <c r="W1056" s="54">
        <f>ROUNDUP(装备强化!$F$3*INDEX(装备强化!$C$12:$C$26,MATCH(装备强化附表!W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139</v>
      </c>
      <c r="X1056" s="54">
        <f t="shared" si="248"/>
        <v>278000</v>
      </c>
      <c r="Y1056" s="54">
        <f>ROUNDUP(装备强化!$F$3*INDEX(装备强化!$C$12:$C$26,MATCH(装备强化附表!Y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154</v>
      </c>
      <c r="Z1056" s="54">
        <f t="shared" si="249"/>
        <v>308000</v>
      </c>
      <c r="AA1056" s="54">
        <f>ROUNDUP(装备强化!$F$3*INDEX(装备强化!$C$12:$C$26,MATCH(装备强化附表!AA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270</v>
      </c>
      <c r="AB1056" s="54">
        <f t="shared" si="250"/>
        <v>540000</v>
      </c>
      <c r="AC1056" s="54">
        <f>ROUNDUP(装备强化!$F$3*INDEX(装备强化!$C$12:$C$26,MATCH(装备强化附表!AC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300</v>
      </c>
      <c r="AD1056" s="54">
        <f t="shared" si="251"/>
        <v>600000</v>
      </c>
      <c r="AE1056" s="54">
        <f>ROUNDUP(装备强化!$F$3*INDEX(装备强化!$C$12:$C$26,MATCH(装备强化附表!AE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330</v>
      </c>
      <c r="AF1056" s="54">
        <f t="shared" si="252"/>
        <v>660000</v>
      </c>
      <c r="AG1056" s="54">
        <f>ROUNDUP(装备强化!$F$3*INDEX(装备强化!$C$12:$C$26,MATCH(装备强化附表!AG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360</v>
      </c>
      <c r="AH1056" s="54">
        <f t="shared" si="253"/>
        <v>720000</v>
      </c>
      <c r="AI1056" s="54">
        <f>ROUNDUP(装备强化!$F$3*INDEX(装备强化!$C$12:$C$26,MATCH(装备强化附表!AI$1,装备强化!$B$12:$B$26,0))*INDEX(装备强化!$G$12:$G$16,MATCH(装备强化附表!$D1056,装备强化!$F$12:$F$16,0))*(INDEX(装备强化!$K$12:$K$26,MATCH(装备强化附表!$E1056,装备强化!$J$12:$J$26,0))+IF($B1056=1,装备强化!$K$28,0))*INDEX(装备强化!$O$12:$O$21,MATCH(装备强化附表!$C1056,装备强化!$N$12:$N$21,0)),0)</f>
        <v>390</v>
      </c>
      <c r="AJ1056" s="54">
        <f t="shared" si="254"/>
        <v>780000</v>
      </c>
    </row>
    <row r="1057" spans="1:36">
      <c r="A1057" t="s">
        <v>658</v>
      </c>
      <c r="B1057">
        <v>0</v>
      </c>
      <c r="C1057" t="s">
        <v>129</v>
      </c>
      <c r="D1057" t="s">
        <v>313</v>
      </c>
      <c r="E1057">
        <v>10</v>
      </c>
      <c r="F1057" t="s">
        <v>232</v>
      </c>
      <c r="G1057" s="54">
        <f>ROUNDUP(装备强化!$F$3*INDEX(装备强化!$C$12:$C$26,MATCH(装备强化附表!G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9</v>
      </c>
      <c r="H1057" s="54">
        <f t="shared" si="240"/>
        <v>18000</v>
      </c>
      <c r="I1057" s="54">
        <f>ROUNDUP(装备强化!$F$3*INDEX(装备强化!$C$12:$C$26,MATCH(装备强化附表!I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14</v>
      </c>
      <c r="J1057" s="54">
        <f t="shared" si="241"/>
        <v>28000</v>
      </c>
      <c r="K1057" s="54">
        <f>ROUNDUP(装备强化!$F$3*INDEX(装备强化!$C$12:$C$26,MATCH(装备强化附表!K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21</v>
      </c>
      <c r="L1057" s="54">
        <f t="shared" si="242"/>
        <v>42000</v>
      </c>
      <c r="M1057" s="54">
        <f>ROUNDUP(装备强化!$F$3*INDEX(装备强化!$C$12:$C$26,MATCH(装备强化附表!M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25</v>
      </c>
      <c r="N1057" s="54">
        <f t="shared" si="243"/>
        <v>50000</v>
      </c>
      <c r="O1057" s="54">
        <f>ROUNDUP(装备强化!$F$3*INDEX(装备强化!$C$12:$C$26,MATCH(装备强化附表!O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32</v>
      </c>
      <c r="P1057" s="54">
        <f t="shared" si="244"/>
        <v>64000</v>
      </c>
      <c r="Q1057" s="54">
        <f>ROUNDUP(装备强化!$F$3*INDEX(装备强化!$C$12:$C$26,MATCH(装备强化附表!Q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57</v>
      </c>
      <c r="R1057" s="54">
        <f t="shared" si="245"/>
        <v>114000</v>
      </c>
      <c r="S1057" s="54">
        <f>ROUNDUP(装备强化!$F$3*INDEX(装备强化!$C$12:$C$26,MATCH(装备强化附表!S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66</v>
      </c>
      <c r="T1057" s="54">
        <f t="shared" si="246"/>
        <v>132000</v>
      </c>
      <c r="U1057" s="54">
        <f>ROUNDUP(装备强化!$F$3*INDEX(装备强化!$C$12:$C$26,MATCH(装备强化附表!U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75</v>
      </c>
      <c r="V1057" s="54">
        <f t="shared" si="247"/>
        <v>150000</v>
      </c>
      <c r="W1057" s="54">
        <f>ROUNDUP(装备强化!$F$3*INDEX(装备强化!$C$12:$C$26,MATCH(装备强化附表!W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84</v>
      </c>
      <c r="X1057" s="54">
        <f t="shared" si="248"/>
        <v>168000</v>
      </c>
      <c r="Y1057" s="54">
        <f>ROUNDUP(装备强化!$F$3*INDEX(装备强化!$C$12:$C$26,MATCH(装备强化附表!Y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93</v>
      </c>
      <c r="Z1057" s="54">
        <f t="shared" si="249"/>
        <v>186000</v>
      </c>
      <c r="AA1057" s="54">
        <f>ROUNDUP(装备强化!$F$3*INDEX(装备强化!$C$12:$C$26,MATCH(装备强化附表!AA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162</v>
      </c>
      <c r="AB1057" s="54">
        <f t="shared" si="250"/>
        <v>324000</v>
      </c>
      <c r="AC1057" s="54">
        <f>ROUNDUP(装备强化!$F$3*INDEX(装备强化!$C$12:$C$26,MATCH(装备强化附表!AC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180</v>
      </c>
      <c r="AD1057" s="54">
        <f t="shared" si="251"/>
        <v>360000</v>
      </c>
      <c r="AE1057" s="54">
        <f>ROUNDUP(装备强化!$F$3*INDEX(装备强化!$C$12:$C$26,MATCH(装备强化附表!AE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198</v>
      </c>
      <c r="AF1057" s="54">
        <f t="shared" si="252"/>
        <v>396000</v>
      </c>
      <c r="AG1057" s="54">
        <f>ROUNDUP(装备强化!$F$3*INDEX(装备强化!$C$12:$C$26,MATCH(装备强化附表!AG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216</v>
      </c>
      <c r="AH1057" s="54">
        <f t="shared" si="253"/>
        <v>432000</v>
      </c>
      <c r="AI1057" s="54">
        <f>ROUNDUP(装备强化!$F$3*INDEX(装备强化!$C$12:$C$26,MATCH(装备强化附表!AI$1,装备强化!$B$12:$B$26,0))*INDEX(装备强化!$G$12:$G$16,MATCH(装备强化附表!$D1057,装备强化!$F$12:$F$16,0))*(INDEX(装备强化!$K$12:$K$26,MATCH(装备强化附表!$E1057,装备强化!$J$12:$J$26,0))+IF($B1057=1,装备强化!$K$28,0))*INDEX(装备强化!$O$12:$O$21,MATCH(装备强化附表!$C1057,装备强化!$N$12:$N$21,0)),0)</f>
        <v>234</v>
      </c>
      <c r="AJ1057" s="54">
        <f t="shared" si="254"/>
        <v>468000</v>
      </c>
    </row>
    <row r="1058" spans="1:36">
      <c r="A1058" t="s">
        <v>663</v>
      </c>
      <c r="B1058">
        <v>1</v>
      </c>
      <c r="C1058" t="s">
        <v>129</v>
      </c>
      <c r="D1058" t="s">
        <v>313</v>
      </c>
      <c r="E1058">
        <v>10</v>
      </c>
      <c r="F1058" t="s">
        <v>232</v>
      </c>
      <c r="G1058" s="54">
        <f>ROUNDUP(装备强化!$F$3*INDEX(装备强化!$C$12:$C$26,MATCH(装备强化附表!G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15</v>
      </c>
      <c r="H1058" s="54">
        <f t="shared" si="240"/>
        <v>30000</v>
      </c>
      <c r="I1058" s="54">
        <f>ROUNDUP(装备强化!$F$3*INDEX(装备强化!$C$12:$C$26,MATCH(装备强化附表!I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23</v>
      </c>
      <c r="J1058" s="54">
        <f t="shared" si="241"/>
        <v>46000</v>
      </c>
      <c r="K1058" s="54">
        <f>ROUNDUP(装备强化!$F$3*INDEX(装备强化!$C$12:$C$26,MATCH(装备强化附表!K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34</v>
      </c>
      <c r="L1058" s="54">
        <f t="shared" si="242"/>
        <v>68000</v>
      </c>
      <c r="M1058" s="54">
        <f>ROUNDUP(装备强化!$F$3*INDEX(装备强化!$C$12:$C$26,MATCH(装备强化附表!M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42</v>
      </c>
      <c r="N1058" s="54">
        <f t="shared" si="243"/>
        <v>84000</v>
      </c>
      <c r="O1058" s="54">
        <f>ROUNDUP(装备强化!$F$3*INDEX(装备强化!$C$12:$C$26,MATCH(装备强化附表!O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53</v>
      </c>
      <c r="P1058" s="54">
        <f t="shared" si="244"/>
        <v>106000</v>
      </c>
      <c r="Q1058" s="54">
        <f>ROUNDUP(装备强化!$F$3*INDEX(装备强化!$C$12:$C$26,MATCH(装备强化附表!Q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94</v>
      </c>
      <c r="R1058" s="54">
        <f t="shared" si="245"/>
        <v>188000</v>
      </c>
      <c r="S1058" s="54">
        <f>ROUNDUP(装备强化!$F$3*INDEX(装备强化!$C$12:$C$26,MATCH(装备强化附表!S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109</v>
      </c>
      <c r="T1058" s="54">
        <f t="shared" si="246"/>
        <v>218000</v>
      </c>
      <c r="U1058" s="54">
        <f>ROUNDUP(装备强化!$F$3*INDEX(装备强化!$C$12:$C$26,MATCH(装备强化附表!U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124</v>
      </c>
      <c r="V1058" s="54">
        <f t="shared" si="247"/>
        <v>248000</v>
      </c>
      <c r="W1058" s="54">
        <f>ROUNDUP(装备强化!$F$3*INDEX(装备强化!$C$12:$C$26,MATCH(装备强化附表!W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139</v>
      </c>
      <c r="X1058" s="54">
        <f t="shared" si="248"/>
        <v>278000</v>
      </c>
      <c r="Y1058" s="54">
        <f>ROUNDUP(装备强化!$F$3*INDEX(装备强化!$C$12:$C$26,MATCH(装备强化附表!Y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154</v>
      </c>
      <c r="Z1058" s="54">
        <f t="shared" si="249"/>
        <v>308000</v>
      </c>
      <c r="AA1058" s="54">
        <f>ROUNDUP(装备强化!$F$3*INDEX(装备强化!$C$12:$C$26,MATCH(装备强化附表!AA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270</v>
      </c>
      <c r="AB1058" s="54">
        <f t="shared" si="250"/>
        <v>540000</v>
      </c>
      <c r="AC1058" s="54">
        <f>ROUNDUP(装备强化!$F$3*INDEX(装备强化!$C$12:$C$26,MATCH(装备强化附表!AC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300</v>
      </c>
      <c r="AD1058" s="54">
        <f t="shared" si="251"/>
        <v>600000</v>
      </c>
      <c r="AE1058" s="54">
        <f>ROUNDUP(装备强化!$F$3*INDEX(装备强化!$C$12:$C$26,MATCH(装备强化附表!AE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330</v>
      </c>
      <c r="AF1058" s="54">
        <f t="shared" si="252"/>
        <v>660000</v>
      </c>
      <c r="AG1058" s="54">
        <f>ROUNDUP(装备强化!$F$3*INDEX(装备强化!$C$12:$C$26,MATCH(装备强化附表!AG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360</v>
      </c>
      <c r="AH1058" s="54">
        <f t="shared" si="253"/>
        <v>720000</v>
      </c>
      <c r="AI1058" s="54">
        <f>ROUNDUP(装备强化!$F$3*INDEX(装备强化!$C$12:$C$26,MATCH(装备强化附表!AI$1,装备强化!$B$12:$B$26,0))*INDEX(装备强化!$G$12:$G$16,MATCH(装备强化附表!$D1058,装备强化!$F$12:$F$16,0))*(INDEX(装备强化!$K$12:$K$26,MATCH(装备强化附表!$E1058,装备强化!$J$12:$J$26,0))+IF($B1058=1,装备强化!$K$28,0))*INDEX(装备强化!$O$12:$O$21,MATCH(装备强化附表!$C1058,装备强化!$N$12:$N$21,0)),0)</f>
        <v>390</v>
      </c>
      <c r="AJ1058" s="54">
        <f t="shared" si="254"/>
        <v>780000</v>
      </c>
    </row>
    <row r="1059" spans="1:36">
      <c r="A1059" t="s">
        <v>668</v>
      </c>
      <c r="B1059">
        <v>0</v>
      </c>
      <c r="C1059" t="s">
        <v>123</v>
      </c>
      <c r="D1059" t="s">
        <v>313</v>
      </c>
      <c r="E1059">
        <v>15</v>
      </c>
      <c r="F1059" t="s">
        <v>232</v>
      </c>
      <c r="G1059" s="54">
        <f>ROUNDUP(装备强化!$F$3*INDEX(装备强化!$C$12:$C$26,MATCH(装备强化附表!G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11</v>
      </c>
      <c r="H1059" s="54">
        <f t="shared" si="240"/>
        <v>22000</v>
      </c>
      <c r="I1059" s="54">
        <f>ROUNDUP(装备强化!$F$3*INDEX(装备强化!$C$12:$C$26,MATCH(装备强化附表!I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17</v>
      </c>
      <c r="J1059" s="54">
        <f t="shared" si="241"/>
        <v>34000</v>
      </c>
      <c r="K1059" s="54">
        <f>ROUNDUP(装备强化!$F$3*INDEX(装备强化!$C$12:$C$26,MATCH(装备强化附表!K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25</v>
      </c>
      <c r="L1059" s="54">
        <f t="shared" si="242"/>
        <v>50000</v>
      </c>
      <c r="M1059" s="54">
        <f>ROUNDUP(装备强化!$F$3*INDEX(装备强化!$C$12:$C$26,MATCH(装备强化附表!M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31</v>
      </c>
      <c r="N1059" s="54">
        <f t="shared" si="243"/>
        <v>62000</v>
      </c>
      <c r="O1059" s="54">
        <f>ROUNDUP(装备强化!$F$3*INDEX(装备强化!$C$12:$C$26,MATCH(装备强化附表!O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39</v>
      </c>
      <c r="P1059" s="54">
        <f t="shared" si="244"/>
        <v>78000</v>
      </c>
      <c r="Q1059" s="54">
        <f>ROUNDUP(装备强化!$F$3*INDEX(装备强化!$C$12:$C$26,MATCH(装备强化附表!Q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69</v>
      </c>
      <c r="R1059" s="54">
        <f t="shared" si="245"/>
        <v>138000</v>
      </c>
      <c r="S1059" s="54">
        <f>ROUNDUP(装备强化!$F$3*INDEX(装备强化!$C$12:$C$26,MATCH(装备强化附表!S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80</v>
      </c>
      <c r="T1059" s="54">
        <f t="shared" si="246"/>
        <v>160000</v>
      </c>
      <c r="U1059" s="54">
        <f>ROUNDUP(装备强化!$F$3*INDEX(装备强化!$C$12:$C$26,MATCH(装备强化附表!U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91</v>
      </c>
      <c r="V1059" s="54">
        <f t="shared" si="247"/>
        <v>182000</v>
      </c>
      <c r="W1059" s="54">
        <f>ROUNDUP(装备强化!$F$3*INDEX(装备强化!$C$12:$C$26,MATCH(装备强化附表!W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102</v>
      </c>
      <c r="X1059" s="54">
        <f t="shared" si="248"/>
        <v>204000</v>
      </c>
      <c r="Y1059" s="54">
        <f>ROUNDUP(装备强化!$F$3*INDEX(装备强化!$C$12:$C$26,MATCH(装备强化附表!Y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113</v>
      </c>
      <c r="Z1059" s="54">
        <f t="shared" si="249"/>
        <v>226000</v>
      </c>
      <c r="AA1059" s="54">
        <f>ROUNDUP(装备强化!$F$3*INDEX(装备强化!$C$12:$C$26,MATCH(装备强化附表!AA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198</v>
      </c>
      <c r="AB1059" s="54">
        <f t="shared" si="250"/>
        <v>396000</v>
      </c>
      <c r="AC1059" s="54">
        <f>ROUNDUP(装备强化!$F$3*INDEX(装备强化!$C$12:$C$26,MATCH(装备强化附表!AC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220</v>
      </c>
      <c r="AD1059" s="54">
        <f t="shared" si="251"/>
        <v>440000</v>
      </c>
      <c r="AE1059" s="54">
        <f>ROUNDUP(装备强化!$F$3*INDEX(装备强化!$C$12:$C$26,MATCH(装备强化附表!AE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242</v>
      </c>
      <c r="AF1059" s="54">
        <f t="shared" si="252"/>
        <v>484000</v>
      </c>
      <c r="AG1059" s="54">
        <f>ROUNDUP(装备强化!$F$3*INDEX(装备强化!$C$12:$C$26,MATCH(装备强化附表!AG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264</v>
      </c>
      <c r="AH1059" s="54">
        <f t="shared" si="253"/>
        <v>528000</v>
      </c>
      <c r="AI1059" s="54">
        <f>ROUNDUP(装备强化!$F$3*INDEX(装备强化!$C$12:$C$26,MATCH(装备强化附表!AI$1,装备强化!$B$12:$B$26,0))*INDEX(装备强化!$G$12:$G$16,MATCH(装备强化附表!$D1059,装备强化!$F$12:$F$16,0))*(INDEX(装备强化!$K$12:$K$26,MATCH(装备强化附表!$E1059,装备强化!$J$12:$J$26,0))+IF($B1059=1,装备强化!$K$28,0))*INDEX(装备强化!$O$12:$O$21,MATCH(装备强化附表!$C1059,装备强化!$N$12:$N$21,0)),0)</f>
        <v>286</v>
      </c>
      <c r="AJ1059" s="54">
        <f t="shared" si="254"/>
        <v>572000</v>
      </c>
    </row>
    <row r="1060" spans="1:36">
      <c r="A1060" t="s">
        <v>673</v>
      </c>
      <c r="B1060">
        <v>0</v>
      </c>
      <c r="C1060" t="s">
        <v>124</v>
      </c>
      <c r="D1060" t="s">
        <v>313</v>
      </c>
      <c r="E1060">
        <v>15</v>
      </c>
      <c r="F1060" t="s">
        <v>232</v>
      </c>
      <c r="G1060" s="54">
        <f>ROUNDUP(装备强化!$F$3*INDEX(装备强化!$C$12:$C$26,MATCH(装备强化附表!G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14</v>
      </c>
      <c r="H1060" s="54">
        <f t="shared" si="240"/>
        <v>28000</v>
      </c>
      <c r="I1060" s="54">
        <f>ROUNDUP(装备强化!$F$3*INDEX(装备强化!$C$12:$C$26,MATCH(装备强化附表!I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21</v>
      </c>
      <c r="J1060" s="54">
        <f t="shared" si="241"/>
        <v>42000</v>
      </c>
      <c r="K1060" s="54">
        <f>ROUNDUP(装备强化!$F$3*INDEX(装备强化!$C$12:$C$26,MATCH(装备强化附表!K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31</v>
      </c>
      <c r="L1060" s="54">
        <f t="shared" si="242"/>
        <v>62000</v>
      </c>
      <c r="M1060" s="54">
        <f>ROUNDUP(装备强化!$F$3*INDEX(装备强化!$C$12:$C$26,MATCH(装备强化附表!M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38</v>
      </c>
      <c r="N1060" s="54">
        <f t="shared" si="243"/>
        <v>76000</v>
      </c>
      <c r="O1060" s="54">
        <f>ROUNDUP(装备强化!$F$3*INDEX(装备强化!$C$12:$C$26,MATCH(装备强化附表!O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49</v>
      </c>
      <c r="P1060" s="54">
        <f t="shared" si="244"/>
        <v>98000</v>
      </c>
      <c r="Q1060" s="54">
        <f>ROUNDUP(装备强化!$F$3*INDEX(装备强化!$C$12:$C$26,MATCH(装备强化附表!Q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86</v>
      </c>
      <c r="R1060" s="54">
        <f t="shared" si="245"/>
        <v>172000</v>
      </c>
      <c r="S1060" s="54">
        <f>ROUNDUP(装备强化!$F$3*INDEX(装备强化!$C$12:$C$26,MATCH(装备强化附表!S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100</v>
      </c>
      <c r="T1060" s="54">
        <f t="shared" si="246"/>
        <v>200000</v>
      </c>
      <c r="U1060" s="54">
        <f>ROUNDUP(装备强化!$F$3*INDEX(装备强化!$C$12:$C$26,MATCH(装备强化附表!U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114</v>
      </c>
      <c r="V1060" s="54">
        <f t="shared" si="247"/>
        <v>228000</v>
      </c>
      <c r="W1060" s="54">
        <f>ROUNDUP(装备强化!$F$3*INDEX(装备强化!$C$12:$C$26,MATCH(装备强化附表!W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128</v>
      </c>
      <c r="X1060" s="54">
        <f t="shared" si="248"/>
        <v>256000</v>
      </c>
      <c r="Y1060" s="54">
        <f>ROUNDUP(装备强化!$F$3*INDEX(装备强化!$C$12:$C$26,MATCH(装备强化附表!Y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141</v>
      </c>
      <c r="Z1060" s="54">
        <f t="shared" si="249"/>
        <v>282000</v>
      </c>
      <c r="AA1060" s="54">
        <f>ROUNDUP(装备强化!$F$3*INDEX(装备强化!$C$12:$C$26,MATCH(装备强化附表!AA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248</v>
      </c>
      <c r="AB1060" s="54">
        <f t="shared" si="250"/>
        <v>496000</v>
      </c>
      <c r="AC1060" s="54">
        <f>ROUNDUP(装备强化!$F$3*INDEX(装备强化!$C$12:$C$26,MATCH(装备强化附表!AC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275</v>
      </c>
      <c r="AD1060" s="54">
        <f t="shared" si="251"/>
        <v>550000</v>
      </c>
      <c r="AE1060" s="54">
        <f>ROUNDUP(装备强化!$F$3*INDEX(装备强化!$C$12:$C$26,MATCH(装备强化附表!AE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303</v>
      </c>
      <c r="AF1060" s="54">
        <f t="shared" si="252"/>
        <v>606000</v>
      </c>
      <c r="AG1060" s="54">
        <f>ROUNDUP(装备强化!$F$3*INDEX(装备强化!$C$12:$C$26,MATCH(装备强化附表!AG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330</v>
      </c>
      <c r="AH1060" s="54">
        <f t="shared" si="253"/>
        <v>660000</v>
      </c>
      <c r="AI1060" s="54">
        <f>ROUNDUP(装备强化!$F$3*INDEX(装备强化!$C$12:$C$26,MATCH(装备强化附表!AI$1,装备强化!$B$12:$B$26,0))*INDEX(装备强化!$G$12:$G$16,MATCH(装备强化附表!$D1060,装备强化!$F$12:$F$16,0))*(INDEX(装备强化!$K$12:$K$26,MATCH(装备强化附表!$E1060,装备强化!$J$12:$J$26,0))+IF($B1060=1,装备强化!$K$28,0))*INDEX(装备强化!$O$12:$O$21,MATCH(装备强化附表!$C1060,装备强化!$N$12:$N$21,0)),0)</f>
        <v>358</v>
      </c>
      <c r="AJ1060" s="54">
        <f t="shared" si="254"/>
        <v>716000</v>
      </c>
    </row>
    <row r="1061" spans="1:36">
      <c r="A1061" t="s">
        <v>678</v>
      </c>
      <c r="B1061">
        <v>0</v>
      </c>
      <c r="C1061" t="s">
        <v>125</v>
      </c>
      <c r="D1061" t="s">
        <v>313</v>
      </c>
      <c r="E1061">
        <v>15</v>
      </c>
      <c r="F1061" t="s">
        <v>232</v>
      </c>
      <c r="G1061" s="54">
        <f>ROUNDUP(装备强化!$F$3*INDEX(装备强化!$C$12:$C$26,MATCH(装备强化附表!G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14</v>
      </c>
      <c r="H1061" s="54">
        <f t="shared" si="240"/>
        <v>28000</v>
      </c>
      <c r="I1061" s="54">
        <f>ROUNDUP(装备强化!$F$3*INDEX(装备强化!$C$12:$C$26,MATCH(装备强化附表!I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21</v>
      </c>
      <c r="J1061" s="54">
        <f t="shared" si="241"/>
        <v>42000</v>
      </c>
      <c r="K1061" s="54">
        <f>ROUNDUP(装备强化!$F$3*INDEX(装备强化!$C$12:$C$26,MATCH(装备强化附表!K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31</v>
      </c>
      <c r="L1061" s="54">
        <f t="shared" si="242"/>
        <v>62000</v>
      </c>
      <c r="M1061" s="54">
        <f>ROUNDUP(装备强化!$F$3*INDEX(装备强化!$C$12:$C$26,MATCH(装备强化附表!M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38</v>
      </c>
      <c r="N1061" s="54">
        <f t="shared" si="243"/>
        <v>76000</v>
      </c>
      <c r="O1061" s="54">
        <f>ROUNDUP(装备强化!$F$3*INDEX(装备强化!$C$12:$C$26,MATCH(装备强化附表!O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49</v>
      </c>
      <c r="P1061" s="54">
        <f t="shared" si="244"/>
        <v>98000</v>
      </c>
      <c r="Q1061" s="54">
        <f>ROUNDUP(装备强化!$F$3*INDEX(装备强化!$C$12:$C$26,MATCH(装备强化附表!Q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86</v>
      </c>
      <c r="R1061" s="54">
        <f t="shared" si="245"/>
        <v>172000</v>
      </c>
      <c r="S1061" s="54">
        <f>ROUNDUP(装备强化!$F$3*INDEX(装备强化!$C$12:$C$26,MATCH(装备强化附表!S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100</v>
      </c>
      <c r="T1061" s="54">
        <f t="shared" si="246"/>
        <v>200000</v>
      </c>
      <c r="U1061" s="54">
        <f>ROUNDUP(装备强化!$F$3*INDEX(装备强化!$C$12:$C$26,MATCH(装备强化附表!U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114</v>
      </c>
      <c r="V1061" s="54">
        <f t="shared" si="247"/>
        <v>228000</v>
      </c>
      <c r="W1061" s="54">
        <f>ROUNDUP(装备强化!$F$3*INDEX(装备强化!$C$12:$C$26,MATCH(装备强化附表!W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128</v>
      </c>
      <c r="X1061" s="54">
        <f t="shared" si="248"/>
        <v>256000</v>
      </c>
      <c r="Y1061" s="54">
        <f>ROUNDUP(装备强化!$F$3*INDEX(装备强化!$C$12:$C$26,MATCH(装备强化附表!Y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141</v>
      </c>
      <c r="Z1061" s="54">
        <f t="shared" si="249"/>
        <v>282000</v>
      </c>
      <c r="AA1061" s="54">
        <f>ROUNDUP(装备强化!$F$3*INDEX(装备强化!$C$12:$C$26,MATCH(装备强化附表!AA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248</v>
      </c>
      <c r="AB1061" s="54">
        <f t="shared" si="250"/>
        <v>496000</v>
      </c>
      <c r="AC1061" s="54">
        <f>ROUNDUP(装备强化!$F$3*INDEX(装备强化!$C$12:$C$26,MATCH(装备强化附表!AC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275</v>
      </c>
      <c r="AD1061" s="54">
        <f t="shared" si="251"/>
        <v>550000</v>
      </c>
      <c r="AE1061" s="54">
        <f>ROUNDUP(装备强化!$F$3*INDEX(装备强化!$C$12:$C$26,MATCH(装备强化附表!AE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303</v>
      </c>
      <c r="AF1061" s="54">
        <f t="shared" si="252"/>
        <v>606000</v>
      </c>
      <c r="AG1061" s="54">
        <f>ROUNDUP(装备强化!$F$3*INDEX(装备强化!$C$12:$C$26,MATCH(装备强化附表!AG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330</v>
      </c>
      <c r="AH1061" s="54">
        <f t="shared" si="253"/>
        <v>660000</v>
      </c>
      <c r="AI1061" s="54">
        <f>ROUNDUP(装备强化!$F$3*INDEX(装备强化!$C$12:$C$26,MATCH(装备强化附表!AI$1,装备强化!$B$12:$B$26,0))*INDEX(装备强化!$G$12:$G$16,MATCH(装备强化附表!$D1061,装备强化!$F$12:$F$16,0))*(INDEX(装备强化!$K$12:$K$26,MATCH(装备强化附表!$E1061,装备强化!$J$12:$J$26,0))+IF($B1061=1,装备强化!$K$28,0))*INDEX(装备强化!$O$12:$O$21,MATCH(装备强化附表!$C1061,装备强化!$N$12:$N$21,0)),0)</f>
        <v>358</v>
      </c>
      <c r="AJ1061" s="54">
        <f t="shared" si="254"/>
        <v>716000</v>
      </c>
    </row>
    <row r="1062" spans="1:36">
      <c r="A1062" t="s">
        <v>683</v>
      </c>
      <c r="B1062">
        <v>0</v>
      </c>
      <c r="C1062" t="s">
        <v>130</v>
      </c>
      <c r="D1062" t="s">
        <v>313</v>
      </c>
      <c r="E1062">
        <v>15</v>
      </c>
      <c r="F1062" t="s">
        <v>232</v>
      </c>
      <c r="G1062" s="54">
        <f>ROUNDUP(装备强化!$F$3*INDEX(装备强化!$C$12:$C$26,MATCH(装备强化附表!G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11</v>
      </c>
      <c r="H1062" s="54">
        <f t="shared" si="240"/>
        <v>22000</v>
      </c>
      <c r="I1062" s="54">
        <f>ROUNDUP(装备强化!$F$3*INDEX(装备强化!$C$12:$C$26,MATCH(装备强化附表!I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17</v>
      </c>
      <c r="J1062" s="54">
        <f t="shared" si="241"/>
        <v>34000</v>
      </c>
      <c r="K1062" s="54">
        <f>ROUNDUP(装备强化!$F$3*INDEX(装备强化!$C$12:$C$26,MATCH(装备强化附表!K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25</v>
      </c>
      <c r="L1062" s="54">
        <f t="shared" si="242"/>
        <v>50000</v>
      </c>
      <c r="M1062" s="54">
        <f>ROUNDUP(装备强化!$F$3*INDEX(装备强化!$C$12:$C$26,MATCH(装备强化附表!M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31</v>
      </c>
      <c r="N1062" s="54">
        <f t="shared" si="243"/>
        <v>62000</v>
      </c>
      <c r="O1062" s="54">
        <f>ROUNDUP(装备强化!$F$3*INDEX(装备强化!$C$12:$C$26,MATCH(装备强化附表!O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39</v>
      </c>
      <c r="P1062" s="54">
        <f t="shared" si="244"/>
        <v>78000</v>
      </c>
      <c r="Q1062" s="54">
        <f>ROUNDUP(装备强化!$F$3*INDEX(装备强化!$C$12:$C$26,MATCH(装备强化附表!Q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69</v>
      </c>
      <c r="R1062" s="54">
        <f t="shared" si="245"/>
        <v>138000</v>
      </c>
      <c r="S1062" s="54">
        <f>ROUNDUP(装备强化!$F$3*INDEX(装备强化!$C$12:$C$26,MATCH(装备强化附表!S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80</v>
      </c>
      <c r="T1062" s="54">
        <f t="shared" si="246"/>
        <v>160000</v>
      </c>
      <c r="U1062" s="54">
        <f>ROUNDUP(装备强化!$F$3*INDEX(装备强化!$C$12:$C$26,MATCH(装备强化附表!U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91</v>
      </c>
      <c r="V1062" s="54">
        <f t="shared" si="247"/>
        <v>182000</v>
      </c>
      <c r="W1062" s="54">
        <f>ROUNDUP(装备强化!$F$3*INDEX(装备强化!$C$12:$C$26,MATCH(装备强化附表!W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102</v>
      </c>
      <c r="X1062" s="54">
        <f t="shared" si="248"/>
        <v>204000</v>
      </c>
      <c r="Y1062" s="54">
        <f>ROUNDUP(装备强化!$F$3*INDEX(装备强化!$C$12:$C$26,MATCH(装备强化附表!Y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113</v>
      </c>
      <c r="Z1062" s="54">
        <f t="shared" si="249"/>
        <v>226000</v>
      </c>
      <c r="AA1062" s="54">
        <f>ROUNDUP(装备强化!$F$3*INDEX(装备强化!$C$12:$C$26,MATCH(装备强化附表!AA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198</v>
      </c>
      <c r="AB1062" s="54">
        <f t="shared" si="250"/>
        <v>396000</v>
      </c>
      <c r="AC1062" s="54">
        <f>ROUNDUP(装备强化!$F$3*INDEX(装备强化!$C$12:$C$26,MATCH(装备强化附表!AC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220</v>
      </c>
      <c r="AD1062" s="54">
        <f t="shared" si="251"/>
        <v>440000</v>
      </c>
      <c r="AE1062" s="54">
        <f>ROUNDUP(装备强化!$F$3*INDEX(装备强化!$C$12:$C$26,MATCH(装备强化附表!AE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242</v>
      </c>
      <c r="AF1062" s="54">
        <f t="shared" si="252"/>
        <v>484000</v>
      </c>
      <c r="AG1062" s="54">
        <f>ROUNDUP(装备强化!$F$3*INDEX(装备强化!$C$12:$C$26,MATCH(装备强化附表!AG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264</v>
      </c>
      <c r="AH1062" s="54">
        <f t="shared" si="253"/>
        <v>528000</v>
      </c>
      <c r="AI1062" s="54">
        <f>ROUNDUP(装备强化!$F$3*INDEX(装备强化!$C$12:$C$26,MATCH(装备强化附表!AI$1,装备强化!$B$12:$B$26,0))*INDEX(装备强化!$G$12:$G$16,MATCH(装备强化附表!$D1062,装备强化!$F$12:$F$16,0))*(INDEX(装备强化!$K$12:$K$26,MATCH(装备强化附表!$E1062,装备强化!$J$12:$J$26,0))+IF($B1062=1,装备强化!$K$28,0))*INDEX(装备强化!$O$12:$O$21,MATCH(装备强化附表!$C1062,装备强化!$N$12:$N$21,0)),0)</f>
        <v>286</v>
      </c>
      <c r="AJ1062" s="54">
        <f t="shared" si="254"/>
        <v>572000</v>
      </c>
    </row>
    <row r="1063" spans="1:36">
      <c r="A1063" t="s">
        <v>688</v>
      </c>
      <c r="B1063">
        <v>0</v>
      </c>
      <c r="C1063" t="s">
        <v>131</v>
      </c>
      <c r="D1063" t="s">
        <v>313</v>
      </c>
      <c r="E1063">
        <v>15</v>
      </c>
      <c r="F1063" t="s">
        <v>232</v>
      </c>
      <c r="G1063" s="54">
        <f>ROUNDUP(装备强化!$F$3*INDEX(装备强化!$C$12:$C$26,MATCH(装备强化附表!G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11</v>
      </c>
      <c r="H1063" s="54">
        <f t="shared" si="240"/>
        <v>22000</v>
      </c>
      <c r="I1063" s="54">
        <f>ROUNDUP(装备强化!$F$3*INDEX(装备强化!$C$12:$C$26,MATCH(装备强化附表!I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17</v>
      </c>
      <c r="J1063" s="54">
        <f t="shared" si="241"/>
        <v>34000</v>
      </c>
      <c r="K1063" s="54">
        <f>ROUNDUP(装备强化!$F$3*INDEX(装备强化!$C$12:$C$26,MATCH(装备强化附表!K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25</v>
      </c>
      <c r="L1063" s="54">
        <f t="shared" si="242"/>
        <v>50000</v>
      </c>
      <c r="M1063" s="54">
        <f>ROUNDUP(装备强化!$F$3*INDEX(装备强化!$C$12:$C$26,MATCH(装备强化附表!M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31</v>
      </c>
      <c r="N1063" s="54">
        <f t="shared" si="243"/>
        <v>62000</v>
      </c>
      <c r="O1063" s="54">
        <f>ROUNDUP(装备强化!$F$3*INDEX(装备强化!$C$12:$C$26,MATCH(装备强化附表!O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39</v>
      </c>
      <c r="P1063" s="54">
        <f t="shared" si="244"/>
        <v>78000</v>
      </c>
      <c r="Q1063" s="54">
        <f>ROUNDUP(装备强化!$F$3*INDEX(装备强化!$C$12:$C$26,MATCH(装备强化附表!Q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69</v>
      </c>
      <c r="R1063" s="54">
        <f t="shared" si="245"/>
        <v>138000</v>
      </c>
      <c r="S1063" s="54">
        <f>ROUNDUP(装备强化!$F$3*INDEX(装备强化!$C$12:$C$26,MATCH(装备强化附表!S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80</v>
      </c>
      <c r="T1063" s="54">
        <f t="shared" si="246"/>
        <v>160000</v>
      </c>
      <c r="U1063" s="54">
        <f>ROUNDUP(装备强化!$F$3*INDEX(装备强化!$C$12:$C$26,MATCH(装备强化附表!U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91</v>
      </c>
      <c r="V1063" s="54">
        <f t="shared" si="247"/>
        <v>182000</v>
      </c>
      <c r="W1063" s="54">
        <f>ROUNDUP(装备强化!$F$3*INDEX(装备强化!$C$12:$C$26,MATCH(装备强化附表!W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102</v>
      </c>
      <c r="X1063" s="54">
        <f t="shared" si="248"/>
        <v>204000</v>
      </c>
      <c r="Y1063" s="54">
        <f>ROUNDUP(装备强化!$F$3*INDEX(装备强化!$C$12:$C$26,MATCH(装备强化附表!Y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113</v>
      </c>
      <c r="Z1063" s="54">
        <f t="shared" si="249"/>
        <v>226000</v>
      </c>
      <c r="AA1063" s="54">
        <f>ROUNDUP(装备强化!$F$3*INDEX(装备强化!$C$12:$C$26,MATCH(装备强化附表!AA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198</v>
      </c>
      <c r="AB1063" s="54">
        <f t="shared" si="250"/>
        <v>396000</v>
      </c>
      <c r="AC1063" s="54">
        <f>ROUNDUP(装备强化!$F$3*INDEX(装备强化!$C$12:$C$26,MATCH(装备强化附表!AC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220</v>
      </c>
      <c r="AD1063" s="54">
        <f t="shared" si="251"/>
        <v>440000</v>
      </c>
      <c r="AE1063" s="54">
        <f>ROUNDUP(装备强化!$F$3*INDEX(装备强化!$C$12:$C$26,MATCH(装备强化附表!AE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242</v>
      </c>
      <c r="AF1063" s="54">
        <f t="shared" si="252"/>
        <v>484000</v>
      </c>
      <c r="AG1063" s="54">
        <f>ROUNDUP(装备强化!$F$3*INDEX(装备强化!$C$12:$C$26,MATCH(装备强化附表!AG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264</v>
      </c>
      <c r="AH1063" s="54">
        <f t="shared" si="253"/>
        <v>528000</v>
      </c>
      <c r="AI1063" s="54">
        <f>ROUNDUP(装备强化!$F$3*INDEX(装备强化!$C$12:$C$26,MATCH(装备强化附表!AI$1,装备强化!$B$12:$B$26,0))*INDEX(装备强化!$G$12:$G$16,MATCH(装备强化附表!$D1063,装备强化!$F$12:$F$16,0))*(INDEX(装备强化!$K$12:$K$26,MATCH(装备强化附表!$E1063,装备强化!$J$12:$J$26,0))+IF($B1063=1,装备强化!$K$28,0))*INDEX(装备强化!$O$12:$O$21,MATCH(装备强化附表!$C1063,装备强化!$N$12:$N$21,0)),0)</f>
        <v>286</v>
      </c>
      <c r="AJ1063" s="54">
        <f t="shared" si="254"/>
        <v>572000</v>
      </c>
    </row>
    <row r="1064" spans="1:36">
      <c r="A1064" t="s">
        <v>693</v>
      </c>
      <c r="B1064">
        <v>0</v>
      </c>
      <c r="C1064" t="s">
        <v>132</v>
      </c>
      <c r="D1064" t="s">
        <v>313</v>
      </c>
      <c r="E1064">
        <v>15</v>
      </c>
      <c r="F1064" t="s">
        <v>232</v>
      </c>
      <c r="G1064" s="54">
        <f>ROUNDUP(装备强化!$F$3*INDEX(装备强化!$C$12:$C$26,MATCH(装备强化附表!G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7</v>
      </c>
      <c r="H1064" s="54">
        <f t="shared" si="240"/>
        <v>14000</v>
      </c>
      <c r="I1064" s="54">
        <f>ROUNDUP(装备强化!$F$3*INDEX(装备强化!$C$12:$C$26,MATCH(装备强化附表!I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10</v>
      </c>
      <c r="J1064" s="54">
        <f t="shared" si="241"/>
        <v>20000</v>
      </c>
      <c r="K1064" s="54">
        <f>ROUNDUP(装备强化!$F$3*INDEX(装备强化!$C$12:$C$26,MATCH(装备强化附表!K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15</v>
      </c>
      <c r="L1064" s="54">
        <f t="shared" si="242"/>
        <v>30000</v>
      </c>
      <c r="M1064" s="54">
        <f>ROUNDUP(装备强化!$F$3*INDEX(装备强化!$C$12:$C$26,MATCH(装备强化附表!M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19</v>
      </c>
      <c r="N1064" s="54">
        <f t="shared" si="243"/>
        <v>38000</v>
      </c>
      <c r="O1064" s="54">
        <f>ROUNDUP(装备强化!$F$3*INDEX(装备强化!$C$12:$C$26,MATCH(装备强化附表!O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24</v>
      </c>
      <c r="P1064" s="54">
        <f t="shared" si="244"/>
        <v>48000</v>
      </c>
      <c r="Q1064" s="54">
        <f>ROUNDUP(装备强化!$F$3*INDEX(装备强化!$C$12:$C$26,MATCH(装备强化附表!Q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42</v>
      </c>
      <c r="R1064" s="54">
        <f t="shared" si="245"/>
        <v>84000</v>
      </c>
      <c r="S1064" s="54">
        <f>ROUNDUP(装备强化!$F$3*INDEX(装备强化!$C$12:$C$26,MATCH(装备强化附表!S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48</v>
      </c>
      <c r="T1064" s="54">
        <f t="shared" si="246"/>
        <v>96000</v>
      </c>
      <c r="U1064" s="54">
        <f>ROUNDUP(装备强化!$F$3*INDEX(装备强化!$C$12:$C$26,MATCH(装备强化附表!U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55</v>
      </c>
      <c r="V1064" s="54">
        <f t="shared" si="247"/>
        <v>110000</v>
      </c>
      <c r="W1064" s="54">
        <f>ROUNDUP(装备强化!$F$3*INDEX(装备强化!$C$12:$C$26,MATCH(装备强化附表!W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62</v>
      </c>
      <c r="X1064" s="54">
        <f t="shared" si="248"/>
        <v>124000</v>
      </c>
      <c r="Y1064" s="54">
        <f>ROUNDUP(装备强化!$F$3*INDEX(装备强化!$C$12:$C$26,MATCH(装备强化附表!Y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68</v>
      </c>
      <c r="Z1064" s="54">
        <f t="shared" si="249"/>
        <v>136000</v>
      </c>
      <c r="AA1064" s="54">
        <f>ROUNDUP(装备强化!$F$3*INDEX(装备强化!$C$12:$C$26,MATCH(装备强化附表!AA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119</v>
      </c>
      <c r="AB1064" s="54">
        <f t="shared" si="250"/>
        <v>238000</v>
      </c>
      <c r="AC1064" s="54">
        <f>ROUNDUP(装备强化!$F$3*INDEX(装备强化!$C$12:$C$26,MATCH(装备强化附表!AC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132</v>
      </c>
      <c r="AD1064" s="54">
        <f t="shared" si="251"/>
        <v>264000</v>
      </c>
      <c r="AE1064" s="54">
        <f>ROUNDUP(装备强化!$F$3*INDEX(装备强化!$C$12:$C$26,MATCH(装备强化附表!AE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146</v>
      </c>
      <c r="AF1064" s="54">
        <f t="shared" si="252"/>
        <v>292000</v>
      </c>
      <c r="AG1064" s="54">
        <f>ROUNDUP(装备强化!$F$3*INDEX(装备强化!$C$12:$C$26,MATCH(装备强化附表!AG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159</v>
      </c>
      <c r="AH1064" s="54">
        <f t="shared" si="253"/>
        <v>318000</v>
      </c>
      <c r="AI1064" s="54">
        <f>ROUNDUP(装备强化!$F$3*INDEX(装备强化!$C$12:$C$26,MATCH(装备强化附表!AI$1,装备强化!$B$12:$B$26,0))*INDEX(装备强化!$G$12:$G$16,MATCH(装备强化附表!$D1064,装备强化!$F$12:$F$16,0))*(INDEX(装备强化!$K$12:$K$26,MATCH(装备强化附表!$E1064,装备强化!$J$12:$J$26,0))+IF($B1064=1,装备强化!$K$28,0))*INDEX(装备强化!$O$12:$O$21,MATCH(装备强化附表!$C1064,装备强化!$N$12:$N$21,0)),0)</f>
        <v>172</v>
      </c>
      <c r="AJ1064" s="54">
        <f t="shared" si="254"/>
        <v>344000</v>
      </c>
    </row>
    <row r="1065" spans="1:36">
      <c r="A1065" t="s">
        <v>698</v>
      </c>
      <c r="B1065">
        <v>0</v>
      </c>
      <c r="C1065" t="s">
        <v>127</v>
      </c>
      <c r="D1065" t="s">
        <v>313</v>
      </c>
      <c r="E1065">
        <v>15</v>
      </c>
      <c r="F1065" t="s">
        <v>135</v>
      </c>
      <c r="G1065" s="54">
        <f>ROUNDUP(装备强化!$F$3*INDEX(装备强化!$C$12:$C$26,MATCH(装备强化附表!G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22</v>
      </c>
      <c r="H1065" s="54">
        <f t="shared" si="240"/>
        <v>44000</v>
      </c>
      <c r="I1065" s="54">
        <f>ROUNDUP(装备强化!$F$3*INDEX(装备强化!$C$12:$C$26,MATCH(装备强化附表!I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33</v>
      </c>
      <c r="J1065" s="54">
        <f t="shared" si="241"/>
        <v>66000</v>
      </c>
      <c r="K1065" s="54">
        <f>ROUNDUP(装备强化!$F$3*INDEX(装备强化!$C$12:$C$26,MATCH(装备强化附表!K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50</v>
      </c>
      <c r="L1065" s="54">
        <f t="shared" si="242"/>
        <v>100000</v>
      </c>
      <c r="M1065" s="54">
        <f>ROUNDUP(装备强化!$F$3*INDEX(装备强化!$C$12:$C$26,MATCH(装备强化附表!M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61</v>
      </c>
      <c r="N1065" s="54">
        <f t="shared" si="243"/>
        <v>122000</v>
      </c>
      <c r="O1065" s="54">
        <f>ROUNDUP(装备强化!$F$3*INDEX(装备强化!$C$12:$C$26,MATCH(装备强化附表!O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77</v>
      </c>
      <c r="P1065" s="54">
        <f t="shared" si="244"/>
        <v>154000</v>
      </c>
      <c r="Q1065" s="54">
        <f>ROUNDUP(装备强化!$F$3*INDEX(装备强化!$C$12:$C$26,MATCH(装备强化附表!Q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138</v>
      </c>
      <c r="R1065" s="54">
        <f t="shared" si="245"/>
        <v>276000</v>
      </c>
      <c r="S1065" s="54">
        <f>ROUNDUP(装备强化!$F$3*INDEX(装备强化!$C$12:$C$26,MATCH(装备强化附表!S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160</v>
      </c>
      <c r="T1065" s="54">
        <f t="shared" si="246"/>
        <v>320000</v>
      </c>
      <c r="U1065" s="54">
        <f>ROUNDUP(装备强化!$F$3*INDEX(装备强化!$C$12:$C$26,MATCH(装备强化附表!U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182</v>
      </c>
      <c r="V1065" s="54">
        <f t="shared" si="247"/>
        <v>364000</v>
      </c>
      <c r="W1065" s="54">
        <f>ROUNDUP(装备强化!$F$3*INDEX(装备强化!$C$12:$C$26,MATCH(装备强化附表!W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204</v>
      </c>
      <c r="X1065" s="54">
        <f t="shared" si="248"/>
        <v>408000</v>
      </c>
      <c r="Y1065" s="54">
        <f>ROUNDUP(装备强化!$F$3*INDEX(装备强化!$C$12:$C$26,MATCH(装备强化附表!Y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226</v>
      </c>
      <c r="Z1065" s="54">
        <f t="shared" si="249"/>
        <v>452000</v>
      </c>
      <c r="AA1065" s="54">
        <f>ROUNDUP(装备强化!$F$3*INDEX(装备强化!$C$12:$C$26,MATCH(装备强化附表!AA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396</v>
      </c>
      <c r="AB1065" s="54">
        <f t="shared" si="250"/>
        <v>792000</v>
      </c>
      <c r="AC1065" s="54">
        <f>ROUNDUP(装备强化!$F$3*INDEX(装备强化!$C$12:$C$26,MATCH(装备强化附表!AC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440</v>
      </c>
      <c r="AD1065" s="54">
        <f t="shared" si="251"/>
        <v>880000</v>
      </c>
      <c r="AE1065" s="54">
        <f>ROUNDUP(装备强化!$F$3*INDEX(装备强化!$C$12:$C$26,MATCH(装备强化附表!AE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484</v>
      </c>
      <c r="AF1065" s="54">
        <f t="shared" si="252"/>
        <v>968000</v>
      </c>
      <c r="AG1065" s="54">
        <f>ROUNDUP(装备强化!$F$3*INDEX(装备强化!$C$12:$C$26,MATCH(装备强化附表!AG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528</v>
      </c>
      <c r="AH1065" s="54">
        <f t="shared" si="253"/>
        <v>1056000</v>
      </c>
      <c r="AI1065" s="54">
        <f>ROUNDUP(装备强化!$F$3*INDEX(装备强化!$C$12:$C$26,MATCH(装备强化附表!AI$1,装备强化!$B$12:$B$26,0))*INDEX(装备强化!$G$12:$G$16,MATCH(装备强化附表!$D1065,装备强化!$F$12:$F$16,0))*(INDEX(装备强化!$K$12:$K$26,MATCH(装备强化附表!$E1065,装备强化!$J$12:$J$26,0))+IF($B1065=1,装备强化!$K$28,0))*INDEX(装备强化!$O$12:$O$21,MATCH(装备强化附表!$C1065,装备强化!$N$12:$N$21,0)),0)</f>
        <v>572</v>
      </c>
      <c r="AJ1065" s="54">
        <f t="shared" si="254"/>
        <v>1144000</v>
      </c>
    </row>
    <row r="1066" spans="1:36">
      <c r="A1066" t="s">
        <v>703</v>
      </c>
      <c r="B1066">
        <v>1</v>
      </c>
      <c r="C1066" t="s">
        <v>127</v>
      </c>
      <c r="D1066" t="s">
        <v>313</v>
      </c>
      <c r="E1066">
        <v>15</v>
      </c>
      <c r="F1066" t="s">
        <v>135</v>
      </c>
      <c r="G1066" s="54">
        <f>ROUNDUP(装备强化!$F$3*INDEX(装备强化!$C$12:$C$26,MATCH(装备强化附表!G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34</v>
      </c>
      <c r="H1066" s="54">
        <f t="shared" si="240"/>
        <v>68000</v>
      </c>
      <c r="I1066" s="54">
        <f>ROUNDUP(装备强化!$F$3*INDEX(装备强化!$C$12:$C$26,MATCH(装备强化附表!I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51</v>
      </c>
      <c r="J1066" s="54">
        <f t="shared" si="241"/>
        <v>102000</v>
      </c>
      <c r="K1066" s="54">
        <f>ROUNDUP(装备强化!$F$3*INDEX(装备强化!$C$12:$C$26,MATCH(装备强化附表!K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77</v>
      </c>
      <c r="L1066" s="54">
        <f t="shared" si="242"/>
        <v>154000</v>
      </c>
      <c r="M1066" s="54">
        <f>ROUNDUP(装备强化!$F$3*INDEX(装备强化!$C$12:$C$26,MATCH(装备强化附表!M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94</v>
      </c>
      <c r="N1066" s="54">
        <f t="shared" si="243"/>
        <v>188000</v>
      </c>
      <c r="O1066" s="54">
        <f>ROUNDUP(装备强化!$F$3*INDEX(装备强化!$C$12:$C$26,MATCH(装备强化附表!O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119</v>
      </c>
      <c r="P1066" s="54">
        <f t="shared" si="244"/>
        <v>238000</v>
      </c>
      <c r="Q1066" s="54">
        <f>ROUNDUP(装备强化!$F$3*INDEX(装备强化!$C$12:$C$26,MATCH(装备强化附表!Q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213</v>
      </c>
      <c r="R1066" s="54">
        <f t="shared" si="245"/>
        <v>426000</v>
      </c>
      <c r="S1066" s="54">
        <f>ROUNDUP(装备强化!$F$3*INDEX(装备强化!$C$12:$C$26,MATCH(装备强化附表!S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247</v>
      </c>
      <c r="T1066" s="54">
        <f t="shared" si="246"/>
        <v>494000</v>
      </c>
      <c r="U1066" s="54">
        <f>ROUNDUP(装备强化!$F$3*INDEX(装备强化!$C$12:$C$26,MATCH(装备强化附表!U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281</v>
      </c>
      <c r="V1066" s="54">
        <f t="shared" si="247"/>
        <v>562000</v>
      </c>
      <c r="W1066" s="54">
        <f>ROUNDUP(装备强化!$F$3*INDEX(装备强化!$C$12:$C$26,MATCH(装备强化附表!W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315</v>
      </c>
      <c r="X1066" s="54">
        <f t="shared" si="248"/>
        <v>630000</v>
      </c>
      <c r="Y1066" s="54">
        <f>ROUNDUP(装备强化!$F$3*INDEX(装备强化!$C$12:$C$26,MATCH(装备强化附表!Y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349</v>
      </c>
      <c r="Z1066" s="54">
        <f t="shared" si="249"/>
        <v>698000</v>
      </c>
      <c r="AA1066" s="54">
        <f>ROUNDUP(装备强化!$F$3*INDEX(装备强化!$C$12:$C$26,MATCH(装备强化附表!AA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612</v>
      </c>
      <c r="AB1066" s="54">
        <f t="shared" si="250"/>
        <v>1224000</v>
      </c>
      <c r="AC1066" s="54">
        <f>ROUNDUP(装备强化!$F$3*INDEX(装备强化!$C$12:$C$26,MATCH(装备强化附表!AC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680</v>
      </c>
      <c r="AD1066" s="54">
        <f t="shared" si="251"/>
        <v>1360000</v>
      </c>
      <c r="AE1066" s="54">
        <f>ROUNDUP(装备强化!$F$3*INDEX(装备强化!$C$12:$C$26,MATCH(装备强化附表!AE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748</v>
      </c>
      <c r="AF1066" s="54">
        <f t="shared" si="252"/>
        <v>1496000</v>
      </c>
      <c r="AG1066" s="54">
        <f>ROUNDUP(装备强化!$F$3*INDEX(装备强化!$C$12:$C$26,MATCH(装备强化附表!AG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816</v>
      </c>
      <c r="AH1066" s="54">
        <f t="shared" si="253"/>
        <v>1632000</v>
      </c>
      <c r="AI1066" s="54">
        <f>ROUNDUP(装备强化!$F$3*INDEX(装备强化!$C$12:$C$26,MATCH(装备强化附表!AI$1,装备强化!$B$12:$B$26,0))*INDEX(装备强化!$G$12:$G$16,MATCH(装备强化附表!$D1066,装备强化!$F$12:$F$16,0))*(INDEX(装备强化!$K$12:$K$26,MATCH(装备强化附表!$E1066,装备强化!$J$12:$J$26,0))+IF($B1066=1,装备强化!$K$28,0))*INDEX(装备强化!$O$12:$O$21,MATCH(装备强化附表!$C1066,装备强化!$N$12:$N$21,0)),0)</f>
        <v>884</v>
      </c>
      <c r="AJ1066" s="54">
        <f t="shared" si="254"/>
        <v>1768000</v>
      </c>
    </row>
    <row r="1067" spans="1:36">
      <c r="A1067" t="s">
        <v>708</v>
      </c>
      <c r="B1067">
        <v>0</v>
      </c>
      <c r="C1067" t="s">
        <v>128</v>
      </c>
      <c r="D1067" t="s">
        <v>313</v>
      </c>
      <c r="E1067">
        <v>15</v>
      </c>
      <c r="F1067" t="s">
        <v>135</v>
      </c>
      <c r="G1067" s="54">
        <f>ROUNDUP(装备强化!$F$3*INDEX(装备强化!$C$12:$C$26,MATCH(装备强化附表!G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14</v>
      </c>
      <c r="H1067" s="54">
        <f t="shared" si="240"/>
        <v>28000</v>
      </c>
      <c r="I1067" s="54">
        <f>ROUNDUP(装备强化!$F$3*INDEX(装备强化!$C$12:$C$26,MATCH(装备强化附表!I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21</v>
      </c>
      <c r="J1067" s="54">
        <f t="shared" si="241"/>
        <v>42000</v>
      </c>
      <c r="K1067" s="54">
        <f>ROUNDUP(装备强化!$F$3*INDEX(装备强化!$C$12:$C$26,MATCH(装备强化附表!K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31</v>
      </c>
      <c r="L1067" s="54">
        <f t="shared" si="242"/>
        <v>62000</v>
      </c>
      <c r="M1067" s="54">
        <f>ROUNDUP(装备强化!$F$3*INDEX(装备强化!$C$12:$C$26,MATCH(装备强化附表!M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38</v>
      </c>
      <c r="N1067" s="54">
        <f t="shared" si="243"/>
        <v>76000</v>
      </c>
      <c r="O1067" s="54">
        <f>ROUNDUP(装备强化!$F$3*INDEX(装备强化!$C$12:$C$26,MATCH(装备强化附表!O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49</v>
      </c>
      <c r="P1067" s="54">
        <f t="shared" si="244"/>
        <v>98000</v>
      </c>
      <c r="Q1067" s="54">
        <f>ROUNDUP(装备强化!$F$3*INDEX(装备强化!$C$12:$C$26,MATCH(装备强化附表!Q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86</v>
      </c>
      <c r="R1067" s="54">
        <f t="shared" si="245"/>
        <v>172000</v>
      </c>
      <c r="S1067" s="54">
        <f>ROUNDUP(装备强化!$F$3*INDEX(装备强化!$C$12:$C$26,MATCH(装备强化附表!S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100</v>
      </c>
      <c r="T1067" s="54">
        <f t="shared" si="246"/>
        <v>200000</v>
      </c>
      <c r="U1067" s="54">
        <f>ROUNDUP(装备强化!$F$3*INDEX(装备强化!$C$12:$C$26,MATCH(装备强化附表!U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114</v>
      </c>
      <c r="V1067" s="54">
        <f t="shared" si="247"/>
        <v>228000</v>
      </c>
      <c r="W1067" s="54">
        <f>ROUNDUP(装备强化!$F$3*INDEX(装备强化!$C$12:$C$26,MATCH(装备强化附表!W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128</v>
      </c>
      <c r="X1067" s="54">
        <f t="shared" si="248"/>
        <v>256000</v>
      </c>
      <c r="Y1067" s="54">
        <f>ROUNDUP(装备强化!$F$3*INDEX(装备强化!$C$12:$C$26,MATCH(装备强化附表!Y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141</v>
      </c>
      <c r="Z1067" s="54">
        <f t="shared" si="249"/>
        <v>282000</v>
      </c>
      <c r="AA1067" s="54">
        <f>ROUNDUP(装备强化!$F$3*INDEX(装备强化!$C$12:$C$26,MATCH(装备强化附表!AA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248</v>
      </c>
      <c r="AB1067" s="54">
        <f t="shared" si="250"/>
        <v>496000</v>
      </c>
      <c r="AC1067" s="54">
        <f>ROUNDUP(装备强化!$F$3*INDEX(装备强化!$C$12:$C$26,MATCH(装备强化附表!AC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275</v>
      </c>
      <c r="AD1067" s="54">
        <f t="shared" si="251"/>
        <v>550000</v>
      </c>
      <c r="AE1067" s="54">
        <f>ROUNDUP(装备强化!$F$3*INDEX(装备强化!$C$12:$C$26,MATCH(装备强化附表!AE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303</v>
      </c>
      <c r="AF1067" s="54">
        <f t="shared" si="252"/>
        <v>606000</v>
      </c>
      <c r="AG1067" s="54">
        <f>ROUNDUP(装备强化!$F$3*INDEX(装备强化!$C$12:$C$26,MATCH(装备强化附表!AG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330</v>
      </c>
      <c r="AH1067" s="54">
        <f t="shared" si="253"/>
        <v>660000</v>
      </c>
      <c r="AI1067" s="54">
        <f>ROUNDUP(装备强化!$F$3*INDEX(装备强化!$C$12:$C$26,MATCH(装备强化附表!AI$1,装备强化!$B$12:$B$26,0))*INDEX(装备强化!$G$12:$G$16,MATCH(装备强化附表!$D1067,装备强化!$F$12:$F$16,0))*(INDEX(装备强化!$K$12:$K$26,MATCH(装备强化附表!$E1067,装备强化!$J$12:$J$26,0))+IF($B1067=1,装备强化!$K$28,0))*INDEX(装备强化!$O$12:$O$21,MATCH(装备强化附表!$C1067,装备强化!$N$12:$N$21,0)),0)</f>
        <v>358</v>
      </c>
      <c r="AJ1067" s="54">
        <f t="shared" si="254"/>
        <v>716000</v>
      </c>
    </row>
    <row r="1068" spans="1:36">
      <c r="A1068" t="s">
        <v>713</v>
      </c>
      <c r="B1068">
        <v>1</v>
      </c>
      <c r="C1068" t="s">
        <v>128</v>
      </c>
      <c r="D1068" t="s">
        <v>313</v>
      </c>
      <c r="E1068">
        <v>15</v>
      </c>
      <c r="F1068" t="s">
        <v>135</v>
      </c>
      <c r="G1068" s="54">
        <f>ROUNDUP(装备强化!$F$3*INDEX(装备强化!$C$12:$C$26,MATCH(装备强化附表!G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22</v>
      </c>
      <c r="H1068" s="54">
        <f t="shared" si="240"/>
        <v>44000</v>
      </c>
      <c r="I1068" s="54">
        <f>ROUNDUP(装备强化!$F$3*INDEX(装备强化!$C$12:$C$26,MATCH(装备强化附表!I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32</v>
      </c>
      <c r="J1068" s="54">
        <f t="shared" si="241"/>
        <v>64000</v>
      </c>
      <c r="K1068" s="54">
        <f>ROUNDUP(装备强化!$F$3*INDEX(装备强化!$C$12:$C$26,MATCH(装备强化附表!K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48</v>
      </c>
      <c r="L1068" s="54">
        <f t="shared" si="242"/>
        <v>96000</v>
      </c>
      <c r="M1068" s="54">
        <f>ROUNDUP(装备强化!$F$3*INDEX(装备强化!$C$12:$C$26,MATCH(装备强化附表!M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59</v>
      </c>
      <c r="N1068" s="54">
        <f t="shared" si="243"/>
        <v>118000</v>
      </c>
      <c r="O1068" s="54">
        <f>ROUNDUP(装备强化!$F$3*INDEX(装备强化!$C$12:$C$26,MATCH(装备强化附表!O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75</v>
      </c>
      <c r="P1068" s="54">
        <f t="shared" si="244"/>
        <v>150000</v>
      </c>
      <c r="Q1068" s="54">
        <f>ROUNDUP(装备强化!$F$3*INDEX(装备强化!$C$12:$C$26,MATCH(装备强化附表!Q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133</v>
      </c>
      <c r="R1068" s="54">
        <f t="shared" si="245"/>
        <v>266000</v>
      </c>
      <c r="S1068" s="54">
        <f>ROUNDUP(装备强化!$F$3*INDEX(装备强化!$C$12:$C$26,MATCH(装备强化附表!S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155</v>
      </c>
      <c r="T1068" s="54">
        <f t="shared" si="246"/>
        <v>310000</v>
      </c>
      <c r="U1068" s="54">
        <f>ROUNDUP(装备强化!$F$3*INDEX(装备强化!$C$12:$C$26,MATCH(装备强化附表!U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176</v>
      </c>
      <c r="V1068" s="54">
        <f t="shared" si="247"/>
        <v>352000</v>
      </c>
      <c r="W1068" s="54">
        <f>ROUNDUP(装备强化!$F$3*INDEX(装备强化!$C$12:$C$26,MATCH(装备强化附表!W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197</v>
      </c>
      <c r="X1068" s="54">
        <f t="shared" si="248"/>
        <v>394000</v>
      </c>
      <c r="Y1068" s="54">
        <f>ROUNDUP(装备强化!$F$3*INDEX(装备强化!$C$12:$C$26,MATCH(装备强化附表!Y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218</v>
      </c>
      <c r="Z1068" s="54">
        <f t="shared" si="249"/>
        <v>436000</v>
      </c>
      <c r="AA1068" s="54">
        <f>ROUNDUP(装备强化!$F$3*INDEX(装备强化!$C$12:$C$26,MATCH(装备强化附表!AA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383</v>
      </c>
      <c r="AB1068" s="54">
        <f t="shared" si="250"/>
        <v>766000</v>
      </c>
      <c r="AC1068" s="54">
        <f>ROUNDUP(装备强化!$F$3*INDEX(装备强化!$C$12:$C$26,MATCH(装备强化附表!AC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425</v>
      </c>
      <c r="AD1068" s="54">
        <f t="shared" si="251"/>
        <v>850000</v>
      </c>
      <c r="AE1068" s="54">
        <f>ROUNDUP(装备强化!$F$3*INDEX(装备强化!$C$12:$C$26,MATCH(装备强化附表!AE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468</v>
      </c>
      <c r="AF1068" s="54">
        <f t="shared" si="252"/>
        <v>936000</v>
      </c>
      <c r="AG1068" s="54">
        <f>ROUNDUP(装备强化!$F$3*INDEX(装备强化!$C$12:$C$26,MATCH(装备强化附表!AG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510</v>
      </c>
      <c r="AH1068" s="54">
        <f t="shared" si="253"/>
        <v>1020000</v>
      </c>
      <c r="AI1068" s="54">
        <f>ROUNDUP(装备强化!$F$3*INDEX(装备强化!$C$12:$C$26,MATCH(装备强化附表!AI$1,装备强化!$B$12:$B$26,0))*INDEX(装备强化!$G$12:$G$16,MATCH(装备强化附表!$D1068,装备强化!$F$12:$F$16,0))*(INDEX(装备强化!$K$12:$K$26,MATCH(装备强化附表!$E1068,装备强化!$J$12:$J$26,0))+IF($B1068=1,装备强化!$K$28,0))*INDEX(装备强化!$O$12:$O$21,MATCH(装备强化附表!$C1068,装备强化!$N$12:$N$21,0)),0)</f>
        <v>553</v>
      </c>
      <c r="AJ1068" s="54">
        <f t="shared" si="254"/>
        <v>1106000</v>
      </c>
    </row>
    <row r="1069" spans="1:36">
      <c r="A1069" t="s">
        <v>718</v>
      </c>
      <c r="B1069">
        <v>0</v>
      </c>
      <c r="C1069" t="s">
        <v>127</v>
      </c>
      <c r="D1069" t="s">
        <v>313</v>
      </c>
      <c r="E1069">
        <v>15</v>
      </c>
      <c r="F1069" t="s">
        <v>139</v>
      </c>
      <c r="G1069" s="54">
        <f>ROUNDUP(装备强化!$F$3*INDEX(装备强化!$C$12:$C$26,MATCH(装备强化附表!G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22</v>
      </c>
      <c r="H1069" s="54">
        <f t="shared" si="240"/>
        <v>44000</v>
      </c>
      <c r="I1069" s="54">
        <f>ROUNDUP(装备强化!$F$3*INDEX(装备强化!$C$12:$C$26,MATCH(装备强化附表!I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33</v>
      </c>
      <c r="J1069" s="54">
        <f t="shared" si="241"/>
        <v>66000</v>
      </c>
      <c r="K1069" s="54">
        <f>ROUNDUP(装备强化!$F$3*INDEX(装备强化!$C$12:$C$26,MATCH(装备强化附表!K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50</v>
      </c>
      <c r="L1069" s="54">
        <f t="shared" si="242"/>
        <v>100000</v>
      </c>
      <c r="M1069" s="54">
        <f>ROUNDUP(装备强化!$F$3*INDEX(装备强化!$C$12:$C$26,MATCH(装备强化附表!M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61</v>
      </c>
      <c r="N1069" s="54">
        <f t="shared" si="243"/>
        <v>122000</v>
      </c>
      <c r="O1069" s="54">
        <f>ROUNDUP(装备强化!$F$3*INDEX(装备强化!$C$12:$C$26,MATCH(装备强化附表!O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77</v>
      </c>
      <c r="P1069" s="54">
        <f t="shared" si="244"/>
        <v>154000</v>
      </c>
      <c r="Q1069" s="54">
        <f>ROUNDUP(装备强化!$F$3*INDEX(装备强化!$C$12:$C$26,MATCH(装备强化附表!Q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138</v>
      </c>
      <c r="R1069" s="54">
        <f t="shared" si="245"/>
        <v>276000</v>
      </c>
      <c r="S1069" s="54">
        <f>ROUNDUP(装备强化!$F$3*INDEX(装备强化!$C$12:$C$26,MATCH(装备强化附表!S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160</v>
      </c>
      <c r="T1069" s="54">
        <f t="shared" si="246"/>
        <v>320000</v>
      </c>
      <c r="U1069" s="54">
        <f>ROUNDUP(装备强化!$F$3*INDEX(装备强化!$C$12:$C$26,MATCH(装备强化附表!U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182</v>
      </c>
      <c r="V1069" s="54">
        <f t="shared" si="247"/>
        <v>364000</v>
      </c>
      <c r="W1069" s="54">
        <f>ROUNDUP(装备强化!$F$3*INDEX(装备强化!$C$12:$C$26,MATCH(装备强化附表!W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204</v>
      </c>
      <c r="X1069" s="54">
        <f t="shared" si="248"/>
        <v>408000</v>
      </c>
      <c r="Y1069" s="54">
        <f>ROUNDUP(装备强化!$F$3*INDEX(装备强化!$C$12:$C$26,MATCH(装备强化附表!Y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226</v>
      </c>
      <c r="Z1069" s="54">
        <f t="shared" si="249"/>
        <v>452000</v>
      </c>
      <c r="AA1069" s="54">
        <f>ROUNDUP(装备强化!$F$3*INDEX(装备强化!$C$12:$C$26,MATCH(装备强化附表!AA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396</v>
      </c>
      <c r="AB1069" s="54">
        <f t="shared" si="250"/>
        <v>792000</v>
      </c>
      <c r="AC1069" s="54">
        <f>ROUNDUP(装备强化!$F$3*INDEX(装备强化!$C$12:$C$26,MATCH(装备强化附表!AC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440</v>
      </c>
      <c r="AD1069" s="54">
        <f t="shared" si="251"/>
        <v>880000</v>
      </c>
      <c r="AE1069" s="54">
        <f>ROUNDUP(装备强化!$F$3*INDEX(装备强化!$C$12:$C$26,MATCH(装备强化附表!AE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484</v>
      </c>
      <c r="AF1069" s="54">
        <f t="shared" si="252"/>
        <v>968000</v>
      </c>
      <c r="AG1069" s="54">
        <f>ROUNDUP(装备强化!$F$3*INDEX(装备强化!$C$12:$C$26,MATCH(装备强化附表!AG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528</v>
      </c>
      <c r="AH1069" s="54">
        <f t="shared" si="253"/>
        <v>1056000</v>
      </c>
      <c r="AI1069" s="54">
        <f>ROUNDUP(装备强化!$F$3*INDEX(装备强化!$C$12:$C$26,MATCH(装备强化附表!AI$1,装备强化!$B$12:$B$26,0))*INDEX(装备强化!$G$12:$G$16,MATCH(装备强化附表!$D1069,装备强化!$F$12:$F$16,0))*(INDEX(装备强化!$K$12:$K$26,MATCH(装备强化附表!$E1069,装备强化!$J$12:$J$26,0))+IF($B1069=1,装备强化!$K$28,0))*INDEX(装备强化!$O$12:$O$21,MATCH(装备强化附表!$C1069,装备强化!$N$12:$N$21,0)),0)</f>
        <v>572</v>
      </c>
      <c r="AJ1069" s="54">
        <f t="shared" si="254"/>
        <v>1144000</v>
      </c>
    </row>
    <row r="1070" spans="1:36">
      <c r="A1070" t="s">
        <v>723</v>
      </c>
      <c r="B1070">
        <v>1</v>
      </c>
      <c r="C1070" t="s">
        <v>127</v>
      </c>
      <c r="D1070" t="s">
        <v>313</v>
      </c>
      <c r="E1070">
        <v>15</v>
      </c>
      <c r="F1070" t="s">
        <v>139</v>
      </c>
      <c r="G1070" s="54">
        <f>ROUNDUP(装备强化!$F$3*INDEX(装备强化!$C$12:$C$26,MATCH(装备强化附表!G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34</v>
      </c>
      <c r="H1070" s="54">
        <f t="shared" si="240"/>
        <v>68000</v>
      </c>
      <c r="I1070" s="54">
        <f>ROUNDUP(装备强化!$F$3*INDEX(装备强化!$C$12:$C$26,MATCH(装备强化附表!I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51</v>
      </c>
      <c r="J1070" s="54">
        <f t="shared" si="241"/>
        <v>102000</v>
      </c>
      <c r="K1070" s="54">
        <f>ROUNDUP(装备强化!$F$3*INDEX(装备强化!$C$12:$C$26,MATCH(装备强化附表!K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77</v>
      </c>
      <c r="L1070" s="54">
        <f t="shared" si="242"/>
        <v>154000</v>
      </c>
      <c r="M1070" s="54">
        <f>ROUNDUP(装备强化!$F$3*INDEX(装备强化!$C$12:$C$26,MATCH(装备强化附表!M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94</v>
      </c>
      <c r="N1070" s="54">
        <f t="shared" si="243"/>
        <v>188000</v>
      </c>
      <c r="O1070" s="54">
        <f>ROUNDUP(装备强化!$F$3*INDEX(装备强化!$C$12:$C$26,MATCH(装备强化附表!O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119</v>
      </c>
      <c r="P1070" s="54">
        <f t="shared" si="244"/>
        <v>238000</v>
      </c>
      <c r="Q1070" s="54">
        <f>ROUNDUP(装备强化!$F$3*INDEX(装备强化!$C$12:$C$26,MATCH(装备强化附表!Q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213</v>
      </c>
      <c r="R1070" s="54">
        <f t="shared" si="245"/>
        <v>426000</v>
      </c>
      <c r="S1070" s="54">
        <f>ROUNDUP(装备强化!$F$3*INDEX(装备强化!$C$12:$C$26,MATCH(装备强化附表!S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247</v>
      </c>
      <c r="T1070" s="54">
        <f t="shared" si="246"/>
        <v>494000</v>
      </c>
      <c r="U1070" s="54">
        <f>ROUNDUP(装备强化!$F$3*INDEX(装备强化!$C$12:$C$26,MATCH(装备强化附表!U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281</v>
      </c>
      <c r="V1070" s="54">
        <f t="shared" si="247"/>
        <v>562000</v>
      </c>
      <c r="W1070" s="54">
        <f>ROUNDUP(装备强化!$F$3*INDEX(装备强化!$C$12:$C$26,MATCH(装备强化附表!W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315</v>
      </c>
      <c r="X1070" s="54">
        <f t="shared" si="248"/>
        <v>630000</v>
      </c>
      <c r="Y1070" s="54">
        <f>ROUNDUP(装备强化!$F$3*INDEX(装备强化!$C$12:$C$26,MATCH(装备强化附表!Y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349</v>
      </c>
      <c r="Z1070" s="54">
        <f t="shared" si="249"/>
        <v>698000</v>
      </c>
      <c r="AA1070" s="54">
        <f>ROUNDUP(装备强化!$F$3*INDEX(装备强化!$C$12:$C$26,MATCH(装备强化附表!AA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612</v>
      </c>
      <c r="AB1070" s="54">
        <f t="shared" si="250"/>
        <v>1224000</v>
      </c>
      <c r="AC1070" s="54">
        <f>ROUNDUP(装备强化!$F$3*INDEX(装备强化!$C$12:$C$26,MATCH(装备强化附表!AC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680</v>
      </c>
      <c r="AD1070" s="54">
        <f t="shared" si="251"/>
        <v>1360000</v>
      </c>
      <c r="AE1070" s="54">
        <f>ROUNDUP(装备强化!$F$3*INDEX(装备强化!$C$12:$C$26,MATCH(装备强化附表!AE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748</v>
      </c>
      <c r="AF1070" s="54">
        <f t="shared" si="252"/>
        <v>1496000</v>
      </c>
      <c r="AG1070" s="54">
        <f>ROUNDUP(装备强化!$F$3*INDEX(装备强化!$C$12:$C$26,MATCH(装备强化附表!AG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816</v>
      </c>
      <c r="AH1070" s="54">
        <f t="shared" si="253"/>
        <v>1632000</v>
      </c>
      <c r="AI1070" s="54">
        <f>ROUNDUP(装备强化!$F$3*INDEX(装备强化!$C$12:$C$26,MATCH(装备强化附表!AI$1,装备强化!$B$12:$B$26,0))*INDEX(装备强化!$G$12:$G$16,MATCH(装备强化附表!$D1070,装备强化!$F$12:$F$16,0))*(INDEX(装备强化!$K$12:$K$26,MATCH(装备强化附表!$E1070,装备强化!$J$12:$J$26,0))+IF($B1070=1,装备强化!$K$28,0))*INDEX(装备强化!$O$12:$O$21,MATCH(装备强化附表!$C1070,装备强化!$N$12:$N$21,0)),0)</f>
        <v>884</v>
      </c>
      <c r="AJ1070" s="54">
        <f t="shared" si="254"/>
        <v>1768000</v>
      </c>
    </row>
    <row r="1071" spans="1:36">
      <c r="A1071" t="s">
        <v>728</v>
      </c>
      <c r="B1071">
        <v>0</v>
      </c>
      <c r="C1071" t="s">
        <v>128</v>
      </c>
      <c r="D1071" t="s">
        <v>313</v>
      </c>
      <c r="E1071">
        <v>15</v>
      </c>
      <c r="F1071" t="s">
        <v>139</v>
      </c>
      <c r="G1071" s="54">
        <f>ROUNDUP(装备强化!$F$3*INDEX(装备强化!$C$12:$C$26,MATCH(装备强化附表!G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14</v>
      </c>
      <c r="H1071" s="54">
        <f t="shared" si="240"/>
        <v>28000</v>
      </c>
      <c r="I1071" s="54">
        <f>ROUNDUP(装备强化!$F$3*INDEX(装备强化!$C$12:$C$26,MATCH(装备强化附表!I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21</v>
      </c>
      <c r="J1071" s="54">
        <f t="shared" si="241"/>
        <v>42000</v>
      </c>
      <c r="K1071" s="54">
        <f>ROUNDUP(装备强化!$F$3*INDEX(装备强化!$C$12:$C$26,MATCH(装备强化附表!K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31</v>
      </c>
      <c r="L1071" s="54">
        <f t="shared" si="242"/>
        <v>62000</v>
      </c>
      <c r="M1071" s="54">
        <f>ROUNDUP(装备强化!$F$3*INDEX(装备强化!$C$12:$C$26,MATCH(装备强化附表!M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38</v>
      </c>
      <c r="N1071" s="54">
        <f t="shared" si="243"/>
        <v>76000</v>
      </c>
      <c r="O1071" s="54">
        <f>ROUNDUP(装备强化!$F$3*INDEX(装备强化!$C$12:$C$26,MATCH(装备强化附表!O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49</v>
      </c>
      <c r="P1071" s="54">
        <f t="shared" si="244"/>
        <v>98000</v>
      </c>
      <c r="Q1071" s="54">
        <f>ROUNDUP(装备强化!$F$3*INDEX(装备强化!$C$12:$C$26,MATCH(装备强化附表!Q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86</v>
      </c>
      <c r="R1071" s="54">
        <f t="shared" si="245"/>
        <v>172000</v>
      </c>
      <c r="S1071" s="54">
        <f>ROUNDUP(装备强化!$F$3*INDEX(装备强化!$C$12:$C$26,MATCH(装备强化附表!S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100</v>
      </c>
      <c r="T1071" s="54">
        <f t="shared" si="246"/>
        <v>200000</v>
      </c>
      <c r="U1071" s="54">
        <f>ROUNDUP(装备强化!$F$3*INDEX(装备强化!$C$12:$C$26,MATCH(装备强化附表!U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114</v>
      </c>
      <c r="V1071" s="54">
        <f t="shared" si="247"/>
        <v>228000</v>
      </c>
      <c r="W1071" s="54">
        <f>ROUNDUP(装备强化!$F$3*INDEX(装备强化!$C$12:$C$26,MATCH(装备强化附表!W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128</v>
      </c>
      <c r="X1071" s="54">
        <f t="shared" si="248"/>
        <v>256000</v>
      </c>
      <c r="Y1071" s="54">
        <f>ROUNDUP(装备强化!$F$3*INDEX(装备强化!$C$12:$C$26,MATCH(装备强化附表!Y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141</v>
      </c>
      <c r="Z1071" s="54">
        <f t="shared" si="249"/>
        <v>282000</v>
      </c>
      <c r="AA1071" s="54">
        <f>ROUNDUP(装备强化!$F$3*INDEX(装备强化!$C$12:$C$26,MATCH(装备强化附表!AA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248</v>
      </c>
      <c r="AB1071" s="54">
        <f t="shared" si="250"/>
        <v>496000</v>
      </c>
      <c r="AC1071" s="54">
        <f>ROUNDUP(装备强化!$F$3*INDEX(装备强化!$C$12:$C$26,MATCH(装备强化附表!AC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275</v>
      </c>
      <c r="AD1071" s="54">
        <f t="shared" si="251"/>
        <v>550000</v>
      </c>
      <c r="AE1071" s="54">
        <f>ROUNDUP(装备强化!$F$3*INDEX(装备强化!$C$12:$C$26,MATCH(装备强化附表!AE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303</v>
      </c>
      <c r="AF1071" s="54">
        <f t="shared" si="252"/>
        <v>606000</v>
      </c>
      <c r="AG1071" s="54">
        <f>ROUNDUP(装备强化!$F$3*INDEX(装备强化!$C$12:$C$26,MATCH(装备强化附表!AG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330</v>
      </c>
      <c r="AH1071" s="54">
        <f t="shared" si="253"/>
        <v>660000</v>
      </c>
      <c r="AI1071" s="54">
        <f>ROUNDUP(装备强化!$F$3*INDEX(装备强化!$C$12:$C$26,MATCH(装备强化附表!AI$1,装备强化!$B$12:$B$26,0))*INDEX(装备强化!$G$12:$G$16,MATCH(装备强化附表!$D1071,装备强化!$F$12:$F$16,0))*(INDEX(装备强化!$K$12:$K$26,MATCH(装备强化附表!$E1071,装备强化!$J$12:$J$26,0))+IF($B1071=1,装备强化!$K$28,0))*INDEX(装备强化!$O$12:$O$21,MATCH(装备强化附表!$C1071,装备强化!$N$12:$N$21,0)),0)</f>
        <v>358</v>
      </c>
      <c r="AJ1071" s="54">
        <f t="shared" si="254"/>
        <v>716000</v>
      </c>
    </row>
    <row r="1072" spans="1:36">
      <c r="A1072" t="s">
        <v>733</v>
      </c>
      <c r="B1072">
        <v>1</v>
      </c>
      <c r="C1072" t="s">
        <v>128</v>
      </c>
      <c r="D1072" t="s">
        <v>313</v>
      </c>
      <c r="E1072">
        <v>15</v>
      </c>
      <c r="F1072" t="s">
        <v>139</v>
      </c>
      <c r="G1072" s="54">
        <f>ROUNDUP(装备强化!$F$3*INDEX(装备强化!$C$12:$C$26,MATCH(装备强化附表!G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22</v>
      </c>
      <c r="H1072" s="54">
        <f t="shared" si="240"/>
        <v>44000</v>
      </c>
      <c r="I1072" s="54">
        <f>ROUNDUP(装备强化!$F$3*INDEX(装备强化!$C$12:$C$26,MATCH(装备强化附表!I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32</v>
      </c>
      <c r="J1072" s="54">
        <f t="shared" si="241"/>
        <v>64000</v>
      </c>
      <c r="K1072" s="54">
        <f>ROUNDUP(装备强化!$F$3*INDEX(装备强化!$C$12:$C$26,MATCH(装备强化附表!K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48</v>
      </c>
      <c r="L1072" s="54">
        <f t="shared" si="242"/>
        <v>96000</v>
      </c>
      <c r="M1072" s="54">
        <f>ROUNDUP(装备强化!$F$3*INDEX(装备强化!$C$12:$C$26,MATCH(装备强化附表!M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59</v>
      </c>
      <c r="N1072" s="54">
        <f t="shared" si="243"/>
        <v>118000</v>
      </c>
      <c r="O1072" s="54">
        <f>ROUNDUP(装备强化!$F$3*INDEX(装备强化!$C$12:$C$26,MATCH(装备强化附表!O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75</v>
      </c>
      <c r="P1072" s="54">
        <f t="shared" si="244"/>
        <v>150000</v>
      </c>
      <c r="Q1072" s="54">
        <f>ROUNDUP(装备强化!$F$3*INDEX(装备强化!$C$12:$C$26,MATCH(装备强化附表!Q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133</v>
      </c>
      <c r="R1072" s="54">
        <f t="shared" si="245"/>
        <v>266000</v>
      </c>
      <c r="S1072" s="54">
        <f>ROUNDUP(装备强化!$F$3*INDEX(装备强化!$C$12:$C$26,MATCH(装备强化附表!S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155</v>
      </c>
      <c r="T1072" s="54">
        <f t="shared" si="246"/>
        <v>310000</v>
      </c>
      <c r="U1072" s="54">
        <f>ROUNDUP(装备强化!$F$3*INDEX(装备强化!$C$12:$C$26,MATCH(装备强化附表!U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176</v>
      </c>
      <c r="V1072" s="54">
        <f t="shared" si="247"/>
        <v>352000</v>
      </c>
      <c r="W1072" s="54">
        <f>ROUNDUP(装备强化!$F$3*INDEX(装备强化!$C$12:$C$26,MATCH(装备强化附表!W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197</v>
      </c>
      <c r="X1072" s="54">
        <f t="shared" si="248"/>
        <v>394000</v>
      </c>
      <c r="Y1072" s="54">
        <f>ROUNDUP(装备强化!$F$3*INDEX(装备强化!$C$12:$C$26,MATCH(装备强化附表!Y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218</v>
      </c>
      <c r="Z1072" s="54">
        <f t="shared" si="249"/>
        <v>436000</v>
      </c>
      <c r="AA1072" s="54">
        <f>ROUNDUP(装备强化!$F$3*INDEX(装备强化!$C$12:$C$26,MATCH(装备强化附表!AA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383</v>
      </c>
      <c r="AB1072" s="54">
        <f t="shared" si="250"/>
        <v>766000</v>
      </c>
      <c r="AC1072" s="54">
        <f>ROUNDUP(装备强化!$F$3*INDEX(装备强化!$C$12:$C$26,MATCH(装备强化附表!AC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425</v>
      </c>
      <c r="AD1072" s="54">
        <f t="shared" si="251"/>
        <v>850000</v>
      </c>
      <c r="AE1072" s="54">
        <f>ROUNDUP(装备强化!$F$3*INDEX(装备强化!$C$12:$C$26,MATCH(装备强化附表!AE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468</v>
      </c>
      <c r="AF1072" s="54">
        <f t="shared" si="252"/>
        <v>936000</v>
      </c>
      <c r="AG1072" s="54">
        <f>ROUNDUP(装备强化!$F$3*INDEX(装备强化!$C$12:$C$26,MATCH(装备强化附表!AG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510</v>
      </c>
      <c r="AH1072" s="54">
        <f t="shared" si="253"/>
        <v>1020000</v>
      </c>
      <c r="AI1072" s="54">
        <f>ROUNDUP(装备强化!$F$3*INDEX(装备强化!$C$12:$C$26,MATCH(装备强化附表!AI$1,装备强化!$B$12:$B$26,0))*INDEX(装备强化!$G$12:$G$16,MATCH(装备强化附表!$D1072,装备强化!$F$12:$F$16,0))*(INDEX(装备强化!$K$12:$K$26,MATCH(装备强化附表!$E1072,装备强化!$J$12:$J$26,0))+IF($B1072=1,装备强化!$K$28,0))*INDEX(装备强化!$O$12:$O$21,MATCH(装备强化附表!$C1072,装备强化!$N$12:$N$21,0)),0)</f>
        <v>553</v>
      </c>
      <c r="AJ1072" s="54">
        <f t="shared" si="254"/>
        <v>1106000</v>
      </c>
    </row>
    <row r="1073" spans="1:36">
      <c r="A1073" t="s">
        <v>738</v>
      </c>
      <c r="B1073">
        <v>0</v>
      </c>
      <c r="C1073" t="s">
        <v>127</v>
      </c>
      <c r="D1073" t="s">
        <v>313</v>
      </c>
      <c r="E1073">
        <v>15</v>
      </c>
      <c r="F1073" t="s">
        <v>137</v>
      </c>
      <c r="G1073" s="54">
        <f>ROUNDUP(装备强化!$F$3*INDEX(装备强化!$C$12:$C$26,MATCH(装备强化附表!G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22</v>
      </c>
      <c r="H1073" s="54">
        <f t="shared" si="240"/>
        <v>44000</v>
      </c>
      <c r="I1073" s="54">
        <f>ROUNDUP(装备强化!$F$3*INDEX(装备强化!$C$12:$C$26,MATCH(装备强化附表!I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33</v>
      </c>
      <c r="J1073" s="54">
        <f t="shared" si="241"/>
        <v>66000</v>
      </c>
      <c r="K1073" s="54">
        <f>ROUNDUP(装备强化!$F$3*INDEX(装备强化!$C$12:$C$26,MATCH(装备强化附表!K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50</v>
      </c>
      <c r="L1073" s="54">
        <f t="shared" si="242"/>
        <v>100000</v>
      </c>
      <c r="M1073" s="54">
        <f>ROUNDUP(装备强化!$F$3*INDEX(装备强化!$C$12:$C$26,MATCH(装备强化附表!M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61</v>
      </c>
      <c r="N1073" s="54">
        <f t="shared" si="243"/>
        <v>122000</v>
      </c>
      <c r="O1073" s="54">
        <f>ROUNDUP(装备强化!$F$3*INDEX(装备强化!$C$12:$C$26,MATCH(装备强化附表!O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77</v>
      </c>
      <c r="P1073" s="54">
        <f t="shared" si="244"/>
        <v>154000</v>
      </c>
      <c r="Q1073" s="54">
        <f>ROUNDUP(装备强化!$F$3*INDEX(装备强化!$C$12:$C$26,MATCH(装备强化附表!Q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138</v>
      </c>
      <c r="R1073" s="54">
        <f t="shared" si="245"/>
        <v>276000</v>
      </c>
      <c r="S1073" s="54">
        <f>ROUNDUP(装备强化!$F$3*INDEX(装备强化!$C$12:$C$26,MATCH(装备强化附表!S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160</v>
      </c>
      <c r="T1073" s="54">
        <f t="shared" si="246"/>
        <v>320000</v>
      </c>
      <c r="U1073" s="54">
        <f>ROUNDUP(装备强化!$F$3*INDEX(装备强化!$C$12:$C$26,MATCH(装备强化附表!U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182</v>
      </c>
      <c r="V1073" s="54">
        <f t="shared" si="247"/>
        <v>364000</v>
      </c>
      <c r="W1073" s="54">
        <f>ROUNDUP(装备强化!$F$3*INDEX(装备强化!$C$12:$C$26,MATCH(装备强化附表!W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204</v>
      </c>
      <c r="X1073" s="54">
        <f t="shared" si="248"/>
        <v>408000</v>
      </c>
      <c r="Y1073" s="54">
        <f>ROUNDUP(装备强化!$F$3*INDEX(装备强化!$C$12:$C$26,MATCH(装备强化附表!Y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226</v>
      </c>
      <c r="Z1073" s="54">
        <f t="shared" si="249"/>
        <v>452000</v>
      </c>
      <c r="AA1073" s="54">
        <f>ROUNDUP(装备强化!$F$3*INDEX(装备强化!$C$12:$C$26,MATCH(装备强化附表!AA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396</v>
      </c>
      <c r="AB1073" s="54">
        <f t="shared" si="250"/>
        <v>792000</v>
      </c>
      <c r="AC1073" s="54">
        <f>ROUNDUP(装备强化!$F$3*INDEX(装备强化!$C$12:$C$26,MATCH(装备强化附表!AC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440</v>
      </c>
      <c r="AD1073" s="54">
        <f t="shared" si="251"/>
        <v>880000</v>
      </c>
      <c r="AE1073" s="54">
        <f>ROUNDUP(装备强化!$F$3*INDEX(装备强化!$C$12:$C$26,MATCH(装备强化附表!AE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484</v>
      </c>
      <c r="AF1073" s="54">
        <f t="shared" si="252"/>
        <v>968000</v>
      </c>
      <c r="AG1073" s="54">
        <f>ROUNDUP(装备强化!$F$3*INDEX(装备强化!$C$12:$C$26,MATCH(装备强化附表!AG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528</v>
      </c>
      <c r="AH1073" s="54">
        <f t="shared" si="253"/>
        <v>1056000</v>
      </c>
      <c r="AI1073" s="54">
        <f>ROUNDUP(装备强化!$F$3*INDEX(装备强化!$C$12:$C$26,MATCH(装备强化附表!AI$1,装备强化!$B$12:$B$26,0))*INDEX(装备强化!$G$12:$G$16,MATCH(装备强化附表!$D1073,装备强化!$F$12:$F$16,0))*(INDEX(装备强化!$K$12:$K$26,MATCH(装备强化附表!$E1073,装备强化!$J$12:$J$26,0))+IF($B1073=1,装备强化!$K$28,0))*INDEX(装备强化!$O$12:$O$21,MATCH(装备强化附表!$C1073,装备强化!$N$12:$N$21,0)),0)</f>
        <v>572</v>
      </c>
      <c r="AJ1073" s="54">
        <f t="shared" si="254"/>
        <v>1144000</v>
      </c>
    </row>
    <row r="1074" spans="1:36">
      <c r="A1074" t="s">
        <v>743</v>
      </c>
      <c r="B1074">
        <v>1</v>
      </c>
      <c r="C1074" t="s">
        <v>127</v>
      </c>
      <c r="D1074" t="s">
        <v>313</v>
      </c>
      <c r="E1074">
        <v>15</v>
      </c>
      <c r="F1074" t="s">
        <v>137</v>
      </c>
      <c r="G1074" s="54">
        <f>ROUNDUP(装备强化!$F$3*INDEX(装备强化!$C$12:$C$26,MATCH(装备强化附表!G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34</v>
      </c>
      <c r="H1074" s="54">
        <f t="shared" si="240"/>
        <v>68000</v>
      </c>
      <c r="I1074" s="54">
        <f>ROUNDUP(装备强化!$F$3*INDEX(装备强化!$C$12:$C$26,MATCH(装备强化附表!I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51</v>
      </c>
      <c r="J1074" s="54">
        <f t="shared" si="241"/>
        <v>102000</v>
      </c>
      <c r="K1074" s="54">
        <f>ROUNDUP(装备强化!$F$3*INDEX(装备强化!$C$12:$C$26,MATCH(装备强化附表!K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77</v>
      </c>
      <c r="L1074" s="54">
        <f t="shared" si="242"/>
        <v>154000</v>
      </c>
      <c r="M1074" s="54">
        <f>ROUNDUP(装备强化!$F$3*INDEX(装备强化!$C$12:$C$26,MATCH(装备强化附表!M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94</v>
      </c>
      <c r="N1074" s="54">
        <f t="shared" si="243"/>
        <v>188000</v>
      </c>
      <c r="O1074" s="54">
        <f>ROUNDUP(装备强化!$F$3*INDEX(装备强化!$C$12:$C$26,MATCH(装备强化附表!O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119</v>
      </c>
      <c r="P1074" s="54">
        <f t="shared" si="244"/>
        <v>238000</v>
      </c>
      <c r="Q1074" s="54">
        <f>ROUNDUP(装备强化!$F$3*INDEX(装备强化!$C$12:$C$26,MATCH(装备强化附表!Q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213</v>
      </c>
      <c r="R1074" s="54">
        <f t="shared" si="245"/>
        <v>426000</v>
      </c>
      <c r="S1074" s="54">
        <f>ROUNDUP(装备强化!$F$3*INDEX(装备强化!$C$12:$C$26,MATCH(装备强化附表!S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247</v>
      </c>
      <c r="T1074" s="54">
        <f t="shared" si="246"/>
        <v>494000</v>
      </c>
      <c r="U1074" s="54">
        <f>ROUNDUP(装备强化!$F$3*INDEX(装备强化!$C$12:$C$26,MATCH(装备强化附表!U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281</v>
      </c>
      <c r="V1074" s="54">
        <f t="shared" si="247"/>
        <v>562000</v>
      </c>
      <c r="W1074" s="54">
        <f>ROUNDUP(装备强化!$F$3*INDEX(装备强化!$C$12:$C$26,MATCH(装备强化附表!W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315</v>
      </c>
      <c r="X1074" s="54">
        <f t="shared" si="248"/>
        <v>630000</v>
      </c>
      <c r="Y1074" s="54">
        <f>ROUNDUP(装备强化!$F$3*INDEX(装备强化!$C$12:$C$26,MATCH(装备强化附表!Y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349</v>
      </c>
      <c r="Z1074" s="54">
        <f t="shared" si="249"/>
        <v>698000</v>
      </c>
      <c r="AA1074" s="54">
        <f>ROUNDUP(装备强化!$F$3*INDEX(装备强化!$C$12:$C$26,MATCH(装备强化附表!AA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612</v>
      </c>
      <c r="AB1074" s="54">
        <f t="shared" si="250"/>
        <v>1224000</v>
      </c>
      <c r="AC1074" s="54">
        <f>ROUNDUP(装备强化!$F$3*INDEX(装备强化!$C$12:$C$26,MATCH(装备强化附表!AC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680</v>
      </c>
      <c r="AD1074" s="54">
        <f t="shared" si="251"/>
        <v>1360000</v>
      </c>
      <c r="AE1074" s="54">
        <f>ROUNDUP(装备强化!$F$3*INDEX(装备强化!$C$12:$C$26,MATCH(装备强化附表!AE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748</v>
      </c>
      <c r="AF1074" s="54">
        <f t="shared" si="252"/>
        <v>1496000</v>
      </c>
      <c r="AG1074" s="54">
        <f>ROUNDUP(装备强化!$F$3*INDEX(装备强化!$C$12:$C$26,MATCH(装备强化附表!AG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816</v>
      </c>
      <c r="AH1074" s="54">
        <f t="shared" si="253"/>
        <v>1632000</v>
      </c>
      <c r="AI1074" s="54">
        <f>ROUNDUP(装备强化!$F$3*INDEX(装备强化!$C$12:$C$26,MATCH(装备强化附表!AI$1,装备强化!$B$12:$B$26,0))*INDEX(装备强化!$G$12:$G$16,MATCH(装备强化附表!$D1074,装备强化!$F$12:$F$16,0))*(INDEX(装备强化!$K$12:$K$26,MATCH(装备强化附表!$E1074,装备强化!$J$12:$J$26,0))+IF($B1074=1,装备强化!$K$28,0))*INDEX(装备强化!$O$12:$O$21,MATCH(装备强化附表!$C1074,装备强化!$N$12:$N$21,0)),0)</f>
        <v>884</v>
      </c>
      <c r="AJ1074" s="54">
        <f t="shared" si="254"/>
        <v>1768000</v>
      </c>
    </row>
    <row r="1075" spans="1:36">
      <c r="A1075" t="s">
        <v>748</v>
      </c>
      <c r="B1075">
        <v>0</v>
      </c>
      <c r="C1075" t="s">
        <v>128</v>
      </c>
      <c r="D1075" t="s">
        <v>313</v>
      </c>
      <c r="E1075">
        <v>15</v>
      </c>
      <c r="F1075" t="s">
        <v>137</v>
      </c>
      <c r="G1075" s="54">
        <f>ROUNDUP(装备强化!$F$3*INDEX(装备强化!$C$12:$C$26,MATCH(装备强化附表!G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14</v>
      </c>
      <c r="H1075" s="54">
        <f t="shared" si="240"/>
        <v>28000</v>
      </c>
      <c r="I1075" s="54">
        <f>ROUNDUP(装备强化!$F$3*INDEX(装备强化!$C$12:$C$26,MATCH(装备强化附表!I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21</v>
      </c>
      <c r="J1075" s="54">
        <f t="shared" si="241"/>
        <v>42000</v>
      </c>
      <c r="K1075" s="54">
        <f>ROUNDUP(装备强化!$F$3*INDEX(装备强化!$C$12:$C$26,MATCH(装备强化附表!K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31</v>
      </c>
      <c r="L1075" s="54">
        <f t="shared" si="242"/>
        <v>62000</v>
      </c>
      <c r="M1075" s="54">
        <f>ROUNDUP(装备强化!$F$3*INDEX(装备强化!$C$12:$C$26,MATCH(装备强化附表!M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38</v>
      </c>
      <c r="N1075" s="54">
        <f t="shared" si="243"/>
        <v>76000</v>
      </c>
      <c r="O1075" s="54">
        <f>ROUNDUP(装备强化!$F$3*INDEX(装备强化!$C$12:$C$26,MATCH(装备强化附表!O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49</v>
      </c>
      <c r="P1075" s="54">
        <f t="shared" si="244"/>
        <v>98000</v>
      </c>
      <c r="Q1075" s="54">
        <f>ROUNDUP(装备强化!$F$3*INDEX(装备强化!$C$12:$C$26,MATCH(装备强化附表!Q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86</v>
      </c>
      <c r="R1075" s="54">
        <f t="shared" si="245"/>
        <v>172000</v>
      </c>
      <c r="S1075" s="54">
        <f>ROUNDUP(装备强化!$F$3*INDEX(装备强化!$C$12:$C$26,MATCH(装备强化附表!S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100</v>
      </c>
      <c r="T1075" s="54">
        <f t="shared" si="246"/>
        <v>200000</v>
      </c>
      <c r="U1075" s="54">
        <f>ROUNDUP(装备强化!$F$3*INDEX(装备强化!$C$12:$C$26,MATCH(装备强化附表!U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114</v>
      </c>
      <c r="V1075" s="54">
        <f t="shared" si="247"/>
        <v>228000</v>
      </c>
      <c r="W1075" s="54">
        <f>ROUNDUP(装备强化!$F$3*INDEX(装备强化!$C$12:$C$26,MATCH(装备强化附表!W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128</v>
      </c>
      <c r="X1075" s="54">
        <f t="shared" si="248"/>
        <v>256000</v>
      </c>
      <c r="Y1075" s="54">
        <f>ROUNDUP(装备强化!$F$3*INDEX(装备强化!$C$12:$C$26,MATCH(装备强化附表!Y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141</v>
      </c>
      <c r="Z1075" s="54">
        <f t="shared" si="249"/>
        <v>282000</v>
      </c>
      <c r="AA1075" s="54">
        <f>ROUNDUP(装备强化!$F$3*INDEX(装备强化!$C$12:$C$26,MATCH(装备强化附表!AA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248</v>
      </c>
      <c r="AB1075" s="54">
        <f t="shared" si="250"/>
        <v>496000</v>
      </c>
      <c r="AC1075" s="54">
        <f>ROUNDUP(装备强化!$F$3*INDEX(装备强化!$C$12:$C$26,MATCH(装备强化附表!AC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275</v>
      </c>
      <c r="AD1075" s="54">
        <f t="shared" si="251"/>
        <v>550000</v>
      </c>
      <c r="AE1075" s="54">
        <f>ROUNDUP(装备强化!$F$3*INDEX(装备强化!$C$12:$C$26,MATCH(装备强化附表!AE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303</v>
      </c>
      <c r="AF1075" s="54">
        <f t="shared" si="252"/>
        <v>606000</v>
      </c>
      <c r="AG1075" s="54">
        <f>ROUNDUP(装备强化!$F$3*INDEX(装备强化!$C$12:$C$26,MATCH(装备强化附表!AG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330</v>
      </c>
      <c r="AH1075" s="54">
        <f t="shared" si="253"/>
        <v>660000</v>
      </c>
      <c r="AI1075" s="54">
        <f>ROUNDUP(装备强化!$F$3*INDEX(装备强化!$C$12:$C$26,MATCH(装备强化附表!AI$1,装备强化!$B$12:$B$26,0))*INDEX(装备强化!$G$12:$G$16,MATCH(装备强化附表!$D1075,装备强化!$F$12:$F$16,0))*(INDEX(装备强化!$K$12:$K$26,MATCH(装备强化附表!$E1075,装备强化!$J$12:$J$26,0))+IF($B1075=1,装备强化!$K$28,0))*INDEX(装备强化!$O$12:$O$21,MATCH(装备强化附表!$C1075,装备强化!$N$12:$N$21,0)),0)</f>
        <v>358</v>
      </c>
      <c r="AJ1075" s="54">
        <f t="shared" si="254"/>
        <v>716000</v>
      </c>
    </row>
    <row r="1076" spans="1:36">
      <c r="A1076" t="s">
        <v>753</v>
      </c>
      <c r="B1076">
        <v>1</v>
      </c>
      <c r="C1076" t="s">
        <v>128</v>
      </c>
      <c r="D1076" t="s">
        <v>313</v>
      </c>
      <c r="E1076">
        <v>15</v>
      </c>
      <c r="F1076" t="s">
        <v>137</v>
      </c>
      <c r="G1076" s="54">
        <f>ROUNDUP(装备强化!$F$3*INDEX(装备强化!$C$12:$C$26,MATCH(装备强化附表!G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22</v>
      </c>
      <c r="H1076" s="54">
        <f t="shared" si="240"/>
        <v>44000</v>
      </c>
      <c r="I1076" s="54">
        <f>ROUNDUP(装备强化!$F$3*INDEX(装备强化!$C$12:$C$26,MATCH(装备强化附表!I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32</v>
      </c>
      <c r="J1076" s="54">
        <f t="shared" si="241"/>
        <v>64000</v>
      </c>
      <c r="K1076" s="54">
        <f>ROUNDUP(装备强化!$F$3*INDEX(装备强化!$C$12:$C$26,MATCH(装备强化附表!K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48</v>
      </c>
      <c r="L1076" s="54">
        <f t="shared" si="242"/>
        <v>96000</v>
      </c>
      <c r="M1076" s="54">
        <f>ROUNDUP(装备强化!$F$3*INDEX(装备强化!$C$12:$C$26,MATCH(装备强化附表!M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59</v>
      </c>
      <c r="N1076" s="54">
        <f t="shared" si="243"/>
        <v>118000</v>
      </c>
      <c r="O1076" s="54">
        <f>ROUNDUP(装备强化!$F$3*INDEX(装备强化!$C$12:$C$26,MATCH(装备强化附表!O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75</v>
      </c>
      <c r="P1076" s="54">
        <f t="shared" si="244"/>
        <v>150000</v>
      </c>
      <c r="Q1076" s="54">
        <f>ROUNDUP(装备强化!$F$3*INDEX(装备强化!$C$12:$C$26,MATCH(装备强化附表!Q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133</v>
      </c>
      <c r="R1076" s="54">
        <f t="shared" si="245"/>
        <v>266000</v>
      </c>
      <c r="S1076" s="54">
        <f>ROUNDUP(装备强化!$F$3*INDEX(装备强化!$C$12:$C$26,MATCH(装备强化附表!S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155</v>
      </c>
      <c r="T1076" s="54">
        <f t="shared" si="246"/>
        <v>310000</v>
      </c>
      <c r="U1076" s="54">
        <f>ROUNDUP(装备强化!$F$3*INDEX(装备强化!$C$12:$C$26,MATCH(装备强化附表!U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176</v>
      </c>
      <c r="V1076" s="54">
        <f t="shared" si="247"/>
        <v>352000</v>
      </c>
      <c r="W1076" s="54">
        <f>ROUNDUP(装备强化!$F$3*INDEX(装备强化!$C$12:$C$26,MATCH(装备强化附表!W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197</v>
      </c>
      <c r="X1076" s="54">
        <f t="shared" si="248"/>
        <v>394000</v>
      </c>
      <c r="Y1076" s="54">
        <f>ROUNDUP(装备强化!$F$3*INDEX(装备强化!$C$12:$C$26,MATCH(装备强化附表!Y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218</v>
      </c>
      <c r="Z1076" s="54">
        <f t="shared" si="249"/>
        <v>436000</v>
      </c>
      <c r="AA1076" s="54">
        <f>ROUNDUP(装备强化!$F$3*INDEX(装备强化!$C$12:$C$26,MATCH(装备强化附表!AA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383</v>
      </c>
      <c r="AB1076" s="54">
        <f t="shared" si="250"/>
        <v>766000</v>
      </c>
      <c r="AC1076" s="54">
        <f>ROUNDUP(装备强化!$F$3*INDEX(装备强化!$C$12:$C$26,MATCH(装备强化附表!AC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425</v>
      </c>
      <c r="AD1076" s="54">
        <f t="shared" si="251"/>
        <v>850000</v>
      </c>
      <c r="AE1076" s="54">
        <f>ROUNDUP(装备强化!$F$3*INDEX(装备强化!$C$12:$C$26,MATCH(装备强化附表!AE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468</v>
      </c>
      <c r="AF1076" s="54">
        <f t="shared" si="252"/>
        <v>936000</v>
      </c>
      <c r="AG1076" s="54">
        <f>ROUNDUP(装备强化!$F$3*INDEX(装备强化!$C$12:$C$26,MATCH(装备强化附表!AG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510</v>
      </c>
      <c r="AH1076" s="54">
        <f t="shared" si="253"/>
        <v>1020000</v>
      </c>
      <c r="AI1076" s="54">
        <f>ROUNDUP(装备强化!$F$3*INDEX(装备强化!$C$12:$C$26,MATCH(装备强化附表!AI$1,装备强化!$B$12:$B$26,0))*INDEX(装备强化!$G$12:$G$16,MATCH(装备强化附表!$D1076,装备强化!$F$12:$F$16,0))*(INDEX(装备强化!$K$12:$K$26,MATCH(装备强化附表!$E1076,装备强化!$J$12:$J$26,0))+IF($B1076=1,装备强化!$K$28,0))*INDEX(装备强化!$O$12:$O$21,MATCH(装备强化附表!$C1076,装备强化!$N$12:$N$21,0)),0)</f>
        <v>553</v>
      </c>
      <c r="AJ1076" s="54">
        <f t="shared" si="254"/>
        <v>1106000</v>
      </c>
    </row>
    <row r="1077" spans="1:36">
      <c r="A1077" t="s">
        <v>758</v>
      </c>
      <c r="B1077">
        <v>0</v>
      </c>
      <c r="C1077" t="s">
        <v>126</v>
      </c>
      <c r="D1077" t="s">
        <v>313</v>
      </c>
      <c r="E1077">
        <v>15</v>
      </c>
      <c r="F1077" t="s">
        <v>232</v>
      </c>
      <c r="G1077" s="54">
        <f>ROUNDUP(装备强化!$F$3*INDEX(装备强化!$C$12:$C$26,MATCH(装备强化附表!G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11</v>
      </c>
      <c r="H1077" s="54">
        <f t="shared" si="240"/>
        <v>22000</v>
      </c>
      <c r="I1077" s="54">
        <f>ROUNDUP(装备强化!$F$3*INDEX(装备强化!$C$12:$C$26,MATCH(装备强化附表!I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17</v>
      </c>
      <c r="J1077" s="54">
        <f t="shared" si="241"/>
        <v>34000</v>
      </c>
      <c r="K1077" s="54">
        <f>ROUNDUP(装备强化!$F$3*INDEX(装备强化!$C$12:$C$26,MATCH(装备强化附表!K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25</v>
      </c>
      <c r="L1077" s="54">
        <f t="shared" si="242"/>
        <v>50000</v>
      </c>
      <c r="M1077" s="54">
        <f>ROUNDUP(装备强化!$F$3*INDEX(装备强化!$C$12:$C$26,MATCH(装备强化附表!M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31</v>
      </c>
      <c r="N1077" s="54">
        <f t="shared" si="243"/>
        <v>62000</v>
      </c>
      <c r="O1077" s="54">
        <f>ROUNDUP(装备强化!$F$3*INDEX(装备强化!$C$12:$C$26,MATCH(装备强化附表!O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39</v>
      </c>
      <c r="P1077" s="54">
        <f t="shared" si="244"/>
        <v>78000</v>
      </c>
      <c r="Q1077" s="54">
        <f>ROUNDUP(装备强化!$F$3*INDEX(装备强化!$C$12:$C$26,MATCH(装备强化附表!Q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69</v>
      </c>
      <c r="R1077" s="54">
        <f t="shared" si="245"/>
        <v>138000</v>
      </c>
      <c r="S1077" s="54">
        <f>ROUNDUP(装备强化!$F$3*INDEX(装备强化!$C$12:$C$26,MATCH(装备强化附表!S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80</v>
      </c>
      <c r="T1077" s="54">
        <f t="shared" si="246"/>
        <v>160000</v>
      </c>
      <c r="U1077" s="54">
        <f>ROUNDUP(装备强化!$F$3*INDEX(装备强化!$C$12:$C$26,MATCH(装备强化附表!U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91</v>
      </c>
      <c r="V1077" s="54">
        <f t="shared" si="247"/>
        <v>182000</v>
      </c>
      <c r="W1077" s="54">
        <f>ROUNDUP(装备强化!$F$3*INDEX(装备强化!$C$12:$C$26,MATCH(装备强化附表!W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102</v>
      </c>
      <c r="X1077" s="54">
        <f t="shared" si="248"/>
        <v>204000</v>
      </c>
      <c r="Y1077" s="54">
        <f>ROUNDUP(装备强化!$F$3*INDEX(装备强化!$C$12:$C$26,MATCH(装备强化附表!Y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113</v>
      </c>
      <c r="Z1077" s="54">
        <f t="shared" si="249"/>
        <v>226000</v>
      </c>
      <c r="AA1077" s="54">
        <f>ROUNDUP(装备强化!$F$3*INDEX(装备强化!$C$12:$C$26,MATCH(装备强化附表!AA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198</v>
      </c>
      <c r="AB1077" s="54">
        <f t="shared" si="250"/>
        <v>396000</v>
      </c>
      <c r="AC1077" s="54">
        <f>ROUNDUP(装备强化!$F$3*INDEX(装备强化!$C$12:$C$26,MATCH(装备强化附表!AC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220</v>
      </c>
      <c r="AD1077" s="54">
        <f t="shared" si="251"/>
        <v>440000</v>
      </c>
      <c r="AE1077" s="54">
        <f>ROUNDUP(装备强化!$F$3*INDEX(装备强化!$C$12:$C$26,MATCH(装备强化附表!AE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242</v>
      </c>
      <c r="AF1077" s="54">
        <f t="shared" si="252"/>
        <v>484000</v>
      </c>
      <c r="AG1077" s="54">
        <f>ROUNDUP(装备强化!$F$3*INDEX(装备强化!$C$12:$C$26,MATCH(装备强化附表!AG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264</v>
      </c>
      <c r="AH1077" s="54">
        <f t="shared" si="253"/>
        <v>528000</v>
      </c>
      <c r="AI1077" s="54">
        <f>ROUNDUP(装备强化!$F$3*INDEX(装备强化!$C$12:$C$26,MATCH(装备强化附表!AI$1,装备强化!$B$12:$B$26,0))*INDEX(装备强化!$G$12:$G$16,MATCH(装备强化附表!$D1077,装备强化!$F$12:$F$16,0))*(INDEX(装备强化!$K$12:$K$26,MATCH(装备强化附表!$E1077,装备强化!$J$12:$J$26,0))+IF($B1077=1,装备强化!$K$28,0))*INDEX(装备强化!$O$12:$O$21,MATCH(装备强化附表!$C1077,装备强化!$N$12:$N$21,0)),0)</f>
        <v>286</v>
      </c>
      <c r="AJ1077" s="54">
        <f t="shared" si="254"/>
        <v>572000</v>
      </c>
    </row>
    <row r="1078" spans="1:36">
      <c r="A1078" t="s">
        <v>763</v>
      </c>
      <c r="B1078">
        <v>1</v>
      </c>
      <c r="C1078" t="s">
        <v>126</v>
      </c>
      <c r="D1078" t="s">
        <v>313</v>
      </c>
      <c r="E1078">
        <v>15</v>
      </c>
      <c r="F1078" t="s">
        <v>232</v>
      </c>
      <c r="G1078" s="54">
        <f>ROUNDUP(装备强化!$F$3*INDEX(装备强化!$C$12:$C$26,MATCH(装备强化附表!G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17</v>
      </c>
      <c r="H1078" s="54">
        <f t="shared" si="240"/>
        <v>34000</v>
      </c>
      <c r="I1078" s="54">
        <f>ROUNDUP(装备强化!$F$3*INDEX(装备强化!$C$12:$C$26,MATCH(装备强化附表!I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26</v>
      </c>
      <c r="J1078" s="54">
        <f t="shared" si="241"/>
        <v>52000</v>
      </c>
      <c r="K1078" s="54">
        <f>ROUNDUP(装备强化!$F$3*INDEX(装备强化!$C$12:$C$26,MATCH(装备强化附表!K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39</v>
      </c>
      <c r="L1078" s="54">
        <f t="shared" si="242"/>
        <v>78000</v>
      </c>
      <c r="M1078" s="54">
        <f>ROUNDUP(装备强化!$F$3*INDEX(装备强化!$C$12:$C$26,MATCH(装备强化附表!M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47</v>
      </c>
      <c r="N1078" s="54">
        <f t="shared" si="243"/>
        <v>94000</v>
      </c>
      <c r="O1078" s="54">
        <f>ROUNDUP(装备强化!$F$3*INDEX(装备强化!$C$12:$C$26,MATCH(装备强化附表!O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60</v>
      </c>
      <c r="P1078" s="54">
        <f t="shared" si="244"/>
        <v>120000</v>
      </c>
      <c r="Q1078" s="54">
        <f>ROUNDUP(装备强化!$F$3*INDEX(装备强化!$C$12:$C$26,MATCH(装备强化附表!Q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107</v>
      </c>
      <c r="R1078" s="54">
        <f t="shared" si="245"/>
        <v>214000</v>
      </c>
      <c r="S1078" s="54">
        <f>ROUNDUP(装备强化!$F$3*INDEX(装备强化!$C$12:$C$26,MATCH(装备强化附表!S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124</v>
      </c>
      <c r="T1078" s="54">
        <f t="shared" si="246"/>
        <v>248000</v>
      </c>
      <c r="U1078" s="54">
        <f>ROUNDUP(装备强化!$F$3*INDEX(装备强化!$C$12:$C$26,MATCH(装备强化附表!U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141</v>
      </c>
      <c r="V1078" s="54">
        <f t="shared" si="247"/>
        <v>282000</v>
      </c>
      <c r="W1078" s="54">
        <f>ROUNDUP(装备强化!$F$3*INDEX(装备强化!$C$12:$C$26,MATCH(装备强化附表!W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158</v>
      </c>
      <c r="X1078" s="54">
        <f t="shared" si="248"/>
        <v>316000</v>
      </c>
      <c r="Y1078" s="54">
        <f>ROUNDUP(装备强化!$F$3*INDEX(装备强化!$C$12:$C$26,MATCH(装备强化附表!Y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175</v>
      </c>
      <c r="Z1078" s="54">
        <f t="shared" si="249"/>
        <v>350000</v>
      </c>
      <c r="AA1078" s="54">
        <f>ROUNDUP(装备强化!$F$3*INDEX(装备强化!$C$12:$C$26,MATCH(装备强化附表!AA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306</v>
      </c>
      <c r="AB1078" s="54">
        <f t="shared" si="250"/>
        <v>612000</v>
      </c>
      <c r="AC1078" s="54">
        <f>ROUNDUP(装备强化!$F$3*INDEX(装备强化!$C$12:$C$26,MATCH(装备强化附表!AC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340</v>
      </c>
      <c r="AD1078" s="54">
        <f t="shared" si="251"/>
        <v>680000</v>
      </c>
      <c r="AE1078" s="54">
        <f>ROUNDUP(装备强化!$F$3*INDEX(装备强化!$C$12:$C$26,MATCH(装备强化附表!AE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374</v>
      </c>
      <c r="AF1078" s="54">
        <f t="shared" si="252"/>
        <v>748000</v>
      </c>
      <c r="AG1078" s="54">
        <f>ROUNDUP(装备强化!$F$3*INDEX(装备强化!$C$12:$C$26,MATCH(装备强化附表!AG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408</v>
      </c>
      <c r="AH1078" s="54">
        <f t="shared" si="253"/>
        <v>816000</v>
      </c>
      <c r="AI1078" s="54">
        <f>ROUNDUP(装备强化!$F$3*INDEX(装备强化!$C$12:$C$26,MATCH(装备强化附表!AI$1,装备强化!$B$12:$B$26,0))*INDEX(装备强化!$G$12:$G$16,MATCH(装备强化附表!$D1078,装备强化!$F$12:$F$16,0))*(INDEX(装备强化!$K$12:$K$26,MATCH(装备强化附表!$E1078,装备强化!$J$12:$J$26,0))+IF($B1078=1,装备强化!$K$28,0))*INDEX(装备强化!$O$12:$O$21,MATCH(装备强化附表!$C1078,装备强化!$N$12:$N$21,0)),0)</f>
        <v>442</v>
      </c>
      <c r="AJ1078" s="54">
        <f t="shared" si="254"/>
        <v>884000</v>
      </c>
    </row>
    <row r="1079" spans="1:36">
      <c r="A1079" t="s">
        <v>768</v>
      </c>
      <c r="B1079">
        <v>0</v>
      </c>
      <c r="C1079" t="s">
        <v>129</v>
      </c>
      <c r="D1079" t="s">
        <v>313</v>
      </c>
      <c r="E1079">
        <v>15</v>
      </c>
      <c r="F1079" t="s">
        <v>232</v>
      </c>
      <c r="G1079" s="54">
        <f>ROUNDUP(装备强化!$F$3*INDEX(装备强化!$C$12:$C$26,MATCH(装备强化附表!G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11</v>
      </c>
      <c r="H1079" s="54">
        <f t="shared" si="240"/>
        <v>22000</v>
      </c>
      <c r="I1079" s="54">
        <f>ROUNDUP(装备强化!$F$3*INDEX(装备强化!$C$12:$C$26,MATCH(装备强化附表!I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17</v>
      </c>
      <c r="J1079" s="54">
        <f t="shared" si="241"/>
        <v>34000</v>
      </c>
      <c r="K1079" s="54">
        <f>ROUNDUP(装备强化!$F$3*INDEX(装备强化!$C$12:$C$26,MATCH(装备强化附表!K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25</v>
      </c>
      <c r="L1079" s="54">
        <f t="shared" si="242"/>
        <v>50000</v>
      </c>
      <c r="M1079" s="54">
        <f>ROUNDUP(装备强化!$F$3*INDEX(装备强化!$C$12:$C$26,MATCH(装备强化附表!M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31</v>
      </c>
      <c r="N1079" s="54">
        <f t="shared" si="243"/>
        <v>62000</v>
      </c>
      <c r="O1079" s="54">
        <f>ROUNDUP(装备强化!$F$3*INDEX(装备强化!$C$12:$C$26,MATCH(装备强化附表!O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39</v>
      </c>
      <c r="P1079" s="54">
        <f t="shared" si="244"/>
        <v>78000</v>
      </c>
      <c r="Q1079" s="54">
        <f>ROUNDUP(装备强化!$F$3*INDEX(装备强化!$C$12:$C$26,MATCH(装备强化附表!Q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69</v>
      </c>
      <c r="R1079" s="54">
        <f t="shared" si="245"/>
        <v>138000</v>
      </c>
      <c r="S1079" s="54">
        <f>ROUNDUP(装备强化!$F$3*INDEX(装备强化!$C$12:$C$26,MATCH(装备强化附表!S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80</v>
      </c>
      <c r="T1079" s="54">
        <f t="shared" si="246"/>
        <v>160000</v>
      </c>
      <c r="U1079" s="54">
        <f>ROUNDUP(装备强化!$F$3*INDEX(装备强化!$C$12:$C$26,MATCH(装备强化附表!U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91</v>
      </c>
      <c r="V1079" s="54">
        <f t="shared" si="247"/>
        <v>182000</v>
      </c>
      <c r="W1079" s="54">
        <f>ROUNDUP(装备强化!$F$3*INDEX(装备强化!$C$12:$C$26,MATCH(装备强化附表!W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102</v>
      </c>
      <c r="X1079" s="54">
        <f t="shared" si="248"/>
        <v>204000</v>
      </c>
      <c r="Y1079" s="54">
        <f>ROUNDUP(装备强化!$F$3*INDEX(装备强化!$C$12:$C$26,MATCH(装备强化附表!Y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113</v>
      </c>
      <c r="Z1079" s="54">
        <f t="shared" si="249"/>
        <v>226000</v>
      </c>
      <c r="AA1079" s="54">
        <f>ROUNDUP(装备强化!$F$3*INDEX(装备强化!$C$12:$C$26,MATCH(装备强化附表!AA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198</v>
      </c>
      <c r="AB1079" s="54">
        <f t="shared" si="250"/>
        <v>396000</v>
      </c>
      <c r="AC1079" s="54">
        <f>ROUNDUP(装备强化!$F$3*INDEX(装备强化!$C$12:$C$26,MATCH(装备强化附表!AC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220</v>
      </c>
      <c r="AD1079" s="54">
        <f t="shared" si="251"/>
        <v>440000</v>
      </c>
      <c r="AE1079" s="54">
        <f>ROUNDUP(装备强化!$F$3*INDEX(装备强化!$C$12:$C$26,MATCH(装备强化附表!AE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242</v>
      </c>
      <c r="AF1079" s="54">
        <f t="shared" si="252"/>
        <v>484000</v>
      </c>
      <c r="AG1079" s="54">
        <f>ROUNDUP(装备强化!$F$3*INDEX(装备强化!$C$12:$C$26,MATCH(装备强化附表!AG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264</v>
      </c>
      <c r="AH1079" s="54">
        <f t="shared" si="253"/>
        <v>528000</v>
      </c>
      <c r="AI1079" s="54">
        <f>ROUNDUP(装备强化!$F$3*INDEX(装备强化!$C$12:$C$26,MATCH(装备强化附表!AI$1,装备强化!$B$12:$B$26,0))*INDEX(装备强化!$G$12:$G$16,MATCH(装备强化附表!$D1079,装备强化!$F$12:$F$16,0))*(INDEX(装备强化!$K$12:$K$26,MATCH(装备强化附表!$E1079,装备强化!$J$12:$J$26,0))+IF($B1079=1,装备强化!$K$28,0))*INDEX(装备强化!$O$12:$O$21,MATCH(装备强化附表!$C1079,装备强化!$N$12:$N$21,0)),0)</f>
        <v>286</v>
      </c>
      <c r="AJ1079" s="54">
        <f t="shared" si="254"/>
        <v>572000</v>
      </c>
    </row>
    <row r="1080" spans="1:36">
      <c r="A1080" t="s">
        <v>773</v>
      </c>
      <c r="B1080">
        <v>1</v>
      </c>
      <c r="C1080" t="s">
        <v>129</v>
      </c>
      <c r="D1080" t="s">
        <v>313</v>
      </c>
      <c r="E1080">
        <v>15</v>
      </c>
      <c r="F1080" t="s">
        <v>232</v>
      </c>
      <c r="G1080" s="54">
        <f>ROUNDUP(装备强化!$F$3*INDEX(装备强化!$C$12:$C$26,MATCH(装备强化附表!G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17</v>
      </c>
      <c r="H1080" s="54">
        <f t="shared" si="240"/>
        <v>34000</v>
      </c>
      <c r="I1080" s="54">
        <f>ROUNDUP(装备强化!$F$3*INDEX(装备强化!$C$12:$C$26,MATCH(装备强化附表!I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26</v>
      </c>
      <c r="J1080" s="54">
        <f t="shared" si="241"/>
        <v>52000</v>
      </c>
      <c r="K1080" s="54">
        <f>ROUNDUP(装备强化!$F$3*INDEX(装备强化!$C$12:$C$26,MATCH(装备强化附表!K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39</v>
      </c>
      <c r="L1080" s="54">
        <f t="shared" si="242"/>
        <v>78000</v>
      </c>
      <c r="M1080" s="54">
        <f>ROUNDUP(装备强化!$F$3*INDEX(装备强化!$C$12:$C$26,MATCH(装备强化附表!M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47</v>
      </c>
      <c r="N1080" s="54">
        <f t="shared" si="243"/>
        <v>94000</v>
      </c>
      <c r="O1080" s="54">
        <f>ROUNDUP(装备强化!$F$3*INDEX(装备强化!$C$12:$C$26,MATCH(装备强化附表!O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60</v>
      </c>
      <c r="P1080" s="54">
        <f t="shared" si="244"/>
        <v>120000</v>
      </c>
      <c r="Q1080" s="54">
        <f>ROUNDUP(装备强化!$F$3*INDEX(装备强化!$C$12:$C$26,MATCH(装备强化附表!Q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107</v>
      </c>
      <c r="R1080" s="54">
        <f t="shared" si="245"/>
        <v>214000</v>
      </c>
      <c r="S1080" s="54">
        <f>ROUNDUP(装备强化!$F$3*INDEX(装备强化!$C$12:$C$26,MATCH(装备强化附表!S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124</v>
      </c>
      <c r="T1080" s="54">
        <f t="shared" si="246"/>
        <v>248000</v>
      </c>
      <c r="U1080" s="54">
        <f>ROUNDUP(装备强化!$F$3*INDEX(装备强化!$C$12:$C$26,MATCH(装备强化附表!U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141</v>
      </c>
      <c r="V1080" s="54">
        <f t="shared" si="247"/>
        <v>282000</v>
      </c>
      <c r="W1080" s="54">
        <f>ROUNDUP(装备强化!$F$3*INDEX(装备强化!$C$12:$C$26,MATCH(装备强化附表!W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158</v>
      </c>
      <c r="X1080" s="54">
        <f t="shared" si="248"/>
        <v>316000</v>
      </c>
      <c r="Y1080" s="54">
        <f>ROUNDUP(装备强化!$F$3*INDEX(装备强化!$C$12:$C$26,MATCH(装备强化附表!Y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175</v>
      </c>
      <c r="Z1080" s="54">
        <f t="shared" si="249"/>
        <v>350000</v>
      </c>
      <c r="AA1080" s="54">
        <f>ROUNDUP(装备强化!$F$3*INDEX(装备强化!$C$12:$C$26,MATCH(装备强化附表!AA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306</v>
      </c>
      <c r="AB1080" s="54">
        <f t="shared" si="250"/>
        <v>612000</v>
      </c>
      <c r="AC1080" s="54">
        <f>ROUNDUP(装备强化!$F$3*INDEX(装备强化!$C$12:$C$26,MATCH(装备强化附表!AC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340</v>
      </c>
      <c r="AD1080" s="54">
        <f t="shared" si="251"/>
        <v>680000</v>
      </c>
      <c r="AE1080" s="54">
        <f>ROUNDUP(装备强化!$F$3*INDEX(装备强化!$C$12:$C$26,MATCH(装备强化附表!AE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374</v>
      </c>
      <c r="AF1080" s="54">
        <f t="shared" si="252"/>
        <v>748000</v>
      </c>
      <c r="AG1080" s="54">
        <f>ROUNDUP(装备强化!$F$3*INDEX(装备强化!$C$12:$C$26,MATCH(装备强化附表!AG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408</v>
      </c>
      <c r="AH1080" s="54">
        <f t="shared" si="253"/>
        <v>816000</v>
      </c>
      <c r="AI1080" s="54">
        <f>ROUNDUP(装备强化!$F$3*INDEX(装备强化!$C$12:$C$26,MATCH(装备强化附表!AI$1,装备强化!$B$12:$B$26,0))*INDEX(装备强化!$G$12:$G$16,MATCH(装备强化附表!$D1080,装备强化!$F$12:$F$16,0))*(INDEX(装备强化!$K$12:$K$26,MATCH(装备强化附表!$E1080,装备强化!$J$12:$J$26,0))+IF($B1080=1,装备强化!$K$28,0))*INDEX(装备强化!$O$12:$O$21,MATCH(装备强化附表!$C1080,装备强化!$N$12:$N$21,0)),0)</f>
        <v>442</v>
      </c>
      <c r="AJ1080" s="54">
        <f t="shared" si="254"/>
        <v>884000</v>
      </c>
    </row>
    <row r="1081" spans="1:36">
      <c r="A1081" t="s">
        <v>778</v>
      </c>
      <c r="B1081">
        <v>0</v>
      </c>
      <c r="C1081" t="s">
        <v>123</v>
      </c>
      <c r="D1081" t="s">
        <v>313</v>
      </c>
      <c r="E1081">
        <v>20</v>
      </c>
      <c r="F1081" t="s">
        <v>232</v>
      </c>
      <c r="G1081" s="54">
        <f>ROUNDUP(装备强化!$F$3*INDEX(装备强化!$C$12:$C$26,MATCH(装备强化附表!G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13</v>
      </c>
      <c r="H1081" s="54">
        <f t="shared" si="240"/>
        <v>26000</v>
      </c>
      <c r="I1081" s="54">
        <f>ROUNDUP(装备强化!$F$3*INDEX(装备强化!$C$12:$C$26,MATCH(装备强化附表!I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20</v>
      </c>
      <c r="J1081" s="54">
        <f t="shared" si="241"/>
        <v>40000</v>
      </c>
      <c r="K1081" s="54">
        <f>ROUNDUP(装备强化!$F$3*INDEX(装备强化!$C$12:$C$26,MATCH(装备强化附表!K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30</v>
      </c>
      <c r="L1081" s="54">
        <f t="shared" si="242"/>
        <v>60000</v>
      </c>
      <c r="M1081" s="54">
        <f>ROUNDUP(装备强化!$F$3*INDEX(装备强化!$C$12:$C$26,MATCH(装备强化附表!M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36</v>
      </c>
      <c r="N1081" s="54">
        <f t="shared" si="243"/>
        <v>72000</v>
      </c>
      <c r="O1081" s="54">
        <f>ROUNDUP(装备强化!$F$3*INDEX(装备强化!$C$12:$C$26,MATCH(装备强化附表!O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46</v>
      </c>
      <c r="P1081" s="54">
        <f t="shared" si="244"/>
        <v>92000</v>
      </c>
      <c r="Q1081" s="54">
        <f>ROUNDUP(装备强化!$F$3*INDEX(装备强化!$C$12:$C$26,MATCH(装备强化附表!Q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82</v>
      </c>
      <c r="R1081" s="54">
        <f t="shared" si="245"/>
        <v>164000</v>
      </c>
      <c r="S1081" s="54">
        <f>ROUNDUP(装备强化!$F$3*INDEX(装备强化!$C$12:$C$26,MATCH(装备强化附表!S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95</v>
      </c>
      <c r="T1081" s="54">
        <f t="shared" si="246"/>
        <v>190000</v>
      </c>
      <c r="U1081" s="54">
        <f>ROUNDUP(装备强化!$F$3*INDEX(装备强化!$C$12:$C$26,MATCH(装备强化附表!U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108</v>
      </c>
      <c r="V1081" s="54">
        <f t="shared" si="247"/>
        <v>216000</v>
      </c>
      <c r="W1081" s="54">
        <f>ROUNDUP(装备强化!$F$3*INDEX(装备强化!$C$12:$C$26,MATCH(装备强化附表!W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121</v>
      </c>
      <c r="X1081" s="54">
        <f t="shared" si="248"/>
        <v>242000</v>
      </c>
      <c r="Y1081" s="54">
        <f>ROUNDUP(装备强化!$F$3*INDEX(装备强化!$C$12:$C$26,MATCH(装备强化附表!Y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134</v>
      </c>
      <c r="Z1081" s="54">
        <f t="shared" si="249"/>
        <v>268000</v>
      </c>
      <c r="AA1081" s="54">
        <f>ROUNDUP(装备强化!$F$3*INDEX(装备强化!$C$12:$C$26,MATCH(装备强化附表!AA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234</v>
      </c>
      <c r="AB1081" s="54">
        <f t="shared" si="250"/>
        <v>468000</v>
      </c>
      <c r="AC1081" s="54">
        <f>ROUNDUP(装备强化!$F$3*INDEX(装备强化!$C$12:$C$26,MATCH(装备强化附表!AC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260</v>
      </c>
      <c r="AD1081" s="54">
        <f t="shared" si="251"/>
        <v>520000</v>
      </c>
      <c r="AE1081" s="54">
        <f>ROUNDUP(装备强化!$F$3*INDEX(装备强化!$C$12:$C$26,MATCH(装备强化附表!AE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286</v>
      </c>
      <c r="AF1081" s="54">
        <f t="shared" si="252"/>
        <v>572000</v>
      </c>
      <c r="AG1081" s="54">
        <f>ROUNDUP(装备强化!$F$3*INDEX(装备强化!$C$12:$C$26,MATCH(装备强化附表!AG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312</v>
      </c>
      <c r="AH1081" s="54">
        <f t="shared" si="253"/>
        <v>624000</v>
      </c>
      <c r="AI1081" s="54">
        <f>ROUNDUP(装备强化!$F$3*INDEX(装备强化!$C$12:$C$26,MATCH(装备强化附表!AI$1,装备强化!$B$12:$B$26,0))*INDEX(装备强化!$G$12:$G$16,MATCH(装备强化附表!$D1081,装备强化!$F$12:$F$16,0))*(INDEX(装备强化!$K$12:$K$26,MATCH(装备强化附表!$E1081,装备强化!$J$12:$J$26,0))+IF($B1081=1,装备强化!$K$28,0))*INDEX(装备强化!$O$12:$O$21,MATCH(装备强化附表!$C1081,装备强化!$N$12:$N$21,0)),0)</f>
        <v>338</v>
      </c>
      <c r="AJ1081" s="54">
        <f t="shared" si="254"/>
        <v>676000</v>
      </c>
    </row>
    <row r="1082" spans="1:36">
      <c r="A1082" t="s">
        <v>783</v>
      </c>
      <c r="B1082">
        <v>0</v>
      </c>
      <c r="C1082" t="s">
        <v>124</v>
      </c>
      <c r="D1082" t="s">
        <v>313</v>
      </c>
      <c r="E1082">
        <v>20</v>
      </c>
      <c r="F1082" t="s">
        <v>232</v>
      </c>
      <c r="G1082" s="54">
        <f>ROUNDUP(装备强化!$F$3*INDEX(装备强化!$C$12:$C$26,MATCH(装备强化附表!G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17</v>
      </c>
      <c r="H1082" s="54">
        <f t="shared" si="240"/>
        <v>34000</v>
      </c>
      <c r="I1082" s="54">
        <f>ROUNDUP(装备强化!$F$3*INDEX(装备强化!$C$12:$C$26,MATCH(装备强化附表!I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25</v>
      </c>
      <c r="J1082" s="54">
        <f t="shared" si="241"/>
        <v>50000</v>
      </c>
      <c r="K1082" s="54">
        <f>ROUNDUP(装备强化!$F$3*INDEX(装备强化!$C$12:$C$26,MATCH(装备强化附表!K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37</v>
      </c>
      <c r="L1082" s="54">
        <f t="shared" si="242"/>
        <v>74000</v>
      </c>
      <c r="M1082" s="54">
        <f>ROUNDUP(装备强化!$F$3*INDEX(装备强化!$C$12:$C$26,MATCH(装备强化附表!M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45</v>
      </c>
      <c r="N1082" s="54">
        <f t="shared" si="243"/>
        <v>90000</v>
      </c>
      <c r="O1082" s="54">
        <f>ROUNDUP(装备强化!$F$3*INDEX(装备强化!$C$12:$C$26,MATCH(装备强化附表!O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57</v>
      </c>
      <c r="P1082" s="54">
        <f t="shared" si="244"/>
        <v>114000</v>
      </c>
      <c r="Q1082" s="54">
        <f>ROUNDUP(装备强化!$F$3*INDEX(装备强化!$C$12:$C$26,MATCH(装备强化附表!Q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102</v>
      </c>
      <c r="R1082" s="54">
        <f t="shared" si="245"/>
        <v>204000</v>
      </c>
      <c r="S1082" s="54">
        <f>ROUNDUP(装备强化!$F$3*INDEX(装备强化!$C$12:$C$26,MATCH(装备强化附表!S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118</v>
      </c>
      <c r="T1082" s="54">
        <f t="shared" si="246"/>
        <v>236000</v>
      </c>
      <c r="U1082" s="54">
        <f>ROUNDUP(装备强化!$F$3*INDEX(装备强化!$C$12:$C$26,MATCH(装备强化附表!U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135</v>
      </c>
      <c r="V1082" s="54">
        <f t="shared" si="247"/>
        <v>270000</v>
      </c>
      <c r="W1082" s="54">
        <f>ROUNDUP(装备强化!$F$3*INDEX(装备强化!$C$12:$C$26,MATCH(装备强化附表!W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151</v>
      </c>
      <c r="X1082" s="54">
        <f t="shared" si="248"/>
        <v>302000</v>
      </c>
      <c r="Y1082" s="54">
        <f>ROUNDUP(装备强化!$F$3*INDEX(装备强化!$C$12:$C$26,MATCH(装备强化附表!Y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167</v>
      </c>
      <c r="Z1082" s="54">
        <f t="shared" si="249"/>
        <v>334000</v>
      </c>
      <c r="AA1082" s="54">
        <f>ROUNDUP(装备强化!$F$3*INDEX(装备强化!$C$12:$C$26,MATCH(装备强化附表!AA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293</v>
      </c>
      <c r="AB1082" s="54">
        <f t="shared" si="250"/>
        <v>586000</v>
      </c>
      <c r="AC1082" s="54">
        <f>ROUNDUP(装备强化!$F$3*INDEX(装备强化!$C$12:$C$26,MATCH(装备强化附表!AC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325</v>
      </c>
      <c r="AD1082" s="54">
        <f t="shared" si="251"/>
        <v>650000</v>
      </c>
      <c r="AE1082" s="54">
        <f>ROUNDUP(装备强化!$F$3*INDEX(装备强化!$C$12:$C$26,MATCH(装备强化附表!AE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358</v>
      </c>
      <c r="AF1082" s="54">
        <f t="shared" si="252"/>
        <v>716000</v>
      </c>
      <c r="AG1082" s="54">
        <f>ROUNDUP(装备强化!$F$3*INDEX(装备强化!$C$12:$C$26,MATCH(装备强化附表!AG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390</v>
      </c>
      <c r="AH1082" s="54">
        <f t="shared" si="253"/>
        <v>780000</v>
      </c>
      <c r="AI1082" s="54">
        <f>ROUNDUP(装备强化!$F$3*INDEX(装备强化!$C$12:$C$26,MATCH(装备强化附表!AI$1,装备强化!$B$12:$B$26,0))*INDEX(装备强化!$G$12:$G$16,MATCH(装备强化附表!$D1082,装备强化!$F$12:$F$16,0))*(INDEX(装备强化!$K$12:$K$26,MATCH(装备强化附表!$E1082,装备强化!$J$12:$J$26,0))+IF($B1082=1,装备强化!$K$28,0))*INDEX(装备强化!$O$12:$O$21,MATCH(装备强化附表!$C1082,装备强化!$N$12:$N$21,0)),0)</f>
        <v>423</v>
      </c>
      <c r="AJ1082" s="54">
        <f t="shared" si="254"/>
        <v>846000</v>
      </c>
    </row>
    <row r="1083" spans="1:36">
      <c r="A1083" t="s">
        <v>788</v>
      </c>
      <c r="B1083">
        <v>0</v>
      </c>
      <c r="C1083" t="s">
        <v>125</v>
      </c>
      <c r="D1083" t="s">
        <v>313</v>
      </c>
      <c r="E1083">
        <v>20</v>
      </c>
      <c r="F1083" t="s">
        <v>232</v>
      </c>
      <c r="G1083" s="54">
        <f>ROUNDUP(装备强化!$F$3*INDEX(装备强化!$C$12:$C$26,MATCH(装备强化附表!G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17</v>
      </c>
      <c r="H1083" s="54">
        <f t="shared" si="240"/>
        <v>34000</v>
      </c>
      <c r="I1083" s="54">
        <f>ROUNDUP(装备强化!$F$3*INDEX(装备强化!$C$12:$C$26,MATCH(装备强化附表!I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25</v>
      </c>
      <c r="J1083" s="54">
        <f t="shared" si="241"/>
        <v>50000</v>
      </c>
      <c r="K1083" s="54">
        <f>ROUNDUP(装备强化!$F$3*INDEX(装备强化!$C$12:$C$26,MATCH(装备强化附表!K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37</v>
      </c>
      <c r="L1083" s="54">
        <f t="shared" si="242"/>
        <v>74000</v>
      </c>
      <c r="M1083" s="54">
        <f>ROUNDUP(装备强化!$F$3*INDEX(装备强化!$C$12:$C$26,MATCH(装备强化附表!M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45</v>
      </c>
      <c r="N1083" s="54">
        <f t="shared" si="243"/>
        <v>90000</v>
      </c>
      <c r="O1083" s="54">
        <f>ROUNDUP(装备强化!$F$3*INDEX(装备强化!$C$12:$C$26,MATCH(装备强化附表!O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57</v>
      </c>
      <c r="P1083" s="54">
        <f t="shared" si="244"/>
        <v>114000</v>
      </c>
      <c r="Q1083" s="54">
        <f>ROUNDUP(装备强化!$F$3*INDEX(装备强化!$C$12:$C$26,MATCH(装备强化附表!Q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102</v>
      </c>
      <c r="R1083" s="54">
        <f t="shared" si="245"/>
        <v>204000</v>
      </c>
      <c r="S1083" s="54">
        <f>ROUNDUP(装备强化!$F$3*INDEX(装备强化!$C$12:$C$26,MATCH(装备强化附表!S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118</v>
      </c>
      <c r="T1083" s="54">
        <f t="shared" si="246"/>
        <v>236000</v>
      </c>
      <c r="U1083" s="54">
        <f>ROUNDUP(装备强化!$F$3*INDEX(装备强化!$C$12:$C$26,MATCH(装备强化附表!U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135</v>
      </c>
      <c r="V1083" s="54">
        <f t="shared" si="247"/>
        <v>270000</v>
      </c>
      <c r="W1083" s="54">
        <f>ROUNDUP(装备强化!$F$3*INDEX(装备强化!$C$12:$C$26,MATCH(装备强化附表!W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151</v>
      </c>
      <c r="X1083" s="54">
        <f t="shared" si="248"/>
        <v>302000</v>
      </c>
      <c r="Y1083" s="54">
        <f>ROUNDUP(装备强化!$F$3*INDEX(装备强化!$C$12:$C$26,MATCH(装备强化附表!Y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167</v>
      </c>
      <c r="Z1083" s="54">
        <f t="shared" si="249"/>
        <v>334000</v>
      </c>
      <c r="AA1083" s="54">
        <f>ROUNDUP(装备强化!$F$3*INDEX(装备强化!$C$12:$C$26,MATCH(装备强化附表!AA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293</v>
      </c>
      <c r="AB1083" s="54">
        <f t="shared" si="250"/>
        <v>586000</v>
      </c>
      <c r="AC1083" s="54">
        <f>ROUNDUP(装备强化!$F$3*INDEX(装备强化!$C$12:$C$26,MATCH(装备强化附表!AC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325</v>
      </c>
      <c r="AD1083" s="54">
        <f t="shared" si="251"/>
        <v>650000</v>
      </c>
      <c r="AE1083" s="54">
        <f>ROUNDUP(装备强化!$F$3*INDEX(装备强化!$C$12:$C$26,MATCH(装备强化附表!AE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358</v>
      </c>
      <c r="AF1083" s="54">
        <f t="shared" si="252"/>
        <v>716000</v>
      </c>
      <c r="AG1083" s="54">
        <f>ROUNDUP(装备强化!$F$3*INDEX(装备强化!$C$12:$C$26,MATCH(装备强化附表!AG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390</v>
      </c>
      <c r="AH1083" s="54">
        <f t="shared" si="253"/>
        <v>780000</v>
      </c>
      <c r="AI1083" s="54">
        <f>ROUNDUP(装备强化!$F$3*INDEX(装备强化!$C$12:$C$26,MATCH(装备强化附表!AI$1,装备强化!$B$12:$B$26,0))*INDEX(装备强化!$G$12:$G$16,MATCH(装备强化附表!$D1083,装备强化!$F$12:$F$16,0))*(INDEX(装备强化!$K$12:$K$26,MATCH(装备强化附表!$E1083,装备强化!$J$12:$J$26,0))+IF($B1083=1,装备强化!$K$28,0))*INDEX(装备强化!$O$12:$O$21,MATCH(装备强化附表!$C1083,装备强化!$N$12:$N$21,0)),0)</f>
        <v>423</v>
      </c>
      <c r="AJ1083" s="54">
        <f t="shared" si="254"/>
        <v>846000</v>
      </c>
    </row>
    <row r="1084" spans="1:36">
      <c r="A1084" t="s">
        <v>793</v>
      </c>
      <c r="B1084">
        <v>0</v>
      </c>
      <c r="C1084" t="s">
        <v>130</v>
      </c>
      <c r="D1084" t="s">
        <v>313</v>
      </c>
      <c r="E1084">
        <v>20</v>
      </c>
      <c r="F1084" t="s">
        <v>232</v>
      </c>
      <c r="G1084" s="54">
        <f>ROUNDUP(装备强化!$F$3*INDEX(装备强化!$C$12:$C$26,MATCH(装备强化附表!G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13</v>
      </c>
      <c r="H1084" s="54">
        <f t="shared" si="240"/>
        <v>26000</v>
      </c>
      <c r="I1084" s="54">
        <f>ROUNDUP(装备强化!$F$3*INDEX(装备强化!$C$12:$C$26,MATCH(装备强化附表!I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20</v>
      </c>
      <c r="J1084" s="54">
        <f t="shared" si="241"/>
        <v>40000</v>
      </c>
      <c r="K1084" s="54">
        <f>ROUNDUP(装备强化!$F$3*INDEX(装备强化!$C$12:$C$26,MATCH(装备强化附表!K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30</v>
      </c>
      <c r="L1084" s="54">
        <f t="shared" si="242"/>
        <v>60000</v>
      </c>
      <c r="M1084" s="54">
        <f>ROUNDUP(装备强化!$F$3*INDEX(装备强化!$C$12:$C$26,MATCH(装备强化附表!M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36</v>
      </c>
      <c r="N1084" s="54">
        <f t="shared" si="243"/>
        <v>72000</v>
      </c>
      <c r="O1084" s="54">
        <f>ROUNDUP(装备强化!$F$3*INDEX(装备强化!$C$12:$C$26,MATCH(装备强化附表!O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46</v>
      </c>
      <c r="P1084" s="54">
        <f t="shared" si="244"/>
        <v>92000</v>
      </c>
      <c r="Q1084" s="54">
        <f>ROUNDUP(装备强化!$F$3*INDEX(装备强化!$C$12:$C$26,MATCH(装备强化附表!Q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82</v>
      </c>
      <c r="R1084" s="54">
        <f t="shared" si="245"/>
        <v>164000</v>
      </c>
      <c r="S1084" s="54">
        <f>ROUNDUP(装备强化!$F$3*INDEX(装备强化!$C$12:$C$26,MATCH(装备强化附表!S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95</v>
      </c>
      <c r="T1084" s="54">
        <f t="shared" si="246"/>
        <v>190000</v>
      </c>
      <c r="U1084" s="54">
        <f>ROUNDUP(装备强化!$F$3*INDEX(装备强化!$C$12:$C$26,MATCH(装备强化附表!U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108</v>
      </c>
      <c r="V1084" s="54">
        <f t="shared" si="247"/>
        <v>216000</v>
      </c>
      <c r="W1084" s="54">
        <f>ROUNDUP(装备强化!$F$3*INDEX(装备强化!$C$12:$C$26,MATCH(装备强化附表!W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121</v>
      </c>
      <c r="X1084" s="54">
        <f t="shared" si="248"/>
        <v>242000</v>
      </c>
      <c r="Y1084" s="54">
        <f>ROUNDUP(装备强化!$F$3*INDEX(装备强化!$C$12:$C$26,MATCH(装备强化附表!Y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134</v>
      </c>
      <c r="Z1084" s="54">
        <f t="shared" si="249"/>
        <v>268000</v>
      </c>
      <c r="AA1084" s="54">
        <f>ROUNDUP(装备强化!$F$3*INDEX(装备强化!$C$12:$C$26,MATCH(装备强化附表!AA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234</v>
      </c>
      <c r="AB1084" s="54">
        <f t="shared" si="250"/>
        <v>468000</v>
      </c>
      <c r="AC1084" s="54">
        <f>ROUNDUP(装备强化!$F$3*INDEX(装备强化!$C$12:$C$26,MATCH(装备强化附表!AC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260</v>
      </c>
      <c r="AD1084" s="54">
        <f t="shared" si="251"/>
        <v>520000</v>
      </c>
      <c r="AE1084" s="54">
        <f>ROUNDUP(装备强化!$F$3*INDEX(装备强化!$C$12:$C$26,MATCH(装备强化附表!AE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286</v>
      </c>
      <c r="AF1084" s="54">
        <f t="shared" si="252"/>
        <v>572000</v>
      </c>
      <c r="AG1084" s="54">
        <f>ROUNDUP(装备强化!$F$3*INDEX(装备强化!$C$12:$C$26,MATCH(装备强化附表!AG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312</v>
      </c>
      <c r="AH1084" s="54">
        <f t="shared" si="253"/>
        <v>624000</v>
      </c>
      <c r="AI1084" s="54">
        <f>ROUNDUP(装备强化!$F$3*INDEX(装备强化!$C$12:$C$26,MATCH(装备强化附表!AI$1,装备强化!$B$12:$B$26,0))*INDEX(装备强化!$G$12:$G$16,MATCH(装备强化附表!$D1084,装备强化!$F$12:$F$16,0))*(INDEX(装备强化!$K$12:$K$26,MATCH(装备强化附表!$E1084,装备强化!$J$12:$J$26,0))+IF($B1084=1,装备强化!$K$28,0))*INDEX(装备强化!$O$12:$O$21,MATCH(装备强化附表!$C1084,装备强化!$N$12:$N$21,0)),0)</f>
        <v>338</v>
      </c>
      <c r="AJ1084" s="54">
        <f t="shared" si="254"/>
        <v>676000</v>
      </c>
    </row>
    <row r="1085" spans="1:36">
      <c r="A1085" t="s">
        <v>798</v>
      </c>
      <c r="B1085">
        <v>0</v>
      </c>
      <c r="C1085" t="s">
        <v>131</v>
      </c>
      <c r="D1085" t="s">
        <v>313</v>
      </c>
      <c r="E1085">
        <v>20</v>
      </c>
      <c r="F1085" t="s">
        <v>232</v>
      </c>
      <c r="G1085" s="54">
        <f>ROUNDUP(装备强化!$F$3*INDEX(装备强化!$C$12:$C$26,MATCH(装备强化附表!G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13</v>
      </c>
      <c r="H1085" s="54">
        <f t="shared" si="240"/>
        <v>26000</v>
      </c>
      <c r="I1085" s="54">
        <f>ROUNDUP(装备强化!$F$3*INDEX(装备强化!$C$12:$C$26,MATCH(装备强化附表!I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20</v>
      </c>
      <c r="J1085" s="54">
        <f t="shared" si="241"/>
        <v>40000</v>
      </c>
      <c r="K1085" s="54">
        <f>ROUNDUP(装备强化!$F$3*INDEX(装备强化!$C$12:$C$26,MATCH(装备强化附表!K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30</v>
      </c>
      <c r="L1085" s="54">
        <f t="shared" si="242"/>
        <v>60000</v>
      </c>
      <c r="M1085" s="54">
        <f>ROUNDUP(装备强化!$F$3*INDEX(装备强化!$C$12:$C$26,MATCH(装备强化附表!M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36</v>
      </c>
      <c r="N1085" s="54">
        <f t="shared" si="243"/>
        <v>72000</v>
      </c>
      <c r="O1085" s="54">
        <f>ROUNDUP(装备强化!$F$3*INDEX(装备强化!$C$12:$C$26,MATCH(装备强化附表!O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46</v>
      </c>
      <c r="P1085" s="54">
        <f t="shared" si="244"/>
        <v>92000</v>
      </c>
      <c r="Q1085" s="54">
        <f>ROUNDUP(装备强化!$F$3*INDEX(装备强化!$C$12:$C$26,MATCH(装备强化附表!Q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82</v>
      </c>
      <c r="R1085" s="54">
        <f t="shared" si="245"/>
        <v>164000</v>
      </c>
      <c r="S1085" s="54">
        <f>ROUNDUP(装备强化!$F$3*INDEX(装备强化!$C$12:$C$26,MATCH(装备强化附表!S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95</v>
      </c>
      <c r="T1085" s="54">
        <f t="shared" si="246"/>
        <v>190000</v>
      </c>
      <c r="U1085" s="54">
        <f>ROUNDUP(装备强化!$F$3*INDEX(装备强化!$C$12:$C$26,MATCH(装备强化附表!U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108</v>
      </c>
      <c r="V1085" s="54">
        <f t="shared" si="247"/>
        <v>216000</v>
      </c>
      <c r="W1085" s="54">
        <f>ROUNDUP(装备强化!$F$3*INDEX(装备强化!$C$12:$C$26,MATCH(装备强化附表!W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121</v>
      </c>
      <c r="X1085" s="54">
        <f t="shared" si="248"/>
        <v>242000</v>
      </c>
      <c r="Y1085" s="54">
        <f>ROUNDUP(装备强化!$F$3*INDEX(装备强化!$C$12:$C$26,MATCH(装备强化附表!Y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134</v>
      </c>
      <c r="Z1085" s="54">
        <f t="shared" si="249"/>
        <v>268000</v>
      </c>
      <c r="AA1085" s="54">
        <f>ROUNDUP(装备强化!$F$3*INDEX(装备强化!$C$12:$C$26,MATCH(装备强化附表!AA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234</v>
      </c>
      <c r="AB1085" s="54">
        <f t="shared" si="250"/>
        <v>468000</v>
      </c>
      <c r="AC1085" s="54">
        <f>ROUNDUP(装备强化!$F$3*INDEX(装备强化!$C$12:$C$26,MATCH(装备强化附表!AC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260</v>
      </c>
      <c r="AD1085" s="54">
        <f t="shared" si="251"/>
        <v>520000</v>
      </c>
      <c r="AE1085" s="54">
        <f>ROUNDUP(装备强化!$F$3*INDEX(装备强化!$C$12:$C$26,MATCH(装备强化附表!AE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286</v>
      </c>
      <c r="AF1085" s="54">
        <f t="shared" si="252"/>
        <v>572000</v>
      </c>
      <c r="AG1085" s="54">
        <f>ROUNDUP(装备强化!$F$3*INDEX(装备强化!$C$12:$C$26,MATCH(装备强化附表!AG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312</v>
      </c>
      <c r="AH1085" s="54">
        <f t="shared" si="253"/>
        <v>624000</v>
      </c>
      <c r="AI1085" s="54">
        <f>ROUNDUP(装备强化!$F$3*INDEX(装备强化!$C$12:$C$26,MATCH(装备强化附表!AI$1,装备强化!$B$12:$B$26,0))*INDEX(装备强化!$G$12:$G$16,MATCH(装备强化附表!$D1085,装备强化!$F$12:$F$16,0))*(INDEX(装备强化!$K$12:$K$26,MATCH(装备强化附表!$E1085,装备强化!$J$12:$J$26,0))+IF($B1085=1,装备强化!$K$28,0))*INDEX(装备强化!$O$12:$O$21,MATCH(装备强化附表!$C1085,装备强化!$N$12:$N$21,0)),0)</f>
        <v>338</v>
      </c>
      <c r="AJ1085" s="54">
        <f t="shared" si="254"/>
        <v>676000</v>
      </c>
    </row>
    <row r="1086" spans="1:36">
      <c r="A1086" t="s">
        <v>803</v>
      </c>
      <c r="B1086">
        <v>0</v>
      </c>
      <c r="C1086" t="s">
        <v>132</v>
      </c>
      <c r="D1086" t="s">
        <v>313</v>
      </c>
      <c r="E1086">
        <v>20</v>
      </c>
      <c r="F1086" t="s">
        <v>232</v>
      </c>
      <c r="G1086" s="54">
        <f>ROUNDUP(装备强化!$F$3*INDEX(装备强化!$C$12:$C$26,MATCH(装备强化附表!G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8</v>
      </c>
      <c r="H1086" s="54">
        <f t="shared" si="240"/>
        <v>16000</v>
      </c>
      <c r="I1086" s="54">
        <f>ROUNDUP(装备强化!$F$3*INDEX(装备强化!$C$12:$C$26,MATCH(装备强化附表!I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12</v>
      </c>
      <c r="J1086" s="54">
        <f t="shared" si="241"/>
        <v>24000</v>
      </c>
      <c r="K1086" s="54">
        <f>ROUNDUP(装备强化!$F$3*INDEX(装备强化!$C$12:$C$26,MATCH(装备强化附表!K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18</v>
      </c>
      <c r="L1086" s="54">
        <f t="shared" si="242"/>
        <v>36000</v>
      </c>
      <c r="M1086" s="54">
        <f>ROUNDUP(装备强化!$F$3*INDEX(装备强化!$C$12:$C$26,MATCH(装备强化附表!M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22</v>
      </c>
      <c r="N1086" s="54">
        <f t="shared" si="243"/>
        <v>44000</v>
      </c>
      <c r="O1086" s="54">
        <f>ROUNDUP(装备强化!$F$3*INDEX(装备强化!$C$12:$C$26,MATCH(装备强化附表!O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28</v>
      </c>
      <c r="P1086" s="54">
        <f t="shared" si="244"/>
        <v>56000</v>
      </c>
      <c r="Q1086" s="54">
        <f>ROUNDUP(装备强化!$F$3*INDEX(装备强化!$C$12:$C$26,MATCH(装备强化附表!Q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49</v>
      </c>
      <c r="R1086" s="54">
        <f t="shared" si="245"/>
        <v>98000</v>
      </c>
      <c r="S1086" s="54">
        <f>ROUNDUP(装备强化!$F$3*INDEX(装备强化!$C$12:$C$26,MATCH(装备强化附表!S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57</v>
      </c>
      <c r="T1086" s="54">
        <f t="shared" si="246"/>
        <v>114000</v>
      </c>
      <c r="U1086" s="54">
        <f>ROUNDUP(装备强化!$F$3*INDEX(装备强化!$C$12:$C$26,MATCH(装备强化附表!U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65</v>
      </c>
      <c r="V1086" s="54">
        <f t="shared" si="247"/>
        <v>130000</v>
      </c>
      <c r="W1086" s="54">
        <f>ROUNDUP(装备强化!$F$3*INDEX(装备强化!$C$12:$C$26,MATCH(装备强化附表!W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73</v>
      </c>
      <c r="X1086" s="54">
        <f t="shared" si="248"/>
        <v>146000</v>
      </c>
      <c r="Y1086" s="54">
        <f>ROUNDUP(装备强化!$F$3*INDEX(装备强化!$C$12:$C$26,MATCH(装备强化附表!Y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80</v>
      </c>
      <c r="Z1086" s="54">
        <f t="shared" si="249"/>
        <v>160000</v>
      </c>
      <c r="AA1086" s="54">
        <f>ROUNDUP(装备强化!$F$3*INDEX(装备强化!$C$12:$C$26,MATCH(装备强化附表!AA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141</v>
      </c>
      <c r="AB1086" s="54">
        <f t="shared" si="250"/>
        <v>282000</v>
      </c>
      <c r="AC1086" s="54">
        <f>ROUNDUP(装备强化!$F$3*INDEX(装备强化!$C$12:$C$26,MATCH(装备强化附表!AC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156</v>
      </c>
      <c r="AD1086" s="54">
        <f t="shared" si="251"/>
        <v>312000</v>
      </c>
      <c r="AE1086" s="54">
        <f>ROUNDUP(装备强化!$F$3*INDEX(装备强化!$C$12:$C$26,MATCH(装备强化附表!AE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172</v>
      </c>
      <c r="AF1086" s="54">
        <f t="shared" si="252"/>
        <v>344000</v>
      </c>
      <c r="AG1086" s="54">
        <f>ROUNDUP(装备强化!$F$3*INDEX(装备强化!$C$12:$C$26,MATCH(装备强化附表!AG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188</v>
      </c>
      <c r="AH1086" s="54">
        <f t="shared" si="253"/>
        <v>376000</v>
      </c>
      <c r="AI1086" s="54">
        <f>ROUNDUP(装备强化!$F$3*INDEX(装备强化!$C$12:$C$26,MATCH(装备强化附表!AI$1,装备强化!$B$12:$B$26,0))*INDEX(装备强化!$G$12:$G$16,MATCH(装备强化附表!$D1086,装备强化!$F$12:$F$16,0))*(INDEX(装备强化!$K$12:$K$26,MATCH(装备强化附表!$E1086,装备强化!$J$12:$J$26,0))+IF($B1086=1,装备强化!$K$28,0))*INDEX(装备强化!$O$12:$O$21,MATCH(装备强化附表!$C1086,装备强化!$N$12:$N$21,0)),0)</f>
        <v>203</v>
      </c>
      <c r="AJ1086" s="54">
        <f t="shared" si="254"/>
        <v>406000</v>
      </c>
    </row>
    <row r="1087" spans="1:36">
      <c r="A1087" t="s">
        <v>808</v>
      </c>
      <c r="B1087">
        <v>0</v>
      </c>
      <c r="C1087" t="s">
        <v>127</v>
      </c>
      <c r="D1087" t="s">
        <v>313</v>
      </c>
      <c r="E1087">
        <v>20</v>
      </c>
      <c r="F1087" t="s">
        <v>135</v>
      </c>
      <c r="G1087" s="54">
        <f>ROUNDUP(装备强化!$F$3*INDEX(装备强化!$C$12:$C$26,MATCH(装备强化附表!G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26</v>
      </c>
      <c r="H1087" s="54">
        <f t="shared" si="240"/>
        <v>52000</v>
      </c>
      <c r="I1087" s="54">
        <f>ROUNDUP(装备强化!$F$3*INDEX(装备强化!$C$12:$C$26,MATCH(装备强化附表!I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39</v>
      </c>
      <c r="J1087" s="54">
        <f t="shared" si="241"/>
        <v>78000</v>
      </c>
      <c r="K1087" s="54">
        <f>ROUNDUP(装备强化!$F$3*INDEX(装备强化!$C$12:$C$26,MATCH(装备强化附表!K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59</v>
      </c>
      <c r="L1087" s="54">
        <f t="shared" si="242"/>
        <v>118000</v>
      </c>
      <c r="M1087" s="54">
        <f>ROUNDUP(装备强化!$F$3*INDEX(装备强化!$C$12:$C$26,MATCH(装备强化附表!M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72</v>
      </c>
      <c r="N1087" s="54">
        <f t="shared" si="243"/>
        <v>144000</v>
      </c>
      <c r="O1087" s="54">
        <f>ROUNDUP(装备强化!$F$3*INDEX(装备强化!$C$12:$C$26,MATCH(装备强化附表!O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91</v>
      </c>
      <c r="P1087" s="54">
        <f t="shared" si="244"/>
        <v>182000</v>
      </c>
      <c r="Q1087" s="54">
        <f>ROUNDUP(装备强化!$F$3*INDEX(装备强化!$C$12:$C$26,MATCH(装备强化附表!Q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163</v>
      </c>
      <c r="R1087" s="54">
        <f t="shared" si="245"/>
        <v>326000</v>
      </c>
      <c r="S1087" s="54">
        <f>ROUNDUP(装备强化!$F$3*INDEX(装备强化!$C$12:$C$26,MATCH(装备强化附表!S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189</v>
      </c>
      <c r="T1087" s="54">
        <f t="shared" si="246"/>
        <v>378000</v>
      </c>
      <c r="U1087" s="54">
        <f>ROUNDUP(装备强化!$F$3*INDEX(装备强化!$C$12:$C$26,MATCH(装备强化附表!U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215</v>
      </c>
      <c r="V1087" s="54">
        <f t="shared" si="247"/>
        <v>430000</v>
      </c>
      <c r="W1087" s="54">
        <f>ROUNDUP(装备强化!$F$3*INDEX(装备强化!$C$12:$C$26,MATCH(装备强化附表!W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241</v>
      </c>
      <c r="X1087" s="54">
        <f t="shared" si="248"/>
        <v>482000</v>
      </c>
      <c r="Y1087" s="54">
        <f>ROUNDUP(装备强化!$F$3*INDEX(装备强化!$C$12:$C$26,MATCH(装备强化附表!Y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267</v>
      </c>
      <c r="Z1087" s="54">
        <f t="shared" si="249"/>
        <v>534000</v>
      </c>
      <c r="AA1087" s="54">
        <f>ROUNDUP(装备强化!$F$3*INDEX(装备强化!$C$12:$C$26,MATCH(装备强化附表!AA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468</v>
      </c>
      <c r="AB1087" s="54">
        <f t="shared" si="250"/>
        <v>936000</v>
      </c>
      <c r="AC1087" s="54">
        <f>ROUNDUP(装备强化!$F$3*INDEX(装备强化!$C$12:$C$26,MATCH(装备强化附表!AC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520</v>
      </c>
      <c r="AD1087" s="54">
        <f t="shared" si="251"/>
        <v>1040000</v>
      </c>
      <c r="AE1087" s="54">
        <f>ROUNDUP(装备强化!$F$3*INDEX(装备强化!$C$12:$C$26,MATCH(装备强化附表!AE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572</v>
      </c>
      <c r="AF1087" s="54">
        <f t="shared" si="252"/>
        <v>1144000</v>
      </c>
      <c r="AG1087" s="54">
        <f>ROUNDUP(装备强化!$F$3*INDEX(装备强化!$C$12:$C$26,MATCH(装备强化附表!AG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624</v>
      </c>
      <c r="AH1087" s="54">
        <f t="shared" si="253"/>
        <v>1248000</v>
      </c>
      <c r="AI1087" s="54">
        <f>ROUNDUP(装备强化!$F$3*INDEX(装备强化!$C$12:$C$26,MATCH(装备强化附表!AI$1,装备强化!$B$12:$B$26,0))*INDEX(装备强化!$G$12:$G$16,MATCH(装备强化附表!$D1087,装备强化!$F$12:$F$16,0))*(INDEX(装备强化!$K$12:$K$26,MATCH(装备强化附表!$E1087,装备强化!$J$12:$J$26,0))+IF($B1087=1,装备强化!$K$28,0))*INDEX(装备强化!$O$12:$O$21,MATCH(装备强化附表!$C1087,装备强化!$N$12:$N$21,0)),0)</f>
        <v>676</v>
      </c>
      <c r="AJ1087" s="54">
        <f t="shared" si="254"/>
        <v>1352000</v>
      </c>
    </row>
    <row r="1088" spans="1:36">
      <c r="A1088" t="s">
        <v>813</v>
      </c>
      <c r="B1088">
        <v>1</v>
      </c>
      <c r="C1088" t="s">
        <v>127</v>
      </c>
      <c r="D1088" t="s">
        <v>313</v>
      </c>
      <c r="E1088">
        <v>20</v>
      </c>
      <c r="F1088" t="s">
        <v>135</v>
      </c>
      <c r="G1088" s="54">
        <f>ROUNDUP(装备强化!$F$3*INDEX(装备强化!$C$12:$C$26,MATCH(装备强化附表!G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38</v>
      </c>
      <c r="H1088" s="54">
        <f t="shared" si="240"/>
        <v>76000</v>
      </c>
      <c r="I1088" s="54">
        <f>ROUNDUP(装备强化!$F$3*INDEX(装备强化!$C$12:$C$26,MATCH(装备强化附表!I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57</v>
      </c>
      <c r="J1088" s="54">
        <f t="shared" si="241"/>
        <v>114000</v>
      </c>
      <c r="K1088" s="54">
        <f>ROUNDUP(装备强化!$F$3*INDEX(装备强化!$C$12:$C$26,MATCH(装备强化附表!K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86</v>
      </c>
      <c r="L1088" s="54">
        <f t="shared" si="242"/>
        <v>172000</v>
      </c>
      <c r="M1088" s="54">
        <f>ROUNDUP(装备强化!$F$3*INDEX(装备强化!$C$12:$C$26,MATCH(装备强化附表!M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105</v>
      </c>
      <c r="N1088" s="54">
        <f t="shared" si="243"/>
        <v>210000</v>
      </c>
      <c r="O1088" s="54">
        <f>ROUNDUP(装备强化!$F$3*INDEX(装备强化!$C$12:$C$26,MATCH(装备强化附表!O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133</v>
      </c>
      <c r="P1088" s="54">
        <f t="shared" si="244"/>
        <v>266000</v>
      </c>
      <c r="Q1088" s="54">
        <f>ROUNDUP(装备强化!$F$3*INDEX(装备强化!$C$12:$C$26,MATCH(装备强化附表!Q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238</v>
      </c>
      <c r="R1088" s="54">
        <f t="shared" si="245"/>
        <v>476000</v>
      </c>
      <c r="S1088" s="54">
        <f>ROUNDUP(装备强化!$F$3*INDEX(装备强化!$C$12:$C$26,MATCH(装备强化附表!S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276</v>
      </c>
      <c r="T1088" s="54">
        <f t="shared" si="246"/>
        <v>552000</v>
      </c>
      <c r="U1088" s="54">
        <f>ROUNDUP(装备强化!$F$3*INDEX(装备强化!$C$12:$C$26,MATCH(装备强化附表!U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314</v>
      </c>
      <c r="V1088" s="54">
        <f t="shared" si="247"/>
        <v>628000</v>
      </c>
      <c r="W1088" s="54">
        <f>ROUNDUP(装备强化!$F$3*INDEX(装备强化!$C$12:$C$26,MATCH(装备强化附表!W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352</v>
      </c>
      <c r="X1088" s="54">
        <f t="shared" si="248"/>
        <v>704000</v>
      </c>
      <c r="Y1088" s="54">
        <f>ROUNDUP(装备强化!$F$3*INDEX(装备强化!$C$12:$C$26,MATCH(装备强化附表!Y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390</v>
      </c>
      <c r="Z1088" s="54">
        <f t="shared" si="249"/>
        <v>780000</v>
      </c>
      <c r="AA1088" s="54">
        <f>ROUNDUP(装备强化!$F$3*INDEX(装备强化!$C$12:$C$26,MATCH(装备强化附表!AA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684</v>
      </c>
      <c r="AB1088" s="54">
        <f t="shared" si="250"/>
        <v>1368000</v>
      </c>
      <c r="AC1088" s="54">
        <f>ROUNDUP(装备强化!$F$3*INDEX(装备强化!$C$12:$C$26,MATCH(装备强化附表!AC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760</v>
      </c>
      <c r="AD1088" s="54">
        <f t="shared" si="251"/>
        <v>1520000</v>
      </c>
      <c r="AE1088" s="54">
        <f>ROUNDUP(装备强化!$F$3*INDEX(装备强化!$C$12:$C$26,MATCH(装备强化附表!AE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836</v>
      </c>
      <c r="AF1088" s="54">
        <f t="shared" si="252"/>
        <v>1672000</v>
      </c>
      <c r="AG1088" s="54">
        <f>ROUNDUP(装备强化!$F$3*INDEX(装备强化!$C$12:$C$26,MATCH(装备强化附表!AG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912</v>
      </c>
      <c r="AH1088" s="54">
        <f t="shared" si="253"/>
        <v>1824000</v>
      </c>
      <c r="AI1088" s="54">
        <f>ROUNDUP(装备强化!$F$3*INDEX(装备强化!$C$12:$C$26,MATCH(装备强化附表!AI$1,装备强化!$B$12:$B$26,0))*INDEX(装备强化!$G$12:$G$16,MATCH(装备强化附表!$D1088,装备强化!$F$12:$F$16,0))*(INDEX(装备强化!$K$12:$K$26,MATCH(装备强化附表!$E1088,装备强化!$J$12:$J$26,0))+IF($B1088=1,装备强化!$K$28,0))*INDEX(装备强化!$O$12:$O$21,MATCH(装备强化附表!$C1088,装备强化!$N$12:$N$21,0)),0)</f>
        <v>988</v>
      </c>
      <c r="AJ1088" s="54">
        <f t="shared" si="254"/>
        <v>1976000</v>
      </c>
    </row>
    <row r="1089" spans="1:36">
      <c r="A1089" t="s">
        <v>818</v>
      </c>
      <c r="B1089">
        <v>0</v>
      </c>
      <c r="C1089" t="s">
        <v>128</v>
      </c>
      <c r="D1089" t="s">
        <v>313</v>
      </c>
      <c r="E1089">
        <v>20</v>
      </c>
      <c r="F1089" t="s">
        <v>135</v>
      </c>
      <c r="G1089" s="54">
        <f>ROUNDUP(装备强化!$F$3*INDEX(装备强化!$C$12:$C$26,MATCH(装备强化附表!G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17</v>
      </c>
      <c r="H1089" s="54">
        <f t="shared" si="240"/>
        <v>34000</v>
      </c>
      <c r="I1089" s="54">
        <f>ROUNDUP(装备强化!$F$3*INDEX(装备强化!$C$12:$C$26,MATCH(装备强化附表!I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25</v>
      </c>
      <c r="J1089" s="54">
        <f t="shared" si="241"/>
        <v>50000</v>
      </c>
      <c r="K1089" s="54">
        <f>ROUNDUP(装备强化!$F$3*INDEX(装备强化!$C$12:$C$26,MATCH(装备强化附表!K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37</v>
      </c>
      <c r="L1089" s="54">
        <f t="shared" si="242"/>
        <v>74000</v>
      </c>
      <c r="M1089" s="54">
        <f>ROUNDUP(装备强化!$F$3*INDEX(装备强化!$C$12:$C$26,MATCH(装备强化附表!M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45</v>
      </c>
      <c r="N1089" s="54">
        <f t="shared" si="243"/>
        <v>90000</v>
      </c>
      <c r="O1089" s="54">
        <f>ROUNDUP(装备强化!$F$3*INDEX(装备强化!$C$12:$C$26,MATCH(装备强化附表!O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57</v>
      </c>
      <c r="P1089" s="54">
        <f t="shared" si="244"/>
        <v>114000</v>
      </c>
      <c r="Q1089" s="54">
        <f>ROUNDUP(装备强化!$F$3*INDEX(装备强化!$C$12:$C$26,MATCH(装备强化附表!Q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102</v>
      </c>
      <c r="R1089" s="54">
        <f t="shared" si="245"/>
        <v>204000</v>
      </c>
      <c r="S1089" s="54">
        <f>ROUNDUP(装备强化!$F$3*INDEX(装备强化!$C$12:$C$26,MATCH(装备强化附表!S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118</v>
      </c>
      <c r="T1089" s="54">
        <f t="shared" si="246"/>
        <v>236000</v>
      </c>
      <c r="U1089" s="54">
        <f>ROUNDUP(装备强化!$F$3*INDEX(装备强化!$C$12:$C$26,MATCH(装备强化附表!U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135</v>
      </c>
      <c r="V1089" s="54">
        <f t="shared" si="247"/>
        <v>270000</v>
      </c>
      <c r="W1089" s="54">
        <f>ROUNDUP(装备强化!$F$3*INDEX(装备强化!$C$12:$C$26,MATCH(装备强化附表!W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151</v>
      </c>
      <c r="X1089" s="54">
        <f t="shared" si="248"/>
        <v>302000</v>
      </c>
      <c r="Y1089" s="54">
        <f>ROUNDUP(装备强化!$F$3*INDEX(装备强化!$C$12:$C$26,MATCH(装备强化附表!Y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167</v>
      </c>
      <c r="Z1089" s="54">
        <f t="shared" si="249"/>
        <v>334000</v>
      </c>
      <c r="AA1089" s="54">
        <f>ROUNDUP(装备强化!$F$3*INDEX(装备强化!$C$12:$C$26,MATCH(装备强化附表!AA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293</v>
      </c>
      <c r="AB1089" s="54">
        <f t="shared" si="250"/>
        <v>586000</v>
      </c>
      <c r="AC1089" s="54">
        <f>ROUNDUP(装备强化!$F$3*INDEX(装备强化!$C$12:$C$26,MATCH(装备强化附表!AC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325</v>
      </c>
      <c r="AD1089" s="54">
        <f t="shared" si="251"/>
        <v>650000</v>
      </c>
      <c r="AE1089" s="54">
        <f>ROUNDUP(装备强化!$F$3*INDEX(装备强化!$C$12:$C$26,MATCH(装备强化附表!AE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358</v>
      </c>
      <c r="AF1089" s="54">
        <f t="shared" si="252"/>
        <v>716000</v>
      </c>
      <c r="AG1089" s="54">
        <f>ROUNDUP(装备强化!$F$3*INDEX(装备强化!$C$12:$C$26,MATCH(装备强化附表!AG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390</v>
      </c>
      <c r="AH1089" s="54">
        <f t="shared" si="253"/>
        <v>780000</v>
      </c>
      <c r="AI1089" s="54">
        <f>ROUNDUP(装备强化!$F$3*INDEX(装备强化!$C$12:$C$26,MATCH(装备强化附表!AI$1,装备强化!$B$12:$B$26,0))*INDEX(装备强化!$G$12:$G$16,MATCH(装备强化附表!$D1089,装备强化!$F$12:$F$16,0))*(INDEX(装备强化!$K$12:$K$26,MATCH(装备强化附表!$E1089,装备强化!$J$12:$J$26,0))+IF($B1089=1,装备强化!$K$28,0))*INDEX(装备强化!$O$12:$O$21,MATCH(装备强化附表!$C1089,装备强化!$N$12:$N$21,0)),0)</f>
        <v>423</v>
      </c>
      <c r="AJ1089" s="54">
        <f t="shared" si="254"/>
        <v>846000</v>
      </c>
    </row>
    <row r="1090" spans="1:36">
      <c r="A1090" t="s">
        <v>823</v>
      </c>
      <c r="B1090">
        <v>1</v>
      </c>
      <c r="C1090" t="s">
        <v>128</v>
      </c>
      <c r="D1090" t="s">
        <v>313</v>
      </c>
      <c r="E1090">
        <v>20</v>
      </c>
      <c r="F1090" t="s">
        <v>135</v>
      </c>
      <c r="G1090" s="54">
        <f>ROUNDUP(装备强化!$F$3*INDEX(装备强化!$C$12:$C$26,MATCH(装备强化附表!G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24</v>
      </c>
      <c r="H1090" s="54">
        <f t="shared" si="240"/>
        <v>48000</v>
      </c>
      <c r="I1090" s="54">
        <f>ROUNDUP(装备强化!$F$3*INDEX(装备强化!$C$12:$C$26,MATCH(装备强化附表!I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36</v>
      </c>
      <c r="J1090" s="54">
        <f t="shared" si="241"/>
        <v>72000</v>
      </c>
      <c r="K1090" s="54">
        <f>ROUNDUP(装备强化!$F$3*INDEX(装备强化!$C$12:$C$26,MATCH(装备强化附表!K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54</v>
      </c>
      <c r="L1090" s="54">
        <f t="shared" si="242"/>
        <v>108000</v>
      </c>
      <c r="M1090" s="54">
        <f>ROUNDUP(装备强化!$F$3*INDEX(装备强化!$C$12:$C$26,MATCH(装备强化附表!M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66</v>
      </c>
      <c r="N1090" s="54">
        <f t="shared" si="243"/>
        <v>132000</v>
      </c>
      <c r="O1090" s="54">
        <f>ROUNDUP(装备强化!$F$3*INDEX(装备强化!$C$12:$C$26,MATCH(装备强化附表!O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84</v>
      </c>
      <c r="P1090" s="54">
        <f t="shared" si="244"/>
        <v>168000</v>
      </c>
      <c r="Q1090" s="54">
        <f>ROUNDUP(装备强化!$F$3*INDEX(装备强化!$C$12:$C$26,MATCH(装备强化附表!Q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149</v>
      </c>
      <c r="R1090" s="54">
        <f t="shared" si="245"/>
        <v>298000</v>
      </c>
      <c r="S1090" s="54">
        <f>ROUNDUP(装备强化!$F$3*INDEX(装备强化!$C$12:$C$26,MATCH(装备强化附表!S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173</v>
      </c>
      <c r="T1090" s="54">
        <f t="shared" si="246"/>
        <v>346000</v>
      </c>
      <c r="U1090" s="54">
        <f>ROUNDUP(装备强化!$F$3*INDEX(装备强化!$C$12:$C$26,MATCH(装备强化附表!U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196</v>
      </c>
      <c r="V1090" s="54">
        <f t="shared" si="247"/>
        <v>392000</v>
      </c>
      <c r="W1090" s="54">
        <f>ROUNDUP(装备强化!$F$3*INDEX(装备强化!$C$12:$C$26,MATCH(装备强化附表!W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220</v>
      </c>
      <c r="X1090" s="54">
        <f t="shared" si="248"/>
        <v>440000</v>
      </c>
      <c r="Y1090" s="54">
        <f>ROUNDUP(装备强化!$F$3*INDEX(装备强化!$C$12:$C$26,MATCH(装备强化附表!Y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244</v>
      </c>
      <c r="Z1090" s="54">
        <f t="shared" si="249"/>
        <v>488000</v>
      </c>
      <c r="AA1090" s="54">
        <f>ROUNDUP(装备强化!$F$3*INDEX(装备强化!$C$12:$C$26,MATCH(装备强化附表!AA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428</v>
      </c>
      <c r="AB1090" s="54">
        <f t="shared" si="250"/>
        <v>856000</v>
      </c>
      <c r="AC1090" s="54">
        <f>ROUNDUP(装备强化!$F$3*INDEX(装备强化!$C$12:$C$26,MATCH(装备强化附表!AC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475</v>
      </c>
      <c r="AD1090" s="54">
        <f t="shared" si="251"/>
        <v>950000</v>
      </c>
      <c r="AE1090" s="54">
        <f>ROUNDUP(装备强化!$F$3*INDEX(装备强化!$C$12:$C$26,MATCH(装备强化附表!AE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523</v>
      </c>
      <c r="AF1090" s="54">
        <f t="shared" si="252"/>
        <v>1046000</v>
      </c>
      <c r="AG1090" s="54">
        <f>ROUNDUP(装备强化!$F$3*INDEX(装备强化!$C$12:$C$26,MATCH(装备强化附表!AG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570</v>
      </c>
      <c r="AH1090" s="54">
        <f t="shared" si="253"/>
        <v>1140000</v>
      </c>
      <c r="AI1090" s="54">
        <f>ROUNDUP(装备强化!$F$3*INDEX(装备强化!$C$12:$C$26,MATCH(装备强化附表!AI$1,装备强化!$B$12:$B$26,0))*INDEX(装备强化!$G$12:$G$16,MATCH(装备强化附表!$D1090,装备强化!$F$12:$F$16,0))*(INDEX(装备强化!$K$12:$K$26,MATCH(装备强化附表!$E1090,装备强化!$J$12:$J$26,0))+IF($B1090=1,装备强化!$K$28,0))*INDEX(装备强化!$O$12:$O$21,MATCH(装备强化附表!$C1090,装备强化!$N$12:$N$21,0)),0)</f>
        <v>618</v>
      </c>
      <c r="AJ1090" s="54">
        <f t="shared" si="254"/>
        <v>1236000</v>
      </c>
    </row>
    <row r="1091" spans="1:36">
      <c r="A1091" t="s">
        <v>828</v>
      </c>
      <c r="B1091">
        <v>0</v>
      </c>
      <c r="C1091" t="s">
        <v>127</v>
      </c>
      <c r="D1091" t="s">
        <v>313</v>
      </c>
      <c r="E1091">
        <v>20</v>
      </c>
      <c r="F1091" t="s">
        <v>139</v>
      </c>
      <c r="G1091" s="54">
        <f>ROUNDUP(装备强化!$F$3*INDEX(装备强化!$C$12:$C$26,MATCH(装备强化附表!G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26</v>
      </c>
      <c r="H1091" s="54">
        <f t="shared" si="240"/>
        <v>52000</v>
      </c>
      <c r="I1091" s="54">
        <f>ROUNDUP(装备强化!$F$3*INDEX(装备强化!$C$12:$C$26,MATCH(装备强化附表!I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39</v>
      </c>
      <c r="J1091" s="54">
        <f t="shared" si="241"/>
        <v>78000</v>
      </c>
      <c r="K1091" s="54">
        <f>ROUNDUP(装备强化!$F$3*INDEX(装备强化!$C$12:$C$26,MATCH(装备强化附表!K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59</v>
      </c>
      <c r="L1091" s="54">
        <f t="shared" si="242"/>
        <v>118000</v>
      </c>
      <c r="M1091" s="54">
        <f>ROUNDUP(装备强化!$F$3*INDEX(装备强化!$C$12:$C$26,MATCH(装备强化附表!M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72</v>
      </c>
      <c r="N1091" s="54">
        <f t="shared" si="243"/>
        <v>144000</v>
      </c>
      <c r="O1091" s="54">
        <f>ROUNDUP(装备强化!$F$3*INDEX(装备强化!$C$12:$C$26,MATCH(装备强化附表!O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91</v>
      </c>
      <c r="P1091" s="54">
        <f t="shared" si="244"/>
        <v>182000</v>
      </c>
      <c r="Q1091" s="54">
        <f>ROUNDUP(装备强化!$F$3*INDEX(装备强化!$C$12:$C$26,MATCH(装备强化附表!Q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163</v>
      </c>
      <c r="R1091" s="54">
        <f t="shared" si="245"/>
        <v>326000</v>
      </c>
      <c r="S1091" s="54">
        <f>ROUNDUP(装备强化!$F$3*INDEX(装备强化!$C$12:$C$26,MATCH(装备强化附表!S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189</v>
      </c>
      <c r="T1091" s="54">
        <f t="shared" si="246"/>
        <v>378000</v>
      </c>
      <c r="U1091" s="54">
        <f>ROUNDUP(装备强化!$F$3*INDEX(装备强化!$C$12:$C$26,MATCH(装备强化附表!U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215</v>
      </c>
      <c r="V1091" s="54">
        <f t="shared" si="247"/>
        <v>430000</v>
      </c>
      <c r="W1091" s="54">
        <f>ROUNDUP(装备强化!$F$3*INDEX(装备强化!$C$12:$C$26,MATCH(装备强化附表!W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241</v>
      </c>
      <c r="X1091" s="54">
        <f t="shared" si="248"/>
        <v>482000</v>
      </c>
      <c r="Y1091" s="54">
        <f>ROUNDUP(装备强化!$F$3*INDEX(装备强化!$C$12:$C$26,MATCH(装备强化附表!Y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267</v>
      </c>
      <c r="Z1091" s="54">
        <f t="shared" si="249"/>
        <v>534000</v>
      </c>
      <c r="AA1091" s="54">
        <f>ROUNDUP(装备强化!$F$3*INDEX(装备强化!$C$12:$C$26,MATCH(装备强化附表!AA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468</v>
      </c>
      <c r="AB1091" s="54">
        <f t="shared" si="250"/>
        <v>936000</v>
      </c>
      <c r="AC1091" s="54">
        <f>ROUNDUP(装备强化!$F$3*INDEX(装备强化!$C$12:$C$26,MATCH(装备强化附表!AC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520</v>
      </c>
      <c r="AD1091" s="54">
        <f t="shared" si="251"/>
        <v>1040000</v>
      </c>
      <c r="AE1091" s="54">
        <f>ROUNDUP(装备强化!$F$3*INDEX(装备强化!$C$12:$C$26,MATCH(装备强化附表!AE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572</v>
      </c>
      <c r="AF1091" s="54">
        <f t="shared" si="252"/>
        <v>1144000</v>
      </c>
      <c r="AG1091" s="54">
        <f>ROUNDUP(装备强化!$F$3*INDEX(装备强化!$C$12:$C$26,MATCH(装备强化附表!AG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624</v>
      </c>
      <c r="AH1091" s="54">
        <f t="shared" si="253"/>
        <v>1248000</v>
      </c>
      <c r="AI1091" s="54">
        <f>ROUNDUP(装备强化!$F$3*INDEX(装备强化!$C$12:$C$26,MATCH(装备强化附表!AI$1,装备强化!$B$12:$B$26,0))*INDEX(装备强化!$G$12:$G$16,MATCH(装备强化附表!$D1091,装备强化!$F$12:$F$16,0))*(INDEX(装备强化!$K$12:$K$26,MATCH(装备强化附表!$E1091,装备强化!$J$12:$J$26,0))+IF($B1091=1,装备强化!$K$28,0))*INDEX(装备强化!$O$12:$O$21,MATCH(装备强化附表!$C1091,装备强化!$N$12:$N$21,0)),0)</f>
        <v>676</v>
      </c>
      <c r="AJ1091" s="54">
        <f t="shared" si="254"/>
        <v>1352000</v>
      </c>
    </row>
    <row r="1092" spans="1:36">
      <c r="A1092" t="s">
        <v>833</v>
      </c>
      <c r="B1092">
        <v>1</v>
      </c>
      <c r="C1092" t="s">
        <v>127</v>
      </c>
      <c r="D1092" t="s">
        <v>313</v>
      </c>
      <c r="E1092">
        <v>20</v>
      </c>
      <c r="F1092" t="s">
        <v>139</v>
      </c>
      <c r="G1092" s="54">
        <f>ROUNDUP(装备强化!$F$3*INDEX(装备强化!$C$12:$C$26,MATCH(装备强化附表!G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38</v>
      </c>
      <c r="H1092" s="54">
        <f t="shared" ref="H1092:H1155" si="255">G1092*2000</f>
        <v>76000</v>
      </c>
      <c r="I1092" s="54">
        <f>ROUNDUP(装备强化!$F$3*INDEX(装备强化!$C$12:$C$26,MATCH(装备强化附表!I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57</v>
      </c>
      <c r="J1092" s="54">
        <f t="shared" ref="J1092:J1155" si="256">I1092*2000</f>
        <v>114000</v>
      </c>
      <c r="K1092" s="54">
        <f>ROUNDUP(装备强化!$F$3*INDEX(装备强化!$C$12:$C$26,MATCH(装备强化附表!K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86</v>
      </c>
      <c r="L1092" s="54">
        <f t="shared" ref="L1092:L1155" si="257">K1092*2000</f>
        <v>172000</v>
      </c>
      <c r="M1092" s="54">
        <f>ROUNDUP(装备强化!$F$3*INDEX(装备强化!$C$12:$C$26,MATCH(装备强化附表!M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105</v>
      </c>
      <c r="N1092" s="54">
        <f t="shared" ref="N1092:N1155" si="258">M1092*2000</f>
        <v>210000</v>
      </c>
      <c r="O1092" s="54">
        <f>ROUNDUP(装备强化!$F$3*INDEX(装备强化!$C$12:$C$26,MATCH(装备强化附表!O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133</v>
      </c>
      <c r="P1092" s="54">
        <f t="shared" ref="P1092:P1155" si="259">O1092*2000</f>
        <v>266000</v>
      </c>
      <c r="Q1092" s="54">
        <f>ROUNDUP(装备强化!$F$3*INDEX(装备强化!$C$12:$C$26,MATCH(装备强化附表!Q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238</v>
      </c>
      <c r="R1092" s="54">
        <f t="shared" ref="R1092:R1155" si="260">Q1092*2000</f>
        <v>476000</v>
      </c>
      <c r="S1092" s="54">
        <f>ROUNDUP(装备强化!$F$3*INDEX(装备强化!$C$12:$C$26,MATCH(装备强化附表!S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276</v>
      </c>
      <c r="T1092" s="54">
        <f t="shared" ref="T1092:T1155" si="261">S1092*2000</f>
        <v>552000</v>
      </c>
      <c r="U1092" s="54">
        <f>ROUNDUP(装备强化!$F$3*INDEX(装备强化!$C$12:$C$26,MATCH(装备强化附表!U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314</v>
      </c>
      <c r="V1092" s="54">
        <f t="shared" ref="V1092:V1155" si="262">U1092*2000</f>
        <v>628000</v>
      </c>
      <c r="W1092" s="54">
        <f>ROUNDUP(装备强化!$F$3*INDEX(装备强化!$C$12:$C$26,MATCH(装备强化附表!W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352</v>
      </c>
      <c r="X1092" s="54">
        <f t="shared" ref="X1092:X1155" si="263">W1092*2000</f>
        <v>704000</v>
      </c>
      <c r="Y1092" s="54">
        <f>ROUNDUP(装备强化!$F$3*INDEX(装备强化!$C$12:$C$26,MATCH(装备强化附表!Y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390</v>
      </c>
      <c r="Z1092" s="54">
        <f t="shared" ref="Z1092:Z1155" si="264">Y1092*2000</f>
        <v>780000</v>
      </c>
      <c r="AA1092" s="54">
        <f>ROUNDUP(装备强化!$F$3*INDEX(装备强化!$C$12:$C$26,MATCH(装备强化附表!AA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684</v>
      </c>
      <c r="AB1092" s="54">
        <f t="shared" ref="AB1092:AB1155" si="265">AA1092*2000</f>
        <v>1368000</v>
      </c>
      <c r="AC1092" s="54">
        <f>ROUNDUP(装备强化!$F$3*INDEX(装备强化!$C$12:$C$26,MATCH(装备强化附表!AC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760</v>
      </c>
      <c r="AD1092" s="54">
        <f t="shared" ref="AD1092:AD1155" si="266">AC1092*2000</f>
        <v>1520000</v>
      </c>
      <c r="AE1092" s="54">
        <f>ROUNDUP(装备强化!$F$3*INDEX(装备强化!$C$12:$C$26,MATCH(装备强化附表!AE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836</v>
      </c>
      <c r="AF1092" s="54">
        <f t="shared" ref="AF1092:AF1155" si="267">AE1092*2000</f>
        <v>1672000</v>
      </c>
      <c r="AG1092" s="54">
        <f>ROUNDUP(装备强化!$F$3*INDEX(装备强化!$C$12:$C$26,MATCH(装备强化附表!AG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912</v>
      </c>
      <c r="AH1092" s="54">
        <f t="shared" ref="AH1092:AH1155" si="268">AG1092*2000</f>
        <v>1824000</v>
      </c>
      <c r="AI1092" s="54">
        <f>ROUNDUP(装备强化!$F$3*INDEX(装备强化!$C$12:$C$26,MATCH(装备强化附表!AI$1,装备强化!$B$12:$B$26,0))*INDEX(装备强化!$G$12:$G$16,MATCH(装备强化附表!$D1092,装备强化!$F$12:$F$16,0))*(INDEX(装备强化!$K$12:$K$26,MATCH(装备强化附表!$E1092,装备强化!$J$12:$J$26,0))+IF($B1092=1,装备强化!$K$28,0))*INDEX(装备强化!$O$12:$O$21,MATCH(装备强化附表!$C1092,装备强化!$N$12:$N$21,0)),0)</f>
        <v>988</v>
      </c>
      <c r="AJ1092" s="54">
        <f t="shared" ref="AJ1092:AJ1155" si="269">AI1092*2000</f>
        <v>1976000</v>
      </c>
    </row>
    <row r="1093" spans="1:36">
      <c r="A1093" t="s">
        <v>838</v>
      </c>
      <c r="B1093">
        <v>0</v>
      </c>
      <c r="C1093" t="s">
        <v>128</v>
      </c>
      <c r="D1093" t="s">
        <v>313</v>
      </c>
      <c r="E1093">
        <v>20</v>
      </c>
      <c r="F1093" t="s">
        <v>139</v>
      </c>
      <c r="G1093" s="54">
        <f>ROUNDUP(装备强化!$F$3*INDEX(装备强化!$C$12:$C$26,MATCH(装备强化附表!G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17</v>
      </c>
      <c r="H1093" s="54">
        <f t="shared" si="255"/>
        <v>34000</v>
      </c>
      <c r="I1093" s="54">
        <f>ROUNDUP(装备强化!$F$3*INDEX(装备强化!$C$12:$C$26,MATCH(装备强化附表!I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25</v>
      </c>
      <c r="J1093" s="54">
        <f t="shared" si="256"/>
        <v>50000</v>
      </c>
      <c r="K1093" s="54">
        <f>ROUNDUP(装备强化!$F$3*INDEX(装备强化!$C$12:$C$26,MATCH(装备强化附表!K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37</v>
      </c>
      <c r="L1093" s="54">
        <f t="shared" si="257"/>
        <v>74000</v>
      </c>
      <c r="M1093" s="54">
        <f>ROUNDUP(装备强化!$F$3*INDEX(装备强化!$C$12:$C$26,MATCH(装备强化附表!M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45</v>
      </c>
      <c r="N1093" s="54">
        <f t="shared" si="258"/>
        <v>90000</v>
      </c>
      <c r="O1093" s="54">
        <f>ROUNDUP(装备强化!$F$3*INDEX(装备强化!$C$12:$C$26,MATCH(装备强化附表!O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57</v>
      </c>
      <c r="P1093" s="54">
        <f t="shared" si="259"/>
        <v>114000</v>
      </c>
      <c r="Q1093" s="54">
        <f>ROUNDUP(装备强化!$F$3*INDEX(装备强化!$C$12:$C$26,MATCH(装备强化附表!Q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102</v>
      </c>
      <c r="R1093" s="54">
        <f t="shared" si="260"/>
        <v>204000</v>
      </c>
      <c r="S1093" s="54">
        <f>ROUNDUP(装备强化!$F$3*INDEX(装备强化!$C$12:$C$26,MATCH(装备强化附表!S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118</v>
      </c>
      <c r="T1093" s="54">
        <f t="shared" si="261"/>
        <v>236000</v>
      </c>
      <c r="U1093" s="54">
        <f>ROUNDUP(装备强化!$F$3*INDEX(装备强化!$C$12:$C$26,MATCH(装备强化附表!U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135</v>
      </c>
      <c r="V1093" s="54">
        <f t="shared" si="262"/>
        <v>270000</v>
      </c>
      <c r="W1093" s="54">
        <f>ROUNDUP(装备强化!$F$3*INDEX(装备强化!$C$12:$C$26,MATCH(装备强化附表!W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151</v>
      </c>
      <c r="X1093" s="54">
        <f t="shared" si="263"/>
        <v>302000</v>
      </c>
      <c r="Y1093" s="54">
        <f>ROUNDUP(装备强化!$F$3*INDEX(装备强化!$C$12:$C$26,MATCH(装备强化附表!Y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167</v>
      </c>
      <c r="Z1093" s="54">
        <f t="shared" si="264"/>
        <v>334000</v>
      </c>
      <c r="AA1093" s="54">
        <f>ROUNDUP(装备强化!$F$3*INDEX(装备强化!$C$12:$C$26,MATCH(装备强化附表!AA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293</v>
      </c>
      <c r="AB1093" s="54">
        <f t="shared" si="265"/>
        <v>586000</v>
      </c>
      <c r="AC1093" s="54">
        <f>ROUNDUP(装备强化!$F$3*INDEX(装备强化!$C$12:$C$26,MATCH(装备强化附表!AC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325</v>
      </c>
      <c r="AD1093" s="54">
        <f t="shared" si="266"/>
        <v>650000</v>
      </c>
      <c r="AE1093" s="54">
        <f>ROUNDUP(装备强化!$F$3*INDEX(装备强化!$C$12:$C$26,MATCH(装备强化附表!AE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358</v>
      </c>
      <c r="AF1093" s="54">
        <f t="shared" si="267"/>
        <v>716000</v>
      </c>
      <c r="AG1093" s="54">
        <f>ROUNDUP(装备强化!$F$3*INDEX(装备强化!$C$12:$C$26,MATCH(装备强化附表!AG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390</v>
      </c>
      <c r="AH1093" s="54">
        <f t="shared" si="268"/>
        <v>780000</v>
      </c>
      <c r="AI1093" s="54">
        <f>ROUNDUP(装备强化!$F$3*INDEX(装备强化!$C$12:$C$26,MATCH(装备强化附表!AI$1,装备强化!$B$12:$B$26,0))*INDEX(装备强化!$G$12:$G$16,MATCH(装备强化附表!$D1093,装备强化!$F$12:$F$16,0))*(INDEX(装备强化!$K$12:$K$26,MATCH(装备强化附表!$E1093,装备强化!$J$12:$J$26,0))+IF($B1093=1,装备强化!$K$28,0))*INDEX(装备强化!$O$12:$O$21,MATCH(装备强化附表!$C1093,装备强化!$N$12:$N$21,0)),0)</f>
        <v>423</v>
      </c>
      <c r="AJ1093" s="54">
        <f t="shared" si="269"/>
        <v>846000</v>
      </c>
    </row>
    <row r="1094" spans="1:36">
      <c r="A1094" t="s">
        <v>843</v>
      </c>
      <c r="B1094">
        <v>1</v>
      </c>
      <c r="C1094" t="s">
        <v>128</v>
      </c>
      <c r="D1094" t="s">
        <v>313</v>
      </c>
      <c r="E1094">
        <v>20</v>
      </c>
      <c r="F1094" t="s">
        <v>139</v>
      </c>
      <c r="G1094" s="54">
        <f>ROUNDUP(装备强化!$F$3*INDEX(装备强化!$C$12:$C$26,MATCH(装备强化附表!G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24</v>
      </c>
      <c r="H1094" s="54">
        <f t="shared" si="255"/>
        <v>48000</v>
      </c>
      <c r="I1094" s="54">
        <f>ROUNDUP(装备强化!$F$3*INDEX(装备强化!$C$12:$C$26,MATCH(装备强化附表!I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36</v>
      </c>
      <c r="J1094" s="54">
        <f t="shared" si="256"/>
        <v>72000</v>
      </c>
      <c r="K1094" s="54">
        <f>ROUNDUP(装备强化!$F$3*INDEX(装备强化!$C$12:$C$26,MATCH(装备强化附表!K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54</v>
      </c>
      <c r="L1094" s="54">
        <f t="shared" si="257"/>
        <v>108000</v>
      </c>
      <c r="M1094" s="54">
        <f>ROUNDUP(装备强化!$F$3*INDEX(装备强化!$C$12:$C$26,MATCH(装备强化附表!M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66</v>
      </c>
      <c r="N1094" s="54">
        <f t="shared" si="258"/>
        <v>132000</v>
      </c>
      <c r="O1094" s="54">
        <f>ROUNDUP(装备强化!$F$3*INDEX(装备强化!$C$12:$C$26,MATCH(装备强化附表!O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84</v>
      </c>
      <c r="P1094" s="54">
        <f t="shared" si="259"/>
        <v>168000</v>
      </c>
      <c r="Q1094" s="54">
        <f>ROUNDUP(装备强化!$F$3*INDEX(装备强化!$C$12:$C$26,MATCH(装备强化附表!Q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149</v>
      </c>
      <c r="R1094" s="54">
        <f t="shared" si="260"/>
        <v>298000</v>
      </c>
      <c r="S1094" s="54">
        <f>ROUNDUP(装备强化!$F$3*INDEX(装备强化!$C$12:$C$26,MATCH(装备强化附表!S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173</v>
      </c>
      <c r="T1094" s="54">
        <f t="shared" si="261"/>
        <v>346000</v>
      </c>
      <c r="U1094" s="54">
        <f>ROUNDUP(装备强化!$F$3*INDEX(装备强化!$C$12:$C$26,MATCH(装备强化附表!U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196</v>
      </c>
      <c r="V1094" s="54">
        <f t="shared" si="262"/>
        <v>392000</v>
      </c>
      <c r="W1094" s="54">
        <f>ROUNDUP(装备强化!$F$3*INDEX(装备强化!$C$12:$C$26,MATCH(装备强化附表!W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220</v>
      </c>
      <c r="X1094" s="54">
        <f t="shared" si="263"/>
        <v>440000</v>
      </c>
      <c r="Y1094" s="54">
        <f>ROUNDUP(装备强化!$F$3*INDEX(装备强化!$C$12:$C$26,MATCH(装备强化附表!Y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244</v>
      </c>
      <c r="Z1094" s="54">
        <f t="shared" si="264"/>
        <v>488000</v>
      </c>
      <c r="AA1094" s="54">
        <f>ROUNDUP(装备强化!$F$3*INDEX(装备强化!$C$12:$C$26,MATCH(装备强化附表!AA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428</v>
      </c>
      <c r="AB1094" s="54">
        <f t="shared" si="265"/>
        <v>856000</v>
      </c>
      <c r="AC1094" s="54">
        <f>ROUNDUP(装备强化!$F$3*INDEX(装备强化!$C$12:$C$26,MATCH(装备强化附表!AC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475</v>
      </c>
      <c r="AD1094" s="54">
        <f t="shared" si="266"/>
        <v>950000</v>
      </c>
      <c r="AE1094" s="54">
        <f>ROUNDUP(装备强化!$F$3*INDEX(装备强化!$C$12:$C$26,MATCH(装备强化附表!AE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523</v>
      </c>
      <c r="AF1094" s="54">
        <f t="shared" si="267"/>
        <v>1046000</v>
      </c>
      <c r="AG1094" s="54">
        <f>ROUNDUP(装备强化!$F$3*INDEX(装备强化!$C$12:$C$26,MATCH(装备强化附表!AG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570</v>
      </c>
      <c r="AH1094" s="54">
        <f t="shared" si="268"/>
        <v>1140000</v>
      </c>
      <c r="AI1094" s="54">
        <f>ROUNDUP(装备强化!$F$3*INDEX(装备强化!$C$12:$C$26,MATCH(装备强化附表!AI$1,装备强化!$B$12:$B$26,0))*INDEX(装备强化!$G$12:$G$16,MATCH(装备强化附表!$D1094,装备强化!$F$12:$F$16,0))*(INDEX(装备强化!$K$12:$K$26,MATCH(装备强化附表!$E1094,装备强化!$J$12:$J$26,0))+IF($B1094=1,装备强化!$K$28,0))*INDEX(装备强化!$O$12:$O$21,MATCH(装备强化附表!$C1094,装备强化!$N$12:$N$21,0)),0)</f>
        <v>618</v>
      </c>
      <c r="AJ1094" s="54">
        <f t="shared" si="269"/>
        <v>1236000</v>
      </c>
    </row>
    <row r="1095" spans="1:36">
      <c r="A1095" t="s">
        <v>848</v>
      </c>
      <c r="B1095">
        <v>0</v>
      </c>
      <c r="C1095" t="s">
        <v>127</v>
      </c>
      <c r="D1095" t="s">
        <v>313</v>
      </c>
      <c r="E1095">
        <v>20</v>
      </c>
      <c r="F1095" t="s">
        <v>137</v>
      </c>
      <c r="G1095" s="54">
        <f>ROUNDUP(装备强化!$F$3*INDEX(装备强化!$C$12:$C$26,MATCH(装备强化附表!G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26</v>
      </c>
      <c r="H1095" s="54">
        <f t="shared" si="255"/>
        <v>52000</v>
      </c>
      <c r="I1095" s="54">
        <f>ROUNDUP(装备强化!$F$3*INDEX(装备强化!$C$12:$C$26,MATCH(装备强化附表!I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39</v>
      </c>
      <c r="J1095" s="54">
        <f t="shared" si="256"/>
        <v>78000</v>
      </c>
      <c r="K1095" s="54">
        <f>ROUNDUP(装备强化!$F$3*INDEX(装备强化!$C$12:$C$26,MATCH(装备强化附表!K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59</v>
      </c>
      <c r="L1095" s="54">
        <f t="shared" si="257"/>
        <v>118000</v>
      </c>
      <c r="M1095" s="54">
        <f>ROUNDUP(装备强化!$F$3*INDEX(装备强化!$C$12:$C$26,MATCH(装备强化附表!M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72</v>
      </c>
      <c r="N1095" s="54">
        <f t="shared" si="258"/>
        <v>144000</v>
      </c>
      <c r="O1095" s="54">
        <f>ROUNDUP(装备强化!$F$3*INDEX(装备强化!$C$12:$C$26,MATCH(装备强化附表!O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91</v>
      </c>
      <c r="P1095" s="54">
        <f t="shared" si="259"/>
        <v>182000</v>
      </c>
      <c r="Q1095" s="54">
        <f>ROUNDUP(装备强化!$F$3*INDEX(装备强化!$C$12:$C$26,MATCH(装备强化附表!Q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163</v>
      </c>
      <c r="R1095" s="54">
        <f t="shared" si="260"/>
        <v>326000</v>
      </c>
      <c r="S1095" s="54">
        <f>ROUNDUP(装备强化!$F$3*INDEX(装备强化!$C$12:$C$26,MATCH(装备强化附表!S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189</v>
      </c>
      <c r="T1095" s="54">
        <f t="shared" si="261"/>
        <v>378000</v>
      </c>
      <c r="U1095" s="54">
        <f>ROUNDUP(装备强化!$F$3*INDEX(装备强化!$C$12:$C$26,MATCH(装备强化附表!U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215</v>
      </c>
      <c r="V1095" s="54">
        <f t="shared" si="262"/>
        <v>430000</v>
      </c>
      <c r="W1095" s="54">
        <f>ROUNDUP(装备强化!$F$3*INDEX(装备强化!$C$12:$C$26,MATCH(装备强化附表!W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241</v>
      </c>
      <c r="X1095" s="54">
        <f t="shared" si="263"/>
        <v>482000</v>
      </c>
      <c r="Y1095" s="54">
        <f>ROUNDUP(装备强化!$F$3*INDEX(装备强化!$C$12:$C$26,MATCH(装备强化附表!Y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267</v>
      </c>
      <c r="Z1095" s="54">
        <f t="shared" si="264"/>
        <v>534000</v>
      </c>
      <c r="AA1095" s="54">
        <f>ROUNDUP(装备强化!$F$3*INDEX(装备强化!$C$12:$C$26,MATCH(装备强化附表!AA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468</v>
      </c>
      <c r="AB1095" s="54">
        <f t="shared" si="265"/>
        <v>936000</v>
      </c>
      <c r="AC1095" s="54">
        <f>ROUNDUP(装备强化!$F$3*INDEX(装备强化!$C$12:$C$26,MATCH(装备强化附表!AC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520</v>
      </c>
      <c r="AD1095" s="54">
        <f t="shared" si="266"/>
        <v>1040000</v>
      </c>
      <c r="AE1095" s="54">
        <f>ROUNDUP(装备强化!$F$3*INDEX(装备强化!$C$12:$C$26,MATCH(装备强化附表!AE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572</v>
      </c>
      <c r="AF1095" s="54">
        <f t="shared" si="267"/>
        <v>1144000</v>
      </c>
      <c r="AG1095" s="54">
        <f>ROUNDUP(装备强化!$F$3*INDEX(装备强化!$C$12:$C$26,MATCH(装备强化附表!AG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624</v>
      </c>
      <c r="AH1095" s="54">
        <f t="shared" si="268"/>
        <v>1248000</v>
      </c>
      <c r="AI1095" s="54">
        <f>ROUNDUP(装备强化!$F$3*INDEX(装备强化!$C$12:$C$26,MATCH(装备强化附表!AI$1,装备强化!$B$12:$B$26,0))*INDEX(装备强化!$G$12:$G$16,MATCH(装备强化附表!$D1095,装备强化!$F$12:$F$16,0))*(INDEX(装备强化!$K$12:$K$26,MATCH(装备强化附表!$E1095,装备强化!$J$12:$J$26,0))+IF($B1095=1,装备强化!$K$28,0))*INDEX(装备强化!$O$12:$O$21,MATCH(装备强化附表!$C1095,装备强化!$N$12:$N$21,0)),0)</f>
        <v>676</v>
      </c>
      <c r="AJ1095" s="54">
        <f t="shared" si="269"/>
        <v>1352000</v>
      </c>
    </row>
    <row r="1096" spans="1:36">
      <c r="A1096" t="s">
        <v>853</v>
      </c>
      <c r="B1096">
        <v>1</v>
      </c>
      <c r="C1096" t="s">
        <v>127</v>
      </c>
      <c r="D1096" t="s">
        <v>313</v>
      </c>
      <c r="E1096">
        <v>20</v>
      </c>
      <c r="F1096" t="s">
        <v>137</v>
      </c>
      <c r="G1096" s="54">
        <f>ROUNDUP(装备强化!$F$3*INDEX(装备强化!$C$12:$C$26,MATCH(装备强化附表!G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38</v>
      </c>
      <c r="H1096" s="54">
        <f t="shared" si="255"/>
        <v>76000</v>
      </c>
      <c r="I1096" s="54">
        <f>ROUNDUP(装备强化!$F$3*INDEX(装备强化!$C$12:$C$26,MATCH(装备强化附表!I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57</v>
      </c>
      <c r="J1096" s="54">
        <f t="shared" si="256"/>
        <v>114000</v>
      </c>
      <c r="K1096" s="54">
        <f>ROUNDUP(装备强化!$F$3*INDEX(装备强化!$C$12:$C$26,MATCH(装备强化附表!K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86</v>
      </c>
      <c r="L1096" s="54">
        <f t="shared" si="257"/>
        <v>172000</v>
      </c>
      <c r="M1096" s="54">
        <f>ROUNDUP(装备强化!$F$3*INDEX(装备强化!$C$12:$C$26,MATCH(装备强化附表!M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105</v>
      </c>
      <c r="N1096" s="54">
        <f t="shared" si="258"/>
        <v>210000</v>
      </c>
      <c r="O1096" s="54">
        <f>ROUNDUP(装备强化!$F$3*INDEX(装备强化!$C$12:$C$26,MATCH(装备强化附表!O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133</v>
      </c>
      <c r="P1096" s="54">
        <f t="shared" si="259"/>
        <v>266000</v>
      </c>
      <c r="Q1096" s="54">
        <f>ROUNDUP(装备强化!$F$3*INDEX(装备强化!$C$12:$C$26,MATCH(装备强化附表!Q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238</v>
      </c>
      <c r="R1096" s="54">
        <f t="shared" si="260"/>
        <v>476000</v>
      </c>
      <c r="S1096" s="54">
        <f>ROUNDUP(装备强化!$F$3*INDEX(装备强化!$C$12:$C$26,MATCH(装备强化附表!S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276</v>
      </c>
      <c r="T1096" s="54">
        <f t="shared" si="261"/>
        <v>552000</v>
      </c>
      <c r="U1096" s="54">
        <f>ROUNDUP(装备强化!$F$3*INDEX(装备强化!$C$12:$C$26,MATCH(装备强化附表!U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314</v>
      </c>
      <c r="V1096" s="54">
        <f t="shared" si="262"/>
        <v>628000</v>
      </c>
      <c r="W1096" s="54">
        <f>ROUNDUP(装备强化!$F$3*INDEX(装备强化!$C$12:$C$26,MATCH(装备强化附表!W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352</v>
      </c>
      <c r="X1096" s="54">
        <f t="shared" si="263"/>
        <v>704000</v>
      </c>
      <c r="Y1096" s="54">
        <f>ROUNDUP(装备强化!$F$3*INDEX(装备强化!$C$12:$C$26,MATCH(装备强化附表!Y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390</v>
      </c>
      <c r="Z1096" s="54">
        <f t="shared" si="264"/>
        <v>780000</v>
      </c>
      <c r="AA1096" s="54">
        <f>ROUNDUP(装备强化!$F$3*INDEX(装备强化!$C$12:$C$26,MATCH(装备强化附表!AA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684</v>
      </c>
      <c r="AB1096" s="54">
        <f t="shared" si="265"/>
        <v>1368000</v>
      </c>
      <c r="AC1096" s="54">
        <f>ROUNDUP(装备强化!$F$3*INDEX(装备强化!$C$12:$C$26,MATCH(装备强化附表!AC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760</v>
      </c>
      <c r="AD1096" s="54">
        <f t="shared" si="266"/>
        <v>1520000</v>
      </c>
      <c r="AE1096" s="54">
        <f>ROUNDUP(装备强化!$F$3*INDEX(装备强化!$C$12:$C$26,MATCH(装备强化附表!AE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836</v>
      </c>
      <c r="AF1096" s="54">
        <f t="shared" si="267"/>
        <v>1672000</v>
      </c>
      <c r="AG1096" s="54">
        <f>ROUNDUP(装备强化!$F$3*INDEX(装备强化!$C$12:$C$26,MATCH(装备强化附表!AG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912</v>
      </c>
      <c r="AH1096" s="54">
        <f t="shared" si="268"/>
        <v>1824000</v>
      </c>
      <c r="AI1096" s="54">
        <f>ROUNDUP(装备强化!$F$3*INDEX(装备强化!$C$12:$C$26,MATCH(装备强化附表!AI$1,装备强化!$B$12:$B$26,0))*INDEX(装备强化!$G$12:$G$16,MATCH(装备强化附表!$D1096,装备强化!$F$12:$F$16,0))*(INDEX(装备强化!$K$12:$K$26,MATCH(装备强化附表!$E1096,装备强化!$J$12:$J$26,0))+IF($B1096=1,装备强化!$K$28,0))*INDEX(装备强化!$O$12:$O$21,MATCH(装备强化附表!$C1096,装备强化!$N$12:$N$21,0)),0)</f>
        <v>988</v>
      </c>
      <c r="AJ1096" s="54">
        <f t="shared" si="269"/>
        <v>1976000</v>
      </c>
    </row>
    <row r="1097" spans="1:36">
      <c r="A1097" t="s">
        <v>858</v>
      </c>
      <c r="B1097">
        <v>0</v>
      </c>
      <c r="C1097" t="s">
        <v>128</v>
      </c>
      <c r="D1097" t="s">
        <v>313</v>
      </c>
      <c r="E1097">
        <v>20</v>
      </c>
      <c r="F1097" t="s">
        <v>137</v>
      </c>
      <c r="G1097" s="54">
        <f>ROUNDUP(装备强化!$F$3*INDEX(装备强化!$C$12:$C$26,MATCH(装备强化附表!G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17</v>
      </c>
      <c r="H1097" s="54">
        <f t="shared" si="255"/>
        <v>34000</v>
      </c>
      <c r="I1097" s="54">
        <f>ROUNDUP(装备强化!$F$3*INDEX(装备强化!$C$12:$C$26,MATCH(装备强化附表!I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25</v>
      </c>
      <c r="J1097" s="54">
        <f t="shared" si="256"/>
        <v>50000</v>
      </c>
      <c r="K1097" s="54">
        <f>ROUNDUP(装备强化!$F$3*INDEX(装备强化!$C$12:$C$26,MATCH(装备强化附表!K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37</v>
      </c>
      <c r="L1097" s="54">
        <f t="shared" si="257"/>
        <v>74000</v>
      </c>
      <c r="M1097" s="54">
        <f>ROUNDUP(装备强化!$F$3*INDEX(装备强化!$C$12:$C$26,MATCH(装备强化附表!M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45</v>
      </c>
      <c r="N1097" s="54">
        <f t="shared" si="258"/>
        <v>90000</v>
      </c>
      <c r="O1097" s="54">
        <f>ROUNDUP(装备强化!$F$3*INDEX(装备强化!$C$12:$C$26,MATCH(装备强化附表!O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57</v>
      </c>
      <c r="P1097" s="54">
        <f t="shared" si="259"/>
        <v>114000</v>
      </c>
      <c r="Q1097" s="54">
        <f>ROUNDUP(装备强化!$F$3*INDEX(装备强化!$C$12:$C$26,MATCH(装备强化附表!Q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102</v>
      </c>
      <c r="R1097" s="54">
        <f t="shared" si="260"/>
        <v>204000</v>
      </c>
      <c r="S1097" s="54">
        <f>ROUNDUP(装备强化!$F$3*INDEX(装备强化!$C$12:$C$26,MATCH(装备强化附表!S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118</v>
      </c>
      <c r="T1097" s="54">
        <f t="shared" si="261"/>
        <v>236000</v>
      </c>
      <c r="U1097" s="54">
        <f>ROUNDUP(装备强化!$F$3*INDEX(装备强化!$C$12:$C$26,MATCH(装备强化附表!U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135</v>
      </c>
      <c r="V1097" s="54">
        <f t="shared" si="262"/>
        <v>270000</v>
      </c>
      <c r="W1097" s="54">
        <f>ROUNDUP(装备强化!$F$3*INDEX(装备强化!$C$12:$C$26,MATCH(装备强化附表!W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151</v>
      </c>
      <c r="X1097" s="54">
        <f t="shared" si="263"/>
        <v>302000</v>
      </c>
      <c r="Y1097" s="54">
        <f>ROUNDUP(装备强化!$F$3*INDEX(装备强化!$C$12:$C$26,MATCH(装备强化附表!Y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167</v>
      </c>
      <c r="Z1097" s="54">
        <f t="shared" si="264"/>
        <v>334000</v>
      </c>
      <c r="AA1097" s="54">
        <f>ROUNDUP(装备强化!$F$3*INDEX(装备强化!$C$12:$C$26,MATCH(装备强化附表!AA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293</v>
      </c>
      <c r="AB1097" s="54">
        <f t="shared" si="265"/>
        <v>586000</v>
      </c>
      <c r="AC1097" s="54">
        <f>ROUNDUP(装备强化!$F$3*INDEX(装备强化!$C$12:$C$26,MATCH(装备强化附表!AC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325</v>
      </c>
      <c r="AD1097" s="54">
        <f t="shared" si="266"/>
        <v>650000</v>
      </c>
      <c r="AE1097" s="54">
        <f>ROUNDUP(装备强化!$F$3*INDEX(装备强化!$C$12:$C$26,MATCH(装备强化附表!AE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358</v>
      </c>
      <c r="AF1097" s="54">
        <f t="shared" si="267"/>
        <v>716000</v>
      </c>
      <c r="AG1097" s="54">
        <f>ROUNDUP(装备强化!$F$3*INDEX(装备强化!$C$12:$C$26,MATCH(装备强化附表!AG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390</v>
      </c>
      <c r="AH1097" s="54">
        <f t="shared" si="268"/>
        <v>780000</v>
      </c>
      <c r="AI1097" s="54">
        <f>ROUNDUP(装备强化!$F$3*INDEX(装备强化!$C$12:$C$26,MATCH(装备强化附表!AI$1,装备强化!$B$12:$B$26,0))*INDEX(装备强化!$G$12:$G$16,MATCH(装备强化附表!$D1097,装备强化!$F$12:$F$16,0))*(INDEX(装备强化!$K$12:$K$26,MATCH(装备强化附表!$E1097,装备强化!$J$12:$J$26,0))+IF($B1097=1,装备强化!$K$28,0))*INDEX(装备强化!$O$12:$O$21,MATCH(装备强化附表!$C1097,装备强化!$N$12:$N$21,0)),0)</f>
        <v>423</v>
      </c>
      <c r="AJ1097" s="54">
        <f t="shared" si="269"/>
        <v>846000</v>
      </c>
    </row>
    <row r="1098" spans="1:36">
      <c r="A1098" t="s">
        <v>863</v>
      </c>
      <c r="B1098">
        <v>1</v>
      </c>
      <c r="C1098" t="s">
        <v>128</v>
      </c>
      <c r="D1098" t="s">
        <v>313</v>
      </c>
      <c r="E1098">
        <v>20</v>
      </c>
      <c r="F1098" t="s">
        <v>137</v>
      </c>
      <c r="G1098" s="54">
        <f>ROUNDUP(装备强化!$F$3*INDEX(装备强化!$C$12:$C$26,MATCH(装备强化附表!G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24</v>
      </c>
      <c r="H1098" s="54">
        <f t="shared" si="255"/>
        <v>48000</v>
      </c>
      <c r="I1098" s="54">
        <f>ROUNDUP(装备强化!$F$3*INDEX(装备强化!$C$12:$C$26,MATCH(装备强化附表!I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36</v>
      </c>
      <c r="J1098" s="54">
        <f t="shared" si="256"/>
        <v>72000</v>
      </c>
      <c r="K1098" s="54">
        <f>ROUNDUP(装备强化!$F$3*INDEX(装备强化!$C$12:$C$26,MATCH(装备强化附表!K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54</v>
      </c>
      <c r="L1098" s="54">
        <f t="shared" si="257"/>
        <v>108000</v>
      </c>
      <c r="M1098" s="54">
        <f>ROUNDUP(装备强化!$F$3*INDEX(装备强化!$C$12:$C$26,MATCH(装备强化附表!M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66</v>
      </c>
      <c r="N1098" s="54">
        <f t="shared" si="258"/>
        <v>132000</v>
      </c>
      <c r="O1098" s="54">
        <f>ROUNDUP(装备强化!$F$3*INDEX(装备强化!$C$12:$C$26,MATCH(装备强化附表!O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84</v>
      </c>
      <c r="P1098" s="54">
        <f t="shared" si="259"/>
        <v>168000</v>
      </c>
      <c r="Q1098" s="54">
        <f>ROUNDUP(装备强化!$F$3*INDEX(装备强化!$C$12:$C$26,MATCH(装备强化附表!Q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149</v>
      </c>
      <c r="R1098" s="54">
        <f t="shared" si="260"/>
        <v>298000</v>
      </c>
      <c r="S1098" s="54">
        <f>ROUNDUP(装备强化!$F$3*INDEX(装备强化!$C$12:$C$26,MATCH(装备强化附表!S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173</v>
      </c>
      <c r="T1098" s="54">
        <f t="shared" si="261"/>
        <v>346000</v>
      </c>
      <c r="U1098" s="54">
        <f>ROUNDUP(装备强化!$F$3*INDEX(装备强化!$C$12:$C$26,MATCH(装备强化附表!U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196</v>
      </c>
      <c r="V1098" s="54">
        <f t="shared" si="262"/>
        <v>392000</v>
      </c>
      <c r="W1098" s="54">
        <f>ROUNDUP(装备强化!$F$3*INDEX(装备强化!$C$12:$C$26,MATCH(装备强化附表!W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220</v>
      </c>
      <c r="X1098" s="54">
        <f t="shared" si="263"/>
        <v>440000</v>
      </c>
      <c r="Y1098" s="54">
        <f>ROUNDUP(装备强化!$F$3*INDEX(装备强化!$C$12:$C$26,MATCH(装备强化附表!Y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244</v>
      </c>
      <c r="Z1098" s="54">
        <f t="shared" si="264"/>
        <v>488000</v>
      </c>
      <c r="AA1098" s="54">
        <f>ROUNDUP(装备强化!$F$3*INDEX(装备强化!$C$12:$C$26,MATCH(装备强化附表!AA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428</v>
      </c>
      <c r="AB1098" s="54">
        <f t="shared" si="265"/>
        <v>856000</v>
      </c>
      <c r="AC1098" s="54">
        <f>ROUNDUP(装备强化!$F$3*INDEX(装备强化!$C$12:$C$26,MATCH(装备强化附表!AC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475</v>
      </c>
      <c r="AD1098" s="54">
        <f t="shared" si="266"/>
        <v>950000</v>
      </c>
      <c r="AE1098" s="54">
        <f>ROUNDUP(装备强化!$F$3*INDEX(装备强化!$C$12:$C$26,MATCH(装备强化附表!AE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523</v>
      </c>
      <c r="AF1098" s="54">
        <f t="shared" si="267"/>
        <v>1046000</v>
      </c>
      <c r="AG1098" s="54">
        <f>ROUNDUP(装备强化!$F$3*INDEX(装备强化!$C$12:$C$26,MATCH(装备强化附表!AG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570</v>
      </c>
      <c r="AH1098" s="54">
        <f t="shared" si="268"/>
        <v>1140000</v>
      </c>
      <c r="AI1098" s="54">
        <f>ROUNDUP(装备强化!$F$3*INDEX(装备强化!$C$12:$C$26,MATCH(装备强化附表!AI$1,装备强化!$B$12:$B$26,0))*INDEX(装备强化!$G$12:$G$16,MATCH(装备强化附表!$D1098,装备强化!$F$12:$F$16,0))*(INDEX(装备强化!$K$12:$K$26,MATCH(装备强化附表!$E1098,装备强化!$J$12:$J$26,0))+IF($B1098=1,装备强化!$K$28,0))*INDEX(装备强化!$O$12:$O$21,MATCH(装备强化附表!$C1098,装备强化!$N$12:$N$21,0)),0)</f>
        <v>618</v>
      </c>
      <c r="AJ1098" s="54">
        <f t="shared" si="269"/>
        <v>1236000</v>
      </c>
    </row>
    <row r="1099" spans="1:36">
      <c r="A1099" t="s">
        <v>868</v>
      </c>
      <c r="B1099">
        <v>0</v>
      </c>
      <c r="C1099" t="s">
        <v>126</v>
      </c>
      <c r="D1099" t="s">
        <v>313</v>
      </c>
      <c r="E1099">
        <v>20</v>
      </c>
      <c r="F1099" t="s">
        <v>232</v>
      </c>
      <c r="G1099" s="54">
        <f>ROUNDUP(装备强化!$F$3*INDEX(装备强化!$C$12:$C$26,MATCH(装备强化附表!G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13</v>
      </c>
      <c r="H1099" s="54">
        <f t="shared" si="255"/>
        <v>26000</v>
      </c>
      <c r="I1099" s="54">
        <f>ROUNDUP(装备强化!$F$3*INDEX(装备强化!$C$12:$C$26,MATCH(装备强化附表!I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20</v>
      </c>
      <c r="J1099" s="54">
        <f t="shared" si="256"/>
        <v>40000</v>
      </c>
      <c r="K1099" s="54">
        <f>ROUNDUP(装备强化!$F$3*INDEX(装备强化!$C$12:$C$26,MATCH(装备强化附表!K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30</v>
      </c>
      <c r="L1099" s="54">
        <f t="shared" si="257"/>
        <v>60000</v>
      </c>
      <c r="M1099" s="54">
        <f>ROUNDUP(装备强化!$F$3*INDEX(装备强化!$C$12:$C$26,MATCH(装备强化附表!M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36</v>
      </c>
      <c r="N1099" s="54">
        <f t="shared" si="258"/>
        <v>72000</v>
      </c>
      <c r="O1099" s="54">
        <f>ROUNDUP(装备强化!$F$3*INDEX(装备强化!$C$12:$C$26,MATCH(装备强化附表!O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46</v>
      </c>
      <c r="P1099" s="54">
        <f t="shared" si="259"/>
        <v>92000</v>
      </c>
      <c r="Q1099" s="54">
        <f>ROUNDUP(装备强化!$F$3*INDEX(装备强化!$C$12:$C$26,MATCH(装备强化附表!Q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82</v>
      </c>
      <c r="R1099" s="54">
        <f t="shared" si="260"/>
        <v>164000</v>
      </c>
      <c r="S1099" s="54">
        <f>ROUNDUP(装备强化!$F$3*INDEX(装备强化!$C$12:$C$26,MATCH(装备强化附表!S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95</v>
      </c>
      <c r="T1099" s="54">
        <f t="shared" si="261"/>
        <v>190000</v>
      </c>
      <c r="U1099" s="54">
        <f>ROUNDUP(装备强化!$F$3*INDEX(装备强化!$C$12:$C$26,MATCH(装备强化附表!U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108</v>
      </c>
      <c r="V1099" s="54">
        <f t="shared" si="262"/>
        <v>216000</v>
      </c>
      <c r="W1099" s="54">
        <f>ROUNDUP(装备强化!$F$3*INDEX(装备强化!$C$12:$C$26,MATCH(装备强化附表!W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121</v>
      </c>
      <c r="X1099" s="54">
        <f t="shared" si="263"/>
        <v>242000</v>
      </c>
      <c r="Y1099" s="54">
        <f>ROUNDUP(装备强化!$F$3*INDEX(装备强化!$C$12:$C$26,MATCH(装备强化附表!Y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134</v>
      </c>
      <c r="Z1099" s="54">
        <f t="shared" si="264"/>
        <v>268000</v>
      </c>
      <c r="AA1099" s="54">
        <f>ROUNDUP(装备强化!$F$3*INDEX(装备强化!$C$12:$C$26,MATCH(装备强化附表!AA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234</v>
      </c>
      <c r="AB1099" s="54">
        <f t="shared" si="265"/>
        <v>468000</v>
      </c>
      <c r="AC1099" s="54">
        <f>ROUNDUP(装备强化!$F$3*INDEX(装备强化!$C$12:$C$26,MATCH(装备强化附表!AC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260</v>
      </c>
      <c r="AD1099" s="54">
        <f t="shared" si="266"/>
        <v>520000</v>
      </c>
      <c r="AE1099" s="54">
        <f>ROUNDUP(装备强化!$F$3*INDEX(装备强化!$C$12:$C$26,MATCH(装备强化附表!AE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286</v>
      </c>
      <c r="AF1099" s="54">
        <f t="shared" si="267"/>
        <v>572000</v>
      </c>
      <c r="AG1099" s="54">
        <f>ROUNDUP(装备强化!$F$3*INDEX(装备强化!$C$12:$C$26,MATCH(装备强化附表!AG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312</v>
      </c>
      <c r="AH1099" s="54">
        <f t="shared" si="268"/>
        <v>624000</v>
      </c>
      <c r="AI1099" s="54">
        <f>ROUNDUP(装备强化!$F$3*INDEX(装备强化!$C$12:$C$26,MATCH(装备强化附表!AI$1,装备强化!$B$12:$B$26,0))*INDEX(装备强化!$G$12:$G$16,MATCH(装备强化附表!$D1099,装备强化!$F$12:$F$16,0))*(INDEX(装备强化!$K$12:$K$26,MATCH(装备强化附表!$E1099,装备强化!$J$12:$J$26,0))+IF($B1099=1,装备强化!$K$28,0))*INDEX(装备强化!$O$12:$O$21,MATCH(装备强化附表!$C1099,装备强化!$N$12:$N$21,0)),0)</f>
        <v>338</v>
      </c>
      <c r="AJ1099" s="54">
        <f t="shared" si="269"/>
        <v>676000</v>
      </c>
    </row>
    <row r="1100" spans="1:36">
      <c r="A1100" t="s">
        <v>873</v>
      </c>
      <c r="B1100">
        <v>1</v>
      </c>
      <c r="C1100" t="s">
        <v>126</v>
      </c>
      <c r="D1100" t="s">
        <v>313</v>
      </c>
      <c r="E1100">
        <v>20</v>
      </c>
      <c r="F1100" t="s">
        <v>232</v>
      </c>
      <c r="G1100" s="54">
        <f>ROUNDUP(装备强化!$F$3*INDEX(装备强化!$C$12:$C$26,MATCH(装备强化附表!G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19</v>
      </c>
      <c r="H1100" s="54">
        <f t="shared" si="255"/>
        <v>38000</v>
      </c>
      <c r="I1100" s="54">
        <f>ROUNDUP(装备强化!$F$3*INDEX(装备强化!$C$12:$C$26,MATCH(装备强化附表!I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29</v>
      </c>
      <c r="J1100" s="54">
        <f t="shared" si="256"/>
        <v>58000</v>
      </c>
      <c r="K1100" s="54">
        <f>ROUNDUP(装备强化!$F$3*INDEX(装备强化!$C$12:$C$26,MATCH(装备强化附表!K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43</v>
      </c>
      <c r="L1100" s="54">
        <f t="shared" si="257"/>
        <v>86000</v>
      </c>
      <c r="M1100" s="54">
        <f>ROUNDUP(装备强化!$F$3*INDEX(装备强化!$C$12:$C$26,MATCH(装备强化附表!M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53</v>
      </c>
      <c r="N1100" s="54">
        <f t="shared" si="258"/>
        <v>106000</v>
      </c>
      <c r="O1100" s="54">
        <f>ROUNDUP(装备强化!$F$3*INDEX(装备强化!$C$12:$C$26,MATCH(装备强化附表!O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67</v>
      </c>
      <c r="P1100" s="54">
        <f t="shared" si="259"/>
        <v>134000</v>
      </c>
      <c r="Q1100" s="54">
        <f>ROUNDUP(装备强化!$F$3*INDEX(装备强化!$C$12:$C$26,MATCH(装备强化附表!Q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119</v>
      </c>
      <c r="R1100" s="54">
        <f t="shared" si="260"/>
        <v>238000</v>
      </c>
      <c r="S1100" s="54">
        <f>ROUNDUP(装备强化!$F$3*INDEX(装备强化!$C$12:$C$26,MATCH(装备强化附表!S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138</v>
      </c>
      <c r="T1100" s="54">
        <f t="shared" si="261"/>
        <v>276000</v>
      </c>
      <c r="U1100" s="54">
        <f>ROUNDUP(装备强化!$F$3*INDEX(装备强化!$C$12:$C$26,MATCH(装备强化附表!U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157</v>
      </c>
      <c r="V1100" s="54">
        <f t="shared" si="262"/>
        <v>314000</v>
      </c>
      <c r="W1100" s="54">
        <f>ROUNDUP(装备强化!$F$3*INDEX(装备强化!$C$12:$C$26,MATCH(装备强化附表!W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176</v>
      </c>
      <c r="X1100" s="54">
        <f t="shared" si="263"/>
        <v>352000</v>
      </c>
      <c r="Y1100" s="54">
        <f>ROUNDUP(装备强化!$F$3*INDEX(装备强化!$C$12:$C$26,MATCH(装备强化附表!Y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195</v>
      </c>
      <c r="Z1100" s="54">
        <f t="shared" si="264"/>
        <v>390000</v>
      </c>
      <c r="AA1100" s="54">
        <f>ROUNDUP(装备强化!$F$3*INDEX(装备强化!$C$12:$C$26,MATCH(装备强化附表!AA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342</v>
      </c>
      <c r="AB1100" s="54">
        <f t="shared" si="265"/>
        <v>684000</v>
      </c>
      <c r="AC1100" s="54">
        <f>ROUNDUP(装备强化!$F$3*INDEX(装备强化!$C$12:$C$26,MATCH(装备强化附表!AC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380</v>
      </c>
      <c r="AD1100" s="54">
        <f t="shared" si="266"/>
        <v>760000</v>
      </c>
      <c r="AE1100" s="54">
        <f>ROUNDUP(装备强化!$F$3*INDEX(装备强化!$C$12:$C$26,MATCH(装备强化附表!AE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418</v>
      </c>
      <c r="AF1100" s="54">
        <f t="shared" si="267"/>
        <v>836000</v>
      </c>
      <c r="AG1100" s="54">
        <f>ROUNDUP(装备强化!$F$3*INDEX(装备强化!$C$12:$C$26,MATCH(装备强化附表!AG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456</v>
      </c>
      <c r="AH1100" s="54">
        <f t="shared" si="268"/>
        <v>912000</v>
      </c>
      <c r="AI1100" s="54">
        <f>ROUNDUP(装备强化!$F$3*INDEX(装备强化!$C$12:$C$26,MATCH(装备强化附表!AI$1,装备强化!$B$12:$B$26,0))*INDEX(装备强化!$G$12:$G$16,MATCH(装备强化附表!$D1100,装备强化!$F$12:$F$16,0))*(INDEX(装备强化!$K$12:$K$26,MATCH(装备强化附表!$E1100,装备强化!$J$12:$J$26,0))+IF($B1100=1,装备强化!$K$28,0))*INDEX(装备强化!$O$12:$O$21,MATCH(装备强化附表!$C1100,装备强化!$N$12:$N$21,0)),0)</f>
        <v>494</v>
      </c>
      <c r="AJ1100" s="54">
        <f t="shared" si="269"/>
        <v>988000</v>
      </c>
    </row>
    <row r="1101" spans="1:36">
      <c r="A1101" t="s">
        <v>878</v>
      </c>
      <c r="B1101">
        <v>0</v>
      </c>
      <c r="C1101" t="s">
        <v>129</v>
      </c>
      <c r="D1101" t="s">
        <v>313</v>
      </c>
      <c r="E1101">
        <v>20</v>
      </c>
      <c r="F1101" t="s">
        <v>232</v>
      </c>
      <c r="G1101" s="54">
        <f>ROUNDUP(装备强化!$F$3*INDEX(装备强化!$C$12:$C$26,MATCH(装备强化附表!G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13</v>
      </c>
      <c r="H1101" s="54">
        <f t="shared" si="255"/>
        <v>26000</v>
      </c>
      <c r="I1101" s="54">
        <f>ROUNDUP(装备强化!$F$3*INDEX(装备强化!$C$12:$C$26,MATCH(装备强化附表!I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20</v>
      </c>
      <c r="J1101" s="54">
        <f t="shared" si="256"/>
        <v>40000</v>
      </c>
      <c r="K1101" s="54">
        <f>ROUNDUP(装备强化!$F$3*INDEX(装备强化!$C$12:$C$26,MATCH(装备强化附表!K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30</v>
      </c>
      <c r="L1101" s="54">
        <f t="shared" si="257"/>
        <v>60000</v>
      </c>
      <c r="M1101" s="54">
        <f>ROUNDUP(装备强化!$F$3*INDEX(装备强化!$C$12:$C$26,MATCH(装备强化附表!M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36</v>
      </c>
      <c r="N1101" s="54">
        <f t="shared" si="258"/>
        <v>72000</v>
      </c>
      <c r="O1101" s="54">
        <f>ROUNDUP(装备强化!$F$3*INDEX(装备强化!$C$12:$C$26,MATCH(装备强化附表!O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46</v>
      </c>
      <c r="P1101" s="54">
        <f t="shared" si="259"/>
        <v>92000</v>
      </c>
      <c r="Q1101" s="54">
        <f>ROUNDUP(装备强化!$F$3*INDEX(装备强化!$C$12:$C$26,MATCH(装备强化附表!Q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82</v>
      </c>
      <c r="R1101" s="54">
        <f t="shared" si="260"/>
        <v>164000</v>
      </c>
      <c r="S1101" s="54">
        <f>ROUNDUP(装备强化!$F$3*INDEX(装备强化!$C$12:$C$26,MATCH(装备强化附表!S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95</v>
      </c>
      <c r="T1101" s="54">
        <f t="shared" si="261"/>
        <v>190000</v>
      </c>
      <c r="U1101" s="54">
        <f>ROUNDUP(装备强化!$F$3*INDEX(装备强化!$C$12:$C$26,MATCH(装备强化附表!U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108</v>
      </c>
      <c r="V1101" s="54">
        <f t="shared" si="262"/>
        <v>216000</v>
      </c>
      <c r="W1101" s="54">
        <f>ROUNDUP(装备强化!$F$3*INDEX(装备强化!$C$12:$C$26,MATCH(装备强化附表!W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121</v>
      </c>
      <c r="X1101" s="54">
        <f t="shared" si="263"/>
        <v>242000</v>
      </c>
      <c r="Y1101" s="54">
        <f>ROUNDUP(装备强化!$F$3*INDEX(装备强化!$C$12:$C$26,MATCH(装备强化附表!Y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134</v>
      </c>
      <c r="Z1101" s="54">
        <f t="shared" si="264"/>
        <v>268000</v>
      </c>
      <c r="AA1101" s="54">
        <f>ROUNDUP(装备强化!$F$3*INDEX(装备强化!$C$12:$C$26,MATCH(装备强化附表!AA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234</v>
      </c>
      <c r="AB1101" s="54">
        <f t="shared" si="265"/>
        <v>468000</v>
      </c>
      <c r="AC1101" s="54">
        <f>ROUNDUP(装备强化!$F$3*INDEX(装备强化!$C$12:$C$26,MATCH(装备强化附表!AC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260</v>
      </c>
      <c r="AD1101" s="54">
        <f t="shared" si="266"/>
        <v>520000</v>
      </c>
      <c r="AE1101" s="54">
        <f>ROUNDUP(装备强化!$F$3*INDEX(装备强化!$C$12:$C$26,MATCH(装备强化附表!AE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286</v>
      </c>
      <c r="AF1101" s="54">
        <f t="shared" si="267"/>
        <v>572000</v>
      </c>
      <c r="AG1101" s="54">
        <f>ROUNDUP(装备强化!$F$3*INDEX(装备强化!$C$12:$C$26,MATCH(装备强化附表!AG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312</v>
      </c>
      <c r="AH1101" s="54">
        <f t="shared" si="268"/>
        <v>624000</v>
      </c>
      <c r="AI1101" s="54">
        <f>ROUNDUP(装备强化!$F$3*INDEX(装备强化!$C$12:$C$26,MATCH(装备强化附表!AI$1,装备强化!$B$12:$B$26,0))*INDEX(装备强化!$G$12:$G$16,MATCH(装备强化附表!$D1101,装备强化!$F$12:$F$16,0))*(INDEX(装备强化!$K$12:$K$26,MATCH(装备强化附表!$E1101,装备强化!$J$12:$J$26,0))+IF($B1101=1,装备强化!$K$28,0))*INDEX(装备强化!$O$12:$O$21,MATCH(装备强化附表!$C1101,装备强化!$N$12:$N$21,0)),0)</f>
        <v>338</v>
      </c>
      <c r="AJ1101" s="54">
        <f t="shared" si="269"/>
        <v>676000</v>
      </c>
    </row>
    <row r="1102" spans="1:36">
      <c r="A1102" t="s">
        <v>883</v>
      </c>
      <c r="B1102">
        <v>1</v>
      </c>
      <c r="C1102" t="s">
        <v>129</v>
      </c>
      <c r="D1102" t="s">
        <v>313</v>
      </c>
      <c r="E1102">
        <v>20</v>
      </c>
      <c r="F1102" t="s">
        <v>232</v>
      </c>
      <c r="G1102" s="54">
        <f>ROUNDUP(装备强化!$F$3*INDEX(装备强化!$C$12:$C$26,MATCH(装备强化附表!G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19</v>
      </c>
      <c r="H1102" s="54">
        <f t="shared" si="255"/>
        <v>38000</v>
      </c>
      <c r="I1102" s="54">
        <f>ROUNDUP(装备强化!$F$3*INDEX(装备强化!$C$12:$C$26,MATCH(装备强化附表!I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29</v>
      </c>
      <c r="J1102" s="54">
        <f t="shared" si="256"/>
        <v>58000</v>
      </c>
      <c r="K1102" s="54">
        <f>ROUNDUP(装备强化!$F$3*INDEX(装备强化!$C$12:$C$26,MATCH(装备强化附表!K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43</v>
      </c>
      <c r="L1102" s="54">
        <f t="shared" si="257"/>
        <v>86000</v>
      </c>
      <c r="M1102" s="54">
        <f>ROUNDUP(装备强化!$F$3*INDEX(装备强化!$C$12:$C$26,MATCH(装备强化附表!M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53</v>
      </c>
      <c r="N1102" s="54">
        <f t="shared" si="258"/>
        <v>106000</v>
      </c>
      <c r="O1102" s="54">
        <f>ROUNDUP(装备强化!$F$3*INDEX(装备强化!$C$12:$C$26,MATCH(装备强化附表!O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67</v>
      </c>
      <c r="P1102" s="54">
        <f t="shared" si="259"/>
        <v>134000</v>
      </c>
      <c r="Q1102" s="54">
        <f>ROUNDUP(装备强化!$F$3*INDEX(装备强化!$C$12:$C$26,MATCH(装备强化附表!Q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119</v>
      </c>
      <c r="R1102" s="54">
        <f t="shared" si="260"/>
        <v>238000</v>
      </c>
      <c r="S1102" s="54">
        <f>ROUNDUP(装备强化!$F$3*INDEX(装备强化!$C$12:$C$26,MATCH(装备强化附表!S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138</v>
      </c>
      <c r="T1102" s="54">
        <f t="shared" si="261"/>
        <v>276000</v>
      </c>
      <c r="U1102" s="54">
        <f>ROUNDUP(装备强化!$F$3*INDEX(装备强化!$C$12:$C$26,MATCH(装备强化附表!U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157</v>
      </c>
      <c r="V1102" s="54">
        <f t="shared" si="262"/>
        <v>314000</v>
      </c>
      <c r="W1102" s="54">
        <f>ROUNDUP(装备强化!$F$3*INDEX(装备强化!$C$12:$C$26,MATCH(装备强化附表!W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176</v>
      </c>
      <c r="X1102" s="54">
        <f t="shared" si="263"/>
        <v>352000</v>
      </c>
      <c r="Y1102" s="54">
        <f>ROUNDUP(装备强化!$F$3*INDEX(装备强化!$C$12:$C$26,MATCH(装备强化附表!Y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195</v>
      </c>
      <c r="Z1102" s="54">
        <f t="shared" si="264"/>
        <v>390000</v>
      </c>
      <c r="AA1102" s="54">
        <f>ROUNDUP(装备强化!$F$3*INDEX(装备强化!$C$12:$C$26,MATCH(装备强化附表!AA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342</v>
      </c>
      <c r="AB1102" s="54">
        <f t="shared" si="265"/>
        <v>684000</v>
      </c>
      <c r="AC1102" s="54">
        <f>ROUNDUP(装备强化!$F$3*INDEX(装备强化!$C$12:$C$26,MATCH(装备强化附表!AC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380</v>
      </c>
      <c r="AD1102" s="54">
        <f t="shared" si="266"/>
        <v>760000</v>
      </c>
      <c r="AE1102" s="54">
        <f>ROUNDUP(装备强化!$F$3*INDEX(装备强化!$C$12:$C$26,MATCH(装备强化附表!AE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418</v>
      </c>
      <c r="AF1102" s="54">
        <f t="shared" si="267"/>
        <v>836000</v>
      </c>
      <c r="AG1102" s="54">
        <f>ROUNDUP(装备强化!$F$3*INDEX(装备强化!$C$12:$C$26,MATCH(装备强化附表!AG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456</v>
      </c>
      <c r="AH1102" s="54">
        <f t="shared" si="268"/>
        <v>912000</v>
      </c>
      <c r="AI1102" s="54">
        <f>ROUNDUP(装备强化!$F$3*INDEX(装备强化!$C$12:$C$26,MATCH(装备强化附表!AI$1,装备强化!$B$12:$B$26,0))*INDEX(装备强化!$G$12:$G$16,MATCH(装备强化附表!$D1102,装备强化!$F$12:$F$16,0))*(INDEX(装备强化!$K$12:$K$26,MATCH(装备强化附表!$E1102,装备强化!$J$12:$J$26,0))+IF($B1102=1,装备强化!$K$28,0))*INDEX(装备强化!$O$12:$O$21,MATCH(装备强化附表!$C1102,装备强化!$N$12:$N$21,0)),0)</f>
        <v>494</v>
      </c>
      <c r="AJ1102" s="54">
        <f t="shared" si="269"/>
        <v>988000</v>
      </c>
    </row>
    <row r="1103" spans="1:36">
      <c r="A1103" t="s">
        <v>888</v>
      </c>
      <c r="B1103">
        <v>0</v>
      </c>
      <c r="C1103" t="s">
        <v>123</v>
      </c>
      <c r="D1103" t="s">
        <v>313</v>
      </c>
      <c r="E1103">
        <v>25</v>
      </c>
      <c r="F1103" t="s">
        <v>232</v>
      </c>
      <c r="G1103" s="54">
        <f>ROUNDUP(装备强化!$F$3*INDEX(装备强化!$C$12:$C$26,MATCH(装备强化附表!G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15</v>
      </c>
      <c r="H1103" s="54">
        <f t="shared" si="255"/>
        <v>30000</v>
      </c>
      <c r="I1103" s="54">
        <f>ROUNDUP(装备强化!$F$3*INDEX(装备强化!$C$12:$C$26,MATCH(装备强化附表!I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23</v>
      </c>
      <c r="J1103" s="54">
        <f t="shared" si="256"/>
        <v>46000</v>
      </c>
      <c r="K1103" s="54">
        <f>ROUNDUP(装备强化!$F$3*INDEX(装备强化!$C$12:$C$26,MATCH(装备强化附表!K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34</v>
      </c>
      <c r="L1103" s="54">
        <f t="shared" si="257"/>
        <v>68000</v>
      </c>
      <c r="M1103" s="54">
        <f>ROUNDUP(装备强化!$F$3*INDEX(装备强化!$C$12:$C$26,MATCH(装备强化附表!M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42</v>
      </c>
      <c r="N1103" s="54">
        <f t="shared" si="258"/>
        <v>84000</v>
      </c>
      <c r="O1103" s="54">
        <f>ROUNDUP(装备强化!$F$3*INDEX(装备强化!$C$12:$C$26,MATCH(装备强化附表!O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53</v>
      </c>
      <c r="P1103" s="54">
        <f t="shared" si="259"/>
        <v>106000</v>
      </c>
      <c r="Q1103" s="54">
        <f>ROUNDUP(装备强化!$F$3*INDEX(装备强化!$C$12:$C$26,MATCH(装备强化附表!Q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94</v>
      </c>
      <c r="R1103" s="54">
        <f t="shared" si="260"/>
        <v>188000</v>
      </c>
      <c r="S1103" s="54">
        <f>ROUNDUP(装备强化!$F$3*INDEX(装备强化!$C$12:$C$26,MATCH(装备强化附表!S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109</v>
      </c>
      <c r="T1103" s="54">
        <f t="shared" si="261"/>
        <v>218000</v>
      </c>
      <c r="U1103" s="54">
        <f>ROUNDUP(装备强化!$F$3*INDEX(装备强化!$C$12:$C$26,MATCH(装备强化附表!U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124</v>
      </c>
      <c r="V1103" s="54">
        <f t="shared" si="262"/>
        <v>248000</v>
      </c>
      <c r="W1103" s="54">
        <f>ROUNDUP(装备强化!$F$3*INDEX(装备强化!$C$12:$C$26,MATCH(装备强化附表!W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139</v>
      </c>
      <c r="X1103" s="54">
        <f t="shared" si="263"/>
        <v>278000</v>
      </c>
      <c r="Y1103" s="54">
        <f>ROUNDUP(装备强化!$F$3*INDEX(装备强化!$C$12:$C$26,MATCH(装备强化附表!Y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154</v>
      </c>
      <c r="Z1103" s="54">
        <f t="shared" si="264"/>
        <v>308000</v>
      </c>
      <c r="AA1103" s="54">
        <f>ROUNDUP(装备强化!$F$3*INDEX(装备强化!$C$12:$C$26,MATCH(装备强化附表!AA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270</v>
      </c>
      <c r="AB1103" s="54">
        <f t="shared" si="265"/>
        <v>540000</v>
      </c>
      <c r="AC1103" s="54">
        <f>ROUNDUP(装备强化!$F$3*INDEX(装备强化!$C$12:$C$26,MATCH(装备强化附表!AC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300</v>
      </c>
      <c r="AD1103" s="54">
        <f t="shared" si="266"/>
        <v>600000</v>
      </c>
      <c r="AE1103" s="54">
        <f>ROUNDUP(装备强化!$F$3*INDEX(装备强化!$C$12:$C$26,MATCH(装备强化附表!AE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330</v>
      </c>
      <c r="AF1103" s="54">
        <f t="shared" si="267"/>
        <v>660000</v>
      </c>
      <c r="AG1103" s="54">
        <f>ROUNDUP(装备强化!$F$3*INDEX(装备强化!$C$12:$C$26,MATCH(装备强化附表!AG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360</v>
      </c>
      <c r="AH1103" s="54">
        <f t="shared" si="268"/>
        <v>720000</v>
      </c>
      <c r="AI1103" s="54">
        <f>ROUNDUP(装备强化!$F$3*INDEX(装备强化!$C$12:$C$26,MATCH(装备强化附表!AI$1,装备强化!$B$12:$B$26,0))*INDEX(装备强化!$G$12:$G$16,MATCH(装备强化附表!$D1103,装备强化!$F$12:$F$16,0))*(INDEX(装备强化!$K$12:$K$26,MATCH(装备强化附表!$E1103,装备强化!$J$12:$J$26,0))+IF($B1103=1,装备强化!$K$28,0))*INDEX(装备强化!$O$12:$O$21,MATCH(装备强化附表!$C1103,装备强化!$N$12:$N$21,0)),0)</f>
        <v>390</v>
      </c>
      <c r="AJ1103" s="54">
        <f t="shared" si="269"/>
        <v>780000</v>
      </c>
    </row>
    <row r="1104" spans="1:36">
      <c r="A1104" t="s">
        <v>893</v>
      </c>
      <c r="B1104">
        <v>0</v>
      </c>
      <c r="C1104" t="s">
        <v>124</v>
      </c>
      <c r="D1104" t="s">
        <v>313</v>
      </c>
      <c r="E1104">
        <v>25</v>
      </c>
      <c r="F1104" t="s">
        <v>232</v>
      </c>
      <c r="G1104" s="54">
        <f>ROUNDUP(装备强化!$F$3*INDEX(装备强化!$C$12:$C$26,MATCH(装备强化附表!G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19</v>
      </c>
      <c r="H1104" s="54">
        <f t="shared" si="255"/>
        <v>38000</v>
      </c>
      <c r="I1104" s="54">
        <f>ROUNDUP(装备强化!$F$3*INDEX(装备强化!$C$12:$C$26,MATCH(装备强化附表!I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29</v>
      </c>
      <c r="J1104" s="54">
        <f t="shared" si="256"/>
        <v>58000</v>
      </c>
      <c r="K1104" s="54">
        <f>ROUNDUP(装备强化!$F$3*INDEX(装备强化!$C$12:$C$26,MATCH(装备强化附表!K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43</v>
      </c>
      <c r="L1104" s="54">
        <f t="shared" si="257"/>
        <v>86000</v>
      </c>
      <c r="M1104" s="54">
        <f>ROUNDUP(装备强化!$F$3*INDEX(装备强化!$C$12:$C$26,MATCH(装备强化附表!M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52</v>
      </c>
      <c r="N1104" s="54">
        <f t="shared" si="258"/>
        <v>104000</v>
      </c>
      <c r="O1104" s="54">
        <f>ROUNDUP(装备强化!$F$3*INDEX(装备强化!$C$12:$C$26,MATCH(装备强化附表!O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66</v>
      </c>
      <c r="P1104" s="54">
        <f t="shared" si="259"/>
        <v>132000</v>
      </c>
      <c r="Q1104" s="54">
        <f>ROUNDUP(装备强化!$F$3*INDEX(装备强化!$C$12:$C$26,MATCH(装备强化附表!Q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118</v>
      </c>
      <c r="R1104" s="54">
        <f t="shared" si="260"/>
        <v>236000</v>
      </c>
      <c r="S1104" s="54">
        <f>ROUNDUP(装备强化!$F$3*INDEX(装备强化!$C$12:$C$26,MATCH(装备强化附表!S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136</v>
      </c>
      <c r="T1104" s="54">
        <f t="shared" si="261"/>
        <v>272000</v>
      </c>
      <c r="U1104" s="54">
        <f>ROUNDUP(装备强化!$F$3*INDEX(装备强化!$C$12:$C$26,MATCH(装备强化附表!U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155</v>
      </c>
      <c r="V1104" s="54">
        <f t="shared" si="262"/>
        <v>310000</v>
      </c>
      <c r="W1104" s="54">
        <f>ROUNDUP(装备强化!$F$3*INDEX(装备强化!$C$12:$C$26,MATCH(装备强化附表!W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174</v>
      </c>
      <c r="X1104" s="54">
        <f t="shared" si="263"/>
        <v>348000</v>
      </c>
      <c r="Y1104" s="54">
        <f>ROUNDUP(装备强化!$F$3*INDEX(装备强化!$C$12:$C$26,MATCH(装备强化附表!Y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193</v>
      </c>
      <c r="Z1104" s="54">
        <f t="shared" si="264"/>
        <v>386000</v>
      </c>
      <c r="AA1104" s="54">
        <f>ROUNDUP(装备强化!$F$3*INDEX(装备强化!$C$12:$C$26,MATCH(装备强化附表!AA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338</v>
      </c>
      <c r="AB1104" s="54">
        <f t="shared" si="265"/>
        <v>676000</v>
      </c>
      <c r="AC1104" s="54">
        <f>ROUNDUP(装备强化!$F$3*INDEX(装备强化!$C$12:$C$26,MATCH(装备强化附表!AC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375</v>
      </c>
      <c r="AD1104" s="54">
        <f t="shared" si="266"/>
        <v>750000</v>
      </c>
      <c r="AE1104" s="54">
        <f>ROUNDUP(装备强化!$F$3*INDEX(装备强化!$C$12:$C$26,MATCH(装备强化附表!AE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413</v>
      </c>
      <c r="AF1104" s="54">
        <f t="shared" si="267"/>
        <v>826000</v>
      </c>
      <c r="AG1104" s="54">
        <f>ROUNDUP(装备强化!$F$3*INDEX(装备强化!$C$12:$C$26,MATCH(装备强化附表!AG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450</v>
      </c>
      <c r="AH1104" s="54">
        <f t="shared" si="268"/>
        <v>900000</v>
      </c>
      <c r="AI1104" s="54">
        <f>ROUNDUP(装备强化!$F$3*INDEX(装备强化!$C$12:$C$26,MATCH(装备强化附表!AI$1,装备强化!$B$12:$B$26,0))*INDEX(装备强化!$G$12:$G$16,MATCH(装备强化附表!$D1104,装备强化!$F$12:$F$16,0))*(INDEX(装备强化!$K$12:$K$26,MATCH(装备强化附表!$E1104,装备强化!$J$12:$J$26,0))+IF($B1104=1,装备强化!$K$28,0))*INDEX(装备强化!$O$12:$O$21,MATCH(装备强化附表!$C1104,装备强化!$N$12:$N$21,0)),0)</f>
        <v>488</v>
      </c>
      <c r="AJ1104" s="54">
        <f t="shared" si="269"/>
        <v>976000</v>
      </c>
    </row>
    <row r="1105" spans="1:36">
      <c r="A1105" t="s">
        <v>898</v>
      </c>
      <c r="B1105">
        <v>0</v>
      </c>
      <c r="C1105" t="s">
        <v>125</v>
      </c>
      <c r="D1105" t="s">
        <v>313</v>
      </c>
      <c r="E1105">
        <v>25</v>
      </c>
      <c r="F1105" t="s">
        <v>232</v>
      </c>
      <c r="G1105" s="54">
        <f>ROUNDUP(装备强化!$F$3*INDEX(装备强化!$C$12:$C$26,MATCH(装备强化附表!G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19</v>
      </c>
      <c r="H1105" s="54">
        <f t="shared" si="255"/>
        <v>38000</v>
      </c>
      <c r="I1105" s="54">
        <f>ROUNDUP(装备强化!$F$3*INDEX(装备强化!$C$12:$C$26,MATCH(装备强化附表!I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29</v>
      </c>
      <c r="J1105" s="54">
        <f t="shared" si="256"/>
        <v>58000</v>
      </c>
      <c r="K1105" s="54">
        <f>ROUNDUP(装备强化!$F$3*INDEX(装备强化!$C$12:$C$26,MATCH(装备强化附表!K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43</v>
      </c>
      <c r="L1105" s="54">
        <f t="shared" si="257"/>
        <v>86000</v>
      </c>
      <c r="M1105" s="54">
        <f>ROUNDUP(装备强化!$F$3*INDEX(装备强化!$C$12:$C$26,MATCH(装备强化附表!M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52</v>
      </c>
      <c r="N1105" s="54">
        <f t="shared" si="258"/>
        <v>104000</v>
      </c>
      <c r="O1105" s="54">
        <f>ROUNDUP(装备强化!$F$3*INDEX(装备强化!$C$12:$C$26,MATCH(装备强化附表!O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66</v>
      </c>
      <c r="P1105" s="54">
        <f t="shared" si="259"/>
        <v>132000</v>
      </c>
      <c r="Q1105" s="54">
        <f>ROUNDUP(装备强化!$F$3*INDEX(装备强化!$C$12:$C$26,MATCH(装备强化附表!Q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118</v>
      </c>
      <c r="R1105" s="54">
        <f t="shared" si="260"/>
        <v>236000</v>
      </c>
      <c r="S1105" s="54">
        <f>ROUNDUP(装备强化!$F$3*INDEX(装备强化!$C$12:$C$26,MATCH(装备强化附表!S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136</v>
      </c>
      <c r="T1105" s="54">
        <f t="shared" si="261"/>
        <v>272000</v>
      </c>
      <c r="U1105" s="54">
        <f>ROUNDUP(装备强化!$F$3*INDEX(装备强化!$C$12:$C$26,MATCH(装备强化附表!U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155</v>
      </c>
      <c r="V1105" s="54">
        <f t="shared" si="262"/>
        <v>310000</v>
      </c>
      <c r="W1105" s="54">
        <f>ROUNDUP(装备强化!$F$3*INDEX(装备强化!$C$12:$C$26,MATCH(装备强化附表!W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174</v>
      </c>
      <c r="X1105" s="54">
        <f t="shared" si="263"/>
        <v>348000</v>
      </c>
      <c r="Y1105" s="54">
        <f>ROUNDUP(装备强化!$F$3*INDEX(装备强化!$C$12:$C$26,MATCH(装备强化附表!Y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193</v>
      </c>
      <c r="Z1105" s="54">
        <f t="shared" si="264"/>
        <v>386000</v>
      </c>
      <c r="AA1105" s="54">
        <f>ROUNDUP(装备强化!$F$3*INDEX(装备强化!$C$12:$C$26,MATCH(装备强化附表!AA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338</v>
      </c>
      <c r="AB1105" s="54">
        <f t="shared" si="265"/>
        <v>676000</v>
      </c>
      <c r="AC1105" s="54">
        <f>ROUNDUP(装备强化!$F$3*INDEX(装备强化!$C$12:$C$26,MATCH(装备强化附表!AC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375</v>
      </c>
      <c r="AD1105" s="54">
        <f t="shared" si="266"/>
        <v>750000</v>
      </c>
      <c r="AE1105" s="54">
        <f>ROUNDUP(装备强化!$F$3*INDEX(装备强化!$C$12:$C$26,MATCH(装备强化附表!AE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413</v>
      </c>
      <c r="AF1105" s="54">
        <f t="shared" si="267"/>
        <v>826000</v>
      </c>
      <c r="AG1105" s="54">
        <f>ROUNDUP(装备强化!$F$3*INDEX(装备强化!$C$12:$C$26,MATCH(装备强化附表!AG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450</v>
      </c>
      <c r="AH1105" s="54">
        <f t="shared" si="268"/>
        <v>900000</v>
      </c>
      <c r="AI1105" s="54">
        <f>ROUNDUP(装备强化!$F$3*INDEX(装备强化!$C$12:$C$26,MATCH(装备强化附表!AI$1,装备强化!$B$12:$B$26,0))*INDEX(装备强化!$G$12:$G$16,MATCH(装备强化附表!$D1105,装备强化!$F$12:$F$16,0))*(INDEX(装备强化!$K$12:$K$26,MATCH(装备强化附表!$E1105,装备强化!$J$12:$J$26,0))+IF($B1105=1,装备强化!$K$28,0))*INDEX(装备强化!$O$12:$O$21,MATCH(装备强化附表!$C1105,装备强化!$N$12:$N$21,0)),0)</f>
        <v>488</v>
      </c>
      <c r="AJ1105" s="54">
        <f t="shared" si="269"/>
        <v>976000</v>
      </c>
    </row>
    <row r="1106" spans="1:36">
      <c r="A1106" t="s">
        <v>903</v>
      </c>
      <c r="B1106">
        <v>0</v>
      </c>
      <c r="C1106" t="s">
        <v>130</v>
      </c>
      <c r="D1106" t="s">
        <v>313</v>
      </c>
      <c r="E1106">
        <v>25</v>
      </c>
      <c r="F1106" t="s">
        <v>232</v>
      </c>
      <c r="G1106" s="54">
        <f>ROUNDUP(装备强化!$F$3*INDEX(装备强化!$C$12:$C$26,MATCH(装备强化附表!G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15</v>
      </c>
      <c r="H1106" s="54">
        <f t="shared" si="255"/>
        <v>30000</v>
      </c>
      <c r="I1106" s="54">
        <f>ROUNDUP(装备强化!$F$3*INDEX(装备强化!$C$12:$C$26,MATCH(装备强化附表!I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23</v>
      </c>
      <c r="J1106" s="54">
        <f t="shared" si="256"/>
        <v>46000</v>
      </c>
      <c r="K1106" s="54">
        <f>ROUNDUP(装备强化!$F$3*INDEX(装备强化!$C$12:$C$26,MATCH(装备强化附表!K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34</v>
      </c>
      <c r="L1106" s="54">
        <f t="shared" si="257"/>
        <v>68000</v>
      </c>
      <c r="M1106" s="54">
        <f>ROUNDUP(装备强化!$F$3*INDEX(装备强化!$C$12:$C$26,MATCH(装备强化附表!M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42</v>
      </c>
      <c r="N1106" s="54">
        <f t="shared" si="258"/>
        <v>84000</v>
      </c>
      <c r="O1106" s="54">
        <f>ROUNDUP(装备强化!$F$3*INDEX(装备强化!$C$12:$C$26,MATCH(装备强化附表!O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53</v>
      </c>
      <c r="P1106" s="54">
        <f t="shared" si="259"/>
        <v>106000</v>
      </c>
      <c r="Q1106" s="54">
        <f>ROUNDUP(装备强化!$F$3*INDEX(装备强化!$C$12:$C$26,MATCH(装备强化附表!Q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94</v>
      </c>
      <c r="R1106" s="54">
        <f t="shared" si="260"/>
        <v>188000</v>
      </c>
      <c r="S1106" s="54">
        <f>ROUNDUP(装备强化!$F$3*INDEX(装备强化!$C$12:$C$26,MATCH(装备强化附表!S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109</v>
      </c>
      <c r="T1106" s="54">
        <f t="shared" si="261"/>
        <v>218000</v>
      </c>
      <c r="U1106" s="54">
        <f>ROUNDUP(装备强化!$F$3*INDEX(装备强化!$C$12:$C$26,MATCH(装备强化附表!U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124</v>
      </c>
      <c r="V1106" s="54">
        <f t="shared" si="262"/>
        <v>248000</v>
      </c>
      <c r="W1106" s="54">
        <f>ROUNDUP(装备强化!$F$3*INDEX(装备强化!$C$12:$C$26,MATCH(装备强化附表!W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139</v>
      </c>
      <c r="X1106" s="54">
        <f t="shared" si="263"/>
        <v>278000</v>
      </c>
      <c r="Y1106" s="54">
        <f>ROUNDUP(装备强化!$F$3*INDEX(装备强化!$C$12:$C$26,MATCH(装备强化附表!Y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154</v>
      </c>
      <c r="Z1106" s="54">
        <f t="shared" si="264"/>
        <v>308000</v>
      </c>
      <c r="AA1106" s="54">
        <f>ROUNDUP(装备强化!$F$3*INDEX(装备强化!$C$12:$C$26,MATCH(装备强化附表!AA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270</v>
      </c>
      <c r="AB1106" s="54">
        <f t="shared" si="265"/>
        <v>540000</v>
      </c>
      <c r="AC1106" s="54">
        <f>ROUNDUP(装备强化!$F$3*INDEX(装备强化!$C$12:$C$26,MATCH(装备强化附表!AC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300</v>
      </c>
      <c r="AD1106" s="54">
        <f t="shared" si="266"/>
        <v>600000</v>
      </c>
      <c r="AE1106" s="54">
        <f>ROUNDUP(装备强化!$F$3*INDEX(装备强化!$C$12:$C$26,MATCH(装备强化附表!AE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330</v>
      </c>
      <c r="AF1106" s="54">
        <f t="shared" si="267"/>
        <v>660000</v>
      </c>
      <c r="AG1106" s="54">
        <f>ROUNDUP(装备强化!$F$3*INDEX(装备强化!$C$12:$C$26,MATCH(装备强化附表!AG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360</v>
      </c>
      <c r="AH1106" s="54">
        <f t="shared" si="268"/>
        <v>720000</v>
      </c>
      <c r="AI1106" s="54">
        <f>ROUNDUP(装备强化!$F$3*INDEX(装备强化!$C$12:$C$26,MATCH(装备强化附表!AI$1,装备强化!$B$12:$B$26,0))*INDEX(装备强化!$G$12:$G$16,MATCH(装备强化附表!$D1106,装备强化!$F$12:$F$16,0))*(INDEX(装备强化!$K$12:$K$26,MATCH(装备强化附表!$E1106,装备强化!$J$12:$J$26,0))+IF($B1106=1,装备强化!$K$28,0))*INDEX(装备强化!$O$12:$O$21,MATCH(装备强化附表!$C1106,装备强化!$N$12:$N$21,0)),0)</f>
        <v>390</v>
      </c>
      <c r="AJ1106" s="54">
        <f t="shared" si="269"/>
        <v>780000</v>
      </c>
    </row>
    <row r="1107" spans="1:36">
      <c r="A1107" t="s">
        <v>908</v>
      </c>
      <c r="B1107">
        <v>0</v>
      </c>
      <c r="C1107" t="s">
        <v>131</v>
      </c>
      <c r="D1107" t="s">
        <v>313</v>
      </c>
      <c r="E1107">
        <v>25</v>
      </c>
      <c r="F1107" t="s">
        <v>232</v>
      </c>
      <c r="G1107" s="54">
        <f>ROUNDUP(装备强化!$F$3*INDEX(装备强化!$C$12:$C$26,MATCH(装备强化附表!G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15</v>
      </c>
      <c r="H1107" s="54">
        <f t="shared" si="255"/>
        <v>30000</v>
      </c>
      <c r="I1107" s="54">
        <f>ROUNDUP(装备强化!$F$3*INDEX(装备强化!$C$12:$C$26,MATCH(装备强化附表!I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23</v>
      </c>
      <c r="J1107" s="54">
        <f t="shared" si="256"/>
        <v>46000</v>
      </c>
      <c r="K1107" s="54">
        <f>ROUNDUP(装备强化!$F$3*INDEX(装备强化!$C$12:$C$26,MATCH(装备强化附表!K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34</v>
      </c>
      <c r="L1107" s="54">
        <f t="shared" si="257"/>
        <v>68000</v>
      </c>
      <c r="M1107" s="54">
        <f>ROUNDUP(装备强化!$F$3*INDEX(装备强化!$C$12:$C$26,MATCH(装备强化附表!M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42</v>
      </c>
      <c r="N1107" s="54">
        <f t="shared" si="258"/>
        <v>84000</v>
      </c>
      <c r="O1107" s="54">
        <f>ROUNDUP(装备强化!$F$3*INDEX(装备强化!$C$12:$C$26,MATCH(装备强化附表!O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53</v>
      </c>
      <c r="P1107" s="54">
        <f t="shared" si="259"/>
        <v>106000</v>
      </c>
      <c r="Q1107" s="54">
        <f>ROUNDUP(装备强化!$F$3*INDEX(装备强化!$C$12:$C$26,MATCH(装备强化附表!Q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94</v>
      </c>
      <c r="R1107" s="54">
        <f t="shared" si="260"/>
        <v>188000</v>
      </c>
      <c r="S1107" s="54">
        <f>ROUNDUP(装备强化!$F$3*INDEX(装备强化!$C$12:$C$26,MATCH(装备强化附表!S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109</v>
      </c>
      <c r="T1107" s="54">
        <f t="shared" si="261"/>
        <v>218000</v>
      </c>
      <c r="U1107" s="54">
        <f>ROUNDUP(装备强化!$F$3*INDEX(装备强化!$C$12:$C$26,MATCH(装备强化附表!U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124</v>
      </c>
      <c r="V1107" s="54">
        <f t="shared" si="262"/>
        <v>248000</v>
      </c>
      <c r="W1107" s="54">
        <f>ROUNDUP(装备强化!$F$3*INDEX(装备强化!$C$12:$C$26,MATCH(装备强化附表!W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139</v>
      </c>
      <c r="X1107" s="54">
        <f t="shared" si="263"/>
        <v>278000</v>
      </c>
      <c r="Y1107" s="54">
        <f>ROUNDUP(装备强化!$F$3*INDEX(装备强化!$C$12:$C$26,MATCH(装备强化附表!Y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154</v>
      </c>
      <c r="Z1107" s="54">
        <f t="shared" si="264"/>
        <v>308000</v>
      </c>
      <c r="AA1107" s="54">
        <f>ROUNDUP(装备强化!$F$3*INDEX(装备强化!$C$12:$C$26,MATCH(装备强化附表!AA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270</v>
      </c>
      <c r="AB1107" s="54">
        <f t="shared" si="265"/>
        <v>540000</v>
      </c>
      <c r="AC1107" s="54">
        <f>ROUNDUP(装备强化!$F$3*INDEX(装备强化!$C$12:$C$26,MATCH(装备强化附表!AC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300</v>
      </c>
      <c r="AD1107" s="54">
        <f t="shared" si="266"/>
        <v>600000</v>
      </c>
      <c r="AE1107" s="54">
        <f>ROUNDUP(装备强化!$F$3*INDEX(装备强化!$C$12:$C$26,MATCH(装备强化附表!AE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330</v>
      </c>
      <c r="AF1107" s="54">
        <f t="shared" si="267"/>
        <v>660000</v>
      </c>
      <c r="AG1107" s="54">
        <f>ROUNDUP(装备强化!$F$3*INDEX(装备强化!$C$12:$C$26,MATCH(装备强化附表!AG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360</v>
      </c>
      <c r="AH1107" s="54">
        <f t="shared" si="268"/>
        <v>720000</v>
      </c>
      <c r="AI1107" s="54">
        <f>ROUNDUP(装备强化!$F$3*INDEX(装备强化!$C$12:$C$26,MATCH(装备强化附表!AI$1,装备强化!$B$12:$B$26,0))*INDEX(装备强化!$G$12:$G$16,MATCH(装备强化附表!$D1107,装备强化!$F$12:$F$16,0))*(INDEX(装备强化!$K$12:$K$26,MATCH(装备强化附表!$E1107,装备强化!$J$12:$J$26,0))+IF($B1107=1,装备强化!$K$28,0))*INDEX(装备强化!$O$12:$O$21,MATCH(装备强化附表!$C1107,装备强化!$N$12:$N$21,0)),0)</f>
        <v>390</v>
      </c>
      <c r="AJ1107" s="54">
        <f t="shared" si="269"/>
        <v>780000</v>
      </c>
    </row>
    <row r="1108" spans="1:36">
      <c r="A1108" t="s">
        <v>913</v>
      </c>
      <c r="B1108">
        <v>0</v>
      </c>
      <c r="C1108" t="s">
        <v>132</v>
      </c>
      <c r="D1108" t="s">
        <v>313</v>
      </c>
      <c r="E1108">
        <v>25</v>
      </c>
      <c r="F1108" t="s">
        <v>232</v>
      </c>
      <c r="G1108" s="54">
        <f>ROUNDUP(装备强化!$F$3*INDEX(装备强化!$C$12:$C$26,MATCH(装备强化附表!G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9</v>
      </c>
      <c r="H1108" s="54">
        <f t="shared" si="255"/>
        <v>18000</v>
      </c>
      <c r="I1108" s="54">
        <f>ROUNDUP(装备强化!$F$3*INDEX(装备强化!$C$12:$C$26,MATCH(装备强化附表!I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14</v>
      </c>
      <c r="J1108" s="54">
        <f t="shared" si="256"/>
        <v>28000</v>
      </c>
      <c r="K1108" s="54">
        <f>ROUNDUP(装备强化!$F$3*INDEX(装备强化!$C$12:$C$26,MATCH(装备强化附表!K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21</v>
      </c>
      <c r="L1108" s="54">
        <f t="shared" si="257"/>
        <v>42000</v>
      </c>
      <c r="M1108" s="54">
        <f>ROUNDUP(装备强化!$F$3*INDEX(装备强化!$C$12:$C$26,MATCH(装备强化附表!M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25</v>
      </c>
      <c r="N1108" s="54">
        <f t="shared" si="258"/>
        <v>50000</v>
      </c>
      <c r="O1108" s="54">
        <f>ROUNDUP(装备强化!$F$3*INDEX(装备强化!$C$12:$C$26,MATCH(装备强化附表!O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32</v>
      </c>
      <c r="P1108" s="54">
        <f t="shared" si="259"/>
        <v>64000</v>
      </c>
      <c r="Q1108" s="54">
        <f>ROUNDUP(装备强化!$F$3*INDEX(装备强化!$C$12:$C$26,MATCH(装备强化附表!Q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57</v>
      </c>
      <c r="R1108" s="54">
        <f t="shared" si="260"/>
        <v>114000</v>
      </c>
      <c r="S1108" s="54">
        <f>ROUNDUP(装备强化!$F$3*INDEX(装备强化!$C$12:$C$26,MATCH(装备强化附表!S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66</v>
      </c>
      <c r="T1108" s="54">
        <f t="shared" si="261"/>
        <v>132000</v>
      </c>
      <c r="U1108" s="54">
        <f>ROUNDUP(装备强化!$F$3*INDEX(装备强化!$C$12:$C$26,MATCH(装备强化附表!U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75</v>
      </c>
      <c r="V1108" s="54">
        <f t="shared" si="262"/>
        <v>150000</v>
      </c>
      <c r="W1108" s="54">
        <f>ROUNDUP(装备强化!$F$3*INDEX(装备强化!$C$12:$C$26,MATCH(装备强化附表!W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84</v>
      </c>
      <c r="X1108" s="54">
        <f t="shared" si="263"/>
        <v>168000</v>
      </c>
      <c r="Y1108" s="54">
        <f>ROUNDUP(装备强化!$F$3*INDEX(装备强化!$C$12:$C$26,MATCH(装备强化附表!Y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93</v>
      </c>
      <c r="Z1108" s="54">
        <f t="shared" si="264"/>
        <v>186000</v>
      </c>
      <c r="AA1108" s="54">
        <f>ROUNDUP(装备强化!$F$3*INDEX(装备强化!$C$12:$C$26,MATCH(装备强化附表!AA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162</v>
      </c>
      <c r="AB1108" s="54">
        <f t="shared" si="265"/>
        <v>324000</v>
      </c>
      <c r="AC1108" s="54">
        <f>ROUNDUP(装备强化!$F$3*INDEX(装备强化!$C$12:$C$26,MATCH(装备强化附表!AC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180</v>
      </c>
      <c r="AD1108" s="54">
        <f t="shared" si="266"/>
        <v>360000</v>
      </c>
      <c r="AE1108" s="54">
        <f>ROUNDUP(装备强化!$F$3*INDEX(装备强化!$C$12:$C$26,MATCH(装备强化附表!AE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198</v>
      </c>
      <c r="AF1108" s="54">
        <f t="shared" si="267"/>
        <v>396000</v>
      </c>
      <c r="AG1108" s="54">
        <f>ROUNDUP(装备强化!$F$3*INDEX(装备强化!$C$12:$C$26,MATCH(装备强化附表!AG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216</v>
      </c>
      <c r="AH1108" s="54">
        <f t="shared" si="268"/>
        <v>432000</v>
      </c>
      <c r="AI1108" s="54">
        <f>ROUNDUP(装备强化!$F$3*INDEX(装备强化!$C$12:$C$26,MATCH(装备强化附表!AI$1,装备强化!$B$12:$B$26,0))*INDEX(装备强化!$G$12:$G$16,MATCH(装备强化附表!$D1108,装备强化!$F$12:$F$16,0))*(INDEX(装备强化!$K$12:$K$26,MATCH(装备强化附表!$E1108,装备强化!$J$12:$J$26,0))+IF($B1108=1,装备强化!$K$28,0))*INDEX(装备强化!$O$12:$O$21,MATCH(装备强化附表!$C1108,装备强化!$N$12:$N$21,0)),0)</f>
        <v>234</v>
      </c>
      <c r="AJ1108" s="54">
        <f t="shared" si="269"/>
        <v>468000</v>
      </c>
    </row>
    <row r="1109" spans="1:36">
      <c r="A1109" t="s">
        <v>918</v>
      </c>
      <c r="B1109">
        <v>0</v>
      </c>
      <c r="C1109" t="s">
        <v>127</v>
      </c>
      <c r="D1109" t="s">
        <v>313</v>
      </c>
      <c r="E1109">
        <v>25</v>
      </c>
      <c r="F1109" t="s">
        <v>135</v>
      </c>
      <c r="G1109" s="54">
        <f>ROUNDUP(装备强化!$F$3*INDEX(装备强化!$C$12:$C$26,MATCH(装备强化附表!G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30</v>
      </c>
      <c r="H1109" s="54">
        <f t="shared" si="255"/>
        <v>60000</v>
      </c>
      <c r="I1109" s="54">
        <f>ROUNDUP(装备强化!$F$3*INDEX(装备强化!$C$12:$C$26,MATCH(装备强化附表!I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45</v>
      </c>
      <c r="J1109" s="54">
        <f t="shared" si="256"/>
        <v>90000</v>
      </c>
      <c r="K1109" s="54">
        <f>ROUNDUP(装备强化!$F$3*INDEX(装备强化!$C$12:$C$26,MATCH(装备强化附表!K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68</v>
      </c>
      <c r="L1109" s="54">
        <f t="shared" si="257"/>
        <v>136000</v>
      </c>
      <c r="M1109" s="54">
        <f>ROUNDUP(装备强化!$F$3*INDEX(装备强化!$C$12:$C$26,MATCH(装备强化附表!M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83</v>
      </c>
      <c r="N1109" s="54">
        <f t="shared" si="258"/>
        <v>166000</v>
      </c>
      <c r="O1109" s="54">
        <f>ROUNDUP(装备强化!$F$3*INDEX(装备强化!$C$12:$C$26,MATCH(装备强化附表!O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105</v>
      </c>
      <c r="P1109" s="54">
        <f t="shared" si="259"/>
        <v>210000</v>
      </c>
      <c r="Q1109" s="54">
        <f>ROUNDUP(装备强化!$F$3*INDEX(装备强化!$C$12:$C$26,MATCH(装备强化附表!Q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188</v>
      </c>
      <c r="R1109" s="54">
        <f t="shared" si="260"/>
        <v>376000</v>
      </c>
      <c r="S1109" s="54">
        <f>ROUNDUP(装备强化!$F$3*INDEX(装备强化!$C$12:$C$26,MATCH(装备强化附表!S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218</v>
      </c>
      <c r="T1109" s="54">
        <f t="shared" si="261"/>
        <v>436000</v>
      </c>
      <c r="U1109" s="54">
        <f>ROUNDUP(装备强化!$F$3*INDEX(装备强化!$C$12:$C$26,MATCH(装备强化附表!U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248</v>
      </c>
      <c r="V1109" s="54">
        <f t="shared" si="262"/>
        <v>496000</v>
      </c>
      <c r="W1109" s="54">
        <f>ROUNDUP(装备强化!$F$3*INDEX(装备强化!$C$12:$C$26,MATCH(装备强化附表!W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278</v>
      </c>
      <c r="X1109" s="54">
        <f t="shared" si="263"/>
        <v>556000</v>
      </c>
      <c r="Y1109" s="54">
        <f>ROUNDUP(装备强化!$F$3*INDEX(装备强化!$C$12:$C$26,MATCH(装备强化附表!Y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308</v>
      </c>
      <c r="Z1109" s="54">
        <f t="shared" si="264"/>
        <v>616000</v>
      </c>
      <c r="AA1109" s="54">
        <f>ROUNDUP(装备强化!$F$3*INDEX(装备强化!$C$12:$C$26,MATCH(装备强化附表!AA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540</v>
      </c>
      <c r="AB1109" s="54">
        <f t="shared" si="265"/>
        <v>1080000</v>
      </c>
      <c r="AC1109" s="54">
        <f>ROUNDUP(装备强化!$F$3*INDEX(装备强化!$C$12:$C$26,MATCH(装备强化附表!AC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600</v>
      </c>
      <c r="AD1109" s="54">
        <f t="shared" si="266"/>
        <v>1200000</v>
      </c>
      <c r="AE1109" s="54">
        <f>ROUNDUP(装备强化!$F$3*INDEX(装备强化!$C$12:$C$26,MATCH(装备强化附表!AE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660</v>
      </c>
      <c r="AF1109" s="54">
        <f t="shared" si="267"/>
        <v>1320000</v>
      </c>
      <c r="AG1109" s="54">
        <f>ROUNDUP(装备强化!$F$3*INDEX(装备强化!$C$12:$C$26,MATCH(装备强化附表!AG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720</v>
      </c>
      <c r="AH1109" s="54">
        <f t="shared" si="268"/>
        <v>1440000</v>
      </c>
      <c r="AI1109" s="54">
        <f>ROUNDUP(装备强化!$F$3*INDEX(装备强化!$C$12:$C$26,MATCH(装备强化附表!AI$1,装备强化!$B$12:$B$26,0))*INDEX(装备强化!$G$12:$G$16,MATCH(装备强化附表!$D1109,装备强化!$F$12:$F$16,0))*(INDEX(装备强化!$K$12:$K$26,MATCH(装备强化附表!$E1109,装备强化!$J$12:$J$26,0))+IF($B1109=1,装备强化!$K$28,0))*INDEX(装备强化!$O$12:$O$21,MATCH(装备强化附表!$C1109,装备强化!$N$12:$N$21,0)),0)</f>
        <v>780</v>
      </c>
      <c r="AJ1109" s="54">
        <f t="shared" si="269"/>
        <v>1560000</v>
      </c>
    </row>
    <row r="1110" spans="1:36">
      <c r="A1110" t="s">
        <v>923</v>
      </c>
      <c r="B1110">
        <v>1</v>
      </c>
      <c r="C1110" t="s">
        <v>127</v>
      </c>
      <c r="D1110" t="s">
        <v>313</v>
      </c>
      <c r="E1110">
        <v>25</v>
      </c>
      <c r="F1110" t="s">
        <v>135</v>
      </c>
      <c r="G1110" s="54">
        <f>ROUNDUP(装备强化!$F$3*INDEX(装备强化!$C$12:$C$26,MATCH(装备强化附表!G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42</v>
      </c>
      <c r="H1110" s="54">
        <f t="shared" si="255"/>
        <v>84000</v>
      </c>
      <c r="I1110" s="54">
        <f>ROUNDUP(装备强化!$F$3*INDEX(装备强化!$C$12:$C$26,MATCH(装备强化附表!I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63</v>
      </c>
      <c r="J1110" s="54">
        <f t="shared" si="256"/>
        <v>126000</v>
      </c>
      <c r="K1110" s="54">
        <f>ROUNDUP(装备强化!$F$3*INDEX(装备强化!$C$12:$C$26,MATCH(装备强化附表!K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95</v>
      </c>
      <c r="L1110" s="54">
        <f t="shared" si="257"/>
        <v>190000</v>
      </c>
      <c r="M1110" s="54">
        <f>ROUNDUP(装备强化!$F$3*INDEX(装备强化!$C$12:$C$26,MATCH(装备强化附表!M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116</v>
      </c>
      <c r="N1110" s="54">
        <f t="shared" si="258"/>
        <v>232000</v>
      </c>
      <c r="O1110" s="54">
        <f>ROUNDUP(装备强化!$F$3*INDEX(装备强化!$C$12:$C$26,MATCH(装备强化附表!O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147</v>
      </c>
      <c r="P1110" s="54">
        <f t="shared" si="259"/>
        <v>294000</v>
      </c>
      <c r="Q1110" s="54">
        <f>ROUNDUP(装备强化!$F$3*INDEX(装备强化!$C$12:$C$26,MATCH(装备强化附表!Q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263</v>
      </c>
      <c r="R1110" s="54">
        <f t="shared" si="260"/>
        <v>526000</v>
      </c>
      <c r="S1110" s="54">
        <f>ROUNDUP(装备强化!$F$3*INDEX(装备强化!$C$12:$C$26,MATCH(装备强化附表!S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305</v>
      </c>
      <c r="T1110" s="54">
        <f t="shared" si="261"/>
        <v>610000</v>
      </c>
      <c r="U1110" s="54">
        <f>ROUNDUP(装备强化!$F$3*INDEX(装备强化!$C$12:$C$26,MATCH(装备强化附表!U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347</v>
      </c>
      <c r="V1110" s="54">
        <f t="shared" si="262"/>
        <v>694000</v>
      </c>
      <c r="W1110" s="54">
        <f>ROUNDUP(装备强化!$F$3*INDEX(装备强化!$C$12:$C$26,MATCH(装备强化附表!W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389</v>
      </c>
      <c r="X1110" s="54">
        <f t="shared" si="263"/>
        <v>778000</v>
      </c>
      <c r="Y1110" s="54">
        <f>ROUNDUP(装备强化!$F$3*INDEX(装备强化!$C$12:$C$26,MATCH(装备强化附表!Y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431</v>
      </c>
      <c r="Z1110" s="54">
        <f t="shared" si="264"/>
        <v>862000</v>
      </c>
      <c r="AA1110" s="54">
        <f>ROUNDUP(装备强化!$F$3*INDEX(装备强化!$C$12:$C$26,MATCH(装备强化附表!AA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756</v>
      </c>
      <c r="AB1110" s="54">
        <f t="shared" si="265"/>
        <v>1512000</v>
      </c>
      <c r="AC1110" s="54">
        <f>ROUNDUP(装备强化!$F$3*INDEX(装备强化!$C$12:$C$26,MATCH(装备强化附表!AC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840</v>
      </c>
      <c r="AD1110" s="54">
        <f t="shared" si="266"/>
        <v>1680000</v>
      </c>
      <c r="AE1110" s="54">
        <f>ROUNDUP(装备强化!$F$3*INDEX(装备强化!$C$12:$C$26,MATCH(装备强化附表!AE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924</v>
      </c>
      <c r="AF1110" s="54">
        <f t="shared" si="267"/>
        <v>1848000</v>
      </c>
      <c r="AG1110" s="54">
        <f>ROUNDUP(装备强化!$F$3*INDEX(装备强化!$C$12:$C$26,MATCH(装备强化附表!AG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1008</v>
      </c>
      <c r="AH1110" s="54">
        <f t="shared" si="268"/>
        <v>2016000</v>
      </c>
      <c r="AI1110" s="54">
        <f>ROUNDUP(装备强化!$F$3*INDEX(装备强化!$C$12:$C$26,MATCH(装备强化附表!AI$1,装备强化!$B$12:$B$26,0))*INDEX(装备强化!$G$12:$G$16,MATCH(装备强化附表!$D1110,装备强化!$F$12:$F$16,0))*(INDEX(装备强化!$K$12:$K$26,MATCH(装备强化附表!$E1110,装备强化!$J$12:$J$26,0))+IF($B1110=1,装备强化!$K$28,0))*INDEX(装备强化!$O$12:$O$21,MATCH(装备强化附表!$C1110,装备强化!$N$12:$N$21,0)),0)</f>
        <v>1092</v>
      </c>
      <c r="AJ1110" s="54">
        <f t="shared" si="269"/>
        <v>2184000</v>
      </c>
    </row>
    <row r="1111" spans="1:36">
      <c r="A1111" t="s">
        <v>928</v>
      </c>
      <c r="B1111">
        <v>0</v>
      </c>
      <c r="C1111" t="s">
        <v>128</v>
      </c>
      <c r="D1111" t="s">
        <v>313</v>
      </c>
      <c r="E1111">
        <v>25</v>
      </c>
      <c r="F1111" t="s">
        <v>135</v>
      </c>
      <c r="G1111" s="54">
        <f>ROUNDUP(装备强化!$F$3*INDEX(装备强化!$C$12:$C$26,MATCH(装备强化附表!G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19</v>
      </c>
      <c r="H1111" s="54">
        <f t="shared" si="255"/>
        <v>38000</v>
      </c>
      <c r="I1111" s="54">
        <f>ROUNDUP(装备强化!$F$3*INDEX(装备强化!$C$12:$C$26,MATCH(装备强化附表!I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29</v>
      </c>
      <c r="J1111" s="54">
        <f t="shared" si="256"/>
        <v>58000</v>
      </c>
      <c r="K1111" s="54">
        <f>ROUNDUP(装备强化!$F$3*INDEX(装备强化!$C$12:$C$26,MATCH(装备强化附表!K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43</v>
      </c>
      <c r="L1111" s="54">
        <f t="shared" si="257"/>
        <v>86000</v>
      </c>
      <c r="M1111" s="54">
        <f>ROUNDUP(装备强化!$F$3*INDEX(装备强化!$C$12:$C$26,MATCH(装备强化附表!M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52</v>
      </c>
      <c r="N1111" s="54">
        <f t="shared" si="258"/>
        <v>104000</v>
      </c>
      <c r="O1111" s="54">
        <f>ROUNDUP(装备强化!$F$3*INDEX(装备强化!$C$12:$C$26,MATCH(装备强化附表!O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66</v>
      </c>
      <c r="P1111" s="54">
        <f t="shared" si="259"/>
        <v>132000</v>
      </c>
      <c r="Q1111" s="54">
        <f>ROUNDUP(装备强化!$F$3*INDEX(装备强化!$C$12:$C$26,MATCH(装备强化附表!Q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118</v>
      </c>
      <c r="R1111" s="54">
        <f t="shared" si="260"/>
        <v>236000</v>
      </c>
      <c r="S1111" s="54">
        <f>ROUNDUP(装备强化!$F$3*INDEX(装备强化!$C$12:$C$26,MATCH(装备强化附表!S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136</v>
      </c>
      <c r="T1111" s="54">
        <f t="shared" si="261"/>
        <v>272000</v>
      </c>
      <c r="U1111" s="54">
        <f>ROUNDUP(装备强化!$F$3*INDEX(装备强化!$C$12:$C$26,MATCH(装备强化附表!U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155</v>
      </c>
      <c r="V1111" s="54">
        <f t="shared" si="262"/>
        <v>310000</v>
      </c>
      <c r="W1111" s="54">
        <f>ROUNDUP(装备强化!$F$3*INDEX(装备强化!$C$12:$C$26,MATCH(装备强化附表!W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174</v>
      </c>
      <c r="X1111" s="54">
        <f t="shared" si="263"/>
        <v>348000</v>
      </c>
      <c r="Y1111" s="54">
        <f>ROUNDUP(装备强化!$F$3*INDEX(装备强化!$C$12:$C$26,MATCH(装备强化附表!Y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193</v>
      </c>
      <c r="Z1111" s="54">
        <f t="shared" si="264"/>
        <v>386000</v>
      </c>
      <c r="AA1111" s="54">
        <f>ROUNDUP(装备强化!$F$3*INDEX(装备强化!$C$12:$C$26,MATCH(装备强化附表!AA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338</v>
      </c>
      <c r="AB1111" s="54">
        <f t="shared" si="265"/>
        <v>676000</v>
      </c>
      <c r="AC1111" s="54">
        <f>ROUNDUP(装备强化!$F$3*INDEX(装备强化!$C$12:$C$26,MATCH(装备强化附表!AC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375</v>
      </c>
      <c r="AD1111" s="54">
        <f t="shared" si="266"/>
        <v>750000</v>
      </c>
      <c r="AE1111" s="54">
        <f>ROUNDUP(装备强化!$F$3*INDEX(装备强化!$C$12:$C$26,MATCH(装备强化附表!AE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413</v>
      </c>
      <c r="AF1111" s="54">
        <f t="shared" si="267"/>
        <v>826000</v>
      </c>
      <c r="AG1111" s="54">
        <f>ROUNDUP(装备强化!$F$3*INDEX(装备强化!$C$12:$C$26,MATCH(装备强化附表!AG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450</v>
      </c>
      <c r="AH1111" s="54">
        <f t="shared" si="268"/>
        <v>900000</v>
      </c>
      <c r="AI1111" s="54">
        <f>ROUNDUP(装备强化!$F$3*INDEX(装备强化!$C$12:$C$26,MATCH(装备强化附表!AI$1,装备强化!$B$12:$B$26,0))*INDEX(装备强化!$G$12:$G$16,MATCH(装备强化附表!$D1111,装备强化!$F$12:$F$16,0))*(INDEX(装备强化!$K$12:$K$26,MATCH(装备强化附表!$E1111,装备强化!$J$12:$J$26,0))+IF($B1111=1,装备强化!$K$28,0))*INDEX(装备强化!$O$12:$O$21,MATCH(装备强化附表!$C1111,装备强化!$N$12:$N$21,0)),0)</f>
        <v>488</v>
      </c>
      <c r="AJ1111" s="54">
        <f t="shared" si="269"/>
        <v>976000</v>
      </c>
    </row>
    <row r="1112" spans="1:36">
      <c r="A1112" t="s">
        <v>933</v>
      </c>
      <c r="B1112">
        <v>1</v>
      </c>
      <c r="C1112" t="s">
        <v>128</v>
      </c>
      <c r="D1112" t="s">
        <v>313</v>
      </c>
      <c r="E1112">
        <v>25</v>
      </c>
      <c r="F1112" t="s">
        <v>135</v>
      </c>
      <c r="G1112" s="54">
        <f>ROUNDUP(装备强化!$F$3*INDEX(装备强化!$C$12:$C$26,MATCH(装备强化附表!G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27</v>
      </c>
      <c r="H1112" s="54">
        <f t="shared" si="255"/>
        <v>54000</v>
      </c>
      <c r="I1112" s="54">
        <f>ROUNDUP(装备强化!$F$3*INDEX(装备强化!$C$12:$C$26,MATCH(装备强化附表!I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40</v>
      </c>
      <c r="J1112" s="54">
        <f t="shared" si="256"/>
        <v>80000</v>
      </c>
      <c r="K1112" s="54">
        <f>ROUNDUP(装备强化!$F$3*INDEX(装备强化!$C$12:$C$26,MATCH(装备强化附表!K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60</v>
      </c>
      <c r="L1112" s="54">
        <f t="shared" si="257"/>
        <v>120000</v>
      </c>
      <c r="M1112" s="54">
        <f>ROUNDUP(装备强化!$F$3*INDEX(装备强化!$C$12:$C$26,MATCH(装备强化附表!M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73</v>
      </c>
      <c r="N1112" s="54">
        <f t="shared" si="258"/>
        <v>146000</v>
      </c>
      <c r="O1112" s="54">
        <f>ROUNDUP(装备强化!$F$3*INDEX(装备强化!$C$12:$C$26,MATCH(装备强化附表!O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92</v>
      </c>
      <c r="P1112" s="54">
        <f t="shared" si="259"/>
        <v>184000</v>
      </c>
      <c r="Q1112" s="54">
        <f>ROUNDUP(装备强化!$F$3*INDEX(装备强化!$C$12:$C$26,MATCH(装备强化附表!Q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165</v>
      </c>
      <c r="R1112" s="54">
        <f t="shared" si="260"/>
        <v>330000</v>
      </c>
      <c r="S1112" s="54">
        <f>ROUNDUP(装备强化!$F$3*INDEX(装备强化!$C$12:$C$26,MATCH(装备强化附表!S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191</v>
      </c>
      <c r="T1112" s="54">
        <f t="shared" si="261"/>
        <v>382000</v>
      </c>
      <c r="U1112" s="54">
        <f>ROUNDUP(装备强化!$F$3*INDEX(装备强化!$C$12:$C$26,MATCH(装备强化附表!U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217</v>
      </c>
      <c r="V1112" s="54">
        <f t="shared" si="262"/>
        <v>434000</v>
      </c>
      <c r="W1112" s="54">
        <f>ROUNDUP(装备强化!$F$3*INDEX(装备强化!$C$12:$C$26,MATCH(装备强化附表!W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243</v>
      </c>
      <c r="X1112" s="54">
        <f t="shared" si="263"/>
        <v>486000</v>
      </c>
      <c r="Y1112" s="54">
        <f>ROUNDUP(装备强化!$F$3*INDEX(装备强化!$C$12:$C$26,MATCH(装备强化附表!Y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270</v>
      </c>
      <c r="Z1112" s="54">
        <f t="shared" si="264"/>
        <v>540000</v>
      </c>
      <c r="AA1112" s="54">
        <f>ROUNDUP(装备强化!$F$3*INDEX(装备强化!$C$12:$C$26,MATCH(装备强化附表!AA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473</v>
      </c>
      <c r="AB1112" s="54">
        <f t="shared" si="265"/>
        <v>946000</v>
      </c>
      <c r="AC1112" s="54">
        <f>ROUNDUP(装备强化!$F$3*INDEX(装备强化!$C$12:$C$26,MATCH(装备强化附表!AC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525</v>
      </c>
      <c r="AD1112" s="54">
        <f t="shared" si="266"/>
        <v>1050000</v>
      </c>
      <c r="AE1112" s="54">
        <f>ROUNDUP(装备强化!$F$3*INDEX(装备强化!$C$12:$C$26,MATCH(装备强化附表!AE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578</v>
      </c>
      <c r="AF1112" s="54">
        <f t="shared" si="267"/>
        <v>1156000</v>
      </c>
      <c r="AG1112" s="54">
        <f>ROUNDUP(装备强化!$F$3*INDEX(装备强化!$C$12:$C$26,MATCH(装备强化附表!AG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630</v>
      </c>
      <c r="AH1112" s="54">
        <f t="shared" si="268"/>
        <v>1260000</v>
      </c>
      <c r="AI1112" s="54">
        <f>ROUNDUP(装备强化!$F$3*INDEX(装备强化!$C$12:$C$26,MATCH(装备强化附表!AI$1,装备强化!$B$12:$B$26,0))*INDEX(装备强化!$G$12:$G$16,MATCH(装备强化附表!$D1112,装备强化!$F$12:$F$16,0))*(INDEX(装备强化!$K$12:$K$26,MATCH(装备强化附表!$E1112,装备强化!$J$12:$J$26,0))+IF($B1112=1,装备强化!$K$28,0))*INDEX(装备强化!$O$12:$O$21,MATCH(装备强化附表!$C1112,装备强化!$N$12:$N$21,0)),0)</f>
        <v>683</v>
      </c>
      <c r="AJ1112" s="54">
        <f t="shared" si="269"/>
        <v>1366000</v>
      </c>
    </row>
    <row r="1113" spans="1:36">
      <c r="A1113" t="s">
        <v>938</v>
      </c>
      <c r="B1113">
        <v>0</v>
      </c>
      <c r="C1113" t="s">
        <v>127</v>
      </c>
      <c r="D1113" t="s">
        <v>313</v>
      </c>
      <c r="E1113">
        <v>25</v>
      </c>
      <c r="F1113" t="s">
        <v>139</v>
      </c>
      <c r="G1113" s="54">
        <f>ROUNDUP(装备强化!$F$3*INDEX(装备强化!$C$12:$C$26,MATCH(装备强化附表!G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30</v>
      </c>
      <c r="H1113" s="54">
        <f t="shared" si="255"/>
        <v>60000</v>
      </c>
      <c r="I1113" s="54">
        <f>ROUNDUP(装备强化!$F$3*INDEX(装备强化!$C$12:$C$26,MATCH(装备强化附表!I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45</v>
      </c>
      <c r="J1113" s="54">
        <f t="shared" si="256"/>
        <v>90000</v>
      </c>
      <c r="K1113" s="54">
        <f>ROUNDUP(装备强化!$F$3*INDEX(装备强化!$C$12:$C$26,MATCH(装备强化附表!K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68</v>
      </c>
      <c r="L1113" s="54">
        <f t="shared" si="257"/>
        <v>136000</v>
      </c>
      <c r="M1113" s="54">
        <f>ROUNDUP(装备强化!$F$3*INDEX(装备强化!$C$12:$C$26,MATCH(装备强化附表!M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83</v>
      </c>
      <c r="N1113" s="54">
        <f t="shared" si="258"/>
        <v>166000</v>
      </c>
      <c r="O1113" s="54">
        <f>ROUNDUP(装备强化!$F$3*INDEX(装备强化!$C$12:$C$26,MATCH(装备强化附表!O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105</v>
      </c>
      <c r="P1113" s="54">
        <f t="shared" si="259"/>
        <v>210000</v>
      </c>
      <c r="Q1113" s="54">
        <f>ROUNDUP(装备强化!$F$3*INDEX(装备强化!$C$12:$C$26,MATCH(装备强化附表!Q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188</v>
      </c>
      <c r="R1113" s="54">
        <f t="shared" si="260"/>
        <v>376000</v>
      </c>
      <c r="S1113" s="54">
        <f>ROUNDUP(装备强化!$F$3*INDEX(装备强化!$C$12:$C$26,MATCH(装备强化附表!S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218</v>
      </c>
      <c r="T1113" s="54">
        <f t="shared" si="261"/>
        <v>436000</v>
      </c>
      <c r="U1113" s="54">
        <f>ROUNDUP(装备强化!$F$3*INDEX(装备强化!$C$12:$C$26,MATCH(装备强化附表!U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248</v>
      </c>
      <c r="V1113" s="54">
        <f t="shared" si="262"/>
        <v>496000</v>
      </c>
      <c r="W1113" s="54">
        <f>ROUNDUP(装备强化!$F$3*INDEX(装备强化!$C$12:$C$26,MATCH(装备强化附表!W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278</v>
      </c>
      <c r="X1113" s="54">
        <f t="shared" si="263"/>
        <v>556000</v>
      </c>
      <c r="Y1113" s="54">
        <f>ROUNDUP(装备强化!$F$3*INDEX(装备强化!$C$12:$C$26,MATCH(装备强化附表!Y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308</v>
      </c>
      <c r="Z1113" s="54">
        <f t="shared" si="264"/>
        <v>616000</v>
      </c>
      <c r="AA1113" s="54">
        <f>ROUNDUP(装备强化!$F$3*INDEX(装备强化!$C$12:$C$26,MATCH(装备强化附表!AA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540</v>
      </c>
      <c r="AB1113" s="54">
        <f t="shared" si="265"/>
        <v>1080000</v>
      </c>
      <c r="AC1113" s="54">
        <f>ROUNDUP(装备强化!$F$3*INDEX(装备强化!$C$12:$C$26,MATCH(装备强化附表!AC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600</v>
      </c>
      <c r="AD1113" s="54">
        <f t="shared" si="266"/>
        <v>1200000</v>
      </c>
      <c r="AE1113" s="54">
        <f>ROUNDUP(装备强化!$F$3*INDEX(装备强化!$C$12:$C$26,MATCH(装备强化附表!AE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660</v>
      </c>
      <c r="AF1113" s="54">
        <f t="shared" si="267"/>
        <v>1320000</v>
      </c>
      <c r="AG1113" s="54">
        <f>ROUNDUP(装备强化!$F$3*INDEX(装备强化!$C$12:$C$26,MATCH(装备强化附表!AG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720</v>
      </c>
      <c r="AH1113" s="54">
        <f t="shared" si="268"/>
        <v>1440000</v>
      </c>
      <c r="AI1113" s="54">
        <f>ROUNDUP(装备强化!$F$3*INDEX(装备强化!$C$12:$C$26,MATCH(装备强化附表!AI$1,装备强化!$B$12:$B$26,0))*INDEX(装备强化!$G$12:$G$16,MATCH(装备强化附表!$D1113,装备强化!$F$12:$F$16,0))*(INDEX(装备强化!$K$12:$K$26,MATCH(装备强化附表!$E1113,装备强化!$J$12:$J$26,0))+IF($B1113=1,装备强化!$K$28,0))*INDEX(装备强化!$O$12:$O$21,MATCH(装备强化附表!$C1113,装备强化!$N$12:$N$21,0)),0)</f>
        <v>780</v>
      </c>
      <c r="AJ1113" s="54">
        <f t="shared" si="269"/>
        <v>1560000</v>
      </c>
    </row>
    <row r="1114" spans="1:36">
      <c r="A1114" t="s">
        <v>943</v>
      </c>
      <c r="B1114">
        <v>1</v>
      </c>
      <c r="C1114" t="s">
        <v>127</v>
      </c>
      <c r="D1114" t="s">
        <v>313</v>
      </c>
      <c r="E1114">
        <v>25</v>
      </c>
      <c r="F1114" t="s">
        <v>139</v>
      </c>
      <c r="G1114" s="54">
        <f>ROUNDUP(装备强化!$F$3*INDEX(装备强化!$C$12:$C$26,MATCH(装备强化附表!G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42</v>
      </c>
      <c r="H1114" s="54">
        <f t="shared" si="255"/>
        <v>84000</v>
      </c>
      <c r="I1114" s="54">
        <f>ROUNDUP(装备强化!$F$3*INDEX(装备强化!$C$12:$C$26,MATCH(装备强化附表!I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63</v>
      </c>
      <c r="J1114" s="54">
        <f t="shared" si="256"/>
        <v>126000</v>
      </c>
      <c r="K1114" s="54">
        <f>ROUNDUP(装备强化!$F$3*INDEX(装备强化!$C$12:$C$26,MATCH(装备强化附表!K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95</v>
      </c>
      <c r="L1114" s="54">
        <f t="shared" si="257"/>
        <v>190000</v>
      </c>
      <c r="M1114" s="54">
        <f>ROUNDUP(装备强化!$F$3*INDEX(装备强化!$C$12:$C$26,MATCH(装备强化附表!M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116</v>
      </c>
      <c r="N1114" s="54">
        <f t="shared" si="258"/>
        <v>232000</v>
      </c>
      <c r="O1114" s="54">
        <f>ROUNDUP(装备强化!$F$3*INDEX(装备强化!$C$12:$C$26,MATCH(装备强化附表!O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147</v>
      </c>
      <c r="P1114" s="54">
        <f t="shared" si="259"/>
        <v>294000</v>
      </c>
      <c r="Q1114" s="54">
        <f>ROUNDUP(装备强化!$F$3*INDEX(装备强化!$C$12:$C$26,MATCH(装备强化附表!Q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263</v>
      </c>
      <c r="R1114" s="54">
        <f t="shared" si="260"/>
        <v>526000</v>
      </c>
      <c r="S1114" s="54">
        <f>ROUNDUP(装备强化!$F$3*INDEX(装备强化!$C$12:$C$26,MATCH(装备强化附表!S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305</v>
      </c>
      <c r="T1114" s="54">
        <f t="shared" si="261"/>
        <v>610000</v>
      </c>
      <c r="U1114" s="54">
        <f>ROUNDUP(装备强化!$F$3*INDEX(装备强化!$C$12:$C$26,MATCH(装备强化附表!U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347</v>
      </c>
      <c r="V1114" s="54">
        <f t="shared" si="262"/>
        <v>694000</v>
      </c>
      <c r="W1114" s="54">
        <f>ROUNDUP(装备强化!$F$3*INDEX(装备强化!$C$12:$C$26,MATCH(装备强化附表!W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389</v>
      </c>
      <c r="X1114" s="54">
        <f t="shared" si="263"/>
        <v>778000</v>
      </c>
      <c r="Y1114" s="54">
        <f>ROUNDUP(装备强化!$F$3*INDEX(装备强化!$C$12:$C$26,MATCH(装备强化附表!Y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431</v>
      </c>
      <c r="Z1114" s="54">
        <f t="shared" si="264"/>
        <v>862000</v>
      </c>
      <c r="AA1114" s="54">
        <f>ROUNDUP(装备强化!$F$3*INDEX(装备强化!$C$12:$C$26,MATCH(装备强化附表!AA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756</v>
      </c>
      <c r="AB1114" s="54">
        <f t="shared" si="265"/>
        <v>1512000</v>
      </c>
      <c r="AC1114" s="54">
        <f>ROUNDUP(装备强化!$F$3*INDEX(装备强化!$C$12:$C$26,MATCH(装备强化附表!AC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840</v>
      </c>
      <c r="AD1114" s="54">
        <f t="shared" si="266"/>
        <v>1680000</v>
      </c>
      <c r="AE1114" s="54">
        <f>ROUNDUP(装备强化!$F$3*INDEX(装备强化!$C$12:$C$26,MATCH(装备强化附表!AE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924</v>
      </c>
      <c r="AF1114" s="54">
        <f t="shared" si="267"/>
        <v>1848000</v>
      </c>
      <c r="AG1114" s="54">
        <f>ROUNDUP(装备强化!$F$3*INDEX(装备强化!$C$12:$C$26,MATCH(装备强化附表!AG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1008</v>
      </c>
      <c r="AH1114" s="54">
        <f t="shared" si="268"/>
        <v>2016000</v>
      </c>
      <c r="AI1114" s="54">
        <f>ROUNDUP(装备强化!$F$3*INDEX(装备强化!$C$12:$C$26,MATCH(装备强化附表!AI$1,装备强化!$B$12:$B$26,0))*INDEX(装备强化!$G$12:$G$16,MATCH(装备强化附表!$D1114,装备强化!$F$12:$F$16,0))*(INDEX(装备强化!$K$12:$K$26,MATCH(装备强化附表!$E1114,装备强化!$J$12:$J$26,0))+IF($B1114=1,装备强化!$K$28,0))*INDEX(装备强化!$O$12:$O$21,MATCH(装备强化附表!$C1114,装备强化!$N$12:$N$21,0)),0)</f>
        <v>1092</v>
      </c>
      <c r="AJ1114" s="54">
        <f t="shared" si="269"/>
        <v>2184000</v>
      </c>
    </row>
    <row r="1115" spans="1:36">
      <c r="A1115" t="s">
        <v>948</v>
      </c>
      <c r="B1115">
        <v>0</v>
      </c>
      <c r="C1115" t="s">
        <v>128</v>
      </c>
      <c r="D1115" t="s">
        <v>313</v>
      </c>
      <c r="E1115">
        <v>25</v>
      </c>
      <c r="F1115" t="s">
        <v>139</v>
      </c>
      <c r="G1115" s="54">
        <f>ROUNDUP(装备强化!$F$3*INDEX(装备强化!$C$12:$C$26,MATCH(装备强化附表!G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19</v>
      </c>
      <c r="H1115" s="54">
        <f t="shared" si="255"/>
        <v>38000</v>
      </c>
      <c r="I1115" s="54">
        <f>ROUNDUP(装备强化!$F$3*INDEX(装备强化!$C$12:$C$26,MATCH(装备强化附表!I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29</v>
      </c>
      <c r="J1115" s="54">
        <f t="shared" si="256"/>
        <v>58000</v>
      </c>
      <c r="K1115" s="54">
        <f>ROUNDUP(装备强化!$F$3*INDEX(装备强化!$C$12:$C$26,MATCH(装备强化附表!K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43</v>
      </c>
      <c r="L1115" s="54">
        <f t="shared" si="257"/>
        <v>86000</v>
      </c>
      <c r="M1115" s="54">
        <f>ROUNDUP(装备强化!$F$3*INDEX(装备强化!$C$12:$C$26,MATCH(装备强化附表!M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52</v>
      </c>
      <c r="N1115" s="54">
        <f t="shared" si="258"/>
        <v>104000</v>
      </c>
      <c r="O1115" s="54">
        <f>ROUNDUP(装备强化!$F$3*INDEX(装备强化!$C$12:$C$26,MATCH(装备强化附表!O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66</v>
      </c>
      <c r="P1115" s="54">
        <f t="shared" si="259"/>
        <v>132000</v>
      </c>
      <c r="Q1115" s="54">
        <f>ROUNDUP(装备强化!$F$3*INDEX(装备强化!$C$12:$C$26,MATCH(装备强化附表!Q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118</v>
      </c>
      <c r="R1115" s="54">
        <f t="shared" si="260"/>
        <v>236000</v>
      </c>
      <c r="S1115" s="54">
        <f>ROUNDUP(装备强化!$F$3*INDEX(装备强化!$C$12:$C$26,MATCH(装备强化附表!S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136</v>
      </c>
      <c r="T1115" s="54">
        <f t="shared" si="261"/>
        <v>272000</v>
      </c>
      <c r="U1115" s="54">
        <f>ROUNDUP(装备强化!$F$3*INDEX(装备强化!$C$12:$C$26,MATCH(装备强化附表!U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155</v>
      </c>
      <c r="V1115" s="54">
        <f t="shared" si="262"/>
        <v>310000</v>
      </c>
      <c r="W1115" s="54">
        <f>ROUNDUP(装备强化!$F$3*INDEX(装备强化!$C$12:$C$26,MATCH(装备强化附表!W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174</v>
      </c>
      <c r="X1115" s="54">
        <f t="shared" si="263"/>
        <v>348000</v>
      </c>
      <c r="Y1115" s="54">
        <f>ROUNDUP(装备强化!$F$3*INDEX(装备强化!$C$12:$C$26,MATCH(装备强化附表!Y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193</v>
      </c>
      <c r="Z1115" s="54">
        <f t="shared" si="264"/>
        <v>386000</v>
      </c>
      <c r="AA1115" s="54">
        <f>ROUNDUP(装备强化!$F$3*INDEX(装备强化!$C$12:$C$26,MATCH(装备强化附表!AA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338</v>
      </c>
      <c r="AB1115" s="54">
        <f t="shared" si="265"/>
        <v>676000</v>
      </c>
      <c r="AC1115" s="54">
        <f>ROUNDUP(装备强化!$F$3*INDEX(装备强化!$C$12:$C$26,MATCH(装备强化附表!AC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375</v>
      </c>
      <c r="AD1115" s="54">
        <f t="shared" si="266"/>
        <v>750000</v>
      </c>
      <c r="AE1115" s="54">
        <f>ROUNDUP(装备强化!$F$3*INDEX(装备强化!$C$12:$C$26,MATCH(装备强化附表!AE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413</v>
      </c>
      <c r="AF1115" s="54">
        <f t="shared" si="267"/>
        <v>826000</v>
      </c>
      <c r="AG1115" s="54">
        <f>ROUNDUP(装备强化!$F$3*INDEX(装备强化!$C$12:$C$26,MATCH(装备强化附表!AG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450</v>
      </c>
      <c r="AH1115" s="54">
        <f t="shared" si="268"/>
        <v>900000</v>
      </c>
      <c r="AI1115" s="54">
        <f>ROUNDUP(装备强化!$F$3*INDEX(装备强化!$C$12:$C$26,MATCH(装备强化附表!AI$1,装备强化!$B$12:$B$26,0))*INDEX(装备强化!$G$12:$G$16,MATCH(装备强化附表!$D1115,装备强化!$F$12:$F$16,0))*(INDEX(装备强化!$K$12:$K$26,MATCH(装备强化附表!$E1115,装备强化!$J$12:$J$26,0))+IF($B1115=1,装备强化!$K$28,0))*INDEX(装备强化!$O$12:$O$21,MATCH(装备强化附表!$C1115,装备强化!$N$12:$N$21,0)),0)</f>
        <v>488</v>
      </c>
      <c r="AJ1115" s="54">
        <f t="shared" si="269"/>
        <v>976000</v>
      </c>
    </row>
    <row r="1116" spans="1:36">
      <c r="A1116" t="s">
        <v>953</v>
      </c>
      <c r="B1116">
        <v>1</v>
      </c>
      <c r="C1116" t="s">
        <v>128</v>
      </c>
      <c r="D1116" t="s">
        <v>313</v>
      </c>
      <c r="E1116">
        <v>25</v>
      </c>
      <c r="F1116" t="s">
        <v>139</v>
      </c>
      <c r="G1116" s="54">
        <f>ROUNDUP(装备强化!$F$3*INDEX(装备强化!$C$12:$C$26,MATCH(装备强化附表!G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27</v>
      </c>
      <c r="H1116" s="54">
        <f t="shared" si="255"/>
        <v>54000</v>
      </c>
      <c r="I1116" s="54">
        <f>ROUNDUP(装备强化!$F$3*INDEX(装备强化!$C$12:$C$26,MATCH(装备强化附表!I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40</v>
      </c>
      <c r="J1116" s="54">
        <f t="shared" si="256"/>
        <v>80000</v>
      </c>
      <c r="K1116" s="54">
        <f>ROUNDUP(装备强化!$F$3*INDEX(装备强化!$C$12:$C$26,MATCH(装备强化附表!K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60</v>
      </c>
      <c r="L1116" s="54">
        <f t="shared" si="257"/>
        <v>120000</v>
      </c>
      <c r="M1116" s="54">
        <f>ROUNDUP(装备强化!$F$3*INDEX(装备强化!$C$12:$C$26,MATCH(装备强化附表!M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73</v>
      </c>
      <c r="N1116" s="54">
        <f t="shared" si="258"/>
        <v>146000</v>
      </c>
      <c r="O1116" s="54">
        <f>ROUNDUP(装备强化!$F$3*INDEX(装备强化!$C$12:$C$26,MATCH(装备强化附表!O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92</v>
      </c>
      <c r="P1116" s="54">
        <f t="shared" si="259"/>
        <v>184000</v>
      </c>
      <c r="Q1116" s="54">
        <f>ROUNDUP(装备强化!$F$3*INDEX(装备强化!$C$12:$C$26,MATCH(装备强化附表!Q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165</v>
      </c>
      <c r="R1116" s="54">
        <f t="shared" si="260"/>
        <v>330000</v>
      </c>
      <c r="S1116" s="54">
        <f>ROUNDUP(装备强化!$F$3*INDEX(装备强化!$C$12:$C$26,MATCH(装备强化附表!S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191</v>
      </c>
      <c r="T1116" s="54">
        <f t="shared" si="261"/>
        <v>382000</v>
      </c>
      <c r="U1116" s="54">
        <f>ROUNDUP(装备强化!$F$3*INDEX(装备强化!$C$12:$C$26,MATCH(装备强化附表!U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217</v>
      </c>
      <c r="V1116" s="54">
        <f t="shared" si="262"/>
        <v>434000</v>
      </c>
      <c r="W1116" s="54">
        <f>ROUNDUP(装备强化!$F$3*INDEX(装备强化!$C$12:$C$26,MATCH(装备强化附表!W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243</v>
      </c>
      <c r="X1116" s="54">
        <f t="shared" si="263"/>
        <v>486000</v>
      </c>
      <c r="Y1116" s="54">
        <f>ROUNDUP(装备强化!$F$3*INDEX(装备强化!$C$12:$C$26,MATCH(装备强化附表!Y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270</v>
      </c>
      <c r="Z1116" s="54">
        <f t="shared" si="264"/>
        <v>540000</v>
      </c>
      <c r="AA1116" s="54">
        <f>ROUNDUP(装备强化!$F$3*INDEX(装备强化!$C$12:$C$26,MATCH(装备强化附表!AA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473</v>
      </c>
      <c r="AB1116" s="54">
        <f t="shared" si="265"/>
        <v>946000</v>
      </c>
      <c r="AC1116" s="54">
        <f>ROUNDUP(装备强化!$F$3*INDEX(装备强化!$C$12:$C$26,MATCH(装备强化附表!AC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525</v>
      </c>
      <c r="AD1116" s="54">
        <f t="shared" si="266"/>
        <v>1050000</v>
      </c>
      <c r="AE1116" s="54">
        <f>ROUNDUP(装备强化!$F$3*INDEX(装备强化!$C$12:$C$26,MATCH(装备强化附表!AE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578</v>
      </c>
      <c r="AF1116" s="54">
        <f t="shared" si="267"/>
        <v>1156000</v>
      </c>
      <c r="AG1116" s="54">
        <f>ROUNDUP(装备强化!$F$3*INDEX(装备强化!$C$12:$C$26,MATCH(装备强化附表!AG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630</v>
      </c>
      <c r="AH1116" s="54">
        <f t="shared" si="268"/>
        <v>1260000</v>
      </c>
      <c r="AI1116" s="54">
        <f>ROUNDUP(装备强化!$F$3*INDEX(装备强化!$C$12:$C$26,MATCH(装备强化附表!AI$1,装备强化!$B$12:$B$26,0))*INDEX(装备强化!$G$12:$G$16,MATCH(装备强化附表!$D1116,装备强化!$F$12:$F$16,0))*(INDEX(装备强化!$K$12:$K$26,MATCH(装备强化附表!$E1116,装备强化!$J$12:$J$26,0))+IF($B1116=1,装备强化!$K$28,0))*INDEX(装备强化!$O$12:$O$21,MATCH(装备强化附表!$C1116,装备强化!$N$12:$N$21,0)),0)</f>
        <v>683</v>
      </c>
      <c r="AJ1116" s="54">
        <f t="shared" si="269"/>
        <v>1366000</v>
      </c>
    </row>
    <row r="1117" spans="1:36">
      <c r="A1117" t="s">
        <v>958</v>
      </c>
      <c r="B1117">
        <v>0</v>
      </c>
      <c r="C1117" t="s">
        <v>127</v>
      </c>
      <c r="D1117" t="s">
        <v>313</v>
      </c>
      <c r="E1117">
        <v>25</v>
      </c>
      <c r="F1117" t="s">
        <v>137</v>
      </c>
      <c r="G1117" s="54">
        <f>ROUNDUP(装备强化!$F$3*INDEX(装备强化!$C$12:$C$26,MATCH(装备强化附表!G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30</v>
      </c>
      <c r="H1117" s="54">
        <f t="shared" si="255"/>
        <v>60000</v>
      </c>
      <c r="I1117" s="54">
        <f>ROUNDUP(装备强化!$F$3*INDEX(装备强化!$C$12:$C$26,MATCH(装备强化附表!I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45</v>
      </c>
      <c r="J1117" s="54">
        <f t="shared" si="256"/>
        <v>90000</v>
      </c>
      <c r="K1117" s="54">
        <f>ROUNDUP(装备强化!$F$3*INDEX(装备强化!$C$12:$C$26,MATCH(装备强化附表!K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68</v>
      </c>
      <c r="L1117" s="54">
        <f t="shared" si="257"/>
        <v>136000</v>
      </c>
      <c r="M1117" s="54">
        <f>ROUNDUP(装备强化!$F$3*INDEX(装备强化!$C$12:$C$26,MATCH(装备强化附表!M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83</v>
      </c>
      <c r="N1117" s="54">
        <f t="shared" si="258"/>
        <v>166000</v>
      </c>
      <c r="O1117" s="54">
        <f>ROUNDUP(装备强化!$F$3*INDEX(装备强化!$C$12:$C$26,MATCH(装备强化附表!O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105</v>
      </c>
      <c r="P1117" s="54">
        <f t="shared" si="259"/>
        <v>210000</v>
      </c>
      <c r="Q1117" s="54">
        <f>ROUNDUP(装备强化!$F$3*INDEX(装备强化!$C$12:$C$26,MATCH(装备强化附表!Q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188</v>
      </c>
      <c r="R1117" s="54">
        <f t="shared" si="260"/>
        <v>376000</v>
      </c>
      <c r="S1117" s="54">
        <f>ROUNDUP(装备强化!$F$3*INDEX(装备强化!$C$12:$C$26,MATCH(装备强化附表!S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218</v>
      </c>
      <c r="T1117" s="54">
        <f t="shared" si="261"/>
        <v>436000</v>
      </c>
      <c r="U1117" s="54">
        <f>ROUNDUP(装备强化!$F$3*INDEX(装备强化!$C$12:$C$26,MATCH(装备强化附表!U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248</v>
      </c>
      <c r="V1117" s="54">
        <f t="shared" si="262"/>
        <v>496000</v>
      </c>
      <c r="W1117" s="54">
        <f>ROUNDUP(装备强化!$F$3*INDEX(装备强化!$C$12:$C$26,MATCH(装备强化附表!W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278</v>
      </c>
      <c r="X1117" s="54">
        <f t="shared" si="263"/>
        <v>556000</v>
      </c>
      <c r="Y1117" s="54">
        <f>ROUNDUP(装备强化!$F$3*INDEX(装备强化!$C$12:$C$26,MATCH(装备强化附表!Y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308</v>
      </c>
      <c r="Z1117" s="54">
        <f t="shared" si="264"/>
        <v>616000</v>
      </c>
      <c r="AA1117" s="54">
        <f>ROUNDUP(装备强化!$F$3*INDEX(装备强化!$C$12:$C$26,MATCH(装备强化附表!AA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540</v>
      </c>
      <c r="AB1117" s="54">
        <f t="shared" si="265"/>
        <v>1080000</v>
      </c>
      <c r="AC1117" s="54">
        <f>ROUNDUP(装备强化!$F$3*INDEX(装备强化!$C$12:$C$26,MATCH(装备强化附表!AC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600</v>
      </c>
      <c r="AD1117" s="54">
        <f t="shared" si="266"/>
        <v>1200000</v>
      </c>
      <c r="AE1117" s="54">
        <f>ROUNDUP(装备强化!$F$3*INDEX(装备强化!$C$12:$C$26,MATCH(装备强化附表!AE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660</v>
      </c>
      <c r="AF1117" s="54">
        <f t="shared" si="267"/>
        <v>1320000</v>
      </c>
      <c r="AG1117" s="54">
        <f>ROUNDUP(装备强化!$F$3*INDEX(装备强化!$C$12:$C$26,MATCH(装备强化附表!AG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720</v>
      </c>
      <c r="AH1117" s="54">
        <f t="shared" si="268"/>
        <v>1440000</v>
      </c>
      <c r="AI1117" s="54">
        <f>ROUNDUP(装备强化!$F$3*INDEX(装备强化!$C$12:$C$26,MATCH(装备强化附表!AI$1,装备强化!$B$12:$B$26,0))*INDEX(装备强化!$G$12:$G$16,MATCH(装备强化附表!$D1117,装备强化!$F$12:$F$16,0))*(INDEX(装备强化!$K$12:$K$26,MATCH(装备强化附表!$E1117,装备强化!$J$12:$J$26,0))+IF($B1117=1,装备强化!$K$28,0))*INDEX(装备强化!$O$12:$O$21,MATCH(装备强化附表!$C1117,装备强化!$N$12:$N$21,0)),0)</f>
        <v>780</v>
      </c>
      <c r="AJ1117" s="54">
        <f t="shared" si="269"/>
        <v>1560000</v>
      </c>
    </row>
    <row r="1118" spans="1:36">
      <c r="A1118" t="s">
        <v>963</v>
      </c>
      <c r="B1118">
        <v>1</v>
      </c>
      <c r="C1118" t="s">
        <v>127</v>
      </c>
      <c r="D1118" t="s">
        <v>313</v>
      </c>
      <c r="E1118">
        <v>25</v>
      </c>
      <c r="F1118" t="s">
        <v>137</v>
      </c>
      <c r="G1118" s="54">
        <f>ROUNDUP(装备强化!$F$3*INDEX(装备强化!$C$12:$C$26,MATCH(装备强化附表!G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42</v>
      </c>
      <c r="H1118" s="54">
        <f t="shared" si="255"/>
        <v>84000</v>
      </c>
      <c r="I1118" s="54">
        <f>ROUNDUP(装备强化!$F$3*INDEX(装备强化!$C$12:$C$26,MATCH(装备强化附表!I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63</v>
      </c>
      <c r="J1118" s="54">
        <f t="shared" si="256"/>
        <v>126000</v>
      </c>
      <c r="K1118" s="54">
        <f>ROUNDUP(装备强化!$F$3*INDEX(装备强化!$C$12:$C$26,MATCH(装备强化附表!K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95</v>
      </c>
      <c r="L1118" s="54">
        <f t="shared" si="257"/>
        <v>190000</v>
      </c>
      <c r="M1118" s="54">
        <f>ROUNDUP(装备强化!$F$3*INDEX(装备强化!$C$12:$C$26,MATCH(装备强化附表!M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116</v>
      </c>
      <c r="N1118" s="54">
        <f t="shared" si="258"/>
        <v>232000</v>
      </c>
      <c r="O1118" s="54">
        <f>ROUNDUP(装备强化!$F$3*INDEX(装备强化!$C$12:$C$26,MATCH(装备强化附表!O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147</v>
      </c>
      <c r="P1118" s="54">
        <f t="shared" si="259"/>
        <v>294000</v>
      </c>
      <c r="Q1118" s="54">
        <f>ROUNDUP(装备强化!$F$3*INDEX(装备强化!$C$12:$C$26,MATCH(装备强化附表!Q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263</v>
      </c>
      <c r="R1118" s="54">
        <f t="shared" si="260"/>
        <v>526000</v>
      </c>
      <c r="S1118" s="54">
        <f>ROUNDUP(装备强化!$F$3*INDEX(装备强化!$C$12:$C$26,MATCH(装备强化附表!S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305</v>
      </c>
      <c r="T1118" s="54">
        <f t="shared" si="261"/>
        <v>610000</v>
      </c>
      <c r="U1118" s="54">
        <f>ROUNDUP(装备强化!$F$3*INDEX(装备强化!$C$12:$C$26,MATCH(装备强化附表!U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347</v>
      </c>
      <c r="V1118" s="54">
        <f t="shared" si="262"/>
        <v>694000</v>
      </c>
      <c r="W1118" s="54">
        <f>ROUNDUP(装备强化!$F$3*INDEX(装备强化!$C$12:$C$26,MATCH(装备强化附表!W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389</v>
      </c>
      <c r="X1118" s="54">
        <f t="shared" si="263"/>
        <v>778000</v>
      </c>
      <c r="Y1118" s="54">
        <f>ROUNDUP(装备强化!$F$3*INDEX(装备强化!$C$12:$C$26,MATCH(装备强化附表!Y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431</v>
      </c>
      <c r="Z1118" s="54">
        <f t="shared" si="264"/>
        <v>862000</v>
      </c>
      <c r="AA1118" s="54">
        <f>ROUNDUP(装备强化!$F$3*INDEX(装备强化!$C$12:$C$26,MATCH(装备强化附表!AA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756</v>
      </c>
      <c r="AB1118" s="54">
        <f t="shared" si="265"/>
        <v>1512000</v>
      </c>
      <c r="AC1118" s="54">
        <f>ROUNDUP(装备强化!$F$3*INDEX(装备强化!$C$12:$C$26,MATCH(装备强化附表!AC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840</v>
      </c>
      <c r="AD1118" s="54">
        <f t="shared" si="266"/>
        <v>1680000</v>
      </c>
      <c r="AE1118" s="54">
        <f>ROUNDUP(装备强化!$F$3*INDEX(装备强化!$C$12:$C$26,MATCH(装备强化附表!AE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924</v>
      </c>
      <c r="AF1118" s="54">
        <f t="shared" si="267"/>
        <v>1848000</v>
      </c>
      <c r="AG1118" s="54">
        <f>ROUNDUP(装备强化!$F$3*INDEX(装备强化!$C$12:$C$26,MATCH(装备强化附表!AG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1008</v>
      </c>
      <c r="AH1118" s="54">
        <f t="shared" si="268"/>
        <v>2016000</v>
      </c>
      <c r="AI1118" s="54">
        <f>ROUNDUP(装备强化!$F$3*INDEX(装备强化!$C$12:$C$26,MATCH(装备强化附表!AI$1,装备强化!$B$12:$B$26,0))*INDEX(装备强化!$G$12:$G$16,MATCH(装备强化附表!$D1118,装备强化!$F$12:$F$16,0))*(INDEX(装备强化!$K$12:$K$26,MATCH(装备强化附表!$E1118,装备强化!$J$12:$J$26,0))+IF($B1118=1,装备强化!$K$28,0))*INDEX(装备强化!$O$12:$O$21,MATCH(装备强化附表!$C1118,装备强化!$N$12:$N$21,0)),0)</f>
        <v>1092</v>
      </c>
      <c r="AJ1118" s="54">
        <f t="shared" si="269"/>
        <v>2184000</v>
      </c>
    </row>
    <row r="1119" spans="1:36">
      <c r="A1119" t="s">
        <v>968</v>
      </c>
      <c r="B1119">
        <v>0</v>
      </c>
      <c r="C1119" t="s">
        <v>128</v>
      </c>
      <c r="D1119" t="s">
        <v>313</v>
      </c>
      <c r="E1119">
        <v>25</v>
      </c>
      <c r="F1119" t="s">
        <v>137</v>
      </c>
      <c r="G1119" s="54">
        <f>ROUNDUP(装备强化!$F$3*INDEX(装备强化!$C$12:$C$26,MATCH(装备强化附表!G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19</v>
      </c>
      <c r="H1119" s="54">
        <f t="shared" si="255"/>
        <v>38000</v>
      </c>
      <c r="I1119" s="54">
        <f>ROUNDUP(装备强化!$F$3*INDEX(装备强化!$C$12:$C$26,MATCH(装备强化附表!I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29</v>
      </c>
      <c r="J1119" s="54">
        <f t="shared" si="256"/>
        <v>58000</v>
      </c>
      <c r="K1119" s="54">
        <f>ROUNDUP(装备强化!$F$3*INDEX(装备强化!$C$12:$C$26,MATCH(装备强化附表!K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43</v>
      </c>
      <c r="L1119" s="54">
        <f t="shared" si="257"/>
        <v>86000</v>
      </c>
      <c r="M1119" s="54">
        <f>ROUNDUP(装备强化!$F$3*INDEX(装备强化!$C$12:$C$26,MATCH(装备强化附表!M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52</v>
      </c>
      <c r="N1119" s="54">
        <f t="shared" si="258"/>
        <v>104000</v>
      </c>
      <c r="O1119" s="54">
        <f>ROUNDUP(装备强化!$F$3*INDEX(装备强化!$C$12:$C$26,MATCH(装备强化附表!O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66</v>
      </c>
      <c r="P1119" s="54">
        <f t="shared" si="259"/>
        <v>132000</v>
      </c>
      <c r="Q1119" s="54">
        <f>ROUNDUP(装备强化!$F$3*INDEX(装备强化!$C$12:$C$26,MATCH(装备强化附表!Q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118</v>
      </c>
      <c r="R1119" s="54">
        <f t="shared" si="260"/>
        <v>236000</v>
      </c>
      <c r="S1119" s="54">
        <f>ROUNDUP(装备强化!$F$3*INDEX(装备强化!$C$12:$C$26,MATCH(装备强化附表!S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136</v>
      </c>
      <c r="T1119" s="54">
        <f t="shared" si="261"/>
        <v>272000</v>
      </c>
      <c r="U1119" s="54">
        <f>ROUNDUP(装备强化!$F$3*INDEX(装备强化!$C$12:$C$26,MATCH(装备强化附表!U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155</v>
      </c>
      <c r="V1119" s="54">
        <f t="shared" si="262"/>
        <v>310000</v>
      </c>
      <c r="W1119" s="54">
        <f>ROUNDUP(装备强化!$F$3*INDEX(装备强化!$C$12:$C$26,MATCH(装备强化附表!W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174</v>
      </c>
      <c r="X1119" s="54">
        <f t="shared" si="263"/>
        <v>348000</v>
      </c>
      <c r="Y1119" s="54">
        <f>ROUNDUP(装备强化!$F$3*INDEX(装备强化!$C$12:$C$26,MATCH(装备强化附表!Y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193</v>
      </c>
      <c r="Z1119" s="54">
        <f t="shared" si="264"/>
        <v>386000</v>
      </c>
      <c r="AA1119" s="54">
        <f>ROUNDUP(装备强化!$F$3*INDEX(装备强化!$C$12:$C$26,MATCH(装备强化附表!AA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338</v>
      </c>
      <c r="AB1119" s="54">
        <f t="shared" si="265"/>
        <v>676000</v>
      </c>
      <c r="AC1119" s="54">
        <f>ROUNDUP(装备强化!$F$3*INDEX(装备强化!$C$12:$C$26,MATCH(装备强化附表!AC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375</v>
      </c>
      <c r="AD1119" s="54">
        <f t="shared" si="266"/>
        <v>750000</v>
      </c>
      <c r="AE1119" s="54">
        <f>ROUNDUP(装备强化!$F$3*INDEX(装备强化!$C$12:$C$26,MATCH(装备强化附表!AE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413</v>
      </c>
      <c r="AF1119" s="54">
        <f t="shared" si="267"/>
        <v>826000</v>
      </c>
      <c r="AG1119" s="54">
        <f>ROUNDUP(装备强化!$F$3*INDEX(装备强化!$C$12:$C$26,MATCH(装备强化附表!AG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450</v>
      </c>
      <c r="AH1119" s="54">
        <f t="shared" si="268"/>
        <v>900000</v>
      </c>
      <c r="AI1119" s="54">
        <f>ROUNDUP(装备强化!$F$3*INDEX(装备强化!$C$12:$C$26,MATCH(装备强化附表!AI$1,装备强化!$B$12:$B$26,0))*INDEX(装备强化!$G$12:$G$16,MATCH(装备强化附表!$D1119,装备强化!$F$12:$F$16,0))*(INDEX(装备强化!$K$12:$K$26,MATCH(装备强化附表!$E1119,装备强化!$J$12:$J$26,0))+IF($B1119=1,装备强化!$K$28,0))*INDEX(装备强化!$O$12:$O$21,MATCH(装备强化附表!$C1119,装备强化!$N$12:$N$21,0)),0)</f>
        <v>488</v>
      </c>
      <c r="AJ1119" s="54">
        <f t="shared" si="269"/>
        <v>976000</v>
      </c>
    </row>
    <row r="1120" spans="1:36">
      <c r="A1120" t="s">
        <v>973</v>
      </c>
      <c r="B1120">
        <v>1</v>
      </c>
      <c r="C1120" t="s">
        <v>128</v>
      </c>
      <c r="D1120" t="s">
        <v>313</v>
      </c>
      <c r="E1120">
        <v>25</v>
      </c>
      <c r="F1120" t="s">
        <v>137</v>
      </c>
      <c r="G1120" s="54">
        <f>ROUNDUP(装备强化!$F$3*INDEX(装备强化!$C$12:$C$26,MATCH(装备强化附表!G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27</v>
      </c>
      <c r="H1120" s="54">
        <f t="shared" si="255"/>
        <v>54000</v>
      </c>
      <c r="I1120" s="54">
        <f>ROUNDUP(装备强化!$F$3*INDEX(装备强化!$C$12:$C$26,MATCH(装备强化附表!I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40</v>
      </c>
      <c r="J1120" s="54">
        <f t="shared" si="256"/>
        <v>80000</v>
      </c>
      <c r="K1120" s="54">
        <f>ROUNDUP(装备强化!$F$3*INDEX(装备强化!$C$12:$C$26,MATCH(装备强化附表!K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60</v>
      </c>
      <c r="L1120" s="54">
        <f t="shared" si="257"/>
        <v>120000</v>
      </c>
      <c r="M1120" s="54">
        <f>ROUNDUP(装备强化!$F$3*INDEX(装备强化!$C$12:$C$26,MATCH(装备强化附表!M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73</v>
      </c>
      <c r="N1120" s="54">
        <f t="shared" si="258"/>
        <v>146000</v>
      </c>
      <c r="O1120" s="54">
        <f>ROUNDUP(装备强化!$F$3*INDEX(装备强化!$C$12:$C$26,MATCH(装备强化附表!O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92</v>
      </c>
      <c r="P1120" s="54">
        <f t="shared" si="259"/>
        <v>184000</v>
      </c>
      <c r="Q1120" s="54">
        <f>ROUNDUP(装备强化!$F$3*INDEX(装备强化!$C$12:$C$26,MATCH(装备强化附表!Q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165</v>
      </c>
      <c r="R1120" s="54">
        <f t="shared" si="260"/>
        <v>330000</v>
      </c>
      <c r="S1120" s="54">
        <f>ROUNDUP(装备强化!$F$3*INDEX(装备强化!$C$12:$C$26,MATCH(装备强化附表!S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191</v>
      </c>
      <c r="T1120" s="54">
        <f t="shared" si="261"/>
        <v>382000</v>
      </c>
      <c r="U1120" s="54">
        <f>ROUNDUP(装备强化!$F$3*INDEX(装备强化!$C$12:$C$26,MATCH(装备强化附表!U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217</v>
      </c>
      <c r="V1120" s="54">
        <f t="shared" si="262"/>
        <v>434000</v>
      </c>
      <c r="W1120" s="54">
        <f>ROUNDUP(装备强化!$F$3*INDEX(装备强化!$C$12:$C$26,MATCH(装备强化附表!W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243</v>
      </c>
      <c r="X1120" s="54">
        <f t="shared" si="263"/>
        <v>486000</v>
      </c>
      <c r="Y1120" s="54">
        <f>ROUNDUP(装备强化!$F$3*INDEX(装备强化!$C$12:$C$26,MATCH(装备强化附表!Y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270</v>
      </c>
      <c r="Z1120" s="54">
        <f t="shared" si="264"/>
        <v>540000</v>
      </c>
      <c r="AA1120" s="54">
        <f>ROUNDUP(装备强化!$F$3*INDEX(装备强化!$C$12:$C$26,MATCH(装备强化附表!AA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473</v>
      </c>
      <c r="AB1120" s="54">
        <f t="shared" si="265"/>
        <v>946000</v>
      </c>
      <c r="AC1120" s="54">
        <f>ROUNDUP(装备强化!$F$3*INDEX(装备强化!$C$12:$C$26,MATCH(装备强化附表!AC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525</v>
      </c>
      <c r="AD1120" s="54">
        <f t="shared" si="266"/>
        <v>1050000</v>
      </c>
      <c r="AE1120" s="54">
        <f>ROUNDUP(装备强化!$F$3*INDEX(装备强化!$C$12:$C$26,MATCH(装备强化附表!AE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578</v>
      </c>
      <c r="AF1120" s="54">
        <f t="shared" si="267"/>
        <v>1156000</v>
      </c>
      <c r="AG1120" s="54">
        <f>ROUNDUP(装备强化!$F$3*INDEX(装备强化!$C$12:$C$26,MATCH(装备强化附表!AG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630</v>
      </c>
      <c r="AH1120" s="54">
        <f t="shared" si="268"/>
        <v>1260000</v>
      </c>
      <c r="AI1120" s="54">
        <f>ROUNDUP(装备强化!$F$3*INDEX(装备强化!$C$12:$C$26,MATCH(装备强化附表!AI$1,装备强化!$B$12:$B$26,0))*INDEX(装备强化!$G$12:$G$16,MATCH(装备强化附表!$D1120,装备强化!$F$12:$F$16,0))*(INDEX(装备强化!$K$12:$K$26,MATCH(装备强化附表!$E1120,装备强化!$J$12:$J$26,0))+IF($B1120=1,装备强化!$K$28,0))*INDEX(装备强化!$O$12:$O$21,MATCH(装备强化附表!$C1120,装备强化!$N$12:$N$21,0)),0)</f>
        <v>683</v>
      </c>
      <c r="AJ1120" s="54">
        <f t="shared" si="269"/>
        <v>1366000</v>
      </c>
    </row>
    <row r="1121" spans="1:36">
      <c r="A1121" t="s">
        <v>978</v>
      </c>
      <c r="B1121">
        <v>0</v>
      </c>
      <c r="C1121" t="s">
        <v>126</v>
      </c>
      <c r="D1121" t="s">
        <v>313</v>
      </c>
      <c r="E1121">
        <v>25</v>
      </c>
      <c r="F1121" t="s">
        <v>232</v>
      </c>
      <c r="G1121" s="54">
        <f>ROUNDUP(装备强化!$F$3*INDEX(装备强化!$C$12:$C$26,MATCH(装备强化附表!G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15</v>
      </c>
      <c r="H1121" s="54">
        <f t="shared" si="255"/>
        <v>30000</v>
      </c>
      <c r="I1121" s="54">
        <f>ROUNDUP(装备强化!$F$3*INDEX(装备强化!$C$12:$C$26,MATCH(装备强化附表!I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23</v>
      </c>
      <c r="J1121" s="54">
        <f t="shared" si="256"/>
        <v>46000</v>
      </c>
      <c r="K1121" s="54">
        <f>ROUNDUP(装备强化!$F$3*INDEX(装备强化!$C$12:$C$26,MATCH(装备强化附表!K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34</v>
      </c>
      <c r="L1121" s="54">
        <f t="shared" si="257"/>
        <v>68000</v>
      </c>
      <c r="M1121" s="54">
        <f>ROUNDUP(装备强化!$F$3*INDEX(装备强化!$C$12:$C$26,MATCH(装备强化附表!M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42</v>
      </c>
      <c r="N1121" s="54">
        <f t="shared" si="258"/>
        <v>84000</v>
      </c>
      <c r="O1121" s="54">
        <f>ROUNDUP(装备强化!$F$3*INDEX(装备强化!$C$12:$C$26,MATCH(装备强化附表!O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53</v>
      </c>
      <c r="P1121" s="54">
        <f t="shared" si="259"/>
        <v>106000</v>
      </c>
      <c r="Q1121" s="54">
        <f>ROUNDUP(装备强化!$F$3*INDEX(装备强化!$C$12:$C$26,MATCH(装备强化附表!Q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94</v>
      </c>
      <c r="R1121" s="54">
        <f t="shared" si="260"/>
        <v>188000</v>
      </c>
      <c r="S1121" s="54">
        <f>ROUNDUP(装备强化!$F$3*INDEX(装备强化!$C$12:$C$26,MATCH(装备强化附表!S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109</v>
      </c>
      <c r="T1121" s="54">
        <f t="shared" si="261"/>
        <v>218000</v>
      </c>
      <c r="U1121" s="54">
        <f>ROUNDUP(装备强化!$F$3*INDEX(装备强化!$C$12:$C$26,MATCH(装备强化附表!U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124</v>
      </c>
      <c r="V1121" s="54">
        <f t="shared" si="262"/>
        <v>248000</v>
      </c>
      <c r="W1121" s="54">
        <f>ROUNDUP(装备强化!$F$3*INDEX(装备强化!$C$12:$C$26,MATCH(装备强化附表!W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139</v>
      </c>
      <c r="X1121" s="54">
        <f t="shared" si="263"/>
        <v>278000</v>
      </c>
      <c r="Y1121" s="54">
        <f>ROUNDUP(装备强化!$F$3*INDEX(装备强化!$C$12:$C$26,MATCH(装备强化附表!Y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154</v>
      </c>
      <c r="Z1121" s="54">
        <f t="shared" si="264"/>
        <v>308000</v>
      </c>
      <c r="AA1121" s="54">
        <f>ROUNDUP(装备强化!$F$3*INDEX(装备强化!$C$12:$C$26,MATCH(装备强化附表!AA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270</v>
      </c>
      <c r="AB1121" s="54">
        <f t="shared" si="265"/>
        <v>540000</v>
      </c>
      <c r="AC1121" s="54">
        <f>ROUNDUP(装备强化!$F$3*INDEX(装备强化!$C$12:$C$26,MATCH(装备强化附表!AC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300</v>
      </c>
      <c r="AD1121" s="54">
        <f t="shared" si="266"/>
        <v>600000</v>
      </c>
      <c r="AE1121" s="54">
        <f>ROUNDUP(装备强化!$F$3*INDEX(装备强化!$C$12:$C$26,MATCH(装备强化附表!AE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330</v>
      </c>
      <c r="AF1121" s="54">
        <f t="shared" si="267"/>
        <v>660000</v>
      </c>
      <c r="AG1121" s="54">
        <f>ROUNDUP(装备强化!$F$3*INDEX(装备强化!$C$12:$C$26,MATCH(装备强化附表!AG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360</v>
      </c>
      <c r="AH1121" s="54">
        <f t="shared" si="268"/>
        <v>720000</v>
      </c>
      <c r="AI1121" s="54">
        <f>ROUNDUP(装备强化!$F$3*INDEX(装备强化!$C$12:$C$26,MATCH(装备强化附表!AI$1,装备强化!$B$12:$B$26,0))*INDEX(装备强化!$G$12:$G$16,MATCH(装备强化附表!$D1121,装备强化!$F$12:$F$16,0))*(INDEX(装备强化!$K$12:$K$26,MATCH(装备强化附表!$E1121,装备强化!$J$12:$J$26,0))+IF($B1121=1,装备强化!$K$28,0))*INDEX(装备强化!$O$12:$O$21,MATCH(装备强化附表!$C1121,装备强化!$N$12:$N$21,0)),0)</f>
        <v>390</v>
      </c>
      <c r="AJ1121" s="54">
        <f t="shared" si="269"/>
        <v>780000</v>
      </c>
    </row>
    <row r="1122" spans="1:36">
      <c r="A1122" t="s">
        <v>983</v>
      </c>
      <c r="B1122">
        <v>1</v>
      </c>
      <c r="C1122" t="s">
        <v>126</v>
      </c>
      <c r="D1122" t="s">
        <v>313</v>
      </c>
      <c r="E1122">
        <v>25</v>
      </c>
      <c r="F1122" t="s">
        <v>232</v>
      </c>
      <c r="G1122" s="54">
        <f>ROUNDUP(装备强化!$F$3*INDEX(装备强化!$C$12:$C$26,MATCH(装备强化附表!G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21</v>
      </c>
      <c r="H1122" s="54">
        <f t="shared" si="255"/>
        <v>42000</v>
      </c>
      <c r="I1122" s="54">
        <f>ROUNDUP(装备强化!$F$3*INDEX(装备强化!$C$12:$C$26,MATCH(装备强化附表!I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32</v>
      </c>
      <c r="J1122" s="54">
        <f t="shared" si="256"/>
        <v>64000</v>
      </c>
      <c r="K1122" s="54">
        <f>ROUNDUP(装备强化!$F$3*INDEX(装备强化!$C$12:$C$26,MATCH(装备强化附表!K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48</v>
      </c>
      <c r="L1122" s="54">
        <f t="shared" si="257"/>
        <v>96000</v>
      </c>
      <c r="M1122" s="54">
        <f>ROUNDUP(装备强化!$F$3*INDEX(装备强化!$C$12:$C$26,MATCH(装备强化附表!M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58</v>
      </c>
      <c r="N1122" s="54">
        <f t="shared" si="258"/>
        <v>116000</v>
      </c>
      <c r="O1122" s="54">
        <f>ROUNDUP(装备强化!$F$3*INDEX(装备强化!$C$12:$C$26,MATCH(装备强化附表!O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74</v>
      </c>
      <c r="P1122" s="54">
        <f t="shared" si="259"/>
        <v>148000</v>
      </c>
      <c r="Q1122" s="54">
        <f>ROUNDUP(装备强化!$F$3*INDEX(装备强化!$C$12:$C$26,MATCH(装备强化附表!Q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132</v>
      </c>
      <c r="R1122" s="54">
        <f t="shared" si="260"/>
        <v>264000</v>
      </c>
      <c r="S1122" s="54">
        <f>ROUNDUP(装备强化!$F$3*INDEX(装备强化!$C$12:$C$26,MATCH(装备强化附表!S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153</v>
      </c>
      <c r="T1122" s="54">
        <f t="shared" si="261"/>
        <v>306000</v>
      </c>
      <c r="U1122" s="54">
        <f>ROUNDUP(装备强化!$F$3*INDEX(装备强化!$C$12:$C$26,MATCH(装备强化附表!U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174</v>
      </c>
      <c r="V1122" s="54">
        <f t="shared" si="262"/>
        <v>348000</v>
      </c>
      <c r="W1122" s="54">
        <f>ROUNDUP(装备强化!$F$3*INDEX(装备强化!$C$12:$C$26,MATCH(装备强化附表!W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195</v>
      </c>
      <c r="X1122" s="54">
        <f t="shared" si="263"/>
        <v>390000</v>
      </c>
      <c r="Y1122" s="54">
        <f>ROUNDUP(装备强化!$F$3*INDEX(装备强化!$C$12:$C$26,MATCH(装备强化附表!Y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216</v>
      </c>
      <c r="Z1122" s="54">
        <f t="shared" si="264"/>
        <v>432000</v>
      </c>
      <c r="AA1122" s="54">
        <f>ROUNDUP(装备强化!$F$3*INDEX(装备强化!$C$12:$C$26,MATCH(装备强化附表!AA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378</v>
      </c>
      <c r="AB1122" s="54">
        <f t="shared" si="265"/>
        <v>756000</v>
      </c>
      <c r="AC1122" s="54">
        <f>ROUNDUP(装备强化!$F$3*INDEX(装备强化!$C$12:$C$26,MATCH(装备强化附表!AC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420</v>
      </c>
      <c r="AD1122" s="54">
        <f t="shared" si="266"/>
        <v>840000</v>
      </c>
      <c r="AE1122" s="54">
        <f>ROUNDUP(装备强化!$F$3*INDEX(装备强化!$C$12:$C$26,MATCH(装备强化附表!AE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462</v>
      </c>
      <c r="AF1122" s="54">
        <f t="shared" si="267"/>
        <v>924000</v>
      </c>
      <c r="AG1122" s="54">
        <f>ROUNDUP(装备强化!$F$3*INDEX(装备强化!$C$12:$C$26,MATCH(装备强化附表!AG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504</v>
      </c>
      <c r="AH1122" s="54">
        <f t="shared" si="268"/>
        <v>1008000</v>
      </c>
      <c r="AI1122" s="54">
        <f>ROUNDUP(装备强化!$F$3*INDEX(装备强化!$C$12:$C$26,MATCH(装备强化附表!AI$1,装备强化!$B$12:$B$26,0))*INDEX(装备强化!$G$12:$G$16,MATCH(装备强化附表!$D1122,装备强化!$F$12:$F$16,0))*(INDEX(装备强化!$K$12:$K$26,MATCH(装备强化附表!$E1122,装备强化!$J$12:$J$26,0))+IF($B1122=1,装备强化!$K$28,0))*INDEX(装备强化!$O$12:$O$21,MATCH(装备强化附表!$C1122,装备强化!$N$12:$N$21,0)),0)</f>
        <v>546</v>
      </c>
      <c r="AJ1122" s="54">
        <f t="shared" si="269"/>
        <v>1092000</v>
      </c>
    </row>
    <row r="1123" spans="1:36">
      <c r="A1123" t="s">
        <v>988</v>
      </c>
      <c r="B1123">
        <v>0</v>
      </c>
      <c r="C1123" t="s">
        <v>129</v>
      </c>
      <c r="D1123" t="s">
        <v>313</v>
      </c>
      <c r="E1123">
        <v>25</v>
      </c>
      <c r="F1123" t="s">
        <v>232</v>
      </c>
      <c r="G1123" s="54">
        <f>ROUNDUP(装备强化!$F$3*INDEX(装备强化!$C$12:$C$26,MATCH(装备强化附表!G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15</v>
      </c>
      <c r="H1123" s="54">
        <f t="shared" si="255"/>
        <v>30000</v>
      </c>
      <c r="I1123" s="54">
        <f>ROUNDUP(装备强化!$F$3*INDEX(装备强化!$C$12:$C$26,MATCH(装备强化附表!I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23</v>
      </c>
      <c r="J1123" s="54">
        <f t="shared" si="256"/>
        <v>46000</v>
      </c>
      <c r="K1123" s="54">
        <f>ROUNDUP(装备强化!$F$3*INDEX(装备强化!$C$12:$C$26,MATCH(装备强化附表!K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34</v>
      </c>
      <c r="L1123" s="54">
        <f t="shared" si="257"/>
        <v>68000</v>
      </c>
      <c r="M1123" s="54">
        <f>ROUNDUP(装备强化!$F$3*INDEX(装备强化!$C$12:$C$26,MATCH(装备强化附表!M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42</v>
      </c>
      <c r="N1123" s="54">
        <f t="shared" si="258"/>
        <v>84000</v>
      </c>
      <c r="O1123" s="54">
        <f>ROUNDUP(装备强化!$F$3*INDEX(装备强化!$C$12:$C$26,MATCH(装备强化附表!O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53</v>
      </c>
      <c r="P1123" s="54">
        <f t="shared" si="259"/>
        <v>106000</v>
      </c>
      <c r="Q1123" s="54">
        <f>ROUNDUP(装备强化!$F$3*INDEX(装备强化!$C$12:$C$26,MATCH(装备强化附表!Q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94</v>
      </c>
      <c r="R1123" s="54">
        <f t="shared" si="260"/>
        <v>188000</v>
      </c>
      <c r="S1123" s="54">
        <f>ROUNDUP(装备强化!$F$3*INDEX(装备强化!$C$12:$C$26,MATCH(装备强化附表!S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109</v>
      </c>
      <c r="T1123" s="54">
        <f t="shared" si="261"/>
        <v>218000</v>
      </c>
      <c r="U1123" s="54">
        <f>ROUNDUP(装备强化!$F$3*INDEX(装备强化!$C$12:$C$26,MATCH(装备强化附表!U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124</v>
      </c>
      <c r="V1123" s="54">
        <f t="shared" si="262"/>
        <v>248000</v>
      </c>
      <c r="W1123" s="54">
        <f>ROUNDUP(装备强化!$F$3*INDEX(装备强化!$C$12:$C$26,MATCH(装备强化附表!W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139</v>
      </c>
      <c r="X1123" s="54">
        <f t="shared" si="263"/>
        <v>278000</v>
      </c>
      <c r="Y1123" s="54">
        <f>ROUNDUP(装备强化!$F$3*INDEX(装备强化!$C$12:$C$26,MATCH(装备强化附表!Y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154</v>
      </c>
      <c r="Z1123" s="54">
        <f t="shared" si="264"/>
        <v>308000</v>
      </c>
      <c r="AA1123" s="54">
        <f>ROUNDUP(装备强化!$F$3*INDEX(装备强化!$C$12:$C$26,MATCH(装备强化附表!AA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270</v>
      </c>
      <c r="AB1123" s="54">
        <f t="shared" si="265"/>
        <v>540000</v>
      </c>
      <c r="AC1123" s="54">
        <f>ROUNDUP(装备强化!$F$3*INDEX(装备强化!$C$12:$C$26,MATCH(装备强化附表!AC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300</v>
      </c>
      <c r="AD1123" s="54">
        <f t="shared" si="266"/>
        <v>600000</v>
      </c>
      <c r="AE1123" s="54">
        <f>ROUNDUP(装备强化!$F$3*INDEX(装备强化!$C$12:$C$26,MATCH(装备强化附表!AE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330</v>
      </c>
      <c r="AF1123" s="54">
        <f t="shared" si="267"/>
        <v>660000</v>
      </c>
      <c r="AG1123" s="54">
        <f>ROUNDUP(装备强化!$F$3*INDEX(装备强化!$C$12:$C$26,MATCH(装备强化附表!AG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360</v>
      </c>
      <c r="AH1123" s="54">
        <f t="shared" si="268"/>
        <v>720000</v>
      </c>
      <c r="AI1123" s="54">
        <f>ROUNDUP(装备强化!$F$3*INDEX(装备强化!$C$12:$C$26,MATCH(装备强化附表!AI$1,装备强化!$B$12:$B$26,0))*INDEX(装备强化!$G$12:$G$16,MATCH(装备强化附表!$D1123,装备强化!$F$12:$F$16,0))*(INDEX(装备强化!$K$12:$K$26,MATCH(装备强化附表!$E1123,装备强化!$J$12:$J$26,0))+IF($B1123=1,装备强化!$K$28,0))*INDEX(装备强化!$O$12:$O$21,MATCH(装备强化附表!$C1123,装备强化!$N$12:$N$21,0)),0)</f>
        <v>390</v>
      </c>
      <c r="AJ1123" s="54">
        <f t="shared" si="269"/>
        <v>780000</v>
      </c>
    </row>
    <row r="1124" spans="1:36">
      <c r="A1124" t="s">
        <v>993</v>
      </c>
      <c r="B1124">
        <v>1</v>
      </c>
      <c r="C1124" t="s">
        <v>129</v>
      </c>
      <c r="D1124" t="s">
        <v>313</v>
      </c>
      <c r="E1124">
        <v>25</v>
      </c>
      <c r="F1124" t="s">
        <v>232</v>
      </c>
      <c r="G1124" s="54">
        <f>ROUNDUP(装备强化!$F$3*INDEX(装备强化!$C$12:$C$26,MATCH(装备强化附表!G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21</v>
      </c>
      <c r="H1124" s="54">
        <f t="shared" si="255"/>
        <v>42000</v>
      </c>
      <c r="I1124" s="54">
        <f>ROUNDUP(装备强化!$F$3*INDEX(装备强化!$C$12:$C$26,MATCH(装备强化附表!I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32</v>
      </c>
      <c r="J1124" s="54">
        <f t="shared" si="256"/>
        <v>64000</v>
      </c>
      <c r="K1124" s="54">
        <f>ROUNDUP(装备强化!$F$3*INDEX(装备强化!$C$12:$C$26,MATCH(装备强化附表!K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48</v>
      </c>
      <c r="L1124" s="54">
        <f t="shared" si="257"/>
        <v>96000</v>
      </c>
      <c r="M1124" s="54">
        <f>ROUNDUP(装备强化!$F$3*INDEX(装备强化!$C$12:$C$26,MATCH(装备强化附表!M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58</v>
      </c>
      <c r="N1124" s="54">
        <f t="shared" si="258"/>
        <v>116000</v>
      </c>
      <c r="O1124" s="54">
        <f>ROUNDUP(装备强化!$F$3*INDEX(装备强化!$C$12:$C$26,MATCH(装备强化附表!O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74</v>
      </c>
      <c r="P1124" s="54">
        <f t="shared" si="259"/>
        <v>148000</v>
      </c>
      <c r="Q1124" s="54">
        <f>ROUNDUP(装备强化!$F$3*INDEX(装备强化!$C$12:$C$26,MATCH(装备强化附表!Q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132</v>
      </c>
      <c r="R1124" s="54">
        <f t="shared" si="260"/>
        <v>264000</v>
      </c>
      <c r="S1124" s="54">
        <f>ROUNDUP(装备强化!$F$3*INDEX(装备强化!$C$12:$C$26,MATCH(装备强化附表!S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153</v>
      </c>
      <c r="T1124" s="54">
        <f t="shared" si="261"/>
        <v>306000</v>
      </c>
      <c r="U1124" s="54">
        <f>ROUNDUP(装备强化!$F$3*INDEX(装备强化!$C$12:$C$26,MATCH(装备强化附表!U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174</v>
      </c>
      <c r="V1124" s="54">
        <f t="shared" si="262"/>
        <v>348000</v>
      </c>
      <c r="W1124" s="54">
        <f>ROUNDUP(装备强化!$F$3*INDEX(装备强化!$C$12:$C$26,MATCH(装备强化附表!W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195</v>
      </c>
      <c r="X1124" s="54">
        <f t="shared" si="263"/>
        <v>390000</v>
      </c>
      <c r="Y1124" s="54">
        <f>ROUNDUP(装备强化!$F$3*INDEX(装备强化!$C$12:$C$26,MATCH(装备强化附表!Y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216</v>
      </c>
      <c r="Z1124" s="54">
        <f t="shared" si="264"/>
        <v>432000</v>
      </c>
      <c r="AA1124" s="54">
        <f>ROUNDUP(装备强化!$F$3*INDEX(装备强化!$C$12:$C$26,MATCH(装备强化附表!AA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378</v>
      </c>
      <c r="AB1124" s="54">
        <f t="shared" si="265"/>
        <v>756000</v>
      </c>
      <c r="AC1124" s="54">
        <f>ROUNDUP(装备强化!$F$3*INDEX(装备强化!$C$12:$C$26,MATCH(装备强化附表!AC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420</v>
      </c>
      <c r="AD1124" s="54">
        <f t="shared" si="266"/>
        <v>840000</v>
      </c>
      <c r="AE1124" s="54">
        <f>ROUNDUP(装备强化!$F$3*INDEX(装备强化!$C$12:$C$26,MATCH(装备强化附表!AE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462</v>
      </c>
      <c r="AF1124" s="54">
        <f t="shared" si="267"/>
        <v>924000</v>
      </c>
      <c r="AG1124" s="54">
        <f>ROUNDUP(装备强化!$F$3*INDEX(装备强化!$C$12:$C$26,MATCH(装备强化附表!AG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504</v>
      </c>
      <c r="AH1124" s="54">
        <f t="shared" si="268"/>
        <v>1008000</v>
      </c>
      <c r="AI1124" s="54">
        <f>ROUNDUP(装备强化!$F$3*INDEX(装备强化!$C$12:$C$26,MATCH(装备强化附表!AI$1,装备强化!$B$12:$B$26,0))*INDEX(装备强化!$G$12:$G$16,MATCH(装备强化附表!$D1124,装备强化!$F$12:$F$16,0))*(INDEX(装备强化!$K$12:$K$26,MATCH(装备强化附表!$E1124,装备强化!$J$12:$J$26,0))+IF($B1124=1,装备强化!$K$28,0))*INDEX(装备强化!$O$12:$O$21,MATCH(装备强化附表!$C1124,装备强化!$N$12:$N$21,0)),0)</f>
        <v>546</v>
      </c>
      <c r="AJ1124" s="54">
        <f t="shared" si="269"/>
        <v>1092000</v>
      </c>
    </row>
    <row r="1125" spans="1:36">
      <c r="A1125" t="s">
        <v>998</v>
      </c>
      <c r="B1125">
        <v>0</v>
      </c>
      <c r="C1125" t="s">
        <v>123</v>
      </c>
      <c r="D1125" t="s">
        <v>313</v>
      </c>
      <c r="E1125">
        <v>30</v>
      </c>
      <c r="F1125" t="s">
        <v>232</v>
      </c>
      <c r="G1125" s="54">
        <f>ROUNDUP(装备强化!$F$3*INDEX(装备强化!$C$12:$C$26,MATCH(装备强化附表!G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17</v>
      </c>
      <c r="H1125" s="54">
        <f t="shared" si="255"/>
        <v>34000</v>
      </c>
      <c r="I1125" s="54">
        <f>ROUNDUP(装备强化!$F$3*INDEX(装备强化!$C$12:$C$26,MATCH(装备强化附表!I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26</v>
      </c>
      <c r="J1125" s="54">
        <f t="shared" si="256"/>
        <v>52000</v>
      </c>
      <c r="K1125" s="54">
        <f>ROUNDUP(装备强化!$F$3*INDEX(装备强化!$C$12:$C$26,MATCH(装备强化附表!K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39</v>
      </c>
      <c r="L1125" s="54">
        <f t="shared" si="257"/>
        <v>78000</v>
      </c>
      <c r="M1125" s="54">
        <f>ROUNDUP(装备强化!$F$3*INDEX(装备强化!$C$12:$C$26,MATCH(装备强化附表!M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47</v>
      </c>
      <c r="N1125" s="54">
        <f t="shared" si="258"/>
        <v>94000</v>
      </c>
      <c r="O1125" s="54">
        <f>ROUNDUP(装备强化!$F$3*INDEX(装备强化!$C$12:$C$26,MATCH(装备强化附表!O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60</v>
      </c>
      <c r="P1125" s="54">
        <f t="shared" si="259"/>
        <v>120000</v>
      </c>
      <c r="Q1125" s="54">
        <f>ROUNDUP(装备强化!$F$3*INDEX(装备强化!$C$12:$C$26,MATCH(装备强化附表!Q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107</v>
      </c>
      <c r="R1125" s="54">
        <f t="shared" si="260"/>
        <v>214000</v>
      </c>
      <c r="S1125" s="54">
        <f>ROUNDUP(装备强化!$F$3*INDEX(装备强化!$C$12:$C$26,MATCH(装备强化附表!S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124</v>
      </c>
      <c r="T1125" s="54">
        <f t="shared" si="261"/>
        <v>248000</v>
      </c>
      <c r="U1125" s="54">
        <f>ROUNDUP(装备强化!$F$3*INDEX(装备强化!$C$12:$C$26,MATCH(装备强化附表!U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141</v>
      </c>
      <c r="V1125" s="54">
        <f t="shared" si="262"/>
        <v>282000</v>
      </c>
      <c r="W1125" s="54">
        <f>ROUNDUP(装备强化!$F$3*INDEX(装备强化!$C$12:$C$26,MATCH(装备强化附表!W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158</v>
      </c>
      <c r="X1125" s="54">
        <f t="shared" si="263"/>
        <v>316000</v>
      </c>
      <c r="Y1125" s="54">
        <f>ROUNDUP(装备强化!$F$3*INDEX(装备强化!$C$12:$C$26,MATCH(装备强化附表!Y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175</v>
      </c>
      <c r="Z1125" s="54">
        <f t="shared" si="264"/>
        <v>350000</v>
      </c>
      <c r="AA1125" s="54">
        <f>ROUNDUP(装备强化!$F$3*INDEX(装备强化!$C$12:$C$26,MATCH(装备强化附表!AA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306</v>
      </c>
      <c r="AB1125" s="54">
        <f t="shared" si="265"/>
        <v>612000</v>
      </c>
      <c r="AC1125" s="54">
        <f>ROUNDUP(装备强化!$F$3*INDEX(装备强化!$C$12:$C$26,MATCH(装备强化附表!AC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340</v>
      </c>
      <c r="AD1125" s="54">
        <f t="shared" si="266"/>
        <v>680000</v>
      </c>
      <c r="AE1125" s="54">
        <f>ROUNDUP(装备强化!$F$3*INDEX(装备强化!$C$12:$C$26,MATCH(装备强化附表!AE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374</v>
      </c>
      <c r="AF1125" s="54">
        <f t="shared" si="267"/>
        <v>748000</v>
      </c>
      <c r="AG1125" s="54">
        <f>ROUNDUP(装备强化!$F$3*INDEX(装备强化!$C$12:$C$26,MATCH(装备强化附表!AG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408</v>
      </c>
      <c r="AH1125" s="54">
        <f t="shared" si="268"/>
        <v>816000</v>
      </c>
      <c r="AI1125" s="54">
        <f>ROUNDUP(装备强化!$F$3*INDEX(装备强化!$C$12:$C$26,MATCH(装备强化附表!AI$1,装备强化!$B$12:$B$26,0))*INDEX(装备强化!$G$12:$G$16,MATCH(装备强化附表!$D1125,装备强化!$F$12:$F$16,0))*(INDEX(装备强化!$K$12:$K$26,MATCH(装备强化附表!$E1125,装备强化!$J$12:$J$26,0))+IF($B1125=1,装备强化!$K$28,0))*INDEX(装备强化!$O$12:$O$21,MATCH(装备强化附表!$C1125,装备强化!$N$12:$N$21,0)),0)</f>
        <v>442</v>
      </c>
      <c r="AJ1125" s="54">
        <f t="shared" si="269"/>
        <v>884000</v>
      </c>
    </row>
    <row r="1126" spans="1:36">
      <c r="A1126" t="s">
        <v>1003</v>
      </c>
      <c r="B1126">
        <v>0</v>
      </c>
      <c r="C1126" t="s">
        <v>124</v>
      </c>
      <c r="D1126" t="s">
        <v>313</v>
      </c>
      <c r="E1126">
        <v>30</v>
      </c>
      <c r="F1126" t="s">
        <v>232</v>
      </c>
      <c r="G1126" s="54">
        <f>ROUNDUP(装备强化!$F$3*INDEX(装备强化!$C$12:$C$26,MATCH(装备强化附表!G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22</v>
      </c>
      <c r="H1126" s="54">
        <f t="shared" si="255"/>
        <v>44000</v>
      </c>
      <c r="I1126" s="54">
        <f>ROUNDUP(装备强化!$F$3*INDEX(装备强化!$C$12:$C$26,MATCH(装备强化附表!I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32</v>
      </c>
      <c r="J1126" s="54">
        <f t="shared" si="256"/>
        <v>64000</v>
      </c>
      <c r="K1126" s="54">
        <f>ROUNDUP(装备强化!$F$3*INDEX(装备强化!$C$12:$C$26,MATCH(装备强化附表!K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48</v>
      </c>
      <c r="L1126" s="54">
        <f t="shared" si="257"/>
        <v>96000</v>
      </c>
      <c r="M1126" s="54">
        <f>ROUNDUP(装备强化!$F$3*INDEX(装备强化!$C$12:$C$26,MATCH(装备强化附表!M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59</v>
      </c>
      <c r="N1126" s="54">
        <f t="shared" si="258"/>
        <v>118000</v>
      </c>
      <c r="O1126" s="54">
        <f>ROUNDUP(装备强化!$F$3*INDEX(装备强化!$C$12:$C$26,MATCH(装备强化附表!O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75</v>
      </c>
      <c r="P1126" s="54">
        <f t="shared" si="259"/>
        <v>150000</v>
      </c>
      <c r="Q1126" s="54">
        <f>ROUNDUP(装备强化!$F$3*INDEX(装备强化!$C$12:$C$26,MATCH(装备强化附表!Q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133</v>
      </c>
      <c r="R1126" s="54">
        <f t="shared" si="260"/>
        <v>266000</v>
      </c>
      <c r="S1126" s="54">
        <f>ROUNDUP(装备强化!$F$3*INDEX(装备强化!$C$12:$C$26,MATCH(装备强化附表!S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155</v>
      </c>
      <c r="T1126" s="54">
        <f t="shared" si="261"/>
        <v>310000</v>
      </c>
      <c r="U1126" s="54">
        <f>ROUNDUP(装备强化!$F$3*INDEX(装备强化!$C$12:$C$26,MATCH(装备强化附表!U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176</v>
      </c>
      <c r="V1126" s="54">
        <f t="shared" si="262"/>
        <v>352000</v>
      </c>
      <c r="W1126" s="54">
        <f>ROUNDUP(装备强化!$F$3*INDEX(装备强化!$C$12:$C$26,MATCH(装备强化附表!W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197</v>
      </c>
      <c r="X1126" s="54">
        <f t="shared" si="263"/>
        <v>394000</v>
      </c>
      <c r="Y1126" s="54">
        <f>ROUNDUP(装备强化!$F$3*INDEX(装备强化!$C$12:$C$26,MATCH(装备强化附表!Y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218</v>
      </c>
      <c r="Z1126" s="54">
        <f t="shared" si="264"/>
        <v>436000</v>
      </c>
      <c r="AA1126" s="54">
        <f>ROUNDUP(装备强化!$F$3*INDEX(装备强化!$C$12:$C$26,MATCH(装备强化附表!AA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383</v>
      </c>
      <c r="AB1126" s="54">
        <f t="shared" si="265"/>
        <v>766000</v>
      </c>
      <c r="AC1126" s="54">
        <f>ROUNDUP(装备强化!$F$3*INDEX(装备强化!$C$12:$C$26,MATCH(装备强化附表!AC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425</v>
      </c>
      <c r="AD1126" s="54">
        <f t="shared" si="266"/>
        <v>850000</v>
      </c>
      <c r="AE1126" s="54">
        <f>ROUNDUP(装备强化!$F$3*INDEX(装备强化!$C$12:$C$26,MATCH(装备强化附表!AE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468</v>
      </c>
      <c r="AF1126" s="54">
        <f t="shared" si="267"/>
        <v>936000</v>
      </c>
      <c r="AG1126" s="54">
        <f>ROUNDUP(装备强化!$F$3*INDEX(装备强化!$C$12:$C$26,MATCH(装备强化附表!AG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510</v>
      </c>
      <c r="AH1126" s="54">
        <f t="shared" si="268"/>
        <v>1020000</v>
      </c>
      <c r="AI1126" s="54">
        <f>ROUNDUP(装备强化!$F$3*INDEX(装备强化!$C$12:$C$26,MATCH(装备强化附表!AI$1,装备强化!$B$12:$B$26,0))*INDEX(装备强化!$G$12:$G$16,MATCH(装备强化附表!$D1126,装备强化!$F$12:$F$16,0))*(INDEX(装备强化!$K$12:$K$26,MATCH(装备强化附表!$E1126,装备强化!$J$12:$J$26,0))+IF($B1126=1,装备强化!$K$28,0))*INDEX(装备强化!$O$12:$O$21,MATCH(装备强化附表!$C1126,装备强化!$N$12:$N$21,0)),0)</f>
        <v>553</v>
      </c>
      <c r="AJ1126" s="54">
        <f t="shared" si="269"/>
        <v>1106000</v>
      </c>
    </row>
    <row r="1127" spans="1:36">
      <c r="A1127" t="s">
        <v>1008</v>
      </c>
      <c r="B1127">
        <v>0</v>
      </c>
      <c r="C1127" t="s">
        <v>125</v>
      </c>
      <c r="D1127" t="s">
        <v>313</v>
      </c>
      <c r="E1127">
        <v>30</v>
      </c>
      <c r="F1127" t="s">
        <v>232</v>
      </c>
      <c r="G1127" s="54">
        <f>ROUNDUP(装备强化!$F$3*INDEX(装备强化!$C$12:$C$26,MATCH(装备强化附表!G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22</v>
      </c>
      <c r="H1127" s="54">
        <f t="shared" si="255"/>
        <v>44000</v>
      </c>
      <c r="I1127" s="54">
        <f>ROUNDUP(装备强化!$F$3*INDEX(装备强化!$C$12:$C$26,MATCH(装备强化附表!I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32</v>
      </c>
      <c r="J1127" s="54">
        <f t="shared" si="256"/>
        <v>64000</v>
      </c>
      <c r="K1127" s="54">
        <f>ROUNDUP(装备强化!$F$3*INDEX(装备强化!$C$12:$C$26,MATCH(装备强化附表!K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48</v>
      </c>
      <c r="L1127" s="54">
        <f t="shared" si="257"/>
        <v>96000</v>
      </c>
      <c r="M1127" s="54">
        <f>ROUNDUP(装备强化!$F$3*INDEX(装备强化!$C$12:$C$26,MATCH(装备强化附表!M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59</v>
      </c>
      <c r="N1127" s="54">
        <f t="shared" si="258"/>
        <v>118000</v>
      </c>
      <c r="O1127" s="54">
        <f>ROUNDUP(装备强化!$F$3*INDEX(装备强化!$C$12:$C$26,MATCH(装备强化附表!O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75</v>
      </c>
      <c r="P1127" s="54">
        <f t="shared" si="259"/>
        <v>150000</v>
      </c>
      <c r="Q1127" s="54">
        <f>ROUNDUP(装备强化!$F$3*INDEX(装备强化!$C$12:$C$26,MATCH(装备强化附表!Q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133</v>
      </c>
      <c r="R1127" s="54">
        <f t="shared" si="260"/>
        <v>266000</v>
      </c>
      <c r="S1127" s="54">
        <f>ROUNDUP(装备强化!$F$3*INDEX(装备强化!$C$12:$C$26,MATCH(装备强化附表!S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155</v>
      </c>
      <c r="T1127" s="54">
        <f t="shared" si="261"/>
        <v>310000</v>
      </c>
      <c r="U1127" s="54">
        <f>ROUNDUP(装备强化!$F$3*INDEX(装备强化!$C$12:$C$26,MATCH(装备强化附表!U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176</v>
      </c>
      <c r="V1127" s="54">
        <f t="shared" si="262"/>
        <v>352000</v>
      </c>
      <c r="W1127" s="54">
        <f>ROUNDUP(装备强化!$F$3*INDEX(装备强化!$C$12:$C$26,MATCH(装备强化附表!W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197</v>
      </c>
      <c r="X1127" s="54">
        <f t="shared" si="263"/>
        <v>394000</v>
      </c>
      <c r="Y1127" s="54">
        <f>ROUNDUP(装备强化!$F$3*INDEX(装备强化!$C$12:$C$26,MATCH(装备强化附表!Y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218</v>
      </c>
      <c r="Z1127" s="54">
        <f t="shared" si="264"/>
        <v>436000</v>
      </c>
      <c r="AA1127" s="54">
        <f>ROUNDUP(装备强化!$F$3*INDEX(装备强化!$C$12:$C$26,MATCH(装备强化附表!AA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383</v>
      </c>
      <c r="AB1127" s="54">
        <f t="shared" si="265"/>
        <v>766000</v>
      </c>
      <c r="AC1127" s="54">
        <f>ROUNDUP(装备强化!$F$3*INDEX(装备强化!$C$12:$C$26,MATCH(装备强化附表!AC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425</v>
      </c>
      <c r="AD1127" s="54">
        <f t="shared" si="266"/>
        <v>850000</v>
      </c>
      <c r="AE1127" s="54">
        <f>ROUNDUP(装备强化!$F$3*INDEX(装备强化!$C$12:$C$26,MATCH(装备强化附表!AE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468</v>
      </c>
      <c r="AF1127" s="54">
        <f t="shared" si="267"/>
        <v>936000</v>
      </c>
      <c r="AG1127" s="54">
        <f>ROUNDUP(装备强化!$F$3*INDEX(装备强化!$C$12:$C$26,MATCH(装备强化附表!AG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510</v>
      </c>
      <c r="AH1127" s="54">
        <f t="shared" si="268"/>
        <v>1020000</v>
      </c>
      <c r="AI1127" s="54">
        <f>ROUNDUP(装备强化!$F$3*INDEX(装备强化!$C$12:$C$26,MATCH(装备强化附表!AI$1,装备强化!$B$12:$B$26,0))*INDEX(装备强化!$G$12:$G$16,MATCH(装备强化附表!$D1127,装备强化!$F$12:$F$16,0))*(INDEX(装备强化!$K$12:$K$26,MATCH(装备强化附表!$E1127,装备强化!$J$12:$J$26,0))+IF($B1127=1,装备强化!$K$28,0))*INDEX(装备强化!$O$12:$O$21,MATCH(装备强化附表!$C1127,装备强化!$N$12:$N$21,0)),0)</f>
        <v>553</v>
      </c>
      <c r="AJ1127" s="54">
        <f t="shared" si="269"/>
        <v>1106000</v>
      </c>
    </row>
    <row r="1128" spans="1:36">
      <c r="A1128" t="s">
        <v>1013</v>
      </c>
      <c r="B1128">
        <v>0</v>
      </c>
      <c r="C1128" t="s">
        <v>130</v>
      </c>
      <c r="D1128" t="s">
        <v>313</v>
      </c>
      <c r="E1128">
        <v>30</v>
      </c>
      <c r="F1128" t="s">
        <v>232</v>
      </c>
      <c r="G1128" s="54">
        <f>ROUNDUP(装备强化!$F$3*INDEX(装备强化!$C$12:$C$26,MATCH(装备强化附表!G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17</v>
      </c>
      <c r="H1128" s="54">
        <f t="shared" si="255"/>
        <v>34000</v>
      </c>
      <c r="I1128" s="54">
        <f>ROUNDUP(装备强化!$F$3*INDEX(装备强化!$C$12:$C$26,MATCH(装备强化附表!I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26</v>
      </c>
      <c r="J1128" s="54">
        <f t="shared" si="256"/>
        <v>52000</v>
      </c>
      <c r="K1128" s="54">
        <f>ROUNDUP(装备强化!$F$3*INDEX(装备强化!$C$12:$C$26,MATCH(装备强化附表!K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39</v>
      </c>
      <c r="L1128" s="54">
        <f t="shared" si="257"/>
        <v>78000</v>
      </c>
      <c r="M1128" s="54">
        <f>ROUNDUP(装备强化!$F$3*INDEX(装备强化!$C$12:$C$26,MATCH(装备强化附表!M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47</v>
      </c>
      <c r="N1128" s="54">
        <f t="shared" si="258"/>
        <v>94000</v>
      </c>
      <c r="O1128" s="54">
        <f>ROUNDUP(装备强化!$F$3*INDEX(装备强化!$C$12:$C$26,MATCH(装备强化附表!O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60</v>
      </c>
      <c r="P1128" s="54">
        <f t="shared" si="259"/>
        <v>120000</v>
      </c>
      <c r="Q1128" s="54">
        <f>ROUNDUP(装备强化!$F$3*INDEX(装备强化!$C$12:$C$26,MATCH(装备强化附表!Q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107</v>
      </c>
      <c r="R1128" s="54">
        <f t="shared" si="260"/>
        <v>214000</v>
      </c>
      <c r="S1128" s="54">
        <f>ROUNDUP(装备强化!$F$3*INDEX(装备强化!$C$12:$C$26,MATCH(装备强化附表!S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124</v>
      </c>
      <c r="T1128" s="54">
        <f t="shared" si="261"/>
        <v>248000</v>
      </c>
      <c r="U1128" s="54">
        <f>ROUNDUP(装备强化!$F$3*INDEX(装备强化!$C$12:$C$26,MATCH(装备强化附表!U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141</v>
      </c>
      <c r="V1128" s="54">
        <f t="shared" si="262"/>
        <v>282000</v>
      </c>
      <c r="W1128" s="54">
        <f>ROUNDUP(装备强化!$F$3*INDEX(装备强化!$C$12:$C$26,MATCH(装备强化附表!W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158</v>
      </c>
      <c r="X1128" s="54">
        <f t="shared" si="263"/>
        <v>316000</v>
      </c>
      <c r="Y1128" s="54">
        <f>ROUNDUP(装备强化!$F$3*INDEX(装备强化!$C$12:$C$26,MATCH(装备强化附表!Y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175</v>
      </c>
      <c r="Z1128" s="54">
        <f t="shared" si="264"/>
        <v>350000</v>
      </c>
      <c r="AA1128" s="54">
        <f>ROUNDUP(装备强化!$F$3*INDEX(装备强化!$C$12:$C$26,MATCH(装备强化附表!AA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306</v>
      </c>
      <c r="AB1128" s="54">
        <f t="shared" si="265"/>
        <v>612000</v>
      </c>
      <c r="AC1128" s="54">
        <f>ROUNDUP(装备强化!$F$3*INDEX(装备强化!$C$12:$C$26,MATCH(装备强化附表!AC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340</v>
      </c>
      <c r="AD1128" s="54">
        <f t="shared" si="266"/>
        <v>680000</v>
      </c>
      <c r="AE1128" s="54">
        <f>ROUNDUP(装备强化!$F$3*INDEX(装备强化!$C$12:$C$26,MATCH(装备强化附表!AE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374</v>
      </c>
      <c r="AF1128" s="54">
        <f t="shared" si="267"/>
        <v>748000</v>
      </c>
      <c r="AG1128" s="54">
        <f>ROUNDUP(装备强化!$F$3*INDEX(装备强化!$C$12:$C$26,MATCH(装备强化附表!AG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408</v>
      </c>
      <c r="AH1128" s="54">
        <f t="shared" si="268"/>
        <v>816000</v>
      </c>
      <c r="AI1128" s="54">
        <f>ROUNDUP(装备强化!$F$3*INDEX(装备强化!$C$12:$C$26,MATCH(装备强化附表!AI$1,装备强化!$B$12:$B$26,0))*INDEX(装备强化!$G$12:$G$16,MATCH(装备强化附表!$D1128,装备强化!$F$12:$F$16,0))*(INDEX(装备强化!$K$12:$K$26,MATCH(装备强化附表!$E1128,装备强化!$J$12:$J$26,0))+IF($B1128=1,装备强化!$K$28,0))*INDEX(装备强化!$O$12:$O$21,MATCH(装备强化附表!$C1128,装备强化!$N$12:$N$21,0)),0)</f>
        <v>442</v>
      </c>
      <c r="AJ1128" s="54">
        <f t="shared" si="269"/>
        <v>884000</v>
      </c>
    </row>
    <row r="1129" spans="1:36">
      <c r="A1129" t="s">
        <v>1018</v>
      </c>
      <c r="B1129">
        <v>0</v>
      </c>
      <c r="C1129" t="s">
        <v>131</v>
      </c>
      <c r="D1129" t="s">
        <v>313</v>
      </c>
      <c r="E1129">
        <v>30</v>
      </c>
      <c r="F1129" t="s">
        <v>232</v>
      </c>
      <c r="G1129" s="54">
        <f>ROUNDUP(装备强化!$F$3*INDEX(装备强化!$C$12:$C$26,MATCH(装备强化附表!G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17</v>
      </c>
      <c r="H1129" s="54">
        <f t="shared" si="255"/>
        <v>34000</v>
      </c>
      <c r="I1129" s="54">
        <f>ROUNDUP(装备强化!$F$3*INDEX(装备强化!$C$12:$C$26,MATCH(装备强化附表!I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26</v>
      </c>
      <c r="J1129" s="54">
        <f t="shared" si="256"/>
        <v>52000</v>
      </c>
      <c r="K1129" s="54">
        <f>ROUNDUP(装备强化!$F$3*INDEX(装备强化!$C$12:$C$26,MATCH(装备强化附表!K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39</v>
      </c>
      <c r="L1129" s="54">
        <f t="shared" si="257"/>
        <v>78000</v>
      </c>
      <c r="M1129" s="54">
        <f>ROUNDUP(装备强化!$F$3*INDEX(装备强化!$C$12:$C$26,MATCH(装备强化附表!M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47</v>
      </c>
      <c r="N1129" s="54">
        <f t="shared" si="258"/>
        <v>94000</v>
      </c>
      <c r="O1129" s="54">
        <f>ROUNDUP(装备强化!$F$3*INDEX(装备强化!$C$12:$C$26,MATCH(装备强化附表!O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60</v>
      </c>
      <c r="P1129" s="54">
        <f t="shared" si="259"/>
        <v>120000</v>
      </c>
      <c r="Q1129" s="54">
        <f>ROUNDUP(装备强化!$F$3*INDEX(装备强化!$C$12:$C$26,MATCH(装备强化附表!Q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107</v>
      </c>
      <c r="R1129" s="54">
        <f t="shared" si="260"/>
        <v>214000</v>
      </c>
      <c r="S1129" s="54">
        <f>ROUNDUP(装备强化!$F$3*INDEX(装备强化!$C$12:$C$26,MATCH(装备强化附表!S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124</v>
      </c>
      <c r="T1129" s="54">
        <f t="shared" si="261"/>
        <v>248000</v>
      </c>
      <c r="U1129" s="54">
        <f>ROUNDUP(装备强化!$F$3*INDEX(装备强化!$C$12:$C$26,MATCH(装备强化附表!U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141</v>
      </c>
      <c r="V1129" s="54">
        <f t="shared" si="262"/>
        <v>282000</v>
      </c>
      <c r="W1129" s="54">
        <f>ROUNDUP(装备强化!$F$3*INDEX(装备强化!$C$12:$C$26,MATCH(装备强化附表!W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158</v>
      </c>
      <c r="X1129" s="54">
        <f t="shared" si="263"/>
        <v>316000</v>
      </c>
      <c r="Y1129" s="54">
        <f>ROUNDUP(装备强化!$F$3*INDEX(装备强化!$C$12:$C$26,MATCH(装备强化附表!Y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175</v>
      </c>
      <c r="Z1129" s="54">
        <f t="shared" si="264"/>
        <v>350000</v>
      </c>
      <c r="AA1129" s="54">
        <f>ROUNDUP(装备强化!$F$3*INDEX(装备强化!$C$12:$C$26,MATCH(装备强化附表!AA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306</v>
      </c>
      <c r="AB1129" s="54">
        <f t="shared" si="265"/>
        <v>612000</v>
      </c>
      <c r="AC1129" s="54">
        <f>ROUNDUP(装备强化!$F$3*INDEX(装备强化!$C$12:$C$26,MATCH(装备强化附表!AC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340</v>
      </c>
      <c r="AD1129" s="54">
        <f t="shared" si="266"/>
        <v>680000</v>
      </c>
      <c r="AE1129" s="54">
        <f>ROUNDUP(装备强化!$F$3*INDEX(装备强化!$C$12:$C$26,MATCH(装备强化附表!AE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374</v>
      </c>
      <c r="AF1129" s="54">
        <f t="shared" si="267"/>
        <v>748000</v>
      </c>
      <c r="AG1129" s="54">
        <f>ROUNDUP(装备强化!$F$3*INDEX(装备强化!$C$12:$C$26,MATCH(装备强化附表!AG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408</v>
      </c>
      <c r="AH1129" s="54">
        <f t="shared" si="268"/>
        <v>816000</v>
      </c>
      <c r="AI1129" s="54">
        <f>ROUNDUP(装备强化!$F$3*INDEX(装备强化!$C$12:$C$26,MATCH(装备强化附表!AI$1,装备强化!$B$12:$B$26,0))*INDEX(装备强化!$G$12:$G$16,MATCH(装备强化附表!$D1129,装备强化!$F$12:$F$16,0))*(INDEX(装备强化!$K$12:$K$26,MATCH(装备强化附表!$E1129,装备强化!$J$12:$J$26,0))+IF($B1129=1,装备强化!$K$28,0))*INDEX(装备强化!$O$12:$O$21,MATCH(装备强化附表!$C1129,装备强化!$N$12:$N$21,0)),0)</f>
        <v>442</v>
      </c>
      <c r="AJ1129" s="54">
        <f t="shared" si="269"/>
        <v>884000</v>
      </c>
    </row>
    <row r="1130" spans="1:36">
      <c r="A1130" t="s">
        <v>1023</v>
      </c>
      <c r="B1130">
        <v>0</v>
      </c>
      <c r="C1130" t="s">
        <v>132</v>
      </c>
      <c r="D1130" t="s">
        <v>313</v>
      </c>
      <c r="E1130">
        <v>30</v>
      </c>
      <c r="F1130" t="s">
        <v>232</v>
      </c>
      <c r="G1130" s="54">
        <f>ROUNDUP(装备强化!$F$3*INDEX(装备强化!$C$12:$C$26,MATCH(装备强化附表!G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11</v>
      </c>
      <c r="H1130" s="54">
        <f t="shared" si="255"/>
        <v>22000</v>
      </c>
      <c r="I1130" s="54">
        <f>ROUNDUP(装备强化!$F$3*INDEX(装备强化!$C$12:$C$26,MATCH(装备强化附表!I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16</v>
      </c>
      <c r="J1130" s="54">
        <f t="shared" si="256"/>
        <v>32000</v>
      </c>
      <c r="K1130" s="54">
        <f>ROUNDUP(装备强化!$F$3*INDEX(装备强化!$C$12:$C$26,MATCH(装备强化附表!K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23</v>
      </c>
      <c r="L1130" s="54">
        <f t="shared" si="257"/>
        <v>46000</v>
      </c>
      <c r="M1130" s="54">
        <f>ROUNDUP(装备强化!$F$3*INDEX(装备强化!$C$12:$C$26,MATCH(装备强化附表!M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29</v>
      </c>
      <c r="N1130" s="54">
        <f t="shared" si="258"/>
        <v>58000</v>
      </c>
      <c r="O1130" s="54">
        <f>ROUNDUP(装备强化!$F$3*INDEX(装备强化!$C$12:$C$26,MATCH(装备强化附表!O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36</v>
      </c>
      <c r="P1130" s="54">
        <f t="shared" si="259"/>
        <v>72000</v>
      </c>
      <c r="Q1130" s="54">
        <f>ROUNDUP(装备强化!$F$3*INDEX(装备强化!$C$12:$C$26,MATCH(装备强化附表!Q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64</v>
      </c>
      <c r="R1130" s="54">
        <f t="shared" si="260"/>
        <v>128000</v>
      </c>
      <c r="S1130" s="54">
        <f>ROUNDUP(装备强化!$F$3*INDEX(装备强化!$C$12:$C$26,MATCH(装备强化附表!S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74</v>
      </c>
      <c r="T1130" s="54">
        <f t="shared" si="261"/>
        <v>148000</v>
      </c>
      <c r="U1130" s="54">
        <f>ROUNDUP(装备强化!$F$3*INDEX(装备强化!$C$12:$C$26,MATCH(装备强化附表!U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85</v>
      </c>
      <c r="V1130" s="54">
        <f t="shared" si="262"/>
        <v>170000</v>
      </c>
      <c r="W1130" s="54">
        <f>ROUNDUP(装备强化!$F$3*INDEX(装备强化!$C$12:$C$26,MATCH(装备强化附表!W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95</v>
      </c>
      <c r="X1130" s="54">
        <f t="shared" si="263"/>
        <v>190000</v>
      </c>
      <c r="Y1130" s="54">
        <f>ROUNDUP(装备强化!$F$3*INDEX(装备强化!$C$12:$C$26,MATCH(装备强化附表!Y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105</v>
      </c>
      <c r="Z1130" s="54">
        <f t="shared" si="264"/>
        <v>210000</v>
      </c>
      <c r="AA1130" s="54">
        <f>ROUNDUP(装备强化!$F$3*INDEX(装备强化!$C$12:$C$26,MATCH(装备强化附表!AA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184</v>
      </c>
      <c r="AB1130" s="54">
        <f t="shared" si="265"/>
        <v>368000</v>
      </c>
      <c r="AC1130" s="54">
        <f>ROUNDUP(装备强化!$F$3*INDEX(装备强化!$C$12:$C$26,MATCH(装备强化附表!AC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204</v>
      </c>
      <c r="AD1130" s="54">
        <f t="shared" si="266"/>
        <v>408000</v>
      </c>
      <c r="AE1130" s="54">
        <f>ROUNDUP(装备强化!$F$3*INDEX(装备强化!$C$12:$C$26,MATCH(装备强化附表!AE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225</v>
      </c>
      <c r="AF1130" s="54">
        <f t="shared" si="267"/>
        <v>450000</v>
      </c>
      <c r="AG1130" s="54">
        <f>ROUNDUP(装备强化!$F$3*INDEX(装备强化!$C$12:$C$26,MATCH(装备强化附表!AG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245</v>
      </c>
      <c r="AH1130" s="54">
        <f t="shared" si="268"/>
        <v>490000</v>
      </c>
      <c r="AI1130" s="54">
        <f>ROUNDUP(装备强化!$F$3*INDEX(装备强化!$C$12:$C$26,MATCH(装备强化附表!AI$1,装备强化!$B$12:$B$26,0))*INDEX(装备强化!$G$12:$G$16,MATCH(装备强化附表!$D1130,装备强化!$F$12:$F$16,0))*(INDEX(装备强化!$K$12:$K$26,MATCH(装备强化附表!$E1130,装备强化!$J$12:$J$26,0))+IF($B1130=1,装备强化!$K$28,0))*INDEX(装备强化!$O$12:$O$21,MATCH(装备强化附表!$C1130,装备强化!$N$12:$N$21,0)),0)</f>
        <v>266</v>
      </c>
      <c r="AJ1130" s="54">
        <f t="shared" si="269"/>
        <v>532000</v>
      </c>
    </row>
    <row r="1131" spans="1:36">
      <c r="A1131" t="s">
        <v>1028</v>
      </c>
      <c r="B1131">
        <v>0</v>
      </c>
      <c r="C1131" t="s">
        <v>127</v>
      </c>
      <c r="D1131" t="s">
        <v>313</v>
      </c>
      <c r="E1131">
        <v>30</v>
      </c>
      <c r="F1131" t="s">
        <v>135</v>
      </c>
      <c r="G1131" s="54">
        <f>ROUNDUP(装备强化!$F$3*INDEX(装备强化!$C$12:$C$26,MATCH(装备强化附表!G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34</v>
      </c>
      <c r="H1131" s="54">
        <f t="shared" si="255"/>
        <v>68000</v>
      </c>
      <c r="I1131" s="54">
        <f>ROUNDUP(装备强化!$F$3*INDEX(装备强化!$C$12:$C$26,MATCH(装备强化附表!I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51</v>
      </c>
      <c r="J1131" s="54">
        <f t="shared" si="256"/>
        <v>102000</v>
      </c>
      <c r="K1131" s="54">
        <f>ROUNDUP(装备强化!$F$3*INDEX(装备强化!$C$12:$C$26,MATCH(装备强化附表!K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77</v>
      </c>
      <c r="L1131" s="54">
        <f t="shared" si="257"/>
        <v>154000</v>
      </c>
      <c r="M1131" s="54">
        <f>ROUNDUP(装备强化!$F$3*INDEX(装备强化!$C$12:$C$26,MATCH(装备强化附表!M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94</v>
      </c>
      <c r="N1131" s="54">
        <f t="shared" si="258"/>
        <v>188000</v>
      </c>
      <c r="O1131" s="54">
        <f>ROUNDUP(装备强化!$F$3*INDEX(装备强化!$C$12:$C$26,MATCH(装备强化附表!O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119</v>
      </c>
      <c r="P1131" s="54">
        <f t="shared" si="259"/>
        <v>238000</v>
      </c>
      <c r="Q1131" s="54">
        <f>ROUNDUP(装备强化!$F$3*INDEX(装备强化!$C$12:$C$26,MATCH(装备强化附表!Q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213</v>
      </c>
      <c r="R1131" s="54">
        <f t="shared" si="260"/>
        <v>426000</v>
      </c>
      <c r="S1131" s="54">
        <f>ROUNDUP(装备强化!$F$3*INDEX(装备强化!$C$12:$C$26,MATCH(装备强化附表!S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247</v>
      </c>
      <c r="T1131" s="54">
        <f t="shared" si="261"/>
        <v>494000</v>
      </c>
      <c r="U1131" s="54">
        <f>ROUNDUP(装备强化!$F$3*INDEX(装备强化!$C$12:$C$26,MATCH(装备强化附表!U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281</v>
      </c>
      <c r="V1131" s="54">
        <f t="shared" si="262"/>
        <v>562000</v>
      </c>
      <c r="W1131" s="54">
        <f>ROUNDUP(装备强化!$F$3*INDEX(装备强化!$C$12:$C$26,MATCH(装备强化附表!W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315</v>
      </c>
      <c r="X1131" s="54">
        <f t="shared" si="263"/>
        <v>630000</v>
      </c>
      <c r="Y1131" s="54">
        <f>ROUNDUP(装备强化!$F$3*INDEX(装备强化!$C$12:$C$26,MATCH(装备强化附表!Y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349</v>
      </c>
      <c r="Z1131" s="54">
        <f t="shared" si="264"/>
        <v>698000</v>
      </c>
      <c r="AA1131" s="54">
        <f>ROUNDUP(装备强化!$F$3*INDEX(装备强化!$C$12:$C$26,MATCH(装备强化附表!AA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612</v>
      </c>
      <c r="AB1131" s="54">
        <f t="shared" si="265"/>
        <v>1224000</v>
      </c>
      <c r="AC1131" s="54">
        <f>ROUNDUP(装备强化!$F$3*INDEX(装备强化!$C$12:$C$26,MATCH(装备强化附表!AC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680</v>
      </c>
      <c r="AD1131" s="54">
        <f t="shared" si="266"/>
        <v>1360000</v>
      </c>
      <c r="AE1131" s="54">
        <f>ROUNDUP(装备强化!$F$3*INDEX(装备强化!$C$12:$C$26,MATCH(装备强化附表!AE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748</v>
      </c>
      <c r="AF1131" s="54">
        <f t="shared" si="267"/>
        <v>1496000</v>
      </c>
      <c r="AG1131" s="54">
        <f>ROUNDUP(装备强化!$F$3*INDEX(装备强化!$C$12:$C$26,MATCH(装备强化附表!AG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816</v>
      </c>
      <c r="AH1131" s="54">
        <f t="shared" si="268"/>
        <v>1632000</v>
      </c>
      <c r="AI1131" s="54">
        <f>ROUNDUP(装备强化!$F$3*INDEX(装备强化!$C$12:$C$26,MATCH(装备强化附表!AI$1,装备强化!$B$12:$B$26,0))*INDEX(装备强化!$G$12:$G$16,MATCH(装备强化附表!$D1131,装备强化!$F$12:$F$16,0))*(INDEX(装备强化!$K$12:$K$26,MATCH(装备强化附表!$E1131,装备强化!$J$12:$J$26,0))+IF($B1131=1,装备强化!$K$28,0))*INDEX(装备强化!$O$12:$O$21,MATCH(装备强化附表!$C1131,装备强化!$N$12:$N$21,0)),0)</f>
        <v>884</v>
      </c>
      <c r="AJ1131" s="54">
        <f t="shared" si="269"/>
        <v>1768000</v>
      </c>
    </row>
    <row r="1132" spans="1:36">
      <c r="A1132" t="s">
        <v>1033</v>
      </c>
      <c r="B1132">
        <v>1</v>
      </c>
      <c r="C1132" t="s">
        <v>127</v>
      </c>
      <c r="D1132" t="s">
        <v>313</v>
      </c>
      <c r="E1132">
        <v>30</v>
      </c>
      <c r="F1132" t="s">
        <v>135</v>
      </c>
      <c r="G1132" s="54">
        <f>ROUNDUP(装备强化!$F$3*INDEX(装备强化!$C$12:$C$26,MATCH(装备强化附表!G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46</v>
      </c>
      <c r="H1132" s="54">
        <f t="shared" si="255"/>
        <v>92000</v>
      </c>
      <c r="I1132" s="54">
        <f>ROUNDUP(装备强化!$F$3*INDEX(装备强化!$C$12:$C$26,MATCH(装备强化附表!I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69</v>
      </c>
      <c r="J1132" s="54">
        <f t="shared" si="256"/>
        <v>138000</v>
      </c>
      <c r="K1132" s="54">
        <f>ROUNDUP(装备强化!$F$3*INDEX(装备强化!$C$12:$C$26,MATCH(装备强化附表!K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104</v>
      </c>
      <c r="L1132" s="54">
        <f t="shared" si="257"/>
        <v>208000</v>
      </c>
      <c r="M1132" s="54">
        <f>ROUNDUP(装备强化!$F$3*INDEX(装备强化!$C$12:$C$26,MATCH(装备强化附表!M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127</v>
      </c>
      <c r="N1132" s="54">
        <f t="shared" si="258"/>
        <v>254000</v>
      </c>
      <c r="O1132" s="54">
        <f>ROUNDUP(装备强化!$F$3*INDEX(装备强化!$C$12:$C$26,MATCH(装备强化附表!O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161</v>
      </c>
      <c r="P1132" s="54">
        <f t="shared" si="259"/>
        <v>322000</v>
      </c>
      <c r="Q1132" s="54">
        <f>ROUNDUP(装备强化!$F$3*INDEX(装备强化!$C$12:$C$26,MATCH(装备强化附表!Q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288</v>
      </c>
      <c r="R1132" s="54">
        <f t="shared" si="260"/>
        <v>576000</v>
      </c>
      <c r="S1132" s="54">
        <f>ROUNDUP(装备强化!$F$3*INDEX(装备强化!$C$12:$C$26,MATCH(装备强化附表!S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334</v>
      </c>
      <c r="T1132" s="54">
        <f t="shared" si="261"/>
        <v>668000</v>
      </c>
      <c r="U1132" s="54">
        <f>ROUNDUP(装备强化!$F$3*INDEX(装备强化!$C$12:$C$26,MATCH(装备强化附表!U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380</v>
      </c>
      <c r="V1132" s="54">
        <f t="shared" si="262"/>
        <v>760000</v>
      </c>
      <c r="W1132" s="54">
        <f>ROUNDUP(装备强化!$F$3*INDEX(装备强化!$C$12:$C$26,MATCH(装备强化附表!W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426</v>
      </c>
      <c r="X1132" s="54">
        <f t="shared" si="263"/>
        <v>852000</v>
      </c>
      <c r="Y1132" s="54">
        <f>ROUNDUP(装备强化!$F$3*INDEX(装备强化!$C$12:$C$26,MATCH(装备强化附表!Y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472</v>
      </c>
      <c r="Z1132" s="54">
        <f t="shared" si="264"/>
        <v>944000</v>
      </c>
      <c r="AA1132" s="54">
        <f>ROUNDUP(装备强化!$F$3*INDEX(装备强化!$C$12:$C$26,MATCH(装备强化附表!AA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828</v>
      </c>
      <c r="AB1132" s="54">
        <f t="shared" si="265"/>
        <v>1656000</v>
      </c>
      <c r="AC1132" s="54">
        <f>ROUNDUP(装备强化!$F$3*INDEX(装备强化!$C$12:$C$26,MATCH(装备强化附表!AC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920</v>
      </c>
      <c r="AD1132" s="54">
        <f t="shared" si="266"/>
        <v>1840000</v>
      </c>
      <c r="AE1132" s="54">
        <f>ROUNDUP(装备强化!$F$3*INDEX(装备强化!$C$12:$C$26,MATCH(装备强化附表!AE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1012</v>
      </c>
      <c r="AF1132" s="54">
        <f t="shared" si="267"/>
        <v>2024000</v>
      </c>
      <c r="AG1132" s="54">
        <f>ROUNDUP(装备强化!$F$3*INDEX(装备强化!$C$12:$C$26,MATCH(装备强化附表!AG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1104</v>
      </c>
      <c r="AH1132" s="54">
        <f t="shared" si="268"/>
        <v>2208000</v>
      </c>
      <c r="AI1132" s="54">
        <f>ROUNDUP(装备强化!$F$3*INDEX(装备强化!$C$12:$C$26,MATCH(装备强化附表!AI$1,装备强化!$B$12:$B$26,0))*INDEX(装备强化!$G$12:$G$16,MATCH(装备强化附表!$D1132,装备强化!$F$12:$F$16,0))*(INDEX(装备强化!$K$12:$K$26,MATCH(装备强化附表!$E1132,装备强化!$J$12:$J$26,0))+IF($B1132=1,装备强化!$K$28,0))*INDEX(装备强化!$O$12:$O$21,MATCH(装备强化附表!$C1132,装备强化!$N$12:$N$21,0)),0)</f>
        <v>1196</v>
      </c>
      <c r="AJ1132" s="54">
        <f t="shared" si="269"/>
        <v>2392000</v>
      </c>
    </row>
    <row r="1133" spans="1:36">
      <c r="A1133" t="s">
        <v>1038</v>
      </c>
      <c r="B1133">
        <v>0</v>
      </c>
      <c r="C1133" t="s">
        <v>128</v>
      </c>
      <c r="D1133" t="s">
        <v>313</v>
      </c>
      <c r="E1133">
        <v>30</v>
      </c>
      <c r="F1133" t="s">
        <v>135</v>
      </c>
      <c r="G1133" s="54">
        <f>ROUNDUP(装备强化!$F$3*INDEX(装备强化!$C$12:$C$26,MATCH(装备强化附表!G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22</v>
      </c>
      <c r="H1133" s="54">
        <f t="shared" si="255"/>
        <v>44000</v>
      </c>
      <c r="I1133" s="54">
        <f>ROUNDUP(装备强化!$F$3*INDEX(装备强化!$C$12:$C$26,MATCH(装备强化附表!I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32</v>
      </c>
      <c r="J1133" s="54">
        <f t="shared" si="256"/>
        <v>64000</v>
      </c>
      <c r="K1133" s="54">
        <f>ROUNDUP(装备强化!$F$3*INDEX(装备强化!$C$12:$C$26,MATCH(装备强化附表!K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48</v>
      </c>
      <c r="L1133" s="54">
        <f t="shared" si="257"/>
        <v>96000</v>
      </c>
      <c r="M1133" s="54">
        <f>ROUNDUP(装备强化!$F$3*INDEX(装备强化!$C$12:$C$26,MATCH(装备强化附表!M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59</v>
      </c>
      <c r="N1133" s="54">
        <f t="shared" si="258"/>
        <v>118000</v>
      </c>
      <c r="O1133" s="54">
        <f>ROUNDUP(装备强化!$F$3*INDEX(装备强化!$C$12:$C$26,MATCH(装备强化附表!O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75</v>
      </c>
      <c r="P1133" s="54">
        <f t="shared" si="259"/>
        <v>150000</v>
      </c>
      <c r="Q1133" s="54">
        <f>ROUNDUP(装备强化!$F$3*INDEX(装备强化!$C$12:$C$26,MATCH(装备强化附表!Q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133</v>
      </c>
      <c r="R1133" s="54">
        <f t="shared" si="260"/>
        <v>266000</v>
      </c>
      <c r="S1133" s="54">
        <f>ROUNDUP(装备强化!$F$3*INDEX(装备强化!$C$12:$C$26,MATCH(装备强化附表!S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155</v>
      </c>
      <c r="T1133" s="54">
        <f t="shared" si="261"/>
        <v>310000</v>
      </c>
      <c r="U1133" s="54">
        <f>ROUNDUP(装备强化!$F$3*INDEX(装备强化!$C$12:$C$26,MATCH(装备强化附表!U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176</v>
      </c>
      <c r="V1133" s="54">
        <f t="shared" si="262"/>
        <v>352000</v>
      </c>
      <c r="W1133" s="54">
        <f>ROUNDUP(装备强化!$F$3*INDEX(装备强化!$C$12:$C$26,MATCH(装备强化附表!W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197</v>
      </c>
      <c r="X1133" s="54">
        <f t="shared" si="263"/>
        <v>394000</v>
      </c>
      <c r="Y1133" s="54">
        <f>ROUNDUP(装备强化!$F$3*INDEX(装备强化!$C$12:$C$26,MATCH(装备强化附表!Y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218</v>
      </c>
      <c r="Z1133" s="54">
        <f t="shared" si="264"/>
        <v>436000</v>
      </c>
      <c r="AA1133" s="54">
        <f>ROUNDUP(装备强化!$F$3*INDEX(装备强化!$C$12:$C$26,MATCH(装备强化附表!AA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383</v>
      </c>
      <c r="AB1133" s="54">
        <f t="shared" si="265"/>
        <v>766000</v>
      </c>
      <c r="AC1133" s="54">
        <f>ROUNDUP(装备强化!$F$3*INDEX(装备强化!$C$12:$C$26,MATCH(装备强化附表!AC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425</v>
      </c>
      <c r="AD1133" s="54">
        <f t="shared" si="266"/>
        <v>850000</v>
      </c>
      <c r="AE1133" s="54">
        <f>ROUNDUP(装备强化!$F$3*INDEX(装备强化!$C$12:$C$26,MATCH(装备强化附表!AE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468</v>
      </c>
      <c r="AF1133" s="54">
        <f t="shared" si="267"/>
        <v>936000</v>
      </c>
      <c r="AG1133" s="54">
        <f>ROUNDUP(装备强化!$F$3*INDEX(装备强化!$C$12:$C$26,MATCH(装备强化附表!AG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510</v>
      </c>
      <c r="AH1133" s="54">
        <f t="shared" si="268"/>
        <v>1020000</v>
      </c>
      <c r="AI1133" s="54">
        <f>ROUNDUP(装备强化!$F$3*INDEX(装备强化!$C$12:$C$26,MATCH(装备强化附表!AI$1,装备强化!$B$12:$B$26,0))*INDEX(装备强化!$G$12:$G$16,MATCH(装备强化附表!$D1133,装备强化!$F$12:$F$16,0))*(INDEX(装备强化!$K$12:$K$26,MATCH(装备强化附表!$E1133,装备强化!$J$12:$J$26,0))+IF($B1133=1,装备强化!$K$28,0))*INDEX(装备强化!$O$12:$O$21,MATCH(装备强化附表!$C1133,装备强化!$N$12:$N$21,0)),0)</f>
        <v>553</v>
      </c>
      <c r="AJ1133" s="54">
        <f t="shared" si="269"/>
        <v>1106000</v>
      </c>
    </row>
    <row r="1134" spans="1:36">
      <c r="A1134" t="s">
        <v>1043</v>
      </c>
      <c r="B1134">
        <v>1</v>
      </c>
      <c r="C1134" t="s">
        <v>128</v>
      </c>
      <c r="D1134" t="s">
        <v>313</v>
      </c>
      <c r="E1134">
        <v>30</v>
      </c>
      <c r="F1134" t="s">
        <v>135</v>
      </c>
      <c r="G1134" s="54">
        <f>ROUNDUP(装备强化!$F$3*INDEX(装备强化!$C$12:$C$26,MATCH(装备强化附表!G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29</v>
      </c>
      <c r="H1134" s="54">
        <f t="shared" si="255"/>
        <v>58000</v>
      </c>
      <c r="I1134" s="54">
        <f>ROUNDUP(装备强化!$F$3*INDEX(装备强化!$C$12:$C$26,MATCH(装备强化附表!I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44</v>
      </c>
      <c r="J1134" s="54">
        <f t="shared" si="256"/>
        <v>88000</v>
      </c>
      <c r="K1134" s="54">
        <f>ROUNDUP(装备强化!$F$3*INDEX(装备强化!$C$12:$C$26,MATCH(装备强化附表!K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65</v>
      </c>
      <c r="L1134" s="54">
        <f t="shared" si="257"/>
        <v>130000</v>
      </c>
      <c r="M1134" s="54">
        <f>ROUNDUP(装备强化!$F$3*INDEX(装备强化!$C$12:$C$26,MATCH(装备强化附表!M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80</v>
      </c>
      <c r="N1134" s="54">
        <f t="shared" si="258"/>
        <v>160000</v>
      </c>
      <c r="O1134" s="54">
        <f>ROUNDUP(装备强化!$F$3*INDEX(装备强化!$C$12:$C$26,MATCH(装备强化附表!O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101</v>
      </c>
      <c r="P1134" s="54">
        <f t="shared" si="259"/>
        <v>202000</v>
      </c>
      <c r="Q1134" s="54">
        <f>ROUNDUP(装备强化!$F$3*INDEX(装备强化!$C$12:$C$26,MATCH(装备强化附表!Q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180</v>
      </c>
      <c r="R1134" s="54">
        <f t="shared" si="260"/>
        <v>360000</v>
      </c>
      <c r="S1134" s="54">
        <f>ROUNDUP(装备强化!$F$3*INDEX(装备强化!$C$12:$C$26,MATCH(装备强化附表!S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209</v>
      </c>
      <c r="T1134" s="54">
        <f t="shared" si="261"/>
        <v>418000</v>
      </c>
      <c r="U1134" s="54">
        <f>ROUNDUP(装备强化!$F$3*INDEX(装备强化!$C$12:$C$26,MATCH(装备强化附表!U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238</v>
      </c>
      <c r="V1134" s="54">
        <f t="shared" si="262"/>
        <v>476000</v>
      </c>
      <c r="W1134" s="54">
        <f>ROUNDUP(装备强化!$F$3*INDEX(装备强化!$C$12:$C$26,MATCH(装备强化附表!W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266</v>
      </c>
      <c r="X1134" s="54">
        <f t="shared" si="263"/>
        <v>532000</v>
      </c>
      <c r="Y1134" s="54">
        <f>ROUNDUP(装备强化!$F$3*INDEX(装备强化!$C$12:$C$26,MATCH(装备强化附表!Y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295</v>
      </c>
      <c r="Z1134" s="54">
        <f t="shared" si="264"/>
        <v>590000</v>
      </c>
      <c r="AA1134" s="54">
        <f>ROUNDUP(装备强化!$F$3*INDEX(装备强化!$C$12:$C$26,MATCH(装备强化附表!AA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518</v>
      </c>
      <c r="AB1134" s="54">
        <f t="shared" si="265"/>
        <v>1036000</v>
      </c>
      <c r="AC1134" s="54">
        <f>ROUNDUP(装备强化!$F$3*INDEX(装备强化!$C$12:$C$26,MATCH(装备强化附表!AC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575</v>
      </c>
      <c r="AD1134" s="54">
        <f t="shared" si="266"/>
        <v>1150000</v>
      </c>
      <c r="AE1134" s="54">
        <f>ROUNDUP(装备强化!$F$3*INDEX(装备强化!$C$12:$C$26,MATCH(装备强化附表!AE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633</v>
      </c>
      <c r="AF1134" s="54">
        <f t="shared" si="267"/>
        <v>1266000</v>
      </c>
      <c r="AG1134" s="54">
        <f>ROUNDUP(装备强化!$F$3*INDEX(装备强化!$C$12:$C$26,MATCH(装备强化附表!AG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690</v>
      </c>
      <c r="AH1134" s="54">
        <f t="shared" si="268"/>
        <v>1380000</v>
      </c>
      <c r="AI1134" s="54">
        <f>ROUNDUP(装备强化!$F$3*INDEX(装备强化!$C$12:$C$26,MATCH(装备强化附表!AI$1,装备强化!$B$12:$B$26,0))*INDEX(装备强化!$G$12:$G$16,MATCH(装备强化附表!$D1134,装备强化!$F$12:$F$16,0))*(INDEX(装备强化!$K$12:$K$26,MATCH(装备强化附表!$E1134,装备强化!$J$12:$J$26,0))+IF($B1134=1,装备强化!$K$28,0))*INDEX(装备强化!$O$12:$O$21,MATCH(装备强化附表!$C1134,装备强化!$N$12:$N$21,0)),0)</f>
        <v>748</v>
      </c>
      <c r="AJ1134" s="54">
        <f t="shared" si="269"/>
        <v>1496000</v>
      </c>
    </row>
    <row r="1135" spans="1:36">
      <c r="A1135" t="s">
        <v>1048</v>
      </c>
      <c r="B1135">
        <v>0</v>
      </c>
      <c r="C1135" t="s">
        <v>127</v>
      </c>
      <c r="D1135" t="s">
        <v>313</v>
      </c>
      <c r="E1135">
        <v>30</v>
      </c>
      <c r="F1135" t="s">
        <v>139</v>
      </c>
      <c r="G1135" s="54">
        <f>ROUNDUP(装备强化!$F$3*INDEX(装备强化!$C$12:$C$26,MATCH(装备强化附表!G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34</v>
      </c>
      <c r="H1135" s="54">
        <f t="shared" si="255"/>
        <v>68000</v>
      </c>
      <c r="I1135" s="54">
        <f>ROUNDUP(装备强化!$F$3*INDEX(装备强化!$C$12:$C$26,MATCH(装备强化附表!I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51</v>
      </c>
      <c r="J1135" s="54">
        <f t="shared" si="256"/>
        <v>102000</v>
      </c>
      <c r="K1135" s="54">
        <f>ROUNDUP(装备强化!$F$3*INDEX(装备强化!$C$12:$C$26,MATCH(装备强化附表!K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77</v>
      </c>
      <c r="L1135" s="54">
        <f t="shared" si="257"/>
        <v>154000</v>
      </c>
      <c r="M1135" s="54">
        <f>ROUNDUP(装备强化!$F$3*INDEX(装备强化!$C$12:$C$26,MATCH(装备强化附表!M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94</v>
      </c>
      <c r="N1135" s="54">
        <f t="shared" si="258"/>
        <v>188000</v>
      </c>
      <c r="O1135" s="54">
        <f>ROUNDUP(装备强化!$F$3*INDEX(装备强化!$C$12:$C$26,MATCH(装备强化附表!O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119</v>
      </c>
      <c r="P1135" s="54">
        <f t="shared" si="259"/>
        <v>238000</v>
      </c>
      <c r="Q1135" s="54">
        <f>ROUNDUP(装备强化!$F$3*INDEX(装备强化!$C$12:$C$26,MATCH(装备强化附表!Q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213</v>
      </c>
      <c r="R1135" s="54">
        <f t="shared" si="260"/>
        <v>426000</v>
      </c>
      <c r="S1135" s="54">
        <f>ROUNDUP(装备强化!$F$3*INDEX(装备强化!$C$12:$C$26,MATCH(装备强化附表!S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247</v>
      </c>
      <c r="T1135" s="54">
        <f t="shared" si="261"/>
        <v>494000</v>
      </c>
      <c r="U1135" s="54">
        <f>ROUNDUP(装备强化!$F$3*INDEX(装备强化!$C$12:$C$26,MATCH(装备强化附表!U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281</v>
      </c>
      <c r="V1135" s="54">
        <f t="shared" si="262"/>
        <v>562000</v>
      </c>
      <c r="W1135" s="54">
        <f>ROUNDUP(装备强化!$F$3*INDEX(装备强化!$C$12:$C$26,MATCH(装备强化附表!W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315</v>
      </c>
      <c r="X1135" s="54">
        <f t="shared" si="263"/>
        <v>630000</v>
      </c>
      <c r="Y1135" s="54">
        <f>ROUNDUP(装备强化!$F$3*INDEX(装备强化!$C$12:$C$26,MATCH(装备强化附表!Y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349</v>
      </c>
      <c r="Z1135" s="54">
        <f t="shared" si="264"/>
        <v>698000</v>
      </c>
      <c r="AA1135" s="54">
        <f>ROUNDUP(装备强化!$F$3*INDEX(装备强化!$C$12:$C$26,MATCH(装备强化附表!AA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612</v>
      </c>
      <c r="AB1135" s="54">
        <f t="shared" si="265"/>
        <v>1224000</v>
      </c>
      <c r="AC1135" s="54">
        <f>ROUNDUP(装备强化!$F$3*INDEX(装备强化!$C$12:$C$26,MATCH(装备强化附表!AC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680</v>
      </c>
      <c r="AD1135" s="54">
        <f t="shared" si="266"/>
        <v>1360000</v>
      </c>
      <c r="AE1135" s="54">
        <f>ROUNDUP(装备强化!$F$3*INDEX(装备强化!$C$12:$C$26,MATCH(装备强化附表!AE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748</v>
      </c>
      <c r="AF1135" s="54">
        <f t="shared" si="267"/>
        <v>1496000</v>
      </c>
      <c r="AG1135" s="54">
        <f>ROUNDUP(装备强化!$F$3*INDEX(装备强化!$C$12:$C$26,MATCH(装备强化附表!AG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816</v>
      </c>
      <c r="AH1135" s="54">
        <f t="shared" si="268"/>
        <v>1632000</v>
      </c>
      <c r="AI1135" s="54">
        <f>ROUNDUP(装备强化!$F$3*INDEX(装备强化!$C$12:$C$26,MATCH(装备强化附表!AI$1,装备强化!$B$12:$B$26,0))*INDEX(装备强化!$G$12:$G$16,MATCH(装备强化附表!$D1135,装备强化!$F$12:$F$16,0))*(INDEX(装备强化!$K$12:$K$26,MATCH(装备强化附表!$E1135,装备强化!$J$12:$J$26,0))+IF($B1135=1,装备强化!$K$28,0))*INDEX(装备强化!$O$12:$O$21,MATCH(装备强化附表!$C1135,装备强化!$N$12:$N$21,0)),0)</f>
        <v>884</v>
      </c>
      <c r="AJ1135" s="54">
        <f t="shared" si="269"/>
        <v>1768000</v>
      </c>
    </row>
    <row r="1136" spans="1:36">
      <c r="A1136" t="s">
        <v>1053</v>
      </c>
      <c r="B1136">
        <v>1</v>
      </c>
      <c r="C1136" t="s">
        <v>127</v>
      </c>
      <c r="D1136" t="s">
        <v>313</v>
      </c>
      <c r="E1136">
        <v>30</v>
      </c>
      <c r="F1136" t="s">
        <v>139</v>
      </c>
      <c r="G1136" s="54">
        <f>ROUNDUP(装备强化!$F$3*INDEX(装备强化!$C$12:$C$26,MATCH(装备强化附表!G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46</v>
      </c>
      <c r="H1136" s="54">
        <f t="shared" si="255"/>
        <v>92000</v>
      </c>
      <c r="I1136" s="54">
        <f>ROUNDUP(装备强化!$F$3*INDEX(装备强化!$C$12:$C$26,MATCH(装备强化附表!I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69</v>
      </c>
      <c r="J1136" s="54">
        <f t="shared" si="256"/>
        <v>138000</v>
      </c>
      <c r="K1136" s="54">
        <f>ROUNDUP(装备强化!$F$3*INDEX(装备强化!$C$12:$C$26,MATCH(装备强化附表!K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104</v>
      </c>
      <c r="L1136" s="54">
        <f t="shared" si="257"/>
        <v>208000</v>
      </c>
      <c r="M1136" s="54">
        <f>ROUNDUP(装备强化!$F$3*INDEX(装备强化!$C$12:$C$26,MATCH(装备强化附表!M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127</v>
      </c>
      <c r="N1136" s="54">
        <f t="shared" si="258"/>
        <v>254000</v>
      </c>
      <c r="O1136" s="54">
        <f>ROUNDUP(装备强化!$F$3*INDEX(装备强化!$C$12:$C$26,MATCH(装备强化附表!O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161</v>
      </c>
      <c r="P1136" s="54">
        <f t="shared" si="259"/>
        <v>322000</v>
      </c>
      <c r="Q1136" s="54">
        <f>ROUNDUP(装备强化!$F$3*INDEX(装备强化!$C$12:$C$26,MATCH(装备强化附表!Q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288</v>
      </c>
      <c r="R1136" s="54">
        <f t="shared" si="260"/>
        <v>576000</v>
      </c>
      <c r="S1136" s="54">
        <f>ROUNDUP(装备强化!$F$3*INDEX(装备强化!$C$12:$C$26,MATCH(装备强化附表!S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334</v>
      </c>
      <c r="T1136" s="54">
        <f t="shared" si="261"/>
        <v>668000</v>
      </c>
      <c r="U1136" s="54">
        <f>ROUNDUP(装备强化!$F$3*INDEX(装备强化!$C$12:$C$26,MATCH(装备强化附表!U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380</v>
      </c>
      <c r="V1136" s="54">
        <f t="shared" si="262"/>
        <v>760000</v>
      </c>
      <c r="W1136" s="54">
        <f>ROUNDUP(装备强化!$F$3*INDEX(装备强化!$C$12:$C$26,MATCH(装备强化附表!W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426</v>
      </c>
      <c r="X1136" s="54">
        <f t="shared" si="263"/>
        <v>852000</v>
      </c>
      <c r="Y1136" s="54">
        <f>ROUNDUP(装备强化!$F$3*INDEX(装备强化!$C$12:$C$26,MATCH(装备强化附表!Y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472</v>
      </c>
      <c r="Z1136" s="54">
        <f t="shared" si="264"/>
        <v>944000</v>
      </c>
      <c r="AA1136" s="54">
        <f>ROUNDUP(装备强化!$F$3*INDEX(装备强化!$C$12:$C$26,MATCH(装备强化附表!AA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828</v>
      </c>
      <c r="AB1136" s="54">
        <f t="shared" si="265"/>
        <v>1656000</v>
      </c>
      <c r="AC1136" s="54">
        <f>ROUNDUP(装备强化!$F$3*INDEX(装备强化!$C$12:$C$26,MATCH(装备强化附表!AC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920</v>
      </c>
      <c r="AD1136" s="54">
        <f t="shared" si="266"/>
        <v>1840000</v>
      </c>
      <c r="AE1136" s="54">
        <f>ROUNDUP(装备强化!$F$3*INDEX(装备强化!$C$12:$C$26,MATCH(装备强化附表!AE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1012</v>
      </c>
      <c r="AF1136" s="54">
        <f t="shared" si="267"/>
        <v>2024000</v>
      </c>
      <c r="AG1136" s="54">
        <f>ROUNDUP(装备强化!$F$3*INDEX(装备强化!$C$12:$C$26,MATCH(装备强化附表!AG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1104</v>
      </c>
      <c r="AH1136" s="54">
        <f t="shared" si="268"/>
        <v>2208000</v>
      </c>
      <c r="AI1136" s="54">
        <f>ROUNDUP(装备强化!$F$3*INDEX(装备强化!$C$12:$C$26,MATCH(装备强化附表!AI$1,装备强化!$B$12:$B$26,0))*INDEX(装备强化!$G$12:$G$16,MATCH(装备强化附表!$D1136,装备强化!$F$12:$F$16,0))*(INDEX(装备强化!$K$12:$K$26,MATCH(装备强化附表!$E1136,装备强化!$J$12:$J$26,0))+IF($B1136=1,装备强化!$K$28,0))*INDEX(装备强化!$O$12:$O$21,MATCH(装备强化附表!$C1136,装备强化!$N$12:$N$21,0)),0)</f>
        <v>1196</v>
      </c>
      <c r="AJ1136" s="54">
        <f t="shared" si="269"/>
        <v>2392000</v>
      </c>
    </row>
    <row r="1137" spans="1:36">
      <c r="A1137" t="s">
        <v>1058</v>
      </c>
      <c r="B1137">
        <v>0</v>
      </c>
      <c r="C1137" t="s">
        <v>128</v>
      </c>
      <c r="D1137" t="s">
        <v>313</v>
      </c>
      <c r="E1137">
        <v>30</v>
      </c>
      <c r="F1137" t="s">
        <v>139</v>
      </c>
      <c r="G1137" s="54">
        <f>ROUNDUP(装备强化!$F$3*INDEX(装备强化!$C$12:$C$26,MATCH(装备强化附表!G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22</v>
      </c>
      <c r="H1137" s="54">
        <f t="shared" si="255"/>
        <v>44000</v>
      </c>
      <c r="I1137" s="54">
        <f>ROUNDUP(装备强化!$F$3*INDEX(装备强化!$C$12:$C$26,MATCH(装备强化附表!I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32</v>
      </c>
      <c r="J1137" s="54">
        <f t="shared" si="256"/>
        <v>64000</v>
      </c>
      <c r="K1137" s="54">
        <f>ROUNDUP(装备强化!$F$3*INDEX(装备强化!$C$12:$C$26,MATCH(装备强化附表!K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48</v>
      </c>
      <c r="L1137" s="54">
        <f t="shared" si="257"/>
        <v>96000</v>
      </c>
      <c r="M1137" s="54">
        <f>ROUNDUP(装备强化!$F$3*INDEX(装备强化!$C$12:$C$26,MATCH(装备强化附表!M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59</v>
      </c>
      <c r="N1137" s="54">
        <f t="shared" si="258"/>
        <v>118000</v>
      </c>
      <c r="O1137" s="54">
        <f>ROUNDUP(装备强化!$F$3*INDEX(装备强化!$C$12:$C$26,MATCH(装备强化附表!O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75</v>
      </c>
      <c r="P1137" s="54">
        <f t="shared" si="259"/>
        <v>150000</v>
      </c>
      <c r="Q1137" s="54">
        <f>ROUNDUP(装备强化!$F$3*INDEX(装备强化!$C$12:$C$26,MATCH(装备强化附表!Q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133</v>
      </c>
      <c r="R1137" s="54">
        <f t="shared" si="260"/>
        <v>266000</v>
      </c>
      <c r="S1137" s="54">
        <f>ROUNDUP(装备强化!$F$3*INDEX(装备强化!$C$12:$C$26,MATCH(装备强化附表!S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155</v>
      </c>
      <c r="T1137" s="54">
        <f t="shared" si="261"/>
        <v>310000</v>
      </c>
      <c r="U1137" s="54">
        <f>ROUNDUP(装备强化!$F$3*INDEX(装备强化!$C$12:$C$26,MATCH(装备强化附表!U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176</v>
      </c>
      <c r="V1137" s="54">
        <f t="shared" si="262"/>
        <v>352000</v>
      </c>
      <c r="W1137" s="54">
        <f>ROUNDUP(装备强化!$F$3*INDEX(装备强化!$C$12:$C$26,MATCH(装备强化附表!W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197</v>
      </c>
      <c r="X1137" s="54">
        <f t="shared" si="263"/>
        <v>394000</v>
      </c>
      <c r="Y1137" s="54">
        <f>ROUNDUP(装备强化!$F$3*INDEX(装备强化!$C$12:$C$26,MATCH(装备强化附表!Y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218</v>
      </c>
      <c r="Z1137" s="54">
        <f t="shared" si="264"/>
        <v>436000</v>
      </c>
      <c r="AA1137" s="54">
        <f>ROUNDUP(装备强化!$F$3*INDEX(装备强化!$C$12:$C$26,MATCH(装备强化附表!AA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383</v>
      </c>
      <c r="AB1137" s="54">
        <f t="shared" si="265"/>
        <v>766000</v>
      </c>
      <c r="AC1137" s="54">
        <f>ROUNDUP(装备强化!$F$3*INDEX(装备强化!$C$12:$C$26,MATCH(装备强化附表!AC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425</v>
      </c>
      <c r="AD1137" s="54">
        <f t="shared" si="266"/>
        <v>850000</v>
      </c>
      <c r="AE1137" s="54">
        <f>ROUNDUP(装备强化!$F$3*INDEX(装备强化!$C$12:$C$26,MATCH(装备强化附表!AE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468</v>
      </c>
      <c r="AF1137" s="54">
        <f t="shared" si="267"/>
        <v>936000</v>
      </c>
      <c r="AG1137" s="54">
        <f>ROUNDUP(装备强化!$F$3*INDEX(装备强化!$C$12:$C$26,MATCH(装备强化附表!AG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510</v>
      </c>
      <c r="AH1137" s="54">
        <f t="shared" si="268"/>
        <v>1020000</v>
      </c>
      <c r="AI1137" s="54">
        <f>ROUNDUP(装备强化!$F$3*INDEX(装备强化!$C$12:$C$26,MATCH(装备强化附表!AI$1,装备强化!$B$12:$B$26,0))*INDEX(装备强化!$G$12:$G$16,MATCH(装备强化附表!$D1137,装备强化!$F$12:$F$16,0))*(INDEX(装备强化!$K$12:$K$26,MATCH(装备强化附表!$E1137,装备强化!$J$12:$J$26,0))+IF($B1137=1,装备强化!$K$28,0))*INDEX(装备强化!$O$12:$O$21,MATCH(装备强化附表!$C1137,装备强化!$N$12:$N$21,0)),0)</f>
        <v>553</v>
      </c>
      <c r="AJ1137" s="54">
        <f t="shared" si="269"/>
        <v>1106000</v>
      </c>
    </row>
    <row r="1138" spans="1:36">
      <c r="A1138" t="s">
        <v>1063</v>
      </c>
      <c r="B1138">
        <v>1</v>
      </c>
      <c r="C1138" t="s">
        <v>128</v>
      </c>
      <c r="D1138" t="s">
        <v>313</v>
      </c>
      <c r="E1138">
        <v>30</v>
      </c>
      <c r="F1138" t="s">
        <v>139</v>
      </c>
      <c r="G1138" s="54">
        <f>ROUNDUP(装备强化!$F$3*INDEX(装备强化!$C$12:$C$26,MATCH(装备强化附表!G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29</v>
      </c>
      <c r="H1138" s="54">
        <f t="shared" si="255"/>
        <v>58000</v>
      </c>
      <c r="I1138" s="54">
        <f>ROUNDUP(装备强化!$F$3*INDEX(装备强化!$C$12:$C$26,MATCH(装备强化附表!I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44</v>
      </c>
      <c r="J1138" s="54">
        <f t="shared" si="256"/>
        <v>88000</v>
      </c>
      <c r="K1138" s="54">
        <f>ROUNDUP(装备强化!$F$3*INDEX(装备强化!$C$12:$C$26,MATCH(装备强化附表!K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65</v>
      </c>
      <c r="L1138" s="54">
        <f t="shared" si="257"/>
        <v>130000</v>
      </c>
      <c r="M1138" s="54">
        <f>ROUNDUP(装备强化!$F$3*INDEX(装备强化!$C$12:$C$26,MATCH(装备强化附表!M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80</v>
      </c>
      <c r="N1138" s="54">
        <f t="shared" si="258"/>
        <v>160000</v>
      </c>
      <c r="O1138" s="54">
        <f>ROUNDUP(装备强化!$F$3*INDEX(装备强化!$C$12:$C$26,MATCH(装备强化附表!O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101</v>
      </c>
      <c r="P1138" s="54">
        <f t="shared" si="259"/>
        <v>202000</v>
      </c>
      <c r="Q1138" s="54">
        <f>ROUNDUP(装备强化!$F$3*INDEX(装备强化!$C$12:$C$26,MATCH(装备强化附表!Q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180</v>
      </c>
      <c r="R1138" s="54">
        <f t="shared" si="260"/>
        <v>360000</v>
      </c>
      <c r="S1138" s="54">
        <f>ROUNDUP(装备强化!$F$3*INDEX(装备强化!$C$12:$C$26,MATCH(装备强化附表!S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209</v>
      </c>
      <c r="T1138" s="54">
        <f t="shared" si="261"/>
        <v>418000</v>
      </c>
      <c r="U1138" s="54">
        <f>ROUNDUP(装备强化!$F$3*INDEX(装备强化!$C$12:$C$26,MATCH(装备强化附表!U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238</v>
      </c>
      <c r="V1138" s="54">
        <f t="shared" si="262"/>
        <v>476000</v>
      </c>
      <c r="W1138" s="54">
        <f>ROUNDUP(装备强化!$F$3*INDEX(装备强化!$C$12:$C$26,MATCH(装备强化附表!W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266</v>
      </c>
      <c r="X1138" s="54">
        <f t="shared" si="263"/>
        <v>532000</v>
      </c>
      <c r="Y1138" s="54">
        <f>ROUNDUP(装备强化!$F$3*INDEX(装备强化!$C$12:$C$26,MATCH(装备强化附表!Y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295</v>
      </c>
      <c r="Z1138" s="54">
        <f t="shared" si="264"/>
        <v>590000</v>
      </c>
      <c r="AA1138" s="54">
        <f>ROUNDUP(装备强化!$F$3*INDEX(装备强化!$C$12:$C$26,MATCH(装备强化附表!AA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518</v>
      </c>
      <c r="AB1138" s="54">
        <f t="shared" si="265"/>
        <v>1036000</v>
      </c>
      <c r="AC1138" s="54">
        <f>ROUNDUP(装备强化!$F$3*INDEX(装备强化!$C$12:$C$26,MATCH(装备强化附表!AC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575</v>
      </c>
      <c r="AD1138" s="54">
        <f t="shared" si="266"/>
        <v>1150000</v>
      </c>
      <c r="AE1138" s="54">
        <f>ROUNDUP(装备强化!$F$3*INDEX(装备强化!$C$12:$C$26,MATCH(装备强化附表!AE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633</v>
      </c>
      <c r="AF1138" s="54">
        <f t="shared" si="267"/>
        <v>1266000</v>
      </c>
      <c r="AG1138" s="54">
        <f>ROUNDUP(装备强化!$F$3*INDEX(装备强化!$C$12:$C$26,MATCH(装备强化附表!AG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690</v>
      </c>
      <c r="AH1138" s="54">
        <f t="shared" si="268"/>
        <v>1380000</v>
      </c>
      <c r="AI1138" s="54">
        <f>ROUNDUP(装备强化!$F$3*INDEX(装备强化!$C$12:$C$26,MATCH(装备强化附表!AI$1,装备强化!$B$12:$B$26,0))*INDEX(装备强化!$G$12:$G$16,MATCH(装备强化附表!$D1138,装备强化!$F$12:$F$16,0))*(INDEX(装备强化!$K$12:$K$26,MATCH(装备强化附表!$E1138,装备强化!$J$12:$J$26,0))+IF($B1138=1,装备强化!$K$28,0))*INDEX(装备强化!$O$12:$O$21,MATCH(装备强化附表!$C1138,装备强化!$N$12:$N$21,0)),0)</f>
        <v>748</v>
      </c>
      <c r="AJ1138" s="54">
        <f t="shared" si="269"/>
        <v>1496000</v>
      </c>
    </row>
    <row r="1139" spans="1:36">
      <c r="A1139" t="s">
        <v>1068</v>
      </c>
      <c r="B1139">
        <v>0</v>
      </c>
      <c r="C1139" t="s">
        <v>127</v>
      </c>
      <c r="D1139" t="s">
        <v>313</v>
      </c>
      <c r="E1139">
        <v>30</v>
      </c>
      <c r="F1139" t="s">
        <v>137</v>
      </c>
      <c r="G1139" s="54">
        <f>ROUNDUP(装备强化!$F$3*INDEX(装备强化!$C$12:$C$26,MATCH(装备强化附表!G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34</v>
      </c>
      <c r="H1139" s="54">
        <f t="shared" si="255"/>
        <v>68000</v>
      </c>
      <c r="I1139" s="54">
        <f>ROUNDUP(装备强化!$F$3*INDEX(装备强化!$C$12:$C$26,MATCH(装备强化附表!I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51</v>
      </c>
      <c r="J1139" s="54">
        <f t="shared" si="256"/>
        <v>102000</v>
      </c>
      <c r="K1139" s="54">
        <f>ROUNDUP(装备强化!$F$3*INDEX(装备强化!$C$12:$C$26,MATCH(装备强化附表!K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77</v>
      </c>
      <c r="L1139" s="54">
        <f t="shared" si="257"/>
        <v>154000</v>
      </c>
      <c r="M1139" s="54">
        <f>ROUNDUP(装备强化!$F$3*INDEX(装备强化!$C$12:$C$26,MATCH(装备强化附表!M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94</v>
      </c>
      <c r="N1139" s="54">
        <f t="shared" si="258"/>
        <v>188000</v>
      </c>
      <c r="O1139" s="54">
        <f>ROUNDUP(装备强化!$F$3*INDEX(装备强化!$C$12:$C$26,MATCH(装备强化附表!O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119</v>
      </c>
      <c r="P1139" s="54">
        <f t="shared" si="259"/>
        <v>238000</v>
      </c>
      <c r="Q1139" s="54">
        <f>ROUNDUP(装备强化!$F$3*INDEX(装备强化!$C$12:$C$26,MATCH(装备强化附表!Q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213</v>
      </c>
      <c r="R1139" s="54">
        <f t="shared" si="260"/>
        <v>426000</v>
      </c>
      <c r="S1139" s="54">
        <f>ROUNDUP(装备强化!$F$3*INDEX(装备强化!$C$12:$C$26,MATCH(装备强化附表!S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247</v>
      </c>
      <c r="T1139" s="54">
        <f t="shared" si="261"/>
        <v>494000</v>
      </c>
      <c r="U1139" s="54">
        <f>ROUNDUP(装备强化!$F$3*INDEX(装备强化!$C$12:$C$26,MATCH(装备强化附表!U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281</v>
      </c>
      <c r="V1139" s="54">
        <f t="shared" si="262"/>
        <v>562000</v>
      </c>
      <c r="W1139" s="54">
        <f>ROUNDUP(装备强化!$F$3*INDEX(装备强化!$C$12:$C$26,MATCH(装备强化附表!W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315</v>
      </c>
      <c r="X1139" s="54">
        <f t="shared" si="263"/>
        <v>630000</v>
      </c>
      <c r="Y1139" s="54">
        <f>ROUNDUP(装备强化!$F$3*INDEX(装备强化!$C$12:$C$26,MATCH(装备强化附表!Y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349</v>
      </c>
      <c r="Z1139" s="54">
        <f t="shared" si="264"/>
        <v>698000</v>
      </c>
      <c r="AA1139" s="54">
        <f>ROUNDUP(装备强化!$F$3*INDEX(装备强化!$C$12:$C$26,MATCH(装备强化附表!AA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612</v>
      </c>
      <c r="AB1139" s="54">
        <f t="shared" si="265"/>
        <v>1224000</v>
      </c>
      <c r="AC1139" s="54">
        <f>ROUNDUP(装备强化!$F$3*INDEX(装备强化!$C$12:$C$26,MATCH(装备强化附表!AC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680</v>
      </c>
      <c r="AD1139" s="54">
        <f t="shared" si="266"/>
        <v>1360000</v>
      </c>
      <c r="AE1139" s="54">
        <f>ROUNDUP(装备强化!$F$3*INDEX(装备强化!$C$12:$C$26,MATCH(装备强化附表!AE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748</v>
      </c>
      <c r="AF1139" s="54">
        <f t="shared" si="267"/>
        <v>1496000</v>
      </c>
      <c r="AG1139" s="54">
        <f>ROUNDUP(装备强化!$F$3*INDEX(装备强化!$C$12:$C$26,MATCH(装备强化附表!AG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816</v>
      </c>
      <c r="AH1139" s="54">
        <f t="shared" si="268"/>
        <v>1632000</v>
      </c>
      <c r="AI1139" s="54">
        <f>ROUNDUP(装备强化!$F$3*INDEX(装备强化!$C$12:$C$26,MATCH(装备强化附表!AI$1,装备强化!$B$12:$B$26,0))*INDEX(装备强化!$G$12:$G$16,MATCH(装备强化附表!$D1139,装备强化!$F$12:$F$16,0))*(INDEX(装备强化!$K$12:$K$26,MATCH(装备强化附表!$E1139,装备强化!$J$12:$J$26,0))+IF($B1139=1,装备强化!$K$28,0))*INDEX(装备强化!$O$12:$O$21,MATCH(装备强化附表!$C1139,装备强化!$N$12:$N$21,0)),0)</f>
        <v>884</v>
      </c>
      <c r="AJ1139" s="54">
        <f t="shared" si="269"/>
        <v>1768000</v>
      </c>
    </row>
    <row r="1140" spans="1:36">
      <c r="A1140" t="s">
        <v>1073</v>
      </c>
      <c r="B1140">
        <v>1</v>
      </c>
      <c r="C1140" t="s">
        <v>127</v>
      </c>
      <c r="D1140" t="s">
        <v>313</v>
      </c>
      <c r="E1140">
        <v>30</v>
      </c>
      <c r="F1140" t="s">
        <v>137</v>
      </c>
      <c r="G1140" s="54">
        <f>ROUNDUP(装备强化!$F$3*INDEX(装备强化!$C$12:$C$26,MATCH(装备强化附表!G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46</v>
      </c>
      <c r="H1140" s="54">
        <f t="shared" si="255"/>
        <v>92000</v>
      </c>
      <c r="I1140" s="54">
        <f>ROUNDUP(装备强化!$F$3*INDEX(装备强化!$C$12:$C$26,MATCH(装备强化附表!I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69</v>
      </c>
      <c r="J1140" s="54">
        <f t="shared" si="256"/>
        <v>138000</v>
      </c>
      <c r="K1140" s="54">
        <f>ROUNDUP(装备强化!$F$3*INDEX(装备强化!$C$12:$C$26,MATCH(装备强化附表!K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104</v>
      </c>
      <c r="L1140" s="54">
        <f t="shared" si="257"/>
        <v>208000</v>
      </c>
      <c r="M1140" s="54">
        <f>ROUNDUP(装备强化!$F$3*INDEX(装备强化!$C$12:$C$26,MATCH(装备强化附表!M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127</v>
      </c>
      <c r="N1140" s="54">
        <f t="shared" si="258"/>
        <v>254000</v>
      </c>
      <c r="O1140" s="54">
        <f>ROUNDUP(装备强化!$F$3*INDEX(装备强化!$C$12:$C$26,MATCH(装备强化附表!O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161</v>
      </c>
      <c r="P1140" s="54">
        <f t="shared" si="259"/>
        <v>322000</v>
      </c>
      <c r="Q1140" s="54">
        <f>ROUNDUP(装备强化!$F$3*INDEX(装备强化!$C$12:$C$26,MATCH(装备强化附表!Q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288</v>
      </c>
      <c r="R1140" s="54">
        <f t="shared" si="260"/>
        <v>576000</v>
      </c>
      <c r="S1140" s="54">
        <f>ROUNDUP(装备强化!$F$3*INDEX(装备强化!$C$12:$C$26,MATCH(装备强化附表!S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334</v>
      </c>
      <c r="T1140" s="54">
        <f t="shared" si="261"/>
        <v>668000</v>
      </c>
      <c r="U1140" s="54">
        <f>ROUNDUP(装备强化!$F$3*INDEX(装备强化!$C$12:$C$26,MATCH(装备强化附表!U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380</v>
      </c>
      <c r="V1140" s="54">
        <f t="shared" si="262"/>
        <v>760000</v>
      </c>
      <c r="W1140" s="54">
        <f>ROUNDUP(装备强化!$F$3*INDEX(装备强化!$C$12:$C$26,MATCH(装备强化附表!W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426</v>
      </c>
      <c r="X1140" s="54">
        <f t="shared" si="263"/>
        <v>852000</v>
      </c>
      <c r="Y1140" s="54">
        <f>ROUNDUP(装备强化!$F$3*INDEX(装备强化!$C$12:$C$26,MATCH(装备强化附表!Y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472</v>
      </c>
      <c r="Z1140" s="54">
        <f t="shared" si="264"/>
        <v>944000</v>
      </c>
      <c r="AA1140" s="54">
        <f>ROUNDUP(装备强化!$F$3*INDEX(装备强化!$C$12:$C$26,MATCH(装备强化附表!AA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828</v>
      </c>
      <c r="AB1140" s="54">
        <f t="shared" si="265"/>
        <v>1656000</v>
      </c>
      <c r="AC1140" s="54">
        <f>ROUNDUP(装备强化!$F$3*INDEX(装备强化!$C$12:$C$26,MATCH(装备强化附表!AC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920</v>
      </c>
      <c r="AD1140" s="54">
        <f t="shared" si="266"/>
        <v>1840000</v>
      </c>
      <c r="AE1140" s="54">
        <f>ROUNDUP(装备强化!$F$3*INDEX(装备强化!$C$12:$C$26,MATCH(装备强化附表!AE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1012</v>
      </c>
      <c r="AF1140" s="54">
        <f t="shared" si="267"/>
        <v>2024000</v>
      </c>
      <c r="AG1140" s="54">
        <f>ROUNDUP(装备强化!$F$3*INDEX(装备强化!$C$12:$C$26,MATCH(装备强化附表!AG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1104</v>
      </c>
      <c r="AH1140" s="54">
        <f t="shared" si="268"/>
        <v>2208000</v>
      </c>
      <c r="AI1140" s="54">
        <f>ROUNDUP(装备强化!$F$3*INDEX(装备强化!$C$12:$C$26,MATCH(装备强化附表!AI$1,装备强化!$B$12:$B$26,0))*INDEX(装备强化!$G$12:$G$16,MATCH(装备强化附表!$D1140,装备强化!$F$12:$F$16,0))*(INDEX(装备强化!$K$12:$K$26,MATCH(装备强化附表!$E1140,装备强化!$J$12:$J$26,0))+IF($B1140=1,装备强化!$K$28,0))*INDEX(装备强化!$O$12:$O$21,MATCH(装备强化附表!$C1140,装备强化!$N$12:$N$21,0)),0)</f>
        <v>1196</v>
      </c>
      <c r="AJ1140" s="54">
        <f t="shared" si="269"/>
        <v>2392000</v>
      </c>
    </row>
    <row r="1141" spans="1:36">
      <c r="A1141" t="s">
        <v>1078</v>
      </c>
      <c r="B1141">
        <v>0</v>
      </c>
      <c r="C1141" t="s">
        <v>128</v>
      </c>
      <c r="D1141" t="s">
        <v>313</v>
      </c>
      <c r="E1141">
        <v>30</v>
      </c>
      <c r="F1141" t="s">
        <v>137</v>
      </c>
      <c r="G1141" s="54">
        <f>ROUNDUP(装备强化!$F$3*INDEX(装备强化!$C$12:$C$26,MATCH(装备强化附表!G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22</v>
      </c>
      <c r="H1141" s="54">
        <f t="shared" si="255"/>
        <v>44000</v>
      </c>
      <c r="I1141" s="54">
        <f>ROUNDUP(装备强化!$F$3*INDEX(装备强化!$C$12:$C$26,MATCH(装备强化附表!I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32</v>
      </c>
      <c r="J1141" s="54">
        <f t="shared" si="256"/>
        <v>64000</v>
      </c>
      <c r="K1141" s="54">
        <f>ROUNDUP(装备强化!$F$3*INDEX(装备强化!$C$12:$C$26,MATCH(装备强化附表!K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48</v>
      </c>
      <c r="L1141" s="54">
        <f t="shared" si="257"/>
        <v>96000</v>
      </c>
      <c r="M1141" s="54">
        <f>ROUNDUP(装备强化!$F$3*INDEX(装备强化!$C$12:$C$26,MATCH(装备强化附表!M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59</v>
      </c>
      <c r="N1141" s="54">
        <f t="shared" si="258"/>
        <v>118000</v>
      </c>
      <c r="O1141" s="54">
        <f>ROUNDUP(装备强化!$F$3*INDEX(装备强化!$C$12:$C$26,MATCH(装备强化附表!O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75</v>
      </c>
      <c r="P1141" s="54">
        <f t="shared" si="259"/>
        <v>150000</v>
      </c>
      <c r="Q1141" s="54">
        <f>ROUNDUP(装备强化!$F$3*INDEX(装备强化!$C$12:$C$26,MATCH(装备强化附表!Q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133</v>
      </c>
      <c r="R1141" s="54">
        <f t="shared" si="260"/>
        <v>266000</v>
      </c>
      <c r="S1141" s="54">
        <f>ROUNDUP(装备强化!$F$3*INDEX(装备强化!$C$12:$C$26,MATCH(装备强化附表!S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155</v>
      </c>
      <c r="T1141" s="54">
        <f t="shared" si="261"/>
        <v>310000</v>
      </c>
      <c r="U1141" s="54">
        <f>ROUNDUP(装备强化!$F$3*INDEX(装备强化!$C$12:$C$26,MATCH(装备强化附表!U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176</v>
      </c>
      <c r="V1141" s="54">
        <f t="shared" si="262"/>
        <v>352000</v>
      </c>
      <c r="W1141" s="54">
        <f>ROUNDUP(装备强化!$F$3*INDEX(装备强化!$C$12:$C$26,MATCH(装备强化附表!W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197</v>
      </c>
      <c r="X1141" s="54">
        <f t="shared" si="263"/>
        <v>394000</v>
      </c>
      <c r="Y1141" s="54">
        <f>ROUNDUP(装备强化!$F$3*INDEX(装备强化!$C$12:$C$26,MATCH(装备强化附表!Y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218</v>
      </c>
      <c r="Z1141" s="54">
        <f t="shared" si="264"/>
        <v>436000</v>
      </c>
      <c r="AA1141" s="54">
        <f>ROUNDUP(装备强化!$F$3*INDEX(装备强化!$C$12:$C$26,MATCH(装备强化附表!AA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383</v>
      </c>
      <c r="AB1141" s="54">
        <f t="shared" si="265"/>
        <v>766000</v>
      </c>
      <c r="AC1141" s="54">
        <f>ROUNDUP(装备强化!$F$3*INDEX(装备强化!$C$12:$C$26,MATCH(装备强化附表!AC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425</v>
      </c>
      <c r="AD1141" s="54">
        <f t="shared" si="266"/>
        <v>850000</v>
      </c>
      <c r="AE1141" s="54">
        <f>ROUNDUP(装备强化!$F$3*INDEX(装备强化!$C$12:$C$26,MATCH(装备强化附表!AE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468</v>
      </c>
      <c r="AF1141" s="54">
        <f t="shared" si="267"/>
        <v>936000</v>
      </c>
      <c r="AG1141" s="54">
        <f>ROUNDUP(装备强化!$F$3*INDEX(装备强化!$C$12:$C$26,MATCH(装备强化附表!AG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510</v>
      </c>
      <c r="AH1141" s="54">
        <f t="shared" si="268"/>
        <v>1020000</v>
      </c>
      <c r="AI1141" s="54">
        <f>ROUNDUP(装备强化!$F$3*INDEX(装备强化!$C$12:$C$26,MATCH(装备强化附表!AI$1,装备强化!$B$12:$B$26,0))*INDEX(装备强化!$G$12:$G$16,MATCH(装备强化附表!$D1141,装备强化!$F$12:$F$16,0))*(INDEX(装备强化!$K$12:$K$26,MATCH(装备强化附表!$E1141,装备强化!$J$12:$J$26,0))+IF($B1141=1,装备强化!$K$28,0))*INDEX(装备强化!$O$12:$O$21,MATCH(装备强化附表!$C1141,装备强化!$N$12:$N$21,0)),0)</f>
        <v>553</v>
      </c>
      <c r="AJ1141" s="54">
        <f t="shared" si="269"/>
        <v>1106000</v>
      </c>
    </row>
    <row r="1142" spans="1:36">
      <c r="A1142" t="s">
        <v>1083</v>
      </c>
      <c r="B1142">
        <v>1</v>
      </c>
      <c r="C1142" t="s">
        <v>128</v>
      </c>
      <c r="D1142" t="s">
        <v>313</v>
      </c>
      <c r="E1142">
        <v>30</v>
      </c>
      <c r="F1142" t="s">
        <v>137</v>
      </c>
      <c r="G1142" s="54">
        <f>ROUNDUP(装备强化!$F$3*INDEX(装备强化!$C$12:$C$26,MATCH(装备强化附表!G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29</v>
      </c>
      <c r="H1142" s="54">
        <f t="shared" si="255"/>
        <v>58000</v>
      </c>
      <c r="I1142" s="54">
        <f>ROUNDUP(装备强化!$F$3*INDEX(装备强化!$C$12:$C$26,MATCH(装备强化附表!I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44</v>
      </c>
      <c r="J1142" s="54">
        <f t="shared" si="256"/>
        <v>88000</v>
      </c>
      <c r="K1142" s="54">
        <f>ROUNDUP(装备强化!$F$3*INDEX(装备强化!$C$12:$C$26,MATCH(装备强化附表!K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65</v>
      </c>
      <c r="L1142" s="54">
        <f t="shared" si="257"/>
        <v>130000</v>
      </c>
      <c r="M1142" s="54">
        <f>ROUNDUP(装备强化!$F$3*INDEX(装备强化!$C$12:$C$26,MATCH(装备强化附表!M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80</v>
      </c>
      <c r="N1142" s="54">
        <f t="shared" si="258"/>
        <v>160000</v>
      </c>
      <c r="O1142" s="54">
        <f>ROUNDUP(装备强化!$F$3*INDEX(装备强化!$C$12:$C$26,MATCH(装备强化附表!O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101</v>
      </c>
      <c r="P1142" s="54">
        <f t="shared" si="259"/>
        <v>202000</v>
      </c>
      <c r="Q1142" s="54">
        <f>ROUNDUP(装备强化!$F$3*INDEX(装备强化!$C$12:$C$26,MATCH(装备强化附表!Q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180</v>
      </c>
      <c r="R1142" s="54">
        <f t="shared" si="260"/>
        <v>360000</v>
      </c>
      <c r="S1142" s="54">
        <f>ROUNDUP(装备强化!$F$3*INDEX(装备强化!$C$12:$C$26,MATCH(装备强化附表!S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209</v>
      </c>
      <c r="T1142" s="54">
        <f t="shared" si="261"/>
        <v>418000</v>
      </c>
      <c r="U1142" s="54">
        <f>ROUNDUP(装备强化!$F$3*INDEX(装备强化!$C$12:$C$26,MATCH(装备强化附表!U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238</v>
      </c>
      <c r="V1142" s="54">
        <f t="shared" si="262"/>
        <v>476000</v>
      </c>
      <c r="W1142" s="54">
        <f>ROUNDUP(装备强化!$F$3*INDEX(装备强化!$C$12:$C$26,MATCH(装备强化附表!W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266</v>
      </c>
      <c r="X1142" s="54">
        <f t="shared" si="263"/>
        <v>532000</v>
      </c>
      <c r="Y1142" s="54">
        <f>ROUNDUP(装备强化!$F$3*INDEX(装备强化!$C$12:$C$26,MATCH(装备强化附表!Y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295</v>
      </c>
      <c r="Z1142" s="54">
        <f t="shared" si="264"/>
        <v>590000</v>
      </c>
      <c r="AA1142" s="54">
        <f>ROUNDUP(装备强化!$F$3*INDEX(装备强化!$C$12:$C$26,MATCH(装备强化附表!AA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518</v>
      </c>
      <c r="AB1142" s="54">
        <f t="shared" si="265"/>
        <v>1036000</v>
      </c>
      <c r="AC1142" s="54">
        <f>ROUNDUP(装备强化!$F$3*INDEX(装备强化!$C$12:$C$26,MATCH(装备强化附表!AC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575</v>
      </c>
      <c r="AD1142" s="54">
        <f t="shared" si="266"/>
        <v>1150000</v>
      </c>
      <c r="AE1142" s="54">
        <f>ROUNDUP(装备强化!$F$3*INDEX(装备强化!$C$12:$C$26,MATCH(装备强化附表!AE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633</v>
      </c>
      <c r="AF1142" s="54">
        <f t="shared" si="267"/>
        <v>1266000</v>
      </c>
      <c r="AG1142" s="54">
        <f>ROUNDUP(装备强化!$F$3*INDEX(装备强化!$C$12:$C$26,MATCH(装备强化附表!AG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690</v>
      </c>
      <c r="AH1142" s="54">
        <f t="shared" si="268"/>
        <v>1380000</v>
      </c>
      <c r="AI1142" s="54">
        <f>ROUNDUP(装备强化!$F$3*INDEX(装备强化!$C$12:$C$26,MATCH(装备强化附表!AI$1,装备强化!$B$12:$B$26,0))*INDEX(装备强化!$G$12:$G$16,MATCH(装备强化附表!$D1142,装备强化!$F$12:$F$16,0))*(INDEX(装备强化!$K$12:$K$26,MATCH(装备强化附表!$E1142,装备强化!$J$12:$J$26,0))+IF($B1142=1,装备强化!$K$28,0))*INDEX(装备强化!$O$12:$O$21,MATCH(装备强化附表!$C1142,装备强化!$N$12:$N$21,0)),0)</f>
        <v>748</v>
      </c>
      <c r="AJ1142" s="54">
        <f t="shared" si="269"/>
        <v>1496000</v>
      </c>
    </row>
    <row r="1143" spans="1:36">
      <c r="A1143" t="s">
        <v>1088</v>
      </c>
      <c r="B1143">
        <v>0</v>
      </c>
      <c r="C1143" t="s">
        <v>126</v>
      </c>
      <c r="D1143" t="s">
        <v>313</v>
      </c>
      <c r="E1143">
        <v>30</v>
      </c>
      <c r="F1143" t="s">
        <v>232</v>
      </c>
      <c r="G1143" s="54">
        <f>ROUNDUP(装备强化!$F$3*INDEX(装备强化!$C$12:$C$26,MATCH(装备强化附表!G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17</v>
      </c>
      <c r="H1143" s="54">
        <f t="shared" si="255"/>
        <v>34000</v>
      </c>
      <c r="I1143" s="54">
        <f>ROUNDUP(装备强化!$F$3*INDEX(装备强化!$C$12:$C$26,MATCH(装备强化附表!I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26</v>
      </c>
      <c r="J1143" s="54">
        <f t="shared" si="256"/>
        <v>52000</v>
      </c>
      <c r="K1143" s="54">
        <f>ROUNDUP(装备强化!$F$3*INDEX(装备强化!$C$12:$C$26,MATCH(装备强化附表!K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39</v>
      </c>
      <c r="L1143" s="54">
        <f t="shared" si="257"/>
        <v>78000</v>
      </c>
      <c r="M1143" s="54">
        <f>ROUNDUP(装备强化!$F$3*INDEX(装备强化!$C$12:$C$26,MATCH(装备强化附表!M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47</v>
      </c>
      <c r="N1143" s="54">
        <f t="shared" si="258"/>
        <v>94000</v>
      </c>
      <c r="O1143" s="54">
        <f>ROUNDUP(装备强化!$F$3*INDEX(装备强化!$C$12:$C$26,MATCH(装备强化附表!O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60</v>
      </c>
      <c r="P1143" s="54">
        <f t="shared" si="259"/>
        <v>120000</v>
      </c>
      <c r="Q1143" s="54">
        <f>ROUNDUP(装备强化!$F$3*INDEX(装备强化!$C$12:$C$26,MATCH(装备强化附表!Q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107</v>
      </c>
      <c r="R1143" s="54">
        <f t="shared" si="260"/>
        <v>214000</v>
      </c>
      <c r="S1143" s="54">
        <f>ROUNDUP(装备强化!$F$3*INDEX(装备强化!$C$12:$C$26,MATCH(装备强化附表!S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124</v>
      </c>
      <c r="T1143" s="54">
        <f t="shared" si="261"/>
        <v>248000</v>
      </c>
      <c r="U1143" s="54">
        <f>ROUNDUP(装备强化!$F$3*INDEX(装备强化!$C$12:$C$26,MATCH(装备强化附表!U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141</v>
      </c>
      <c r="V1143" s="54">
        <f t="shared" si="262"/>
        <v>282000</v>
      </c>
      <c r="W1143" s="54">
        <f>ROUNDUP(装备强化!$F$3*INDEX(装备强化!$C$12:$C$26,MATCH(装备强化附表!W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158</v>
      </c>
      <c r="X1143" s="54">
        <f t="shared" si="263"/>
        <v>316000</v>
      </c>
      <c r="Y1143" s="54">
        <f>ROUNDUP(装备强化!$F$3*INDEX(装备强化!$C$12:$C$26,MATCH(装备强化附表!Y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175</v>
      </c>
      <c r="Z1143" s="54">
        <f t="shared" si="264"/>
        <v>350000</v>
      </c>
      <c r="AA1143" s="54">
        <f>ROUNDUP(装备强化!$F$3*INDEX(装备强化!$C$12:$C$26,MATCH(装备强化附表!AA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306</v>
      </c>
      <c r="AB1143" s="54">
        <f t="shared" si="265"/>
        <v>612000</v>
      </c>
      <c r="AC1143" s="54">
        <f>ROUNDUP(装备强化!$F$3*INDEX(装备强化!$C$12:$C$26,MATCH(装备强化附表!AC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340</v>
      </c>
      <c r="AD1143" s="54">
        <f t="shared" si="266"/>
        <v>680000</v>
      </c>
      <c r="AE1143" s="54">
        <f>ROUNDUP(装备强化!$F$3*INDEX(装备强化!$C$12:$C$26,MATCH(装备强化附表!AE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374</v>
      </c>
      <c r="AF1143" s="54">
        <f t="shared" si="267"/>
        <v>748000</v>
      </c>
      <c r="AG1143" s="54">
        <f>ROUNDUP(装备强化!$F$3*INDEX(装备强化!$C$12:$C$26,MATCH(装备强化附表!AG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408</v>
      </c>
      <c r="AH1143" s="54">
        <f t="shared" si="268"/>
        <v>816000</v>
      </c>
      <c r="AI1143" s="54">
        <f>ROUNDUP(装备强化!$F$3*INDEX(装备强化!$C$12:$C$26,MATCH(装备强化附表!AI$1,装备强化!$B$12:$B$26,0))*INDEX(装备强化!$G$12:$G$16,MATCH(装备强化附表!$D1143,装备强化!$F$12:$F$16,0))*(INDEX(装备强化!$K$12:$K$26,MATCH(装备强化附表!$E1143,装备强化!$J$12:$J$26,0))+IF($B1143=1,装备强化!$K$28,0))*INDEX(装备强化!$O$12:$O$21,MATCH(装备强化附表!$C1143,装备强化!$N$12:$N$21,0)),0)</f>
        <v>442</v>
      </c>
      <c r="AJ1143" s="54">
        <f t="shared" si="269"/>
        <v>884000</v>
      </c>
    </row>
    <row r="1144" spans="1:36">
      <c r="A1144" t="s">
        <v>1093</v>
      </c>
      <c r="B1144">
        <v>1</v>
      </c>
      <c r="C1144" t="s">
        <v>126</v>
      </c>
      <c r="D1144" t="s">
        <v>313</v>
      </c>
      <c r="E1144">
        <v>30</v>
      </c>
      <c r="F1144" t="s">
        <v>232</v>
      </c>
      <c r="G1144" s="54">
        <f>ROUNDUP(装备强化!$F$3*INDEX(装备强化!$C$12:$C$26,MATCH(装备强化附表!G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23</v>
      </c>
      <c r="H1144" s="54">
        <f t="shared" si="255"/>
        <v>46000</v>
      </c>
      <c r="I1144" s="54">
        <f>ROUNDUP(装备强化!$F$3*INDEX(装备强化!$C$12:$C$26,MATCH(装备强化附表!I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35</v>
      </c>
      <c r="J1144" s="54">
        <f t="shared" si="256"/>
        <v>70000</v>
      </c>
      <c r="K1144" s="54">
        <f>ROUNDUP(装备强化!$F$3*INDEX(装备强化!$C$12:$C$26,MATCH(装备强化附表!K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52</v>
      </c>
      <c r="L1144" s="54">
        <f t="shared" si="257"/>
        <v>104000</v>
      </c>
      <c r="M1144" s="54">
        <f>ROUNDUP(装备强化!$F$3*INDEX(装备强化!$C$12:$C$26,MATCH(装备强化附表!M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64</v>
      </c>
      <c r="N1144" s="54">
        <f t="shared" si="258"/>
        <v>128000</v>
      </c>
      <c r="O1144" s="54">
        <f>ROUNDUP(装备强化!$F$3*INDEX(装备强化!$C$12:$C$26,MATCH(装备强化附表!O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81</v>
      </c>
      <c r="P1144" s="54">
        <f t="shared" si="259"/>
        <v>162000</v>
      </c>
      <c r="Q1144" s="54">
        <f>ROUNDUP(装备强化!$F$3*INDEX(装备强化!$C$12:$C$26,MATCH(装备强化附表!Q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144</v>
      </c>
      <c r="R1144" s="54">
        <f t="shared" si="260"/>
        <v>288000</v>
      </c>
      <c r="S1144" s="54">
        <f>ROUNDUP(装备强化!$F$3*INDEX(装备强化!$C$12:$C$26,MATCH(装备强化附表!S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167</v>
      </c>
      <c r="T1144" s="54">
        <f t="shared" si="261"/>
        <v>334000</v>
      </c>
      <c r="U1144" s="54">
        <f>ROUNDUP(装备强化!$F$3*INDEX(装备强化!$C$12:$C$26,MATCH(装备强化附表!U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190</v>
      </c>
      <c r="V1144" s="54">
        <f t="shared" si="262"/>
        <v>380000</v>
      </c>
      <c r="W1144" s="54">
        <f>ROUNDUP(装备强化!$F$3*INDEX(装备强化!$C$12:$C$26,MATCH(装备强化附表!W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213</v>
      </c>
      <c r="X1144" s="54">
        <f t="shared" si="263"/>
        <v>426000</v>
      </c>
      <c r="Y1144" s="54">
        <f>ROUNDUP(装备强化!$F$3*INDEX(装备强化!$C$12:$C$26,MATCH(装备强化附表!Y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236</v>
      </c>
      <c r="Z1144" s="54">
        <f t="shared" si="264"/>
        <v>472000</v>
      </c>
      <c r="AA1144" s="54">
        <f>ROUNDUP(装备强化!$F$3*INDEX(装备强化!$C$12:$C$26,MATCH(装备强化附表!AA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414</v>
      </c>
      <c r="AB1144" s="54">
        <f t="shared" si="265"/>
        <v>828000</v>
      </c>
      <c r="AC1144" s="54">
        <f>ROUNDUP(装备强化!$F$3*INDEX(装备强化!$C$12:$C$26,MATCH(装备强化附表!AC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460</v>
      </c>
      <c r="AD1144" s="54">
        <f t="shared" si="266"/>
        <v>920000</v>
      </c>
      <c r="AE1144" s="54">
        <f>ROUNDUP(装备强化!$F$3*INDEX(装备强化!$C$12:$C$26,MATCH(装备强化附表!AE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506</v>
      </c>
      <c r="AF1144" s="54">
        <f t="shared" si="267"/>
        <v>1012000</v>
      </c>
      <c r="AG1144" s="54">
        <f>ROUNDUP(装备强化!$F$3*INDEX(装备强化!$C$12:$C$26,MATCH(装备强化附表!AG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552</v>
      </c>
      <c r="AH1144" s="54">
        <f t="shared" si="268"/>
        <v>1104000</v>
      </c>
      <c r="AI1144" s="54">
        <f>ROUNDUP(装备强化!$F$3*INDEX(装备强化!$C$12:$C$26,MATCH(装备强化附表!AI$1,装备强化!$B$12:$B$26,0))*INDEX(装备强化!$G$12:$G$16,MATCH(装备强化附表!$D1144,装备强化!$F$12:$F$16,0))*(INDEX(装备强化!$K$12:$K$26,MATCH(装备强化附表!$E1144,装备强化!$J$12:$J$26,0))+IF($B1144=1,装备强化!$K$28,0))*INDEX(装备强化!$O$12:$O$21,MATCH(装备强化附表!$C1144,装备强化!$N$12:$N$21,0)),0)</f>
        <v>598</v>
      </c>
      <c r="AJ1144" s="54">
        <f t="shared" si="269"/>
        <v>1196000</v>
      </c>
    </row>
    <row r="1145" spans="1:36">
      <c r="A1145" t="s">
        <v>1098</v>
      </c>
      <c r="B1145">
        <v>0</v>
      </c>
      <c r="C1145" t="s">
        <v>129</v>
      </c>
      <c r="D1145" t="s">
        <v>313</v>
      </c>
      <c r="E1145">
        <v>30</v>
      </c>
      <c r="F1145" t="s">
        <v>232</v>
      </c>
      <c r="G1145" s="54">
        <f>ROUNDUP(装备强化!$F$3*INDEX(装备强化!$C$12:$C$26,MATCH(装备强化附表!G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17</v>
      </c>
      <c r="H1145" s="54">
        <f t="shared" si="255"/>
        <v>34000</v>
      </c>
      <c r="I1145" s="54">
        <f>ROUNDUP(装备强化!$F$3*INDEX(装备强化!$C$12:$C$26,MATCH(装备强化附表!I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26</v>
      </c>
      <c r="J1145" s="54">
        <f t="shared" si="256"/>
        <v>52000</v>
      </c>
      <c r="K1145" s="54">
        <f>ROUNDUP(装备强化!$F$3*INDEX(装备强化!$C$12:$C$26,MATCH(装备强化附表!K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39</v>
      </c>
      <c r="L1145" s="54">
        <f t="shared" si="257"/>
        <v>78000</v>
      </c>
      <c r="M1145" s="54">
        <f>ROUNDUP(装备强化!$F$3*INDEX(装备强化!$C$12:$C$26,MATCH(装备强化附表!M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47</v>
      </c>
      <c r="N1145" s="54">
        <f t="shared" si="258"/>
        <v>94000</v>
      </c>
      <c r="O1145" s="54">
        <f>ROUNDUP(装备强化!$F$3*INDEX(装备强化!$C$12:$C$26,MATCH(装备强化附表!O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60</v>
      </c>
      <c r="P1145" s="54">
        <f t="shared" si="259"/>
        <v>120000</v>
      </c>
      <c r="Q1145" s="54">
        <f>ROUNDUP(装备强化!$F$3*INDEX(装备强化!$C$12:$C$26,MATCH(装备强化附表!Q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107</v>
      </c>
      <c r="R1145" s="54">
        <f t="shared" si="260"/>
        <v>214000</v>
      </c>
      <c r="S1145" s="54">
        <f>ROUNDUP(装备强化!$F$3*INDEX(装备强化!$C$12:$C$26,MATCH(装备强化附表!S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124</v>
      </c>
      <c r="T1145" s="54">
        <f t="shared" si="261"/>
        <v>248000</v>
      </c>
      <c r="U1145" s="54">
        <f>ROUNDUP(装备强化!$F$3*INDEX(装备强化!$C$12:$C$26,MATCH(装备强化附表!U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141</v>
      </c>
      <c r="V1145" s="54">
        <f t="shared" si="262"/>
        <v>282000</v>
      </c>
      <c r="W1145" s="54">
        <f>ROUNDUP(装备强化!$F$3*INDEX(装备强化!$C$12:$C$26,MATCH(装备强化附表!W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158</v>
      </c>
      <c r="X1145" s="54">
        <f t="shared" si="263"/>
        <v>316000</v>
      </c>
      <c r="Y1145" s="54">
        <f>ROUNDUP(装备强化!$F$3*INDEX(装备强化!$C$12:$C$26,MATCH(装备强化附表!Y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175</v>
      </c>
      <c r="Z1145" s="54">
        <f t="shared" si="264"/>
        <v>350000</v>
      </c>
      <c r="AA1145" s="54">
        <f>ROUNDUP(装备强化!$F$3*INDEX(装备强化!$C$12:$C$26,MATCH(装备强化附表!AA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306</v>
      </c>
      <c r="AB1145" s="54">
        <f t="shared" si="265"/>
        <v>612000</v>
      </c>
      <c r="AC1145" s="54">
        <f>ROUNDUP(装备强化!$F$3*INDEX(装备强化!$C$12:$C$26,MATCH(装备强化附表!AC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340</v>
      </c>
      <c r="AD1145" s="54">
        <f t="shared" si="266"/>
        <v>680000</v>
      </c>
      <c r="AE1145" s="54">
        <f>ROUNDUP(装备强化!$F$3*INDEX(装备强化!$C$12:$C$26,MATCH(装备强化附表!AE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374</v>
      </c>
      <c r="AF1145" s="54">
        <f t="shared" si="267"/>
        <v>748000</v>
      </c>
      <c r="AG1145" s="54">
        <f>ROUNDUP(装备强化!$F$3*INDEX(装备强化!$C$12:$C$26,MATCH(装备强化附表!AG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408</v>
      </c>
      <c r="AH1145" s="54">
        <f t="shared" si="268"/>
        <v>816000</v>
      </c>
      <c r="AI1145" s="54">
        <f>ROUNDUP(装备强化!$F$3*INDEX(装备强化!$C$12:$C$26,MATCH(装备强化附表!AI$1,装备强化!$B$12:$B$26,0))*INDEX(装备强化!$G$12:$G$16,MATCH(装备强化附表!$D1145,装备强化!$F$12:$F$16,0))*(INDEX(装备强化!$K$12:$K$26,MATCH(装备强化附表!$E1145,装备强化!$J$12:$J$26,0))+IF($B1145=1,装备强化!$K$28,0))*INDEX(装备强化!$O$12:$O$21,MATCH(装备强化附表!$C1145,装备强化!$N$12:$N$21,0)),0)</f>
        <v>442</v>
      </c>
      <c r="AJ1145" s="54">
        <f t="shared" si="269"/>
        <v>884000</v>
      </c>
    </row>
    <row r="1146" spans="1:36">
      <c r="A1146" t="s">
        <v>1103</v>
      </c>
      <c r="B1146">
        <v>1</v>
      </c>
      <c r="C1146" t="s">
        <v>129</v>
      </c>
      <c r="D1146" t="s">
        <v>313</v>
      </c>
      <c r="E1146">
        <v>30</v>
      </c>
      <c r="F1146" t="s">
        <v>232</v>
      </c>
      <c r="G1146" s="54">
        <f>ROUNDUP(装备强化!$F$3*INDEX(装备强化!$C$12:$C$26,MATCH(装备强化附表!G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23</v>
      </c>
      <c r="H1146" s="54">
        <f t="shared" si="255"/>
        <v>46000</v>
      </c>
      <c r="I1146" s="54">
        <f>ROUNDUP(装备强化!$F$3*INDEX(装备强化!$C$12:$C$26,MATCH(装备强化附表!I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35</v>
      </c>
      <c r="J1146" s="54">
        <f t="shared" si="256"/>
        <v>70000</v>
      </c>
      <c r="K1146" s="54">
        <f>ROUNDUP(装备强化!$F$3*INDEX(装备强化!$C$12:$C$26,MATCH(装备强化附表!K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52</v>
      </c>
      <c r="L1146" s="54">
        <f t="shared" si="257"/>
        <v>104000</v>
      </c>
      <c r="M1146" s="54">
        <f>ROUNDUP(装备强化!$F$3*INDEX(装备强化!$C$12:$C$26,MATCH(装备强化附表!M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64</v>
      </c>
      <c r="N1146" s="54">
        <f t="shared" si="258"/>
        <v>128000</v>
      </c>
      <c r="O1146" s="54">
        <f>ROUNDUP(装备强化!$F$3*INDEX(装备强化!$C$12:$C$26,MATCH(装备强化附表!O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81</v>
      </c>
      <c r="P1146" s="54">
        <f t="shared" si="259"/>
        <v>162000</v>
      </c>
      <c r="Q1146" s="54">
        <f>ROUNDUP(装备强化!$F$3*INDEX(装备强化!$C$12:$C$26,MATCH(装备强化附表!Q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144</v>
      </c>
      <c r="R1146" s="54">
        <f t="shared" si="260"/>
        <v>288000</v>
      </c>
      <c r="S1146" s="54">
        <f>ROUNDUP(装备强化!$F$3*INDEX(装备强化!$C$12:$C$26,MATCH(装备强化附表!S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167</v>
      </c>
      <c r="T1146" s="54">
        <f t="shared" si="261"/>
        <v>334000</v>
      </c>
      <c r="U1146" s="54">
        <f>ROUNDUP(装备强化!$F$3*INDEX(装备强化!$C$12:$C$26,MATCH(装备强化附表!U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190</v>
      </c>
      <c r="V1146" s="54">
        <f t="shared" si="262"/>
        <v>380000</v>
      </c>
      <c r="W1146" s="54">
        <f>ROUNDUP(装备强化!$F$3*INDEX(装备强化!$C$12:$C$26,MATCH(装备强化附表!W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213</v>
      </c>
      <c r="X1146" s="54">
        <f t="shared" si="263"/>
        <v>426000</v>
      </c>
      <c r="Y1146" s="54">
        <f>ROUNDUP(装备强化!$F$3*INDEX(装备强化!$C$12:$C$26,MATCH(装备强化附表!Y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236</v>
      </c>
      <c r="Z1146" s="54">
        <f t="shared" si="264"/>
        <v>472000</v>
      </c>
      <c r="AA1146" s="54">
        <f>ROUNDUP(装备强化!$F$3*INDEX(装备强化!$C$12:$C$26,MATCH(装备强化附表!AA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414</v>
      </c>
      <c r="AB1146" s="54">
        <f t="shared" si="265"/>
        <v>828000</v>
      </c>
      <c r="AC1146" s="54">
        <f>ROUNDUP(装备强化!$F$3*INDEX(装备强化!$C$12:$C$26,MATCH(装备强化附表!AC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460</v>
      </c>
      <c r="AD1146" s="54">
        <f t="shared" si="266"/>
        <v>920000</v>
      </c>
      <c r="AE1146" s="54">
        <f>ROUNDUP(装备强化!$F$3*INDEX(装备强化!$C$12:$C$26,MATCH(装备强化附表!AE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506</v>
      </c>
      <c r="AF1146" s="54">
        <f t="shared" si="267"/>
        <v>1012000</v>
      </c>
      <c r="AG1146" s="54">
        <f>ROUNDUP(装备强化!$F$3*INDEX(装备强化!$C$12:$C$26,MATCH(装备强化附表!AG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552</v>
      </c>
      <c r="AH1146" s="54">
        <f t="shared" si="268"/>
        <v>1104000</v>
      </c>
      <c r="AI1146" s="54">
        <f>ROUNDUP(装备强化!$F$3*INDEX(装备强化!$C$12:$C$26,MATCH(装备强化附表!AI$1,装备强化!$B$12:$B$26,0))*INDEX(装备强化!$G$12:$G$16,MATCH(装备强化附表!$D1146,装备强化!$F$12:$F$16,0))*(INDEX(装备强化!$K$12:$K$26,MATCH(装备强化附表!$E1146,装备强化!$J$12:$J$26,0))+IF($B1146=1,装备强化!$K$28,0))*INDEX(装备强化!$O$12:$O$21,MATCH(装备强化附表!$C1146,装备强化!$N$12:$N$21,0)),0)</f>
        <v>598</v>
      </c>
      <c r="AJ1146" s="54">
        <f t="shared" si="269"/>
        <v>1196000</v>
      </c>
    </row>
    <row r="1147" spans="1:36">
      <c r="A1147" t="s">
        <v>1108</v>
      </c>
      <c r="B1147">
        <v>0</v>
      </c>
      <c r="C1147" t="s">
        <v>123</v>
      </c>
      <c r="D1147" t="s">
        <v>313</v>
      </c>
      <c r="E1147">
        <v>35</v>
      </c>
      <c r="F1147" t="s">
        <v>232</v>
      </c>
      <c r="G1147" s="54">
        <f>ROUNDUP(装备强化!$F$3*INDEX(装备强化!$C$12:$C$26,MATCH(装备强化附表!G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19</v>
      </c>
      <c r="H1147" s="54">
        <f t="shared" si="255"/>
        <v>38000</v>
      </c>
      <c r="I1147" s="54">
        <f>ROUNDUP(装备强化!$F$3*INDEX(装备强化!$C$12:$C$26,MATCH(装备强化附表!I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29</v>
      </c>
      <c r="J1147" s="54">
        <f t="shared" si="256"/>
        <v>58000</v>
      </c>
      <c r="K1147" s="54">
        <f>ROUNDUP(装备强化!$F$3*INDEX(装备强化!$C$12:$C$26,MATCH(装备强化附表!K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43</v>
      </c>
      <c r="L1147" s="54">
        <f t="shared" si="257"/>
        <v>86000</v>
      </c>
      <c r="M1147" s="54">
        <f>ROUNDUP(装备强化!$F$3*INDEX(装备强化!$C$12:$C$26,MATCH(装备强化附表!M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53</v>
      </c>
      <c r="N1147" s="54">
        <f t="shared" si="258"/>
        <v>106000</v>
      </c>
      <c r="O1147" s="54">
        <f>ROUNDUP(装备强化!$F$3*INDEX(装备强化!$C$12:$C$26,MATCH(装备强化附表!O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67</v>
      </c>
      <c r="P1147" s="54">
        <f t="shared" si="259"/>
        <v>134000</v>
      </c>
      <c r="Q1147" s="54">
        <f>ROUNDUP(装备强化!$F$3*INDEX(装备强化!$C$12:$C$26,MATCH(装备强化附表!Q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119</v>
      </c>
      <c r="R1147" s="54">
        <f t="shared" si="260"/>
        <v>238000</v>
      </c>
      <c r="S1147" s="54">
        <f>ROUNDUP(装备强化!$F$3*INDEX(装备强化!$C$12:$C$26,MATCH(装备强化附表!S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138</v>
      </c>
      <c r="T1147" s="54">
        <f t="shared" si="261"/>
        <v>276000</v>
      </c>
      <c r="U1147" s="54">
        <f>ROUNDUP(装备强化!$F$3*INDEX(装备强化!$C$12:$C$26,MATCH(装备强化附表!U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157</v>
      </c>
      <c r="V1147" s="54">
        <f t="shared" si="262"/>
        <v>314000</v>
      </c>
      <c r="W1147" s="54">
        <f>ROUNDUP(装备强化!$F$3*INDEX(装备强化!$C$12:$C$26,MATCH(装备强化附表!W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176</v>
      </c>
      <c r="X1147" s="54">
        <f t="shared" si="263"/>
        <v>352000</v>
      </c>
      <c r="Y1147" s="54">
        <f>ROUNDUP(装备强化!$F$3*INDEX(装备强化!$C$12:$C$26,MATCH(装备强化附表!Y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195</v>
      </c>
      <c r="Z1147" s="54">
        <f t="shared" si="264"/>
        <v>390000</v>
      </c>
      <c r="AA1147" s="54">
        <f>ROUNDUP(装备强化!$F$3*INDEX(装备强化!$C$12:$C$26,MATCH(装备强化附表!AA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342</v>
      </c>
      <c r="AB1147" s="54">
        <f t="shared" si="265"/>
        <v>684000</v>
      </c>
      <c r="AC1147" s="54">
        <f>ROUNDUP(装备强化!$F$3*INDEX(装备强化!$C$12:$C$26,MATCH(装备强化附表!AC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380</v>
      </c>
      <c r="AD1147" s="54">
        <f t="shared" si="266"/>
        <v>760000</v>
      </c>
      <c r="AE1147" s="54">
        <f>ROUNDUP(装备强化!$F$3*INDEX(装备强化!$C$12:$C$26,MATCH(装备强化附表!AE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418</v>
      </c>
      <c r="AF1147" s="54">
        <f t="shared" si="267"/>
        <v>836000</v>
      </c>
      <c r="AG1147" s="54">
        <f>ROUNDUP(装备强化!$F$3*INDEX(装备强化!$C$12:$C$26,MATCH(装备强化附表!AG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456</v>
      </c>
      <c r="AH1147" s="54">
        <f t="shared" si="268"/>
        <v>912000</v>
      </c>
      <c r="AI1147" s="54">
        <f>ROUNDUP(装备强化!$F$3*INDEX(装备强化!$C$12:$C$26,MATCH(装备强化附表!AI$1,装备强化!$B$12:$B$26,0))*INDEX(装备强化!$G$12:$G$16,MATCH(装备强化附表!$D1147,装备强化!$F$12:$F$16,0))*(INDEX(装备强化!$K$12:$K$26,MATCH(装备强化附表!$E1147,装备强化!$J$12:$J$26,0))+IF($B1147=1,装备强化!$K$28,0))*INDEX(装备强化!$O$12:$O$21,MATCH(装备强化附表!$C1147,装备强化!$N$12:$N$21,0)),0)</f>
        <v>494</v>
      </c>
      <c r="AJ1147" s="54">
        <f t="shared" si="269"/>
        <v>988000</v>
      </c>
    </row>
    <row r="1148" spans="1:36">
      <c r="A1148" t="s">
        <v>1113</v>
      </c>
      <c r="B1148">
        <v>0</v>
      </c>
      <c r="C1148" t="s">
        <v>124</v>
      </c>
      <c r="D1148" t="s">
        <v>313</v>
      </c>
      <c r="E1148">
        <v>35</v>
      </c>
      <c r="F1148" t="s">
        <v>232</v>
      </c>
      <c r="G1148" s="54">
        <f>ROUNDUP(装备强化!$F$3*INDEX(装备强化!$C$12:$C$26,MATCH(装备强化附表!G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24</v>
      </c>
      <c r="H1148" s="54">
        <f t="shared" si="255"/>
        <v>48000</v>
      </c>
      <c r="I1148" s="54">
        <f>ROUNDUP(装备强化!$F$3*INDEX(装备强化!$C$12:$C$26,MATCH(装备强化附表!I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36</v>
      </c>
      <c r="J1148" s="54">
        <f t="shared" si="256"/>
        <v>72000</v>
      </c>
      <c r="K1148" s="54">
        <f>ROUNDUP(装备强化!$F$3*INDEX(装备强化!$C$12:$C$26,MATCH(装备强化附表!K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54</v>
      </c>
      <c r="L1148" s="54">
        <f t="shared" si="257"/>
        <v>108000</v>
      </c>
      <c r="M1148" s="54">
        <f>ROUNDUP(装备强化!$F$3*INDEX(装备强化!$C$12:$C$26,MATCH(装备强化附表!M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66</v>
      </c>
      <c r="N1148" s="54">
        <f t="shared" si="258"/>
        <v>132000</v>
      </c>
      <c r="O1148" s="54">
        <f>ROUNDUP(装备强化!$F$3*INDEX(装备强化!$C$12:$C$26,MATCH(装备强化附表!O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84</v>
      </c>
      <c r="P1148" s="54">
        <f t="shared" si="259"/>
        <v>168000</v>
      </c>
      <c r="Q1148" s="54">
        <f>ROUNDUP(装备强化!$F$3*INDEX(装备强化!$C$12:$C$26,MATCH(装备强化附表!Q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149</v>
      </c>
      <c r="R1148" s="54">
        <f t="shared" si="260"/>
        <v>298000</v>
      </c>
      <c r="S1148" s="54">
        <f>ROUNDUP(装备强化!$F$3*INDEX(装备强化!$C$12:$C$26,MATCH(装备强化附表!S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173</v>
      </c>
      <c r="T1148" s="54">
        <f t="shared" si="261"/>
        <v>346000</v>
      </c>
      <c r="U1148" s="54">
        <f>ROUNDUP(装备强化!$F$3*INDEX(装备强化!$C$12:$C$26,MATCH(装备强化附表!U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196</v>
      </c>
      <c r="V1148" s="54">
        <f t="shared" si="262"/>
        <v>392000</v>
      </c>
      <c r="W1148" s="54">
        <f>ROUNDUP(装备强化!$F$3*INDEX(装备强化!$C$12:$C$26,MATCH(装备强化附表!W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220</v>
      </c>
      <c r="X1148" s="54">
        <f t="shared" si="263"/>
        <v>440000</v>
      </c>
      <c r="Y1148" s="54">
        <f>ROUNDUP(装备强化!$F$3*INDEX(装备强化!$C$12:$C$26,MATCH(装备强化附表!Y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244</v>
      </c>
      <c r="Z1148" s="54">
        <f t="shared" si="264"/>
        <v>488000</v>
      </c>
      <c r="AA1148" s="54">
        <f>ROUNDUP(装备强化!$F$3*INDEX(装备强化!$C$12:$C$26,MATCH(装备强化附表!AA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428</v>
      </c>
      <c r="AB1148" s="54">
        <f t="shared" si="265"/>
        <v>856000</v>
      </c>
      <c r="AC1148" s="54">
        <f>ROUNDUP(装备强化!$F$3*INDEX(装备强化!$C$12:$C$26,MATCH(装备强化附表!AC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475</v>
      </c>
      <c r="AD1148" s="54">
        <f t="shared" si="266"/>
        <v>950000</v>
      </c>
      <c r="AE1148" s="54">
        <f>ROUNDUP(装备强化!$F$3*INDEX(装备强化!$C$12:$C$26,MATCH(装备强化附表!AE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523</v>
      </c>
      <c r="AF1148" s="54">
        <f t="shared" si="267"/>
        <v>1046000</v>
      </c>
      <c r="AG1148" s="54">
        <f>ROUNDUP(装备强化!$F$3*INDEX(装备强化!$C$12:$C$26,MATCH(装备强化附表!AG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570</v>
      </c>
      <c r="AH1148" s="54">
        <f t="shared" si="268"/>
        <v>1140000</v>
      </c>
      <c r="AI1148" s="54">
        <f>ROUNDUP(装备强化!$F$3*INDEX(装备强化!$C$12:$C$26,MATCH(装备强化附表!AI$1,装备强化!$B$12:$B$26,0))*INDEX(装备强化!$G$12:$G$16,MATCH(装备强化附表!$D1148,装备强化!$F$12:$F$16,0))*(INDEX(装备强化!$K$12:$K$26,MATCH(装备强化附表!$E1148,装备强化!$J$12:$J$26,0))+IF($B1148=1,装备强化!$K$28,0))*INDEX(装备强化!$O$12:$O$21,MATCH(装备强化附表!$C1148,装备强化!$N$12:$N$21,0)),0)</f>
        <v>618</v>
      </c>
      <c r="AJ1148" s="54">
        <f t="shared" si="269"/>
        <v>1236000</v>
      </c>
    </row>
    <row r="1149" spans="1:36">
      <c r="A1149" t="s">
        <v>1118</v>
      </c>
      <c r="B1149">
        <v>0</v>
      </c>
      <c r="C1149" t="s">
        <v>125</v>
      </c>
      <c r="D1149" t="s">
        <v>313</v>
      </c>
      <c r="E1149">
        <v>35</v>
      </c>
      <c r="F1149" t="s">
        <v>232</v>
      </c>
      <c r="G1149" s="54">
        <f>ROUNDUP(装备强化!$F$3*INDEX(装备强化!$C$12:$C$26,MATCH(装备强化附表!G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24</v>
      </c>
      <c r="H1149" s="54">
        <f t="shared" si="255"/>
        <v>48000</v>
      </c>
      <c r="I1149" s="54">
        <f>ROUNDUP(装备强化!$F$3*INDEX(装备强化!$C$12:$C$26,MATCH(装备强化附表!I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36</v>
      </c>
      <c r="J1149" s="54">
        <f t="shared" si="256"/>
        <v>72000</v>
      </c>
      <c r="K1149" s="54">
        <f>ROUNDUP(装备强化!$F$3*INDEX(装备强化!$C$12:$C$26,MATCH(装备强化附表!K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54</v>
      </c>
      <c r="L1149" s="54">
        <f t="shared" si="257"/>
        <v>108000</v>
      </c>
      <c r="M1149" s="54">
        <f>ROUNDUP(装备强化!$F$3*INDEX(装备强化!$C$12:$C$26,MATCH(装备强化附表!M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66</v>
      </c>
      <c r="N1149" s="54">
        <f t="shared" si="258"/>
        <v>132000</v>
      </c>
      <c r="O1149" s="54">
        <f>ROUNDUP(装备强化!$F$3*INDEX(装备强化!$C$12:$C$26,MATCH(装备强化附表!O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84</v>
      </c>
      <c r="P1149" s="54">
        <f t="shared" si="259"/>
        <v>168000</v>
      </c>
      <c r="Q1149" s="54">
        <f>ROUNDUP(装备强化!$F$3*INDEX(装备强化!$C$12:$C$26,MATCH(装备强化附表!Q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149</v>
      </c>
      <c r="R1149" s="54">
        <f t="shared" si="260"/>
        <v>298000</v>
      </c>
      <c r="S1149" s="54">
        <f>ROUNDUP(装备强化!$F$3*INDEX(装备强化!$C$12:$C$26,MATCH(装备强化附表!S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173</v>
      </c>
      <c r="T1149" s="54">
        <f t="shared" si="261"/>
        <v>346000</v>
      </c>
      <c r="U1149" s="54">
        <f>ROUNDUP(装备强化!$F$3*INDEX(装备强化!$C$12:$C$26,MATCH(装备强化附表!U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196</v>
      </c>
      <c r="V1149" s="54">
        <f t="shared" si="262"/>
        <v>392000</v>
      </c>
      <c r="W1149" s="54">
        <f>ROUNDUP(装备强化!$F$3*INDEX(装备强化!$C$12:$C$26,MATCH(装备强化附表!W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220</v>
      </c>
      <c r="X1149" s="54">
        <f t="shared" si="263"/>
        <v>440000</v>
      </c>
      <c r="Y1149" s="54">
        <f>ROUNDUP(装备强化!$F$3*INDEX(装备强化!$C$12:$C$26,MATCH(装备强化附表!Y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244</v>
      </c>
      <c r="Z1149" s="54">
        <f t="shared" si="264"/>
        <v>488000</v>
      </c>
      <c r="AA1149" s="54">
        <f>ROUNDUP(装备强化!$F$3*INDEX(装备强化!$C$12:$C$26,MATCH(装备强化附表!AA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428</v>
      </c>
      <c r="AB1149" s="54">
        <f t="shared" si="265"/>
        <v>856000</v>
      </c>
      <c r="AC1149" s="54">
        <f>ROUNDUP(装备强化!$F$3*INDEX(装备强化!$C$12:$C$26,MATCH(装备强化附表!AC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475</v>
      </c>
      <c r="AD1149" s="54">
        <f t="shared" si="266"/>
        <v>950000</v>
      </c>
      <c r="AE1149" s="54">
        <f>ROUNDUP(装备强化!$F$3*INDEX(装备强化!$C$12:$C$26,MATCH(装备强化附表!AE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523</v>
      </c>
      <c r="AF1149" s="54">
        <f t="shared" si="267"/>
        <v>1046000</v>
      </c>
      <c r="AG1149" s="54">
        <f>ROUNDUP(装备强化!$F$3*INDEX(装备强化!$C$12:$C$26,MATCH(装备强化附表!AG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570</v>
      </c>
      <c r="AH1149" s="54">
        <f t="shared" si="268"/>
        <v>1140000</v>
      </c>
      <c r="AI1149" s="54">
        <f>ROUNDUP(装备强化!$F$3*INDEX(装备强化!$C$12:$C$26,MATCH(装备强化附表!AI$1,装备强化!$B$12:$B$26,0))*INDEX(装备强化!$G$12:$G$16,MATCH(装备强化附表!$D1149,装备强化!$F$12:$F$16,0))*(INDEX(装备强化!$K$12:$K$26,MATCH(装备强化附表!$E1149,装备强化!$J$12:$J$26,0))+IF($B1149=1,装备强化!$K$28,0))*INDEX(装备强化!$O$12:$O$21,MATCH(装备强化附表!$C1149,装备强化!$N$12:$N$21,0)),0)</f>
        <v>618</v>
      </c>
      <c r="AJ1149" s="54">
        <f t="shared" si="269"/>
        <v>1236000</v>
      </c>
    </row>
    <row r="1150" spans="1:36">
      <c r="A1150" t="s">
        <v>1123</v>
      </c>
      <c r="B1150">
        <v>0</v>
      </c>
      <c r="C1150" t="s">
        <v>130</v>
      </c>
      <c r="D1150" t="s">
        <v>313</v>
      </c>
      <c r="E1150">
        <v>35</v>
      </c>
      <c r="F1150" t="s">
        <v>232</v>
      </c>
      <c r="G1150" s="54">
        <f>ROUNDUP(装备强化!$F$3*INDEX(装备强化!$C$12:$C$26,MATCH(装备强化附表!G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19</v>
      </c>
      <c r="H1150" s="54">
        <f t="shared" si="255"/>
        <v>38000</v>
      </c>
      <c r="I1150" s="54">
        <f>ROUNDUP(装备强化!$F$3*INDEX(装备强化!$C$12:$C$26,MATCH(装备强化附表!I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29</v>
      </c>
      <c r="J1150" s="54">
        <f t="shared" si="256"/>
        <v>58000</v>
      </c>
      <c r="K1150" s="54">
        <f>ROUNDUP(装备强化!$F$3*INDEX(装备强化!$C$12:$C$26,MATCH(装备强化附表!K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43</v>
      </c>
      <c r="L1150" s="54">
        <f t="shared" si="257"/>
        <v>86000</v>
      </c>
      <c r="M1150" s="54">
        <f>ROUNDUP(装备强化!$F$3*INDEX(装备强化!$C$12:$C$26,MATCH(装备强化附表!M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53</v>
      </c>
      <c r="N1150" s="54">
        <f t="shared" si="258"/>
        <v>106000</v>
      </c>
      <c r="O1150" s="54">
        <f>ROUNDUP(装备强化!$F$3*INDEX(装备强化!$C$12:$C$26,MATCH(装备强化附表!O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67</v>
      </c>
      <c r="P1150" s="54">
        <f t="shared" si="259"/>
        <v>134000</v>
      </c>
      <c r="Q1150" s="54">
        <f>ROUNDUP(装备强化!$F$3*INDEX(装备强化!$C$12:$C$26,MATCH(装备强化附表!Q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119</v>
      </c>
      <c r="R1150" s="54">
        <f t="shared" si="260"/>
        <v>238000</v>
      </c>
      <c r="S1150" s="54">
        <f>ROUNDUP(装备强化!$F$3*INDEX(装备强化!$C$12:$C$26,MATCH(装备强化附表!S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138</v>
      </c>
      <c r="T1150" s="54">
        <f t="shared" si="261"/>
        <v>276000</v>
      </c>
      <c r="U1150" s="54">
        <f>ROUNDUP(装备强化!$F$3*INDEX(装备强化!$C$12:$C$26,MATCH(装备强化附表!U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157</v>
      </c>
      <c r="V1150" s="54">
        <f t="shared" si="262"/>
        <v>314000</v>
      </c>
      <c r="W1150" s="54">
        <f>ROUNDUP(装备强化!$F$3*INDEX(装备强化!$C$12:$C$26,MATCH(装备强化附表!W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176</v>
      </c>
      <c r="X1150" s="54">
        <f t="shared" si="263"/>
        <v>352000</v>
      </c>
      <c r="Y1150" s="54">
        <f>ROUNDUP(装备强化!$F$3*INDEX(装备强化!$C$12:$C$26,MATCH(装备强化附表!Y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195</v>
      </c>
      <c r="Z1150" s="54">
        <f t="shared" si="264"/>
        <v>390000</v>
      </c>
      <c r="AA1150" s="54">
        <f>ROUNDUP(装备强化!$F$3*INDEX(装备强化!$C$12:$C$26,MATCH(装备强化附表!AA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342</v>
      </c>
      <c r="AB1150" s="54">
        <f t="shared" si="265"/>
        <v>684000</v>
      </c>
      <c r="AC1150" s="54">
        <f>ROUNDUP(装备强化!$F$3*INDEX(装备强化!$C$12:$C$26,MATCH(装备强化附表!AC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380</v>
      </c>
      <c r="AD1150" s="54">
        <f t="shared" si="266"/>
        <v>760000</v>
      </c>
      <c r="AE1150" s="54">
        <f>ROUNDUP(装备强化!$F$3*INDEX(装备强化!$C$12:$C$26,MATCH(装备强化附表!AE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418</v>
      </c>
      <c r="AF1150" s="54">
        <f t="shared" si="267"/>
        <v>836000</v>
      </c>
      <c r="AG1150" s="54">
        <f>ROUNDUP(装备强化!$F$3*INDEX(装备强化!$C$12:$C$26,MATCH(装备强化附表!AG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456</v>
      </c>
      <c r="AH1150" s="54">
        <f t="shared" si="268"/>
        <v>912000</v>
      </c>
      <c r="AI1150" s="54">
        <f>ROUNDUP(装备强化!$F$3*INDEX(装备强化!$C$12:$C$26,MATCH(装备强化附表!AI$1,装备强化!$B$12:$B$26,0))*INDEX(装备强化!$G$12:$G$16,MATCH(装备强化附表!$D1150,装备强化!$F$12:$F$16,0))*(INDEX(装备强化!$K$12:$K$26,MATCH(装备强化附表!$E1150,装备强化!$J$12:$J$26,0))+IF($B1150=1,装备强化!$K$28,0))*INDEX(装备强化!$O$12:$O$21,MATCH(装备强化附表!$C1150,装备强化!$N$12:$N$21,0)),0)</f>
        <v>494</v>
      </c>
      <c r="AJ1150" s="54">
        <f t="shared" si="269"/>
        <v>988000</v>
      </c>
    </row>
    <row r="1151" spans="1:36">
      <c r="A1151" t="s">
        <v>1128</v>
      </c>
      <c r="B1151">
        <v>0</v>
      </c>
      <c r="C1151" t="s">
        <v>131</v>
      </c>
      <c r="D1151" t="s">
        <v>313</v>
      </c>
      <c r="E1151">
        <v>35</v>
      </c>
      <c r="F1151" t="s">
        <v>232</v>
      </c>
      <c r="G1151" s="54">
        <f>ROUNDUP(装备强化!$F$3*INDEX(装备强化!$C$12:$C$26,MATCH(装备强化附表!G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19</v>
      </c>
      <c r="H1151" s="54">
        <f t="shared" si="255"/>
        <v>38000</v>
      </c>
      <c r="I1151" s="54">
        <f>ROUNDUP(装备强化!$F$3*INDEX(装备强化!$C$12:$C$26,MATCH(装备强化附表!I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29</v>
      </c>
      <c r="J1151" s="54">
        <f t="shared" si="256"/>
        <v>58000</v>
      </c>
      <c r="K1151" s="54">
        <f>ROUNDUP(装备强化!$F$3*INDEX(装备强化!$C$12:$C$26,MATCH(装备强化附表!K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43</v>
      </c>
      <c r="L1151" s="54">
        <f t="shared" si="257"/>
        <v>86000</v>
      </c>
      <c r="M1151" s="54">
        <f>ROUNDUP(装备强化!$F$3*INDEX(装备强化!$C$12:$C$26,MATCH(装备强化附表!M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53</v>
      </c>
      <c r="N1151" s="54">
        <f t="shared" si="258"/>
        <v>106000</v>
      </c>
      <c r="O1151" s="54">
        <f>ROUNDUP(装备强化!$F$3*INDEX(装备强化!$C$12:$C$26,MATCH(装备强化附表!O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67</v>
      </c>
      <c r="P1151" s="54">
        <f t="shared" si="259"/>
        <v>134000</v>
      </c>
      <c r="Q1151" s="54">
        <f>ROUNDUP(装备强化!$F$3*INDEX(装备强化!$C$12:$C$26,MATCH(装备强化附表!Q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119</v>
      </c>
      <c r="R1151" s="54">
        <f t="shared" si="260"/>
        <v>238000</v>
      </c>
      <c r="S1151" s="54">
        <f>ROUNDUP(装备强化!$F$3*INDEX(装备强化!$C$12:$C$26,MATCH(装备强化附表!S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138</v>
      </c>
      <c r="T1151" s="54">
        <f t="shared" si="261"/>
        <v>276000</v>
      </c>
      <c r="U1151" s="54">
        <f>ROUNDUP(装备强化!$F$3*INDEX(装备强化!$C$12:$C$26,MATCH(装备强化附表!U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157</v>
      </c>
      <c r="V1151" s="54">
        <f t="shared" si="262"/>
        <v>314000</v>
      </c>
      <c r="W1151" s="54">
        <f>ROUNDUP(装备强化!$F$3*INDEX(装备强化!$C$12:$C$26,MATCH(装备强化附表!W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176</v>
      </c>
      <c r="X1151" s="54">
        <f t="shared" si="263"/>
        <v>352000</v>
      </c>
      <c r="Y1151" s="54">
        <f>ROUNDUP(装备强化!$F$3*INDEX(装备强化!$C$12:$C$26,MATCH(装备强化附表!Y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195</v>
      </c>
      <c r="Z1151" s="54">
        <f t="shared" si="264"/>
        <v>390000</v>
      </c>
      <c r="AA1151" s="54">
        <f>ROUNDUP(装备强化!$F$3*INDEX(装备强化!$C$12:$C$26,MATCH(装备强化附表!AA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342</v>
      </c>
      <c r="AB1151" s="54">
        <f t="shared" si="265"/>
        <v>684000</v>
      </c>
      <c r="AC1151" s="54">
        <f>ROUNDUP(装备强化!$F$3*INDEX(装备强化!$C$12:$C$26,MATCH(装备强化附表!AC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380</v>
      </c>
      <c r="AD1151" s="54">
        <f t="shared" si="266"/>
        <v>760000</v>
      </c>
      <c r="AE1151" s="54">
        <f>ROUNDUP(装备强化!$F$3*INDEX(装备强化!$C$12:$C$26,MATCH(装备强化附表!AE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418</v>
      </c>
      <c r="AF1151" s="54">
        <f t="shared" si="267"/>
        <v>836000</v>
      </c>
      <c r="AG1151" s="54">
        <f>ROUNDUP(装备强化!$F$3*INDEX(装备强化!$C$12:$C$26,MATCH(装备强化附表!AG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456</v>
      </c>
      <c r="AH1151" s="54">
        <f t="shared" si="268"/>
        <v>912000</v>
      </c>
      <c r="AI1151" s="54">
        <f>ROUNDUP(装备强化!$F$3*INDEX(装备强化!$C$12:$C$26,MATCH(装备强化附表!AI$1,装备强化!$B$12:$B$26,0))*INDEX(装备强化!$G$12:$G$16,MATCH(装备强化附表!$D1151,装备强化!$F$12:$F$16,0))*(INDEX(装备强化!$K$12:$K$26,MATCH(装备强化附表!$E1151,装备强化!$J$12:$J$26,0))+IF($B1151=1,装备强化!$K$28,0))*INDEX(装备强化!$O$12:$O$21,MATCH(装备强化附表!$C1151,装备强化!$N$12:$N$21,0)),0)</f>
        <v>494</v>
      </c>
      <c r="AJ1151" s="54">
        <f t="shared" si="269"/>
        <v>988000</v>
      </c>
    </row>
    <row r="1152" spans="1:36">
      <c r="A1152" t="s">
        <v>1133</v>
      </c>
      <c r="B1152">
        <v>0</v>
      </c>
      <c r="C1152" t="s">
        <v>132</v>
      </c>
      <c r="D1152" t="s">
        <v>313</v>
      </c>
      <c r="E1152">
        <v>35</v>
      </c>
      <c r="F1152" t="s">
        <v>232</v>
      </c>
      <c r="G1152" s="54">
        <f>ROUNDUP(装备强化!$F$3*INDEX(装备强化!$C$12:$C$26,MATCH(装备强化附表!G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12</v>
      </c>
      <c r="H1152" s="54">
        <f t="shared" si="255"/>
        <v>24000</v>
      </c>
      <c r="I1152" s="54">
        <f>ROUNDUP(装备强化!$F$3*INDEX(装备强化!$C$12:$C$26,MATCH(装备强化附表!I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18</v>
      </c>
      <c r="J1152" s="54">
        <f t="shared" si="256"/>
        <v>36000</v>
      </c>
      <c r="K1152" s="54">
        <f>ROUNDUP(装备强化!$F$3*INDEX(装备强化!$C$12:$C$26,MATCH(装备强化附表!K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26</v>
      </c>
      <c r="L1152" s="54">
        <f t="shared" si="257"/>
        <v>52000</v>
      </c>
      <c r="M1152" s="54">
        <f>ROUNDUP(装备强化!$F$3*INDEX(装备强化!$C$12:$C$26,MATCH(装备强化附表!M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32</v>
      </c>
      <c r="N1152" s="54">
        <f t="shared" si="258"/>
        <v>64000</v>
      </c>
      <c r="O1152" s="54">
        <f>ROUNDUP(装备强化!$F$3*INDEX(装备强化!$C$12:$C$26,MATCH(装备强化附表!O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40</v>
      </c>
      <c r="P1152" s="54">
        <f t="shared" si="259"/>
        <v>80000</v>
      </c>
      <c r="Q1152" s="54">
        <f>ROUNDUP(装备强化!$F$3*INDEX(装备强化!$C$12:$C$26,MATCH(装备强化附表!Q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72</v>
      </c>
      <c r="R1152" s="54">
        <f t="shared" si="260"/>
        <v>144000</v>
      </c>
      <c r="S1152" s="54">
        <f>ROUNDUP(装备强化!$F$3*INDEX(装备强化!$C$12:$C$26,MATCH(装备强化附表!S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83</v>
      </c>
      <c r="T1152" s="54">
        <f t="shared" si="261"/>
        <v>166000</v>
      </c>
      <c r="U1152" s="54">
        <f>ROUNDUP(装备强化!$F$3*INDEX(装备强化!$C$12:$C$26,MATCH(装备强化附表!U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95</v>
      </c>
      <c r="V1152" s="54">
        <f t="shared" si="262"/>
        <v>190000</v>
      </c>
      <c r="W1152" s="54">
        <f>ROUNDUP(装备强化!$F$3*INDEX(装备强化!$C$12:$C$26,MATCH(装备强化附表!W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106</v>
      </c>
      <c r="X1152" s="54">
        <f t="shared" si="263"/>
        <v>212000</v>
      </c>
      <c r="Y1152" s="54">
        <f>ROUNDUP(装备强化!$F$3*INDEX(装备强化!$C$12:$C$26,MATCH(装备强化附表!Y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117</v>
      </c>
      <c r="Z1152" s="54">
        <f t="shared" si="264"/>
        <v>234000</v>
      </c>
      <c r="AA1152" s="54">
        <f>ROUNDUP(装备强化!$F$3*INDEX(装备强化!$C$12:$C$26,MATCH(装备强化附表!AA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206</v>
      </c>
      <c r="AB1152" s="54">
        <f t="shared" si="265"/>
        <v>412000</v>
      </c>
      <c r="AC1152" s="54">
        <f>ROUNDUP(装备强化!$F$3*INDEX(装备强化!$C$12:$C$26,MATCH(装备强化附表!AC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228</v>
      </c>
      <c r="AD1152" s="54">
        <f t="shared" si="266"/>
        <v>456000</v>
      </c>
      <c r="AE1152" s="54">
        <f>ROUNDUP(装备强化!$F$3*INDEX(装备强化!$C$12:$C$26,MATCH(装备强化附表!AE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251</v>
      </c>
      <c r="AF1152" s="54">
        <f t="shared" si="267"/>
        <v>502000</v>
      </c>
      <c r="AG1152" s="54">
        <f>ROUNDUP(装备强化!$F$3*INDEX(装备强化!$C$12:$C$26,MATCH(装备强化附表!AG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274</v>
      </c>
      <c r="AH1152" s="54">
        <f t="shared" si="268"/>
        <v>548000</v>
      </c>
      <c r="AI1152" s="54">
        <f>ROUNDUP(装备强化!$F$3*INDEX(装备强化!$C$12:$C$26,MATCH(装备强化附表!AI$1,装备强化!$B$12:$B$26,0))*INDEX(装备强化!$G$12:$G$16,MATCH(装备强化附表!$D1152,装备强化!$F$12:$F$16,0))*(INDEX(装备强化!$K$12:$K$26,MATCH(装备强化附表!$E1152,装备强化!$J$12:$J$26,0))+IF($B1152=1,装备强化!$K$28,0))*INDEX(装备强化!$O$12:$O$21,MATCH(装备强化附表!$C1152,装备强化!$N$12:$N$21,0)),0)</f>
        <v>297</v>
      </c>
      <c r="AJ1152" s="54">
        <f t="shared" si="269"/>
        <v>594000</v>
      </c>
    </row>
    <row r="1153" spans="1:36">
      <c r="A1153" t="s">
        <v>1138</v>
      </c>
      <c r="B1153">
        <v>0</v>
      </c>
      <c r="C1153" t="s">
        <v>127</v>
      </c>
      <c r="D1153" t="s">
        <v>313</v>
      </c>
      <c r="E1153">
        <v>35</v>
      </c>
      <c r="F1153" t="s">
        <v>135</v>
      </c>
      <c r="G1153" s="54">
        <f>ROUNDUP(装备强化!$F$3*INDEX(装备强化!$C$12:$C$26,MATCH(装备强化附表!G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38</v>
      </c>
      <c r="H1153" s="54">
        <f t="shared" si="255"/>
        <v>76000</v>
      </c>
      <c r="I1153" s="54">
        <f>ROUNDUP(装备强化!$F$3*INDEX(装备强化!$C$12:$C$26,MATCH(装备强化附表!I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57</v>
      </c>
      <c r="J1153" s="54">
        <f t="shared" si="256"/>
        <v>114000</v>
      </c>
      <c r="K1153" s="54">
        <f>ROUNDUP(装备强化!$F$3*INDEX(装备强化!$C$12:$C$26,MATCH(装备强化附表!K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86</v>
      </c>
      <c r="L1153" s="54">
        <f t="shared" si="257"/>
        <v>172000</v>
      </c>
      <c r="M1153" s="54">
        <f>ROUNDUP(装备强化!$F$3*INDEX(装备强化!$C$12:$C$26,MATCH(装备强化附表!M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105</v>
      </c>
      <c r="N1153" s="54">
        <f t="shared" si="258"/>
        <v>210000</v>
      </c>
      <c r="O1153" s="54">
        <f>ROUNDUP(装备强化!$F$3*INDEX(装备强化!$C$12:$C$26,MATCH(装备强化附表!O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133</v>
      </c>
      <c r="P1153" s="54">
        <f t="shared" si="259"/>
        <v>266000</v>
      </c>
      <c r="Q1153" s="54">
        <f>ROUNDUP(装备强化!$F$3*INDEX(装备强化!$C$12:$C$26,MATCH(装备强化附表!Q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238</v>
      </c>
      <c r="R1153" s="54">
        <f t="shared" si="260"/>
        <v>476000</v>
      </c>
      <c r="S1153" s="54">
        <f>ROUNDUP(装备强化!$F$3*INDEX(装备强化!$C$12:$C$26,MATCH(装备强化附表!S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276</v>
      </c>
      <c r="T1153" s="54">
        <f t="shared" si="261"/>
        <v>552000</v>
      </c>
      <c r="U1153" s="54">
        <f>ROUNDUP(装备强化!$F$3*INDEX(装备强化!$C$12:$C$26,MATCH(装备强化附表!U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314</v>
      </c>
      <c r="V1153" s="54">
        <f t="shared" si="262"/>
        <v>628000</v>
      </c>
      <c r="W1153" s="54">
        <f>ROUNDUP(装备强化!$F$3*INDEX(装备强化!$C$12:$C$26,MATCH(装备强化附表!W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352</v>
      </c>
      <c r="X1153" s="54">
        <f t="shared" si="263"/>
        <v>704000</v>
      </c>
      <c r="Y1153" s="54">
        <f>ROUNDUP(装备强化!$F$3*INDEX(装备强化!$C$12:$C$26,MATCH(装备强化附表!Y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390</v>
      </c>
      <c r="Z1153" s="54">
        <f t="shared" si="264"/>
        <v>780000</v>
      </c>
      <c r="AA1153" s="54">
        <f>ROUNDUP(装备强化!$F$3*INDEX(装备强化!$C$12:$C$26,MATCH(装备强化附表!AA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684</v>
      </c>
      <c r="AB1153" s="54">
        <f t="shared" si="265"/>
        <v>1368000</v>
      </c>
      <c r="AC1153" s="54">
        <f>ROUNDUP(装备强化!$F$3*INDEX(装备强化!$C$12:$C$26,MATCH(装备强化附表!AC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760</v>
      </c>
      <c r="AD1153" s="54">
        <f t="shared" si="266"/>
        <v>1520000</v>
      </c>
      <c r="AE1153" s="54">
        <f>ROUNDUP(装备强化!$F$3*INDEX(装备强化!$C$12:$C$26,MATCH(装备强化附表!AE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836</v>
      </c>
      <c r="AF1153" s="54">
        <f t="shared" si="267"/>
        <v>1672000</v>
      </c>
      <c r="AG1153" s="54">
        <f>ROUNDUP(装备强化!$F$3*INDEX(装备强化!$C$12:$C$26,MATCH(装备强化附表!AG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912</v>
      </c>
      <c r="AH1153" s="54">
        <f t="shared" si="268"/>
        <v>1824000</v>
      </c>
      <c r="AI1153" s="54">
        <f>ROUNDUP(装备强化!$F$3*INDEX(装备强化!$C$12:$C$26,MATCH(装备强化附表!AI$1,装备强化!$B$12:$B$26,0))*INDEX(装备强化!$G$12:$G$16,MATCH(装备强化附表!$D1153,装备强化!$F$12:$F$16,0))*(INDEX(装备强化!$K$12:$K$26,MATCH(装备强化附表!$E1153,装备强化!$J$12:$J$26,0))+IF($B1153=1,装备强化!$K$28,0))*INDEX(装备强化!$O$12:$O$21,MATCH(装备强化附表!$C1153,装备强化!$N$12:$N$21,0)),0)</f>
        <v>988</v>
      </c>
      <c r="AJ1153" s="54">
        <f t="shared" si="269"/>
        <v>1976000</v>
      </c>
    </row>
    <row r="1154" spans="1:36">
      <c r="A1154" t="s">
        <v>1143</v>
      </c>
      <c r="B1154">
        <v>1</v>
      </c>
      <c r="C1154" t="s">
        <v>127</v>
      </c>
      <c r="D1154" t="s">
        <v>313</v>
      </c>
      <c r="E1154">
        <v>35</v>
      </c>
      <c r="F1154" t="s">
        <v>135</v>
      </c>
      <c r="G1154" s="54">
        <f>ROUNDUP(装备强化!$F$3*INDEX(装备强化!$C$12:$C$26,MATCH(装备强化附表!G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50</v>
      </c>
      <c r="H1154" s="54">
        <f t="shared" si="255"/>
        <v>100000</v>
      </c>
      <c r="I1154" s="54">
        <f>ROUNDUP(装备强化!$F$3*INDEX(装备强化!$C$12:$C$26,MATCH(装备强化附表!I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75</v>
      </c>
      <c r="J1154" s="54">
        <f t="shared" si="256"/>
        <v>150000</v>
      </c>
      <c r="K1154" s="54">
        <f>ROUNDUP(装备强化!$F$3*INDEX(装备强化!$C$12:$C$26,MATCH(装备强化附表!K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113</v>
      </c>
      <c r="L1154" s="54">
        <f t="shared" si="257"/>
        <v>226000</v>
      </c>
      <c r="M1154" s="54">
        <f>ROUNDUP(装备强化!$F$3*INDEX(装备强化!$C$12:$C$26,MATCH(装备强化附表!M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138</v>
      </c>
      <c r="N1154" s="54">
        <f t="shared" si="258"/>
        <v>276000</v>
      </c>
      <c r="O1154" s="54">
        <f>ROUNDUP(装备强化!$F$3*INDEX(装备强化!$C$12:$C$26,MATCH(装备强化附表!O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175</v>
      </c>
      <c r="P1154" s="54">
        <f t="shared" si="259"/>
        <v>350000</v>
      </c>
      <c r="Q1154" s="54">
        <f>ROUNDUP(装备强化!$F$3*INDEX(装备强化!$C$12:$C$26,MATCH(装备强化附表!Q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313</v>
      </c>
      <c r="R1154" s="54">
        <f t="shared" si="260"/>
        <v>626000</v>
      </c>
      <c r="S1154" s="54">
        <f>ROUNDUP(装备强化!$F$3*INDEX(装备强化!$C$12:$C$26,MATCH(装备强化附表!S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363</v>
      </c>
      <c r="T1154" s="54">
        <f t="shared" si="261"/>
        <v>726000</v>
      </c>
      <c r="U1154" s="54">
        <f>ROUNDUP(装备强化!$F$3*INDEX(装备强化!$C$12:$C$26,MATCH(装备强化附表!U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413</v>
      </c>
      <c r="V1154" s="54">
        <f t="shared" si="262"/>
        <v>826000</v>
      </c>
      <c r="W1154" s="54">
        <f>ROUNDUP(装备强化!$F$3*INDEX(装备强化!$C$12:$C$26,MATCH(装备强化附表!W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463</v>
      </c>
      <c r="X1154" s="54">
        <f t="shared" si="263"/>
        <v>926000</v>
      </c>
      <c r="Y1154" s="54">
        <f>ROUNDUP(装备强化!$F$3*INDEX(装备强化!$C$12:$C$26,MATCH(装备强化附表!Y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513</v>
      </c>
      <c r="Z1154" s="54">
        <f t="shared" si="264"/>
        <v>1026000</v>
      </c>
      <c r="AA1154" s="54">
        <f>ROUNDUP(装备强化!$F$3*INDEX(装备强化!$C$12:$C$26,MATCH(装备强化附表!AA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900</v>
      </c>
      <c r="AB1154" s="54">
        <f t="shared" si="265"/>
        <v>1800000</v>
      </c>
      <c r="AC1154" s="54">
        <f>ROUNDUP(装备强化!$F$3*INDEX(装备强化!$C$12:$C$26,MATCH(装备强化附表!AC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1000</v>
      </c>
      <c r="AD1154" s="54">
        <f t="shared" si="266"/>
        <v>2000000</v>
      </c>
      <c r="AE1154" s="54">
        <f>ROUNDUP(装备强化!$F$3*INDEX(装备强化!$C$12:$C$26,MATCH(装备强化附表!AE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1100</v>
      </c>
      <c r="AF1154" s="54">
        <f t="shared" si="267"/>
        <v>2200000</v>
      </c>
      <c r="AG1154" s="54">
        <f>ROUNDUP(装备强化!$F$3*INDEX(装备强化!$C$12:$C$26,MATCH(装备强化附表!AG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1200</v>
      </c>
      <c r="AH1154" s="54">
        <f t="shared" si="268"/>
        <v>2400000</v>
      </c>
      <c r="AI1154" s="54">
        <f>ROUNDUP(装备强化!$F$3*INDEX(装备强化!$C$12:$C$26,MATCH(装备强化附表!AI$1,装备强化!$B$12:$B$26,0))*INDEX(装备强化!$G$12:$G$16,MATCH(装备强化附表!$D1154,装备强化!$F$12:$F$16,0))*(INDEX(装备强化!$K$12:$K$26,MATCH(装备强化附表!$E1154,装备强化!$J$12:$J$26,0))+IF($B1154=1,装备强化!$K$28,0))*INDEX(装备强化!$O$12:$O$21,MATCH(装备强化附表!$C1154,装备强化!$N$12:$N$21,0)),0)</f>
        <v>1300</v>
      </c>
      <c r="AJ1154" s="54">
        <f t="shared" si="269"/>
        <v>2600000</v>
      </c>
    </row>
    <row r="1155" spans="1:36">
      <c r="A1155" t="s">
        <v>1148</v>
      </c>
      <c r="B1155">
        <v>0</v>
      </c>
      <c r="C1155" t="s">
        <v>128</v>
      </c>
      <c r="D1155" t="s">
        <v>313</v>
      </c>
      <c r="E1155">
        <v>35</v>
      </c>
      <c r="F1155" t="s">
        <v>135</v>
      </c>
      <c r="G1155" s="54">
        <f>ROUNDUP(装备强化!$F$3*INDEX(装备强化!$C$12:$C$26,MATCH(装备强化附表!G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24</v>
      </c>
      <c r="H1155" s="54">
        <f t="shared" si="255"/>
        <v>48000</v>
      </c>
      <c r="I1155" s="54">
        <f>ROUNDUP(装备强化!$F$3*INDEX(装备强化!$C$12:$C$26,MATCH(装备强化附表!I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36</v>
      </c>
      <c r="J1155" s="54">
        <f t="shared" si="256"/>
        <v>72000</v>
      </c>
      <c r="K1155" s="54">
        <f>ROUNDUP(装备强化!$F$3*INDEX(装备强化!$C$12:$C$26,MATCH(装备强化附表!K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54</v>
      </c>
      <c r="L1155" s="54">
        <f t="shared" si="257"/>
        <v>108000</v>
      </c>
      <c r="M1155" s="54">
        <f>ROUNDUP(装备强化!$F$3*INDEX(装备强化!$C$12:$C$26,MATCH(装备强化附表!M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66</v>
      </c>
      <c r="N1155" s="54">
        <f t="shared" si="258"/>
        <v>132000</v>
      </c>
      <c r="O1155" s="54">
        <f>ROUNDUP(装备强化!$F$3*INDEX(装备强化!$C$12:$C$26,MATCH(装备强化附表!O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84</v>
      </c>
      <c r="P1155" s="54">
        <f t="shared" si="259"/>
        <v>168000</v>
      </c>
      <c r="Q1155" s="54">
        <f>ROUNDUP(装备强化!$F$3*INDEX(装备强化!$C$12:$C$26,MATCH(装备强化附表!Q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149</v>
      </c>
      <c r="R1155" s="54">
        <f t="shared" si="260"/>
        <v>298000</v>
      </c>
      <c r="S1155" s="54">
        <f>ROUNDUP(装备强化!$F$3*INDEX(装备强化!$C$12:$C$26,MATCH(装备强化附表!S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173</v>
      </c>
      <c r="T1155" s="54">
        <f t="shared" si="261"/>
        <v>346000</v>
      </c>
      <c r="U1155" s="54">
        <f>ROUNDUP(装备强化!$F$3*INDEX(装备强化!$C$12:$C$26,MATCH(装备强化附表!U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196</v>
      </c>
      <c r="V1155" s="54">
        <f t="shared" si="262"/>
        <v>392000</v>
      </c>
      <c r="W1155" s="54">
        <f>ROUNDUP(装备强化!$F$3*INDEX(装备强化!$C$12:$C$26,MATCH(装备强化附表!W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220</v>
      </c>
      <c r="X1155" s="54">
        <f t="shared" si="263"/>
        <v>440000</v>
      </c>
      <c r="Y1155" s="54">
        <f>ROUNDUP(装备强化!$F$3*INDEX(装备强化!$C$12:$C$26,MATCH(装备强化附表!Y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244</v>
      </c>
      <c r="Z1155" s="54">
        <f t="shared" si="264"/>
        <v>488000</v>
      </c>
      <c r="AA1155" s="54">
        <f>ROUNDUP(装备强化!$F$3*INDEX(装备强化!$C$12:$C$26,MATCH(装备强化附表!AA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428</v>
      </c>
      <c r="AB1155" s="54">
        <f t="shared" si="265"/>
        <v>856000</v>
      </c>
      <c r="AC1155" s="54">
        <f>ROUNDUP(装备强化!$F$3*INDEX(装备强化!$C$12:$C$26,MATCH(装备强化附表!AC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475</v>
      </c>
      <c r="AD1155" s="54">
        <f t="shared" si="266"/>
        <v>950000</v>
      </c>
      <c r="AE1155" s="54">
        <f>ROUNDUP(装备强化!$F$3*INDEX(装备强化!$C$12:$C$26,MATCH(装备强化附表!AE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523</v>
      </c>
      <c r="AF1155" s="54">
        <f t="shared" si="267"/>
        <v>1046000</v>
      </c>
      <c r="AG1155" s="54">
        <f>ROUNDUP(装备强化!$F$3*INDEX(装备强化!$C$12:$C$26,MATCH(装备强化附表!AG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570</v>
      </c>
      <c r="AH1155" s="54">
        <f t="shared" si="268"/>
        <v>1140000</v>
      </c>
      <c r="AI1155" s="54">
        <f>ROUNDUP(装备强化!$F$3*INDEX(装备强化!$C$12:$C$26,MATCH(装备强化附表!AI$1,装备强化!$B$12:$B$26,0))*INDEX(装备强化!$G$12:$G$16,MATCH(装备强化附表!$D1155,装备强化!$F$12:$F$16,0))*(INDEX(装备强化!$K$12:$K$26,MATCH(装备强化附表!$E1155,装备强化!$J$12:$J$26,0))+IF($B1155=1,装备强化!$K$28,0))*INDEX(装备强化!$O$12:$O$21,MATCH(装备强化附表!$C1155,装备强化!$N$12:$N$21,0)),0)</f>
        <v>618</v>
      </c>
      <c r="AJ1155" s="54">
        <f t="shared" si="269"/>
        <v>1236000</v>
      </c>
    </row>
    <row r="1156" spans="1:36">
      <c r="A1156" t="s">
        <v>1153</v>
      </c>
      <c r="B1156">
        <v>1</v>
      </c>
      <c r="C1156" t="s">
        <v>128</v>
      </c>
      <c r="D1156" t="s">
        <v>313</v>
      </c>
      <c r="E1156">
        <v>35</v>
      </c>
      <c r="F1156" t="s">
        <v>135</v>
      </c>
      <c r="G1156" s="54">
        <f>ROUNDUP(装备强化!$F$3*INDEX(装备强化!$C$12:$C$26,MATCH(装备强化附表!G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32</v>
      </c>
      <c r="H1156" s="54">
        <f t="shared" ref="H1156:H1219" si="270">G1156*2000</f>
        <v>64000</v>
      </c>
      <c r="I1156" s="54">
        <f>ROUNDUP(装备强化!$F$3*INDEX(装备强化!$C$12:$C$26,MATCH(装备强化附表!I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47</v>
      </c>
      <c r="J1156" s="54">
        <f t="shared" ref="J1156:J1219" si="271">I1156*2000</f>
        <v>94000</v>
      </c>
      <c r="K1156" s="54">
        <f>ROUNDUP(装备强化!$F$3*INDEX(装备强化!$C$12:$C$26,MATCH(装备强化附表!K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71</v>
      </c>
      <c r="L1156" s="54">
        <f t="shared" ref="L1156:L1219" si="272">K1156*2000</f>
        <v>142000</v>
      </c>
      <c r="M1156" s="54">
        <f>ROUNDUP(装备强化!$F$3*INDEX(装备强化!$C$12:$C$26,MATCH(装备强化附表!M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86</v>
      </c>
      <c r="N1156" s="54">
        <f t="shared" ref="N1156:N1219" si="273">M1156*2000</f>
        <v>172000</v>
      </c>
      <c r="O1156" s="54">
        <f>ROUNDUP(装备强化!$F$3*INDEX(装备强化!$C$12:$C$26,MATCH(装备强化附表!O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110</v>
      </c>
      <c r="P1156" s="54">
        <f t="shared" ref="P1156:P1219" si="274">O1156*2000</f>
        <v>220000</v>
      </c>
      <c r="Q1156" s="54">
        <f>ROUNDUP(装备强化!$F$3*INDEX(装备强化!$C$12:$C$26,MATCH(装备强化附表!Q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196</v>
      </c>
      <c r="R1156" s="54">
        <f t="shared" ref="R1156:R1219" si="275">Q1156*2000</f>
        <v>392000</v>
      </c>
      <c r="S1156" s="54">
        <f>ROUNDUP(装备强化!$F$3*INDEX(装备强化!$C$12:$C$26,MATCH(装备强化附表!S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227</v>
      </c>
      <c r="T1156" s="54">
        <f t="shared" ref="T1156:T1219" si="276">S1156*2000</f>
        <v>454000</v>
      </c>
      <c r="U1156" s="54">
        <f>ROUNDUP(装备强化!$F$3*INDEX(装备强化!$C$12:$C$26,MATCH(装备强化附表!U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258</v>
      </c>
      <c r="V1156" s="54">
        <f t="shared" ref="V1156:V1219" si="277">U1156*2000</f>
        <v>516000</v>
      </c>
      <c r="W1156" s="54">
        <f>ROUNDUP(装备强化!$F$3*INDEX(装备强化!$C$12:$C$26,MATCH(装备强化附表!W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290</v>
      </c>
      <c r="X1156" s="54">
        <f t="shared" ref="X1156:X1219" si="278">W1156*2000</f>
        <v>580000</v>
      </c>
      <c r="Y1156" s="54">
        <f>ROUNDUP(装备强化!$F$3*INDEX(装备强化!$C$12:$C$26,MATCH(装备强化附表!Y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321</v>
      </c>
      <c r="Z1156" s="54">
        <f t="shared" ref="Z1156:Z1219" si="279">Y1156*2000</f>
        <v>642000</v>
      </c>
      <c r="AA1156" s="54">
        <f>ROUNDUP(装备强化!$F$3*INDEX(装备强化!$C$12:$C$26,MATCH(装备强化附表!AA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563</v>
      </c>
      <c r="AB1156" s="54">
        <f t="shared" ref="AB1156:AB1219" si="280">AA1156*2000</f>
        <v>1126000</v>
      </c>
      <c r="AC1156" s="54">
        <f>ROUNDUP(装备强化!$F$3*INDEX(装备强化!$C$12:$C$26,MATCH(装备强化附表!AC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625</v>
      </c>
      <c r="AD1156" s="54">
        <f t="shared" ref="AD1156:AD1219" si="281">AC1156*2000</f>
        <v>1250000</v>
      </c>
      <c r="AE1156" s="54">
        <f>ROUNDUP(装备强化!$F$3*INDEX(装备强化!$C$12:$C$26,MATCH(装备强化附表!AE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688</v>
      </c>
      <c r="AF1156" s="54">
        <f t="shared" ref="AF1156:AF1219" si="282">AE1156*2000</f>
        <v>1376000</v>
      </c>
      <c r="AG1156" s="54">
        <f>ROUNDUP(装备强化!$F$3*INDEX(装备强化!$C$12:$C$26,MATCH(装备强化附表!AG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750</v>
      </c>
      <c r="AH1156" s="54">
        <f t="shared" ref="AH1156:AH1219" si="283">AG1156*2000</f>
        <v>1500000</v>
      </c>
      <c r="AI1156" s="54">
        <f>ROUNDUP(装备强化!$F$3*INDEX(装备强化!$C$12:$C$26,MATCH(装备强化附表!AI$1,装备强化!$B$12:$B$26,0))*INDEX(装备强化!$G$12:$G$16,MATCH(装备强化附表!$D1156,装备强化!$F$12:$F$16,0))*(INDEX(装备强化!$K$12:$K$26,MATCH(装备强化附表!$E1156,装备强化!$J$12:$J$26,0))+IF($B1156=1,装备强化!$K$28,0))*INDEX(装备强化!$O$12:$O$21,MATCH(装备强化附表!$C1156,装备强化!$N$12:$N$21,0)),0)</f>
        <v>813</v>
      </c>
      <c r="AJ1156" s="54">
        <f t="shared" ref="AJ1156:AJ1219" si="284">AI1156*2000</f>
        <v>1626000</v>
      </c>
    </row>
    <row r="1157" spans="1:36">
      <c r="A1157" t="s">
        <v>1158</v>
      </c>
      <c r="B1157">
        <v>0</v>
      </c>
      <c r="C1157" t="s">
        <v>127</v>
      </c>
      <c r="D1157" t="s">
        <v>313</v>
      </c>
      <c r="E1157">
        <v>35</v>
      </c>
      <c r="F1157" t="s">
        <v>139</v>
      </c>
      <c r="G1157" s="54">
        <f>ROUNDUP(装备强化!$F$3*INDEX(装备强化!$C$12:$C$26,MATCH(装备强化附表!G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38</v>
      </c>
      <c r="H1157" s="54">
        <f t="shared" si="270"/>
        <v>76000</v>
      </c>
      <c r="I1157" s="54">
        <f>ROUNDUP(装备强化!$F$3*INDEX(装备强化!$C$12:$C$26,MATCH(装备强化附表!I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57</v>
      </c>
      <c r="J1157" s="54">
        <f t="shared" si="271"/>
        <v>114000</v>
      </c>
      <c r="K1157" s="54">
        <f>ROUNDUP(装备强化!$F$3*INDEX(装备强化!$C$12:$C$26,MATCH(装备强化附表!K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86</v>
      </c>
      <c r="L1157" s="54">
        <f t="shared" si="272"/>
        <v>172000</v>
      </c>
      <c r="M1157" s="54">
        <f>ROUNDUP(装备强化!$F$3*INDEX(装备强化!$C$12:$C$26,MATCH(装备强化附表!M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105</v>
      </c>
      <c r="N1157" s="54">
        <f t="shared" si="273"/>
        <v>210000</v>
      </c>
      <c r="O1157" s="54">
        <f>ROUNDUP(装备强化!$F$3*INDEX(装备强化!$C$12:$C$26,MATCH(装备强化附表!O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133</v>
      </c>
      <c r="P1157" s="54">
        <f t="shared" si="274"/>
        <v>266000</v>
      </c>
      <c r="Q1157" s="54">
        <f>ROUNDUP(装备强化!$F$3*INDEX(装备强化!$C$12:$C$26,MATCH(装备强化附表!Q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238</v>
      </c>
      <c r="R1157" s="54">
        <f t="shared" si="275"/>
        <v>476000</v>
      </c>
      <c r="S1157" s="54">
        <f>ROUNDUP(装备强化!$F$3*INDEX(装备强化!$C$12:$C$26,MATCH(装备强化附表!S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276</v>
      </c>
      <c r="T1157" s="54">
        <f t="shared" si="276"/>
        <v>552000</v>
      </c>
      <c r="U1157" s="54">
        <f>ROUNDUP(装备强化!$F$3*INDEX(装备强化!$C$12:$C$26,MATCH(装备强化附表!U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314</v>
      </c>
      <c r="V1157" s="54">
        <f t="shared" si="277"/>
        <v>628000</v>
      </c>
      <c r="W1157" s="54">
        <f>ROUNDUP(装备强化!$F$3*INDEX(装备强化!$C$12:$C$26,MATCH(装备强化附表!W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352</v>
      </c>
      <c r="X1157" s="54">
        <f t="shared" si="278"/>
        <v>704000</v>
      </c>
      <c r="Y1157" s="54">
        <f>ROUNDUP(装备强化!$F$3*INDEX(装备强化!$C$12:$C$26,MATCH(装备强化附表!Y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390</v>
      </c>
      <c r="Z1157" s="54">
        <f t="shared" si="279"/>
        <v>780000</v>
      </c>
      <c r="AA1157" s="54">
        <f>ROUNDUP(装备强化!$F$3*INDEX(装备强化!$C$12:$C$26,MATCH(装备强化附表!AA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684</v>
      </c>
      <c r="AB1157" s="54">
        <f t="shared" si="280"/>
        <v>1368000</v>
      </c>
      <c r="AC1157" s="54">
        <f>ROUNDUP(装备强化!$F$3*INDEX(装备强化!$C$12:$C$26,MATCH(装备强化附表!AC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760</v>
      </c>
      <c r="AD1157" s="54">
        <f t="shared" si="281"/>
        <v>1520000</v>
      </c>
      <c r="AE1157" s="54">
        <f>ROUNDUP(装备强化!$F$3*INDEX(装备强化!$C$12:$C$26,MATCH(装备强化附表!AE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836</v>
      </c>
      <c r="AF1157" s="54">
        <f t="shared" si="282"/>
        <v>1672000</v>
      </c>
      <c r="AG1157" s="54">
        <f>ROUNDUP(装备强化!$F$3*INDEX(装备强化!$C$12:$C$26,MATCH(装备强化附表!AG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912</v>
      </c>
      <c r="AH1157" s="54">
        <f t="shared" si="283"/>
        <v>1824000</v>
      </c>
      <c r="AI1157" s="54">
        <f>ROUNDUP(装备强化!$F$3*INDEX(装备强化!$C$12:$C$26,MATCH(装备强化附表!AI$1,装备强化!$B$12:$B$26,0))*INDEX(装备强化!$G$12:$G$16,MATCH(装备强化附表!$D1157,装备强化!$F$12:$F$16,0))*(INDEX(装备强化!$K$12:$K$26,MATCH(装备强化附表!$E1157,装备强化!$J$12:$J$26,0))+IF($B1157=1,装备强化!$K$28,0))*INDEX(装备强化!$O$12:$O$21,MATCH(装备强化附表!$C1157,装备强化!$N$12:$N$21,0)),0)</f>
        <v>988</v>
      </c>
      <c r="AJ1157" s="54">
        <f t="shared" si="284"/>
        <v>1976000</v>
      </c>
    </row>
    <row r="1158" spans="1:36">
      <c r="A1158" t="s">
        <v>1163</v>
      </c>
      <c r="B1158">
        <v>1</v>
      </c>
      <c r="C1158" t="s">
        <v>127</v>
      </c>
      <c r="D1158" t="s">
        <v>313</v>
      </c>
      <c r="E1158">
        <v>35</v>
      </c>
      <c r="F1158" t="s">
        <v>139</v>
      </c>
      <c r="G1158" s="54">
        <f>ROUNDUP(装备强化!$F$3*INDEX(装备强化!$C$12:$C$26,MATCH(装备强化附表!G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50</v>
      </c>
      <c r="H1158" s="54">
        <f t="shared" si="270"/>
        <v>100000</v>
      </c>
      <c r="I1158" s="54">
        <f>ROUNDUP(装备强化!$F$3*INDEX(装备强化!$C$12:$C$26,MATCH(装备强化附表!I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75</v>
      </c>
      <c r="J1158" s="54">
        <f t="shared" si="271"/>
        <v>150000</v>
      </c>
      <c r="K1158" s="54">
        <f>ROUNDUP(装备强化!$F$3*INDEX(装备强化!$C$12:$C$26,MATCH(装备强化附表!K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113</v>
      </c>
      <c r="L1158" s="54">
        <f t="shared" si="272"/>
        <v>226000</v>
      </c>
      <c r="M1158" s="54">
        <f>ROUNDUP(装备强化!$F$3*INDEX(装备强化!$C$12:$C$26,MATCH(装备强化附表!M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138</v>
      </c>
      <c r="N1158" s="54">
        <f t="shared" si="273"/>
        <v>276000</v>
      </c>
      <c r="O1158" s="54">
        <f>ROUNDUP(装备强化!$F$3*INDEX(装备强化!$C$12:$C$26,MATCH(装备强化附表!O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175</v>
      </c>
      <c r="P1158" s="54">
        <f t="shared" si="274"/>
        <v>350000</v>
      </c>
      <c r="Q1158" s="54">
        <f>ROUNDUP(装备强化!$F$3*INDEX(装备强化!$C$12:$C$26,MATCH(装备强化附表!Q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313</v>
      </c>
      <c r="R1158" s="54">
        <f t="shared" si="275"/>
        <v>626000</v>
      </c>
      <c r="S1158" s="54">
        <f>ROUNDUP(装备强化!$F$3*INDEX(装备强化!$C$12:$C$26,MATCH(装备强化附表!S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363</v>
      </c>
      <c r="T1158" s="54">
        <f t="shared" si="276"/>
        <v>726000</v>
      </c>
      <c r="U1158" s="54">
        <f>ROUNDUP(装备强化!$F$3*INDEX(装备强化!$C$12:$C$26,MATCH(装备强化附表!U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413</v>
      </c>
      <c r="V1158" s="54">
        <f t="shared" si="277"/>
        <v>826000</v>
      </c>
      <c r="W1158" s="54">
        <f>ROUNDUP(装备强化!$F$3*INDEX(装备强化!$C$12:$C$26,MATCH(装备强化附表!W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463</v>
      </c>
      <c r="X1158" s="54">
        <f t="shared" si="278"/>
        <v>926000</v>
      </c>
      <c r="Y1158" s="54">
        <f>ROUNDUP(装备强化!$F$3*INDEX(装备强化!$C$12:$C$26,MATCH(装备强化附表!Y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513</v>
      </c>
      <c r="Z1158" s="54">
        <f t="shared" si="279"/>
        <v>1026000</v>
      </c>
      <c r="AA1158" s="54">
        <f>ROUNDUP(装备强化!$F$3*INDEX(装备强化!$C$12:$C$26,MATCH(装备强化附表!AA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900</v>
      </c>
      <c r="AB1158" s="54">
        <f t="shared" si="280"/>
        <v>1800000</v>
      </c>
      <c r="AC1158" s="54">
        <f>ROUNDUP(装备强化!$F$3*INDEX(装备强化!$C$12:$C$26,MATCH(装备强化附表!AC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1000</v>
      </c>
      <c r="AD1158" s="54">
        <f t="shared" si="281"/>
        <v>2000000</v>
      </c>
      <c r="AE1158" s="54">
        <f>ROUNDUP(装备强化!$F$3*INDEX(装备强化!$C$12:$C$26,MATCH(装备强化附表!AE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1100</v>
      </c>
      <c r="AF1158" s="54">
        <f t="shared" si="282"/>
        <v>2200000</v>
      </c>
      <c r="AG1158" s="54">
        <f>ROUNDUP(装备强化!$F$3*INDEX(装备强化!$C$12:$C$26,MATCH(装备强化附表!AG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1200</v>
      </c>
      <c r="AH1158" s="54">
        <f t="shared" si="283"/>
        <v>2400000</v>
      </c>
      <c r="AI1158" s="54">
        <f>ROUNDUP(装备强化!$F$3*INDEX(装备强化!$C$12:$C$26,MATCH(装备强化附表!AI$1,装备强化!$B$12:$B$26,0))*INDEX(装备强化!$G$12:$G$16,MATCH(装备强化附表!$D1158,装备强化!$F$12:$F$16,0))*(INDEX(装备强化!$K$12:$K$26,MATCH(装备强化附表!$E1158,装备强化!$J$12:$J$26,0))+IF($B1158=1,装备强化!$K$28,0))*INDEX(装备强化!$O$12:$O$21,MATCH(装备强化附表!$C1158,装备强化!$N$12:$N$21,0)),0)</f>
        <v>1300</v>
      </c>
      <c r="AJ1158" s="54">
        <f t="shared" si="284"/>
        <v>2600000</v>
      </c>
    </row>
    <row r="1159" spans="1:36">
      <c r="A1159" t="s">
        <v>1168</v>
      </c>
      <c r="B1159">
        <v>0</v>
      </c>
      <c r="C1159" t="s">
        <v>128</v>
      </c>
      <c r="D1159" t="s">
        <v>313</v>
      </c>
      <c r="E1159">
        <v>35</v>
      </c>
      <c r="F1159" t="s">
        <v>139</v>
      </c>
      <c r="G1159" s="54">
        <f>ROUNDUP(装备强化!$F$3*INDEX(装备强化!$C$12:$C$26,MATCH(装备强化附表!G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24</v>
      </c>
      <c r="H1159" s="54">
        <f t="shared" si="270"/>
        <v>48000</v>
      </c>
      <c r="I1159" s="54">
        <f>ROUNDUP(装备强化!$F$3*INDEX(装备强化!$C$12:$C$26,MATCH(装备强化附表!I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36</v>
      </c>
      <c r="J1159" s="54">
        <f t="shared" si="271"/>
        <v>72000</v>
      </c>
      <c r="K1159" s="54">
        <f>ROUNDUP(装备强化!$F$3*INDEX(装备强化!$C$12:$C$26,MATCH(装备强化附表!K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54</v>
      </c>
      <c r="L1159" s="54">
        <f t="shared" si="272"/>
        <v>108000</v>
      </c>
      <c r="M1159" s="54">
        <f>ROUNDUP(装备强化!$F$3*INDEX(装备强化!$C$12:$C$26,MATCH(装备强化附表!M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66</v>
      </c>
      <c r="N1159" s="54">
        <f t="shared" si="273"/>
        <v>132000</v>
      </c>
      <c r="O1159" s="54">
        <f>ROUNDUP(装备强化!$F$3*INDEX(装备强化!$C$12:$C$26,MATCH(装备强化附表!O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84</v>
      </c>
      <c r="P1159" s="54">
        <f t="shared" si="274"/>
        <v>168000</v>
      </c>
      <c r="Q1159" s="54">
        <f>ROUNDUP(装备强化!$F$3*INDEX(装备强化!$C$12:$C$26,MATCH(装备强化附表!Q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149</v>
      </c>
      <c r="R1159" s="54">
        <f t="shared" si="275"/>
        <v>298000</v>
      </c>
      <c r="S1159" s="54">
        <f>ROUNDUP(装备强化!$F$3*INDEX(装备强化!$C$12:$C$26,MATCH(装备强化附表!S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173</v>
      </c>
      <c r="T1159" s="54">
        <f t="shared" si="276"/>
        <v>346000</v>
      </c>
      <c r="U1159" s="54">
        <f>ROUNDUP(装备强化!$F$3*INDEX(装备强化!$C$12:$C$26,MATCH(装备强化附表!U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196</v>
      </c>
      <c r="V1159" s="54">
        <f t="shared" si="277"/>
        <v>392000</v>
      </c>
      <c r="W1159" s="54">
        <f>ROUNDUP(装备强化!$F$3*INDEX(装备强化!$C$12:$C$26,MATCH(装备强化附表!W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220</v>
      </c>
      <c r="X1159" s="54">
        <f t="shared" si="278"/>
        <v>440000</v>
      </c>
      <c r="Y1159" s="54">
        <f>ROUNDUP(装备强化!$F$3*INDEX(装备强化!$C$12:$C$26,MATCH(装备强化附表!Y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244</v>
      </c>
      <c r="Z1159" s="54">
        <f t="shared" si="279"/>
        <v>488000</v>
      </c>
      <c r="AA1159" s="54">
        <f>ROUNDUP(装备强化!$F$3*INDEX(装备强化!$C$12:$C$26,MATCH(装备强化附表!AA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428</v>
      </c>
      <c r="AB1159" s="54">
        <f t="shared" si="280"/>
        <v>856000</v>
      </c>
      <c r="AC1159" s="54">
        <f>ROUNDUP(装备强化!$F$3*INDEX(装备强化!$C$12:$C$26,MATCH(装备强化附表!AC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475</v>
      </c>
      <c r="AD1159" s="54">
        <f t="shared" si="281"/>
        <v>950000</v>
      </c>
      <c r="AE1159" s="54">
        <f>ROUNDUP(装备强化!$F$3*INDEX(装备强化!$C$12:$C$26,MATCH(装备强化附表!AE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523</v>
      </c>
      <c r="AF1159" s="54">
        <f t="shared" si="282"/>
        <v>1046000</v>
      </c>
      <c r="AG1159" s="54">
        <f>ROUNDUP(装备强化!$F$3*INDEX(装备强化!$C$12:$C$26,MATCH(装备强化附表!AG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570</v>
      </c>
      <c r="AH1159" s="54">
        <f t="shared" si="283"/>
        <v>1140000</v>
      </c>
      <c r="AI1159" s="54">
        <f>ROUNDUP(装备强化!$F$3*INDEX(装备强化!$C$12:$C$26,MATCH(装备强化附表!AI$1,装备强化!$B$12:$B$26,0))*INDEX(装备强化!$G$12:$G$16,MATCH(装备强化附表!$D1159,装备强化!$F$12:$F$16,0))*(INDEX(装备强化!$K$12:$K$26,MATCH(装备强化附表!$E1159,装备强化!$J$12:$J$26,0))+IF($B1159=1,装备强化!$K$28,0))*INDEX(装备强化!$O$12:$O$21,MATCH(装备强化附表!$C1159,装备强化!$N$12:$N$21,0)),0)</f>
        <v>618</v>
      </c>
      <c r="AJ1159" s="54">
        <f t="shared" si="284"/>
        <v>1236000</v>
      </c>
    </row>
    <row r="1160" spans="1:36">
      <c r="A1160" t="s">
        <v>1173</v>
      </c>
      <c r="B1160">
        <v>1</v>
      </c>
      <c r="C1160" t="s">
        <v>128</v>
      </c>
      <c r="D1160" t="s">
        <v>313</v>
      </c>
      <c r="E1160">
        <v>35</v>
      </c>
      <c r="F1160" t="s">
        <v>139</v>
      </c>
      <c r="G1160" s="54">
        <f>ROUNDUP(装备强化!$F$3*INDEX(装备强化!$C$12:$C$26,MATCH(装备强化附表!G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32</v>
      </c>
      <c r="H1160" s="54">
        <f t="shared" si="270"/>
        <v>64000</v>
      </c>
      <c r="I1160" s="54">
        <f>ROUNDUP(装备强化!$F$3*INDEX(装备强化!$C$12:$C$26,MATCH(装备强化附表!I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47</v>
      </c>
      <c r="J1160" s="54">
        <f t="shared" si="271"/>
        <v>94000</v>
      </c>
      <c r="K1160" s="54">
        <f>ROUNDUP(装备强化!$F$3*INDEX(装备强化!$C$12:$C$26,MATCH(装备强化附表!K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71</v>
      </c>
      <c r="L1160" s="54">
        <f t="shared" si="272"/>
        <v>142000</v>
      </c>
      <c r="M1160" s="54">
        <f>ROUNDUP(装备强化!$F$3*INDEX(装备强化!$C$12:$C$26,MATCH(装备强化附表!M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86</v>
      </c>
      <c r="N1160" s="54">
        <f t="shared" si="273"/>
        <v>172000</v>
      </c>
      <c r="O1160" s="54">
        <f>ROUNDUP(装备强化!$F$3*INDEX(装备强化!$C$12:$C$26,MATCH(装备强化附表!O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110</v>
      </c>
      <c r="P1160" s="54">
        <f t="shared" si="274"/>
        <v>220000</v>
      </c>
      <c r="Q1160" s="54">
        <f>ROUNDUP(装备强化!$F$3*INDEX(装备强化!$C$12:$C$26,MATCH(装备强化附表!Q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196</v>
      </c>
      <c r="R1160" s="54">
        <f t="shared" si="275"/>
        <v>392000</v>
      </c>
      <c r="S1160" s="54">
        <f>ROUNDUP(装备强化!$F$3*INDEX(装备强化!$C$12:$C$26,MATCH(装备强化附表!S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227</v>
      </c>
      <c r="T1160" s="54">
        <f t="shared" si="276"/>
        <v>454000</v>
      </c>
      <c r="U1160" s="54">
        <f>ROUNDUP(装备强化!$F$3*INDEX(装备强化!$C$12:$C$26,MATCH(装备强化附表!U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258</v>
      </c>
      <c r="V1160" s="54">
        <f t="shared" si="277"/>
        <v>516000</v>
      </c>
      <c r="W1160" s="54">
        <f>ROUNDUP(装备强化!$F$3*INDEX(装备强化!$C$12:$C$26,MATCH(装备强化附表!W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290</v>
      </c>
      <c r="X1160" s="54">
        <f t="shared" si="278"/>
        <v>580000</v>
      </c>
      <c r="Y1160" s="54">
        <f>ROUNDUP(装备强化!$F$3*INDEX(装备强化!$C$12:$C$26,MATCH(装备强化附表!Y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321</v>
      </c>
      <c r="Z1160" s="54">
        <f t="shared" si="279"/>
        <v>642000</v>
      </c>
      <c r="AA1160" s="54">
        <f>ROUNDUP(装备强化!$F$3*INDEX(装备强化!$C$12:$C$26,MATCH(装备强化附表!AA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563</v>
      </c>
      <c r="AB1160" s="54">
        <f t="shared" si="280"/>
        <v>1126000</v>
      </c>
      <c r="AC1160" s="54">
        <f>ROUNDUP(装备强化!$F$3*INDEX(装备强化!$C$12:$C$26,MATCH(装备强化附表!AC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625</v>
      </c>
      <c r="AD1160" s="54">
        <f t="shared" si="281"/>
        <v>1250000</v>
      </c>
      <c r="AE1160" s="54">
        <f>ROUNDUP(装备强化!$F$3*INDEX(装备强化!$C$12:$C$26,MATCH(装备强化附表!AE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688</v>
      </c>
      <c r="AF1160" s="54">
        <f t="shared" si="282"/>
        <v>1376000</v>
      </c>
      <c r="AG1160" s="54">
        <f>ROUNDUP(装备强化!$F$3*INDEX(装备强化!$C$12:$C$26,MATCH(装备强化附表!AG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750</v>
      </c>
      <c r="AH1160" s="54">
        <f t="shared" si="283"/>
        <v>1500000</v>
      </c>
      <c r="AI1160" s="54">
        <f>ROUNDUP(装备强化!$F$3*INDEX(装备强化!$C$12:$C$26,MATCH(装备强化附表!AI$1,装备强化!$B$12:$B$26,0))*INDEX(装备强化!$G$12:$G$16,MATCH(装备强化附表!$D1160,装备强化!$F$12:$F$16,0))*(INDEX(装备强化!$K$12:$K$26,MATCH(装备强化附表!$E1160,装备强化!$J$12:$J$26,0))+IF($B1160=1,装备强化!$K$28,0))*INDEX(装备强化!$O$12:$O$21,MATCH(装备强化附表!$C1160,装备强化!$N$12:$N$21,0)),0)</f>
        <v>813</v>
      </c>
      <c r="AJ1160" s="54">
        <f t="shared" si="284"/>
        <v>1626000</v>
      </c>
    </row>
    <row r="1161" spans="1:36">
      <c r="A1161" t="s">
        <v>1178</v>
      </c>
      <c r="B1161">
        <v>0</v>
      </c>
      <c r="C1161" t="s">
        <v>127</v>
      </c>
      <c r="D1161" t="s">
        <v>313</v>
      </c>
      <c r="E1161">
        <v>35</v>
      </c>
      <c r="F1161" t="s">
        <v>137</v>
      </c>
      <c r="G1161" s="54">
        <f>ROUNDUP(装备强化!$F$3*INDEX(装备强化!$C$12:$C$26,MATCH(装备强化附表!G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38</v>
      </c>
      <c r="H1161" s="54">
        <f t="shared" si="270"/>
        <v>76000</v>
      </c>
      <c r="I1161" s="54">
        <f>ROUNDUP(装备强化!$F$3*INDEX(装备强化!$C$12:$C$26,MATCH(装备强化附表!I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57</v>
      </c>
      <c r="J1161" s="54">
        <f t="shared" si="271"/>
        <v>114000</v>
      </c>
      <c r="K1161" s="54">
        <f>ROUNDUP(装备强化!$F$3*INDEX(装备强化!$C$12:$C$26,MATCH(装备强化附表!K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86</v>
      </c>
      <c r="L1161" s="54">
        <f t="shared" si="272"/>
        <v>172000</v>
      </c>
      <c r="M1161" s="54">
        <f>ROUNDUP(装备强化!$F$3*INDEX(装备强化!$C$12:$C$26,MATCH(装备强化附表!M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105</v>
      </c>
      <c r="N1161" s="54">
        <f t="shared" si="273"/>
        <v>210000</v>
      </c>
      <c r="O1161" s="54">
        <f>ROUNDUP(装备强化!$F$3*INDEX(装备强化!$C$12:$C$26,MATCH(装备强化附表!O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133</v>
      </c>
      <c r="P1161" s="54">
        <f t="shared" si="274"/>
        <v>266000</v>
      </c>
      <c r="Q1161" s="54">
        <f>ROUNDUP(装备强化!$F$3*INDEX(装备强化!$C$12:$C$26,MATCH(装备强化附表!Q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238</v>
      </c>
      <c r="R1161" s="54">
        <f t="shared" si="275"/>
        <v>476000</v>
      </c>
      <c r="S1161" s="54">
        <f>ROUNDUP(装备强化!$F$3*INDEX(装备强化!$C$12:$C$26,MATCH(装备强化附表!S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276</v>
      </c>
      <c r="T1161" s="54">
        <f t="shared" si="276"/>
        <v>552000</v>
      </c>
      <c r="U1161" s="54">
        <f>ROUNDUP(装备强化!$F$3*INDEX(装备强化!$C$12:$C$26,MATCH(装备强化附表!U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314</v>
      </c>
      <c r="V1161" s="54">
        <f t="shared" si="277"/>
        <v>628000</v>
      </c>
      <c r="W1161" s="54">
        <f>ROUNDUP(装备强化!$F$3*INDEX(装备强化!$C$12:$C$26,MATCH(装备强化附表!W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352</v>
      </c>
      <c r="X1161" s="54">
        <f t="shared" si="278"/>
        <v>704000</v>
      </c>
      <c r="Y1161" s="54">
        <f>ROUNDUP(装备强化!$F$3*INDEX(装备强化!$C$12:$C$26,MATCH(装备强化附表!Y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390</v>
      </c>
      <c r="Z1161" s="54">
        <f t="shared" si="279"/>
        <v>780000</v>
      </c>
      <c r="AA1161" s="54">
        <f>ROUNDUP(装备强化!$F$3*INDEX(装备强化!$C$12:$C$26,MATCH(装备强化附表!AA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684</v>
      </c>
      <c r="AB1161" s="54">
        <f t="shared" si="280"/>
        <v>1368000</v>
      </c>
      <c r="AC1161" s="54">
        <f>ROUNDUP(装备强化!$F$3*INDEX(装备强化!$C$12:$C$26,MATCH(装备强化附表!AC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760</v>
      </c>
      <c r="AD1161" s="54">
        <f t="shared" si="281"/>
        <v>1520000</v>
      </c>
      <c r="AE1161" s="54">
        <f>ROUNDUP(装备强化!$F$3*INDEX(装备强化!$C$12:$C$26,MATCH(装备强化附表!AE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836</v>
      </c>
      <c r="AF1161" s="54">
        <f t="shared" si="282"/>
        <v>1672000</v>
      </c>
      <c r="AG1161" s="54">
        <f>ROUNDUP(装备强化!$F$3*INDEX(装备强化!$C$12:$C$26,MATCH(装备强化附表!AG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912</v>
      </c>
      <c r="AH1161" s="54">
        <f t="shared" si="283"/>
        <v>1824000</v>
      </c>
      <c r="AI1161" s="54">
        <f>ROUNDUP(装备强化!$F$3*INDEX(装备强化!$C$12:$C$26,MATCH(装备强化附表!AI$1,装备强化!$B$12:$B$26,0))*INDEX(装备强化!$G$12:$G$16,MATCH(装备强化附表!$D1161,装备强化!$F$12:$F$16,0))*(INDEX(装备强化!$K$12:$K$26,MATCH(装备强化附表!$E1161,装备强化!$J$12:$J$26,0))+IF($B1161=1,装备强化!$K$28,0))*INDEX(装备强化!$O$12:$O$21,MATCH(装备强化附表!$C1161,装备强化!$N$12:$N$21,0)),0)</f>
        <v>988</v>
      </c>
      <c r="AJ1161" s="54">
        <f t="shared" si="284"/>
        <v>1976000</v>
      </c>
    </row>
    <row r="1162" spans="1:36">
      <c r="A1162" t="s">
        <v>1183</v>
      </c>
      <c r="B1162">
        <v>1</v>
      </c>
      <c r="C1162" t="s">
        <v>127</v>
      </c>
      <c r="D1162" t="s">
        <v>313</v>
      </c>
      <c r="E1162">
        <v>35</v>
      </c>
      <c r="F1162" t="s">
        <v>137</v>
      </c>
      <c r="G1162" s="54">
        <f>ROUNDUP(装备强化!$F$3*INDEX(装备强化!$C$12:$C$26,MATCH(装备强化附表!G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50</v>
      </c>
      <c r="H1162" s="54">
        <f t="shared" si="270"/>
        <v>100000</v>
      </c>
      <c r="I1162" s="54">
        <f>ROUNDUP(装备强化!$F$3*INDEX(装备强化!$C$12:$C$26,MATCH(装备强化附表!I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75</v>
      </c>
      <c r="J1162" s="54">
        <f t="shared" si="271"/>
        <v>150000</v>
      </c>
      <c r="K1162" s="54">
        <f>ROUNDUP(装备强化!$F$3*INDEX(装备强化!$C$12:$C$26,MATCH(装备强化附表!K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113</v>
      </c>
      <c r="L1162" s="54">
        <f t="shared" si="272"/>
        <v>226000</v>
      </c>
      <c r="M1162" s="54">
        <f>ROUNDUP(装备强化!$F$3*INDEX(装备强化!$C$12:$C$26,MATCH(装备强化附表!M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138</v>
      </c>
      <c r="N1162" s="54">
        <f t="shared" si="273"/>
        <v>276000</v>
      </c>
      <c r="O1162" s="54">
        <f>ROUNDUP(装备强化!$F$3*INDEX(装备强化!$C$12:$C$26,MATCH(装备强化附表!O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175</v>
      </c>
      <c r="P1162" s="54">
        <f t="shared" si="274"/>
        <v>350000</v>
      </c>
      <c r="Q1162" s="54">
        <f>ROUNDUP(装备强化!$F$3*INDEX(装备强化!$C$12:$C$26,MATCH(装备强化附表!Q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313</v>
      </c>
      <c r="R1162" s="54">
        <f t="shared" si="275"/>
        <v>626000</v>
      </c>
      <c r="S1162" s="54">
        <f>ROUNDUP(装备强化!$F$3*INDEX(装备强化!$C$12:$C$26,MATCH(装备强化附表!S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363</v>
      </c>
      <c r="T1162" s="54">
        <f t="shared" si="276"/>
        <v>726000</v>
      </c>
      <c r="U1162" s="54">
        <f>ROUNDUP(装备强化!$F$3*INDEX(装备强化!$C$12:$C$26,MATCH(装备强化附表!U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413</v>
      </c>
      <c r="V1162" s="54">
        <f t="shared" si="277"/>
        <v>826000</v>
      </c>
      <c r="W1162" s="54">
        <f>ROUNDUP(装备强化!$F$3*INDEX(装备强化!$C$12:$C$26,MATCH(装备强化附表!W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463</v>
      </c>
      <c r="X1162" s="54">
        <f t="shared" si="278"/>
        <v>926000</v>
      </c>
      <c r="Y1162" s="54">
        <f>ROUNDUP(装备强化!$F$3*INDEX(装备强化!$C$12:$C$26,MATCH(装备强化附表!Y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513</v>
      </c>
      <c r="Z1162" s="54">
        <f t="shared" si="279"/>
        <v>1026000</v>
      </c>
      <c r="AA1162" s="54">
        <f>ROUNDUP(装备强化!$F$3*INDEX(装备强化!$C$12:$C$26,MATCH(装备强化附表!AA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900</v>
      </c>
      <c r="AB1162" s="54">
        <f t="shared" si="280"/>
        <v>1800000</v>
      </c>
      <c r="AC1162" s="54">
        <f>ROUNDUP(装备强化!$F$3*INDEX(装备强化!$C$12:$C$26,MATCH(装备强化附表!AC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1000</v>
      </c>
      <c r="AD1162" s="54">
        <f t="shared" si="281"/>
        <v>2000000</v>
      </c>
      <c r="AE1162" s="54">
        <f>ROUNDUP(装备强化!$F$3*INDEX(装备强化!$C$12:$C$26,MATCH(装备强化附表!AE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1100</v>
      </c>
      <c r="AF1162" s="54">
        <f t="shared" si="282"/>
        <v>2200000</v>
      </c>
      <c r="AG1162" s="54">
        <f>ROUNDUP(装备强化!$F$3*INDEX(装备强化!$C$12:$C$26,MATCH(装备强化附表!AG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1200</v>
      </c>
      <c r="AH1162" s="54">
        <f t="shared" si="283"/>
        <v>2400000</v>
      </c>
      <c r="AI1162" s="54">
        <f>ROUNDUP(装备强化!$F$3*INDEX(装备强化!$C$12:$C$26,MATCH(装备强化附表!AI$1,装备强化!$B$12:$B$26,0))*INDEX(装备强化!$G$12:$G$16,MATCH(装备强化附表!$D1162,装备强化!$F$12:$F$16,0))*(INDEX(装备强化!$K$12:$K$26,MATCH(装备强化附表!$E1162,装备强化!$J$12:$J$26,0))+IF($B1162=1,装备强化!$K$28,0))*INDEX(装备强化!$O$12:$O$21,MATCH(装备强化附表!$C1162,装备强化!$N$12:$N$21,0)),0)</f>
        <v>1300</v>
      </c>
      <c r="AJ1162" s="54">
        <f t="shared" si="284"/>
        <v>2600000</v>
      </c>
    </row>
    <row r="1163" spans="1:36">
      <c r="A1163" t="s">
        <v>1188</v>
      </c>
      <c r="B1163">
        <v>0</v>
      </c>
      <c r="C1163" t="s">
        <v>128</v>
      </c>
      <c r="D1163" t="s">
        <v>313</v>
      </c>
      <c r="E1163">
        <v>35</v>
      </c>
      <c r="F1163" t="s">
        <v>137</v>
      </c>
      <c r="G1163" s="54">
        <f>ROUNDUP(装备强化!$F$3*INDEX(装备强化!$C$12:$C$26,MATCH(装备强化附表!G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24</v>
      </c>
      <c r="H1163" s="54">
        <f t="shared" si="270"/>
        <v>48000</v>
      </c>
      <c r="I1163" s="54">
        <f>ROUNDUP(装备强化!$F$3*INDEX(装备强化!$C$12:$C$26,MATCH(装备强化附表!I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36</v>
      </c>
      <c r="J1163" s="54">
        <f t="shared" si="271"/>
        <v>72000</v>
      </c>
      <c r="K1163" s="54">
        <f>ROUNDUP(装备强化!$F$3*INDEX(装备强化!$C$12:$C$26,MATCH(装备强化附表!K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54</v>
      </c>
      <c r="L1163" s="54">
        <f t="shared" si="272"/>
        <v>108000</v>
      </c>
      <c r="M1163" s="54">
        <f>ROUNDUP(装备强化!$F$3*INDEX(装备强化!$C$12:$C$26,MATCH(装备强化附表!M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66</v>
      </c>
      <c r="N1163" s="54">
        <f t="shared" si="273"/>
        <v>132000</v>
      </c>
      <c r="O1163" s="54">
        <f>ROUNDUP(装备强化!$F$3*INDEX(装备强化!$C$12:$C$26,MATCH(装备强化附表!O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84</v>
      </c>
      <c r="P1163" s="54">
        <f t="shared" si="274"/>
        <v>168000</v>
      </c>
      <c r="Q1163" s="54">
        <f>ROUNDUP(装备强化!$F$3*INDEX(装备强化!$C$12:$C$26,MATCH(装备强化附表!Q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149</v>
      </c>
      <c r="R1163" s="54">
        <f t="shared" si="275"/>
        <v>298000</v>
      </c>
      <c r="S1163" s="54">
        <f>ROUNDUP(装备强化!$F$3*INDEX(装备强化!$C$12:$C$26,MATCH(装备强化附表!S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173</v>
      </c>
      <c r="T1163" s="54">
        <f t="shared" si="276"/>
        <v>346000</v>
      </c>
      <c r="U1163" s="54">
        <f>ROUNDUP(装备强化!$F$3*INDEX(装备强化!$C$12:$C$26,MATCH(装备强化附表!U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196</v>
      </c>
      <c r="V1163" s="54">
        <f t="shared" si="277"/>
        <v>392000</v>
      </c>
      <c r="W1163" s="54">
        <f>ROUNDUP(装备强化!$F$3*INDEX(装备强化!$C$12:$C$26,MATCH(装备强化附表!W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220</v>
      </c>
      <c r="X1163" s="54">
        <f t="shared" si="278"/>
        <v>440000</v>
      </c>
      <c r="Y1163" s="54">
        <f>ROUNDUP(装备强化!$F$3*INDEX(装备强化!$C$12:$C$26,MATCH(装备强化附表!Y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244</v>
      </c>
      <c r="Z1163" s="54">
        <f t="shared" si="279"/>
        <v>488000</v>
      </c>
      <c r="AA1163" s="54">
        <f>ROUNDUP(装备强化!$F$3*INDEX(装备强化!$C$12:$C$26,MATCH(装备强化附表!AA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428</v>
      </c>
      <c r="AB1163" s="54">
        <f t="shared" si="280"/>
        <v>856000</v>
      </c>
      <c r="AC1163" s="54">
        <f>ROUNDUP(装备强化!$F$3*INDEX(装备强化!$C$12:$C$26,MATCH(装备强化附表!AC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475</v>
      </c>
      <c r="AD1163" s="54">
        <f t="shared" si="281"/>
        <v>950000</v>
      </c>
      <c r="AE1163" s="54">
        <f>ROUNDUP(装备强化!$F$3*INDEX(装备强化!$C$12:$C$26,MATCH(装备强化附表!AE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523</v>
      </c>
      <c r="AF1163" s="54">
        <f t="shared" si="282"/>
        <v>1046000</v>
      </c>
      <c r="AG1163" s="54">
        <f>ROUNDUP(装备强化!$F$3*INDEX(装备强化!$C$12:$C$26,MATCH(装备强化附表!AG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570</v>
      </c>
      <c r="AH1163" s="54">
        <f t="shared" si="283"/>
        <v>1140000</v>
      </c>
      <c r="AI1163" s="54">
        <f>ROUNDUP(装备强化!$F$3*INDEX(装备强化!$C$12:$C$26,MATCH(装备强化附表!AI$1,装备强化!$B$12:$B$26,0))*INDEX(装备强化!$G$12:$G$16,MATCH(装备强化附表!$D1163,装备强化!$F$12:$F$16,0))*(INDEX(装备强化!$K$12:$K$26,MATCH(装备强化附表!$E1163,装备强化!$J$12:$J$26,0))+IF($B1163=1,装备强化!$K$28,0))*INDEX(装备强化!$O$12:$O$21,MATCH(装备强化附表!$C1163,装备强化!$N$12:$N$21,0)),0)</f>
        <v>618</v>
      </c>
      <c r="AJ1163" s="54">
        <f t="shared" si="284"/>
        <v>1236000</v>
      </c>
    </row>
    <row r="1164" spans="1:36">
      <c r="A1164" t="s">
        <v>1193</v>
      </c>
      <c r="B1164">
        <v>1</v>
      </c>
      <c r="C1164" t="s">
        <v>128</v>
      </c>
      <c r="D1164" t="s">
        <v>313</v>
      </c>
      <c r="E1164">
        <v>35</v>
      </c>
      <c r="F1164" t="s">
        <v>137</v>
      </c>
      <c r="G1164" s="54">
        <f>ROUNDUP(装备强化!$F$3*INDEX(装备强化!$C$12:$C$26,MATCH(装备强化附表!G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32</v>
      </c>
      <c r="H1164" s="54">
        <f t="shared" si="270"/>
        <v>64000</v>
      </c>
      <c r="I1164" s="54">
        <f>ROUNDUP(装备强化!$F$3*INDEX(装备强化!$C$12:$C$26,MATCH(装备强化附表!I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47</v>
      </c>
      <c r="J1164" s="54">
        <f t="shared" si="271"/>
        <v>94000</v>
      </c>
      <c r="K1164" s="54">
        <f>ROUNDUP(装备强化!$F$3*INDEX(装备强化!$C$12:$C$26,MATCH(装备强化附表!K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71</v>
      </c>
      <c r="L1164" s="54">
        <f t="shared" si="272"/>
        <v>142000</v>
      </c>
      <c r="M1164" s="54">
        <f>ROUNDUP(装备强化!$F$3*INDEX(装备强化!$C$12:$C$26,MATCH(装备强化附表!M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86</v>
      </c>
      <c r="N1164" s="54">
        <f t="shared" si="273"/>
        <v>172000</v>
      </c>
      <c r="O1164" s="54">
        <f>ROUNDUP(装备强化!$F$3*INDEX(装备强化!$C$12:$C$26,MATCH(装备强化附表!O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110</v>
      </c>
      <c r="P1164" s="54">
        <f t="shared" si="274"/>
        <v>220000</v>
      </c>
      <c r="Q1164" s="54">
        <f>ROUNDUP(装备强化!$F$3*INDEX(装备强化!$C$12:$C$26,MATCH(装备强化附表!Q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196</v>
      </c>
      <c r="R1164" s="54">
        <f t="shared" si="275"/>
        <v>392000</v>
      </c>
      <c r="S1164" s="54">
        <f>ROUNDUP(装备强化!$F$3*INDEX(装备强化!$C$12:$C$26,MATCH(装备强化附表!S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227</v>
      </c>
      <c r="T1164" s="54">
        <f t="shared" si="276"/>
        <v>454000</v>
      </c>
      <c r="U1164" s="54">
        <f>ROUNDUP(装备强化!$F$3*INDEX(装备强化!$C$12:$C$26,MATCH(装备强化附表!U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258</v>
      </c>
      <c r="V1164" s="54">
        <f t="shared" si="277"/>
        <v>516000</v>
      </c>
      <c r="W1164" s="54">
        <f>ROUNDUP(装备强化!$F$3*INDEX(装备强化!$C$12:$C$26,MATCH(装备强化附表!W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290</v>
      </c>
      <c r="X1164" s="54">
        <f t="shared" si="278"/>
        <v>580000</v>
      </c>
      <c r="Y1164" s="54">
        <f>ROUNDUP(装备强化!$F$3*INDEX(装备强化!$C$12:$C$26,MATCH(装备强化附表!Y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321</v>
      </c>
      <c r="Z1164" s="54">
        <f t="shared" si="279"/>
        <v>642000</v>
      </c>
      <c r="AA1164" s="54">
        <f>ROUNDUP(装备强化!$F$3*INDEX(装备强化!$C$12:$C$26,MATCH(装备强化附表!AA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563</v>
      </c>
      <c r="AB1164" s="54">
        <f t="shared" si="280"/>
        <v>1126000</v>
      </c>
      <c r="AC1164" s="54">
        <f>ROUNDUP(装备强化!$F$3*INDEX(装备强化!$C$12:$C$26,MATCH(装备强化附表!AC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625</v>
      </c>
      <c r="AD1164" s="54">
        <f t="shared" si="281"/>
        <v>1250000</v>
      </c>
      <c r="AE1164" s="54">
        <f>ROUNDUP(装备强化!$F$3*INDEX(装备强化!$C$12:$C$26,MATCH(装备强化附表!AE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688</v>
      </c>
      <c r="AF1164" s="54">
        <f t="shared" si="282"/>
        <v>1376000</v>
      </c>
      <c r="AG1164" s="54">
        <f>ROUNDUP(装备强化!$F$3*INDEX(装备强化!$C$12:$C$26,MATCH(装备强化附表!AG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750</v>
      </c>
      <c r="AH1164" s="54">
        <f t="shared" si="283"/>
        <v>1500000</v>
      </c>
      <c r="AI1164" s="54">
        <f>ROUNDUP(装备强化!$F$3*INDEX(装备强化!$C$12:$C$26,MATCH(装备强化附表!AI$1,装备强化!$B$12:$B$26,0))*INDEX(装备强化!$G$12:$G$16,MATCH(装备强化附表!$D1164,装备强化!$F$12:$F$16,0))*(INDEX(装备强化!$K$12:$K$26,MATCH(装备强化附表!$E1164,装备强化!$J$12:$J$26,0))+IF($B1164=1,装备强化!$K$28,0))*INDEX(装备强化!$O$12:$O$21,MATCH(装备强化附表!$C1164,装备强化!$N$12:$N$21,0)),0)</f>
        <v>813</v>
      </c>
      <c r="AJ1164" s="54">
        <f t="shared" si="284"/>
        <v>1626000</v>
      </c>
    </row>
    <row r="1165" spans="1:36">
      <c r="A1165" t="s">
        <v>1198</v>
      </c>
      <c r="B1165">
        <v>0</v>
      </c>
      <c r="C1165" t="s">
        <v>126</v>
      </c>
      <c r="D1165" t="s">
        <v>313</v>
      </c>
      <c r="E1165">
        <v>35</v>
      </c>
      <c r="F1165" t="s">
        <v>232</v>
      </c>
      <c r="G1165" s="54">
        <f>ROUNDUP(装备强化!$F$3*INDEX(装备强化!$C$12:$C$26,MATCH(装备强化附表!G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19</v>
      </c>
      <c r="H1165" s="54">
        <f t="shared" si="270"/>
        <v>38000</v>
      </c>
      <c r="I1165" s="54">
        <f>ROUNDUP(装备强化!$F$3*INDEX(装备强化!$C$12:$C$26,MATCH(装备强化附表!I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29</v>
      </c>
      <c r="J1165" s="54">
        <f t="shared" si="271"/>
        <v>58000</v>
      </c>
      <c r="K1165" s="54">
        <f>ROUNDUP(装备强化!$F$3*INDEX(装备强化!$C$12:$C$26,MATCH(装备强化附表!K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43</v>
      </c>
      <c r="L1165" s="54">
        <f t="shared" si="272"/>
        <v>86000</v>
      </c>
      <c r="M1165" s="54">
        <f>ROUNDUP(装备强化!$F$3*INDEX(装备强化!$C$12:$C$26,MATCH(装备强化附表!M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53</v>
      </c>
      <c r="N1165" s="54">
        <f t="shared" si="273"/>
        <v>106000</v>
      </c>
      <c r="O1165" s="54">
        <f>ROUNDUP(装备强化!$F$3*INDEX(装备强化!$C$12:$C$26,MATCH(装备强化附表!O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67</v>
      </c>
      <c r="P1165" s="54">
        <f t="shared" si="274"/>
        <v>134000</v>
      </c>
      <c r="Q1165" s="54">
        <f>ROUNDUP(装备强化!$F$3*INDEX(装备强化!$C$12:$C$26,MATCH(装备强化附表!Q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119</v>
      </c>
      <c r="R1165" s="54">
        <f t="shared" si="275"/>
        <v>238000</v>
      </c>
      <c r="S1165" s="54">
        <f>ROUNDUP(装备强化!$F$3*INDEX(装备强化!$C$12:$C$26,MATCH(装备强化附表!S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138</v>
      </c>
      <c r="T1165" s="54">
        <f t="shared" si="276"/>
        <v>276000</v>
      </c>
      <c r="U1165" s="54">
        <f>ROUNDUP(装备强化!$F$3*INDEX(装备强化!$C$12:$C$26,MATCH(装备强化附表!U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157</v>
      </c>
      <c r="V1165" s="54">
        <f t="shared" si="277"/>
        <v>314000</v>
      </c>
      <c r="W1165" s="54">
        <f>ROUNDUP(装备强化!$F$3*INDEX(装备强化!$C$12:$C$26,MATCH(装备强化附表!W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176</v>
      </c>
      <c r="X1165" s="54">
        <f t="shared" si="278"/>
        <v>352000</v>
      </c>
      <c r="Y1165" s="54">
        <f>ROUNDUP(装备强化!$F$3*INDEX(装备强化!$C$12:$C$26,MATCH(装备强化附表!Y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195</v>
      </c>
      <c r="Z1165" s="54">
        <f t="shared" si="279"/>
        <v>390000</v>
      </c>
      <c r="AA1165" s="54">
        <f>ROUNDUP(装备强化!$F$3*INDEX(装备强化!$C$12:$C$26,MATCH(装备强化附表!AA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342</v>
      </c>
      <c r="AB1165" s="54">
        <f t="shared" si="280"/>
        <v>684000</v>
      </c>
      <c r="AC1165" s="54">
        <f>ROUNDUP(装备强化!$F$3*INDEX(装备强化!$C$12:$C$26,MATCH(装备强化附表!AC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380</v>
      </c>
      <c r="AD1165" s="54">
        <f t="shared" si="281"/>
        <v>760000</v>
      </c>
      <c r="AE1165" s="54">
        <f>ROUNDUP(装备强化!$F$3*INDEX(装备强化!$C$12:$C$26,MATCH(装备强化附表!AE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418</v>
      </c>
      <c r="AF1165" s="54">
        <f t="shared" si="282"/>
        <v>836000</v>
      </c>
      <c r="AG1165" s="54">
        <f>ROUNDUP(装备强化!$F$3*INDEX(装备强化!$C$12:$C$26,MATCH(装备强化附表!AG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456</v>
      </c>
      <c r="AH1165" s="54">
        <f t="shared" si="283"/>
        <v>912000</v>
      </c>
      <c r="AI1165" s="54">
        <f>ROUNDUP(装备强化!$F$3*INDEX(装备强化!$C$12:$C$26,MATCH(装备强化附表!AI$1,装备强化!$B$12:$B$26,0))*INDEX(装备强化!$G$12:$G$16,MATCH(装备强化附表!$D1165,装备强化!$F$12:$F$16,0))*(INDEX(装备强化!$K$12:$K$26,MATCH(装备强化附表!$E1165,装备强化!$J$12:$J$26,0))+IF($B1165=1,装备强化!$K$28,0))*INDEX(装备强化!$O$12:$O$21,MATCH(装备强化附表!$C1165,装备强化!$N$12:$N$21,0)),0)</f>
        <v>494</v>
      </c>
      <c r="AJ1165" s="54">
        <f t="shared" si="284"/>
        <v>988000</v>
      </c>
    </row>
    <row r="1166" spans="1:36">
      <c r="A1166" t="s">
        <v>1203</v>
      </c>
      <c r="B1166">
        <v>1</v>
      </c>
      <c r="C1166" t="s">
        <v>126</v>
      </c>
      <c r="D1166" t="s">
        <v>313</v>
      </c>
      <c r="E1166">
        <v>35</v>
      </c>
      <c r="F1166" t="s">
        <v>232</v>
      </c>
      <c r="G1166" s="54">
        <f>ROUNDUP(装备强化!$F$3*INDEX(装备强化!$C$12:$C$26,MATCH(装备强化附表!G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25</v>
      </c>
      <c r="H1166" s="54">
        <f t="shared" si="270"/>
        <v>50000</v>
      </c>
      <c r="I1166" s="54">
        <f>ROUNDUP(装备强化!$F$3*INDEX(装备强化!$C$12:$C$26,MATCH(装备强化附表!I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38</v>
      </c>
      <c r="J1166" s="54">
        <f t="shared" si="271"/>
        <v>76000</v>
      </c>
      <c r="K1166" s="54">
        <f>ROUNDUP(装备强化!$F$3*INDEX(装备强化!$C$12:$C$26,MATCH(装备强化附表!K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57</v>
      </c>
      <c r="L1166" s="54">
        <f t="shared" si="272"/>
        <v>114000</v>
      </c>
      <c r="M1166" s="54">
        <f>ROUNDUP(装备强化!$F$3*INDEX(装备强化!$C$12:$C$26,MATCH(装备强化附表!M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69</v>
      </c>
      <c r="N1166" s="54">
        <f t="shared" si="273"/>
        <v>138000</v>
      </c>
      <c r="O1166" s="54">
        <f>ROUNDUP(装备强化!$F$3*INDEX(装备强化!$C$12:$C$26,MATCH(装备强化附表!O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88</v>
      </c>
      <c r="P1166" s="54">
        <f t="shared" si="274"/>
        <v>176000</v>
      </c>
      <c r="Q1166" s="54">
        <f>ROUNDUP(装备强化!$F$3*INDEX(装备强化!$C$12:$C$26,MATCH(装备强化附表!Q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157</v>
      </c>
      <c r="R1166" s="54">
        <f t="shared" si="275"/>
        <v>314000</v>
      </c>
      <c r="S1166" s="54">
        <f>ROUNDUP(装备强化!$F$3*INDEX(装备强化!$C$12:$C$26,MATCH(装备强化附表!S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182</v>
      </c>
      <c r="T1166" s="54">
        <f t="shared" si="276"/>
        <v>364000</v>
      </c>
      <c r="U1166" s="54">
        <f>ROUNDUP(装备强化!$F$3*INDEX(装备强化!$C$12:$C$26,MATCH(装备强化附表!U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207</v>
      </c>
      <c r="V1166" s="54">
        <f t="shared" si="277"/>
        <v>414000</v>
      </c>
      <c r="W1166" s="54">
        <f>ROUNDUP(装备强化!$F$3*INDEX(装备强化!$C$12:$C$26,MATCH(装备强化附表!W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232</v>
      </c>
      <c r="X1166" s="54">
        <f t="shared" si="278"/>
        <v>464000</v>
      </c>
      <c r="Y1166" s="54">
        <f>ROUNDUP(装备强化!$F$3*INDEX(装备强化!$C$12:$C$26,MATCH(装备强化附表!Y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257</v>
      </c>
      <c r="Z1166" s="54">
        <f t="shared" si="279"/>
        <v>514000</v>
      </c>
      <c r="AA1166" s="54">
        <f>ROUNDUP(装备强化!$F$3*INDEX(装备强化!$C$12:$C$26,MATCH(装备强化附表!AA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450</v>
      </c>
      <c r="AB1166" s="54">
        <f t="shared" si="280"/>
        <v>900000</v>
      </c>
      <c r="AC1166" s="54">
        <f>ROUNDUP(装备强化!$F$3*INDEX(装备强化!$C$12:$C$26,MATCH(装备强化附表!AC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500</v>
      </c>
      <c r="AD1166" s="54">
        <f t="shared" si="281"/>
        <v>1000000</v>
      </c>
      <c r="AE1166" s="54">
        <f>ROUNDUP(装备强化!$F$3*INDEX(装备强化!$C$12:$C$26,MATCH(装备强化附表!AE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550</v>
      </c>
      <c r="AF1166" s="54">
        <f t="shared" si="282"/>
        <v>1100000</v>
      </c>
      <c r="AG1166" s="54">
        <f>ROUNDUP(装备强化!$F$3*INDEX(装备强化!$C$12:$C$26,MATCH(装备强化附表!AG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600</v>
      </c>
      <c r="AH1166" s="54">
        <f t="shared" si="283"/>
        <v>1200000</v>
      </c>
      <c r="AI1166" s="54">
        <f>ROUNDUP(装备强化!$F$3*INDEX(装备强化!$C$12:$C$26,MATCH(装备强化附表!AI$1,装备强化!$B$12:$B$26,0))*INDEX(装备强化!$G$12:$G$16,MATCH(装备强化附表!$D1166,装备强化!$F$12:$F$16,0))*(INDEX(装备强化!$K$12:$K$26,MATCH(装备强化附表!$E1166,装备强化!$J$12:$J$26,0))+IF($B1166=1,装备强化!$K$28,0))*INDEX(装备强化!$O$12:$O$21,MATCH(装备强化附表!$C1166,装备强化!$N$12:$N$21,0)),0)</f>
        <v>650</v>
      </c>
      <c r="AJ1166" s="54">
        <f t="shared" si="284"/>
        <v>1300000</v>
      </c>
    </row>
    <row r="1167" spans="1:36">
      <c r="A1167" t="s">
        <v>1208</v>
      </c>
      <c r="B1167">
        <v>0</v>
      </c>
      <c r="C1167" t="s">
        <v>129</v>
      </c>
      <c r="D1167" t="s">
        <v>313</v>
      </c>
      <c r="E1167">
        <v>35</v>
      </c>
      <c r="F1167" t="s">
        <v>232</v>
      </c>
      <c r="G1167" s="54">
        <f>ROUNDUP(装备强化!$F$3*INDEX(装备强化!$C$12:$C$26,MATCH(装备强化附表!G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19</v>
      </c>
      <c r="H1167" s="54">
        <f t="shared" si="270"/>
        <v>38000</v>
      </c>
      <c r="I1167" s="54">
        <f>ROUNDUP(装备强化!$F$3*INDEX(装备强化!$C$12:$C$26,MATCH(装备强化附表!I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29</v>
      </c>
      <c r="J1167" s="54">
        <f t="shared" si="271"/>
        <v>58000</v>
      </c>
      <c r="K1167" s="54">
        <f>ROUNDUP(装备强化!$F$3*INDEX(装备强化!$C$12:$C$26,MATCH(装备强化附表!K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43</v>
      </c>
      <c r="L1167" s="54">
        <f t="shared" si="272"/>
        <v>86000</v>
      </c>
      <c r="M1167" s="54">
        <f>ROUNDUP(装备强化!$F$3*INDEX(装备强化!$C$12:$C$26,MATCH(装备强化附表!M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53</v>
      </c>
      <c r="N1167" s="54">
        <f t="shared" si="273"/>
        <v>106000</v>
      </c>
      <c r="O1167" s="54">
        <f>ROUNDUP(装备强化!$F$3*INDEX(装备强化!$C$12:$C$26,MATCH(装备强化附表!O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67</v>
      </c>
      <c r="P1167" s="54">
        <f t="shared" si="274"/>
        <v>134000</v>
      </c>
      <c r="Q1167" s="54">
        <f>ROUNDUP(装备强化!$F$3*INDEX(装备强化!$C$12:$C$26,MATCH(装备强化附表!Q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119</v>
      </c>
      <c r="R1167" s="54">
        <f t="shared" si="275"/>
        <v>238000</v>
      </c>
      <c r="S1167" s="54">
        <f>ROUNDUP(装备强化!$F$3*INDEX(装备强化!$C$12:$C$26,MATCH(装备强化附表!S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138</v>
      </c>
      <c r="T1167" s="54">
        <f t="shared" si="276"/>
        <v>276000</v>
      </c>
      <c r="U1167" s="54">
        <f>ROUNDUP(装备强化!$F$3*INDEX(装备强化!$C$12:$C$26,MATCH(装备强化附表!U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157</v>
      </c>
      <c r="V1167" s="54">
        <f t="shared" si="277"/>
        <v>314000</v>
      </c>
      <c r="W1167" s="54">
        <f>ROUNDUP(装备强化!$F$3*INDEX(装备强化!$C$12:$C$26,MATCH(装备强化附表!W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176</v>
      </c>
      <c r="X1167" s="54">
        <f t="shared" si="278"/>
        <v>352000</v>
      </c>
      <c r="Y1167" s="54">
        <f>ROUNDUP(装备强化!$F$3*INDEX(装备强化!$C$12:$C$26,MATCH(装备强化附表!Y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195</v>
      </c>
      <c r="Z1167" s="54">
        <f t="shared" si="279"/>
        <v>390000</v>
      </c>
      <c r="AA1167" s="54">
        <f>ROUNDUP(装备强化!$F$3*INDEX(装备强化!$C$12:$C$26,MATCH(装备强化附表!AA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342</v>
      </c>
      <c r="AB1167" s="54">
        <f t="shared" si="280"/>
        <v>684000</v>
      </c>
      <c r="AC1167" s="54">
        <f>ROUNDUP(装备强化!$F$3*INDEX(装备强化!$C$12:$C$26,MATCH(装备强化附表!AC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380</v>
      </c>
      <c r="AD1167" s="54">
        <f t="shared" si="281"/>
        <v>760000</v>
      </c>
      <c r="AE1167" s="54">
        <f>ROUNDUP(装备强化!$F$3*INDEX(装备强化!$C$12:$C$26,MATCH(装备强化附表!AE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418</v>
      </c>
      <c r="AF1167" s="54">
        <f t="shared" si="282"/>
        <v>836000</v>
      </c>
      <c r="AG1167" s="54">
        <f>ROUNDUP(装备强化!$F$3*INDEX(装备强化!$C$12:$C$26,MATCH(装备强化附表!AG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456</v>
      </c>
      <c r="AH1167" s="54">
        <f t="shared" si="283"/>
        <v>912000</v>
      </c>
      <c r="AI1167" s="54">
        <f>ROUNDUP(装备强化!$F$3*INDEX(装备强化!$C$12:$C$26,MATCH(装备强化附表!AI$1,装备强化!$B$12:$B$26,0))*INDEX(装备强化!$G$12:$G$16,MATCH(装备强化附表!$D1167,装备强化!$F$12:$F$16,0))*(INDEX(装备强化!$K$12:$K$26,MATCH(装备强化附表!$E1167,装备强化!$J$12:$J$26,0))+IF($B1167=1,装备强化!$K$28,0))*INDEX(装备强化!$O$12:$O$21,MATCH(装备强化附表!$C1167,装备强化!$N$12:$N$21,0)),0)</f>
        <v>494</v>
      </c>
      <c r="AJ1167" s="54">
        <f t="shared" si="284"/>
        <v>988000</v>
      </c>
    </row>
    <row r="1168" spans="1:36">
      <c r="A1168" t="s">
        <v>1213</v>
      </c>
      <c r="B1168">
        <v>1</v>
      </c>
      <c r="C1168" t="s">
        <v>129</v>
      </c>
      <c r="D1168" t="s">
        <v>313</v>
      </c>
      <c r="E1168">
        <v>35</v>
      </c>
      <c r="F1168" t="s">
        <v>232</v>
      </c>
      <c r="G1168" s="54">
        <f>ROUNDUP(装备强化!$F$3*INDEX(装备强化!$C$12:$C$26,MATCH(装备强化附表!G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25</v>
      </c>
      <c r="H1168" s="54">
        <f t="shared" si="270"/>
        <v>50000</v>
      </c>
      <c r="I1168" s="54">
        <f>ROUNDUP(装备强化!$F$3*INDEX(装备强化!$C$12:$C$26,MATCH(装备强化附表!I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38</v>
      </c>
      <c r="J1168" s="54">
        <f t="shared" si="271"/>
        <v>76000</v>
      </c>
      <c r="K1168" s="54">
        <f>ROUNDUP(装备强化!$F$3*INDEX(装备强化!$C$12:$C$26,MATCH(装备强化附表!K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57</v>
      </c>
      <c r="L1168" s="54">
        <f t="shared" si="272"/>
        <v>114000</v>
      </c>
      <c r="M1168" s="54">
        <f>ROUNDUP(装备强化!$F$3*INDEX(装备强化!$C$12:$C$26,MATCH(装备强化附表!M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69</v>
      </c>
      <c r="N1168" s="54">
        <f t="shared" si="273"/>
        <v>138000</v>
      </c>
      <c r="O1168" s="54">
        <f>ROUNDUP(装备强化!$F$3*INDEX(装备强化!$C$12:$C$26,MATCH(装备强化附表!O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88</v>
      </c>
      <c r="P1168" s="54">
        <f t="shared" si="274"/>
        <v>176000</v>
      </c>
      <c r="Q1168" s="54">
        <f>ROUNDUP(装备强化!$F$3*INDEX(装备强化!$C$12:$C$26,MATCH(装备强化附表!Q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157</v>
      </c>
      <c r="R1168" s="54">
        <f t="shared" si="275"/>
        <v>314000</v>
      </c>
      <c r="S1168" s="54">
        <f>ROUNDUP(装备强化!$F$3*INDEX(装备强化!$C$12:$C$26,MATCH(装备强化附表!S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182</v>
      </c>
      <c r="T1168" s="54">
        <f t="shared" si="276"/>
        <v>364000</v>
      </c>
      <c r="U1168" s="54">
        <f>ROUNDUP(装备强化!$F$3*INDEX(装备强化!$C$12:$C$26,MATCH(装备强化附表!U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207</v>
      </c>
      <c r="V1168" s="54">
        <f t="shared" si="277"/>
        <v>414000</v>
      </c>
      <c r="W1168" s="54">
        <f>ROUNDUP(装备强化!$F$3*INDEX(装备强化!$C$12:$C$26,MATCH(装备强化附表!W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232</v>
      </c>
      <c r="X1168" s="54">
        <f t="shared" si="278"/>
        <v>464000</v>
      </c>
      <c r="Y1168" s="54">
        <f>ROUNDUP(装备强化!$F$3*INDEX(装备强化!$C$12:$C$26,MATCH(装备强化附表!Y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257</v>
      </c>
      <c r="Z1168" s="54">
        <f t="shared" si="279"/>
        <v>514000</v>
      </c>
      <c r="AA1168" s="54">
        <f>ROUNDUP(装备强化!$F$3*INDEX(装备强化!$C$12:$C$26,MATCH(装备强化附表!AA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450</v>
      </c>
      <c r="AB1168" s="54">
        <f t="shared" si="280"/>
        <v>900000</v>
      </c>
      <c r="AC1168" s="54">
        <f>ROUNDUP(装备强化!$F$3*INDEX(装备强化!$C$12:$C$26,MATCH(装备强化附表!AC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500</v>
      </c>
      <c r="AD1168" s="54">
        <f t="shared" si="281"/>
        <v>1000000</v>
      </c>
      <c r="AE1168" s="54">
        <f>ROUNDUP(装备强化!$F$3*INDEX(装备强化!$C$12:$C$26,MATCH(装备强化附表!AE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550</v>
      </c>
      <c r="AF1168" s="54">
        <f t="shared" si="282"/>
        <v>1100000</v>
      </c>
      <c r="AG1168" s="54">
        <f>ROUNDUP(装备强化!$F$3*INDEX(装备强化!$C$12:$C$26,MATCH(装备强化附表!AG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600</v>
      </c>
      <c r="AH1168" s="54">
        <f t="shared" si="283"/>
        <v>1200000</v>
      </c>
      <c r="AI1168" s="54">
        <f>ROUNDUP(装备强化!$F$3*INDEX(装备强化!$C$12:$C$26,MATCH(装备强化附表!AI$1,装备强化!$B$12:$B$26,0))*INDEX(装备强化!$G$12:$G$16,MATCH(装备强化附表!$D1168,装备强化!$F$12:$F$16,0))*(INDEX(装备强化!$K$12:$K$26,MATCH(装备强化附表!$E1168,装备强化!$J$12:$J$26,0))+IF($B1168=1,装备强化!$K$28,0))*INDEX(装备强化!$O$12:$O$21,MATCH(装备强化附表!$C1168,装备强化!$N$12:$N$21,0)),0)</f>
        <v>650</v>
      </c>
      <c r="AJ1168" s="54">
        <f t="shared" si="284"/>
        <v>1300000</v>
      </c>
    </row>
    <row r="1169" spans="1:36">
      <c r="A1169" t="s">
        <v>1218</v>
      </c>
      <c r="B1169">
        <v>0</v>
      </c>
      <c r="C1169" t="s">
        <v>123</v>
      </c>
      <c r="D1169" t="s">
        <v>313</v>
      </c>
      <c r="E1169">
        <v>40</v>
      </c>
      <c r="F1169" t="s">
        <v>232</v>
      </c>
      <c r="G1169" s="54">
        <f>ROUNDUP(装备强化!$F$3*INDEX(装备强化!$C$12:$C$26,MATCH(装备强化附表!G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21</v>
      </c>
      <c r="H1169" s="54">
        <f t="shared" si="270"/>
        <v>42000</v>
      </c>
      <c r="I1169" s="54">
        <f>ROUNDUP(装备强化!$F$3*INDEX(装备强化!$C$12:$C$26,MATCH(装备强化附表!I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32</v>
      </c>
      <c r="J1169" s="54">
        <f t="shared" si="271"/>
        <v>64000</v>
      </c>
      <c r="K1169" s="54">
        <f>ROUNDUP(装备强化!$F$3*INDEX(装备强化!$C$12:$C$26,MATCH(装备强化附表!K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48</v>
      </c>
      <c r="L1169" s="54">
        <f t="shared" si="272"/>
        <v>96000</v>
      </c>
      <c r="M1169" s="54">
        <f>ROUNDUP(装备强化!$F$3*INDEX(装备强化!$C$12:$C$26,MATCH(装备强化附表!M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58</v>
      </c>
      <c r="N1169" s="54">
        <f t="shared" si="273"/>
        <v>116000</v>
      </c>
      <c r="O1169" s="54">
        <f>ROUNDUP(装备强化!$F$3*INDEX(装备强化!$C$12:$C$26,MATCH(装备强化附表!O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74</v>
      </c>
      <c r="P1169" s="54">
        <f t="shared" si="274"/>
        <v>148000</v>
      </c>
      <c r="Q1169" s="54">
        <f>ROUNDUP(装备强化!$F$3*INDEX(装备强化!$C$12:$C$26,MATCH(装备强化附表!Q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132</v>
      </c>
      <c r="R1169" s="54">
        <f t="shared" si="275"/>
        <v>264000</v>
      </c>
      <c r="S1169" s="54">
        <f>ROUNDUP(装备强化!$F$3*INDEX(装备强化!$C$12:$C$26,MATCH(装备强化附表!S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153</v>
      </c>
      <c r="T1169" s="54">
        <f t="shared" si="276"/>
        <v>306000</v>
      </c>
      <c r="U1169" s="54">
        <f>ROUNDUP(装备强化!$F$3*INDEX(装备强化!$C$12:$C$26,MATCH(装备强化附表!U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174</v>
      </c>
      <c r="V1169" s="54">
        <f t="shared" si="277"/>
        <v>348000</v>
      </c>
      <c r="W1169" s="54">
        <f>ROUNDUP(装备强化!$F$3*INDEX(装备强化!$C$12:$C$26,MATCH(装备强化附表!W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195</v>
      </c>
      <c r="X1169" s="54">
        <f t="shared" si="278"/>
        <v>390000</v>
      </c>
      <c r="Y1169" s="54">
        <f>ROUNDUP(装备强化!$F$3*INDEX(装备强化!$C$12:$C$26,MATCH(装备强化附表!Y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216</v>
      </c>
      <c r="Z1169" s="54">
        <f t="shared" si="279"/>
        <v>432000</v>
      </c>
      <c r="AA1169" s="54">
        <f>ROUNDUP(装备强化!$F$3*INDEX(装备强化!$C$12:$C$26,MATCH(装备强化附表!AA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378</v>
      </c>
      <c r="AB1169" s="54">
        <f t="shared" si="280"/>
        <v>756000</v>
      </c>
      <c r="AC1169" s="54">
        <f>ROUNDUP(装备强化!$F$3*INDEX(装备强化!$C$12:$C$26,MATCH(装备强化附表!AC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420</v>
      </c>
      <c r="AD1169" s="54">
        <f t="shared" si="281"/>
        <v>840000</v>
      </c>
      <c r="AE1169" s="54">
        <f>ROUNDUP(装备强化!$F$3*INDEX(装备强化!$C$12:$C$26,MATCH(装备强化附表!AE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462</v>
      </c>
      <c r="AF1169" s="54">
        <f t="shared" si="282"/>
        <v>924000</v>
      </c>
      <c r="AG1169" s="54">
        <f>ROUNDUP(装备强化!$F$3*INDEX(装备强化!$C$12:$C$26,MATCH(装备强化附表!AG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504</v>
      </c>
      <c r="AH1169" s="54">
        <f t="shared" si="283"/>
        <v>1008000</v>
      </c>
      <c r="AI1169" s="54">
        <f>ROUNDUP(装备强化!$F$3*INDEX(装备强化!$C$12:$C$26,MATCH(装备强化附表!AI$1,装备强化!$B$12:$B$26,0))*INDEX(装备强化!$G$12:$G$16,MATCH(装备强化附表!$D1169,装备强化!$F$12:$F$16,0))*(INDEX(装备强化!$K$12:$K$26,MATCH(装备强化附表!$E1169,装备强化!$J$12:$J$26,0))+IF($B1169=1,装备强化!$K$28,0))*INDEX(装备强化!$O$12:$O$21,MATCH(装备强化附表!$C1169,装备强化!$N$12:$N$21,0)),0)</f>
        <v>546</v>
      </c>
      <c r="AJ1169" s="54">
        <f t="shared" si="284"/>
        <v>1092000</v>
      </c>
    </row>
    <row r="1170" spans="1:36">
      <c r="A1170" t="s">
        <v>1223</v>
      </c>
      <c r="B1170">
        <v>0</v>
      </c>
      <c r="C1170" t="s">
        <v>124</v>
      </c>
      <c r="D1170" t="s">
        <v>313</v>
      </c>
      <c r="E1170">
        <v>40</v>
      </c>
      <c r="F1170" t="s">
        <v>232</v>
      </c>
      <c r="G1170" s="54">
        <f>ROUNDUP(装备强化!$F$3*INDEX(装备强化!$C$12:$C$26,MATCH(装备强化附表!G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27</v>
      </c>
      <c r="H1170" s="54">
        <f t="shared" si="270"/>
        <v>54000</v>
      </c>
      <c r="I1170" s="54">
        <f>ROUNDUP(装备强化!$F$3*INDEX(装备强化!$C$12:$C$26,MATCH(装备强化附表!I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40</v>
      </c>
      <c r="J1170" s="54">
        <f t="shared" si="271"/>
        <v>80000</v>
      </c>
      <c r="K1170" s="54">
        <f>ROUNDUP(装备强化!$F$3*INDEX(装备强化!$C$12:$C$26,MATCH(装备强化附表!K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60</v>
      </c>
      <c r="L1170" s="54">
        <f t="shared" si="272"/>
        <v>120000</v>
      </c>
      <c r="M1170" s="54">
        <f>ROUNDUP(装备强化!$F$3*INDEX(装备强化!$C$12:$C$26,MATCH(装备强化附表!M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73</v>
      </c>
      <c r="N1170" s="54">
        <f t="shared" si="273"/>
        <v>146000</v>
      </c>
      <c r="O1170" s="54">
        <f>ROUNDUP(装备强化!$F$3*INDEX(装备强化!$C$12:$C$26,MATCH(装备强化附表!O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92</v>
      </c>
      <c r="P1170" s="54">
        <f t="shared" si="274"/>
        <v>184000</v>
      </c>
      <c r="Q1170" s="54">
        <f>ROUNDUP(装备强化!$F$3*INDEX(装备强化!$C$12:$C$26,MATCH(装备强化附表!Q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165</v>
      </c>
      <c r="R1170" s="54">
        <f t="shared" si="275"/>
        <v>330000</v>
      </c>
      <c r="S1170" s="54">
        <f>ROUNDUP(装备强化!$F$3*INDEX(装备强化!$C$12:$C$26,MATCH(装备强化附表!S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191</v>
      </c>
      <c r="T1170" s="54">
        <f t="shared" si="276"/>
        <v>382000</v>
      </c>
      <c r="U1170" s="54">
        <f>ROUNDUP(装备强化!$F$3*INDEX(装备强化!$C$12:$C$26,MATCH(装备强化附表!U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217</v>
      </c>
      <c r="V1170" s="54">
        <f t="shared" si="277"/>
        <v>434000</v>
      </c>
      <c r="W1170" s="54">
        <f>ROUNDUP(装备强化!$F$3*INDEX(装备强化!$C$12:$C$26,MATCH(装备强化附表!W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243</v>
      </c>
      <c r="X1170" s="54">
        <f t="shared" si="278"/>
        <v>486000</v>
      </c>
      <c r="Y1170" s="54">
        <f>ROUNDUP(装备强化!$F$3*INDEX(装备强化!$C$12:$C$26,MATCH(装备强化附表!Y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270</v>
      </c>
      <c r="Z1170" s="54">
        <f t="shared" si="279"/>
        <v>540000</v>
      </c>
      <c r="AA1170" s="54">
        <f>ROUNDUP(装备强化!$F$3*INDEX(装备强化!$C$12:$C$26,MATCH(装备强化附表!AA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473</v>
      </c>
      <c r="AB1170" s="54">
        <f t="shared" si="280"/>
        <v>946000</v>
      </c>
      <c r="AC1170" s="54">
        <f>ROUNDUP(装备强化!$F$3*INDEX(装备强化!$C$12:$C$26,MATCH(装备强化附表!AC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525</v>
      </c>
      <c r="AD1170" s="54">
        <f t="shared" si="281"/>
        <v>1050000</v>
      </c>
      <c r="AE1170" s="54">
        <f>ROUNDUP(装备强化!$F$3*INDEX(装备强化!$C$12:$C$26,MATCH(装备强化附表!AE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578</v>
      </c>
      <c r="AF1170" s="54">
        <f t="shared" si="282"/>
        <v>1156000</v>
      </c>
      <c r="AG1170" s="54">
        <f>ROUNDUP(装备强化!$F$3*INDEX(装备强化!$C$12:$C$26,MATCH(装备强化附表!AG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630</v>
      </c>
      <c r="AH1170" s="54">
        <f t="shared" si="283"/>
        <v>1260000</v>
      </c>
      <c r="AI1170" s="54">
        <f>ROUNDUP(装备强化!$F$3*INDEX(装备强化!$C$12:$C$26,MATCH(装备强化附表!AI$1,装备强化!$B$12:$B$26,0))*INDEX(装备强化!$G$12:$G$16,MATCH(装备强化附表!$D1170,装备强化!$F$12:$F$16,0))*(INDEX(装备强化!$K$12:$K$26,MATCH(装备强化附表!$E1170,装备强化!$J$12:$J$26,0))+IF($B1170=1,装备强化!$K$28,0))*INDEX(装备强化!$O$12:$O$21,MATCH(装备强化附表!$C1170,装备强化!$N$12:$N$21,0)),0)</f>
        <v>683</v>
      </c>
      <c r="AJ1170" s="54">
        <f t="shared" si="284"/>
        <v>1366000</v>
      </c>
    </row>
    <row r="1171" spans="1:36">
      <c r="A1171" t="s">
        <v>1228</v>
      </c>
      <c r="B1171">
        <v>0</v>
      </c>
      <c r="C1171" t="s">
        <v>125</v>
      </c>
      <c r="D1171" t="s">
        <v>313</v>
      </c>
      <c r="E1171">
        <v>40</v>
      </c>
      <c r="F1171" t="s">
        <v>232</v>
      </c>
      <c r="G1171" s="54">
        <f>ROUNDUP(装备强化!$F$3*INDEX(装备强化!$C$12:$C$26,MATCH(装备强化附表!G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27</v>
      </c>
      <c r="H1171" s="54">
        <f t="shared" si="270"/>
        <v>54000</v>
      </c>
      <c r="I1171" s="54">
        <f>ROUNDUP(装备强化!$F$3*INDEX(装备强化!$C$12:$C$26,MATCH(装备强化附表!I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40</v>
      </c>
      <c r="J1171" s="54">
        <f t="shared" si="271"/>
        <v>80000</v>
      </c>
      <c r="K1171" s="54">
        <f>ROUNDUP(装备强化!$F$3*INDEX(装备强化!$C$12:$C$26,MATCH(装备强化附表!K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60</v>
      </c>
      <c r="L1171" s="54">
        <f t="shared" si="272"/>
        <v>120000</v>
      </c>
      <c r="M1171" s="54">
        <f>ROUNDUP(装备强化!$F$3*INDEX(装备强化!$C$12:$C$26,MATCH(装备强化附表!M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73</v>
      </c>
      <c r="N1171" s="54">
        <f t="shared" si="273"/>
        <v>146000</v>
      </c>
      <c r="O1171" s="54">
        <f>ROUNDUP(装备强化!$F$3*INDEX(装备强化!$C$12:$C$26,MATCH(装备强化附表!O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92</v>
      </c>
      <c r="P1171" s="54">
        <f t="shared" si="274"/>
        <v>184000</v>
      </c>
      <c r="Q1171" s="54">
        <f>ROUNDUP(装备强化!$F$3*INDEX(装备强化!$C$12:$C$26,MATCH(装备强化附表!Q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165</v>
      </c>
      <c r="R1171" s="54">
        <f t="shared" si="275"/>
        <v>330000</v>
      </c>
      <c r="S1171" s="54">
        <f>ROUNDUP(装备强化!$F$3*INDEX(装备强化!$C$12:$C$26,MATCH(装备强化附表!S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191</v>
      </c>
      <c r="T1171" s="54">
        <f t="shared" si="276"/>
        <v>382000</v>
      </c>
      <c r="U1171" s="54">
        <f>ROUNDUP(装备强化!$F$3*INDEX(装备强化!$C$12:$C$26,MATCH(装备强化附表!U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217</v>
      </c>
      <c r="V1171" s="54">
        <f t="shared" si="277"/>
        <v>434000</v>
      </c>
      <c r="W1171" s="54">
        <f>ROUNDUP(装备强化!$F$3*INDEX(装备强化!$C$12:$C$26,MATCH(装备强化附表!W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243</v>
      </c>
      <c r="X1171" s="54">
        <f t="shared" si="278"/>
        <v>486000</v>
      </c>
      <c r="Y1171" s="54">
        <f>ROUNDUP(装备强化!$F$3*INDEX(装备强化!$C$12:$C$26,MATCH(装备强化附表!Y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270</v>
      </c>
      <c r="Z1171" s="54">
        <f t="shared" si="279"/>
        <v>540000</v>
      </c>
      <c r="AA1171" s="54">
        <f>ROUNDUP(装备强化!$F$3*INDEX(装备强化!$C$12:$C$26,MATCH(装备强化附表!AA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473</v>
      </c>
      <c r="AB1171" s="54">
        <f t="shared" si="280"/>
        <v>946000</v>
      </c>
      <c r="AC1171" s="54">
        <f>ROUNDUP(装备强化!$F$3*INDEX(装备强化!$C$12:$C$26,MATCH(装备强化附表!AC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525</v>
      </c>
      <c r="AD1171" s="54">
        <f t="shared" si="281"/>
        <v>1050000</v>
      </c>
      <c r="AE1171" s="54">
        <f>ROUNDUP(装备强化!$F$3*INDEX(装备强化!$C$12:$C$26,MATCH(装备强化附表!AE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578</v>
      </c>
      <c r="AF1171" s="54">
        <f t="shared" si="282"/>
        <v>1156000</v>
      </c>
      <c r="AG1171" s="54">
        <f>ROUNDUP(装备强化!$F$3*INDEX(装备强化!$C$12:$C$26,MATCH(装备强化附表!AG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630</v>
      </c>
      <c r="AH1171" s="54">
        <f t="shared" si="283"/>
        <v>1260000</v>
      </c>
      <c r="AI1171" s="54">
        <f>ROUNDUP(装备强化!$F$3*INDEX(装备强化!$C$12:$C$26,MATCH(装备强化附表!AI$1,装备强化!$B$12:$B$26,0))*INDEX(装备强化!$G$12:$G$16,MATCH(装备强化附表!$D1171,装备强化!$F$12:$F$16,0))*(INDEX(装备强化!$K$12:$K$26,MATCH(装备强化附表!$E1171,装备强化!$J$12:$J$26,0))+IF($B1171=1,装备强化!$K$28,0))*INDEX(装备强化!$O$12:$O$21,MATCH(装备强化附表!$C1171,装备强化!$N$12:$N$21,0)),0)</f>
        <v>683</v>
      </c>
      <c r="AJ1171" s="54">
        <f t="shared" si="284"/>
        <v>1366000</v>
      </c>
    </row>
    <row r="1172" spans="1:36">
      <c r="A1172" t="s">
        <v>1233</v>
      </c>
      <c r="B1172">
        <v>0</v>
      </c>
      <c r="C1172" t="s">
        <v>130</v>
      </c>
      <c r="D1172" t="s">
        <v>313</v>
      </c>
      <c r="E1172">
        <v>40</v>
      </c>
      <c r="F1172" t="s">
        <v>232</v>
      </c>
      <c r="G1172" s="54">
        <f>ROUNDUP(装备强化!$F$3*INDEX(装备强化!$C$12:$C$26,MATCH(装备强化附表!G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21</v>
      </c>
      <c r="H1172" s="54">
        <f t="shared" si="270"/>
        <v>42000</v>
      </c>
      <c r="I1172" s="54">
        <f>ROUNDUP(装备强化!$F$3*INDEX(装备强化!$C$12:$C$26,MATCH(装备强化附表!I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32</v>
      </c>
      <c r="J1172" s="54">
        <f t="shared" si="271"/>
        <v>64000</v>
      </c>
      <c r="K1172" s="54">
        <f>ROUNDUP(装备强化!$F$3*INDEX(装备强化!$C$12:$C$26,MATCH(装备强化附表!K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48</v>
      </c>
      <c r="L1172" s="54">
        <f t="shared" si="272"/>
        <v>96000</v>
      </c>
      <c r="M1172" s="54">
        <f>ROUNDUP(装备强化!$F$3*INDEX(装备强化!$C$12:$C$26,MATCH(装备强化附表!M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58</v>
      </c>
      <c r="N1172" s="54">
        <f t="shared" si="273"/>
        <v>116000</v>
      </c>
      <c r="O1172" s="54">
        <f>ROUNDUP(装备强化!$F$3*INDEX(装备强化!$C$12:$C$26,MATCH(装备强化附表!O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74</v>
      </c>
      <c r="P1172" s="54">
        <f t="shared" si="274"/>
        <v>148000</v>
      </c>
      <c r="Q1172" s="54">
        <f>ROUNDUP(装备强化!$F$3*INDEX(装备强化!$C$12:$C$26,MATCH(装备强化附表!Q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132</v>
      </c>
      <c r="R1172" s="54">
        <f t="shared" si="275"/>
        <v>264000</v>
      </c>
      <c r="S1172" s="54">
        <f>ROUNDUP(装备强化!$F$3*INDEX(装备强化!$C$12:$C$26,MATCH(装备强化附表!S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153</v>
      </c>
      <c r="T1172" s="54">
        <f t="shared" si="276"/>
        <v>306000</v>
      </c>
      <c r="U1172" s="54">
        <f>ROUNDUP(装备强化!$F$3*INDEX(装备强化!$C$12:$C$26,MATCH(装备强化附表!U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174</v>
      </c>
      <c r="V1172" s="54">
        <f t="shared" si="277"/>
        <v>348000</v>
      </c>
      <c r="W1172" s="54">
        <f>ROUNDUP(装备强化!$F$3*INDEX(装备强化!$C$12:$C$26,MATCH(装备强化附表!W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195</v>
      </c>
      <c r="X1172" s="54">
        <f t="shared" si="278"/>
        <v>390000</v>
      </c>
      <c r="Y1172" s="54">
        <f>ROUNDUP(装备强化!$F$3*INDEX(装备强化!$C$12:$C$26,MATCH(装备强化附表!Y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216</v>
      </c>
      <c r="Z1172" s="54">
        <f t="shared" si="279"/>
        <v>432000</v>
      </c>
      <c r="AA1172" s="54">
        <f>ROUNDUP(装备强化!$F$3*INDEX(装备强化!$C$12:$C$26,MATCH(装备强化附表!AA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378</v>
      </c>
      <c r="AB1172" s="54">
        <f t="shared" si="280"/>
        <v>756000</v>
      </c>
      <c r="AC1172" s="54">
        <f>ROUNDUP(装备强化!$F$3*INDEX(装备强化!$C$12:$C$26,MATCH(装备强化附表!AC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420</v>
      </c>
      <c r="AD1172" s="54">
        <f t="shared" si="281"/>
        <v>840000</v>
      </c>
      <c r="AE1172" s="54">
        <f>ROUNDUP(装备强化!$F$3*INDEX(装备强化!$C$12:$C$26,MATCH(装备强化附表!AE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462</v>
      </c>
      <c r="AF1172" s="54">
        <f t="shared" si="282"/>
        <v>924000</v>
      </c>
      <c r="AG1172" s="54">
        <f>ROUNDUP(装备强化!$F$3*INDEX(装备强化!$C$12:$C$26,MATCH(装备强化附表!AG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504</v>
      </c>
      <c r="AH1172" s="54">
        <f t="shared" si="283"/>
        <v>1008000</v>
      </c>
      <c r="AI1172" s="54">
        <f>ROUNDUP(装备强化!$F$3*INDEX(装备强化!$C$12:$C$26,MATCH(装备强化附表!AI$1,装备强化!$B$12:$B$26,0))*INDEX(装备强化!$G$12:$G$16,MATCH(装备强化附表!$D1172,装备强化!$F$12:$F$16,0))*(INDEX(装备强化!$K$12:$K$26,MATCH(装备强化附表!$E1172,装备强化!$J$12:$J$26,0))+IF($B1172=1,装备强化!$K$28,0))*INDEX(装备强化!$O$12:$O$21,MATCH(装备强化附表!$C1172,装备强化!$N$12:$N$21,0)),0)</f>
        <v>546</v>
      </c>
      <c r="AJ1172" s="54">
        <f t="shared" si="284"/>
        <v>1092000</v>
      </c>
    </row>
    <row r="1173" spans="1:36">
      <c r="A1173" t="s">
        <v>1238</v>
      </c>
      <c r="B1173">
        <v>0</v>
      </c>
      <c r="C1173" t="s">
        <v>131</v>
      </c>
      <c r="D1173" t="s">
        <v>313</v>
      </c>
      <c r="E1173">
        <v>40</v>
      </c>
      <c r="F1173" t="s">
        <v>232</v>
      </c>
      <c r="G1173" s="54">
        <f>ROUNDUP(装备强化!$F$3*INDEX(装备强化!$C$12:$C$26,MATCH(装备强化附表!G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21</v>
      </c>
      <c r="H1173" s="54">
        <f t="shared" si="270"/>
        <v>42000</v>
      </c>
      <c r="I1173" s="54">
        <f>ROUNDUP(装备强化!$F$3*INDEX(装备强化!$C$12:$C$26,MATCH(装备强化附表!I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32</v>
      </c>
      <c r="J1173" s="54">
        <f t="shared" si="271"/>
        <v>64000</v>
      </c>
      <c r="K1173" s="54">
        <f>ROUNDUP(装备强化!$F$3*INDEX(装备强化!$C$12:$C$26,MATCH(装备强化附表!K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48</v>
      </c>
      <c r="L1173" s="54">
        <f t="shared" si="272"/>
        <v>96000</v>
      </c>
      <c r="M1173" s="54">
        <f>ROUNDUP(装备强化!$F$3*INDEX(装备强化!$C$12:$C$26,MATCH(装备强化附表!M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58</v>
      </c>
      <c r="N1173" s="54">
        <f t="shared" si="273"/>
        <v>116000</v>
      </c>
      <c r="O1173" s="54">
        <f>ROUNDUP(装备强化!$F$3*INDEX(装备强化!$C$12:$C$26,MATCH(装备强化附表!O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74</v>
      </c>
      <c r="P1173" s="54">
        <f t="shared" si="274"/>
        <v>148000</v>
      </c>
      <c r="Q1173" s="54">
        <f>ROUNDUP(装备强化!$F$3*INDEX(装备强化!$C$12:$C$26,MATCH(装备强化附表!Q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132</v>
      </c>
      <c r="R1173" s="54">
        <f t="shared" si="275"/>
        <v>264000</v>
      </c>
      <c r="S1173" s="54">
        <f>ROUNDUP(装备强化!$F$3*INDEX(装备强化!$C$12:$C$26,MATCH(装备强化附表!S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153</v>
      </c>
      <c r="T1173" s="54">
        <f t="shared" si="276"/>
        <v>306000</v>
      </c>
      <c r="U1173" s="54">
        <f>ROUNDUP(装备强化!$F$3*INDEX(装备强化!$C$12:$C$26,MATCH(装备强化附表!U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174</v>
      </c>
      <c r="V1173" s="54">
        <f t="shared" si="277"/>
        <v>348000</v>
      </c>
      <c r="W1173" s="54">
        <f>ROUNDUP(装备强化!$F$3*INDEX(装备强化!$C$12:$C$26,MATCH(装备强化附表!W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195</v>
      </c>
      <c r="X1173" s="54">
        <f t="shared" si="278"/>
        <v>390000</v>
      </c>
      <c r="Y1173" s="54">
        <f>ROUNDUP(装备强化!$F$3*INDEX(装备强化!$C$12:$C$26,MATCH(装备强化附表!Y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216</v>
      </c>
      <c r="Z1173" s="54">
        <f t="shared" si="279"/>
        <v>432000</v>
      </c>
      <c r="AA1173" s="54">
        <f>ROUNDUP(装备强化!$F$3*INDEX(装备强化!$C$12:$C$26,MATCH(装备强化附表!AA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378</v>
      </c>
      <c r="AB1173" s="54">
        <f t="shared" si="280"/>
        <v>756000</v>
      </c>
      <c r="AC1173" s="54">
        <f>ROUNDUP(装备强化!$F$3*INDEX(装备强化!$C$12:$C$26,MATCH(装备强化附表!AC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420</v>
      </c>
      <c r="AD1173" s="54">
        <f t="shared" si="281"/>
        <v>840000</v>
      </c>
      <c r="AE1173" s="54">
        <f>ROUNDUP(装备强化!$F$3*INDEX(装备强化!$C$12:$C$26,MATCH(装备强化附表!AE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462</v>
      </c>
      <c r="AF1173" s="54">
        <f t="shared" si="282"/>
        <v>924000</v>
      </c>
      <c r="AG1173" s="54">
        <f>ROUNDUP(装备强化!$F$3*INDEX(装备强化!$C$12:$C$26,MATCH(装备强化附表!AG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504</v>
      </c>
      <c r="AH1173" s="54">
        <f t="shared" si="283"/>
        <v>1008000</v>
      </c>
      <c r="AI1173" s="54">
        <f>ROUNDUP(装备强化!$F$3*INDEX(装备强化!$C$12:$C$26,MATCH(装备强化附表!AI$1,装备强化!$B$12:$B$26,0))*INDEX(装备强化!$G$12:$G$16,MATCH(装备强化附表!$D1173,装备强化!$F$12:$F$16,0))*(INDEX(装备强化!$K$12:$K$26,MATCH(装备强化附表!$E1173,装备强化!$J$12:$J$26,0))+IF($B1173=1,装备强化!$K$28,0))*INDEX(装备强化!$O$12:$O$21,MATCH(装备强化附表!$C1173,装备强化!$N$12:$N$21,0)),0)</f>
        <v>546</v>
      </c>
      <c r="AJ1173" s="54">
        <f t="shared" si="284"/>
        <v>1092000</v>
      </c>
    </row>
    <row r="1174" spans="1:36">
      <c r="A1174" t="s">
        <v>1243</v>
      </c>
      <c r="B1174">
        <v>0</v>
      </c>
      <c r="C1174" t="s">
        <v>132</v>
      </c>
      <c r="D1174" t="s">
        <v>313</v>
      </c>
      <c r="E1174">
        <v>40</v>
      </c>
      <c r="F1174" t="s">
        <v>232</v>
      </c>
      <c r="G1174" s="54">
        <f>ROUNDUP(装备强化!$F$3*INDEX(装备强化!$C$12:$C$26,MATCH(装备强化附表!G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13</v>
      </c>
      <c r="H1174" s="54">
        <f t="shared" si="270"/>
        <v>26000</v>
      </c>
      <c r="I1174" s="54">
        <f>ROUNDUP(装备强化!$F$3*INDEX(装备强化!$C$12:$C$26,MATCH(装备强化附表!I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19</v>
      </c>
      <c r="J1174" s="54">
        <f t="shared" si="271"/>
        <v>38000</v>
      </c>
      <c r="K1174" s="54">
        <f>ROUNDUP(装备强化!$F$3*INDEX(装备强化!$C$12:$C$26,MATCH(装备强化附表!K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29</v>
      </c>
      <c r="L1174" s="54">
        <f t="shared" si="272"/>
        <v>58000</v>
      </c>
      <c r="M1174" s="54">
        <f>ROUNDUP(装备强化!$F$3*INDEX(装备强化!$C$12:$C$26,MATCH(装备强化附表!M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35</v>
      </c>
      <c r="N1174" s="54">
        <f t="shared" si="273"/>
        <v>70000</v>
      </c>
      <c r="O1174" s="54">
        <f>ROUNDUP(装备强化!$F$3*INDEX(装备强化!$C$12:$C$26,MATCH(装备强化附表!O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45</v>
      </c>
      <c r="P1174" s="54">
        <f t="shared" si="274"/>
        <v>90000</v>
      </c>
      <c r="Q1174" s="54">
        <f>ROUNDUP(装备强化!$F$3*INDEX(装备强化!$C$12:$C$26,MATCH(装备强化附表!Q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79</v>
      </c>
      <c r="R1174" s="54">
        <f t="shared" si="275"/>
        <v>158000</v>
      </c>
      <c r="S1174" s="54">
        <f>ROUNDUP(装备强化!$F$3*INDEX(装备强化!$C$12:$C$26,MATCH(装备强化附表!S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92</v>
      </c>
      <c r="T1174" s="54">
        <f t="shared" si="276"/>
        <v>184000</v>
      </c>
      <c r="U1174" s="54">
        <f>ROUNDUP(装备强化!$F$3*INDEX(装备强化!$C$12:$C$26,MATCH(装备强化附表!U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104</v>
      </c>
      <c r="V1174" s="54">
        <f t="shared" si="277"/>
        <v>208000</v>
      </c>
      <c r="W1174" s="54">
        <f>ROUNDUP(装备强化!$F$3*INDEX(装备强化!$C$12:$C$26,MATCH(装备强化附表!W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117</v>
      </c>
      <c r="X1174" s="54">
        <f t="shared" si="278"/>
        <v>234000</v>
      </c>
      <c r="Y1174" s="54">
        <f>ROUNDUP(装备强化!$F$3*INDEX(装备强化!$C$12:$C$26,MATCH(装备强化附表!Y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130</v>
      </c>
      <c r="Z1174" s="54">
        <f t="shared" si="279"/>
        <v>260000</v>
      </c>
      <c r="AA1174" s="54">
        <f>ROUNDUP(装备强化!$F$3*INDEX(装备强化!$C$12:$C$26,MATCH(装备强化附表!AA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227</v>
      </c>
      <c r="AB1174" s="54">
        <f t="shared" si="280"/>
        <v>454000</v>
      </c>
      <c r="AC1174" s="54">
        <f>ROUNDUP(装备强化!$F$3*INDEX(装备强化!$C$12:$C$26,MATCH(装备强化附表!AC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252</v>
      </c>
      <c r="AD1174" s="54">
        <f t="shared" si="281"/>
        <v>504000</v>
      </c>
      <c r="AE1174" s="54">
        <f>ROUNDUP(装备强化!$F$3*INDEX(装备强化!$C$12:$C$26,MATCH(装备强化附表!AE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278</v>
      </c>
      <c r="AF1174" s="54">
        <f t="shared" si="282"/>
        <v>556000</v>
      </c>
      <c r="AG1174" s="54">
        <f>ROUNDUP(装备强化!$F$3*INDEX(装备强化!$C$12:$C$26,MATCH(装备强化附表!AG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303</v>
      </c>
      <c r="AH1174" s="54">
        <f t="shared" si="283"/>
        <v>606000</v>
      </c>
      <c r="AI1174" s="54">
        <f>ROUNDUP(装备强化!$F$3*INDEX(装备强化!$C$12:$C$26,MATCH(装备强化附表!AI$1,装备强化!$B$12:$B$26,0))*INDEX(装备强化!$G$12:$G$16,MATCH(装备强化附表!$D1174,装备强化!$F$12:$F$16,0))*(INDEX(装备强化!$K$12:$K$26,MATCH(装备强化附表!$E1174,装备强化!$J$12:$J$26,0))+IF($B1174=1,装备强化!$K$28,0))*INDEX(装备强化!$O$12:$O$21,MATCH(装备强化附表!$C1174,装备强化!$N$12:$N$21,0)),0)</f>
        <v>328</v>
      </c>
      <c r="AJ1174" s="54">
        <f t="shared" si="284"/>
        <v>656000</v>
      </c>
    </row>
    <row r="1175" spans="1:36">
      <c r="A1175" t="s">
        <v>1248</v>
      </c>
      <c r="B1175">
        <v>0</v>
      </c>
      <c r="C1175" t="s">
        <v>127</v>
      </c>
      <c r="D1175" t="s">
        <v>313</v>
      </c>
      <c r="E1175">
        <v>40</v>
      </c>
      <c r="F1175" t="s">
        <v>135</v>
      </c>
      <c r="G1175" s="54">
        <f>ROUNDUP(装备强化!$F$3*INDEX(装备强化!$C$12:$C$26,MATCH(装备强化附表!G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42</v>
      </c>
      <c r="H1175" s="54">
        <f t="shared" si="270"/>
        <v>84000</v>
      </c>
      <c r="I1175" s="54">
        <f>ROUNDUP(装备强化!$F$3*INDEX(装备强化!$C$12:$C$26,MATCH(装备强化附表!I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63</v>
      </c>
      <c r="J1175" s="54">
        <f t="shared" si="271"/>
        <v>126000</v>
      </c>
      <c r="K1175" s="54">
        <f>ROUNDUP(装备强化!$F$3*INDEX(装备强化!$C$12:$C$26,MATCH(装备强化附表!K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95</v>
      </c>
      <c r="L1175" s="54">
        <f t="shared" si="272"/>
        <v>190000</v>
      </c>
      <c r="M1175" s="54">
        <f>ROUNDUP(装备强化!$F$3*INDEX(装备强化!$C$12:$C$26,MATCH(装备强化附表!M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116</v>
      </c>
      <c r="N1175" s="54">
        <f t="shared" si="273"/>
        <v>232000</v>
      </c>
      <c r="O1175" s="54">
        <f>ROUNDUP(装备强化!$F$3*INDEX(装备强化!$C$12:$C$26,MATCH(装备强化附表!O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147</v>
      </c>
      <c r="P1175" s="54">
        <f t="shared" si="274"/>
        <v>294000</v>
      </c>
      <c r="Q1175" s="54">
        <f>ROUNDUP(装备强化!$F$3*INDEX(装备强化!$C$12:$C$26,MATCH(装备强化附表!Q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263</v>
      </c>
      <c r="R1175" s="54">
        <f t="shared" si="275"/>
        <v>526000</v>
      </c>
      <c r="S1175" s="54">
        <f>ROUNDUP(装备强化!$F$3*INDEX(装备强化!$C$12:$C$26,MATCH(装备强化附表!S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305</v>
      </c>
      <c r="T1175" s="54">
        <f t="shared" si="276"/>
        <v>610000</v>
      </c>
      <c r="U1175" s="54">
        <f>ROUNDUP(装备强化!$F$3*INDEX(装备强化!$C$12:$C$26,MATCH(装备强化附表!U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347</v>
      </c>
      <c r="V1175" s="54">
        <f t="shared" si="277"/>
        <v>694000</v>
      </c>
      <c r="W1175" s="54">
        <f>ROUNDUP(装备强化!$F$3*INDEX(装备强化!$C$12:$C$26,MATCH(装备强化附表!W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389</v>
      </c>
      <c r="X1175" s="54">
        <f t="shared" si="278"/>
        <v>778000</v>
      </c>
      <c r="Y1175" s="54">
        <f>ROUNDUP(装备强化!$F$3*INDEX(装备强化!$C$12:$C$26,MATCH(装备强化附表!Y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431</v>
      </c>
      <c r="Z1175" s="54">
        <f t="shared" si="279"/>
        <v>862000</v>
      </c>
      <c r="AA1175" s="54">
        <f>ROUNDUP(装备强化!$F$3*INDEX(装备强化!$C$12:$C$26,MATCH(装备强化附表!AA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756</v>
      </c>
      <c r="AB1175" s="54">
        <f t="shared" si="280"/>
        <v>1512000</v>
      </c>
      <c r="AC1175" s="54">
        <f>ROUNDUP(装备强化!$F$3*INDEX(装备强化!$C$12:$C$26,MATCH(装备强化附表!AC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840</v>
      </c>
      <c r="AD1175" s="54">
        <f t="shared" si="281"/>
        <v>1680000</v>
      </c>
      <c r="AE1175" s="54">
        <f>ROUNDUP(装备强化!$F$3*INDEX(装备强化!$C$12:$C$26,MATCH(装备强化附表!AE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924</v>
      </c>
      <c r="AF1175" s="54">
        <f t="shared" si="282"/>
        <v>1848000</v>
      </c>
      <c r="AG1175" s="54">
        <f>ROUNDUP(装备强化!$F$3*INDEX(装备强化!$C$12:$C$26,MATCH(装备强化附表!AG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1008</v>
      </c>
      <c r="AH1175" s="54">
        <f t="shared" si="283"/>
        <v>2016000</v>
      </c>
      <c r="AI1175" s="54">
        <f>ROUNDUP(装备强化!$F$3*INDEX(装备强化!$C$12:$C$26,MATCH(装备强化附表!AI$1,装备强化!$B$12:$B$26,0))*INDEX(装备强化!$G$12:$G$16,MATCH(装备强化附表!$D1175,装备强化!$F$12:$F$16,0))*(INDEX(装备强化!$K$12:$K$26,MATCH(装备强化附表!$E1175,装备强化!$J$12:$J$26,0))+IF($B1175=1,装备强化!$K$28,0))*INDEX(装备强化!$O$12:$O$21,MATCH(装备强化附表!$C1175,装备强化!$N$12:$N$21,0)),0)</f>
        <v>1092</v>
      </c>
      <c r="AJ1175" s="54">
        <f t="shared" si="284"/>
        <v>2184000</v>
      </c>
    </row>
    <row r="1176" spans="1:36">
      <c r="A1176" t="s">
        <v>1253</v>
      </c>
      <c r="B1176">
        <v>1</v>
      </c>
      <c r="C1176" t="s">
        <v>127</v>
      </c>
      <c r="D1176" t="s">
        <v>313</v>
      </c>
      <c r="E1176">
        <v>40</v>
      </c>
      <c r="F1176" t="s">
        <v>135</v>
      </c>
      <c r="G1176" s="54">
        <f>ROUNDUP(装备强化!$F$3*INDEX(装备强化!$C$12:$C$26,MATCH(装备强化附表!G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54</v>
      </c>
      <c r="H1176" s="54">
        <f t="shared" si="270"/>
        <v>108000</v>
      </c>
      <c r="I1176" s="54">
        <f>ROUNDUP(装备强化!$F$3*INDEX(装备强化!$C$12:$C$26,MATCH(装备强化附表!I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81</v>
      </c>
      <c r="J1176" s="54">
        <f t="shared" si="271"/>
        <v>162000</v>
      </c>
      <c r="K1176" s="54">
        <f>ROUNDUP(装备强化!$F$3*INDEX(装备强化!$C$12:$C$26,MATCH(装备强化附表!K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122</v>
      </c>
      <c r="L1176" s="54">
        <f t="shared" si="272"/>
        <v>244000</v>
      </c>
      <c r="M1176" s="54">
        <f>ROUNDUP(装备强化!$F$3*INDEX(装备强化!$C$12:$C$26,MATCH(装备强化附表!M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149</v>
      </c>
      <c r="N1176" s="54">
        <f t="shared" si="273"/>
        <v>298000</v>
      </c>
      <c r="O1176" s="54">
        <f>ROUNDUP(装备强化!$F$3*INDEX(装备强化!$C$12:$C$26,MATCH(装备强化附表!O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189</v>
      </c>
      <c r="P1176" s="54">
        <f t="shared" si="274"/>
        <v>378000</v>
      </c>
      <c r="Q1176" s="54">
        <f>ROUNDUP(装备强化!$F$3*INDEX(装备强化!$C$12:$C$26,MATCH(装备强化附表!Q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338</v>
      </c>
      <c r="R1176" s="54">
        <f t="shared" si="275"/>
        <v>676000</v>
      </c>
      <c r="S1176" s="54">
        <f>ROUNDUP(装备强化!$F$3*INDEX(装备强化!$C$12:$C$26,MATCH(装备强化附表!S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392</v>
      </c>
      <c r="T1176" s="54">
        <f t="shared" si="276"/>
        <v>784000</v>
      </c>
      <c r="U1176" s="54">
        <f>ROUNDUP(装备强化!$F$3*INDEX(装备强化!$C$12:$C$26,MATCH(装备强化附表!U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446</v>
      </c>
      <c r="V1176" s="54">
        <f t="shared" si="277"/>
        <v>892000</v>
      </c>
      <c r="W1176" s="54">
        <f>ROUNDUP(装备强化!$F$3*INDEX(装备强化!$C$12:$C$26,MATCH(装备强化附表!W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500</v>
      </c>
      <c r="X1176" s="54">
        <f t="shared" si="278"/>
        <v>1000000</v>
      </c>
      <c r="Y1176" s="54">
        <f>ROUNDUP(装备强化!$F$3*INDEX(装备强化!$C$12:$C$26,MATCH(装备强化附表!Y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554</v>
      </c>
      <c r="Z1176" s="54">
        <f t="shared" si="279"/>
        <v>1108000</v>
      </c>
      <c r="AA1176" s="54">
        <f>ROUNDUP(装备强化!$F$3*INDEX(装备强化!$C$12:$C$26,MATCH(装备强化附表!AA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972</v>
      </c>
      <c r="AB1176" s="54">
        <f t="shared" si="280"/>
        <v>1944000</v>
      </c>
      <c r="AC1176" s="54">
        <f>ROUNDUP(装备强化!$F$3*INDEX(装备强化!$C$12:$C$26,MATCH(装备强化附表!AC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1080</v>
      </c>
      <c r="AD1176" s="54">
        <f t="shared" si="281"/>
        <v>2160000</v>
      </c>
      <c r="AE1176" s="54">
        <f>ROUNDUP(装备强化!$F$3*INDEX(装备强化!$C$12:$C$26,MATCH(装备强化附表!AE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1188</v>
      </c>
      <c r="AF1176" s="54">
        <f t="shared" si="282"/>
        <v>2376000</v>
      </c>
      <c r="AG1176" s="54">
        <f>ROUNDUP(装备强化!$F$3*INDEX(装备强化!$C$12:$C$26,MATCH(装备强化附表!AG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1296</v>
      </c>
      <c r="AH1176" s="54">
        <f t="shared" si="283"/>
        <v>2592000</v>
      </c>
      <c r="AI1176" s="54">
        <f>ROUNDUP(装备强化!$F$3*INDEX(装备强化!$C$12:$C$26,MATCH(装备强化附表!AI$1,装备强化!$B$12:$B$26,0))*INDEX(装备强化!$G$12:$G$16,MATCH(装备强化附表!$D1176,装备强化!$F$12:$F$16,0))*(INDEX(装备强化!$K$12:$K$26,MATCH(装备强化附表!$E1176,装备强化!$J$12:$J$26,0))+IF($B1176=1,装备强化!$K$28,0))*INDEX(装备强化!$O$12:$O$21,MATCH(装备强化附表!$C1176,装备强化!$N$12:$N$21,0)),0)</f>
        <v>1404</v>
      </c>
      <c r="AJ1176" s="54">
        <f t="shared" si="284"/>
        <v>2808000</v>
      </c>
    </row>
    <row r="1177" spans="1:36">
      <c r="A1177" t="s">
        <v>1258</v>
      </c>
      <c r="B1177">
        <v>0</v>
      </c>
      <c r="C1177" t="s">
        <v>128</v>
      </c>
      <c r="D1177" t="s">
        <v>313</v>
      </c>
      <c r="E1177">
        <v>40</v>
      </c>
      <c r="F1177" t="s">
        <v>135</v>
      </c>
      <c r="G1177" s="54">
        <f>ROUNDUP(装备强化!$F$3*INDEX(装备强化!$C$12:$C$26,MATCH(装备强化附表!G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27</v>
      </c>
      <c r="H1177" s="54">
        <f t="shared" si="270"/>
        <v>54000</v>
      </c>
      <c r="I1177" s="54">
        <f>ROUNDUP(装备强化!$F$3*INDEX(装备强化!$C$12:$C$26,MATCH(装备强化附表!I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40</v>
      </c>
      <c r="J1177" s="54">
        <f t="shared" si="271"/>
        <v>80000</v>
      </c>
      <c r="K1177" s="54">
        <f>ROUNDUP(装备强化!$F$3*INDEX(装备强化!$C$12:$C$26,MATCH(装备强化附表!K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60</v>
      </c>
      <c r="L1177" s="54">
        <f t="shared" si="272"/>
        <v>120000</v>
      </c>
      <c r="M1177" s="54">
        <f>ROUNDUP(装备强化!$F$3*INDEX(装备强化!$C$12:$C$26,MATCH(装备强化附表!M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73</v>
      </c>
      <c r="N1177" s="54">
        <f t="shared" si="273"/>
        <v>146000</v>
      </c>
      <c r="O1177" s="54">
        <f>ROUNDUP(装备强化!$F$3*INDEX(装备强化!$C$12:$C$26,MATCH(装备强化附表!O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92</v>
      </c>
      <c r="P1177" s="54">
        <f t="shared" si="274"/>
        <v>184000</v>
      </c>
      <c r="Q1177" s="54">
        <f>ROUNDUP(装备强化!$F$3*INDEX(装备强化!$C$12:$C$26,MATCH(装备强化附表!Q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165</v>
      </c>
      <c r="R1177" s="54">
        <f t="shared" si="275"/>
        <v>330000</v>
      </c>
      <c r="S1177" s="54">
        <f>ROUNDUP(装备强化!$F$3*INDEX(装备强化!$C$12:$C$26,MATCH(装备强化附表!S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191</v>
      </c>
      <c r="T1177" s="54">
        <f t="shared" si="276"/>
        <v>382000</v>
      </c>
      <c r="U1177" s="54">
        <f>ROUNDUP(装备强化!$F$3*INDEX(装备强化!$C$12:$C$26,MATCH(装备强化附表!U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217</v>
      </c>
      <c r="V1177" s="54">
        <f t="shared" si="277"/>
        <v>434000</v>
      </c>
      <c r="W1177" s="54">
        <f>ROUNDUP(装备强化!$F$3*INDEX(装备强化!$C$12:$C$26,MATCH(装备强化附表!W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243</v>
      </c>
      <c r="X1177" s="54">
        <f t="shared" si="278"/>
        <v>486000</v>
      </c>
      <c r="Y1177" s="54">
        <f>ROUNDUP(装备强化!$F$3*INDEX(装备强化!$C$12:$C$26,MATCH(装备强化附表!Y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270</v>
      </c>
      <c r="Z1177" s="54">
        <f t="shared" si="279"/>
        <v>540000</v>
      </c>
      <c r="AA1177" s="54">
        <f>ROUNDUP(装备强化!$F$3*INDEX(装备强化!$C$12:$C$26,MATCH(装备强化附表!AA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473</v>
      </c>
      <c r="AB1177" s="54">
        <f t="shared" si="280"/>
        <v>946000</v>
      </c>
      <c r="AC1177" s="54">
        <f>ROUNDUP(装备强化!$F$3*INDEX(装备强化!$C$12:$C$26,MATCH(装备强化附表!AC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525</v>
      </c>
      <c r="AD1177" s="54">
        <f t="shared" si="281"/>
        <v>1050000</v>
      </c>
      <c r="AE1177" s="54">
        <f>ROUNDUP(装备强化!$F$3*INDEX(装备强化!$C$12:$C$26,MATCH(装备强化附表!AE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578</v>
      </c>
      <c r="AF1177" s="54">
        <f t="shared" si="282"/>
        <v>1156000</v>
      </c>
      <c r="AG1177" s="54">
        <f>ROUNDUP(装备强化!$F$3*INDEX(装备强化!$C$12:$C$26,MATCH(装备强化附表!AG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630</v>
      </c>
      <c r="AH1177" s="54">
        <f t="shared" si="283"/>
        <v>1260000</v>
      </c>
      <c r="AI1177" s="54">
        <f>ROUNDUP(装备强化!$F$3*INDEX(装备强化!$C$12:$C$26,MATCH(装备强化附表!AI$1,装备强化!$B$12:$B$26,0))*INDEX(装备强化!$G$12:$G$16,MATCH(装备强化附表!$D1177,装备强化!$F$12:$F$16,0))*(INDEX(装备强化!$K$12:$K$26,MATCH(装备强化附表!$E1177,装备强化!$J$12:$J$26,0))+IF($B1177=1,装备强化!$K$28,0))*INDEX(装备强化!$O$12:$O$21,MATCH(装备强化附表!$C1177,装备强化!$N$12:$N$21,0)),0)</f>
        <v>683</v>
      </c>
      <c r="AJ1177" s="54">
        <f t="shared" si="284"/>
        <v>1366000</v>
      </c>
    </row>
    <row r="1178" spans="1:36">
      <c r="A1178" t="s">
        <v>1263</v>
      </c>
      <c r="B1178">
        <v>1</v>
      </c>
      <c r="C1178" t="s">
        <v>128</v>
      </c>
      <c r="D1178" t="s">
        <v>313</v>
      </c>
      <c r="E1178">
        <v>40</v>
      </c>
      <c r="F1178" t="s">
        <v>135</v>
      </c>
      <c r="G1178" s="54">
        <f>ROUNDUP(装备强化!$F$3*INDEX(装备强化!$C$12:$C$26,MATCH(装备强化附表!G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34</v>
      </c>
      <c r="H1178" s="54">
        <f t="shared" si="270"/>
        <v>68000</v>
      </c>
      <c r="I1178" s="54">
        <f>ROUNDUP(装备强化!$F$3*INDEX(装备强化!$C$12:$C$26,MATCH(装备强化附表!I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51</v>
      </c>
      <c r="J1178" s="54">
        <f t="shared" si="271"/>
        <v>102000</v>
      </c>
      <c r="K1178" s="54">
        <f>ROUNDUP(装备强化!$F$3*INDEX(装备强化!$C$12:$C$26,MATCH(装备强化附表!K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76</v>
      </c>
      <c r="L1178" s="54">
        <f t="shared" si="272"/>
        <v>152000</v>
      </c>
      <c r="M1178" s="54">
        <f>ROUNDUP(装备强化!$F$3*INDEX(装备强化!$C$12:$C$26,MATCH(装备强化附表!M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93</v>
      </c>
      <c r="N1178" s="54">
        <f t="shared" si="273"/>
        <v>186000</v>
      </c>
      <c r="O1178" s="54">
        <f>ROUNDUP(装备强化!$F$3*INDEX(装备强化!$C$12:$C$26,MATCH(装备强化附表!O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119</v>
      </c>
      <c r="P1178" s="54">
        <f t="shared" si="274"/>
        <v>238000</v>
      </c>
      <c r="Q1178" s="54">
        <f>ROUNDUP(装备强化!$F$3*INDEX(装备强化!$C$12:$C$26,MATCH(装备强化附表!Q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211</v>
      </c>
      <c r="R1178" s="54">
        <f t="shared" si="275"/>
        <v>422000</v>
      </c>
      <c r="S1178" s="54">
        <f>ROUNDUP(装备强化!$F$3*INDEX(装备强化!$C$12:$C$26,MATCH(装备强化附表!S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245</v>
      </c>
      <c r="T1178" s="54">
        <f t="shared" si="276"/>
        <v>490000</v>
      </c>
      <c r="U1178" s="54">
        <f>ROUNDUP(装备强化!$F$3*INDEX(装备强化!$C$12:$C$26,MATCH(装备强化附表!U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279</v>
      </c>
      <c r="V1178" s="54">
        <f t="shared" si="277"/>
        <v>558000</v>
      </c>
      <c r="W1178" s="54">
        <f>ROUNDUP(装备强化!$F$3*INDEX(装备强化!$C$12:$C$26,MATCH(装备强化附表!W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313</v>
      </c>
      <c r="X1178" s="54">
        <f t="shared" si="278"/>
        <v>626000</v>
      </c>
      <c r="Y1178" s="54">
        <f>ROUNDUP(装备强化!$F$3*INDEX(装备强化!$C$12:$C$26,MATCH(装备强化附表!Y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346</v>
      </c>
      <c r="Z1178" s="54">
        <f t="shared" si="279"/>
        <v>692000</v>
      </c>
      <c r="AA1178" s="54">
        <f>ROUNDUP(装备强化!$F$3*INDEX(装备强化!$C$12:$C$26,MATCH(装备强化附表!AA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608</v>
      </c>
      <c r="AB1178" s="54">
        <f t="shared" si="280"/>
        <v>1216000</v>
      </c>
      <c r="AC1178" s="54">
        <f>ROUNDUP(装备强化!$F$3*INDEX(装备强化!$C$12:$C$26,MATCH(装备强化附表!AC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675</v>
      </c>
      <c r="AD1178" s="54">
        <f t="shared" si="281"/>
        <v>1350000</v>
      </c>
      <c r="AE1178" s="54">
        <f>ROUNDUP(装备强化!$F$3*INDEX(装备强化!$C$12:$C$26,MATCH(装备强化附表!AE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743</v>
      </c>
      <c r="AF1178" s="54">
        <f t="shared" si="282"/>
        <v>1486000</v>
      </c>
      <c r="AG1178" s="54">
        <f>ROUNDUP(装备强化!$F$3*INDEX(装备强化!$C$12:$C$26,MATCH(装备强化附表!AG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810</v>
      </c>
      <c r="AH1178" s="54">
        <f t="shared" si="283"/>
        <v>1620000</v>
      </c>
      <c r="AI1178" s="54">
        <f>ROUNDUP(装备强化!$F$3*INDEX(装备强化!$C$12:$C$26,MATCH(装备强化附表!AI$1,装备强化!$B$12:$B$26,0))*INDEX(装备强化!$G$12:$G$16,MATCH(装备强化附表!$D1178,装备强化!$F$12:$F$16,0))*(INDEX(装备强化!$K$12:$K$26,MATCH(装备强化附表!$E1178,装备强化!$J$12:$J$26,0))+IF($B1178=1,装备强化!$K$28,0))*INDEX(装备强化!$O$12:$O$21,MATCH(装备强化附表!$C1178,装备强化!$N$12:$N$21,0)),0)</f>
        <v>878</v>
      </c>
      <c r="AJ1178" s="54">
        <f t="shared" si="284"/>
        <v>1756000</v>
      </c>
    </row>
    <row r="1179" spans="1:36">
      <c r="A1179" t="s">
        <v>1268</v>
      </c>
      <c r="B1179">
        <v>0</v>
      </c>
      <c r="C1179" t="s">
        <v>127</v>
      </c>
      <c r="D1179" t="s">
        <v>313</v>
      </c>
      <c r="E1179">
        <v>40</v>
      </c>
      <c r="F1179" t="s">
        <v>139</v>
      </c>
      <c r="G1179" s="54">
        <f>ROUNDUP(装备强化!$F$3*INDEX(装备强化!$C$12:$C$26,MATCH(装备强化附表!G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42</v>
      </c>
      <c r="H1179" s="54">
        <f t="shared" si="270"/>
        <v>84000</v>
      </c>
      <c r="I1179" s="54">
        <f>ROUNDUP(装备强化!$F$3*INDEX(装备强化!$C$12:$C$26,MATCH(装备强化附表!I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63</v>
      </c>
      <c r="J1179" s="54">
        <f t="shared" si="271"/>
        <v>126000</v>
      </c>
      <c r="K1179" s="54">
        <f>ROUNDUP(装备强化!$F$3*INDEX(装备强化!$C$12:$C$26,MATCH(装备强化附表!K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95</v>
      </c>
      <c r="L1179" s="54">
        <f t="shared" si="272"/>
        <v>190000</v>
      </c>
      <c r="M1179" s="54">
        <f>ROUNDUP(装备强化!$F$3*INDEX(装备强化!$C$12:$C$26,MATCH(装备强化附表!M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116</v>
      </c>
      <c r="N1179" s="54">
        <f t="shared" si="273"/>
        <v>232000</v>
      </c>
      <c r="O1179" s="54">
        <f>ROUNDUP(装备强化!$F$3*INDEX(装备强化!$C$12:$C$26,MATCH(装备强化附表!O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147</v>
      </c>
      <c r="P1179" s="54">
        <f t="shared" si="274"/>
        <v>294000</v>
      </c>
      <c r="Q1179" s="54">
        <f>ROUNDUP(装备强化!$F$3*INDEX(装备强化!$C$12:$C$26,MATCH(装备强化附表!Q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263</v>
      </c>
      <c r="R1179" s="54">
        <f t="shared" si="275"/>
        <v>526000</v>
      </c>
      <c r="S1179" s="54">
        <f>ROUNDUP(装备强化!$F$3*INDEX(装备强化!$C$12:$C$26,MATCH(装备强化附表!S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305</v>
      </c>
      <c r="T1179" s="54">
        <f t="shared" si="276"/>
        <v>610000</v>
      </c>
      <c r="U1179" s="54">
        <f>ROUNDUP(装备强化!$F$3*INDEX(装备强化!$C$12:$C$26,MATCH(装备强化附表!U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347</v>
      </c>
      <c r="V1179" s="54">
        <f t="shared" si="277"/>
        <v>694000</v>
      </c>
      <c r="W1179" s="54">
        <f>ROUNDUP(装备强化!$F$3*INDEX(装备强化!$C$12:$C$26,MATCH(装备强化附表!W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389</v>
      </c>
      <c r="X1179" s="54">
        <f t="shared" si="278"/>
        <v>778000</v>
      </c>
      <c r="Y1179" s="54">
        <f>ROUNDUP(装备强化!$F$3*INDEX(装备强化!$C$12:$C$26,MATCH(装备强化附表!Y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431</v>
      </c>
      <c r="Z1179" s="54">
        <f t="shared" si="279"/>
        <v>862000</v>
      </c>
      <c r="AA1179" s="54">
        <f>ROUNDUP(装备强化!$F$3*INDEX(装备强化!$C$12:$C$26,MATCH(装备强化附表!AA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756</v>
      </c>
      <c r="AB1179" s="54">
        <f t="shared" si="280"/>
        <v>1512000</v>
      </c>
      <c r="AC1179" s="54">
        <f>ROUNDUP(装备强化!$F$3*INDEX(装备强化!$C$12:$C$26,MATCH(装备强化附表!AC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840</v>
      </c>
      <c r="AD1179" s="54">
        <f t="shared" si="281"/>
        <v>1680000</v>
      </c>
      <c r="AE1179" s="54">
        <f>ROUNDUP(装备强化!$F$3*INDEX(装备强化!$C$12:$C$26,MATCH(装备强化附表!AE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924</v>
      </c>
      <c r="AF1179" s="54">
        <f t="shared" si="282"/>
        <v>1848000</v>
      </c>
      <c r="AG1179" s="54">
        <f>ROUNDUP(装备强化!$F$3*INDEX(装备强化!$C$12:$C$26,MATCH(装备强化附表!AG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1008</v>
      </c>
      <c r="AH1179" s="54">
        <f t="shared" si="283"/>
        <v>2016000</v>
      </c>
      <c r="AI1179" s="54">
        <f>ROUNDUP(装备强化!$F$3*INDEX(装备强化!$C$12:$C$26,MATCH(装备强化附表!AI$1,装备强化!$B$12:$B$26,0))*INDEX(装备强化!$G$12:$G$16,MATCH(装备强化附表!$D1179,装备强化!$F$12:$F$16,0))*(INDEX(装备强化!$K$12:$K$26,MATCH(装备强化附表!$E1179,装备强化!$J$12:$J$26,0))+IF($B1179=1,装备强化!$K$28,0))*INDEX(装备强化!$O$12:$O$21,MATCH(装备强化附表!$C1179,装备强化!$N$12:$N$21,0)),0)</f>
        <v>1092</v>
      </c>
      <c r="AJ1179" s="54">
        <f t="shared" si="284"/>
        <v>2184000</v>
      </c>
    </row>
    <row r="1180" spans="1:36">
      <c r="A1180" t="s">
        <v>1273</v>
      </c>
      <c r="B1180">
        <v>1</v>
      </c>
      <c r="C1180" t="s">
        <v>127</v>
      </c>
      <c r="D1180" t="s">
        <v>313</v>
      </c>
      <c r="E1180">
        <v>40</v>
      </c>
      <c r="F1180" t="s">
        <v>139</v>
      </c>
      <c r="G1180" s="54">
        <f>ROUNDUP(装备强化!$F$3*INDEX(装备强化!$C$12:$C$26,MATCH(装备强化附表!G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54</v>
      </c>
      <c r="H1180" s="54">
        <f t="shared" si="270"/>
        <v>108000</v>
      </c>
      <c r="I1180" s="54">
        <f>ROUNDUP(装备强化!$F$3*INDEX(装备强化!$C$12:$C$26,MATCH(装备强化附表!I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81</v>
      </c>
      <c r="J1180" s="54">
        <f t="shared" si="271"/>
        <v>162000</v>
      </c>
      <c r="K1180" s="54">
        <f>ROUNDUP(装备强化!$F$3*INDEX(装备强化!$C$12:$C$26,MATCH(装备强化附表!K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122</v>
      </c>
      <c r="L1180" s="54">
        <f t="shared" si="272"/>
        <v>244000</v>
      </c>
      <c r="M1180" s="54">
        <f>ROUNDUP(装备强化!$F$3*INDEX(装备强化!$C$12:$C$26,MATCH(装备强化附表!M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149</v>
      </c>
      <c r="N1180" s="54">
        <f t="shared" si="273"/>
        <v>298000</v>
      </c>
      <c r="O1180" s="54">
        <f>ROUNDUP(装备强化!$F$3*INDEX(装备强化!$C$12:$C$26,MATCH(装备强化附表!O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189</v>
      </c>
      <c r="P1180" s="54">
        <f t="shared" si="274"/>
        <v>378000</v>
      </c>
      <c r="Q1180" s="54">
        <f>ROUNDUP(装备强化!$F$3*INDEX(装备强化!$C$12:$C$26,MATCH(装备强化附表!Q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338</v>
      </c>
      <c r="R1180" s="54">
        <f t="shared" si="275"/>
        <v>676000</v>
      </c>
      <c r="S1180" s="54">
        <f>ROUNDUP(装备强化!$F$3*INDEX(装备强化!$C$12:$C$26,MATCH(装备强化附表!S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392</v>
      </c>
      <c r="T1180" s="54">
        <f t="shared" si="276"/>
        <v>784000</v>
      </c>
      <c r="U1180" s="54">
        <f>ROUNDUP(装备强化!$F$3*INDEX(装备强化!$C$12:$C$26,MATCH(装备强化附表!U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446</v>
      </c>
      <c r="V1180" s="54">
        <f t="shared" si="277"/>
        <v>892000</v>
      </c>
      <c r="W1180" s="54">
        <f>ROUNDUP(装备强化!$F$3*INDEX(装备强化!$C$12:$C$26,MATCH(装备强化附表!W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500</v>
      </c>
      <c r="X1180" s="54">
        <f t="shared" si="278"/>
        <v>1000000</v>
      </c>
      <c r="Y1180" s="54">
        <f>ROUNDUP(装备强化!$F$3*INDEX(装备强化!$C$12:$C$26,MATCH(装备强化附表!Y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554</v>
      </c>
      <c r="Z1180" s="54">
        <f t="shared" si="279"/>
        <v>1108000</v>
      </c>
      <c r="AA1180" s="54">
        <f>ROUNDUP(装备强化!$F$3*INDEX(装备强化!$C$12:$C$26,MATCH(装备强化附表!AA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972</v>
      </c>
      <c r="AB1180" s="54">
        <f t="shared" si="280"/>
        <v>1944000</v>
      </c>
      <c r="AC1180" s="54">
        <f>ROUNDUP(装备强化!$F$3*INDEX(装备强化!$C$12:$C$26,MATCH(装备强化附表!AC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1080</v>
      </c>
      <c r="AD1180" s="54">
        <f t="shared" si="281"/>
        <v>2160000</v>
      </c>
      <c r="AE1180" s="54">
        <f>ROUNDUP(装备强化!$F$3*INDEX(装备强化!$C$12:$C$26,MATCH(装备强化附表!AE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1188</v>
      </c>
      <c r="AF1180" s="54">
        <f t="shared" si="282"/>
        <v>2376000</v>
      </c>
      <c r="AG1180" s="54">
        <f>ROUNDUP(装备强化!$F$3*INDEX(装备强化!$C$12:$C$26,MATCH(装备强化附表!AG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1296</v>
      </c>
      <c r="AH1180" s="54">
        <f t="shared" si="283"/>
        <v>2592000</v>
      </c>
      <c r="AI1180" s="54">
        <f>ROUNDUP(装备强化!$F$3*INDEX(装备强化!$C$12:$C$26,MATCH(装备强化附表!AI$1,装备强化!$B$12:$B$26,0))*INDEX(装备强化!$G$12:$G$16,MATCH(装备强化附表!$D1180,装备强化!$F$12:$F$16,0))*(INDEX(装备强化!$K$12:$K$26,MATCH(装备强化附表!$E1180,装备强化!$J$12:$J$26,0))+IF($B1180=1,装备强化!$K$28,0))*INDEX(装备强化!$O$12:$O$21,MATCH(装备强化附表!$C1180,装备强化!$N$12:$N$21,0)),0)</f>
        <v>1404</v>
      </c>
      <c r="AJ1180" s="54">
        <f t="shared" si="284"/>
        <v>2808000</v>
      </c>
    </row>
    <row r="1181" spans="1:36">
      <c r="A1181" t="s">
        <v>1278</v>
      </c>
      <c r="B1181">
        <v>0</v>
      </c>
      <c r="C1181" t="s">
        <v>128</v>
      </c>
      <c r="D1181" t="s">
        <v>313</v>
      </c>
      <c r="E1181">
        <v>40</v>
      </c>
      <c r="F1181" t="s">
        <v>139</v>
      </c>
      <c r="G1181" s="54">
        <f>ROUNDUP(装备强化!$F$3*INDEX(装备强化!$C$12:$C$26,MATCH(装备强化附表!G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27</v>
      </c>
      <c r="H1181" s="54">
        <f t="shared" si="270"/>
        <v>54000</v>
      </c>
      <c r="I1181" s="54">
        <f>ROUNDUP(装备强化!$F$3*INDEX(装备强化!$C$12:$C$26,MATCH(装备强化附表!I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40</v>
      </c>
      <c r="J1181" s="54">
        <f t="shared" si="271"/>
        <v>80000</v>
      </c>
      <c r="K1181" s="54">
        <f>ROUNDUP(装备强化!$F$3*INDEX(装备强化!$C$12:$C$26,MATCH(装备强化附表!K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60</v>
      </c>
      <c r="L1181" s="54">
        <f t="shared" si="272"/>
        <v>120000</v>
      </c>
      <c r="M1181" s="54">
        <f>ROUNDUP(装备强化!$F$3*INDEX(装备强化!$C$12:$C$26,MATCH(装备强化附表!M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73</v>
      </c>
      <c r="N1181" s="54">
        <f t="shared" si="273"/>
        <v>146000</v>
      </c>
      <c r="O1181" s="54">
        <f>ROUNDUP(装备强化!$F$3*INDEX(装备强化!$C$12:$C$26,MATCH(装备强化附表!O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92</v>
      </c>
      <c r="P1181" s="54">
        <f t="shared" si="274"/>
        <v>184000</v>
      </c>
      <c r="Q1181" s="54">
        <f>ROUNDUP(装备强化!$F$3*INDEX(装备强化!$C$12:$C$26,MATCH(装备强化附表!Q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165</v>
      </c>
      <c r="R1181" s="54">
        <f t="shared" si="275"/>
        <v>330000</v>
      </c>
      <c r="S1181" s="54">
        <f>ROUNDUP(装备强化!$F$3*INDEX(装备强化!$C$12:$C$26,MATCH(装备强化附表!S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191</v>
      </c>
      <c r="T1181" s="54">
        <f t="shared" si="276"/>
        <v>382000</v>
      </c>
      <c r="U1181" s="54">
        <f>ROUNDUP(装备强化!$F$3*INDEX(装备强化!$C$12:$C$26,MATCH(装备强化附表!U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217</v>
      </c>
      <c r="V1181" s="54">
        <f t="shared" si="277"/>
        <v>434000</v>
      </c>
      <c r="W1181" s="54">
        <f>ROUNDUP(装备强化!$F$3*INDEX(装备强化!$C$12:$C$26,MATCH(装备强化附表!W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243</v>
      </c>
      <c r="X1181" s="54">
        <f t="shared" si="278"/>
        <v>486000</v>
      </c>
      <c r="Y1181" s="54">
        <f>ROUNDUP(装备强化!$F$3*INDEX(装备强化!$C$12:$C$26,MATCH(装备强化附表!Y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270</v>
      </c>
      <c r="Z1181" s="54">
        <f t="shared" si="279"/>
        <v>540000</v>
      </c>
      <c r="AA1181" s="54">
        <f>ROUNDUP(装备强化!$F$3*INDEX(装备强化!$C$12:$C$26,MATCH(装备强化附表!AA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473</v>
      </c>
      <c r="AB1181" s="54">
        <f t="shared" si="280"/>
        <v>946000</v>
      </c>
      <c r="AC1181" s="54">
        <f>ROUNDUP(装备强化!$F$3*INDEX(装备强化!$C$12:$C$26,MATCH(装备强化附表!AC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525</v>
      </c>
      <c r="AD1181" s="54">
        <f t="shared" si="281"/>
        <v>1050000</v>
      </c>
      <c r="AE1181" s="54">
        <f>ROUNDUP(装备强化!$F$3*INDEX(装备强化!$C$12:$C$26,MATCH(装备强化附表!AE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578</v>
      </c>
      <c r="AF1181" s="54">
        <f t="shared" si="282"/>
        <v>1156000</v>
      </c>
      <c r="AG1181" s="54">
        <f>ROUNDUP(装备强化!$F$3*INDEX(装备强化!$C$12:$C$26,MATCH(装备强化附表!AG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630</v>
      </c>
      <c r="AH1181" s="54">
        <f t="shared" si="283"/>
        <v>1260000</v>
      </c>
      <c r="AI1181" s="54">
        <f>ROUNDUP(装备强化!$F$3*INDEX(装备强化!$C$12:$C$26,MATCH(装备强化附表!AI$1,装备强化!$B$12:$B$26,0))*INDEX(装备强化!$G$12:$G$16,MATCH(装备强化附表!$D1181,装备强化!$F$12:$F$16,0))*(INDEX(装备强化!$K$12:$K$26,MATCH(装备强化附表!$E1181,装备强化!$J$12:$J$26,0))+IF($B1181=1,装备强化!$K$28,0))*INDEX(装备强化!$O$12:$O$21,MATCH(装备强化附表!$C1181,装备强化!$N$12:$N$21,0)),0)</f>
        <v>683</v>
      </c>
      <c r="AJ1181" s="54">
        <f t="shared" si="284"/>
        <v>1366000</v>
      </c>
    </row>
    <row r="1182" spans="1:36">
      <c r="A1182" t="s">
        <v>1283</v>
      </c>
      <c r="B1182">
        <v>1</v>
      </c>
      <c r="C1182" t="s">
        <v>128</v>
      </c>
      <c r="D1182" t="s">
        <v>313</v>
      </c>
      <c r="E1182">
        <v>40</v>
      </c>
      <c r="F1182" t="s">
        <v>139</v>
      </c>
      <c r="G1182" s="54">
        <f>ROUNDUP(装备强化!$F$3*INDEX(装备强化!$C$12:$C$26,MATCH(装备强化附表!G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34</v>
      </c>
      <c r="H1182" s="54">
        <f t="shared" si="270"/>
        <v>68000</v>
      </c>
      <c r="I1182" s="54">
        <f>ROUNDUP(装备强化!$F$3*INDEX(装备强化!$C$12:$C$26,MATCH(装备强化附表!I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51</v>
      </c>
      <c r="J1182" s="54">
        <f t="shared" si="271"/>
        <v>102000</v>
      </c>
      <c r="K1182" s="54">
        <f>ROUNDUP(装备强化!$F$3*INDEX(装备强化!$C$12:$C$26,MATCH(装备强化附表!K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76</v>
      </c>
      <c r="L1182" s="54">
        <f t="shared" si="272"/>
        <v>152000</v>
      </c>
      <c r="M1182" s="54">
        <f>ROUNDUP(装备强化!$F$3*INDEX(装备强化!$C$12:$C$26,MATCH(装备强化附表!M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93</v>
      </c>
      <c r="N1182" s="54">
        <f t="shared" si="273"/>
        <v>186000</v>
      </c>
      <c r="O1182" s="54">
        <f>ROUNDUP(装备强化!$F$3*INDEX(装备强化!$C$12:$C$26,MATCH(装备强化附表!O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119</v>
      </c>
      <c r="P1182" s="54">
        <f t="shared" si="274"/>
        <v>238000</v>
      </c>
      <c r="Q1182" s="54">
        <f>ROUNDUP(装备强化!$F$3*INDEX(装备强化!$C$12:$C$26,MATCH(装备强化附表!Q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211</v>
      </c>
      <c r="R1182" s="54">
        <f t="shared" si="275"/>
        <v>422000</v>
      </c>
      <c r="S1182" s="54">
        <f>ROUNDUP(装备强化!$F$3*INDEX(装备强化!$C$12:$C$26,MATCH(装备强化附表!S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245</v>
      </c>
      <c r="T1182" s="54">
        <f t="shared" si="276"/>
        <v>490000</v>
      </c>
      <c r="U1182" s="54">
        <f>ROUNDUP(装备强化!$F$3*INDEX(装备强化!$C$12:$C$26,MATCH(装备强化附表!U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279</v>
      </c>
      <c r="V1182" s="54">
        <f t="shared" si="277"/>
        <v>558000</v>
      </c>
      <c r="W1182" s="54">
        <f>ROUNDUP(装备强化!$F$3*INDEX(装备强化!$C$12:$C$26,MATCH(装备强化附表!W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313</v>
      </c>
      <c r="X1182" s="54">
        <f t="shared" si="278"/>
        <v>626000</v>
      </c>
      <c r="Y1182" s="54">
        <f>ROUNDUP(装备强化!$F$3*INDEX(装备强化!$C$12:$C$26,MATCH(装备强化附表!Y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346</v>
      </c>
      <c r="Z1182" s="54">
        <f t="shared" si="279"/>
        <v>692000</v>
      </c>
      <c r="AA1182" s="54">
        <f>ROUNDUP(装备强化!$F$3*INDEX(装备强化!$C$12:$C$26,MATCH(装备强化附表!AA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608</v>
      </c>
      <c r="AB1182" s="54">
        <f t="shared" si="280"/>
        <v>1216000</v>
      </c>
      <c r="AC1182" s="54">
        <f>ROUNDUP(装备强化!$F$3*INDEX(装备强化!$C$12:$C$26,MATCH(装备强化附表!AC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675</v>
      </c>
      <c r="AD1182" s="54">
        <f t="shared" si="281"/>
        <v>1350000</v>
      </c>
      <c r="AE1182" s="54">
        <f>ROUNDUP(装备强化!$F$3*INDEX(装备强化!$C$12:$C$26,MATCH(装备强化附表!AE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743</v>
      </c>
      <c r="AF1182" s="54">
        <f t="shared" si="282"/>
        <v>1486000</v>
      </c>
      <c r="AG1182" s="54">
        <f>ROUNDUP(装备强化!$F$3*INDEX(装备强化!$C$12:$C$26,MATCH(装备强化附表!AG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810</v>
      </c>
      <c r="AH1182" s="54">
        <f t="shared" si="283"/>
        <v>1620000</v>
      </c>
      <c r="AI1182" s="54">
        <f>ROUNDUP(装备强化!$F$3*INDEX(装备强化!$C$12:$C$26,MATCH(装备强化附表!AI$1,装备强化!$B$12:$B$26,0))*INDEX(装备强化!$G$12:$G$16,MATCH(装备强化附表!$D1182,装备强化!$F$12:$F$16,0))*(INDEX(装备强化!$K$12:$K$26,MATCH(装备强化附表!$E1182,装备强化!$J$12:$J$26,0))+IF($B1182=1,装备强化!$K$28,0))*INDEX(装备强化!$O$12:$O$21,MATCH(装备强化附表!$C1182,装备强化!$N$12:$N$21,0)),0)</f>
        <v>878</v>
      </c>
      <c r="AJ1182" s="54">
        <f t="shared" si="284"/>
        <v>1756000</v>
      </c>
    </row>
    <row r="1183" spans="1:36">
      <c r="A1183" t="s">
        <v>1288</v>
      </c>
      <c r="B1183">
        <v>0</v>
      </c>
      <c r="C1183" t="s">
        <v>127</v>
      </c>
      <c r="D1183" t="s">
        <v>313</v>
      </c>
      <c r="E1183">
        <v>40</v>
      </c>
      <c r="F1183" t="s">
        <v>137</v>
      </c>
      <c r="G1183" s="54">
        <f>ROUNDUP(装备强化!$F$3*INDEX(装备强化!$C$12:$C$26,MATCH(装备强化附表!G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42</v>
      </c>
      <c r="H1183" s="54">
        <f t="shared" si="270"/>
        <v>84000</v>
      </c>
      <c r="I1183" s="54">
        <f>ROUNDUP(装备强化!$F$3*INDEX(装备强化!$C$12:$C$26,MATCH(装备强化附表!I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63</v>
      </c>
      <c r="J1183" s="54">
        <f t="shared" si="271"/>
        <v>126000</v>
      </c>
      <c r="K1183" s="54">
        <f>ROUNDUP(装备强化!$F$3*INDEX(装备强化!$C$12:$C$26,MATCH(装备强化附表!K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95</v>
      </c>
      <c r="L1183" s="54">
        <f t="shared" si="272"/>
        <v>190000</v>
      </c>
      <c r="M1183" s="54">
        <f>ROUNDUP(装备强化!$F$3*INDEX(装备强化!$C$12:$C$26,MATCH(装备强化附表!M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116</v>
      </c>
      <c r="N1183" s="54">
        <f t="shared" si="273"/>
        <v>232000</v>
      </c>
      <c r="O1183" s="54">
        <f>ROUNDUP(装备强化!$F$3*INDEX(装备强化!$C$12:$C$26,MATCH(装备强化附表!O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147</v>
      </c>
      <c r="P1183" s="54">
        <f t="shared" si="274"/>
        <v>294000</v>
      </c>
      <c r="Q1183" s="54">
        <f>ROUNDUP(装备强化!$F$3*INDEX(装备强化!$C$12:$C$26,MATCH(装备强化附表!Q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263</v>
      </c>
      <c r="R1183" s="54">
        <f t="shared" si="275"/>
        <v>526000</v>
      </c>
      <c r="S1183" s="54">
        <f>ROUNDUP(装备强化!$F$3*INDEX(装备强化!$C$12:$C$26,MATCH(装备强化附表!S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305</v>
      </c>
      <c r="T1183" s="54">
        <f t="shared" si="276"/>
        <v>610000</v>
      </c>
      <c r="U1183" s="54">
        <f>ROUNDUP(装备强化!$F$3*INDEX(装备强化!$C$12:$C$26,MATCH(装备强化附表!U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347</v>
      </c>
      <c r="V1183" s="54">
        <f t="shared" si="277"/>
        <v>694000</v>
      </c>
      <c r="W1183" s="54">
        <f>ROUNDUP(装备强化!$F$3*INDEX(装备强化!$C$12:$C$26,MATCH(装备强化附表!W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389</v>
      </c>
      <c r="X1183" s="54">
        <f t="shared" si="278"/>
        <v>778000</v>
      </c>
      <c r="Y1183" s="54">
        <f>ROUNDUP(装备强化!$F$3*INDEX(装备强化!$C$12:$C$26,MATCH(装备强化附表!Y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431</v>
      </c>
      <c r="Z1183" s="54">
        <f t="shared" si="279"/>
        <v>862000</v>
      </c>
      <c r="AA1183" s="54">
        <f>ROUNDUP(装备强化!$F$3*INDEX(装备强化!$C$12:$C$26,MATCH(装备强化附表!AA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756</v>
      </c>
      <c r="AB1183" s="54">
        <f t="shared" si="280"/>
        <v>1512000</v>
      </c>
      <c r="AC1183" s="54">
        <f>ROUNDUP(装备强化!$F$3*INDEX(装备强化!$C$12:$C$26,MATCH(装备强化附表!AC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840</v>
      </c>
      <c r="AD1183" s="54">
        <f t="shared" si="281"/>
        <v>1680000</v>
      </c>
      <c r="AE1183" s="54">
        <f>ROUNDUP(装备强化!$F$3*INDEX(装备强化!$C$12:$C$26,MATCH(装备强化附表!AE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924</v>
      </c>
      <c r="AF1183" s="54">
        <f t="shared" si="282"/>
        <v>1848000</v>
      </c>
      <c r="AG1183" s="54">
        <f>ROUNDUP(装备强化!$F$3*INDEX(装备强化!$C$12:$C$26,MATCH(装备强化附表!AG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1008</v>
      </c>
      <c r="AH1183" s="54">
        <f t="shared" si="283"/>
        <v>2016000</v>
      </c>
      <c r="AI1183" s="54">
        <f>ROUNDUP(装备强化!$F$3*INDEX(装备强化!$C$12:$C$26,MATCH(装备强化附表!AI$1,装备强化!$B$12:$B$26,0))*INDEX(装备强化!$G$12:$G$16,MATCH(装备强化附表!$D1183,装备强化!$F$12:$F$16,0))*(INDEX(装备强化!$K$12:$K$26,MATCH(装备强化附表!$E1183,装备强化!$J$12:$J$26,0))+IF($B1183=1,装备强化!$K$28,0))*INDEX(装备强化!$O$12:$O$21,MATCH(装备强化附表!$C1183,装备强化!$N$12:$N$21,0)),0)</f>
        <v>1092</v>
      </c>
      <c r="AJ1183" s="54">
        <f t="shared" si="284"/>
        <v>2184000</v>
      </c>
    </row>
    <row r="1184" spans="1:36">
      <c r="A1184" t="s">
        <v>1293</v>
      </c>
      <c r="B1184">
        <v>1</v>
      </c>
      <c r="C1184" t="s">
        <v>127</v>
      </c>
      <c r="D1184" t="s">
        <v>313</v>
      </c>
      <c r="E1184">
        <v>40</v>
      </c>
      <c r="F1184" t="s">
        <v>137</v>
      </c>
      <c r="G1184" s="54">
        <f>ROUNDUP(装备强化!$F$3*INDEX(装备强化!$C$12:$C$26,MATCH(装备强化附表!G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54</v>
      </c>
      <c r="H1184" s="54">
        <f t="shared" si="270"/>
        <v>108000</v>
      </c>
      <c r="I1184" s="54">
        <f>ROUNDUP(装备强化!$F$3*INDEX(装备强化!$C$12:$C$26,MATCH(装备强化附表!I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81</v>
      </c>
      <c r="J1184" s="54">
        <f t="shared" si="271"/>
        <v>162000</v>
      </c>
      <c r="K1184" s="54">
        <f>ROUNDUP(装备强化!$F$3*INDEX(装备强化!$C$12:$C$26,MATCH(装备强化附表!K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122</v>
      </c>
      <c r="L1184" s="54">
        <f t="shared" si="272"/>
        <v>244000</v>
      </c>
      <c r="M1184" s="54">
        <f>ROUNDUP(装备强化!$F$3*INDEX(装备强化!$C$12:$C$26,MATCH(装备强化附表!M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149</v>
      </c>
      <c r="N1184" s="54">
        <f t="shared" si="273"/>
        <v>298000</v>
      </c>
      <c r="O1184" s="54">
        <f>ROUNDUP(装备强化!$F$3*INDEX(装备强化!$C$12:$C$26,MATCH(装备强化附表!O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189</v>
      </c>
      <c r="P1184" s="54">
        <f t="shared" si="274"/>
        <v>378000</v>
      </c>
      <c r="Q1184" s="54">
        <f>ROUNDUP(装备强化!$F$3*INDEX(装备强化!$C$12:$C$26,MATCH(装备强化附表!Q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338</v>
      </c>
      <c r="R1184" s="54">
        <f t="shared" si="275"/>
        <v>676000</v>
      </c>
      <c r="S1184" s="54">
        <f>ROUNDUP(装备强化!$F$3*INDEX(装备强化!$C$12:$C$26,MATCH(装备强化附表!S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392</v>
      </c>
      <c r="T1184" s="54">
        <f t="shared" si="276"/>
        <v>784000</v>
      </c>
      <c r="U1184" s="54">
        <f>ROUNDUP(装备强化!$F$3*INDEX(装备强化!$C$12:$C$26,MATCH(装备强化附表!U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446</v>
      </c>
      <c r="V1184" s="54">
        <f t="shared" si="277"/>
        <v>892000</v>
      </c>
      <c r="W1184" s="54">
        <f>ROUNDUP(装备强化!$F$3*INDEX(装备强化!$C$12:$C$26,MATCH(装备强化附表!W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500</v>
      </c>
      <c r="X1184" s="54">
        <f t="shared" si="278"/>
        <v>1000000</v>
      </c>
      <c r="Y1184" s="54">
        <f>ROUNDUP(装备强化!$F$3*INDEX(装备强化!$C$12:$C$26,MATCH(装备强化附表!Y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554</v>
      </c>
      <c r="Z1184" s="54">
        <f t="shared" si="279"/>
        <v>1108000</v>
      </c>
      <c r="AA1184" s="54">
        <f>ROUNDUP(装备强化!$F$3*INDEX(装备强化!$C$12:$C$26,MATCH(装备强化附表!AA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972</v>
      </c>
      <c r="AB1184" s="54">
        <f t="shared" si="280"/>
        <v>1944000</v>
      </c>
      <c r="AC1184" s="54">
        <f>ROUNDUP(装备强化!$F$3*INDEX(装备强化!$C$12:$C$26,MATCH(装备强化附表!AC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1080</v>
      </c>
      <c r="AD1184" s="54">
        <f t="shared" si="281"/>
        <v>2160000</v>
      </c>
      <c r="AE1184" s="54">
        <f>ROUNDUP(装备强化!$F$3*INDEX(装备强化!$C$12:$C$26,MATCH(装备强化附表!AE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1188</v>
      </c>
      <c r="AF1184" s="54">
        <f t="shared" si="282"/>
        <v>2376000</v>
      </c>
      <c r="AG1184" s="54">
        <f>ROUNDUP(装备强化!$F$3*INDEX(装备强化!$C$12:$C$26,MATCH(装备强化附表!AG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1296</v>
      </c>
      <c r="AH1184" s="54">
        <f t="shared" si="283"/>
        <v>2592000</v>
      </c>
      <c r="AI1184" s="54">
        <f>ROUNDUP(装备强化!$F$3*INDEX(装备强化!$C$12:$C$26,MATCH(装备强化附表!AI$1,装备强化!$B$12:$B$26,0))*INDEX(装备强化!$G$12:$G$16,MATCH(装备强化附表!$D1184,装备强化!$F$12:$F$16,0))*(INDEX(装备强化!$K$12:$K$26,MATCH(装备强化附表!$E1184,装备强化!$J$12:$J$26,0))+IF($B1184=1,装备强化!$K$28,0))*INDEX(装备强化!$O$12:$O$21,MATCH(装备强化附表!$C1184,装备强化!$N$12:$N$21,0)),0)</f>
        <v>1404</v>
      </c>
      <c r="AJ1184" s="54">
        <f t="shared" si="284"/>
        <v>2808000</v>
      </c>
    </row>
    <row r="1185" spans="1:36">
      <c r="A1185" t="s">
        <v>1298</v>
      </c>
      <c r="B1185">
        <v>0</v>
      </c>
      <c r="C1185" t="s">
        <v>128</v>
      </c>
      <c r="D1185" t="s">
        <v>313</v>
      </c>
      <c r="E1185">
        <v>40</v>
      </c>
      <c r="F1185" t="s">
        <v>137</v>
      </c>
      <c r="G1185" s="54">
        <f>ROUNDUP(装备强化!$F$3*INDEX(装备强化!$C$12:$C$26,MATCH(装备强化附表!G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27</v>
      </c>
      <c r="H1185" s="54">
        <f t="shared" si="270"/>
        <v>54000</v>
      </c>
      <c r="I1185" s="54">
        <f>ROUNDUP(装备强化!$F$3*INDEX(装备强化!$C$12:$C$26,MATCH(装备强化附表!I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40</v>
      </c>
      <c r="J1185" s="54">
        <f t="shared" si="271"/>
        <v>80000</v>
      </c>
      <c r="K1185" s="54">
        <f>ROUNDUP(装备强化!$F$3*INDEX(装备强化!$C$12:$C$26,MATCH(装备强化附表!K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60</v>
      </c>
      <c r="L1185" s="54">
        <f t="shared" si="272"/>
        <v>120000</v>
      </c>
      <c r="M1185" s="54">
        <f>ROUNDUP(装备强化!$F$3*INDEX(装备强化!$C$12:$C$26,MATCH(装备强化附表!M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73</v>
      </c>
      <c r="N1185" s="54">
        <f t="shared" si="273"/>
        <v>146000</v>
      </c>
      <c r="O1185" s="54">
        <f>ROUNDUP(装备强化!$F$3*INDEX(装备强化!$C$12:$C$26,MATCH(装备强化附表!O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92</v>
      </c>
      <c r="P1185" s="54">
        <f t="shared" si="274"/>
        <v>184000</v>
      </c>
      <c r="Q1185" s="54">
        <f>ROUNDUP(装备强化!$F$3*INDEX(装备强化!$C$12:$C$26,MATCH(装备强化附表!Q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165</v>
      </c>
      <c r="R1185" s="54">
        <f t="shared" si="275"/>
        <v>330000</v>
      </c>
      <c r="S1185" s="54">
        <f>ROUNDUP(装备强化!$F$3*INDEX(装备强化!$C$12:$C$26,MATCH(装备强化附表!S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191</v>
      </c>
      <c r="T1185" s="54">
        <f t="shared" si="276"/>
        <v>382000</v>
      </c>
      <c r="U1185" s="54">
        <f>ROUNDUP(装备强化!$F$3*INDEX(装备强化!$C$12:$C$26,MATCH(装备强化附表!U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217</v>
      </c>
      <c r="V1185" s="54">
        <f t="shared" si="277"/>
        <v>434000</v>
      </c>
      <c r="W1185" s="54">
        <f>ROUNDUP(装备强化!$F$3*INDEX(装备强化!$C$12:$C$26,MATCH(装备强化附表!W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243</v>
      </c>
      <c r="X1185" s="54">
        <f t="shared" si="278"/>
        <v>486000</v>
      </c>
      <c r="Y1185" s="54">
        <f>ROUNDUP(装备强化!$F$3*INDEX(装备强化!$C$12:$C$26,MATCH(装备强化附表!Y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270</v>
      </c>
      <c r="Z1185" s="54">
        <f t="shared" si="279"/>
        <v>540000</v>
      </c>
      <c r="AA1185" s="54">
        <f>ROUNDUP(装备强化!$F$3*INDEX(装备强化!$C$12:$C$26,MATCH(装备强化附表!AA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473</v>
      </c>
      <c r="AB1185" s="54">
        <f t="shared" si="280"/>
        <v>946000</v>
      </c>
      <c r="AC1185" s="54">
        <f>ROUNDUP(装备强化!$F$3*INDEX(装备强化!$C$12:$C$26,MATCH(装备强化附表!AC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525</v>
      </c>
      <c r="AD1185" s="54">
        <f t="shared" si="281"/>
        <v>1050000</v>
      </c>
      <c r="AE1185" s="54">
        <f>ROUNDUP(装备强化!$F$3*INDEX(装备强化!$C$12:$C$26,MATCH(装备强化附表!AE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578</v>
      </c>
      <c r="AF1185" s="54">
        <f t="shared" si="282"/>
        <v>1156000</v>
      </c>
      <c r="AG1185" s="54">
        <f>ROUNDUP(装备强化!$F$3*INDEX(装备强化!$C$12:$C$26,MATCH(装备强化附表!AG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630</v>
      </c>
      <c r="AH1185" s="54">
        <f t="shared" si="283"/>
        <v>1260000</v>
      </c>
      <c r="AI1185" s="54">
        <f>ROUNDUP(装备强化!$F$3*INDEX(装备强化!$C$12:$C$26,MATCH(装备强化附表!AI$1,装备强化!$B$12:$B$26,0))*INDEX(装备强化!$G$12:$G$16,MATCH(装备强化附表!$D1185,装备强化!$F$12:$F$16,0))*(INDEX(装备强化!$K$12:$K$26,MATCH(装备强化附表!$E1185,装备强化!$J$12:$J$26,0))+IF($B1185=1,装备强化!$K$28,0))*INDEX(装备强化!$O$12:$O$21,MATCH(装备强化附表!$C1185,装备强化!$N$12:$N$21,0)),0)</f>
        <v>683</v>
      </c>
      <c r="AJ1185" s="54">
        <f t="shared" si="284"/>
        <v>1366000</v>
      </c>
    </row>
    <row r="1186" spans="1:36">
      <c r="A1186" t="s">
        <v>1303</v>
      </c>
      <c r="B1186">
        <v>1</v>
      </c>
      <c r="C1186" t="s">
        <v>128</v>
      </c>
      <c r="D1186" t="s">
        <v>313</v>
      </c>
      <c r="E1186">
        <v>40</v>
      </c>
      <c r="F1186" t="s">
        <v>137</v>
      </c>
      <c r="G1186" s="54">
        <f>ROUNDUP(装备强化!$F$3*INDEX(装备强化!$C$12:$C$26,MATCH(装备强化附表!G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34</v>
      </c>
      <c r="H1186" s="54">
        <f t="shared" si="270"/>
        <v>68000</v>
      </c>
      <c r="I1186" s="54">
        <f>ROUNDUP(装备强化!$F$3*INDEX(装备强化!$C$12:$C$26,MATCH(装备强化附表!I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51</v>
      </c>
      <c r="J1186" s="54">
        <f t="shared" si="271"/>
        <v>102000</v>
      </c>
      <c r="K1186" s="54">
        <f>ROUNDUP(装备强化!$F$3*INDEX(装备强化!$C$12:$C$26,MATCH(装备强化附表!K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76</v>
      </c>
      <c r="L1186" s="54">
        <f t="shared" si="272"/>
        <v>152000</v>
      </c>
      <c r="M1186" s="54">
        <f>ROUNDUP(装备强化!$F$3*INDEX(装备强化!$C$12:$C$26,MATCH(装备强化附表!M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93</v>
      </c>
      <c r="N1186" s="54">
        <f t="shared" si="273"/>
        <v>186000</v>
      </c>
      <c r="O1186" s="54">
        <f>ROUNDUP(装备强化!$F$3*INDEX(装备强化!$C$12:$C$26,MATCH(装备强化附表!O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119</v>
      </c>
      <c r="P1186" s="54">
        <f t="shared" si="274"/>
        <v>238000</v>
      </c>
      <c r="Q1186" s="54">
        <f>ROUNDUP(装备强化!$F$3*INDEX(装备强化!$C$12:$C$26,MATCH(装备强化附表!Q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211</v>
      </c>
      <c r="R1186" s="54">
        <f t="shared" si="275"/>
        <v>422000</v>
      </c>
      <c r="S1186" s="54">
        <f>ROUNDUP(装备强化!$F$3*INDEX(装备强化!$C$12:$C$26,MATCH(装备强化附表!S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245</v>
      </c>
      <c r="T1186" s="54">
        <f t="shared" si="276"/>
        <v>490000</v>
      </c>
      <c r="U1186" s="54">
        <f>ROUNDUP(装备强化!$F$3*INDEX(装备强化!$C$12:$C$26,MATCH(装备强化附表!U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279</v>
      </c>
      <c r="V1186" s="54">
        <f t="shared" si="277"/>
        <v>558000</v>
      </c>
      <c r="W1186" s="54">
        <f>ROUNDUP(装备强化!$F$3*INDEX(装备强化!$C$12:$C$26,MATCH(装备强化附表!W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313</v>
      </c>
      <c r="X1186" s="54">
        <f t="shared" si="278"/>
        <v>626000</v>
      </c>
      <c r="Y1186" s="54">
        <f>ROUNDUP(装备强化!$F$3*INDEX(装备强化!$C$12:$C$26,MATCH(装备强化附表!Y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346</v>
      </c>
      <c r="Z1186" s="54">
        <f t="shared" si="279"/>
        <v>692000</v>
      </c>
      <c r="AA1186" s="54">
        <f>ROUNDUP(装备强化!$F$3*INDEX(装备强化!$C$12:$C$26,MATCH(装备强化附表!AA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608</v>
      </c>
      <c r="AB1186" s="54">
        <f t="shared" si="280"/>
        <v>1216000</v>
      </c>
      <c r="AC1186" s="54">
        <f>ROUNDUP(装备强化!$F$3*INDEX(装备强化!$C$12:$C$26,MATCH(装备强化附表!AC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675</v>
      </c>
      <c r="AD1186" s="54">
        <f t="shared" si="281"/>
        <v>1350000</v>
      </c>
      <c r="AE1186" s="54">
        <f>ROUNDUP(装备强化!$F$3*INDEX(装备强化!$C$12:$C$26,MATCH(装备强化附表!AE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743</v>
      </c>
      <c r="AF1186" s="54">
        <f t="shared" si="282"/>
        <v>1486000</v>
      </c>
      <c r="AG1186" s="54">
        <f>ROUNDUP(装备强化!$F$3*INDEX(装备强化!$C$12:$C$26,MATCH(装备强化附表!AG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810</v>
      </c>
      <c r="AH1186" s="54">
        <f t="shared" si="283"/>
        <v>1620000</v>
      </c>
      <c r="AI1186" s="54">
        <f>ROUNDUP(装备强化!$F$3*INDEX(装备强化!$C$12:$C$26,MATCH(装备强化附表!AI$1,装备强化!$B$12:$B$26,0))*INDEX(装备强化!$G$12:$G$16,MATCH(装备强化附表!$D1186,装备强化!$F$12:$F$16,0))*(INDEX(装备强化!$K$12:$K$26,MATCH(装备强化附表!$E1186,装备强化!$J$12:$J$26,0))+IF($B1186=1,装备强化!$K$28,0))*INDEX(装备强化!$O$12:$O$21,MATCH(装备强化附表!$C1186,装备强化!$N$12:$N$21,0)),0)</f>
        <v>878</v>
      </c>
      <c r="AJ1186" s="54">
        <f t="shared" si="284"/>
        <v>1756000</v>
      </c>
    </row>
    <row r="1187" spans="1:36">
      <c r="A1187" t="s">
        <v>1308</v>
      </c>
      <c r="B1187">
        <v>0</v>
      </c>
      <c r="C1187" t="s">
        <v>126</v>
      </c>
      <c r="D1187" t="s">
        <v>313</v>
      </c>
      <c r="E1187">
        <v>40</v>
      </c>
      <c r="F1187" t="s">
        <v>232</v>
      </c>
      <c r="G1187" s="54">
        <f>ROUNDUP(装备强化!$F$3*INDEX(装备强化!$C$12:$C$26,MATCH(装备强化附表!G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21</v>
      </c>
      <c r="H1187" s="54">
        <f t="shared" si="270"/>
        <v>42000</v>
      </c>
      <c r="I1187" s="54">
        <f>ROUNDUP(装备强化!$F$3*INDEX(装备强化!$C$12:$C$26,MATCH(装备强化附表!I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32</v>
      </c>
      <c r="J1187" s="54">
        <f t="shared" si="271"/>
        <v>64000</v>
      </c>
      <c r="K1187" s="54">
        <f>ROUNDUP(装备强化!$F$3*INDEX(装备强化!$C$12:$C$26,MATCH(装备强化附表!K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48</v>
      </c>
      <c r="L1187" s="54">
        <f t="shared" si="272"/>
        <v>96000</v>
      </c>
      <c r="M1187" s="54">
        <f>ROUNDUP(装备强化!$F$3*INDEX(装备强化!$C$12:$C$26,MATCH(装备强化附表!M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58</v>
      </c>
      <c r="N1187" s="54">
        <f t="shared" si="273"/>
        <v>116000</v>
      </c>
      <c r="O1187" s="54">
        <f>ROUNDUP(装备强化!$F$3*INDEX(装备强化!$C$12:$C$26,MATCH(装备强化附表!O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74</v>
      </c>
      <c r="P1187" s="54">
        <f t="shared" si="274"/>
        <v>148000</v>
      </c>
      <c r="Q1187" s="54">
        <f>ROUNDUP(装备强化!$F$3*INDEX(装备强化!$C$12:$C$26,MATCH(装备强化附表!Q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132</v>
      </c>
      <c r="R1187" s="54">
        <f t="shared" si="275"/>
        <v>264000</v>
      </c>
      <c r="S1187" s="54">
        <f>ROUNDUP(装备强化!$F$3*INDEX(装备强化!$C$12:$C$26,MATCH(装备强化附表!S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153</v>
      </c>
      <c r="T1187" s="54">
        <f t="shared" si="276"/>
        <v>306000</v>
      </c>
      <c r="U1187" s="54">
        <f>ROUNDUP(装备强化!$F$3*INDEX(装备强化!$C$12:$C$26,MATCH(装备强化附表!U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174</v>
      </c>
      <c r="V1187" s="54">
        <f t="shared" si="277"/>
        <v>348000</v>
      </c>
      <c r="W1187" s="54">
        <f>ROUNDUP(装备强化!$F$3*INDEX(装备强化!$C$12:$C$26,MATCH(装备强化附表!W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195</v>
      </c>
      <c r="X1187" s="54">
        <f t="shared" si="278"/>
        <v>390000</v>
      </c>
      <c r="Y1187" s="54">
        <f>ROUNDUP(装备强化!$F$3*INDEX(装备强化!$C$12:$C$26,MATCH(装备强化附表!Y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216</v>
      </c>
      <c r="Z1187" s="54">
        <f t="shared" si="279"/>
        <v>432000</v>
      </c>
      <c r="AA1187" s="54">
        <f>ROUNDUP(装备强化!$F$3*INDEX(装备强化!$C$12:$C$26,MATCH(装备强化附表!AA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378</v>
      </c>
      <c r="AB1187" s="54">
        <f t="shared" si="280"/>
        <v>756000</v>
      </c>
      <c r="AC1187" s="54">
        <f>ROUNDUP(装备强化!$F$3*INDEX(装备强化!$C$12:$C$26,MATCH(装备强化附表!AC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420</v>
      </c>
      <c r="AD1187" s="54">
        <f t="shared" si="281"/>
        <v>840000</v>
      </c>
      <c r="AE1187" s="54">
        <f>ROUNDUP(装备强化!$F$3*INDEX(装备强化!$C$12:$C$26,MATCH(装备强化附表!AE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462</v>
      </c>
      <c r="AF1187" s="54">
        <f t="shared" si="282"/>
        <v>924000</v>
      </c>
      <c r="AG1187" s="54">
        <f>ROUNDUP(装备强化!$F$3*INDEX(装备强化!$C$12:$C$26,MATCH(装备强化附表!AG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504</v>
      </c>
      <c r="AH1187" s="54">
        <f t="shared" si="283"/>
        <v>1008000</v>
      </c>
      <c r="AI1187" s="54">
        <f>ROUNDUP(装备强化!$F$3*INDEX(装备强化!$C$12:$C$26,MATCH(装备强化附表!AI$1,装备强化!$B$12:$B$26,0))*INDEX(装备强化!$G$12:$G$16,MATCH(装备强化附表!$D1187,装备强化!$F$12:$F$16,0))*(INDEX(装备强化!$K$12:$K$26,MATCH(装备强化附表!$E1187,装备强化!$J$12:$J$26,0))+IF($B1187=1,装备强化!$K$28,0))*INDEX(装备强化!$O$12:$O$21,MATCH(装备强化附表!$C1187,装备强化!$N$12:$N$21,0)),0)</f>
        <v>546</v>
      </c>
      <c r="AJ1187" s="54">
        <f t="shared" si="284"/>
        <v>1092000</v>
      </c>
    </row>
    <row r="1188" spans="1:36">
      <c r="A1188" t="s">
        <v>1313</v>
      </c>
      <c r="B1188">
        <v>1</v>
      </c>
      <c r="C1188" t="s">
        <v>126</v>
      </c>
      <c r="D1188" t="s">
        <v>313</v>
      </c>
      <c r="E1188">
        <v>40</v>
      </c>
      <c r="F1188" t="s">
        <v>232</v>
      </c>
      <c r="G1188" s="54">
        <f>ROUNDUP(装备强化!$F$3*INDEX(装备强化!$C$12:$C$26,MATCH(装备强化附表!G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27</v>
      </c>
      <c r="H1188" s="54">
        <f t="shared" si="270"/>
        <v>54000</v>
      </c>
      <c r="I1188" s="54">
        <f>ROUNDUP(装备强化!$F$3*INDEX(装备强化!$C$12:$C$26,MATCH(装备强化附表!I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41</v>
      </c>
      <c r="J1188" s="54">
        <f t="shared" si="271"/>
        <v>82000</v>
      </c>
      <c r="K1188" s="54">
        <f>ROUNDUP(装备强化!$F$3*INDEX(装备强化!$C$12:$C$26,MATCH(装备强化附表!K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61</v>
      </c>
      <c r="L1188" s="54">
        <f t="shared" si="272"/>
        <v>122000</v>
      </c>
      <c r="M1188" s="54">
        <f>ROUNDUP(装备强化!$F$3*INDEX(装备强化!$C$12:$C$26,MATCH(装备强化附表!M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75</v>
      </c>
      <c r="N1188" s="54">
        <f t="shared" si="273"/>
        <v>150000</v>
      </c>
      <c r="O1188" s="54">
        <f>ROUNDUP(装备强化!$F$3*INDEX(装备强化!$C$12:$C$26,MATCH(装备强化附表!O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95</v>
      </c>
      <c r="P1188" s="54">
        <f t="shared" si="274"/>
        <v>190000</v>
      </c>
      <c r="Q1188" s="54">
        <f>ROUNDUP(装备强化!$F$3*INDEX(装备强化!$C$12:$C$26,MATCH(装备强化附表!Q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169</v>
      </c>
      <c r="R1188" s="54">
        <f t="shared" si="275"/>
        <v>338000</v>
      </c>
      <c r="S1188" s="54">
        <f>ROUNDUP(装备强化!$F$3*INDEX(装备强化!$C$12:$C$26,MATCH(装备强化附表!S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196</v>
      </c>
      <c r="T1188" s="54">
        <f t="shared" si="276"/>
        <v>392000</v>
      </c>
      <c r="U1188" s="54">
        <f>ROUNDUP(装备强化!$F$3*INDEX(装备强化!$C$12:$C$26,MATCH(装备强化附表!U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223</v>
      </c>
      <c r="V1188" s="54">
        <f t="shared" si="277"/>
        <v>446000</v>
      </c>
      <c r="W1188" s="54">
        <f>ROUNDUP(装备强化!$F$3*INDEX(装备强化!$C$12:$C$26,MATCH(装备强化附表!W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250</v>
      </c>
      <c r="X1188" s="54">
        <f t="shared" si="278"/>
        <v>500000</v>
      </c>
      <c r="Y1188" s="54">
        <f>ROUNDUP(装备强化!$F$3*INDEX(装备强化!$C$12:$C$26,MATCH(装备强化附表!Y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277</v>
      </c>
      <c r="Z1188" s="54">
        <f t="shared" si="279"/>
        <v>554000</v>
      </c>
      <c r="AA1188" s="54">
        <f>ROUNDUP(装备强化!$F$3*INDEX(装备强化!$C$12:$C$26,MATCH(装备强化附表!AA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486</v>
      </c>
      <c r="AB1188" s="54">
        <f t="shared" si="280"/>
        <v>972000</v>
      </c>
      <c r="AC1188" s="54">
        <f>ROUNDUP(装备强化!$F$3*INDEX(装备强化!$C$12:$C$26,MATCH(装备强化附表!AC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540</v>
      </c>
      <c r="AD1188" s="54">
        <f t="shared" si="281"/>
        <v>1080000</v>
      </c>
      <c r="AE1188" s="54">
        <f>ROUNDUP(装备强化!$F$3*INDEX(装备强化!$C$12:$C$26,MATCH(装备强化附表!AE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594</v>
      </c>
      <c r="AF1188" s="54">
        <f t="shared" si="282"/>
        <v>1188000</v>
      </c>
      <c r="AG1188" s="54">
        <f>ROUNDUP(装备强化!$F$3*INDEX(装备强化!$C$12:$C$26,MATCH(装备强化附表!AG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648</v>
      </c>
      <c r="AH1188" s="54">
        <f t="shared" si="283"/>
        <v>1296000</v>
      </c>
      <c r="AI1188" s="54">
        <f>ROUNDUP(装备强化!$F$3*INDEX(装备强化!$C$12:$C$26,MATCH(装备强化附表!AI$1,装备强化!$B$12:$B$26,0))*INDEX(装备强化!$G$12:$G$16,MATCH(装备强化附表!$D1188,装备强化!$F$12:$F$16,0))*(INDEX(装备强化!$K$12:$K$26,MATCH(装备强化附表!$E1188,装备强化!$J$12:$J$26,0))+IF($B1188=1,装备强化!$K$28,0))*INDEX(装备强化!$O$12:$O$21,MATCH(装备强化附表!$C1188,装备强化!$N$12:$N$21,0)),0)</f>
        <v>702</v>
      </c>
      <c r="AJ1188" s="54">
        <f t="shared" si="284"/>
        <v>1404000</v>
      </c>
    </row>
    <row r="1189" spans="1:36">
      <c r="A1189" t="s">
        <v>1318</v>
      </c>
      <c r="B1189">
        <v>0</v>
      </c>
      <c r="C1189" t="s">
        <v>129</v>
      </c>
      <c r="D1189" t="s">
        <v>313</v>
      </c>
      <c r="E1189">
        <v>40</v>
      </c>
      <c r="F1189" t="s">
        <v>232</v>
      </c>
      <c r="G1189" s="54">
        <f>ROUNDUP(装备强化!$F$3*INDEX(装备强化!$C$12:$C$26,MATCH(装备强化附表!G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21</v>
      </c>
      <c r="H1189" s="54">
        <f t="shared" si="270"/>
        <v>42000</v>
      </c>
      <c r="I1189" s="54">
        <f>ROUNDUP(装备强化!$F$3*INDEX(装备强化!$C$12:$C$26,MATCH(装备强化附表!I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32</v>
      </c>
      <c r="J1189" s="54">
        <f t="shared" si="271"/>
        <v>64000</v>
      </c>
      <c r="K1189" s="54">
        <f>ROUNDUP(装备强化!$F$3*INDEX(装备强化!$C$12:$C$26,MATCH(装备强化附表!K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48</v>
      </c>
      <c r="L1189" s="54">
        <f t="shared" si="272"/>
        <v>96000</v>
      </c>
      <c r="M1189" s="54">
        <f>ROUNDUP(装备强化!$F$3*INDEX(装备强化!$C$12:$C$26,MATCH(装备强化附表!M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58</v>
      </c>
      <c r="N1189" s="54">
        <f t="shared" si="273"/>
        <v>116000</v>
      </c>
      <c r="O1189" s="54">
        <f>ROUNDUP(装备强化!$F$3*INDEX(装备强化!$C$12:$C$26,MATCH(装备强化附表!O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74</v>
      </c>
      <c r="P1189" s="54">
        <f t="shared" si="274"/>
        <v>148000</v>
      </c>
      <c r="Q1189" s="54">
        <f>ROUNDUP(装备强化!$F$3*INDEX(装备强化!$C$12:$C$26,MATCH(装备强化附表!Q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132</v>
      </c>
      <c r="R1189" s="54">
        <f t="shared" si="275"/>
        <v>264000</v>
      </c>
      <c r="S1189" s="54">
        <f>ROUNDUP(装备强化!$F$3*INDEX(装备强化!$C$12:$C$26,MATCH(装备强化附表!S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153</v>
      </c>
      <c r="T1189" s="54">
        <f t="shared" si="276"/>
        <v>306000</v>
      </c>
      <c r="U1189" s="54">
        <f>ROUNDUP(装备强化!$F$3*INDEX(装备强化!$C$12:$C$26,MATCH(装备强化附表!U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174</v>
      </c>
      <c r="V1189" s="54">
        <f t="shared" si="277"/>
        <v>348000</v>
      </c>
      <c r="W1189" s="54">
        <f>ROUNDUP(装备强化!$F$3*INDEX(装备强化!$C$12:$C$26,MATCH(装备强化附表!W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195</v>
      </c>
      <c r="X1189" s="54">
        <f t="shared" si="278"/>
        <v>390000</v>
      </c>
      <c r="Y1189" s="54">
        <f>ROUNDUP(装备强化!$F$3*INDEX(装备强化!$C$12:$C$26,MATCH(装备强化附表!Y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216</v>
      </c>
      <c r="Z1189" s="54">
        <f t="shared" si="279"/>
        <v>432000</v>
      </c>
      <c r="AA1189" s="54">
        <f>ROUNDUP(装备强化!$F$3*INDEX(装备强化!$C$12:$C$26,MATCH(装备强化附表!AA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378</v>
      </c>
      <c r="AB1189" s="54">
        <f t="shared" si="280"/>
        <v>756000</v>
      </c>
      <c r="AC1189" s="54">
        <f>ROUNDUP(装备强化!$F$3*INDEX(装备强化!$C$12:$C$26,MATCH(装备强化附表!AC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420</v>
      </c>
      <c r="AD1189" s="54">
        <f t="shared" si="281"/>
        <v>840000</v>
      </c>
      <c r="AE1189" s="54">
        <f>ROUNDUP(装备强化!$F$3*INDEX(装备强化!$C$12:$C$26,MATCH(装备强化附表!AE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462</v>
      </c>
      <c r="AF1189" s="54">
        <f t="shared" si="282"/>
        <v>924000</v>
      </c>
      <c r="AG1189" s="54">
        <f>ROUNDUP(装备强化!$F$3*INDEX(装备强化!$C$12:$C$26,MATCH(装备强化附表!AG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504</v>
      </c>
      <c r="AH1189" s="54">
        <f t="shared" si="283"/>
        <v>1008000</v>
      </c>
      <c r="AI1189" s="54">
        <f>ROUNDUP(装备强化!$F$3*INDEX(装备强化!$C$12:$C$26,MATCH(装备强化附表!AI$1,装备强化!$B$12:$B$26,0))*INDEX(装备强化!$G$12:$G$16,MATCH(装备强化附表!$D1189,装备强化!$F$12:$F$16,0))*(INDEX(装备强化!$K$12:$K$26,MATCH(装备强化附表!$E1189,装备强化!$J$12:$J$26,0))+IF($B1189=1,装备强化!$K$28,0))*INDEX(装备强化!$O$12:$O$21,MATCH(装备强化附表!$C1189,装备强化!$N$12:$N$21,0)),0)</f>
        <v>546</v>
      </c>
      <c r="AJ1189" s="54">
        <f t="shared" si="284"/>
        <v>1092000</v>
      </c>
    </row>
    <row r="1190" spans="1:36">
      <c r="A1190" t="s">
        <v>1323</v>
      </c>
      <c r="B1190">
        <v>1</v>
      </c>
      <c r="C1190" t="s">
        <v>129</v>
      </c>
      <c r="D1190" t="s">
        <v>313</v>
      </c>
      <c r="E1190">
        <v>40</v>
      </c>
      <c r="F1190" t="s">
        <v>232</v>
      </c>
      <c r="G1190" s="54">
        <f>ROUNDUP(装备强化!$F$3*INDEX(装备强化!$C$12:$C$26,MATCH(装备强化附表!G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27</v>
      </c>
      <c r="H1190" s="54">
        <f t="shared" si="270"/>
        <v>54000</v>
      </c>
      <c r="I1190" s="54">
        <f>ROUNDUP(装备强化!$F$3*INDEX(装备强化!$C$12:$C$26,MATCH(装备强化附表!I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41</v>
      </c>
      <c r="J1190" s="54">
        <f t="shared" si="271"/>
        <v>82000</v>
      </c>
      <c r="K1190" s="54">
        <f>ROUNDUP(装备强化!$F$3*INDEX(装备强化!$C$12:$C$26,MATCH(装备强化附表!K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61</v>
      </c>
      <c r="L1190" s="54">
        <f t="shared" si="272"/>
        <v>122000</v>
      </c>
      <c r="M1190" s="54">
        <f>ROUNDUP(装备强化!$F$3*INDEX(装备强化!$C$12:$C$26,MATCH(装备强化附表!M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75</v>
      </c>
      <c r="N1190" s="54">
        <f t="shared" si="273"/>
        <v>150000</v>
      </c>
      <c r="O1190" s="54">
        <f>ROUNDUP(装备强化!$F$3*INDEX(装备强化!$C$12:$C$26,MATCH(装备强化附表!O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95</v>
      </c>
      <c r="P1190" s="54">
        <f t="shared" si="274"/>
        <v>190000</v>
      </c>
      <c r="Q1190" s="54">
        <f>ROUNDUP(装备强化!$F$3*INDEX(装备强化!$C$12:$C$26,MATCH(装备强化附表!Q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169</v>
      </c>
      <c r="R1190" s="54">
        <f t="shared" si="275"/>
        <v>338000</v>
      </c>
      <c r="S1190" s="54">
        <f>ROUNDUP(装备强化!$F$3*INDEX(装备强化!$C$12:$C$26,MATCH(装备强化附表!S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196</v>
      </c>
      <c r="T1190" s="54">
        <f t="shared" si="276"/>
        <v>392000</v>
      </c>
      <c r="U1190" s="54">
        <f>ROUNDUP(装备强化!$F$3*INDEX(装备强化!$C$12:$C$26,MATCH(装备强化附表!U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223</v>
      </c>
      <c r="V1190" s="54">
        <f t="shared" si="277"/>
        <v>446000</v>
      </c>
      <c r="W1190" s="54">
        <f>ROUNDUP(装备强化!$F$3*INDEX(装备强化!$C$12:$C$26,MATCH(装备强化附表!W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250</v>
      </c>
      <c r="X1190" s="54">
        <f t="shared" si="278"/>
        <v>500000</v>
      </c>
      <c r="Y1190" s="54">
        <f>ROUNDUP(装备强化!$F$3*INDEX(装备强化!$C$12:$C$26,MATCH(装备强化附表!Y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277</v>
      </c>
      <c r="Z1190" s="54">
        <f t="shared" si="279"/>
        <v>554000</v>
      </c>
      <c r="AA1190" s="54">
        <f>ROUNDUP(装备强化!$F$3*INDEX(装备强化!$C$12:$C$26,MATCH(装备强化附表!AA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486</v>
      </c>
      <c r="AB1190" s="54">
        <f t="shared" si="280"/>
        <v>972000</v>
      </c>
      <c r="AC1190" s="54">
        <f>ROUNDUP(装备强化!$F$3*INDEX(装备强化!$C$12:$C$26,MATCH(装备强化附表!AC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540</v>
      </c>
      <c r="AD1190" s="54">
        <f t="shared" si="281"/>
        <v>1080000</v>
      </c>
      <c r="AE1190" s="54">
        <f>ROUNDUP(装备强化!$F$3*INDEX(装备强化!$C$12:$C$26,MATCH(装备强化附表!AE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594</v>
      </c>
      <c r="AF1190" s="54">
        <f t="shared" si="282"/>
        <v>1188000</v>
      </c>
      <c r="AG1190" s="54">
        <f>ROUNDUP(装备强化!$F$3*INDEX(装备强化!$C$12:$C$26,MATCH(装备强化附表!AG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648</v>
      </c>
      <c r="AH1190" s="54">
        <f t="shared" si="283"/>
        <v>1296000</v>
      </c>
      <c r="AI1190" s="54">
        <f>ROUNDUP(装备强化!$F$3*INDEX(装备强化!$C$12:$C$26,MATCH(装备强化附表!AI$1,装备强化!$B$12:$B$26,0))*INDEX(装备强化!$G$12:$G$16,MATCH(装备强化附表!$D1190,装备强化!$F$12:$F$16,0))*(INDEX(装备强化!$K$12:$K$26,MATCH(装备强化附表!$E1190,装备强化!$J$12:$J$26,0))+IF($B1190=1,装备强化!$K$28,0))*INDEX(装备强化!$O$12:$O$21,MATCH(装备强化附表!$C1190,装备强化!$N$12:$N$21,0)),0)</f>
        <v>702</v>
      </c>
      <c r="AJ1190" s="54">
        <f t="shared" si="284"/>
        <v>1404000</v>
      </c>
    </row>
    <row r="1191" spans="1:36">
      <c r="A1191" t="s">
        <v>1328</v>
      </c>
      <c r="B1191">
        <v>0</v>
      </c>
      <c r="C1191" t="s">
        <v>123</v>
      </c>
      <c r="D1191" t="s">
        <v>313</v>
      </c>
      <c r="E1191">
        <v>45</v>
      </c>
      <c r="F1191" t="s">
        <v>232</v>
      </c>
      <c r="G1191" s="54">
        <f>ROUNDUP(装备强化!$F$3*INDEX(装备强化!$C$12:$C$26,MATCH(装备强化附表!G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23</v>
      </c>
      <c r="H1191" s="54">
        <f t="shared" si="270"/>
        <v>46000</v>
      </c>
      <c r="I1191" s="54">
        <f>ROUNDUP(装备强化!$F$3*INDEX(装备强化!$C$12:$C$26,MATCH(装备强化附表!I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35</v>
      </c>
      <c r="J1191" s="54">
        <f t="shared" si="271"/>
        <v>70000</v>
      </c>
      <c r="K1191" s="54">
        <f>ROUNDUP(装备强化!$F$3*INDEX(装备强化!$C$12:$C$26,MATCH(装备强化附表!K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52</v>
      </c>
      <c r="L1191" s="54">
        <f t="shared" si="272"/>
        <v>104000</v>
      </c>
      <c r="M1191" s="54">
        <f>ROUNDUP(装备强化!$F$3*INDEX(装备强化!$C$12:$C$26,MATCH(装备强化附表!M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64</v>
      </c>
      <c r="N1191" s="54">
        <f t="shared" si="273"/>
        <v>128000</v>
      </c>
      <c r="O1191" s="54">
        <f>ROUNDUP(装备强化!$F$3*INDEX(装备强化!$C$12:$C$26,MATCH(装备强化附表!O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81</v>
      </c>
      <c r="P1191" s="54">
        <f t="shared" si="274"/>
        <v>162000</v>
      </c>
      <c r="Q1191" s="54">
        <f>ROUNDUP(装备强化!$F$3*INDEX(装备强化!$C$12:$C$26,MATCH(装备强化附表!Q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144</v>
      </c>
      <c r="R1191" s="54">
        <f t="shared" si="275"/>
        <v>288000</v>
      </c>
      <c r="S1191" s="54">
        <f>ROUNDUP(装备强化!$F$3*INDEX(装备强化!$C$12:$C$26,MATCH(装备强化附表!S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167</v>
      </c>
      <c r="T1191" s="54">
        <f t="shared" si="276"/>
        <v>334000</v>
      </c>
      <c r="U1191" s="54">
        <f>ROUNDUP(装备强化!$F$3*INDEX(装备强化!$C$12:$C$26,MATCH(装备强化附表!U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190</v>
      </c>
      <c r="V1191" s="54">
        <f t="shared" si="277"/>
        <v>380000</v>
      </c>
      <c r="W1191" s="54">
        <f>ROUNDUP(装备强化!$F$3*INDEX(装备强化!$C$12:$C$26,MATCH(装备强化附表!W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213</v>
      </c>
      <c r="X1191" s="54">
        <f t="shared" si="278"/>
        <v>426000</v>
      </c>
      <c r="Y1191" s="54">
        <f>ROUNDUP(装备强化!$F$3*INDEX(装备强化!$C$12:$C$26,MATCH(装备强化附表!Y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236</v>
      </c>
      <c r="Z1191" s="54">
        <f t="shared" si="279"/>
        <v>472000</v>
      </c>
      <c r="AA1191" s="54">
        <f>ROUNDUP(装备强化!$F$3*INDEX(装备强化!$C$12:$C$26,MATCH(装备强化附表!AA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414</v>
      </c>
      <c r="AB1191" s="54">
        <f t="shared" si="280"/>
        <v>828000</v>
      </c>
      <c r="AC1191" s="54">
        <f>ROUNDUP(装备强化!$F$3*INDEX(装备强化!$C$12:$C$26,MATCH(装备强化附表!AC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460</v>
      </c>
      <c r="AD1191" s="54">
        <f t="shared" si="281"/>
        <v>920000</v>
      </c>
      <c r="AE1191" s="54">
        <f>ROUNDUP(装备强化!$F$3*INDEX(装备强化!$C$12:$C$26,MATCH(装备强化附表!AE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506</v>
      </c>
      <c r="AF1191" s="54">
        <f t="shared" si="282"/>
        <v>1012000</v>
      </c>
      <c r="AG1191" s="54">
        <f>ROUNDUP(装备强化!$F$3*INDEX(装备强化!$C$12:$C$26,MATCH(装备强化附表!AG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552</v>
      </c>
      <c r="AH1191" s="54">
        <f t="shared" si="283"/>
        <v>1104000</v>
      </c>
      <c r="AI1191" s="54">
        <f>ROUNDUP(装备强化!$F$3*INDEX(装备强化!$C$12:$C$26,MATCH(装备强化附表!AI$1,装备强化!$B$12:$B$26,0))*INDEX(装备强化!$G$12:$G$16,MATCH(装备强化附表!$D1191,装备强化!$F$12:$F$16,0))*(INDEX(装备强化!$K$12:$K$26,MATCH(装备强化附表!$E1191,装备强化!$J$12:$J$26,0))+IF($B1191=1,装备强化!$K$28,0))*INDEX(装备强化!$O$12:$O$21,MATCH(装备强化附表!$C1191,装备强化!$N$12:$N$21,0)),0)</f>
        <v>598</v>
      </c>
      <c r="AJ1191" s="54">
        <f t="shared" si="284"/>
        <v>1196000</v>
      </c>
    </row>
    <row r="1192" spans="1:36">
      <c r="A1192" t="s">
        <v>1333</v>
      </c>
      <c r="B1192">
        <v>0</v>
      </c>
      <c r="C1192" t="s">
        <v>124</v>
      </c>
      <c r="D1192" t="s">
        <v>313</v>
      </c>
      <c r="E1192">
        <v>45</v>
      </c>
      <c r="F1192" t="s">
        <v>232</v>
      </c>
      <c r="G1192" s="54">
        <f>ROUNDUP(装备强化!$F$3*INDEX(装备强化!$C$12:$C$26,MATCH(装备强化附表!G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29</v>
      </c>
      <c r="H1192" s="54">
        <f t="shared" si="270"/>
        <v>58000</v>
      </c>
      <c r="I1192" s="54">
        <f>ROUNDUP(装备强化!$F$3*INDEX(装备强化!$C$12:$C$26,MATCH(装备强化附表!I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44</v>
      </c>
      <c r="J1192" s="54">
        <f t="shared" si="271"/>
        <v>88000</v>
      </c>
      <c r="K1192" s="54">
        <f>ROUNDUP(装备强化!$F$3*INDEX(装备强化!$C$12:$C$26,MATCH(装备强化附表!K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65</v>
      </c>
      <c r="L1192" s="54">
        <f t="shared" si="272"/>
        <v>130000</v>
      </c>
      <c r="M1192" s="54">
        <f>ROUNDUP(装备强化!$F$3*INDEX(装备强化!$C$12:$C$26,MATCH(装备强化附表!M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80</v>
      </c>
      <c r="N1192" s="54">
        <f t="shared" si="273"/>
        <v>160000</v>
      </c>
      <c r="O1192" s="54">
        <f>ROUNDUP(装备强化!$F$3*INDEX(装备强化!$C$12:$C$26,MATCH(装备强化附表!O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101</v>
      </c>
      <c r="P1192" s="54">
        <f t="shared" si="274"/>
        <v>202000</v>
      </c>
      <c r="Q1192" s="54">
        <f>ROUNDUP(装备强化!$F$3*INDEX(装备强化!$C$12:$C$26,MATCH(装备强化附表!Q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180</v>
      </c>
      <c r="R1192" s="54">
        <f t="shared" si="275"/>
        <v>360000</v>
      </c>
      <c r="S1192" s="54">
        <f>ROUNDUP(装备强化!$F$3*INDEX(装备强化!$C$12:$C$26,MATCH(装备强化附表!S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209</v>
      </c>
      <c r="T1192" s="54">
        <f t="shared" si="276"/>
        <v>418000</v>
      </c>
      <c r="U1192" s="54">
        <f>ROUNDUP(装备强化!$F$3*INDEX(装备强化!$C$12:$C$26,MATCH(装备强化附表!U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238</v>
      </c>
      <c r="V1192" s="54">
        <f t="shared" si="277"/>
        <v>476000</v>
      </c>
      <c r="W1192" s="54">
        <f>ROUNDUP(装备强化!$F$3*INDEX(装备强化!$C$12:$C$26,MATCH(装备强化附表!W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266</v>
      </c>
      <c r="X1192" s="54">
        <f t="shared" si="278"/>
        <v>532000</v>
      </c>
      <c r="Y1192" s="54">
        <f>ROUNDUP(装备强化!$F$3*INDEX(装备强化!$C$12:$C$26,MATCH(装备强化附表!Y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295</v>
      </c>
      <c r="Z1192" s="54">
        <f t="shared" si="279"/>
        <v>590000</v>
      </c>
      <c r="AA1192" s="54">
        <f>ROUNDUP(装备强化!$F$3*INDEX(装备强化!$C$12:$C$26,MATCH(装备强化附表!AA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518</v>
      </c>
      <c r="AB1192" s="54">
        <f t="shared" si="280"/>
        <v>1036000</v>
      </c>
      <c r="AC1192" s="54">
        <f>ROUNDUP(装备强化!$F$3*INDEX(装备强化!$C$12:$C$26,MATCH(装备强化附表!AC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575</v>
      </c>
      <c r="AD1192" s="54">
        <f t="shared" si="281"/>
        <v>1150000</v>
      </c>
      <c r="AE1192" s="54">
        <f>ROUNDUP(装备强化!$F$3*INDEX(装备强化!$C$12:$C$26,MATCH(装备强化附表!AE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633</v>
      </c>
      <c r="AF1192" s="54">
        <f t="shared" si="282"/>
        <v>1266000</v>
      </c>
      <c r="AG1192" s="54">
        <f>ROUNDUP(装备强化!$F$3*INDEX(装备强化!$C$12:$C$26,MATCH(装备强化附表!AG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690</v>
      </c>
      <c r="AH1192" s="54">
        <f t="shared" si="283"/>
        <v>1380000</v>
      </c>
      <c r="AI1192" s="54">
        <f>ROUNDUP(装备强化!$F$3*INDEX(装备强化!$C$12:$C$26,MATCH(装备强化附表!AI$1,装备强化!$B$12:$B$26,0))*INDEX(装备强化!$G$12:$G$16,MATCH(装备强化附表!$D1192,装备强化!$F$12:$F$16,0))*(INDEX(装备强化!$K$12:$K$26,MATCH(装备强化附表!$E1192,装备强化!$J$12:$J$26,0))+IF($B1192=1,装备强化!$K$28,0))*INDEX(装备强化!$O$12:$O$21,MATCH(装备强化附表!$C1192,装备强化!$N$12:$N$21,0)),0)</f>
        <v>748</v>
      </c>
      <c r="AJ1192" s="54">
        <f t="shared" si="284"/>
        <v>1496000</v>
      </c>
    </row>
    <row r="1193" spans="1:36">
      <c r="A1193" t="s">
        <v>1338</v>
      </c>
      <c r="B1193">
        <v>0</v>
      </c>
      <c r="C1193" t="s">
        <v>125</v>
      </c>
      <c r="D1193" t="s">
        <v>313</v>
      </c>
      <c r="E1193">
        <v>45</v>
      </c>
      <c r="F1193" t="s">
        <v>232</v>
      </c>
      <c r="G1193" s="54">
        <f>ROUNDUP(装备强化!$F$3*INDEX(装备强化!$C$12:$C$26,MATCH(装备强化附表!G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29</v>
      </c>
      <c r="H1193" s="54">
        <f t="shared" si="270"/>
        <v>58000</v>
      </c>
      <c r="I1193" s="54">
        <f>ROUNDUP(装备强化!$F$3*INDEX(装备强化!$C$12:$C$26,MATCH(装备强化附表!I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44</v>
      </c>
      <c r="J1193" s="54">
        <f t="shared" si="271"/>
        <v>88000</v>
      </c>
      <c r="K1193" s="54">
        <f>ROUNDUP(装备强化!$F$3*INDEX(装备强化!$C$12:$C$26,MATCH(装备强化附表!K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65</v>
      </c>
      <c r="L1193" s="54">
        <f t="shared" si="272"/>
        <v>130000</v>
      </c>
      <c r="M1193" s="54">
        <f>ROUNDUP(装备强化!$F$3*INDEX(装备强化!$C$12:$C$26,MATCH(装备强化附表!M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80</v>
      </c>
      <c r="N1193" s="54">
        <f t="shared" si="273"/>
        <v>160000</v>
      </c>
      <c r="O1193" s="54">
        <f>ROUNDUP(装备强化!$F$3*INDEX(装备强化!$C$12:$C$26,MATCH(装备强化附表!O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101</v>
      </c>
      <c r="P1193" s="54">
        <f t="shared" si="274"/>
        <v>202000</v>
      </c>
      <c r="Q1193" s="54">
        <f>ROUNDUP(装备强化!$F$3*INDEX(装备强化!$C$12:$C$26,MATCH(装备强化附表!Q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180</v>
      </c>
      <c r="R1193" s="54">
        <f t="shared" si="275"/>
        <v>360000</v>
      </c>
      <c r="S1193" s="54">
        <f>ROUNDUP(装备强化!$F$3*INDEX(装备强化!$C$12:$C$26,MATCH(装备强化附表!S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209</v>
      </c>
      <c r="T1193" s="54">
        <f t="shared" si="276"/>
        <v>418000</v>
      </c>
      <c r="U1193" s="54">
        <f>ROUNDUP(装备强化!$F$3*INDEX(装备强化!$C$12:$C$26,MATCH(装备强化附表!U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238</v>
      </c>
      <c r="V1193" s="54">
        <f t="shared" si="277"/>
        <v>476000</v>
      </c>
      <c r="W1193" s="54">
        <f>ROUNDUP(装备强化!$F$3*INDEX(装备强化!$C$12:$C$26,MATCH(装备强化附表!W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266</v>
      </c>
      <c r="X1193" s="54">
        <f t="shared" si="278"/>
        <v>532000</v>
      </c>
      <c r="Y1193" s="54">
        <f>ROUNDUP(装备强化!$F$3*INDEX(装备强化!$C$12:$C$26,MATCH(装备强化附表!Y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295</v>
      </c>
      <c r="Z1193" s="54">
        <f t="shared" si="279"/>
        <v>590000</v>
      </c>
      <c r="AA1193" s="54">
        <f>ROUNDUP(装备强化!$F$3*INDEX(装备强化!$C$12:$C$26,MATCH(装备强化附表!AA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518</v>
      </c>
      <c r="AB1193" s="54">
        <f t="shared" si="280"/>
        <v>1036000</v>
      </c>
      <c r="AC1193" s="54">
        <f>ROUNDUP(装备强化!$F$3*INDEX(装备强化!$C$12:$C$26,MATCH(装备强化附表!AC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575</v>
      </c>
      <c r="AD1193" s="54">
        <f t="shared" si="281"/>
        <v>1150000</v>
      </c>
      <c r="AE1193" s="54">
        <f>ROUNDUP(装备强化!$F$3*INDEX(装备强化!$C$12:$C$26,MATCH(装备强化附表!AE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633</v>
      </c>
      <c r="AF1193" s="54">
        <f t="shared" si="282"/>
        <v>1266000</v>
      </c>
      <c r="AG1193" s="54">
        <f>ROUNDUP(装备强化!$F$3*INDEX(装备强化!$C$12:$C$26,MATCH(装备强化附表!AG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690</v>
      </c>
      <c r="AH1193" s="54">
        <f t="shared" si="283"/>
        <v>1380000</v>
      </c>
      <c r="AI1193" s="54">
        <f>ROUNDUP(装备强化!$F$3*INDEX(装备强化!$C$12:$C$26,MATCH(装备强化附表!AI$1,装备强化!$B$12:$B$26,0))*INDEX(装备强化!$G$12:$G$16,MATCH(装备强化附表!$D1193,装备强化!$F$12:$F$16,0))*(INDEX(装备强化!$K$12:$K$26,MATCH(装备强化附表!$E1193,装备强化!$J$12:$J$26,0))+IF($B1193=1,装备强化!$K$28,0))*INDEX(装备强化!$O$12:$O$21,MATCH(装备强化附表!$C1193,装备强化!$N$12:$N$21,0)),0)</f>
        <v>748</v>
      </c>
      <c r="AJ1193" s="54">
        <f t="shared" si="284"/>
        <v>1496000</v>
      </c>
    </row>
    <row r="1194" spans="1:36">
      <c r="A1194" t="s">
        <v>1343</v>
      </c>
      <c r="B1194">
        <v>0</v>
      </c>
      <c r="C1194" t="s">
        <v>130</v>
      </c>
      <c r="D1194" t="s">
        <v>313</v>
      </c>
      <c r="E1194">
        <v>45</v>
      </c>
      <c r="F1194" t="s">
        <v>232</v>
      </c>
      <c r="G1194" s="54">
        <f>ROUNDUP(装备强化!$F$3*INDEX(装备强化!$C$12:$C$26,MATCH(装备强化附表!G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23</v>
      </c>
      <c r="H1194" s="54">
        <f t="shared" si="270"/>
        <v>46000</v>
      </c>
      <c r="I1194" s="54">
        <f>ROUNDUP(装备强化!$F$3*INDEX(装备强化!$C$12:$C$26,MATCH(装备强化附表!I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35</v>
      </c>
      <c r="J1194" s="54">
        <f t="shared" si="271"/>
        <v>70000</v>
      </c>
      <c r="K1194" s="54">
        <f>ROUNDUP(装备强化!$F$3*INDEX(装备强化!$C$12:$C$26,MATCH(装备强化附表!K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52</v>
      </c>
      <c r="L1194" s="54">
        <f t="shared" si="272"/>
        <v>104000</v>
      </c>
      <c r="M1194" s="54">
        <f>ROUNDUP(装备强化!$F$3*INDEX(装备强化!$C$12:$C$26,MATCH(装备强化附表!M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64</v>
      </c>
      <c r="N1194" s="54">
        <f t="shared" si="273"/>
        <v>128000</v>
      </c>
      <c r="O1194" s="54">
        <f>ROUNDUP(装备强化!$F$3*INDEX(装备强化!$C$12:$C$26,MATCH(装备强化附表!O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81</v>
      </c>
      <c r="P1194" s="54">
        <f t="shared" si="274"/>
        <v>162000</v>
      </c>
      <c r="Q1194" s="54">
        <f>ROUNDUP(装备强化!$F$3*INDEX(装备强化!$C$12:$C$26,MATCH(装备强化附表!Q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144</v>
      </c>
      <c r="R1194" s="54">
        <f t="shared" si="275"/>
        <v>288000</v>
      </c>
      <c r="S1194" s="54">
        <f>ROUNDUP(装备强化!$F$3*INDEX(装备强化!$C$12:$C$26,MATCH(装备强化附表!S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167</v>
      </c>
      <c r="T1194" s="54">
        <f t="shared" si="276"/>
        <v>334000</v>
      </c>
      <c r="U1194" s="54">
        <f>ROUNDUP(装备强化!$F$3*INDEX(装备强化!$C$12:$C$26,MATCH(装备强化附表!U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190</v>
      </c>
      <c r="V1194" s="54">
        <f t="shared" si="277"/>
        <v>380000</v>
      </c>
      <c r="W1194" s="54">
        <f>ROUNDUP(装备强化!$F$3*INDEX(装备强化!$C$12:$C$26,MATCH(装备强化附表!W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213</v>
      </c>
      <c r="X1194" s="54">
        <f t="shared" si="278"/>
        <v>426000</v>
      </c>
      <c r="Y1194" s="54">
        <f>ROUNDUP(装备强化!$F$3*INDEX(装备强化!$C$12:$C$26,MATCH(装备强化附表!Y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236</v>
      </c>
      <c r="Z1194" s="54">
        <f t="shared" si="279"/>
        <v>472000</v>
      </c>
      <c r="AA1194" s="54">
        <f>ROUNDUP(装备强化!$F$3*INDEX(装备强化!$C$12:$C$26,MATCH(装备强化附表!AA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414</v>
      </c>
      <c r="AB1194" s="54">
        <f t="shared" si="280"/>
        <v>828000</v>
      </c>
      <c r="AC1194" s="54">
        <f>ROUNDUP(装备强化!$F$3*INDEX(装备强化!$C$12:$C$26,MATCH(装备强化附表!AC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460</v>
      </c>
      <c r="AD1194" s="54">
        <f t="shared" si="281"/>
        <v>920000</v>
      </c>
      <c r="AE1194" s="54">
        <f>ROUNDUP(装备强化!$F$3*INDEX(装备强化!$C$12:$C$26,MATCH(装备强化附表!AE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506</v>
      </c>
      <c r="AF1194" s="54">
        <f t="shared" si="282"/>
        <v>1012000</v>
      </c>
      <c r="AG1194" s="54">
        <f>ROUNDUP(装备强化!$F$3*INDEX(装备强化!$C$12:$C$26,MATCH(装备强化附表!AG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552</v>
      </c>
      <c r="AH1194" s="54">
        <f t="shared" si="283"/>
        <v>1104000</v>
      </c>
      <c r="AI1194" s="54">
        <f>ROUNDUP(装备强化!$F$3*INDEX(装备强化!$C$12:$C$26,MATCH(装备强化附表!AI$1,装备强化!$B$12:$B$26,0))*INDEX(装备强化!$G$12:$G$16,MATCH(装备强化附表!$D1194,装备强化!$F$12:$F$16,0))*(INDEX(装备强化!$K$12:$K$26,MATCH(装备强化附表!$E1194,装备强化!$J$12:$J$26,0))+IF($B1194=1,装备强化!$K$28,0))*INDEX(装备强化!$O$12:$O$21,MATCH(装备强化附表!$C1194,装备强化!$N$12:$N$21,0)),0)</f>
        <v>598</v>
      </c>
      <c r="AJ1194" s="54">
        <f t="shared" si="284"/>
        <v>1196000</v>
      </c>
    </row>
    <row r="1195" spans="1:36">
      <c r="A1195" t="s">
        <v>1348</v>
      </c>
      <c r="B1195">
        <v>0</v>
      </c>
      <c r="C1195" t="s">
        <v>131</v>
      </c>
      <c r="D1195" t="s">
        <v>313</v>
      </c>
      <c r="E1195">
        <v>45</v>
      </c>
      <c r="F1195" t="s">
        <v>232</v>
      </c>
      <c r="G1195" s="54">
        <f>ROUNDUP(装备强化!$F$3*INDEX(装备强化!$C$12:$C$26,MATCH(装备强化附表!G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23</v>
      </c>
      <c r="H1195" s="54">
        <f t="shared" si="270"/>
        <v>46000</v>
      </c>
      <c r="I1195" s="54">
        <f>ROUNDUP(装备强化!$F$3*INDEX(装备强化!$C$12:$C$26,MATCH(装备强化附表!I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35</v>
      </c>
      <c r="J1195" s="54">
        <f t="shared" si="271"/>
        <v>70000</v>
      </c>
      <c r="K1195" s="54">
        <f>ROUNDUP(装备强化!$F$3*INDEX(装备强化!$C$12:$C$26,MATCH(装备强化附表!K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52</v>
      </c>
      <c r="L1195" s="54">
        <f t="shared" si="272"/>
        <v>104000</v>
      </c>
      <c r="M1195" s="54">
        <f>ROUNDUP(装备强化!$F$3*INDEX(装备强化!$C$12:$C$26,MATCH(装备强化附表!M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64</v>
      </c>
      <c r="N1195" s="54">
        <f t="shared" si="273"/>
        <v>128000</v>
      </c>
      <c r="O1195" s="54">
        <f>ROUNDUP(装备强化!$F$3*INDEX(装备强化!$C$12:$C$26,MATCH(装备强化附表!O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81</v>
      </c>
      <c r="P1195" s="54">
        <f t="shared" si="274"/>
        <v>162000</v>
      </c>
      <c r="Q1195" s="54">
        <f>ROUNDUP(装备强化!$F$3*INDEX(装备强化!$C$12:$C$26,MATCH(装备强化附表!Q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144</v>
      </c>
      <c r="R1195" s="54">
        <f t="shared" si="275"/>
        <v>288000</v>
      </c>
      <c r="S1195" s="54">
        <f>ROUNDUP(装备强化!$F$3*INDEX(装备强化!$C$12:$C$26,MATCH(装备强化附表!S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167</v>
      </c>
      <c r="T1195" s="54">
        <f t="shared" si="276"/>
        <v>334000</v>
      </c>
      <c r="U1195" s="54">
        <f>ROUNDUP(装备强化!$F$3*INDEX(装备强化!$C$12:$C$26,MATCH(装备强化附表!U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190</v>
      </c>
      <c r="V1195" s="54">
        <f t="shared" si="277"/>
        <v>380000</v>
      </c>
      <c r="W1195" s="54">
        <f>ROUNDUP(装备强化!$F$3*INDEX(装备强化!$C$12:$C$26,MATCH(装备强化附表!W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213</v>
      </c>
      <c r="X1195" s="54">
        <f t="shared" si="278"/>
        <v>426000</v>
      </c>
      <c r="Y1195" s="54">
        <f>ROUNDUP(装备强化!$F$3*INDEX(装备强化!$C$12:$C$26,MATCH(装备强化附表!Y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236</v>
      </c>
      <c r="Z1195" s="54">
        <f t="shared" si="279"/>
        <v>472000</v>
      </c>
      <c r="AA1195" s="54">
        <f>ROUNDUP(装备强化!$F$3*INDEX(装备强化!$C$12:$C$26,MATCH(装备强化附表!AA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414</v>
      </c>
      <c r="AB1195" s="54">
        <f t="shared" si="280"/>
        <v>828000</v>
      </c>
      <c r="AC1195" s="54">
        <f>ROUNDUP(装备强化!$F$3*INDEX(装备强化!$C$12:$C$26,MATCH(装备强化附表!AC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460</v>
      </c>
      <c r="AD1195" s="54">
        <f t="shared" si="281"/>
        <v>920000</v>
      </c>
      <c r="AE1195" s="54">
        <f>ROUNDUP(装备强化!$F$3*INDEX(装备强化!$C$12:$C$26,MATCH(装备强化附表!AE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506</v>
      </c>
      <c r="AF1195" s="54">
        <f t="shared" si="282"/>
        <v>1012000</v>
      </c>
      <c r="AG1195" s="54">
        <f>ROUNDUP(装备强化!$F$3*INDEX(装备强化!$C$12:$C$26,MATCH(装备强化附表!AG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552</v>
      </c>
      <c r="AH1195" s="54">
        <f t="shared" si="283"/>
        <v>1104000</v>
      </c>
      <c r="AI1195" s="54">
        <f>ROUNDUP(装备强化!$F$3*INDEX(装备强化!$C$12:$C$26,MATCH(装备强化附表!AI$1,装备强化!$B$12:$B$26,0))*INDEX(装备强化!$G$12:$G$16,MATCH(装备强化附表!$D1195,装备强化!$F$12:$F$16,0))*(INDEX(装备强化!$K$12:$K$26,MATCH(装备强化附表!$E1195,装备强化!$J$12:$J$26,0))+IF($B1195=1,装备强化!$K$28,0))*INDEX(装备强化!$O$12:$O$21,MATCH(装备强化附表!$C1195,装备强化!$N$12:$N$21,0)),0)</f>
        <v>598</v>
      </c>
      <c r="AJ1195" s="54">
        <f t="shared" si="284"/>
        <v>1196000</v>
      </c>
    </row>
    <row r="1196" spans="1:36">
      <c r="A1196" t="s">
        <v>1353</v>
      </c>
      <c r="B1196">
        <v>0</v>
      </c>
      <c r="C1196" t="s">
        <v>132</v>
      </c>
      <c r="D1196" t="s">
        <v>313</v>
      </c>
      <c r="E1196">
        <v>45</v>
      </c>
      <c r="F1196" t="s">
        <v>232</v>
      </c>
      <c r="G1196" s="54">
        <f>ROUNDUP(装备强化!$F$3*INDEX(装备强化!$C$12:$C$26,MATCH(装备强化附表!G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14</v>
      </c>
      <c r="H1196" s="54">
        <f t="shared" si="270"/>
        <v>28000</v>
      </c>
      <c r="I1196" s="54">
        <f>ROUNDUP(装备强化!$F$3*INDEX(装备强化!$C$12:$C$26,MATCH(装备强化附表!I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21</v>
      </c>
      <c r="J1196" s="54">
        <f t="shared" si="271"/>
        <v>42000</v>
      </c>
      <c r="K1196" s="54">
        <f>ROUNDUP(装备强化!$F$3*INDEX(装备强化!$C$12:$C$26,MATCH(装备强化附表!K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32</v>
      </c>
      <c r="L1196" s="54">
        <f t="shared" si="272"/>
        <v>64000</v>
      </c>
      <c r="M1196" s="54">
        <f>ROUNDUP(装备强化!$F$3*INDEX(装备强化!$C$12:$C$26,MATCH(装备强化附表!M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38</v>
      </c>
      <c r="N1196" s="54">
        <f t="shared" si="273"/>
        <v>76000</v>
      </c>
      <c r="O1196" s="54">
        <f>ROUNDUP(装备强化!$F$3*INDEX(装备强化!$C$12:$C$26,MATCH(装备强化附表!O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49</v>
      </c>
      <c r="P1196" s="54">
        <f t="shared" si="274"/>
        <v>98000</v>
      </c>
      <c r="Q1196" s="54">
        <f>ROUNDUP(装备强化!$F$3*INDEX(装备强化!$C$12:$C$26,MATCH(装备强化附表!Q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87</v>
      </c>
      <c r="R1196" s="54">
        <f t="shared" si="275"/>
        <v>174000</v>
      </c>
      <c r="S1196" s="54">
        <f>ROUNDUP(装备强化!$F$3*INDEX(装备强化!$C$12:$C$26,MATCH(装备强化附表!S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101</v>
      </c>
      <c r="T1196" s="54">
        <f t="shared" si="276"/>
        <v>202000</v>
      </c>
      <c r="U1196" s="54">
        <f>ROUNDUP(装备强化!$F$3*INDEX(装备强化!$C$12:$C$26,MATCH(装备强化附表!U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114</v>
      </c>
      <c r="V1196" s="54">
        <f t="shared" si="277"/>
        <v>228000</v>
      </c>
      <c r="W1196" s="54">
        <f>ROUNDUP(装备强化!$F$3*INDEX(装备强化!$C$12:$C$26,MATCH(装备强化附表!W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128</v>
      </c>
      <c r="X1196" s="54">
        <f t="shared" si="278"/>
        <v>256000</v>
      </c>
      <c r="Y1196" s="54">
        <f>ROUNDUP(装备强化!$F$3*INDEX(装备强化!$C$12:$C$26,MATCH(装备强化附表!Y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142</v>
      </c>
      <c r="Z1196" s="54">
        <f t="shared" si="279"/>
        <v>284000</v>
      </c>
      <c r="AA1196" s="54">
        <f>ROUNDUP(装备强化!$F$3*INDEX(装备强化!$C$12:$C$26,MATCH(装备强化附表!AA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249</v>
      </c>
      <c r="AB1196" s="54">
        <f t="shared" si="280"/>
        <v>498000</v>
      </c>
      <c r="AC1196" s="54">
        <f>ROUNDUP(装备强化!$F$3*INDEX(装备强化!$C$12:$C$26,MATCH(装备强化附表!AC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276</v>
      </c>
      <c r="AD1196" s="54">
        <f t="shared" si="281"/>
        <v>552000</v>
      </c>
      <c r="AE1196" s="54">
        <f>ROUNDUP(装备强化!$F$3*INDEX(装备强化!$C$12:$C$26,MATCH(装备强化附表!AE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304</v>
      </c>
      <c r="AF1196" s="54">
        <f t="shared" si="282"/>
        <v>608000</v>
      </c>
      <c r="AG1196" s="54">
        <f>ROUNDUP(装备强化!$F$3*INDEX(装备强化!$C$12:$C$26,MATCH(装备强化附表!AG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332</v>
      </c>
      <c r="AH1196" s="54">
        <f t="shared" si="283"/>
        <v>664000</v>
      </c>
      <c r="AI1196" s="54">
        <f>ROUNDUP(装备强化!$F$3*INDEX(装备强化!$C$12:$C$26,MATCH(装备强化附表!AI$1,装备强化!$B$12:$B$26,0))*INDEX(装备强化!$G$12:$G$16,MATCH(装备强化附表!$D1196,装备强化!$F$12:$F$16,0))*(INDEX(装备强化!$K$12:$K$26,MATCH(装备强化附表!$E1196,装备强化!$J$12:$J$26,0))+IF($B1196=1,装备强化!$K$28,0))*INDEX(装备强化!$O$12:$O$21,MATCH(装备强化附表!$C1196,装备强化!$N$12:$N$21,0)),0)</f>
        <v>359</v>
      </c>
      <c r="AJ1196" s="54">
        <f t="shared" si="284"/>
        <v>718000</v>
      </c>
    </row>
    <row r="1197" spans="1:36">
      <c r="A1197" t="s">
        <v>1358</v>
      </c>
      <c r="B1197">
        <v>0</v>
      </c>
      <c r="C1197" t="s">
        <v>127</v>
      </c>
      <c r="D1197" t="s">
        <v>313</v>
      </c>
      <c r="E1197">
        <v>45</v>
      </c>
      <c r="F1197" t="s">
        <v>135</v>
      </c>
      <c r="G1197" s="54">
        <f>ROUNDUP(装备强化!$F$3*INDEX(装备强化!$C$12:$C$26,MATCH(装备强化附表!G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46</v>
      </c>
      <c r="H1197" s="54">
        <f t="shared" si="270"/>
        <v>92000</v>
      </c>
      <c r="I1197" s="54">
        <f>ROUNDUP(装备强化!$F$3*INDEX(装备强化!$C$12:$C$26,MATCH(装备强化附表!I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69</v>
      </c>
      <c r="J1197" s="54">
        <f t="shared" si="271"/>
        <v>138000</v>
      </c>
      <c r="K1197" s="54">
        <f>ROUNDUP(装备强化!$F$3*INDEX(装备强化!$C$12:$C$26,MATCH(装备强化附表!K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104</v>
      </c>
      <c r="L1197" s="54">
        <f t="shared" si="272"/>
        <v>208000</v>
      </c>
      <c r="M1197" s="54">
        <f>ROUNDUP(装备强化!$F$3*INDEX(装备强化!$C$12:$C$26,MATCH(装备强化附表!M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127</v>
      </c>
      <c r="N1197" s="54">
        <f t="shared" si="273"/>
        <v>254000</v>
      </c>
      <c r="O1197" s="54">
        <f>ROUNDUP(装备强化!$F$3*INDEX(装备强化!$C$12:$C$26,MATCH(装备强化附表!O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161</v>
      </c>
      <c r="P1197" s="54">
        <f t="shared" si="274"/>
        <v>322000</v>
      </c>
      <c r="Q1197" s="54">
        <f>ROUNDUP(装备强化!$F$3*INDEX(装备强化!$C$12:$C$26,MATCH(装备强化附表!Q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288</v>
      </c>
      <c r="R1197" s="54">
        <f t="shared" si="275"/>
        <v>576000</v>
      </c>
      <c r="S1197" s="54">
        <f>ROUNDUP(装备强化!$F$3*INDEX(装备强化!$C$12:$C$26,MATCH(装备强化附表!S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334</v>
      </c>
      <c r="T1197" s="54">
        <f t="shared" si="276"/>
        <v>668000</v>
      </c>
      <c r="U1197" s="54">
        <f>ROUNDUP(装备强化!$F$3*INDEX(装备强化!$C$12:$C$26,MATCH(装备强化附表!U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380</v>
      </c>
      <c r="V1197" s="54">
        <f t="shared" si="277"/>
        <v>760000</v>
      </c>
      <c r="W1197" s="54">
        <f>ROUNDUP(装备强化!$F$3*INDEX(装备强化!$C$12:$C$26,MATCH(装备强化附表!W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426</v>
      </c>
      <c r="X1197" s="54">
        <f t="shared" si="278"/>
        <v>852000</v>
      </c>
      <c r="Y1197" s="54">
        <f>ROUNDUP(装备强化!$F$3*INDEX(装备强化!$C$12:$C$26,MATCH(装备强化附表!Y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472</v>
      </c>
      <c r="Z1197" s="54">
        <f t="shared" si="279"/>
        <v>944000</v>
      </c>
      <c r="AA1197" s="54">
        <f>ROUNDUP(装备强化!$F$3*INDEX(装备强化!$C$12:$C$26,MATCH(装备强化附表!AA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828</v>
      </c>
      <c r="AB1197" s="54">
        <f t="shared" si="280"/>
        <v>1656000</v>
      </c>
      <c r="AC1197" s="54">
        <f>ROUNDUP(装备强化!$F$3*INDEX(装备强化!$C$12:$C$26,MATCH(装备强化附表!AC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920</v>
      </c>
      <c r="AD1197" s="54">
        <f t="shared" si="281"/>
        <v>1840000</v>
      </c>
      <c r="AE1197" s="54">
        <f>ROUNDUP(装备强化!$F$3*INDEX(装备强化!$C$12:$C$26,MATCH(装备强化附表!AE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1012</v>
      </c>
      <c r="AF1197" s="54">
        <f t="shared" si="282"/>
        <v>2024000</v>
      </c>
      <c r="AG1197" s="54">
        <f>ROUNDUP(装备强化!$F$3*INDEX(装备强化!$C$12:$C$26,MATCH(装备强化附表!AG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1104</v>
      </c>
      <c r="AH1197" s="54">
        <f t="shared" si="283"/>
        <v>2208000</v>
      </c>
      <c r="AI1197" s="54">
        <f>ROUNDUP(装备强化!$F$3*INDEX(装备强化!$C$12:$C$26,MATCH(装备强化附表!AI$1,装备强化!$B$12:$B$26,0))*INDEX(装备强化!$G$12:$G$16,MATCH(装备强化附表!$D1197,装备强化!$F$12:$F$16,0))*(INDEX(装备强化!$K$12:$K$26,MATCH(装备强化附表!$E1197,装备强化!$J$12:$J$26,0))+IF($B1197=1,装备强化!$K$28,0))*INDEX(装备强化!$O$12:$O$21,MATCH(装备强化附表!$C1197,装备强化!$N$12:$N$21,0)),0)</f>
        <v>1196</v>
      </c>
      <c r="AJ1197" s="54">
        <f t="shared" si="284"/>
        <v>2392000</v>
      </c>
    </row>
    <row r="1198" spans="1:36">
      <c r="A1198" t="s">
        <v>1363</v>
      </c>
      <c r="B1198">
        <v>1</v>
      </c>
      <c r="C1198" t="s">
        <v>127</v>
      </c>
      <c r="D1198" t="s">
        <v>313</v>
      </c>
      <c r="E1198">
        <v>45</v>
      </c>
      <c r="F1198" t="s">
        <v>135</v>
      </c>
      <c r="G1198" s="54">
        <f>ROUNDUP(装备强化!$F$3*INDEX(装备强化!$C$12:$C$26,MATCH(装备强化附表!G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58</v>
      </c>
      <c r="H1198" s="54">
        <f t="shared" si="270"/>
        <v>116000</v>
      </c>
      <c r="I1198" s="54">
        <f>ROUNDUP(装备强化!$F$3*INDEX(装备强化!$C$12:$C$26,MATCH(装备强化附表!I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87</v>
      </c>
      <c r="J1198" s="54">
        <f t="shared" si="271"/>
        <v>174000</v>
      </c>
      <c r="K1198" s="54">
        <f>ROUNDUP(装备强化!$F$3*INDEX(装备强化!$C$12:$C$26,MATCH(装备强化附表!K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131</v>
      </c>
      <c r="L1198" s="54">
        <f t="shared" si="272"/>
        <v>262000</v>
      </c>
      <c r="M1198" s="54">
        <f>ROUNDUP(装备强化!$F$3*INDEX(装备强化!$C$12:$C$26,MATCH(装备强化附表!M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160</v>
      </c>
      <c r="N1198" s="54">
        <f t="shared" si="273"/>
        <v>320000</v>
      </c>
      <c r="O1198" s="54">
        <f>ROUNDUP(装备强化!$F$3*INDEX(装备强化!$C$12:$C$26,MATCH(装备强化附表!O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203</v>
      </c>
      <c r="P1198" s="54">
        <f t="shared" si="274"/>
        <v>406000</v>
      </c>
      <c r="Q1198" s="54">
        <f>ROUNDUP(装备强化!$F$3*INDEX(装备强化!$C$12:$C$26,MATCH(装备强化附表!Q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363</v>
      </c>
      <c r="R1198" s="54">
        <f t="shared" si="275"/>
        <v>726000</v>
      </c>
      <c r="S1198" s="54">
        <f>ROUNDUP(装备强化!$F$3*INDEX(装备强化!$C$12:$C$26,MATCH(装备强化附表!S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421</v>
      </c>
      <c r="T1198" s="54">
        <f t="shared" si="276"/>
        <v>842000</v>
      </c>
      <c r="U1198" s="54">
        <f>ROUNDUP(装备强化!$F$3*INDEX(装备强化!$C$12:$C$26,MATCH(装备强化附表!U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479</v>
      </c>
      <c r="V1198" s="54">
        <f t="shared" si="277"/>
        <v>958000</v>
      </c>
      <c r="W1198" s="54">
        <f>ROUNDUP(装备强化!$F$3*INDEX(装备强化!$C$12:$C$26,MATCH(装备强化附表!W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537</v>
      </c>
      <c r="X1198" s="54">
        <f t="shared" si="278"/>
        <v>1074000</v>
      </c>
      <c r="Y1198" s="54">
        <f>ROUNDUP(装备强化!$F$3*INDEX(装备强化!$C$12:$C$26,MATCH(装备强化附表!Y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595</v>
      </c>
      <c r="Z1198" s="54">
        <f t="shared" si="279"/>
        <v>1190000</v>
      </c>
      <c r="AA1198" s="54">
        <f>ROUNDUP(装备强化!$F$3*INDEX(装备强化!$C$12:$C$26,MATCH(装备强化附表!AA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1044</v>
      </c>
      <c r="AB1198" s="54">
        <f t="shared" si="280"/>
        <v>2088000</v>
      </c>
      <c r="AC1198" s="54">
        <f>ROUNDUP(装备强化!$F$3*INDEX(装备强化!$C$12:$C$26,MATCH(装备强化附表!AC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1160</v>
      </c>
      <c r="AD1198" s="54">
        <f t="shared" si="281"/>
        <v>2320000</v>
      </c>
      <c r="AE1198" s="54">
        <f>ROUNDUP(装备强化!$F$3*INDEX(装备强化!$C$12:$C$26,MATCH(装备强化附表!AE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1276</v>
      </c>
      <c r="AF1198" s="54">
        <f t="shared" si="282"/>
        <v>2552000</v>
      </c>
      <c r="AG1198" s="54">
        <f>ROUNDUP(装备强化!$F$3*INDEX(装备强化!$C$12:$C$26,MATCH(装备强化附表!AG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1392</v>
      </c>
      <c r="AH1198" s="54">
        <f t="shared" si="283"/>
        <v>2784000</v>
      </c>
      <c r="AI1198" s="54">
        <f>ROUNDUP(装备强化!$F$3*INDEX(装备强化!$C$12:$C$26,MATCH(装备强化附表!AI$1,装备强化!$B$12:$B$26,0))*INDEX(装备强化!$G$12:$G$16,MATCH(装备强化附表!$D1198,装备强化!$F$12:$F$16,0))*(INDEX(装备强化!$K$12:$K$26,MATCH(装备强化附表!$E1198,装备强化!$J$12:$J$26,0))+IF($B1198=1,装备强化!$K$28,0))*INDEX(装备强化!$O$12:$O$21,MATCH(装备强化附表!$C1198,装备强化!$N$12:$N$21,0)),0)</f>
        <v>1508</v>
      </c>
      <c r="AJ1198" s="54">
        <f t="shared" si="284"/>
        <v>3016000</v>
      </c>
    </row>
    <row r="1199" spans="1:36">
      <c r="A1199" t="s">
        <v>1368</v>
      </c>
      <c r="B1199">
        <v>0</v>
      </c>
      <c r="C1199" t="s">
        <v>128</v>
      </c>
      <c r="D1199" t="s">
        <v>313</v>
      </c>
      <c r="E1199">
        <v>45</v>
      </c>
      <c r="F1199" t="s">
        <v>135</v>
      </c>
      <c r="G1199" s="54">
        <f>ROUNDUP(装备强化!$F$3*INDEX(装备强化!$C$12:$C$26,MATCH(装备强化附表!G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29</v>
      </c>
      <c r="H1199" s="54">
        <f t="shared" si="270"/>
        <v>58000</v>
      </c>
      <c r="I1199" s="54">
        <f>ROUNDUP(装备强化!$F$3*INDEX(装备强化!$C$12:$C$26,MATCH(装备强化附表!I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44</v>
      </c>
      <c r="J1199" s="54">
        <f t="shared" si="271"/>
        <v>88000</v>
      </c>
      <c r="K1199" s="54">
        <f>ROUNDUP(装备强化!$F$3*INDEX(装备强化!$C$12:$C$26,MATCH(装备强化附表!K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65</v>
      </c>
      <c r="L1199" s="54">
        <f t="shared" si="272"/>
        <v>130000</v>
      </c>
      <c r="M1199" s="54">
        <f>ROUNDUP(装备强化!$F$3*INDEX(装备强化!$C$12:$C$26,MATCH(装备强化附表!M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80</v>
      </c>
      <c r="N1199" s="54">
        <f t="shared" si="273"/>
        <v>160000</v>
      </c>
      <c r="O1199" s="54">
        <f>ROUNDUP(装备强化!$F$3*INDEX(装备强化!$C$12:$C$26,MATCH(装备强化附表!O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101</v>
      </c>
      <c r="P1199" s="54">
        <f t="shared" si="274"/>
        <v>202000</v>
      </c>
      <c r="Q1199" s="54">
        <f>ROUNDUP(装备强化!$F$3*INDEX(装备强化!$C$12:$C$26,MATCH(装备强化附表!Q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180</v>
      </c>
      <c r="R1199" s="54">
        <f t="shared" si="275"/>
        <v>360000</v>
      </c>
      <c r="S1199" s="54">
        <f>ROUNDUP(装备强化!$F$3*INDEX(装备强化!$C$12:$C$26,MATCH(装备强化附表!S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209</v>
      </c>
      <c r="T1199" s="54">
        <f t="shared" si="276"/>
        <v>418000</v>
      </c>
      <c r="U1199" s="54">
        <f>ROUNDUP(装备强化!$F$3*INDEX(装备强化!$C$12:$C$26,MATCH(装备强化附表!U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238</v>
      </c>
      <c r="V1199" s="54">
        <f t="shared" si="277"/>
        <v>476000</v>
      </c>
      <c r="W1199" s="54">
        <f>ROUNDUP(装备强化!$F$3*INDEX(装备强化!$C$12:$C$26,MATCH(装备强化附表!W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266</v>
      </c>
      <c r="X1199" s="54">
        <f t="shared" si="278"/>
        <v>532000</v>
      </c>
      <c r="Y1199" s="54">
        <f>ROUNDUP(装备强化!$F$3*INDEX(装备强化!$C$12:$C$26,MATCH(装备强化附表!Y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295</v>
      </c>
      <c r="Z1199" s="54">
        <f t="shared" si="279"/>
        <v>590000</v>
      </c>
      <c r="AA1199" s="54">
        <f>ROUNDUP(装备强化!$F$3*INDEX(装备强化!$C$12:$C$26,MATCH(装备强化附表!AA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518</v>
      </c>
      <c r="AB1199" s="54">
        <f t="shared" si="280"/>
        <v>1036000</v>
      </c>
      <c r="AC1199" s="54">
        <f>ROUNDUP(装备强化!$F$3*INDEX(装备强化!$C$12:$C$26,MATCH(装备强化附表!AC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575</v>
      </c>
      <c r="AD1199" s="54">
        <f t="shared" si="281"/>
        <v>1150000</v>
      </c>
      <c r="AE1199" s="54">
        <f>ROUNDUP(装备强化!$F$3*INDEX(装备强化!$C$12:$C$26,MATCH(装备强化附表!AE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633</v>
      </c>
      <c r="AF1199" s="54">
        <f t="shared" si="282"/>
        <v>1266000</v>
      </c>
      <c r="AG1199" s="54">
        <f>ROUNDUP(装备强化!$F$3*INDEX(装备强化!$C$12:$C$26,MATCH(装备强化附表!AG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690</v>
      </c>
      <c r="AH1199" s="54">
        <f t="shared" si="283"/>
        <v>1380000</v>
      </c>
      <c r="AI1199" s="54">
        <f>ROUNDUP(装备强化!$F$3*INDEX(装备强化!$C$12:$C$26,MATCH(装备强化附表!AI$1,装备强化!$B$12:$B$26,0))*INDEX(装备强化!$G$12:$G$16,MATCH(装备强化附表!$D1199,装备强化!$F$12:$F$16,0))*(INDEX(装备强化!$K$12:$K$26,MATCH(装备强化附表!$E1199,装备强化!$J$12:$J$26,0))+IF($B1199=1,装备强化!$K$28,0))*INDEX(装备强化!$O$12:$O$21,MATCH(装备强化附表!$C1199,装备强化!$N$12:$N$21,0)),0)</f>
        <v>748</v>
      </c>
      <c r="AJ1199" s="54">
        <f t="shared" si="284"/>
        <v>1496000</v>
      </c>
    </row>
    <row r="1200" spans="1:36">
      <c r="A1200" t="s">
        <v>1373</v>
      </c>
      <c r="B1200">
        <v>1</v>
      </c>
      <c r="C1200" t="s">
        <v>128</v>
      </c>
      <c r="D1200" t="s">
        <v>313</v>
      </c>
      <c r="E1200">
        <v>45</v>
      </c>
      <c r="F1200" t="s">
        <v>135</v>
      </c>
      <c r="G1200" s="54">
        <f>ROUNDUP(装备强化!$F$3*INDEX(装备强化!$C$12:$C$26,MATCH(装备强化附表!G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37</v>
      </c>
      <c r="H1200" s="54">
        <f t="shared" si="270"/>
        <v>74000</v>
      </c>
      <c r="I1200" s="54">
        <f>ROUNDUP(装备强化!$F$3*INDEX(装备强化!$C$12:$C$26,MATCH(装备强化附表!I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55</v>
      </c>
      <c r="J1200" s="54">
        <f t="shared" si="271"/>
        <v>110000</v>
      </c>
      <c r="K1200" s="54">
        <f>ROUNDUP(装备强化!$F$3*INDEX(装备强化!$C$12:$C$26,MATCH(装备强化附表!K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82</v>
      </c>
      <c r="L1200" s="54">
        <f t="shared" si="272"/>
        <v>164000</v>
      </c>
      <c r="M1200" s="54">
        <f>ROUNDUP(装备强化!$F$3*INDEX(装备强化!$C$12:$C$26,MATCH(装备强化附表!M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100</v>
      </c>
      <c r="N1200" s="54">
        <f t="shared" si="273"/>
        <v>200000</v>
      </c>
      <c r="O1200" s="54">
        <f>ROUNDUP(装备强化!$F$3*INDEX(装备强化!$C$12:$C$26,MATCH(装备强化附表!O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127</v>
      </c>
      <c r="P1200" s="54">
        <f t="shared" si="274"/>
        <v>254000</v>
      </c>
      <c r="Q1200" s="54">
        <f>ROUNDUP(装备强化!$F$3*INDEX(装备强化!$C$12:$C$26,MATCH(装备强化附表!Q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227</v>
      </c>
      <c r="R1200" s="54">
        <f t="shared" si="275"/>
        <v>454000</v>
      </c>
      <c r="S1200" s="54">
        <f>ROUNDUP(装备强化!$F$3*INDEX(装备强化!$C$12:$C$26,MATCH(装备强化附表!S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263</v>
      </c>
      <c r="T1200" s="54">
        <f t="shared" si="276"/>
        <v>526000</v>
      </c>
      <c r="U1200" s="54">
        <f>ROUNDUP(装备强化!$F$3*INDEX(装备强化!$C$12:$C$26,MATCH(装备强化附表!U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300</v>
      </c>
      <c r="V1200" s="54">
        <f t="shared" si="277"/>
        <v>600000</v>
      </c>
      <c r="W1200" s="54">
        <f>ROUNDUP(装备强化!$F$3*INDEX(装备强化!$C$12:$C$26,MATCH(装备强化附表!W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336</v>
      </c>
      <c r="X1200" s="54">
        <f t="shared" si="278"/>
        <v>672000</v>
      </c>
      <c r="Y1200" s="54">
        <f>ROUNDUP(装备强化!$F$3*INDEX(装备强化!$C$12:$C$26,MATCH(装备强化附表!Y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372</v>
      </c>
      <c r="Z1200" s="54">
        <f t="shared" si="279"/>
        <v>744000</v>
      </c>
      <c r="AA1200" s="54">
        <f>ROUNDUP(装备强化!$F$3*INDEX(装备强化!$C$12:$C$26,MATCH(装备强化附表!AA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653</v>
      </c>
      <c r="AB1200" s="54">
        <f t="shared" si="280"/>
        <v>1306000</v>
      </c>
      <c r="AC1200" s="54">
        <f>ROUNDUP(装备强化!$F$3*INDEX(装备强化!$C$12:$C$26,MATCH(装备强化附表!AC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725</v>
      </c>
      <c r="AD1200" s="54">
        <f t="shared" si="281"/>
        <v>1450000</v>
      </c>
      <c r="AE1200" s="54">
        <f>ROUNDUP(装备强化!$F$3*INDEX(装备强化!$C$12:$C$26,MATCH(装备强化附表!AE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798</v>
      </c>
      <c r="AF1200" s="54">
        <f t="shared" si="282"/>
        <v>1596000</v>
      </c>
      <c r="AG1200" s="54">
        <f>ROUNDUP(装备强化!$F$3*INDEX(装备强化!$C$12:$C$26,MATCH(装备强化附表!AG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870</v>
      </c>
      <c r="AH1200" s="54">
        <f t="shared" si="283"/>
        <v>1740000</v>
      </c>
      <c r="AI1200" s="54">
        <f>ROUNDUP(装备强化!$F$3*INDEX(装备强化!$C$12:$C$26,MATCH(装备强化附表!AI$1,装备强化!$B$12:$B$26,0))*INDEX(装备强化!$G$12:$G$16,MATCH(装备强化附表!$D1200,装备强化!$F$12:$F$16,0))*(INDEX(装备强化!$K$12:$K$26,MATCH(装备强化附表!$E1200,装备强化!$J$12:$J$26,0))+IF($B1200=1,装备强化!$K$28,0))*INDEX(装备强化!$O$12:$O$21,MATCH(装备强化附表!$C1200,装备强化!$N$12:$N$21,0)),0)</f>
        <v>943</v>
      </c>
      <c r="AJ1200" s="54">
        <f t="shared" si="284"/>
        <v>1886000</v>
      </c>
    </row>
    <row r="1201" spans="1:36">
      <c r="A1201" t="s">
        <v>1378</v>
      </c>
      <c r="B1201">
        <v>0</v>
      </c>
      <c r="C1201" t="s">
        <v>127</v>
      </c>
      <c r="D1201" t="s">
        <v>313</v>
      </c>
      <c r="E1201">
        <v>45</v>
      </c>
      <c r="F1201" t="s">
        <v>139</v>
      </c>
      <c r="G1201" s="54">
        <f>ROUNDUP(装备强化!$F$3*INDEX(装备强化!$C$12:$C$26,MATCH(装备强化附表!G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46</v>
      </c>
      <c r="H1201" s="54">
        <f t="shared" si="270"/>
        <v>92000</v>
      </c>
      <c r="I1201" s="54">
        <f>ROUNDUP(装备强化!$F$3*INDEX(装备强化!$C$12:$C$26,MATCH(装备强化附表!I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69</v>
      </c>
      <c r="J1201" s="54">
        <f t="shared" si="271"/>
        <v>138000</v>
      </c>
      <c r="K1201" s="54">
        <f>ROUNDUP(装备强化!$F$3*INDEX(装备强化!$C$12:$C$26,MATCH(装备强化附表!K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104</v>
      </c>
      <c r="L1201" s="54">
        <f t="shared" si="272"/>
        <v>208000</v>
      </c>
      <c r="M1201" s="54">
        <f>ROUNDUP(装备强化!$F$3*INDEX(装备强化!$C$12:$C$26,MATCH(装备强化附表!M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127</v>
      </c>
      <c r="N1201" s="54">
        <f t="shared" si="273"/>
        <v>254000</v>
      </c>
      <c r="O1201" s="54">
        <f>ROUNDUP(装备强化!$F$3*INDEX(装备强化!$C$12:$C$26,MATCH(装备强化附表!O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161</v>
      </c>
      <c r="P1201" s="54">
        <f t="shared" si="274"/>
        <v>322000</v>
      </c>
      <c r="Q1201" s="54">
        <f>ROUNDUP(装备强化!$F$3*INDEX(装备强化!$C$12:$C$26,MATCH(装备强化附表!Q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288</v>
      </c>
      <c r="R1201" s="54">
        <f t="shared" si="275"/>
        <v>576000</v>
      </c>
      <c r="S1201" s="54">
        <f>ROUNDUP(装备强化!$F$3*INDEX(装备强化!$C$12:$C$26,MATCH(装备强化附表!S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334</v>
      </c>
      <c r="T1201" s="54">
        <f t="shared" si="276"/>
        <v>668000</v>
      </c>
      <c r="U1201" s="54">
        <f>ROUNDUP(装备强化!$F$3*INDEX(装备强化!$C$12:$C$26,MATCH(装备强化附表!U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380</v>
      </c>
      <c r="V1201" s="54">
        <f t="shared" si="277"/>
        <v>760000</v>
      </c>
      <c r="W1201" s="54">
        <f>ROUNDUP(装备强化!$F$3*INDEX(装备强化!$C$12:$C$26,MATCH(装备强化附表!W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426</v>
      </c>
      <c r="X1201" s="54">
        <f t="shared" si="278"/>
        <v>852000</v>
      </c>
      <c r="Y1201" s="54">
        <f>ROUNDUP(装备强化!$F$3*INDEX(装备强化!$C$12:$C$26,MATCH(装备强化附表!Y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472</v>
      </c>
      <c r="Z1201" s="54">
        <f t="shared" si="279"/>
        <v>944000</v>
      </c>
      <c r="AA1201" s="54">
        <f>ROUNDUP(装备强化!$F$3*INDEX(装备强化!$C$12:$C$26,MATCH(装备强化附表!AA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828</v>
      </c>
      <c r="AB1201" s="54">
        <f t="shared" si="280"/>
        <v>1656000</v>
      </c>
      <c r="AC1201" s="54">
        <f>ROUNDUP(装备强化!$F$3*INDEX(装备强化!$C$12:$C$26,MATCH(装备强化附表!AC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920</v>
      </c>
      <c r="AD1201" s="54">
        <f t="shared" si="281"/>
        <v>1840000</v>
      </c>
      <c r="AE1201" s="54">
        <f>ROUNDUP(装备强化!$F$3*INDEX(装备强化!$C$12:$C$26,MATCH(装备强化附表!AE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1012</v>
      </c>
      <c r="AF1201" s="54">
        <f t="shared" si="282"/>
        <v>2024000</v>
      </c>
      <c r="AG1201" s="54">
        <f>ROUNDUP(装备强化!$F$3*INDEX(装备强化!$C$12:$C$26,MATCH(装备强化附表!AG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1104</v>
      </c>
      <c r="AH1201" s="54">
        <f t="shared" si="283"/>
        <v>2208000</v>
      </c>
      <c r="AI1201" s="54">
        <f>ROUNDUP(装备强化!$F$3*INDEX(装备强化!$C$12:$C$26,MATCH(装备强化附表!AI$1,装备强化!$B$12:$B$26,0))*INDEX(装备强化!$G$12:$G$16,MATCH(装备强化附表!$D1201,装备强化!$F$12:$F$16,0))*(INDEX(装备强化!$K$12:$K$26,MATCH(装备强化附表!$E1201,装备强化!$J$12:$J$26,0))+IF($B1201=1,装备强化!$K$28,0))*INDEX(装备强化!$O$12:$O$21,MATCH(装备强化附表!$C1201,装备强化!$N$12:$N$21,0)),0)</f>
        <v>1196</v>
      </c>
      <c r="AJ1201" s="54">
        <f t="shared" si="284"/>
        <v>2392000</v>
      </c>
    </row>
    <row r="1202" spans="1:36">
      <c r="A1202" t="s">
        <v>1383</v>
      </c>
      <c r="B1202">
        <v>1</v>
      </c>
      <c r="C1202" t="s">
        <v>127</v>
      </c>
      <c r="D1202" t="s">
        <v>313</v>
      </c>
      <c r="E1202">
        <v>45</v>
      </c>
      <c r="F1202" t="s">
        <v>139</v>
      </c>
      <c r="G1202" s="54">
        <f>ROUNDUP(装备强化!$F$3*INDEX(装备强化!$C$12:$C$26,MATCH(装备强化附表!G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58</v>
      </c>
      <c r="H1202" s="54">
        <f t="shared" si="270"/>
        <v>116000</v>
      </c>
      <c r="I1202" s="54">
        <f>ROUNDUP(装备强化!$F$3*INDEX(装备强化!$C$12:$C$26,MATCH(装备强化附表!I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87</v>
      </c>
      <c r="J1202" s="54">
        <f t="shared" si="271"/>
        <v>174000</v>
      </c>
      <c r="K1202" s="54">
        <f>ROUNDUP(装备强化!$F$3*INDEX(装备强化!$C$12:$C$26,MATCH(装备强化附表!K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131</v>
      </c>
      <c r="L1202" s="54">
        <f t="shared" si="272"/>
        <v>262000</v>
      </c>
      <c r="M1202" s="54">
        <f>ROUNDUP(装备强化!$F$3*INDEX(装备强化!$C$12:$C$26,MATCH(装备强化附表!M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160</v>
      </c>
      <c r="N1202" s="54">
        <f t="shared" si="273"/>
        <v>320000</v>
      </c>
      <c r="O1202" s="54">
        <f>ROUNDUP(装备强化!$F$3*INDEX(装备强化!$C$12:$C$26,MATCH(装备强化附表!O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203</v>
      </c>
      <c r="P1202" s="54">
        <f t="shared" si="274"/>
        <v>406000</v>
      </c>
      <c r="Q1202" s="54">
        <f>ROUNDUP(装备强化!$F$3*INDEX(装备强化!$C$12:$C$26,MATCH(装备强化附表!Q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363</v>
      </c>
      <c r="R1202" s="54">
        <f t="shared" si="275"/>
        <v>726000</v>
      </c>
      <c r="S1202" s="54">
        <f>ROUNDUP(装备强化!$F$3*INDEX(装备强化!$C$12:$C$26,MATCH(装备强化附表!S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421</v>
      </c>
      <c r="T1202" s="54">
        <f t="shared" si="276"/>
        <v>842000</v>
      </c>
      <c r="U1202" s="54">
        <f>ROUNDUP(装备强化!$F$3*INDEX(装备强化!$C$12:$C$26,MATCH(装备强化附表!U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479</v>
      </c>
      <c r="V1202" s="54">
        <f t="shared" si="277"/>
        <v>958000</v>
      </c>
      <c r="W1202" s="54">
        <f>ROUNDUP(装备强化!$F$3*INDEX(装备强化!$C$12:$C$26,MATCH(装备强化附表!W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537</v>
      </c>
      <c r="X1202" s="54">
        <f t="shared" si="278"/>
        <v>1074000</v>
      </c>
      <c r="Y1202" s="54">
        <f>ROUNDUP(装备强化!$F$3*INDEX(装备强化!$C$12:$C$26,MATCH(装备强化附表!Y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595</v>
      </c>
      <c r="Z1202" s="54">
        <f t="shared" si="279"/>
        <v>1190000</v>
      </c>
      <c r="AA1202" s="54">
        <f>ROUNDUP(装备强化!$F$3*INDEX(装备强化!$C$12:$C$26,MATCH(装备强化附表!AA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1044</v>
      </c>
      <c r="AB1202" s="54">
        <f t="shared" si="280"/>
        <v>2088000</v>
      </c>
      <c r="AC1202" s="54">
        <f>ROUNDUP(装备强化!$F$3*INDEX(装备强化!$C$12:$C$26,MATCH(装备强化附表!AC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1160</v>
      </c>
      <c r="AD1202" s="54">
        <f t="shared" si="281"/>
        <v>2320000</v>
      </c>
      <c r="AE1202" s="54">
        <f>ROUNDUP(装备强化!$F$3*INDEX(装备强化!$C$12:$C$26,MATCH(装备强化附表!AE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1276</v>
      </c>
      <c r="AF1202" s="54">
        <f t="shared" si="282"/>
        <v>2552000</v>
      </c>
      <c r="AG1202" s="54">
        <f>ROUNDUP(装备强化!$F$3*INDEX(装备强化!$C$12:$C$26,MATCH(装备强化附表!AG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1392</v>
      </c>
      <c r="AH1202" s="54">
        <f t="shared" si="283"/>
        <v>2784000</v>
      </c>
      <c r="AI1202" s="54">
        <f>ROUNDUP(装备强化!$F$3*INDEX(装备强化!$C$12:$C$26,MATCH(装备强化附表!AI$1,装备强化!$B$12:$B$26,0))*INDEX(装备强化!$G$12:$G$16,MATCH(装备强化附表!$D1202,装备强化!$F$12:$F$16,0))*(INDEX(装备强化!$K$12:$K$26,MATCH(装备强化附表!$E1202,装备强化!$J$12:$J$26,0))+IF($B1202=1,装备强化!$K$28,0))*INDEX(装备强化!$O$12:$O$21,MATCH(装备强化附表!$C1202,装备强化!$N$12:$N$21,0)),0)</f>
        <v>1508</v>
      </c>
      <c r="AJ1202" s="54">
        <f t="shared" si="284"/>
        <v>3016000</v>
      </c>
    </row>
    <row r="1203" spans="1:36">
      <c r="A1203" t="s">
        <v>1388</v>
      </c>
      <c r="B1203">
        <v>0</v>
      </c>
      <c r="C1203" t="s">
        <v>128</v>
      </c>
      <c r="D1203" t="s">
        <v>313</v>
      </c>
      <c r="E1203">
        <v>45</v>
      </c>
      <c r="F1203" t="s">
        <v>139</v>
      </c>
      <c r="G1203" s="54">
        <f>ROUNDUP(装备强化!$F$3*INDEX(装备强化!$C$12:$C$26,MATCH(装备强化附表!G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29</v>
      </c>
      <c r="H1203" s="54">
        <f t="shared" si="270"/>
        <v>58000</v>
      </c>
      <c r="I1203" s="54">
        <f>ROUNDUP(装备强化!$F$3*INDEX(装备强化!$C$12:$C$26,MATCH(装备强化附表!I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44</v>
      </c>
      <c r="J1203" s="54">
        <f t="shared" si="271"/>
        <v>88000</v>
      </c>
      <c r="K1203" s="54">
        <f>ROUNDUP(装备强化!$F$3*INDEX(装备强化!$C$12:$C$26,MATCH(装备强化附表!K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65</v>
      </c>
      <c r="L1203" s="54">
        <f t="shared" si="272"/>
        <v>130000</v>
      </c>
      <c r="M1203" s="54">
        <f>ROUNDUP(装备强化!$F$3*INDEX(装备强化!$C$12:$C$26,MATCH(装备强化附表!M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80</v>
      </c>
      <c r="N1203" s="54">
        <f t="shared" si="273"/>
        <v>160000</v>
      </c>
      <c r="O1203" s="54">
        <f>ROUNDUP(装备强化!$F$3*INDEX(装备强化!$C$12:$C$26,MATCH(装备强化附表!O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101</v>
      </c>
      <c r="P1203" s="54">
        <f t="shared" si="274"/>
        <v>202000</v>
      </c>
      <c r="Q1203" s="54">
        <f>ROUNDUP(装备强化!$F$3*INDEX(装备强化!$C$12:$C$26,MATCH(装备强化附表!Q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180</v>
      </c>
      <c r="R1203" s="54">
        <f t="shared" si="275"/>
        <v>360000</v>
      </c>
      <c r="S1203" s="54">
        <f>ROUNDUP(装备强化!$F$3*INDEX(装备强化!$C$12:$C$26,MATCH(装备强化附表!S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209</v>
      </c>
      <c r="T1203" s="54">
        <f t="shared" si="276"/>
        <v>418000</v>
      </c>
      <c r="U1203" s="54">
        <f>ROUNDUP(装备强化!$F$3*INDEX(装备强化!$C$12:$C$26,MATCH(装备强化附表!U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238</v>
      </c>
      <c r="V1203" s="54">
        <f t="shared" si="277"/>
        <v>476000</v>
      </c>
      <c r="W1203" s="54">
        <f>ROUNDUP(装备强化!$F$3*INDEX(装备强化!$C$12:$C$26,MATCH(装备强化附表!W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266</v>
      </c>
      <c r="X1203" s="54">
        <f t="shared" si="278"/>
        <v>532000</v>
      </c>
      <c r="Y1203" s="54">
        <f>ROUNDUP(装备强化!$F$3*INDEX(装备强化!$C$12:$C$26,MATCH(装备强化附表!Y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295</v>
      </c>
      <c r="Z1203" s="54">
        <f t="shared" si="279"/>
        <v>590000</v>
      </c>
      <c r="AA1203" s="54">
        <f>ROUNDUP(装备强化!$F$3*INDEX(装备强化!$C$12:$C$26,MATCH(装备强化附表!AA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518</v>
      </c>
      <c r="AB1203" s="54">
        <f t="shared" si="280"/>
        <v>1036000</v>
      </c>
      <c r="AC1203" s="54">
        <f>ROUNDUP(装备强化!$F$3*INDEX(装备强化!$C$12:$C$26,MATCH(装备强化附表!AC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575</v>
      </c>
      <c r="AD1203" s="54">
        <f t="shared" si="281"/>
        <v>1150000</v>
      </c>
      <c r="AE1203" s="54">
        <f>ROUNDUP(装备强化!$F$3*INDEX(装备强化!$C$12:$C$26,MATCH(装备强化附表!AE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633</v>
      </c>
      <c r="AF1203" s="54">
        <f t="shared" si="282"/>
        <v>1266000</v>
      </c>
      <c r="AG1203" s="54">
        <f>ROUNDUP(装备强化!$F$3*INDEX(装备强化!$C$12:$C$26,MATCH(装备强化附表!AG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690</v>
      </c>
      <c r="AH1203" s="54">
        <f t="shared" si="283"/>
        <v>1380000</v>
      </c>
      <c r="AI1203" s="54">
        <f>ROUNDUP(装备强化!$F$3*INDEX(装备强化!$C$12:$C$26,MATCH(装备强化附表!AI$1,装备强化!$B$12:$B$26,0))*INDEX(装备强化!$G$12:$G$16,MATCH(装备强化附表!$D1203,装备强化!$F$12:$F$16,0))*(INDEX(装备强化!$K$12:$K$26,MATCH(装备强化附表!$E1203,装备强化!$J$12:$J$26,0))+IF($B1203=1,装备强化!$K$28,0))*INDEX(装备强化!$O$12:$O$21,MATCH(装备强化附表!$C1203,装备强化!$N$12:$N$21,0)),0)</f>
        <v>748</v>
      </c>
      <c r="AJ1203" s="54">
        <f t="shared" si="284"/>
        <v>1496000</v>
      </c>
    </row>
    <row r="1204" spans="1:36">
      <c r="A1204" t="s">
        <v>1393</v>
      </c>
      <c r="B1204">
        <v>1</v>
      </c>
      <c r="C1204" t="s">
        <v>128</v>
      </c>
      <c r="D1204" t="s">
        <v>313</v>
      </c>
      <c r="E1204">
        <v>45</v>
      </c>
      <c r="F1204" t="s">
        <v>139</v>
      </c>
      <c r="G1204" s="54">
        <f>ROUNDUP(装备强化!$F$3*INDEX(装备强化!$C$12:$C$26,MATCH(装备强化附表!G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37</v>
      </c>
      <c r="H1204" s="54">
        <f t="shared" si="270"/>
        <v>74000</v>
      </c>
      <c r="I1204" s="54">
        <f>ROUNDUP(装备强化!$F$3*INDEX(装备强化!$C$12:$C$26,MATCH(装备强化附表!I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55</v>
      </c>
      <c r="J1204" s="54">
        <f t="shared" si="271"/>
        <v>110000</v>
      </c>
      <c r="K1204" s="54">
        <f>ROUNDUP(装备强化!$F$3*INDEX(装备强化!$C$12:$C$26,MATCH(装备强化附表!K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82</v>
      </c>
      <c r="L1204" s="54">
        <f t="shared" si="272"/>
        <v>164000</v>
      </c>
      <c r="M1204" s="54">
        <f>ROUNDUP(装备强化!$F$3*INDEX(装备强化!$C$12:$C$26,MATCH(装备强化附表!M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100</v>
      </c>
      <c r="N1204" s="54">
        <f t="shared" si="273"/>
        <v>200000</v>
      </c>
      <c r="O1204" s="54">
        <f>ROUNDUP(装备强化!$F$3*INDEX(装备强化!$C$12:$C$26,MATCH(装备强化附表!O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127</v>
      </c>
      <c r="P1204" s="54">
        <f t="shared" si="274"/>
        <v>254000</v>
      </c>
      <c r="Q1204" s="54">
        <f>ROUNDUP(装备强化!$F$3*INDEX(装备强化!$C$12:$C$26,MATCH(装备强化附表!Q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227</v>
      </c>
      <c r="R1204" s="54">
        <f t="shared" si="275"/>
        <v>454000</v>
      </c>
      <c r="S1204" s="54">
        <f>ROUNDUP(装备强化!$F$3*INDEX(装备强化!$C$12:$C$26,MATCH(装备强化附表!S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263</v>
      </c>
      <c r="T1204" s="54">
        <f t="shared" si="276"/>
        <v>526000</v>
      </c>
      <c r="U1204" s="54">
        <f>ROUNDUP(装备强化!$F$3*INDEX(装备强化!$C$12:$C$26,MATCH(装备强化附表!U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300</v>
      </c>
      <c r="V1204" s="54">
        <f t="shared" si="277"/>
        <v>600000</v>
      </c>
      <c r="W1204" s="54">
        <f>ROUNDUP(装备强化!$F$3*INDEX(装备强化!$C$12:$C$26,MATCH(装备强化附表!W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336</v>
      </c>
      <c r="X1204" s="54">
        <f t="shared" si="278"/>
        <v>672000</v>
      </c>
      <c r="Y1204" s="54">
        <f>ROUNDUP(装备强化!$F$3*INDEX(装备强化!$C$12:$C$26,MATCH(装备强化附表!Y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372</v>
      </c>
      <c r="Z1204" s="54">
        <f t="shared" si="279"/>
        <v>744000</v>
      </c>
      <c r="AA1204" s="54">
        <f>ROUNDUP(装备强化!$F$3*INDEX(装备强化!$C$12:$C$26,MATCH(装备强化附表!AA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653</v>
      </c>
      <c r="AB1204" s="54">
        <f t="shared" si="280"/>
        <v>1306000</v>
      </c>
      <c r="AC1204" s="54">
        <f>ROUNDUP(装备强化!$F$3*INDEX(装备强化!$C$12:$C$26,MATCH(装备强化附表!AC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725</v>
      </c>
      <c r="AD1204" s="54">
        <f t="shared" si="281"/>
        <v>1450000</v>
      </c>
      <c r="AE1204" s="54">
        <f>ROUNDUP(装备强化!$F$3*INDEX(装备强化!$C$12:$C$26,MATCH(装备强化附表!AE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798</v>
      </c>
      <c r="AF1204" s="54">
        <f t="shared" si="282"/>
        <v>1596000</v>
      </c>
      <c r="AG1204" s="54">
        <f>ROUNDUP(装备强化!$F$3*INDEX(装备强化!$C$12:$C$26,MATCH(装备强化附表!AG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870</v>
      </c>
      <c r="AH1204" s="54">
        <f t="shared" si="283"/>
        <v>1740000</v>
      </c>
      <c r="AI1204" s="54">
        <f>ROUNDUP(装备强化!$F$3*INDEX(装备强化!$C$12:$C$26,MATCH(装备强化附表!AI$1,装备强化!$B$12:$B$26,0))*INDEX(装备强化!$G$12:$G$16,MATCH(装备强化附表!$D1204,装备强化!$F$12:$F$16,0))*(INDEX(装备强化!$K$12:$K$26,MATCH(装备强化附表!$E1204,装备强化!$J$12:$J$26,0))+IF($B1204=1,装备强化!$K$28,0))*INDEX(装备强化!$O$12:$O$21,MATCH(装备强化附表!$C1204,装备强化!$N$12:$N$21,0)),0)</f>
        <v>943</v>
      </c>
      <c r="AJ1204" s="54">
        <f t="shared" si="284"/>
        <v>1886000</v>
      </c>
    </row>
    <row r="1205" spans="1:36">
      <c r="A1205" t="s">
        <v>1398</v>
      </c>
      <c r="B1205">
        <v>0</v>
      </c>
      <c r="C1205" t="s">
        <v>127</v>
      </c>
      <c r="D1205" t="s">
        <v>313</v>
      </c>
      <c r="E1205">
        <v>45</v>
      </c>
      <c r="F1205" t="s">
        <v>137</v>
      </c>
      <c r="G1205" s="54">
        <f>ROUNDUP(装备强化!$F$3*INDEX(装备强化!$C$12:$C$26,MATCH(装备强化附表!G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46</v>
      </c>
      <c r="H1205" s="54">
        <f t="shared" si="270"/>
        <v>92000</v>
      </c>
      <c r="I1205" s="54">
        <f>ROUNDUP(装备强化!$F$3*INDEX(装备强化!$C$12:$C$26,MATCH(装备强化附表!I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69</v>
      </c>
      <c r="J1205" s="54">
        <f t="shared" si="271"/>
        <v>138000</v>
      </c>
      <c r="K1205" s="54">
        <f>ROUNDUP(装备强化!$F$3*INDEX(装备强化!$C$12:$C$26,MATCH(装备强化附表!K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104</v>
      </c>
      <c r="L1205" s="54">
        <f t="shared" si="272"/>
        <v>208000</v>
      </c>
      <c r="M1205" s="54">
        <f>ROUNDUP(装备强化!$F$3*INDEX(装备强化!$C$12:$C$26,MATCH(装备强化附表!M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127</v>
      </c>
      <c r="N1205" s="54">
        <f t="shared" si="273"/>
        <v>254000</v>
      </c>
      <c r="O1205" s="54">
        <f>ROUNDUP(装备强化!$F$3*INDEX(装备强化!$C$12:$C$26,MATCH(装备强化附表!O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161</v>
      </c>
      <c r="P1205" s="54">
        <f t="shared" si="274"/>
        <v>322000</v>
      </c>
      <c r="Q1205" s="54">
        <f>ROUNDUP(装备强化!$F$3*INDEX(装备强化!$C$12:$C$26,MATCH(装备强化附表!Q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288</v>
      </c>
      <c r="R1205" s="54">
        <f t="shared" si="275"/>
        <v>576000</v>
      </c>
      <c r="S1205" s="54">
        <f>ROUNDUP(装备强化!$F$3*INDEX(装备强化!$C$12:$C$26,MATCH(装备强化附表!S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334</v>
      </c>
      <c r="T1205" s="54">
        <f t="shared" si="276"/>
        <v>668000</v>
      </c>
      <c r="U1205" s="54">
        <f>ROUNDUP(装备强化!$F$3*INDEX(装备强化!$C$12:$C$26,MATCH(装备强化附表!U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380</v>
      </c>
      <c r="V1205" s="54">
        <f t="shared" si="277"/>
        <v>760000</v>
      </c>
      <c r="W1205" s="54">
        <f>ROUNDUP(装备强化!$F$3*INDEX(装备强化!$C$12:$C$26,MATCH(装备强化附表!W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426</v>
      </c>
      <c r="X1205" s="54">
        <f t="shared" si="278"/>
        <v>852000</v>
      </c>
      <c r="Y1205" s="54">
        <f>ROUNDUP(装备强化!$F$3*INDEX(装备强化!$C$12:$C$26,MATCH(装备强化附表!Y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472</v>
      </c>
      <c r="Z1205" s="54">
        <f t="shared" si="279"/>
        <v>944000</v>
      </c>
      <c r="AA1205" s="54">
        <f>ROUNDUP(装备强化!$F$3*INDEX(装备强化!$C$12:$C$26,MATCH(装备强化附表!AA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828</v>
      </c>
      <c r="AB1205" s="54">
        <f t="shared" si="280"/>
        <v>1656000</v>
      </c>
      <c r="AC1205" s="54">
        <f>ROUNDUP(装备强化!$F$3*INDEX(装备强化!$C$12:$C$26,MATCH(装备强化附表!AC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920</v>
      </c>
      <c r="AD1205" s="54">
        <f t="shared" si="281"/>
        <v>1840000</v>
      </c>
      <c r="AE1205" s="54">
        <f>ROUNDUP(装备强化!$F$3*INDEX(装备强化!$C$12:$C$26,MATCH(装备强化附表!AE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1012</v>
      </c>
      <c r="AF1205" s="54">
        <f t="shared" si="282"/>
        <v>2024000</v>
      </c>
      <c r="AG1205" s="54">
        <f>ROUNDUP(装备强化!$F$3*INDEX(装备强化!$C$12:$C$26,MATCH(装备强化附表!AG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1104</v>
      </c>
      <c r="AH1205" s="54">
        <f t="shared" si="283"/>
        <v>2208000</v>
      </c>
      <c r="AI1205" s="54">
        <f>ROUNDUP(装备强化!$F$3*INDEX(装备强化!$C$12:$C$26,MATCH(装备强化附表!AI$1,装备强化!$B$12:$B$26,0))*INDEX(装备强化!$G$12:$G$16,MATCH(装备强化附表!$D1205,装备强化!$F$12:$F$16,0))*(INDEX(装备强化!$K$12:$K$26,MATCH(装备强化附表!$E1205,装备强化!$J$12:$J$26,0))+IF($B1205=1,装备强化!$K$28,0))*INDEX(装备强化!$O$12:$O$21,MATCH(装备强化附表!$C1205,装备强化!$N$12:$N$21,0)),0)</f>
        <v>1196</v>
      </c>
      <c r="AJ1205" s="54">
        <f t="shared" si="284"/>
        <v>2392000</v>
      </c>
    </row>
    <row r="1206" spans="1:36">
      <c r="A1206" t="s">
        <v>1403</v>
      </c>
      <c r="B1206">
        <v>1</v>
      </c>
      <c r="C1206" t="s">
        <v>127</v>
      </c>
      <c r="D1206" t="s">
        <v>313</v>
      </c>
      <c r="E1206">
        <v>45</v>
      </c>
      <c r="F1206" t="s">
        <v>137</v>
      </c>
      <c r="G1206" s="54">
        <f>ROUNDUP(装备强化!$F$3*INDEX(装备强化!$C$12:$C$26,MATCH(装备强化附表!G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58</v>
      </c>
      <c r="H1206" s="54">
        <f t="shared" si="270"/>
        <v>116000</v>
      </c>
      <c r="I1206" s="54">
        <f>ROUNDUP(装备强化!$F$3*INDEX(装备强化!$C$12:$C$26,MATCH(装备强化附表!I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87</v>
      </c>
      <c r="J1206" s="54">
        <f t="shared" si="271"/>
        <v>174000</v>
      </c>
      <c r="K1206" s="54">
        <f>ROUNDUP(装备强化!$F$3*INDEX(装备强化!$C$12:$C$26,MATCH(装备强化附表!K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131</v>
      </c>
      <c r="L1206" s="54">
        <f t="shared" si="272"/>
        <v>262000</v>
      </c>
      <c r="M1206" s="54">
        <f>ROUNDUP(装备强化!$F$3*INDEX(装备强化!$C$12:$C$26,MATCH(装备强化附表!M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160</v>
      </c>
      <c r="N1206" s="54">
        <f t="shared" si="273"/>
        <v>320000</v>
      </c>
      <c r="O1206" s="54">
        <f>ROUNDUP(装备强化!$F$3*INDEX(装备强化!$C$12:$C$26,MATCH(装备强化附表!O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203</v>
      </c>
      <c r="P1206" s="54">
        <f t="shared" si="274"/>
        <v>406000</v>
      </c>
      <c r="Q1206" s="54">
        <f>ROUNDUP(装备强化!$F$3*INDEX(装备强化!$C$12:$C$26,MATCH(装备强化附表!Q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363</v>
      </c>
      <c r="R1206" s="54">
        <f t="shared" si="275"/>
        <v>726000</v>
      </c>
      <c r="S1206" s="54">
        <f>ROUNDUP(装备强化!$F$3*INDEX(装备强化!$C$12:$C$26,MATCH(装备强化附表!S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421</v>
      </c>
      <c r="T1206" s="54">
        <f t="shared" si="276"/>
        <v>842000</v>
      </c>
      <c r="U1206" s="54">
        <f>ROUNDUP(装备强化!$F$3*INDEX(装备强化!$C$12:$C$26,MATCH(装备强化附表!U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479</v>
      </c>
      <c r="V1206" s="54">
        <f t="shared" si="277"/>
        <v>958000</v>
      </c>
      <c r="W1206" s="54">
        <f>ROUNDUP(装备强化!$F$3*INDEX(装备强化!$C$12:$C$26,MATCH(装备强化附表!W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537</v>
      </c>
      <c r="X1206" s="54">
        <f t="shared" si="278"/>
        <v>1074000</v>
      </c>
      <c r="Y1206" s="54">
        <f>ROUNDUP(装备强化!$F$3*INDEX(装备强化!$C$12:$C$26,MATCH(装备强化附表!Y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595</v>
      </c>
      <c r="Z1206" s="54">
        <f t="shared" si="279"/>
        <v>1190000</v>
      </c>
      <c r="AA1206" s="54">
        <f>ROUNDUP(装备强化!$F$3*INDEX(装备强化!$C$12:$C$26,MATCH(装备强化附表!AA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1044</v>
      </c>
      <c r="AB1206" s="54">
        <f t="shared" si="280"/>
        <v>2088000</v>
      </c>
      <c r="AC1206" s="54">
        <f>ROUNDUP(装备强化!$F$3*INDEX(装备强化!$C$12:$C$26,MATCH(装备强化附表!AC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1160</v>
      </c>
      <c r="AD1206" s="54">
        <f t="shared" si="281"/>
        <v>2320000</v>
      </c>
      <c r="AE1206" s="54">
        <f>ROUNDUP(装备强化!$F$3*INDEX(装备强化!$C$12:$C$26,MATCH(装备强化附表!AE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1276</v>
      </c>
      <c r="AF1206" s="54">
        <f t="shared" si="282"/>
        <v>2552000</v>
      </c>
      <c r="AG1206" s="54">
        <f>ROUNDUP(装备强化!$F$3*INDEX(装备强化!$C$12:$C$26,MATCH(装备强化附表!AG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1392</v>
      </c>
      <c r="AH1206" s="54">
        <f t="shared" si="283"/>
        <v>2784000</v>
      </c>
      <c r="AI1206" s="54">
        <f>ROUNDUP(装备强化!$F$3*INDEX(装备强化!$C$12:$C$26,MATCH(装备强化附表!AI$1,装备强化!$B$12:$B$26,0))*INDEX(装备强化!$G$12:$G$16,MATCH(装备强化附表!$D1206,装备强化!$F$12:$F$16,0))*(INDEX(装备强化!$K$12:$K$26,MATCH(装备强化附表!$E1206,装备强化!$J$12:$J$26,0))+IF($B1206=1,装备强化!$K$28,0))*INDEX(装备强化!$O$12:$O$21,MATCH(装备强化附表!$C1206,装备强化!$N$12:$N$21,0)),0)</f>
        <v>1508</v>
      </c>
      <c r="AJ1206" s="54">
        <f t="shared" si="284"/>
        <v>3016000</v>
      </c>
    </row>
    <row r="1207" spans="1:36">
      <c r="A1207" t="s">
        <v>1408</v>
      </c>
      <c r="B1207">
        <v>0</v>
      </c>
      <c r="C1207" t="s">
        <v>128</v>
      </c>
      <c r="D1207" t="s">
        <v>313</v>
      </c>
      <c r="E1207">
        <v>45</v>
      </c>
      <c r="F1207" t="s">
        <v>137</v>
      </c>
      <c r="G1207" s="54">
        <f>ROUNDUP(装备强化!$F$3*INDEX(装备强化!$C$12:$C$26,MATCH(装备强化附表!G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29</v>
      </c>
      <c r="H1207" s="54">
        <f t="shared" si="270"/>
        <v>58000</v>
      </c>
      <c r="I1207" s="54">
        <f>ROUNDUP(装备强化!$F$3*INDEX(装备强化!$C$12:$C$26,MATCH(装备强化附表!I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44</v>
      </c>
      <c r="J1207" s="54">
        <f t="shared" si="271"/>
        <v>88000</v>
      </c>
      <c r="K1207" s="54">
        <f>ROUNDUP(装备强化!$F$3*INDEX(装备强化!$C$12:$C$26,MATCH(装备强化附表!K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65</v>
      </c>
      <c r="L1207" s="54">
        <f t="shared" si="272"/>
        <v>130000</v>
      </c>
      <c r="M1207" s="54">
        <f>ROUNDUP(装备强化!$F$3*INDEX(装备强化!$C$12:$C$26,MATCH(装备强化附表!M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80</v>
      </c>
      <c r="N1207" s="54">
        <f t="shared" si="273"/>
        <v>160000</v>
      </c>
      <c r="O1207" s="54">
        <f>ROUNDUP(装备强化!$F$3*INDEX(装备强化!$C$12:$C$26,MATCH(装备强化附表!O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101</v>
      </c>
      <c r="P1207" s="54">
        <f t="shared" si="274"/>
        <v>202000</v>
      </c>
      <c r="Q1207" s="54">
        <f>ROUNDUP(装备强化!$F$3*INDEX(装备强化!$C$12:$C$26,MATCH(装备强化附表!Q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180</v>
      </c>
      <c r="R1207" s="54">
        <f t="shared" si="275"/>
        <v>360000</v>
      </c>
      <c r="S1207" s="54">
        <f>ROUNDUP(装备强化!$F$3*INDEX(装备强化!$C$12:$C$26,MATCH(装备强化附表!S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209</v>
      </c>
      <c r="T1207" s="54">
        <f t="shared" si="276"/>
        <v>418000</v>
      </c>
      <c r="U1207" s="54">
        <f>ROUNDUP(装备强化!$F$3*INDEX(装备强化!$C$12:$C$26,MATCH(装备强化附表!U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238</v>
      </c>
      <c r="V1207" s="54">
        <f t="shared" si="277"/>
        <v>476000</v>
      </c>
      <c r="W1207" s="54">
        <f>ROUNDUP(装备强化!$F$3*INDEX(装备强化!$C$12:$C$26,MATCH(装备强化附表!W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266</v>
      </c>
      <c r="X1207" s="54">
        <f t="shared" si="278"/>
        <v>532000</v>
      </c>
      <c r="Y1207" s="54">
        <f>ROUNDUP(装备强化!$F$3*INDEX(装备强化!$C$12:$C$26,MATCH(装备强化附表!Y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295</v>
      </c>
      <c r="Z1207" s="54">
        <f t="shared" si="279"/>
        <v>590000</v>
      </c>
      <c r="AA1207" s="54">
        <f>ROUNDUP(装备强化!$F$3*INDEX(装备强化!$C$12:$C$26,MATCH(装备强化附表!AA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518</v>
      </c>
      <c r="AB1207" s="54">
        <f t="shared" si="280"/>
        <v>1036000</v>
      </c>
      <c r="AC1207" s="54">
        <f>ROUNDUP(装备强化!$F$3*INDEX(装备强化!$C$12:$C$26,MATCH(装备强化附表!AC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575</v>
      </c>
      <c r="AD1207" s="54">
        <f t="shared" si="281"/>
        <v>1150000</v>
      </c>
      <c r="AE1207" s="54">
        <f>ROUNDUP(装备强化!$F$3*INDEX(装备强化!$C$12:$C$26,MATCH(装备强化附表!AE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633</v>
      </c>
      <c r="AF1207" s="54">
        <f t="shared" si="282"/>
        <v>1266000</v>
      </c>
      <c r="AG1207" s="54">
        <f>ROUNDUP(装备强化!$F$3*INDEX(装备强化!$C$12:$C$26,MATCH(装备强化附表!AG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690</v>
      </c>
      <c r="AH1207" s="54">
        <f t="shared" si="283"/>
        <v>1380000</v>
      </c>
      <c r="AI1207" s="54">
        <f>ROUNDUP(装备强化!$F$3*INDEX(装备强化!$C$12:$C$26,MATCH(装备强化附表!AI$1,装备强化!$B$12:$B$26,0))*INDEX(装备强化!$G$12:$G$16,MATCH(装备强化附表!$D1207,装备强化!$F$12:$F$16,0))*(INDEX(装备强化!$K$12:$K$26,MATCH(装备强化附表!$E1207,装备强化!$J$12:$J$26,0))+IF($B1207=1,装备强化!$K$28,0))*INDEX(装备强化!$O$12:$O$21,MATCH(装备强化附表!$C1207,装备强化!$N$12:$N$21,0)),0)</f>
        <v>748</v>
      </c>
      <c r="AJ1207" s="54">
        <f t="shared" si="284"/>
        <v>1496000</v>
      </c>
    </row>
    <row r="1208" spans="1:36">
      <c r="A1208" t="s">
        <v>1413</v>
      </c>
      <c r="B1208">
        <v>1</v>
      </c>
      <c r="C1208" t="s">
        <v>128</v>
      </c>
      <c r="D1208" t="s">
        <v>313</v>
      </c>
      <c r="E1208">
        <v>45</v>
      </c>
      <c r="F1208" t="s">
        <v>137</v>
      </c>
      <c r="G1208" s="54">
        <f>ROUNDUP(装备强化!$F$3*INDEX(装备强化!$C$12:$C$26,MATCH(装备强化附表!G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37</v>
      </c>
      <c r="H1208" s="54">
        <f t="shared" si="270"/>
        <v>74000</v>
      </c>
      <c r="I1208" s="54">
        <f>ROUNDUP(装备强化!$F$3*INDEX(装备强化!$C$12:$C$26,MATCH(装备强化附表!I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55</v>
      </c>
      <c r="J1208" s="54">
        <f t="shared" si="271"/>
        <v>110000</v>
      </c>
      <c r="K1208" s="54">
        <f>ROUNDUP(装备强化!$F$3*INDEX(装备强化!$C$12:$C$26,MATCH(装备强化附表!K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82</v>
      </c>
      <c r="L1208" s="54">
        <f t="shared" si="272"/>
        <v>164000</v>
      </c>
      <c r="M1208" s="54">
        <f>ROUNDUP(装备强化!$F$3*INDEX(装备强化!$C$12:$C$26,MATCH(装备强化附表!M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100</v>
      </c>
      <c r="N1208" s="54">
        <f t="shared" si="273"/>
        <v>200000</v>
      </c>
      <c r="O1208" s="54">
        <f>ROUNDUP(装备强化!$F$3*INDEX(装备强化!$C$12:$C$26,MATCH(装备强化附表!O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127</v>
      </c>
      <c r="P1208" s="54">
        <f t="shared" si="274"/>
        <v>254000</v>
      </c>
      <c r="Q1208" s="54">
        <f>ROUNDUP(装备强化!$F$3*INDEX(装备强化!$C$12:$C$26,MATCH(装备强化附表!Q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227</v>
      </c>
      <c r="R1208" s="54">
        <f t="shared" si="275"/>
        <v>454000</v>
      </c>
      <c r="S1208" s="54">
        <f>ROUNDUP(装备强化!$F$3*INDEX(装备强化!$C$12:$C$26,MATCH(装备强化附表!S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263</v>
      </c>
      <c r="T1208" s="54">
        <f t="shared" si="276"/>
        <v>526000</v>
      </c>
      <c r="U1208" s="54">
        <f>ROUNDUP(装备强化!$F$3*INDEX(装备强化!$C$12:$C$26,MATCH(装备强化附表!U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300</v>
      </c>
      <c r="V1208" s="54">
        <f t="shared" si="277"/>
        <v>600000</v>
      </c>
      <c r="W1208" s="54">
        <f>ROUNDUP(装备强化!$F$3*INDEX(装备强化!$C$12:$C$26,MATCH(装备强化附表!W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336</v>
      </c>
      <c r="X1208" s="54">
        <f t="shared" si="278"/>
        <v>672000</v>
      </c>
      <c r="Y1208" s="54">
        <f>ROUNDUP(装备强化!$F$3*INDEX(装备强化!$C$12:$C$26,MATCH(装备强化附表!Y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372</v>
      </c>
      <c r="Z1208" s="54">
        <f t="shared" si="279"/>
        <v>744000</v>
      </c>
      <c r="AA1208" s="54">
        <f>ROUNDUP(装备强化!$F$3*INDEX(装备强化!$C$12:$C$26,MATCH(装备强化附表!AA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653</v>
      </c>
      <c r="AB1208" s="54">
        <f t="shared" si="280"/>
        <v>1306000</v>
      </c>
      <c r="AC1208" s="54">
        <f>ROUNDUP(装备强化!$F$3*INDEX(装备强化!$C$12:$C$26,MATCH(装备强化附表!AC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725</v>
      </c>
      <c r="AD1208" s="54">
        <f t="shared" si="281"/>
        <v>1450000</v>
      </c>
      <c r="AE1208" s="54">
        <f>ROUNDUP(装备强化!$F$3*INDEX(装备强化!$C$12:$C$26,MATCH(装备强化附表!AE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798</v>
      </c>
      <c r="AF1208" s="54">
        <f t="shared" si="282"/>
        <v>1596000</v>
      </c>
      <c r="AG1208" s="54">
        <f>ROUNDUP(装备强化!$F$3*INDEX(装备强化!$C$12:$C$26,MATCH(装备强化附表!AG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870</v>
      </c>
      <c r="AH1208" s="54">
        <f t="shared" si="283"/>
        <v>1740000</v>
      </c>
      <c r="AI1208" s="54">
        <f>ROUNDUP(装备强化!$F$3*INDEX(装备强化!$C$12:$C$26,MATCH(装备强化附表!AI$1,装备强化!$B$12:$B$26,0))*INDEX(装备强化!$G$12:$G$16,MATCH(装备强化附表!$D1208,装备强化!$F$12:$F$16,0))*(INDEX(装备强化!$K$12:$K$26,MATCH(装备强化附表!$E1208,装备强化!$J$12:$J$26,0))+IF($B1208=1,装备强化!$K$28,0))*INDEX(装备强化!$O$12:$O$21,MATCH(装备强化附表!$C1208,装备强化!$N$12:$N$21,0)),0)</f>
        <v>943</v>
      </c>
      <c r="AJ1208" s="54">
        <f t="shared" si="284"/>
        <v>1886000</v>
      </c>
    </row>
    <row r="1209" spans="1:36">
      <c r="A1209" t="s">
        <v>1418</v>
      </c>
      <c r="B1209">
        <v>0</v>
      </c>
      <c r="C1209" t="s">
        <v>126</v>
      </c>
      <c r="D1209" t="s">
        <v>313</v>
      </c>
      <c r="E1209">
        <v>45</v>
      </c>
      <c r="F1209" t="s">
        <v>232</v>
      </c>
      <c r="G1209" s="54">
        <f>ROUNDUP(装备强化!$F$3*INDEX(装备强化!$C$12:$C$26,MATCH(装备强化附表!G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23</v>
      </c>
      <c r="H1209" s="54">
        <f t="shared" si="270"/>
        <v>46000</v>
      </c>
      <c r="I1209" s="54">
        <f>ROUNDUP(装备强化!$F$3*INDEX(装备强化!$C$12:$C$26,MATCH(装备强化附表!I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35</v>
      </c>
      <c r="J1209" s="54">
        <f t="shared" si="271"/>
        <v>70000</v>
      </c>
      <c r="K1209" s="54">
        <f>ROUNDUP(装备强化!$F$3*INDEX(装备强化!$C$12:$C$26,MATCH(装备强化附表!K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52</v>
      </c>
      <c r="L1209" s="54">
        <f t="shared" si="272"/>
        <v>104000</v>
      </c>
      <c r="M1209" s="54">
        <f>ROUNDUP(装备强化!$F$3*INDEX(装备强化!$C$12:$C$26,MATCH(装备强化附表!M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64</v>
      </c>
      <c r="N1209" s="54">
        <f t="shared" si="273"/>
        <v>128000</v>
      </c>
      <c r="O1209" s="54">
        <f>ROUNDUP(装备强化!$F$3*INDEX(装备强化!$C$12:$C$26,MATCH(装备强化附表!O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81</v>
      </c>
      <c r="P1209" s="54">
        <f t="shared" si="274"/>
        <v>162000</v>
      </c>
      <c r="Q1209" s="54">
        <f>ROUNDUP(装备强化!$F$3*INDEX(装备强化!$C$12:$C$26,MATCH(装备强化附表!Q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144</v>
      </c>
      <c r="R1209" s="54">
        <f t="shared" si="275"/>
        <v>288000</v>
      </c>
      <c r="S1209" s="54">
        <f>ROUNDUP(装备强化!$F$3*INDEX(装备强化!$C$12:$C$26,MATCH(装备强化附表!S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167</v>
      </c>
      <c r="T1209" s="54">
        <f t="shared" si="276"/>
        <v>334000</v>
      </c>
      <c r="U1209" s="54">
        <f>ROUNDUP(装备强化!$F$3*INDEX(装备强化!$C$12:$C$26,MATCH(装备强化附表!U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190</v>
      </c>
      <c r="V1209" s="54">
        <f t="shared" si="277"/>
        <v>380000</v>
      </c>
      <c r="W1209" s="54">
        <f>ROUNDUP(装备强化!$F$3*INDEX(装备强化!$C$12:$C$26,MATCH(装备强化附表!W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213</v>
      </c>
      <c r="X1209" s="54">
        <f t="shared" si="278"/>
        <v>426000</v>
      </c>
      <c r="Y1209" s="54">
        <f>ROUNDUP(装备强化!$F$3*INDEX(装备强化!$C$12:$C$26,MATCH(装备强化附表!Y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236</v>
      </c>
      <c r="Z1209" s="54">
        <f t="shared" si="279"/>
        <v>472000</v>
      </c>
      <c r="AA1209" s="54">
        <f>ROUNDUP(装备强化!$F$3*INDEX(装备强化!$C$12:$C$26,MATCH(装备强化附表!AA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414</v>
      </c>
      <c r="AB1209" s="54">
        <f t="shared" si="280"/>
        <v>828000</v>
      </c>
      <c r="AC1209" s="54">
        <f>ROUNDUP(装备强化!$F$3*INDEX(装备强化!$C$12:$C$26,MATCH(装备强化附表!AC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460</v>
      </c>
      <c r="AD1209" s="54">
        <f t="shared" si="281"/>
        <v>920000</v>
      </c>
      <c r="AE1209" s="54">
        <f>ROUNDUP(装备强化!$F$3*INDEX(装备强化!$C$12:$C$26,MATCH(装备强化附表!AE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506</v>
      </c>
      <c r="AF1209" s="54">
        <f t="shared" si="282"/>
        <v>1012000</v>
      </c>
      <c r="AG1209" s="54">
        <f>ROUNDUP(装备强化!$F$3*INDEX(装备强化!$C$12:$C$26,MATCH(装备强化附表!AG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552</v>
      </c>
      <c r="AH1209" s="54">
        <f t="shared" si="283"/>
        <v>1104000</v>
      </c>
      <c r="AI1209" s="54">
        <f>ROUNDUP(装备强化!$F$3*INDEX(装备强化!$C$12:$C$26,MATCH(装备强化附表!AI$1,装备强化!$B$12:$B$26,0))*INDEX(装备强化!$G$12:$G$16,MATCH(装备强化附表!$D1209,装备强化!$F$12:$F$16,0))*(INDEX(装备强化!$K$12:$K$26,MATCH(装备强化附表!$E1209,装备强化!$J$12:$J$26,0))+IF($B1209=1,装备强化!$K$28,0))*INDEX(装备强化!$O$12:$O$21,MATCH(装备强化附表!$C1209,装备强化!$N$12:$N$21,0)),0)</f>
        <v>598</v>
      </c>
      <c r="AJ1209" s="54">
        <f t="shared" si="284"/>
        <v>1196000</v>
      </c>
    </row>
    <row r="1210" spans="1:36">
      <c r="A1210" t="s">
        <v>1423</v>
      </c>
      <c r="B1210">
        <v>1</v>
      </c>
      <c r="C1210" t="s">
        <v>126</v>
      </c>
      <c r="D1210" t="s">
        <v>313</v>
      </c>
      <c r="E1210">
        <v>45</v>
      </c>
      <c r="F1210" t="s">
        <v>232</v>
      </c>
      <c r="G1210" s="54">
        <f>ROUNDUP(装备强化!$F$3*INDEX(装备强化!$C$12:$C$26,MATCH(装备强化附表!G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29</v>
      </c>
      <c r="H1210" s="54">
        <f t="shared" si="270"/>
        <v>58000</v>
      </c>
      <c r="I1210" s="54">
        <f>ROUNDUP(装备强化!$F$3*INDEX(装备强化!$C$12:$C$26,MATCH(装备强化附表!I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44</v>
      </c>
      <c r="J1210" s="54">
        <f t="shared" si="271"/>
        <v>88000</v>
      </c>
      <c r="K1210" s="54">
        <f>ROUNDUP(装备强化!$F$3*INDEX(装备强化!$C$12:$C$26,MATCH(装备强化附表!K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66</v>
      </c>
      <c r="L1210" s="54">
        <f t="shared" si="272"/>
        <v>132000</v>
      </c>
      <c r="M1210" s="54">
        <f>ROUNDUP(装备强化!$F$3*INDEX(装备强化!$C$12:$C$26,MATCH(装备强化附表!M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80</v>
      </c>
      <c r="N1210" s="54">
        <f t="shared" si="273"/>
        <v>160000</v>
      </c>
      <c r="O1210" s="54">
        <f>ROUNDUP(装备强化!$F$3*INDEX(装备强化!$C$12:$C$26,MATCH(装备强化附表!O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102</v>
      </c>
      <c r="P1210" s="54">
        <f t="shared" si="274"/>
        <v>204000</v>
      </c>
      <c r="Q1210" s="54">
        <f>ROUNDUP(装备强化!$F$3*INDEX(装备强化!$C$12:$C$26,MATCH(装备强化附表!Q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182</v>
      </c>
      <c r="R1210" s="54">
        <f t="shared" si="275"/>
        <v>364000</v>
      </c>
      <c r="S1210" s="54">
        <f>ROUNDUP(装备强化!$F$3*INDEX(装备强化!$C$12:$C$26,MATCH(装备强化附表!S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211</v>
      </c>
      <c r="T1210" s="54">
        <f t="shared" si="276"/>
        <v>422000</v>
      </c>
      <c r="U1210" s="54">
        <f>ROUNDUP(装备强化!$F$3*INDEX(装备强化!$C$12:$C$26,MATCH(装备强化附表!U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240</v>
      </c>
      <c r="V1210" s="54">
        <f t="shared" si="277"/>
        <v>480000</v>
      </c>
      <c r="W1210" s="54">
        <f>ROUNDUP(装备强化!$F$3*INDEX(装备强化!$C$12:$C$26,MATCH(装备强化附表!W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269</v>
      </c>
      <c r="X1210" s="54">
        <f t="shared" si="278"/>
        <v>538000</v>
      </c>
      <c r="Y1210" s="54">
        <f>ROUNDUP(装备强化!$F$3*INDEX(装备强化!$C$12:$C$26,MATCH(装备强化附表!Y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298</v>
      </c>
      <c r="Z1210" s="54">
        <f t="shared" si="279"/>
        <v>596000</v>
      </c>
      <c r="AA1210" s="54">
        <f>ROUNDUP(装备强化!$F$3*INDEX(装备强化!$C$12:$C$26,MATCH(装备强化附表!AA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522</v>
      </c>
      <c r="AB1210" s="54">
        <f t="shared" si="280"/>
        <v>1044000</v>
      </c>
      <c r="AC1210" s="54">
        <f>ROUNDUP(装备强化!$F$3*INDEX(装备强化!$C$12:$C$26,MATCH(装备强化附表!AC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580</v>
      </c>
      <c r="AD1210" s="54">
        <f t="shared" si="281"/>
        <v>1160000</v>
      </c>
      <c r="AE1210" s="54">
        <f>ROUNDUP(装备强化!$F$3*INDEX(装备强化!$C$12:$C$26,MATCH(装备强化附表!AE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638</v>
      </c>
      <c r="AF1210" s="54">
        <f t="shared" si="282"/>
        <v>1276000</v>
      </c>
      <c r="AG1210" s="54">
        <f>ROUNDUP(装备强化!$F$3*INDEX(装备强化!$C$12:$C$26,MATCH(装备强化附表!AG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696</v>
      </c>
      <c r="AH1210" s="54">
        <f t="shared" si="283"/>
        <v>1392000</v>
      </c>
      <c r="AI1210" s="54">
        <f>ROUNDUP(装备强化!$F$3*INDEX(装备强化!$C$12:$C$26,MATCH(装备强化附表!AI$1,装备强化!$B$12:$B$26,0))*INDEX(装备强化!$G$12:$G$16,MATCH(装备强化附表!$D1210,装备强化!$F$12:$F$16,0))*(INDEX(装备强化!$K$12:$K$26,MATCH(装备强化附表!$E1210,装备强化!$J$12:$J$26,0))+IF($B1210=1,装备强化!$K$28,0))*INDEX(装备强化!$O$12:$O$21,MATCH(装备强化附表!$C1210,装备强化!$N$12:$N$21,0)),0)</f>
        <v>754</v>
      </c>
      <c r="AJ1210" s="54">
        <f t="shared" si="284"/>
        <v>1508000</v>
      </c>
    </row>
    <row r="1211" spans="1:36">
      <c r="A1211" t="s">
        <v>1428</v>
      </c>
      <c r="B1211">
        <v>0</v>
      </c>
      <c r="C1211" t="s">
        <v>129</v>
      </c>
      <c r="D1211" t="s">
        <v>313</v>
      </c>
      <c r="E1211">
        <v>45</v>
      </c>
      <c r="F1211" t="s">
        <v>232</v>
      </c>
      <c r="G1211" s="54">
        <f>ROUNDUP(装备强化!$F$3*INDEX(装备强化!$C$12:$C$26,MATCH(装备强化附表!G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23</v>
      </c>
      <c r="H1211" s="54">
        <f t="shared" si="270"/>
        <v>46000</v>
      </c>
      <c r="I1211" s="54">
        <f>ROUNDUP(装备强化!$F$3*INDEX(装备强化!$C$12:$C$26,MATCH(装备强化附表!I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35</v>
      </c>
      <c r="J1211" s="54">
        <f t="shared" si="271"/>
        <v>70000</v>
      </c>
      <c r="K1211" s="54">
        <f>ROUNDUP(装备强化!$F$3*INDEX(装备强化!$C$12:$C$26,MATCH(装备强化附表!K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52</v>
      </c>
      <c r="L1211" s="54">
        <f t="shared" si="272"/>
        <v>104000</v>
      </c>
      <c r="M1211" s="54">
        <f>ROUNDUP(装备强化!$F$3*INDEX(装备强化!$C$12:$C$26,MATCH(装备强化附表!M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64</v>
      </c>
      <c r="N1211" s="54">
        <f t="shared" si="273"/>
        <v>128000</v>
      </c>
      <c r="O1211" s="54">
        <f>ROUNDUP(装备强化!$F$3*INDEX(装备强化!$C$12:$C$26,MATCH(装备强化附表!O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81</v>
      </c>
      <c r="P1211" s="54">
        <f t="shared" si="274"/>
        <v>162000</v>
      </c>
      <c r="Q1211" s="54">
        <f>ROUNDUP(装备强化!$F$3*INDEX(装备强化!$C$12:$C$26,MATCH(装备强化附表!Q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144</v>
      </c>
      <c r="R1211" s="54">
        <f t="shared" si="275"/>
        <v>288000</v>
      </c>
      <c r="S1211" s="54">
        <f>ROUNDUP(装备强化!$F$3*INDEX(装备强化!$C$12:$C$26,MATCH(装备强化附表!S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167</v>
      </c>
      <c r="T1211" s="54">
        <f t="shared" si="276"/>
        <v>334000</v>
      </c>
      <c r="U1211" s="54">
        <f>ROUNDUP(装备强化!$F$3*INDEX(装备强化!$C$12:$C$26,MATCH(装备强化附表!U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190</v>
      </c>
      <c r="V1211" s="54">
        <f t="shared" si="277"/>
        <v>380000</v>
      </c>
      <c r="W1211" s="54">
        <f>ROUNDUP(装备强化!$F$3*INDEX(装备强化!$C$12:$C$26,MATCH(装备强化附表!W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213</v>
      </c>
      <c r="X1211" s="54">
        <f t="shared" si="278"/>
        <v>426000</v>
      </c>
      <c r="Y1211" s="54">
        <f>ROUNDUP(装备强化!$F$3*INDEX(装备强化!$C$12:$C$26,MATCH(装备强化附表!Y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236</v>
      </c>
      <c r="Z1211" s="54">
        <f t="shared" si="279"/>
        <v>472000</v>
      </c>
      <c r="AA1211" s="54">
        <f>ROUNDUP(装备强化!$F$3*INDEX(装备强化!$C$12:$C$26,MATCH(装备强化附表!AA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414</v>
      </c>
      <c r="AB1211" s="54">
        <f t="shared" si="280"/>
        <v>828000</v>
      </c>
      <c r="AC1211" s="54">
        <f>ROUNDUP(装备强化!$F$3*INDEX(装备强化!$C$12:$C$26,MATCH(装备强化附表!AC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460</v>
      </c>
      <c r="AD1211" s="54">
        <f t="shared" si="281"/>
        <v>920000</v>
      </c>
      <c r="AE1211" s="54">
        <f>ROUNDUP(装备强化!$F$3*INDEX(装备强化!$C$12:$C$26,MATCH(装备强化附表!AE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506</v>
      </c>
      <c r="AF1211" s="54">
        <f t="shared" si="282"/>
        <v>1012000</v>
      </c>
      <c r="AG1211" s="54">
        <f>ROUNDUP(装备强化!$F$3*INDEX(装备强化!$C$12:$C$26,MATCH(装备强化附表!AG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552</v>
      </c>
      <c r="AH1211" s="54">
        <f t="shared" si="283"/>
        <v>1104000</v>
      </c>
      <c r="AI1211" s="54">
        <f>ROUNDUP(装备强化!$F$3*INDEX(装备强化!$C$12:$C$26,MATCH(装备强化附表!AI$1,装备强化!$B$12:$B$26,0))*INDEX(装备强化!$G$12:$G$16,MATCH(装备强化附表!$D1211,装备强化!$F$12:$F$16,0))*(INDEX(装备强化!$K$12:$K$26,MATCH(装备强化附表!$E1211,装备强化!$J$12:$J$26,0))+IF($B1211=1,装备强化!$K$28,0))*INDEX(装备强化!$O$12:$O$21,MATCH(装备强化附表!$C1211,装备强化!$N$12:$N$21,0)),0)</f>
        <v>598</v>
      </c>
      <c r="AJ1211" s="54">
        <f t="shared" si="284"/>
        <v>1196000</v>
      </c>
    </row>
    <row r="1212" spans="1:36">
      <c r="A1212" t="s">
        <v>1433</v>
      </c>
      <c r="B1212">
        <v>1</v>
      </c>
      <c r="C1212" t="s">
        <v>129</v>
      </c>
      <c r="D1212" t="s">
        <v>313</v>
      </c>
      <c r="E1212">
        <v>45</v>
      </c>
      <c r="F1212" t="s">
        <v>232</v>
      </c>
      <c r="G1212" s="54">
        <f>ROUNDUP(装备强化!$F$3*INDEX(装备强化!$C$12:$C$26,MATCH(装备强化附表!G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29</v>
      </c>
      <c r="H1212" s="54">
        <f t="shared" si="270"/>
        <v>58000</v>
      </c>
      <c r="I1212" s="54">
        <f>ROUNDUP(装备强化!$F$3*INDEX(装备强化!$C$12:$C$26,MATCH(装备强化附表!I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44</v>
      </c>
      <c r="J1212" s="54">
        <f t="shared" si="271"/>
        <v>88000</v>
      </c>
      <c r="K1212" s="54">
        <f>ROUNDUP(装备强化!$F$3*INDEX(装备强化!$C$12:$C$26,MATCH(装备强化附表!K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66</v>
      </c>
      <c r="L1212" s="54">
        <f t="shared" si="272"/>
        <v>132000</v>
      </c>
      <c r="M1212" s="54">
        <f>ROUNDUP(装备强化!$F$3*INDEX(装备强化!$C$12:$C$26,MATCH(装备强化附表!M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80</v>
      </c>
      <c r="N1212" s="54">
        <f t="shared" si="273"/>
        <v>160000</v>
      </c>
      <c r="O1212" s="54">
        <f>ROUNDUP(装备强化!$F$3*INDEX(装备强化!$C$12:$C$26,MATCH(装备强化附表!O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102</v>
      </c>
      <c r="P1212" s="54">
        <f t="shared" si="274"/>
        <v>204000</v>
      </c>
      <c r="Q1212" s="54">
        <f>ROUNDUP(装备强化!$F$3*INDEX(装备强化!$C$12:$C$26,MATCH(装备强化附表!Q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182</v>
      </c>
      <c r="R1212" s="54">
        <f t="shared" si="275"/>
        <v>364000</v>
      </c>
      <c r="S1212" s="54">
        <f>ROUNDUP(装备强化!$F$3*INDEX(装备强化!$C$12:$C$26,MATCH(装备强化附表!S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211</v>
      </c>
      <c r="T1212" s="54">
        <f t="shared" si="276"/>
        <v>422000</v>
      </c>
      <c r="U1212" s="54">
        <f>ROUNDUP(装备强化!$F$3*INDEX(装备强化!$C$12:$C$26,MATCH(装备强化附表!U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240</v>
      </c>
      <c r="V1212" s="54">
        <f t="shared" si="277"/>
        <v>480000</v>
      </c>
      <c r="W1212" s="54">
        <f>ROUNDUP(装备强化!$F$3*INDEX(装备强化!$C$12:$C$26,MATCH(装备强化附表!W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269</v>
      </c>
      <c r="X1212" s="54">
        <f t="shared" si="278"/>
        <v>538000</v>
      </c>
      <c r="Y1212" s="54">
        <f>ROUNDUP(装备强化!$F$3*INDEX(装备强化!$C$12:$C$26,MATCH(装备强化附表!Y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298</v>
      </c>
      <c r="Z1212" s="54">
        <f t="shared" si="279"/>
        <v>596000</v>
      </c>
      <c r="AA1212" s="54">
        <f>ROUNDUP(装备强化!$F$3*INDEX(装备强化!$C$12:$C$26,MATCH(装备强化附表!AA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522</v>
      </c>
      <c r="AB1212" s="54">
        <f t="shared" si="280"/>
        <v>1044000</v>
      </c>
      <c r="AC1212" s="54">
        <f>ROUNDUP(装备强化!$F$3*INDEX(装备强化!$C$12:$C$26,MATCH(装备强化附表!AC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580</v>
      </c>
      <c r="AD1212" s="54">
        <f t="shared" si="281"/>
        <v>1160000</v>
      </c>
      <c r="AE1212" s="54">
        <f>ROUNDUP(装备强化!$F$3*INDEX(装备强化!$C$12:$C$26,MATCH(装备强化附表!AE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638</v>
      </c>
      <c r="AF1212" s="54">
        <f t="shared" si="282"/>
        <v>1276000</v>
      </c>
      <c r="AG1212" s="54">
        <f>ROUNDUP(装备强化!$F$3*INDEX(装备强化!$C$12:$C$26,MATCH(装备强化附表!AG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696</v>
      </c>
      <c r="AH1212" s="54">
        <f t="shared" si="283"/>
        <v>1392000</v>
      </c>
      <c r="AI1212" s="54">
        <f>ROUNDUP(装备强化!$F$3*INDEX(装备强化!$C$12:$C$26,MATCH(装备强化附表!AI$1,装备强化!$B$12:$B$26,0))*INDEX(装备强化!$G$12:$G$16,MATCH(装备强化附表!$D1212,装备强化!$F$12:$F$16,0))*(INDEX(装备强化!$K$12:$K$26,MATCH(装备强化附表!$E1212,装备强化!$J$12:$J$26,0))+IF($B1212=1,装备强化!$K$28,0))*INDEX(装备强化!$O$12:$O$21,MATCH(装备强化附表!$C1212,装备强化!$N$12:$N$21,0)),0)</f>
        <v>754</v>
      </c>
      <c r="AJ1212" s="54">
        <f t="shared" si="284"/>
        <v>1508000</v>
      </c>
    </row>
    <row r="1213" spans="1:36">
      <c r="A1213" t="s">
        <v>1438</v>
      </c>
      <c r="B1213">
        <v>0</v>
      </c>
      <c r="C1213" t="s">
        <v>123</v>
      </c>
      <c r="D1213" t="s">
        <v>313</v>
      </c>
      <c r="E1213">
        <v>50</v>
      </c>
      <c r="F1213" t="s">
        <v>232</v>
      </c>
      <c r="G1213" s="54">
        <f>ROUNDUP(装备强化!$F$3*INDEX(装备强化!$C$12:$C$26,MATCH(装备强化附表!G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25</v>
      </c>
      <c r="H1213" s="54">
        <f t="shared" si="270"/>
        <v>50000</v>
      </c>
      <c r="I1213" s="54">
        <f>ROUNDUP(装备强化!$F$3*INDEX(装备强化!$C$12:$C$26,MATCH(装备强化附表!I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38</v>
      </c>
      <c r="J1213" s="54">
        <f t="shared" si="271"/>
        <v>76000</v>
      </c>
      <c r="K1213" s="54">
        <f>ROUNDUP(装备强化!$F$3*INDEX(装备强化!$C$12:$C$26,MATCH(装备强化附表!K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57</v>
      </c>
      <c r="L1213" s="54">
        <f t="shared" si="272"/>
        <v>114000</v>
      </c>
      <c r="M1213" s="54">
        <f>ROUNDUP(装备强化!$F$3*INDEX(装备强化!$C$12:$C$26,MATCH(装备强化附表!M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69</v>
      </c>
      <c r="N1213" s="54">
        <f t="shared" si="273"/>
        <v>138000</v>
      </c>
      <c r="O1213" s="54">
        <f>ROUNDUP(装备强化!$F$3*INDEX(装备强化!$C$12:$C$26,MATCH(装备强化附表!O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88</v>
      </c>
      <c r="P1213" s="54">
        <f t="shared" si="274"/>
        <v>176000</v>
      </c>
      <c r="Q1213" s="54">
        <f>ROUNDUP(装备强化!$F$3*INDEX(装备强化!$C$12:$C$26,MATCH(装备强化附表!Q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157</v>
      </c>
      <c r="R1213" s="54">
        <f t="shared" si="275"/>
        <v>314000</v>
      </c>
      <c r="S1213" s="54">
        <f>ROUNDUP(装备强化!$F$3*INDEX(装备强化!$C$12:$C$26,MATCH(装备强化附表!S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182</v>
      </c>
      <c r="T1213" s="54">
        <f t="shared" si="276"/>
        <v>364000</v>
      </c>
      <c r="U1213" s="54">
        <f>ROUNDUP(装备强化!$F$3*INDEX(装备强化!$C$12:$C$26,MATCH(装备强化附表!U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207</v>
      </c>
      <c r="V1213" s="54">
        <f t="shared" si="277"/>
        <v>414000</v>
      </c>
      <c r="W1213" s="54">
        <f>ROUNDUP(装备强化!$F$3*INDEX(装备强化!$C$12:$C$26,MATCH(装备强化附表!W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232</v>
      </c>
      <c r="X1213" s="54">
        <f t="shared" si="278"/>
        <v>464000</v>
      </c>
      <c r="Y1213" s="54">
        <f>ROUNDUP(装备强化!$F$3*INDEX(装备强化!$C$12:$C$26,MATCH(装备强化附表!Y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257</v>
      </c>
      <c r="Z1213" s="54">
        <f t="shared" si="279"/>
        <v>514000</v>
      </c>
      <c r="AA1213" s="54">
        <f>ROUNDUP(装备强化!$F$3*INDEX(装备强化!$C$12:$C$26,MATCH(装备强化附表!AA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450</v>
      </c>
      <c r="AB1213" s="54">
        <f t="shared" si="280"/>
        <v>900000</v>
      </c>
      <c r="AC1213" s="54">
        <f>ROUNDUP(装备强化!$F$3*INDEX(装备强化!$C$12:$C$26,MATCH(装备强化附表!AC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500</v>
      </c>
      <c r="AD1213" s="54">
        <f t="shared" si="281"/>
        <v>1000000</v>
      </c>
      <c r="AE1213" s="54">
        <f>ROUNDUP(装备强化!$F$3*INDEX(装备强化!$C$12:$C$26,MATCH(装备强化附表!AE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550</v>
      </c>
      <c r="AF1213" s="54">
        <f t="shared" si="282"/>
        <v>1100000</v>
      </c>
      <c r="AG1213" s="54">
        <f>ROUNDUP(装备强化!$F$3*INDEX(装备强化!$C$12:$C$26,MATCH(装备强化附表!AG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600</v>
      </c>
      <c r="AH1213" s="54">
        <f t="shared" si="283"/>
        <v>1200000</v>
      </c>
      <c r="AI1213" s="54">
        <f>ROUNDUP(装备强化!$F$3*INDEX(装备强化!$C$12:$C$26,MATCH(装备强化附表!AI$1,装备强化!$B$12:$B$26,0))*INDEX(装备强化!$G$12:$G$16,MATCH(装备强化附表!$D1213,装备强化!$F$12:$F$16,0))*(INDEX(装备强化!$K$12:$K$26,MATCH(装备强化附表!$E1213,装备强化!$J$12:$J$26,0))+IF($B1213=1,装备强化!$K$28,0))*INDEX(装备强化!$O$12:$O$21,MATCH(装备强化附表!$C1213,装备强化!$N$12:$N$21,0)),0)</f>
        <v>650</v>
      </c>
      <c r="AJ1213" s="54">
        <f t="shared" si="284"/>
        <v>1300000</v>
      </c>
    </row>
    <row r="1214" spans="1:36">
      <c r="A1214" t="s">
        <v>1443</v>
      </c>
      <c r="B1214">
        <v>0</v>
      </c>
      <c r="C1214" t="s">
        <v>124</v>
      </c>
      <c r="D1214" t="s">
        <v>313</v>
      </c>
      <c r="E1214">
        <v>50</v>
      </c>
      <c r="F1214" t="s">
        <v>232</v>
      </c>
      <c r="G1214" s="54">
        <f>ROUNDUP(装备强化!$F$3*INDEX(装备强化!$C$12:$C$26,MATCH(装备强化附表!G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32</v>
      </c>
      <c r="H1214" s="54">
        <f t="shared" si="270"/>
        <v>64000</v>
      </c>
      <c r="I1214" s="54">
        <f>ROUNDUP(装备强化!$F$3*INDEX(装备强化!$C$12:$C$26,MATCH(装备强化附表!I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47</v>
      </c>
      <c r="J1214" s="54">
        <f t="shared" si="271"/>
        <v>94000</v>
      </c>
      <c r="K1214" s="54">
        <f>ROUNDUP(装备强化!$F$3*INDEX(装备强化!$C$12:$C$26,MATCH(装备强化附表!K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71</v>
      </c>
      <c r="L1214" s="54">
        <f t="shared" si="272"/>
        <v>142000</v>
      </c>
      <c r="M1214" s="54">
        <f>ROUNDUP(装备强化!$F$3*INDEX(装备强化!$C$12:$C$26,MATCH(装备强化附表!M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86</v>
      </c>
      <c r="N1214" s="54">
        <f t="shared" si="273"/>
        <v>172000</v>
      </c>
      <c r="O1214" s="54">
        <f>ROUNDUP(装备强化!$F$3*INDEX(装备强化!$C$12:$C$26,MATCH(装备强化附表!O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110</v>
      </c>
      <c r="P1214" s="54">
        <f t="shared" si="274"/>
        <v>220000</v>
      </c>
      <c r="Q1214" s="54">
        <f>ROUNDUP(装备强化!$F$3*INDEX(装备强化!$C$12:$C$26,MATCH(装备强化附表!Q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196</v>
      </c>
      <c r="R1214" s="54">
        <f t="shared" si="275"/>
        <v>392000</v>
      </c>
      <c r="S1214" s="54">
        <f>ROUNDUP(装备强化!$F$3*INDEX(装备强化!$C$12:$C$26,MATCH(装备强化附表!S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227</v>
      </c>
      <c r="T1214" s="54">
        <f t="shared" si="276"/>
        <v>454000</v>
      </c>
      <c r="U1214" s="54">
        <f>ROUNDUP(装备强化!$F$3*INDEX(装备强化!$C$12:$C$26,MATCH(装备强化附表!U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258</v>
      </c>
      <c r="V1214" s="54">
        <f t="shared" si="277"/>
        <v>516000</v>
      </c>
      <c r="W1214" s="54">
        <f>ROUNDUP(装备强化!$F$3*INDEX(装备强化!$C$12:$C$26,MATCH(装备强化附表!W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290</v>
      </c>
      <c r="X1214" s="54">
        <f t="shared" si="278"/>
        <v>580000</v>
      </c>
      <c r="Y1214" s="54">
        <f>ROUNDUP(装备强化!$F$3*INDEX(装备强化!$C$12:$C$26,MATCH(装备强化附表!Y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321</v>
      </c>
      <c r="Z1214" s="54">
        <f t="shared" si="279"/>
        <v>642000</v>
      </c>
      <c r="AA1214" s="54">
        <f>ROUNDUP(装备强化!$F$3*INDEX(装备强化!$C$12:$C$26,MATCH(装备强化附表!AA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563</v>
      </c>
      <c r="AB1214" s="54">
        <f t="shared" si="280"/>
        <v>1126000</v>
      </c>
      <c r="AC1214" s="54">
        <f>ROUNDUP(装备强化!$F$3*INDEX(装备强化!$C$12:$C$26,MATCH(装备强化附表!AC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625</v>
      </c>
      <c r="AD1214" s="54">
        <f t="shared" si="281"/>
        <v>1250000</v>
      </c>
      <c r="AE1214" s="54">
        <f>ROUNDUP(装备强化!$F$3*INDEX(装备强化!$C$12:$C$26,MATCH(装备强化附表!AE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688</v>
      </c>
      <c r="AF1214" s="54">
        <f t="shared" si="282"/>
        <v>1376000</v>
      </c>
      <c r="AG1214" s="54">
        <f>ROUNDUP(装备强化!$F$3*INDEX(装备强化!$C$12:$C$26,MATCH(装备强化附表!AG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750</v>
      </c>
      <c r="AH1214" s="54">
        <f t="shared" si="283"/>
        <v>1500000</v>
      </c>
      <c r="AI1214" s="54">
        <f>ROUNDUP(装备强化!$F$3*INDEX(装备强化!$C$12:$C$26,MATCH(装备强化附表!AI$1,装备强化!$B$12:$B$26,0))*INDEX(装备强化!$G$12:$G$16,MATCH(装备强化附表!$D1214,装备强化!$F$12:$F$16,0))*(INDEX(装备强化!$K$12:$K$26,MATCH(装备强化附表!$E1214,装备强化!$J$12:$J$26,0))+IF($B1214=1,装备强化!$K$28,0))*INDEX(装备强化!$O$12:$O$21,MATCH(装备强化附表!$C1214,装备强化!$N$12:$N$21,0)),0)</f>
        <v>813</v>
      </c>
      <c r="AJ1214" s="54">
        <f t="shared" si="284"/>
        <v>1626000</v>
      </c>
    </row>
    <row r="1215" spans="1:36">
      <c r="A1215" t="s">
        <v>1448</v>
      </c>
      <c r="B1215">
        <v>0</v>
      </c>
      <c r="C1215" t="s">
        <v>125</v>
      </c>
      <c r="D1215" t="s">
        <v>313</v>
      </c>
      <c r="E1215">
        <v>50</v>
      </c>
      <c r="F1215" t="s">
        <v>232</v>
      </c>
      <c r="G1215" s="54">
        <f>ROUNDUP(装备强化!$F$3*INDEX(装备强化!$C$12:$C$26,MATCH(装备强化附表!G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32</v>
      </c>
      <c r="H1215" s="54">
        <f t="shared" si="270"/>
        <v>64000</v>
      </c>
      <c r="I1215" s="54">
        <f>ROUNDUP(装备强化!$F$3*INDEX(装备强化!$C$12:$C$26,MATCH(装备强化附表!I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47</v>
      </c>
      <c r="J1215" s="54">
        <f t="shared" si="271"/>
        <v>94000</v>
      </c>
      <c r="K1215" s="54">
        <f>ROUNDUP(装备强化!$F$3*INDEX(装备强化!$C$12:$C$26,MATCH(装备强化附表!K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71</v>
      </c>
      <c r="L1215" s="54">
        <f t="shared" si="272"/>
        <v>142000</v>
      </c>
      <c r="M1215" s="54">
        <f>ROUNDUP(装备强化!$F$3*INDEX(装备强化!$C$12:$C$26,MATCH(装备强化附表!M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86</v>
      </c>
      <c r="N1215" s="54">
        <f t="shared" si="273"/>
        <v>172000</v>
      </c>
      <c r="O1215" s="54">
        <f>ROUNDUP(装备强化!$F$3*INDEX(装备强化!$C$12:$C$26,MATCH(装备强化附表!O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110</v>
      </c>
      <c r="P1215" s="54">
        <f t="shared" si="274"/>
        <v>220000</v>
      </c>
      <c r="Q1215" s="54">
        <f>ROUNDUP(装备强化!$F$3*INDEX(装备强化!$C$12:$C$26,MATCH(装备强化附表!Q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196</v>
      </c>
      <c r="R1215" s="54">
        <f t="shared" si="275"/>
        <v>392000</v>
      </c>
      <c r="S1215" s="54">
        <f>ROUNDUP(装备强化!$F$3*INDEX(装备强化!$C$12:$C$26,MATCH(装备强化附表!S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227</v>
      </c>
      <c r="T1215" s="54">
        <f t="shared" si="276"/>
        <v>454000</v>
      </c>
      <c r="U1215" s="54">
        <f>ROUNDUP(装备强化!$F$3*INDEX(装备强化!$C$12:$C$26,MATCH(装备强化附表!U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258</v>
      </c>
      <c r="V1215" s="54">
        <f t="shared" si="277"/>
        <v>516000</v>
      </c>
      <c r="W1215" s="54">
        <f>ROUNDUP(装备强化!$F$3*INDEX(装备强化!$C$12:$C$26,MATCH(装备强化附表!W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290</v>
      </c>
      <c r="X1215" s="54">
        <f t="shared" si="278"/>
        <v>580000</v>
      </c>
      <c r="Y1215" s="54">
        <f>ROUNDUP(装备强化!$F$3*INDEX(装备强化!$C$12:$C$26,MATCH(装备强化附表!Y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321</v>
      </c>
      <c r="Z1215" s="54">
        <f t="shared" si="279"/>
        <v>642000</v>
      </c>
      <c r="AA1215" s="54">
        <f>ROUNDUP(装备强化!$F$3*INDEX(装备强化!$C$12:$C$26,MATCH(装备强化附表!AA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563</v>
      </c>
      <c r="AB1215" s="54">
        <f t="shared" si="280"/>
        <v>1126000</v>
      </c>
      <c r="AC1215" s="54">
        <f>ROUNDUP(装备强化!$F$3*INDEX(装备强化!$C$12:$C$26,MATCH(装备强化附表!AC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625</v>
      </c>
      <c r="AD1215" s="54">
        <f t="shared" si="281"/>
        <v>1250000</v>
      </c>
      <c r="AE1215" s="54">
        <f>ROUNDUP(装备强化!$F$3*INDEX(装备强化!$C$12:$C$26,MATCH(装备强化附表!AE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688</v>
      </c>
      <c r="AF1215" s="54">
        <f t="shared" si="282"/>
        <v>1376000</v>
      </c>
      <c r="AG1215" s="54">
        <f>ROUNDUP(装备强化!$F$3*INDEX(装备强化!$C$12:$C$26,MATCH(装备强化附表!AG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750</v>
      </c>
      <c r="AH1215" s="54">
        <f t="shared" si="283"/>
        <v>1500000</v>
      </c>
      <c r="AI1215" s="54">
        <f>ROUNDUP(装备强化!$F$3*INDEX(装备强化!$C$12:$C$26,MATCH(装备强化附表!AI$1,装备强化!$B$12:$B$26,0))*INDEX(装备强化!$G$12:$G$16,MATCH(装备强化附表!$D1215,装备强化!$F$12:$F$16,0))*(INDEX(装备强化!$K$12:$K$26,MATCH(装备强化附表!$E1215,装备强化!$J$12:$J$26,0))+IF($B1215=1,装备强化!$K$28,0))*INDEX(装备强化!$O$12:$O$21,MATCH(装备强化附表!$C1215,装备强化!$N$12:$N$21,0)),0)</f>
        <v>813</v>
      </c>
      <c r="AJ1215" s="54">
        <f t="shared" si="284"/>
        <v>1626000</v>
      </c>
    </row>
    <row r="1216" spans="1:36">
      <c r="A1216" t="s">
        <v>1453</v>
      </c>
      <c r="B1216">
        <v>0</v>
      </c>
      <c r="C1216" t="s">
        <v>130</v>
      </c>
      <c r="D1216" t="s">
        <v>313</v>
      </c>
      <c r="E1216">
        <v>50</v>
      </c>
      <c r="F1216" t="s">
        <v>232</v>
      </c>
      <c r="G1216" s="54">
        <f>ROUNDUP(装备强化!$F$3*INDEX(装备强化!$C$12:$C$26,MATCH(装备强化附表!G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25</v>
      </c>
      <c r="H1216" s="54">
        <f t="shared" si="270"/>
        <v>50000</v>
      </c>
      <c r="I1216" s="54">
        <f>ROUNDUP(装备强化!$F$3*INDEX(装备强化!$C$12:$C$26,MATCH(装备强化附表!I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38</v>
      </c>
      <c r="J1216" s="54">
        <f t="shared" si="271"/>
        <v>76000</v>
      </c>
      <c r="K1216" s="54">
        <f>ROUNDUP(装备强化!$F$3*INDEX(装备强化!$C$12:$C$26,MATCH(装备强化附表!K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57</v>
      </c>
      <c r="L1216" s="54">
        <f t="shared" si="272"/>
        <v>114000</v>
      </c>
      <c r="M1216" s="54">
        <f>ROUNDUP(装备强化!$F$3*INDEX(装备强化!$C$12:$C$26,MATCH(装备强化附表!M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69</v>
      </c>
      <c r="N1216" s="54">
        <f t="shared" si="273"/>
        <v>138000</v>
      </c>
      <c r="O1216" s="54">
        <f>ROUNDUP(装备强化!$F$3*INDEX(装备强化!$C$12:$C$26,MATCH(装备强化附表!O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88</v>
      </c>
      <c r="P1216" s="54">
        <f t="shared" si="274"/>
        <v>176000</v>
      </c>
      <c r="Q1216" s="54">
        <f>ROUNDUP(装备强化!$F$3*INDEX(装备强化!$C$12:$C$26,MATCH(装备强化附表!Q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157</v>
      </c>
      <c r="R1216" s="54">
        <f t="shared" si="275"/>
        <v>314000</v>
      </c>
      <c r="S1216" s="54">
        <f>ROUNDUP(装备强化!$F$3*INDEX(装备强化!$C$12:$C$26,MATCH(装备强化附表!S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182</v>
      </c>
      <c r="T1216" s="54">
        <f t="shared" si="276"/>
        <v>364000</v>
      </c>
      <c r="U1216" s="54">
        <f>ROUNDUP(装备强化!$F$3*INDEX(装备强化!$C$12:$C$26,MATCH(装备强化附表!U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207</v>
      </c>
      <c r="V1216" s="54">
        <f t="shared" si="277"/>
        <v>414000</v>
      </c>
      <c r="W1216" s="54">
        <f>ROUNDUP(装备强化!$F$3*INDEX(装备强化!$C$12:$C$26,MATCH(装备强化附表!W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232</v>
      </c>
      <c r="X1216" s="54">
        <f t="shared" si="278"/>
        <v>464000</v>
      </c>
      <c r="Y1216" s="54">
        <f>ROUNDUP(装备强化!$F$3*INDEX(装备强化!$C$12:$C$26,MATCH(装备强化附表!Y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257</v>
      </c>
      <c r="Z1216" s="54">
        <f t="shared" si="279"/>
        <v>514000</v>
      </c>
      <c r="AA1216" s="54">
        <f>ROUNDUP(装备强化!$F$3*INDEX(装备强化!$C$12:$C$26,MATCH(装备强化附表!AA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450</v>
      </c>
      <c r="AB1216" s="54">
        <f t="shared" si="280"/>
        <v>900000</v>
      </c>
      <c r="AC1216" s="54">
        <f>ROUNDUP(装备强化!$F$3*INDEX(装备强化!$C$12:$C$26,MATCH(装备强化附表!AC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500</v>
      </c>
      <c r="AD1216" s="54">
        <f t="shared" si="281"/>
        <v>1000000</v>
      </c>
      <c r="AE1216" s="54">
        <f>ROUNDUP(装备强化!$F$3*INDEX(装备强化!$C$12:$C$26,MATCH(装备强化附表!AE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550</v>
      </c>
      <c r="AF1216" s="54">
        <f t="shared" si="282"/>
        <v>1100000</v>
      </c>
      <c r="AG1216" s="54">
        <f>ROUNDUP(装备强化!$F$3*INDEX(装备强化!$C$12:$C$26,MATCH(装备强化附表!AG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600</v>
      </c>
      <c r="AH1216" s="54">
        <f t="shared" si="283"/>
        <v>1200000</v>
      </c>
      <c r="AI1216" s="54">
        <f>ROUNDUP(装备强化!$F$3*INDEX(装备强化!$C$12:$C$26,MATCH(装备强化附表!AI$1,装备强化!$B$12:$B$26,0))*INDEX(装备强化!$G$12:$G$16,MATCH(装备强化附表!$D1216,装备强化!$F$12:$F$16,0))*(INDEX(装备强化!$K$12:$K$26,MATCH(装备强化附表!$E1216,装备强化!$J$12:$J$26,0))+IF($B1216=1,装备强化!$K$28,0))*INDEX(装备强化!$O$12:$O$21,MATCH(装备强化附表!$C1216,装备强化!$N$12:$N$21,0)),0)</f>
        <v>650</v>
      </c>
      <c r="AJ1216" s="54">
        <f t="shared" si="284"/>
        <v>1300000</v>
      </c>
    </row>
    <row r="1217" spans="1:36">
      <c r="A1217" t="s">
        <v>1458</v>
      </c>
      <c r="B1217">
        <v>0</v>
      </c>
      <c r="C1217" t="s">
        <v>131</v>
      </c>
      <c r="D1217" t="s">
        <v>313</v>
      </c>
      <c r="E1217">
        <v>50</v>
      </c>
      <c r="F1217" t="s">
        <v>232</v>
      </c>
      <c r="G1217" s="54">
        <f>ROUNDUP(装备强化!$F$3*INDEX(装备强化!$C$12:$C$26,MATCH(装备强化附表!G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25</v>
      </c>
      <c r="H1217" s="54">
        <f t="shared" si="270"/>
        <v>50000</v>
      </c>
      <c r="I1217" s="54">
        <f>ROUNDUP(装备强化!$F$3*INDEX(装备强化!$C$12:$C$26,MATCH(装备强化附表!I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38</v>
      </c>
      <c r="J1217" s="54">
        <f t="shared" si="271"/>
        <v>76000</v>
      </c>
      <c r="K1217" s="54">
        <f>ROUNDUP(装备强化!$F$3*INDEX(装备强化!$C$12:$C$26,MATCH(装备强化附表!K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57</v>
      </c>
      <c r="L1217" s="54">
        <f t="shared" si="272"/>
        <v>114000</v>
      </c>
      <c r="M1217" s="54">
        <f>ROUNDUP(装备强化!$F$3*INDEX(装备强化!$C$12:$C$26,MATCH(装备强化附表!M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69</v>
      </c>
      <c r="N1217" s="54">
        <f t="shared" si="273"/>
        <v>138000</v>
      </c>
      <c r="O1217" s="54">
        <f>ROUNDUP(装备强化!$F$3*INDEX(装备强化!$C$12:$C$26,MATCH(装备强化附表!O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88</v>
      </c>
      <c r="P1217" s="54">
        <f t="shared" si="274"/>
        <v>176000</v>
      </c>
      <c r="Q1217" s="54">
        <f>ROUNDUP(装备强化!$F$3*INDEX(装备强化!$C$12:$C$26,MATCH(装备强化附表!Q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157</v>
      </c>
      <c r="R1217" s="54">
        <f t="shared" si="275"/>
        <v>314000</v>
      </c>
      <c r="S1217" s="54">
        <f>ROUNDUP(装备强化!$F$3*INDEX(装备强化!$C$12:$C$26,MATCH(装备强化附表!S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182</v>
      </c>
      <c r="T1217" s="54">
        <f t="shared" si="276"/>
        <v>364000</v>
      </c>
      <c r="U1217" s="54">
        <f>ROUNDUP(装备强化!$F$3*INDEX(装备强化!$C$12:$C$26,MATCH(装备强化附表!U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207</v>
      </c>
      <c r="V1217" s="54">
        <f t="shared" si="277"/>
        <v>414000</v>
      </c>
      <c r="W1217" s="54">
        <f>ROUNDUP(装备强化!$F$3*INDEX(装备强化!$C$12:$C$26,MATCH(装备强化附表!W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232</v>
      </c>
      <c r="X1217" s="54">
        <f t="shared" si="278"/>
        <v>464000</v>
      </c>
      <c r="Y1217" s="54">
        <f>ROUNDUP(装备强化!$F$3*INDEX(装备强化!$C$12:$C$26,MATCH(装备强化附表!Y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257</v>
      </c>
      <c r="Z1217" s="54">
        <f t="shared" si="279"/>
        <v>514000</v>
      </c>
      <c r="AA1217" s="54">
        <f>ROUNDUP(装备强化!$F$3*INDEX(装备强化!$C$12:$C$26,MATCH(装备强化附表!AA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450</v>
      </c>
      <c r="AB1217" s="54">
        <f t="shared" si="280"/>
        <v>900000</v>
      </c>
      <c r="AC1217" s="54">
        <f>ROUNDUP(装备强化!$F$3*INDEX(装备强化!$C$12:$C$26,MATCH(装备强化附表!AC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500</v>
      </c>
      <c r="AD1217" s="54">
        <f t="shared" si="281"/>
        <v>1000000</v>
      </c>
      <c r="AE1217" s="54">
        <f>ROUNDUP(装备强化!$F$3*INDEX(装备强化!$C$12:$C$26,MATCH(装备强化附表!AE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550</v>
      </c>
      <c r="AF1217" s="54">
        <f t="shared" si="282"/>
        <v>1100000</v>
      </c>
      <c r="AG1217" s="54">
        <f>ROUNDUP(装备强化!$F$3*INDEX(装备强化!$C$12:$C$26,MATCH(装备强化附表!AG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600</v>
      </c>
      <c r="AH1217" s="54">
        <f t="shared" si="283"/>
        <v>1200000</v>
      </c>
      <c r="AI1217" s="54">
        <f>ROUNDUP(装备强化!$F$3*INDEX(装备强化!$C$12:$C$26,MATCH(装备强化附表!AI$1,装备强化!$B$12:$B$26,0))*INDEX(装备强化!$G$12:$G$16,MATCH(装备强化附表!$D1217,装备强化!$F$12:$F$16,0))*(INDEX(装备强化!$K$12:$K$26,MATCH(装备强化附表!$E1217,装备强化!$J$12:$J$26,0))+IF($B1217=1,装备强化!$K$28,0))*INDEX(装备强化!$O$12:$O$21,MATCH(装备强化附表!$C1217,装备强化!$N$12:$N$21,0)),0)</f>
        <v>650</v>
      </c>
      <c r="AJ1217" s="54">
        <f t="shared" si="284"/>
        <v>1300000</v>
      </c>
    </row>
    <row r="1218" spans="1:36">
      <c r="A1218" t="s">
        <v>1463</v>
      </c>
      <c r="B1218">
        <v>0</v>
      </c>
      <c r="C1218" t="s">
        <v>132</v>
      </c>
      <c r="D1218" t="s">
        <v>313</v>
      </c>
      <c r="E1218">
        <v>50</v>
      </c>
      <c r="F1218" t="s">
        <v>232</v>
      </c>
      <c r="G1218" s="54">
        <f>ROUNDUP(装备强化!$F$3*INDEX(装备强化!$C$12:$C$26,MATCH(装备强化附表!G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15</v>
      </c>
      <c r="H1218" s="54">
        <f t="shared" si="270"/>
        <v>30000</v>
      </c>
      <c r="I1218" s="54">
        <f>ROUNDUP(装备强化!$F$3*INDEX(装备强化!$C$12:$C$26,MATCH(装备强化附表!I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23</v>
      </c>
      <c r="J1218" s="54">
        <f t="shared" si="271"/>
        <v>46000</v>
      </c>
      <c r="K1218" s="54">
        <f>ROUNDUP(装备强化!$F$3*INDEX(装备强化!$C$12:$C$26,MATCH(装备强化附表!K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34</v>
      </c>
      <c r="L1218" s="54">
        <f t="shared" si="272"/>
        <v>68000</v>
      </c>
      <c r="M1218" s="54">
        <f>ROUNDUP(装备强化!$F$3*INDEX(装备强化!$C$12:$C$26,MATCH(装备强化附表!M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42</v>
      </c>
      <c r="N1218" s="54">
        <f t="shared" si="273"/>
        <v>84000</v>
      </c>
      <c r="O1218" s="54">
        <f>ROUNDUP(装备强化!$F$3*INDEX(装备强化!$C$12:$C$26,MATCH(装备强化附表!O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53</v>
      </c>
      <c r="P1218" s="54">
        <f t="shared" si="274"/>
        <v>106000</v>
      </c>
      <c r="Q1218" s="54">
        <f>ROUNDUP(装备强化!$F$3*INDEX(装备强化!$C$12:$C$26,MATCH(装备强化附表!Q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94</v>
      </c>
      <c r="R1218" s="54">
        <f t="shared" si="275"/>
        <v>188000</v>
      </c>
      <c r="S1218" s="54">
        <f>ROUNDUP(装备强化!$F$3*INDEX(装备强化!$C$12:$C$26,MATCH(装备强化附表!S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109</v>
      </c>
      <c r="T1218" s="54">
        <f t="shared" si="276"/>
        <v>218000</v>
      </c>
      <c r="U1218" s="54">
        <f>ROUNDUP(装备强化!$F$3*INDEX(装备强化!$C$12:$C$26,MATCH(装备强化附表!U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124</v>
      </c>
      <c r="V1218" s="54">
        <f t="shared" si="277"/>
        <v>248000</v>
      </c>
      <c r="W1218" s="54">
        <f>ROUNDUP(装备强化!$F$3*INDEX(装备强化!$C$12:$C$26,MATCH(装备强化附表!W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139</v>
      </c>
      <c r="X1218" s="54">
        <f t="shared" si="278"/>
        <v>278000</v>
      </c>
      <c r="Y1218" s="54">
        <f>ROUNDUP(装备强化!$F$3*INDEX(装备强化!$C$12:$C$26,MATCH(装备强化附表!Y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154</v>
      </c>
      <c r="Z1218" s="54">
        <f t="shared" si="279"/>
        <v>308000</v>
      </c>
      <c r="AA1218" s="54">
        <f>ROUNDUP(装备强化!$F$3*INDEX(装备强化!$C$12:$C$26,MATCH(装备强化附表!AA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270</v>
      </c>
      <c r="AB1218" s="54">
        <f t="shared" si="280"/>
        <v>540000</v>
      </c>
      <c r="AC1218" s="54">
        <f>ROUNDUP(装备强化!$F$3*INDEX(装备强化!$C$12:$C$26,MATCH(装备强化附表!AC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300</v>
      </c>
      <c r="AD1218" s="54">
        <f t="shared" si="281"/>
        <v>600000</v>
      </c>
      <c r="AE1218" s="54">
        <f>ROUNDUP(装备强化!$F$3*INDEX(装备强化!$C$12:$C$26,MATCH(装备强化附表!AE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330</v>
      </c>
      <c r="AF1218" s="54">
        <f t="shared" si="282"/>
        <v>660000</v>
      </c>
      <c r="AG1218" s="54">
        <f>ROUNDUP(装备强化!$F$3*INDEX(装备强化!$C$12:$C$26,MATCH(装备强化附表!AG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360</v>
      </c>
      <c r="AH1218" s="54">
        <f t="shared" si="283"/>
        <v>720000</v>
      </c>
      <c r="AI1218" s="54">
        <f>ROUNDUP(装备强化!$F$3*INDEX(装备强化!$C$12:$C$26,MATCH(装备强化附表!AI$1,装备强化!$B$12:$B$26,0))*INDEX(装备强化!$G$12:$G$16,MATCH(装备强化附表!$D1218,装备强化!$F$12:$F$16,0))*(INDEX(装备强化!$K$12:$K$26,MATCH(装备强化附表!$E1218,装备强化!$J$12:$J$26,0))+IF($B1218=1,装备强化!$K$28,0))*INDEX(装备强化!$O$12:$O$21,MATCH(装备强化附表!$C1218,装备强化!$N$12:$N$21,0)),0)</f>
        <v>390</v>
      </c>
      <c r="AJ1218" s="54">
        <f t="shared" si="284"/>
        <v>780000</v>
      </c>
    </row>
    <row r="1219" spans="1:36">
      <c r="A1219" t="s">
        <v>1468</v>
      </c>
      <c r="B1219">
        <v>0</v>
      </c>
      <c r="C1219" t="s">
        <v>127</v>
      </c>
      <c r="D1219" t="s">
        <v>313</v>
      </c>
      <c r="E1219">
        <v>50</v>
      </c>
      <c r="F1219" t="s">
        <v>135</v>
      </c>
      <c r="G1219" s="54">
        <f>ROUNDUP(装备强化!$F$3*INDEX(装备强化!$C$12:$C$26,MATCH(装备强化附表!G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50</v>
      </c>
      <c r="H1219" s="54">
        <f t="shared" si="270"/>
        <v>100000</v>
      </c>
      <c r="I1219" s="54">
        <f>ROUNDUP(装备强化!$F$3*INDEX(装备强化!$C$12:$C$26,MATCH(装备强化附表!I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75</v>
      </c>
      <c r="J1219" s="54">
        <f t="shared" si="271"/>
        <v>150000</v>
      </c>
      <c r="K1219" s="54">
        <f>ROUNDUP(装备强化!$F$3*INDEX(装备强化!$C$12:$C$26,MATCH(装备强化附表!K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113</v>
      </c>
      <c r="L1219" s="54">
        <f t="shared" si="272"/>
        <v>226000</v>
      </c>
      <c r="M1219" s="54">
        <f>ROUNDUP(装备强化!$F$3*INDEX(装备强化!$C$12:$C$26,MATCH(装备强化附表!M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138</v>
      </c>
      <c r="N1219" s="54">
        <f t="shared" si="273"/>
        <v>276000</v>
      </c>
      <c r="O1219" s="54">
        <f>ROUNDUP(装备强化!$F$3*INDEX(装备强化!$C$12:$C$26,MATCH(装备强化附表!O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175</v>
      </c>
      <c r="P1219" s="54">
        <f t="shared" si="274"/>
        <v>350000</v>
      </c>
      <c r="Q1219" s="54">
        <f>ROUNDUP(装备强化!$F$3*INDEX(装备强化!$C$12:$C$26,MATCH(装备强化附表!Q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313</v>
      </c>
      <c r="R1219" s="54">
        <f t="shared" si="275"/>
        <v>626000</v>
      </c>
      <c r="S1219" s="54">
        <f>ROUNDUP(装备强化!$F$3*INDEX(装备强化!$C$12:$C$26,MATCH(装备强化附表!S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363</v>
      </c>
      <c r="T1219" s="54">
        <f t="shared" si="276"/>
        <v>726000</v>
      </c>
      <c r="U1219" s="54">
        <f>ROUNDUP(装备强化!$F$3*INDEX(装备强化!$C$12:$C$26,MATCH(装备强化附表!U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413</v>
      </c>
      <c r="V1219" s="54">
        <f t="shared" si="277"/>
        <v>826000</v>
      </c>
      <c r="W1219" s="54">
        <f>ROUNDUP(装备强化!$F$3*INDEX(装备强化!$C$12:$C$26,MATCH(装备强化附表!W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463</v>
      </c>
      <c r="X1219" s="54">
        <f t="shared" si="278"/>
        <v>926000</v>
      </c>
      <c r="Y1219" s="54">
        <f>ROUNDUP(装备强化!$F$3*INDEX(装备强化!$C$12:$C$26,MATCH(装备强化附表!Y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513</v>
      </c>
      <c r="Z1219" s="54">
        <f t="shared" si="279"/>
        <v>1026000</v>
      </c>
      <c r="AA1219" s="54">
        <f>ROUNDUP(装备强化!$F$3*INDEX(装备强化!$C$12:$C$26,MATCH(装备强化附表!AA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900</v>
      </c>
      <c r="AB1219" s="54">
        <f t="shared" si="280"/>
        <v>1800000</v>
      </c>
      <c r="AC1219" s="54">
        <f>ROUNDUP(装备强化!$F$3*INDEX(装备强化!$C$12:$C$26,MATCH(装备强化附表!AC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1000</v>
      </c>
      <c r="AD1219" s="54">
        <f t="shared" si="281"/>
        <v>2000000</v>
      </c>
      <c r="AE1219" s="54">
        <f>ROUNDUP(装备强化!$F$3*INDEX(装备强化!$C$12:$C$26,MATCH(装备强化附表!AE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1100</v>
      </c>
      <c r="AF1219" s="54">
        <f t="shared" si="282"/>
        <v>2200000</v>
      </c>
      <c r="AG1219" s="54">
        <f>ROUNDUP(装备强化!$F$3*INDEX(装备强化!$C$12:$C$26,MATCH(装备强化附表!AG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1200</v>
      </c>
      <c r="AH1219" s="54">
        <f t="shared" si="283"/>
        <v>2400000</v>
      </c>
      <c r="AI1219" s="54">
        <f>ROUNDUP(装备强化!$F$3*INDEX(装备强化!$C$12:$C$26,MATCH(装备强化附表!AI$1,装备强化!$B$12:$B$26,0))*INDEX(装备强化!$G$12:$G$16,MATCH(装备强化附表!$D1219,装备强化!$F$12:$F$16,0))*(INDEX(装备强化!$K$12:$K$26,MATCH(装备强化附表!$E1219,装备强化!$J$12:$J$26,0))+IF($B1219=1,装备强化!$K$28,0))*INDEX(装备强化!$O$12:$O$21,MATCH(装备强化附表!$C1219,装备强化!$N$12:$N$21,0)),0)</f>
        <v>1300</v>
      </c>
      <c r="AJ1219" s="54">
        <f t="shared" si="284"/>
        <v>2600000</v>
      </c>
    </row>
    <row r="1220" spans="1:36">
      <c r="A1220" t="s">
        <v>1473</v>
      </c>
      <c r="B1220">
        <v>1</v>
      </c>
      <c r="C1220" t="s">
        <v>127</v>
      </c>
      <c r="D1220" t="s">
        <v>313</v>
      </c>
      <c r="E1220">
        <v>50</v>
      </c>
      <c r="F1220" t="s">
        <v>135</v>
      </c>
      <c r="G1220" s="54">
        <f>ROUNDUP(装备强化!$F$3*INDEX(装备强化!$C$12:$C$26,MATCH(装备强化附表!G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62</v>
      </c>
      <c r="H1220" s="54">
        <f t="shared" ref="H1220:H1283" si="285">G1220*2000</f>
        <v>124000</v>
      </c>
      <c r="I1220" s="54">
        <f>ROUNDUP(装备强化!$F$3*INDEX(装备强化!$C$12:$C$26,MATCH(装备强化附表!I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93</v>
      </c>
      <c r="J1220" s="54">
        <f t="shared" ref="J1220:J1283" si="286">I1220*2000</f>
        <v>186000</v>
      </c>
      <c r="K1220" s="54">
        <f>ROUNDUP(装备强化!$F$3*INDEX(装备强化!$C$12:$C$26,MATCH(装备强化附表!K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140</v>
      </c>
      <c r="L1220" s="54">
        <f t="shared" ref="L1220:L1283" si="287">K1220*2000</f>
        <v>280000</v>
      </c>
      <c r="M1220" s="54">
        <f>ROUNDUP(装备强化!$F$3*INDEX(装备强化!$C$12:$C$26,MATCH(装备强化附表!M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171</v>
      </c>
      <c r="N1220" s="54">
        <f t="shared" ref="N1220:N1283" si="288">M1220*2000</f>
        <v>342000</v>
      </c>
      <c r="O1220" s="54">
        <f>ROUNDUP(装备强化!$F$3*INDEX(装备强化!$C$12:$C$26,MATCH(装备强化附表!O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217</v>
      </c>
      <c r="P1220" s="54">
        <f t="shared" ref="P1220:P1283" si="289">O1220*2000</f>
        <v>434000</v>
      </c>
      <c r="Q1220" s="54">
        <f>ROUNDUP(装备强化!$F$3*INDEX(装备强化!$C$12:$C$26,MATCH(装备强化附表!Q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388</v>
      </c>
      <c r="R1220" s="54">
        <f t="shared" ref="R1220:R1283" si="290">Q1220*2000</f>
        <v>776000</v>
      </c>
      <c r="S1220" s="54">
        <f>ROUNDUP(装备强化!$F$3*INDEX(装备强化!$C$12:$C$26,MATCH(装备强化附表!S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450</v>
      </c>
      <c r="T1220" s="54">
        <f t="shared" ref="T1220:T1283" si="291">S1220*2000</f>
        <v>900000</v>
      </c>
      <c r="U1220" s="54">
        <f>ROUNDUP(装备强化!$F$3*INDEX(装备强化!$C$12:$C$26,MATCH(装备强化附表!U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512</v>
      </c>
      <c r="V1220" s="54">
        <f t="shared" ref="V1220:V1283" si="292">U1220*2000</f>
        <v>1024000</v>
      </c>
      <c r="W1220" s="54">
        <f>ROUNDUP(装备强化!$F$3*INDEX(装备强化!$C$12:$C$26,MATCH(装备强化附表!W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574</v>
      </c>
      <c r="X1220" s="54">
        <f t="shared" ref="X1220:X1283" si="293">W1220*2000</f>
        <v>1148000</v>
      </c>
      <c r="Y1220" s="54">
        <f>ROUNDUP(装备强化!$F$3*INDEX(装备强化!$C$12:$C$26,MATCH(装备强化附表!Y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636</v>
      </c>
      <c r="Z1220" s="54">
        <f t="shared" ref="Z1220:Z1283" si="294">Y1220*2000</f>
        <v>1272000</v>
      </c>
      <c r="AA1220" s="54">
        <f>ROUNDUP(装备强化!$F$3*INDEX(装备强化!$C$12:$C$26,MATCH(装备强化附表!AA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1116</v>
      </c>
      <c r="AB1220" s="54">
        <f t="shared" ref="AB1220:AB1283" si="295">AA1220*2000</f>
        <v>2232000</v>
      </c>
      <c r="AC1220" s="54">
        <f>ROUNDUP(装备强化!$F$3*INDEX(装备强化!$C$12:$C$26,MATCH(装备强化附表!AC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1240</v>
      </c>
      <c r="AD1220" s="54">
        <f t="shared" ref="AD1220:AD1283" si="296">AC1220*2000</f>
        <v>2480000</v>
      </c>
      <c r="AE1220" s="54">
        <f>ROUNDUP(装备强化!$F$3*INDEX(装备强化!$C$12:$C$26,MATCH(装备强化附表!AE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1364</v>
      </c>
      <c r="AF1220" s="54">
        <f t="shared" ref="AF1220:AF1283" si="297">AE1220*2000</f>
        <v>2728000</v>
      </c>
      <c r="AG1220" s="54">
        <f>ROUNDUP(装备强化!$F$3*INDEX(装备强化!$C$12:$C$26,MATCH(装备强化附表!AG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1488</v>
      </c>
      <c r="AH1220" s="54">
        <f t="shared" ref="AH1220:AH1283" si="298">AG1220*2000</f>
        <v>2976000</v>
      </c>
      <c r="AI1220" s="54">
        <f>ROUNDUP(装备强化!$F$3*INDEX(装备强化!$C$12:$C$26,MATCH(装备强化附表!AI$1,装备强化!$B$12:$B$26,0))*INDEX(装备强化!$G$12:$G$16,MATCH(装备强化附表!$D1220,装备强化!$F$12:$F$16,0))*(INDEX(装备强化!$K$12:$K$26,MATCH(装备强化附表!$E1220,装备强化!$J$12:$J$26,0))+IF($B1220=1,装备强化!$K$28,0))*INDEX(装备强化!$O$12:$O$21,MATCH(装备强化附表!$C1220,装备强化!$N$12:$N$21,0)),0)</f>
        <v>1612</v>
      </c>
      <c r="AJ1220" s="54">
        <f t="shared" ref="AJ1220:AJ1283" si="299">AI1220*2000</f>
        <v>3224000</v>
      </c>
    </row>
    <row r="1221" spans="1:36">
      <c r="A1221" t="s">
        <v>1478</v>
      </c>
      <c r="B1221">
        <v>0</v>
      </c>
      <c r="C1221" t="s">
        <v>128</v>
      </c>
      <c r="D1221" t="s">
        <v>313</v>
      </c>
      <c r="E1221">
        <v>50</v>
      </c>
      <c r="F1221" t="s">
        <v>135</v>
      </c>
      <c r="G1221" s="54">
        <f>ROUNDUP(装备强化!$F$3*INDEX(装备强化!$C$12:$C$26,MATCH(装备强化附表!G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32</v>
      </c>
      <c r="H1221" s="54">
        <f t="shared" si="285"/>
        <v>64000</v>
      </c>
      <c r="I1221" s="54">
        <f>ROUNDUP(装备强化!$F$3*INDEX(装备强化!$C$12:$C$26,MATCH(装备强化附表!I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47</v>
      </c>
      <c r="J1221" s="54">
        <f t="shared" si="286"/>
        <v>94000</v>
      </c>
      <c r="K1221" s="54">
        <f>ROUNDUP(装备强化!$F$3*INDEX(装备强化!$C$12:$C$26,MATCH(装备强化附表!K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71</v>
      </c>
      <c r="L1221" s="54">
        <f t="shared" si="287"/>
        <v>142000</v>
      </c>
      <c r="M1221" s="54">
        <f>ROUNDUP(装备强化!$F$3*INDEX(装备强化!$C$12:$C$26,MATCH(装备强化附表!M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86</v>
      </c>
      <c r="N1221" s="54">
        <f t="shared" si="288"/>
        <v>172000</v>
      </c>
      <c r="O1221" s="54">
        <f>ROUNDUP(装备强化!$F$3*INDEX(装备强化!$C$12:$C$26,MATCH(装备强化附表!O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110</v>
      </c>
      <c r="P1221" s="54">
        <f t="shared" si="289"/>
        <v>220000</v>
      </c>
      <c r="Q1221" s="54">
        <f>ROUNDUP(装备强化!$F$3*INDEX(装备强化!$C$12:$C$26,MATCH(装备强化附表!Q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196</v>
      </c>
      <c r="R1221" s="54">
        <f t="shared" si="290"/>
        <v>392000</v>
      </c>
      <c r="S1221" s="54">
        <f>ROUNDUP(装备强化!$F$3*INDEX(装备强化!$C$12:$C$26,MATCH(装备强化附表!S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227</v>
      </c>
      <c r="T1221" s="54">
        <f t="shared" si="291"/>
        <v>454000</v>
      </c>
      <c r="U1221" s="54">
        <f>ROUNDUP(装备强化!$F$3*INDEX(装备强化!$C$12:$C$26,MATCH(装备强化附表!U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258</v>
      </c>
      <c r="V1221" s="54">
        <f t="shared" si="292"/>
        <v>516000</v>
      </c>
      <c r="W1221" s="54">
        <f>ROUNDUP(装备强化!$F$3*INDEX(装备强化!$C$12:$C$26,MATCH(装备强化附表!W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290</v>
      </c>
      <c r="X1221" s="54">
        <f t="shared" si="293"/>
        <v>580000</v>
      </c>
      <c r="Y1221" s="54">
        <f>ROUNDUP(装备强化!$F$3*INDEX(装备强化!$C$12:$C$26,MATCH(装备强化附表!Y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321</v>
      </c>
      <c r="Z1221" s="54">
        <f t="shared" si="294"/>
        <v>642000</v>
      </c>
      <c r="AA1221" s="54">
        <f>ROUNDUP(装备强化!$F$3*INDEX(装备强化!$C$12:$C$26,MATCH(装备强化附表!AA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563</v>
      </c>
      <c r="AB1221" s="54">
        <f t="shared" si="295"/>
        <v>1126000</v>
      </c>
      <c r="AC1221" s="54">
        <f>ROUNDUP(装备强化!$F$3*INDEX(装备强化!$C$12:$C$26,MATCH(装备强化附表!AC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625</v>
      </c>
      <c r="AD1221" s="54">
        <f t="shared" si="296"/>
        <v>1250000</v>
      </c>
      <c r="AE1221" s="54">
        <f>ROUNDUP(装备强化!$F$3*INDEX(装备强化!$C$12:$C$26,MATCH(装备强化附表!AE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688</v>
      </c>
      <c r="AF1221" s="54">
        <f t="shared" si="297"/>
        <v>1376000</v>
      </c>
      <c r="AG1221" s="54">
        <f>ROUNDUP(装备强化!$F$3*INDEX(装备强化!$C$12:$C$26,MATCH(装备强化附表!AG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750</v>
      </c>
      <c r="AH1221" s="54">
        <f t="shared" si="298"/>
        <v>1500000</v>
      </c>
      <c r="AI1221" s="54">
        <f>ROUNDUP(装备强化!$F$3*INDEX(装备强化!$C$12:$C$26,MATCH(装备强化附表!AI$1,装备强化!$B$12:$B$26,0))*INDEX(装备强化!$G$12:$G$16,MATCH(装备强化附表!$D1221,装备强化!$F$12:$F$16,0))*(INDEX(装备强化!$K$12:$K$26,MATCH(装备强化附表!$E1221,装备强化!$J$12:$J$26,0))+IF($B1221=1,装备强化!$K$28,0))*INDEX(装备强化!$O$12:$O$21,MATCH(装备强化附表!$C1221,装备强化!$N$12:$N$21,0)),0)</f>
        <v>813</v>
      </c>
      <c r="AJ1221" s="54">
        <f t="shared" si="299"/>
        <v>1626000</v>
      </c>
    </row>
    <row r="1222" spans="1:36">
      <c r="A1222" t="s">
        <v>1483</v>
      </c>
      <c r="B1222">
        <v>1</v>
      </c>
      <c r="C1222" t="s">
        <v>128</v>
      </c>
      <c r="D1222" t="s">
        <v>313</v>
      </c>
      <c r="E1222">
        <v>50</v>
      </c>
      <c r="F1222" t="s">
        <v>135</v>
      </c>
      <c r="G1222" s="54">
        <f>ROUNDUP(装备强化!$F$3*INDEX(装备强化!$C$12:$C$26,MATCH(装备强化附表!G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39</v>
      </c>
      <c r="H1222" s="54">
        <f t="shared" si="285"/>
        <v>78000</v>
      </c>
      <c r="I1222" s="54">
        <f>ROUNDUP(装备强化!$F$3*INDEX(装备强化!$C$12:$C$26,MATCH(装备强化附表!I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59</v>
      </c>
      <c r="J1222" s="54">
        <f t="shared" si="286"/>
        <v>118000</v>
      </c>
      <c r="K1222" s="54">
        <f>ROUNDUP(装备强化!$F$3*INDEX(装备强化!$C$12:$C$26,MATCH(装备强化附表!K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88</v>
      </c>
      <c r="L1222" s="54">
        <f t="shared" si="287"/>
        <v>176000</v>
      </c>
      <c r="M1222" s="54">
        <f>ROUNDUP(装备强化!$F$3*INDEX(装备强化!$C$12:$C$26,MATCH(装备强化附表!M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107</v>
      </c>
      <c r="N1222" s="54">
        <f t="shared" si="288"/>
        <v>214000</v>
      </c>
      <c r="O1222" s="54">
        <f>ROUNDUP(装备强化!$F$3*INDEX(装备强化!$C$12:$C$26,MATCH(装备强化附表!O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136</v>
      </c>
      <c r="P1222" s="54">
        <f t="shared" si="289"/>
        <v>272000</v>
      </c>
      <c r="Q1222" s="54">
        <f>ROUNDUP(装备强化!$F$3*INDEX(装备强化!$C$12:$C$26,MATCH(装备强化附表!Q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243</v>
      </c>
      <c r="R1222" s="54">
        <f t="shared" si="290"/>
        <v>486000</v>
      </c>
      <c r="S1222" s="54">
        <f>ROUNDUP(装备强化!$F$3*INDEX(装备强化!$C$12:$C$26,MATCH(装备强化附表!S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281</v>
      </c>
      <c r="T1222" s="54">
        <f t="shared" si="291"/>
        <v>562000</v>
      </c>
      <c r="U1222" s="54">
        <f>ROUNDUP(装备强化!$F$3*INDEX(装备强化!$C$12:$C$26,MATCH(装备强化附表!U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320</v>
      </c>
      <c r="V1222" s="54">
        <f t="shared" si="292"/>
        <v>640000</v>
      </c>
      <c r="W1222" s="54">
        <f>ROUNDUP(装备强化!$F$3*INDEX(装备强化!$C$12:$C$26,MATCH(装备强化附表!W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359</v>
      </c>
      <c r="X1222" s="54">
        <f t="shared" si="293"/>
        <v>718000</v>
      </c>
      <c r="Y1222" s="54">
        <f>ROUNDUP(装备强化!$F$3*INDEX(装备强化!$C$12:$C$26,MATCH(装备强化附表!Y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398</v>
      </c>
      <c r="Z1222" s="54">
        <f t="shared" si="294"/>
        <v>796000</v>
      </c>
      <c r="AA1222" s="54">
        <f>ROUNDUP(装备强化!$F$3*INDEX(装备强化!$C$12:$C$26,MATCH(装备强化附表!AA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698</v>
      </c>
      <c r="AB1222" s="54">
        <f t="shared" si="295"/>
        <v>1396000</v>
      </c>
      <c r="AC1222" s="54">
        <f>ROUNDUP(装备强化!$F$3*INDEX(装备强化!$C$12:$C$26,MATCH(装备强化附表!AC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775</v>
      </c>
      <c r="AD1222" s="54">
        <f t="shared" si="296"/>
        <v>1550000</v>
      </c>
      <c r="AE1222" s="54">
        <f>ROUNDUP(装备强化!$F$3*INDEX(装备强化!$C$12:$C$26,MATCH(装备强化附表!AE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853</v>
      </c>
      <c r="AF1222" s="54">
        <f t="shared" si="297"/>
        <v>1706000</v>
      </c>
      <c r="AG1222" s="54">
        <f>ROUNDUP(装备强化!$F$3*INDEX(装备强化!$C$12:$C$26,MATCH(装备强化附表!AG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930</v>
      </c>
      <c r="AH1222" s="54">
        <f t="shared" si="298"/>
        <v>1860000</v>
      </c>
      <c r="AI1222" s="54">
        <f>ROUNDUP(装备强化!$F$3*INDEX(装备强化!$C$12:$C$26,MATCH(装备强化附表!AI$1,装备强化!$B$12:$B$26,0))*INDEX(装备强化!$G$12:$G$16,MATCH(装备强化附表!$D1222,装备强化!$F$12:$F$16,0))*(INDEX(装备强化!$K$12:$K$26,MATCH(装备强化附表!$E1222,装备强化!$J$12:$J$26,0))+IF($B1222=1,装备强化!$K$28,0))*INDEX(装备强化!$O$12:$O$21,MATCH(装备强化附表!$C1222,装备强化!$N$12:$N$21,0)),0)</f>
        <v>1008</v>
      </c>
      <c r="AJ1222" s="54">
        <f t="shared" si="299"/>
        <v>2016000</v>
      </c>
    </row>
    <row r="1223" spans="1:36">
      <c r="A1223" t="s">
        <v>1488</v>
      </c>
      <c r="B1223">
        <v>0</v>
      </c>
      <c r="C1223" t="s">
        <v>127</v>
      </c>
      <c r="D1223" t="s">
        <v>313</v>
      </c>
      <c r="E1223">
        <v>50</v>
      </c>
      <c r="F1223" t="s">
        <v>139</v>
      </c>
      <c r="G1223" s="54">
        <f>ROUNDUP(装备强化!$F$3*INDEX(装备强化!$C$12:$C$26,MATCH(装备强化附表!G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50</v>
      </c>
      <c r="H1223" s="54">
        <f t="shared" si="285"/>
        <v>100000</v>
      </c>
      <c r="I1223" s="54">
        <f>ROUNDUP(装备强化!$F$3*INDEX(装备强化!$C$12:$C$26,MATCH(装备强化附表!I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75</v>
      </c>
      <c r="J1223" s="54">
        <f t="shared" si="286"/>
        <v>150000</v>
      </c>
      <c r="K1223" s="54">
        <f>ROUNDUP(装备强化!$F$3*INDEX(装备强化!$C$12:$C$26,MATCH(装备强化附表!K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113</v>
      </c>
      <c r="L1223" s="54">
        <f t="shared" si="287"/>
        <v>226000</v>
      </c>
      <c r="M1223" s="54">
        <f>ROUNDUP(装备强化!$F$3*INDEX(装备强化!$C$12:$C$26,MATCH(装备强化附表!M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138</v>
      </c>
      <c r="N1223" s="54">
        <f t="shared" si="288"/>
        <v>276000</v>
      </c>
      <c r="O1223" s="54">
        <f>ROUNDUP(装备强化!$F$3*INDEX(装备强化!$C$12:$C$26,MATCH(装备强化附表!O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175</v>
      </c>
      <c r="P1223" s="54">
        <f t="shared" si="289"/>
        <v>350000</v>
      </c>
      <c r="Q1223" s="54">
        <f>ROUNDUP(装备强化!$F$3*INDEX(装备强化!$C$12:$C$26,MATCH(装备强化附表!Q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313</v>
      </c>
      <c r="R1223" s="54">
        <f t="shared" si="290"/>
        <v>626000</v>
      </c>
      <c r="S1223" s="54">
        <f>ROUNDUP(装备强化!$F$3*INDEX(装备强化!$C$12:$C$26,MATCH(装备强化附表!S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363</v>
      </c>
      <c r="T1223" s="54">
        <f t="shared" si="291"/>
        <v>726000</v>
      </c>
      <c r="U1223" s="54">
        <f>ROUNDUP(装备强化!$F$3*INDEX(装备强化!$C$12:$C$26,MATCH(装备强化附表!U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413</v>
      </c>
      <c r="V1223" s="54">
        <f t="shared" si="292"/>
        <v>826000</v>
      </c>
      <c r="W1223" s="54">
        <f>ROUNDUP(装备强化!$F$3*INDEX(装备强化!$C$12:$C$26,MATCH(装备强化附表!W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463</v>
      </c>
      <c r="X1223" s="54">
        <f t="shared" si="293"/>
        <v>926000</v>
      </c>
      <c r="Y1223" s="54">
        <f>ROUNDUP(装备强化!$F$3*INDEX(装备强化!$C$12:$C$26,MATCH(装备强化附表!Y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513</v>
      </c>
      <c r="Z1223" s="54">
        <f t="shared" si="294"/>
        <v>1026000</v>
      </c>
      <c r="AA1223" s="54">
        <f>ROUNDUP(装备强化!$F$3*INDEX(装备强化!$C$12:$C$26,MATCH(装备强化附表!AA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900</v>
      </c>
      <c r="AB1223" s="54">
        <f t="shared" si="295"/>
        <v>1800000</v>
      </c>
      <c r="AC1223" s="54">
        <f>ROUNDUP(装备强化!$F$3*INDEX(装备强化!$C$12:$C$26,MATCH(装备强化附表!AC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1000</v>
      </c>
      <c r="AD1223" s="54">
        <f t="shared" si="296"/>
        <v>2000000</v>
      </c>
      <c r="AE1223" s="54">
        <f>ROUNDUP(装备强化!$F$3*INDEX(装备强化!$C$12:$C$26,MATCH(装备强化附表!AE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1100</v>
      </c>
      <c r="AF1223" s="54">
        <f t="shared" si="297"/>
        <v>2200000</v>
      </c>
      <c r="AG1223" s="54">
        <f>ROUNDUP(装备强化!$F$3*INDEX(装备强化!$C$12:$C$26,MATCH(装备强化附表!AG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1200</v>
      </c>
      <c r="AH1223" s="54">
        <f t="shared" si="298"/>
        <v>2400000</v>
      </c>
      <c r="AI1223" s="54">
        <f>ROUNDUP(装备强化!$F$3*INDEX(装备强化!$C$12:$C$26,MATCH(装备强化附表!AI$1,装备强化!$B$12:$B$26,0))*INDEX(装备强化!$G$12:$G$16,MATCH(装备强化附表!$D1223,装备强化!$F$12:$F$16,0))*(INDEX(装备强化!$K$12:$K$26,MATCH(装备强化附表!$E1223,装备强化!$J$12:$J$26,0))+IF($B1223=1,装备强化!$K$28,0))*INDEX(装备强化!$O$12:$O$21,MATCH(装备强化附表!$C1223,装备强化!$N$12:$N$21,0)),0)</f>
        <v>1300</v>
      </c>
      <c r="AJ1223" s="54">
        <f t="shared" si="299"/>
        <v>2600000</v>
      </c>
    </row>
    <row r="1224" spans="1:36">
      <c r="A1224" t="s">
        <v>1493</v>
      </c>
      <c r="B1224">
        <v>1</v>
      </c>
      <c r="C1224" t="s">
        <v>127</v>
      </c>
      <c r="D1224" t="s">
        <v>313</v>
      </c>
      <c r="E1224">
        <v>50</v>
      </c>
      <c r="F1224" t="s">
        <v>139</v>
      </c>
      <c r="G1224" s="54">
        <f>ROUNDUP(装备强化!$F$3*INDEX(装备强化!$C$12:$C$26,MATCH(装备强化附表!G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62</v>
      </c>
      <c r="H1224" s="54">
        <f t="shared" si="285"/>
        <v>124000</v>
      </c>
      <c r="I1224" s="54">
        <f>ROUNDUP(装备强化!$F$3*INDEX(装备强化!$C$12:$C$26,MATCH(装备强化附表!I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93</v>
      </c>
      <c r="J1224" s="54">
        <f t="shared" si="286"/>
        <v>186000</v>
      </c>
      <c r="K1224" s="54">
        <f>ROUNDUP(装备强化!$F$3*INDEX(装备强化!$C$12:$C$26,MATCH(装备强化附表!K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140</v>
      </c>
      <c r="L1224" s="54">
        <f t="shared" si="287"/>
        <v>280000</v>
      </c>
      <c r="M1224" s="54">
        <f>ROUNDUP(装备强化!$F$3*INDEX(装备强化!$C$12:$C$26,MATCH(装备强化附表!M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171</v>
      </c>
      <c r="N1224" s="54">
        <f t="shared" si="288"/>
        <v>342000</v>
      </c>
      <c r="O1224" s="54">
        <f>ROUNDUP(装备强化!$F$3*INDEX(装备强化!$C$12:$C$26,MATCH(装备强化附表!O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217</v>
      </c>
      <c r="P1224" s="54">
        <f t="shared" si="289"/>
        <v>434000</v>
      </c>
      <c r="Q1224" s="54">
        <f>ROUNDUP(装备强化!$F$3*INDEX(装备强化!$C$12:$C$26,MATCH(装备强化附表!Q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388</v>
      </c>
      <c r="R1224" s="54">
        <f t="shared" si="290"/>
        <v>776000</v>
      </c>
      <c r="S1224" s="54">
        <f>ROUNDUP(装备强化!$F$3*INDEX(装备强化!$C$12:$C$26,MATCH(装备强化附表!S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450</v>
      </c>
      <c r="T1224" s="54">
        <f t="shared" si="291"/>
        <v>900000</v>
      </c>
      <c r="U1224" s="54">
        <f>ROUNDUP(装备强化!$F$3*INDEX(装备强化!$C$12:$C$26,MATCH(装备强化附表!U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512</v>
      </c>
      <c r="V1224" s="54">
        <f t="shared" si="292"/>
        <v>1024000</v>
      </c>
      <c r="W1224" s="54">
        <f>ROUNDUP(装备强化!$F$3*INDEX(装备强化!$C$12:$C$26,MATCH(装备强化附表!W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574</v>
      </c>
      <c r="X1224" s="54">
        <f t="shared" si="293"/>
        <v>1148000</v>
      </c>
      <c r="Y1224" s="54">
        <f>ROUNDUP(装备强化!$F$3*INDEX(装备强化!$C$12:$C$26,MATCH(装备强化附表!Y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636</v>
      </c>
      <c r="Z1224" s="54">
        <f t="shared" si="294"/>
        <v>1272000</v>
      </c>
      <c r="AA1224" s="54">
        <f>ROUNDUP(装备强化!$F$3*INDEX(装备强化!$C$12:$C$26,MATCH(装备强化附表!AA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1116</v>
      </c>
      <c r="AB1224" s="54">
        <f t="shared" si="295"/>
        <v>2232000</v>
      </c>
      <c r="AC1224" s="54">
        <f>ROUNDUP(装备强化!$F$3*INDEX(装备强化!$C$12:$C$26,MATCH(装备强化附表!AC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1240</v>
      </c>
      <c r="AD1224" s="54">
        <f t="shared" si="296"/>
        <v>2480000</v>
      </c>
      <c r="AE1224" s="54">
        <f>ROUNDUP(装备强化!$F$3*INDEX(装备强化!$C$12:$C$26,MATCH(装备强化附表!AE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1364</v>
      </c>
      <c r="AF1224" s="54">
        <f t="shared" si="297"/>
        <v>2728000</v>
      </c>
      <c r="AG1224" s="54">
        <f>ROUNDUP(装备强化!$F$3*INDEX(装备强化!$C$12:$C$26,MATCH(装备强化附表!AG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1488</v>
      </c>
      <c r="AH1224" s="54">
        <f t="shared" si="298"/>
        <v>2976000</v>
      </c>
      <c r="AI1224" s="54">
        <f>ROUNDUP(装备强化!$F$3*INDEX(装备强化!$C$12:$C$26,MATCH(装备强化附表!AI$1,装备强化!$B$12:$B$26,0))*INDEX(装备强化!$G$12:$G$16,MATCH(装备强化附表!$D1224,装备强化!$F$12:$F$16,0))*(INDEX(装备强化!$K$12:$K$26,MATCH(装备强化附表!$E1224,装备强化!$J$12:$J$26,0))+IF($B1224=1,装备强化!$K$28,0))*INDEX(装备强化!$O$12:$O$21,MATCH(装备强化附表!$C1224,装备强化!$N$12:$N$21,0)),0)</f>
        <v>1612</v>
      </c>
      <c r="AJ1224" s="54">
        <f t="shared" si="299"/>
        <v>3224000</v>
      </c>
    </row>
    <row r="1225" spans="1:36">
      <c r="A1225" t="s">
        <v>1498</v>
      </c>
      <c r="B1225">
        <v>0</v>
      </c>
      <c r="C1225" t="s">
        <v>128</v>
      </c>
      <c r="D1225" t="s">
        <v>313</v>
      </c>
      <c r="E1225">
        <v>50</v>
      </c>
      <c r="F1225" t="s">
        <v>139</v>
      </c>
      <c r="G1225" s="54">
        <f>ROUNDUP(装备强化!$F$3*INDEX(装备强化!$C$12:$C$26,MATCH(装备强化附表!G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32</v>
      </c>
      <c r="H1225" s="54">
        <f t="shared" si="285"/>
        <v>64000</v>
      </c>
      <c r="I1225" s="54">
        <f>ROUNDUP(装备强化!$F$3*INDEX(装备强化!$C$12:$C$26,MATCH(装备强化附表!I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47</v>
      </c>
      <c r="J1225" s="54">
        <f t="shared" si="286"/>
        <v>94000</v>
      </c>
      <c r="K1225" s="54">
        <f>ROUNDUP(装备强化!$F$3*INDEX(装备强化!$C$12:$C$26,MATCH(装备强化附表!K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71</v>
      </c>
      <c r="L1225" s="54">
        <f t="shared" si="287"/>
        <v>142000</v>
      </c>
      <c r="M1225" s="54">
        <f>ROUNDUP(装备强化!$F$3*INDEX(装备强化!$C$12:$C$26,MATCH(装备强化附表!M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86</v>
      </c>
      <c r="N1225" s="54">
        <f t="shared" si="288"/>
        <v>172000</v>
      </c>
      <c r="O1225" s="54">
        <f>ROUNDUP(装备强化!$F$3*INDEX(装备强化!$C$12:$C$26,MATCH(装备强化附表!O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110</v>
      </c>
      <c r="P1225" s="54">
        <f t="shared" si="289"/>
        <v>220000</v>
      </c>
      <c r="Q1225" s="54">
        <f>ROUNDUP(装备强化!$F$3*INDEX(装备强化!$C$12:$C$26,MATCH(装备强化附表!Q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196</v>
      </c>
      <c r="R1225" s="54">
        <f t="shared" si="290"/>
        <v>392000</v>
      </c>
      <c r="S1225" s="54">
        <f>ROUNDUP(装备强化!$F$3*INDEX(装备强化!$C$12:$C$26,MATCH(装备强化附表!S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227</v>
      </c>
      <c r="T1225" s="54">
        <f t="shared" si="291"/>
        <v>454000</v>
      </c>
      <c r="U1225" s="54">
        <f>ROUNDUP(装备强化!$F$3*INDEX(装备强化!$C$12:$C$26,MATCH(装备强化附表!U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258</v>
      </c>
      <c r="V1225" s="54">
        <f t="shared" si="292"/>
        <v>516000</v>
      </c>
      <c r="W1225" s="54">
        <f>ROUNDUP(装备强化!$F$3*INDEX(装备强化!$C$12:$C$26,MATCH(装备强化附表!W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290</v>
      </c>
      <c r="X1225" s="54">
        <f t="shared" si="293"/>
        <v>580000</v>
      </c>
      <c r="Y1225" s="54">
        <f>ROUNDUP(装备强化!$F$3*INDEX(装备强化!$C$12:$C$26,MATCH(装备强化附表!Y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321</v>
      </c>
      <c r="Z1225" s="54">
        <f t="shared" si="294"/>
        <v>642000</v>
      </c>
      <c r="AA1225" s="54">
        <f>ROUNDUP(装备强化!$F$3*INDEX(装备强化!$C$12:$C$26,MATCH(装备强化附表!AA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563</v>
      </c>
      <c r="AB1225" s="54">
        <f t="shared" si="295"/>
        <v>1126000</v>
      </c>
      <c r="AC1225" s="54">
        <f>ROUNDUP(装备强化!$F$3*INDEX(装备强化!$C$12:$C$26,MATCH(装备强化附表!AC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625</v>
      </c>
      <c r="AD1225" s="54">
        <f t="shared" si="296"/>
        <v>1250000</v>
      </c>
      <c r="AE1225" s="54">
        <f>ROUNDUP(装备强化!$F$3*INDEX(装备强化!$C$12:$C$26,MATCH(装备强化附表!AE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688</v>
      </c>
      <c r="AF1225" s="54">
        <f t="shared" si="297"/>
        <v>1376000</v>
      </c>
      <c r="AG1225" s="54">
        <f>ROUNDUP(装备强化!$F$3*INDEX(装备强化!$C$12:$C$26,MATCH(装备强化附表!AG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750</v>
      </c>
      <c r="AH1225" s="54">
        <f t="shared" si="298"/>
        <v>1500000</v>
      </c>
      <c r="AI1225" s="54">
        <f>ROUNDUP(装备强化!$F$3*INDEX(装备强化!$C$12:$C$26,MATCH(装备强化附表!AI$1,装备强化!$B$12:$B$26,0))*INDEX(装备强化!$G$12:$G$16,MATCH(装备强化附表!$D1225,装备强化!$F$12:$F$16,0))*(INDEX(装备强化!$K$12:$K$26,MATCH(装备强化附表!$E1225,装备强化!$J$12:$J$26,0))+IF($B1225=1,装备强化!$K$28,0))*INDEX(装备强化!$O$12:$O$21,MATCH(装备强化附表!$C1225,装备强化!$N$12:$N$21,0)),0)</f>
        <v>813</v>
      </c>
      <c r="AJ1225" s="54">
        <f t="shared" si="299"/>
        <v>1626000</v>
      </c>
    </row>
    <row r="1226" spans="1:36">
      <c r="A1226" t="s">
        <v>1503</v>
      </c>
      <c r="B1226">
        <v>1</v>
      </c>
      <c r="C1226" t="s">
        <v>128</v>
      </c>
      <c r="D1226" t="s">
        <v>313</v>
      </c>
      <c r="E1226">
        <v>50</v>
      </c>
      <c r="F1226" t="s">
        <v>139</v>
      </c>
      <c r="G1226" s="54">
        <f>ROUNDUP(装备强化!$F$3*INDEX(装备强化!$C$12:$C$26,MATCH(装备强化附表!G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39</v>
      </c>
      <c r="H1226" s="54">
        <f t="shared" si="285"/>
        <v>78000</v>
      </c>
      <c r="I1226" s="54">
        <f>ROUNDUP(装备强化!$F$3*INDEX(装备强化!$C$12:$C$26,MATCH(装备强化附表!I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59</v>
      </c>
      <c r="J1226" s="54">
        <f t="shared" si="286"/>
        <v>118000</v>
      </c>
      <c r="K1226" s="54">
        <f>ROUNDUP(装备强化!$F$3*INDEX(装备强化!$C$12:$C$26,MATCH(装备强化附表!K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88</v>
      </c>
      <c r="L1226" s="54">
        <f t="shared" si="287"/>
        <v>176000</v>
      </c>
      <c r="M1226" s="54">
        <f>ROUNDUP(装备强化!$F$3*INDEX(装备强化!$C$12:$C$26,MATCH(装备强化附表!M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107</v>
      </c>
      <c r="N1226" s="54">
        <f t="shared" si="288"/>
        <v>214000</v>
      </c>
      <c r="O1226" s="54">
        <f>ROUNDUP(装备强化!$F$3*INDEX(装备强化!$C$12:$C$26,MATCH(装备强化附表!O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136</v>
      </c>
      <c r="P1226" s="54">
        <f t="shared" si="289"/>
        <v>272000</v>
      </c>
      <c r="Q1226" s="54">
        <f>ROUNDUP(装备强化!$F$3*INDEX(装备强化!$C$12:$C$26,MATCH(装备强化附表!Q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243</v>
      </c>
      <c r="R1226" s="54">
        <f t="shared" si="290"/>
        <v>486000</v>
      </c>
      <c r="S1226" s="54">
        <f>ROUNDUP(装备强化!$F$3*INDEX(装备强化!$C$12:$C$26,MATCH(装备强化附表!S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281</v>
      </c>
      <c r="T1226" s="54">
        <f t="shared" si="291"/>
        <v>562000</v>
      </c>
      <c r="U1226" s="54">
        <f>ROUNDUP(装备强化!$F$3*INDEX(装备强化!$C$12:$C$26,MATCH(装备强化附表!U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320</v>
      </c>
      <c r="V1226" s="54">
        <f t="shared" si="292"/>
        <v>640000</v>
      </c>
      <c r="W1226" s="54">
        <f>ROUNDUP(装备强化!$F$3*INDEX(装备强化!$C$12:$C$26,MATCH(装备强化附表!W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359</v>
      </c>
      <c r="X1226" s="54">
        <f t="shared" si="293"/>
        <v>718000</v>
      </c>
      <c r="Y1226" s="54">
        <f>ROUNDUP(装备强化!$F$3*INDEX(装备强化!$C$12:$C$26,MATCH(装备强化附表!Y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398</v>
      </c>
      <c r="Z1226" s="54">
        <f t="shared" si="294"/>
        <v>796000</v>
      </c>
      <c r="AA1226" s="54">
        <f>ROUNDUP(装备强化!$F$3*INDEX(装备强化!$C$12:$C$26,MATCH(装备强化附表!AA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698</v>
      </c>
      <c r="AB1226" s="54">
        <f t="shared" si="295"/>
        <v>1396000</v>
      </c>
      <c r="AC1226" s="54">
        <f>ROUNDUP(装备强化!$F$3*INDEX(装备强化!$C$12:$C$26,MATCH(装备强化附表!AC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775</v>
      </c>
      <c r="AD1226" s="54">
        <f t="shared" si="296"/>
        <v>1550000</v>
      </c>
      <c r="AE1226" s="54">
        <f>ROUNDUP(装备强化!$F$3*INDEX(装备强化!$C$12:$C$26,MATCH(装备强化附表!AE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853</v>
      </c>
      <c r="AF1226" s="54">
        <f t="shared" si="297"/>
        <v>1706000</v>
      </c>
      <c r="AG1226" s="54">
        <f>ROUNDUP(装备强化!$F$3*INDEX(装备强化!$C$12:$C$26,MATCH(装备强化附表!AG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930</v>
      </c>
      <c r="AH1226" s="54">
        <f t="shared" si="298"/>
        <v>1860000</v>
      </c>
      <c r="AI1226" s="54">
        <f>ROUNDUP(装备强化!$F$3*INDEX(装备强化!$C$12:$C$26,MATCH(装备强化附表!AI$1,装备强化!$B$12:$B$26,0))*INDEX(装备强化!$G$12:$G$16,MATCH(装备强化附表!$D1226,装备强化!$F$12:$F$16,0))*(INDEX(装备强化!$K$12:$K$26,MATCH(装备强化附表!$E1226,装备强化!$J$12:$J$26,0))+IF($B1226=1,装备强化!$K$28,0))*INDEX(装备强化!$O$12:$O$21,MATCH(装备强化附表!$C1226,装备强化!$N$12:$N$21,0)),0)</f>
        <v>1008</v>
      </c>
      <c r="AJ1226" s="54">
        <f t="shared" si="299"/>
        <v>2016000</v>
      </c>
    </row>
    <row r="1227" spans="1:36">
      <c r="A1227" t="s">
        <v>1508</v>
      </c>
      <c r="B1227">
        <v>0</v>
      </c>
      <c r="C1227" t="s">
        <v>127</v>
      </c>
      <c r="D1227" t="s">
        <v>313</v>
      </c>
      <c r="E1227">
        <v>50</v>
      </c>
      <c r="F1227" t="s">
        <v>137</v>
      </c>
      <c r="G1227" s="54">
        <f>ROUNDUP(装备强化!$F$3*INDEX(装备强化!$C$12:$C$26,MATCH(装备强化附表!G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50</v>
      </c>
      <c r="H1227" s="54">
        <f t="shared" si="285"/>
        <v>100000</v>
      </c>
      <c r="I1227" s="54">
        <f>ROUNDUP(装备强化!$F$3*INDEX(装备强化!$C$12:$C$26,MATCH(装备强化附表!I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75</v>
      </c>
      <c r="J1227" s="54">
        <f t="shared" si="286"/>
        <v>150000</v>
      </c>
      <c r="K1227" s="54">
        <f>ROUNDUP(装备强化!$F$3*INDEX(装备强化!$C$12:$C$26,MATCH(装备强化附表!K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113</v>
      </c>
      <c r="L1227" s="54">
        <f t="shared" si="287"/>
        <v>226000</v>
      </c>
      <c r="M1227" s="54">
        <f>ROUNDUP(装备强化!$F$3*INDEX(装备强化!$C$12:$C$26,MATCH(装备强化附表!M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138</v>
      </c>
      <c r="N1227" s="54">
        <f t="shared" si="288"/>
        <v>276000</v>
      </c>
      <c r="O1227" s="54">
        <f>ROUNDUP(装备强化!$F$3*INDEX(装备强化!$C$12:$C$26,MATCH(装备强化附表!O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175</v>
      </c>
      <c r="P1227" s="54">
        <f t="shared" si="289"/>
        <v>350000</v>
      </c>
      <c r="Q1227" s="54">
        <f>ROUNDUP(装备强化!$F$3*INDEX(装备强化!$C$12:$C$26,MATCH(装备强化附表!Q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313</v>
      </c>
      <c r="R1227" s="54">
        <f t="shared" si="290"/>
        <v>626000</v>
      </c>
      <c r="S1227" s="54">
        <f>ROUNDUP(装备强化!$F$3*INDEX(装备强化!$C$12:$C$26,MATCH(装备强化附表!S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363</v>
      </c>
      <c r="T1227" s="54">
        <f t="shared" si="291"/>
        <v>726000</v>
      </c>
      <c r="U1227" s="54">
        <f>ROUNDUP(装备强化!$F$3*INDEX(装备强化!$C$12:$C$26,MATCH(装备强化附表!U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413</v>
      </c>
      <c r="V1227" s="54">
        <f t="shared" si="292"/>
        <v>826000</v>
      </c>
      <c r="W1227" s="54">
        <f>ROUNDUP(装备强化!$F$3*INDEX(装备强化!$C$12:$C$26,MATCH(装备强化附表!W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463</v>
      </c>
      <c r="X1227" s="54">
        <f t="shared" si="293"/>
        <v>926000</v>
      </c>
      <c r="Y1227" s="54">
        <f>ROUNDUP(装备强化!$F$3*INDEX(装备强化!$C$12:$C$26,MATCH(装备强化附表!Y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513</v>
      </c>
      <c r="Z1227" s="54">
        <f t="shared" si="294"/>
        <v>1026000</v>
      </c>
      <c r="AA1227" s="54">
        <f>ROUNDUP(装备强化!$F$3*INDEX(装备强化!$C$12:$C$26,MATCH(装备强化附表!AA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900</v>
      </c>
      <c r="AB1227" s="54">
        <f t="shared" si="295"/>
        <v>1800000</v>
      </c>
      <c r="AC1227" s="54">
        <f>ROUNDUP(装备强化!$F$3*INDEX(装备强化!$C$12:$C$26,MATCH(装备强化附表!AC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1000</v>
      </c>
      <c r="AD1227" s="54">
        <f t="shared" si="296"/>
        <v>2000000</v>
      </c>
      <c r="AE1227" s="54">
        <f>ROUNDUP(装备强化!$F$3*INDEX(装备强化!$C$12:$C$26,MATCH(装备强化附表!AE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1100</v>
      </c>
      <c r="AF1227" s="54">
        <f t="shared" si="297"/>
        <v>2200000</v>
      </c>
      <c r="AG1227" s="54">
        <f>ROUNDUP(装备强化!$F$3*INDEX(装备强化!$C$12:$C$26,MATCH(装备强化附表!AG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1200</v>
      </c>
      <c r="AH1227" s="54">
        <f t="shared" si="298"/>
        <v>2400000</v>
      </c>
      <c r="AI1227" s="54">
        <f>ROUNDUP(装备强化!$F$3*INDEX(装备强化!$C$12:$C$26,MATCH(装备强化附表!AI$1,装备强化!$B$12:$B$26,0))*INDEX(装备强化!$G$12:$G$16,MATCH(装备强化附表!$D1227,装备强化!$F$12:$F$16,0))*(INDEX(装备强化!$K$12:$K$26,MATCH(装备强化附表!$E1227,装备强化!$J$12:$J$26,0))+IF($B1227=1,装备强化!$K$28,0))*INDEX(装备强化!$O$12:$O$21,MATCH(装备强化附表!$C1227,装备强化!$N$12:$N$21,0)),0)</f>
        <v>1300</v>
      </c>
      <c r="AJ1227" s="54">
        <f t="shared" si="299"/>
        <v>2600000</v>
      </c>
    </row>
    <row r="1228" spans="1:36">
      <c r="A1228" t="s">
        <v>1513</v>
      </c>
      <c r="B1228">
        <v>1</v>
      </c>
      <c r="C1228" t="s">
        <v>127</v>
      </c>
      <c r="D1228" t="s">
        <v>313</v>
      </c>
      <c r="E1228">
        <v>50</v>
      </c>
      <c r="F1228" t="s">
        <v>137</v>
      </c>
      <c r="G1228" s="54">
        <f>ROUNDUP(装备强化!$F$3*INDEX(装备强化!$C$12:$C$26,MATCH(装备强化附表!G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62</v>
      </c>
      <c r="H1228" s="54">
        <f t="shared" si="285"/>
        <v>124000</v>
      </c>
      <c r="I1228" s="54">
        <f>ROUNDUP(装备强化!$F$3*INDEX(装备强化!$C$12:$C$26,MATCH(装备强化附表!I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93</v>
      </c>
      <c r="J1228" s="54">
        <f t="shared" si="286"/>
        <v>186000</v>
      </c>
      <c r="K1228" s="54">
        <f>ROUNDUP(装备强化!$F$3*INDEX(装备强化!$C$12:$C$26,MATCH(装备强化附表!K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140</v>
      </c>
      <c r="L1228" s="54">
        <f t="shared" si="287"/>
        <v>280000</v>
      </c>
      <c r="M1228" s="54">
        <f>ROUNDUP(装备强化!$F$3*INDEX(装备强化!$C$12:$C$26,MATCH(装备强化附表!M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171</v>
      </c>
      <c r="N1228" s="54">
        <f t="shared" si="288"/>
        <v>342000</v>
      </c>
      <c r="O1228" s="54">
        <f>ROUNDUP(装备强化!$F$3*INDEX(装备强化!$C$12:$C$26,MATCH(装备强化附表!O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217</v>
      </c>
      <c r="P1228" s="54">
        <f t="shared" si="289"/>
        <v>434000</v>
      </c>
      <c r="Q1228" s="54">
        <f>ROUNDUP(装备强化!$F$3*INDEX(装备强化!$C$12:$C$26,MATCH(装备强化附表!Q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388</v>
      </c>
      <c r="R1228" s="54">
        <f t="shared" si="290"/>
        <v>776000</v>
      </c>
      <c r="S1228" s="54">
        <f>ROUNDUP(装备强化!$F$3*INDEX(装备强化!$C$12:$C$26,MATCH(装备强化附表!S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450</v>
      </c>
      <c r="T1228" s="54">
        <f t="shared" si="291"/>
        <v>900000</v>
      </c>
      <c r="U1228" s="54">
        <f>ROUNDUP(装备强化!$F$3*INDEX(装备强化!$C$12:$C$26,MATCH(装备强化附表!U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512</v>
      </c>
      <c r="V1228" s="54">
        <f t="shared" si="292"/>
        <v>1024000</v>
      </c>
      <c r="W1228" s="54">
        <f>ROUNDUP(装备强化!$F$3*INDEX(装备强化!$C$12:$C$26,MATCH(装备强化附表!W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574</v>
      </c>
      <c r="X1228" s="54">
        <f t="shared" si="293"/>
        <v>1148000</v>
      </c>
      <c r="Y1228" s="54">
        <f>ROUNDUP(装备强化!$F$3*INDEX(装备强化!$C$12:$C$26,MATCH(装备强化附表!Y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636</v>
      </c>
      <c r="Z1228" s="54">
        <f t="shared" si="294"/>
        <v>1272000</v>
      </c>
      <c r="AA1228" s="54">
        <f>ROUNDUP(装备强化!$F$3*INDEX(装备强化!$C$12:$C$26,MATCH(装备强化附表!AA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1116</v>
      </c>
      <c r="AB1228" s="54">
        <f t="shared" si="295"/>
        <v>2232000</v>
      </c>
      <c r="AC1228" s="54">
        <f>ROUNDUP(装备强化!$F$3*INDEX(装备强化!$C$12:$C$26,MATCH(装备强化附表!AC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1240</v>
      </c>
      <c r="AD1228" s="54">
        <f t="shared" si="296"/>
        <v>2480000</v>
      </c>
      <c r="AE1228" s="54">
        <f>ROUNDUP(装备强化!$F$3*INDEX(装备强化!$C$12:$C$26,MATCH(装备强化附表!AE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1364</v>
      </c>
      <c r="AF1228" s="54">
        <f t="shared" si="297"/>
        <v>2728000</v>
      </c>
      <c r="AG1228" s="54">
        <f>ROUNDUP(装备强化!$F$3*INDEX(装备强化!$C$12:$C$26,MATCH(装备强化附表!AG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1488</v>
      </c>
      <c r="AH1228" s="54">
        <f t="shared" si="298"/>
        <v>2976000</v>
      </c>
      <c r="AI1228" s="54">
        <f>ROUNDUP(装备强化!$F$3*INDEX(装备强化!$C$12:$C$26,MATCH(装备强化附表!AI$1,装备强化!$B$12:$B$26,0))*INDEX(装备强化!$G$12:$G$16,MATCH(装备强化附表!$D1228,装备强化!$F$12:$F$16,0))*(INDEX(装备强化!$K$12:$K$26,MATCH(装备强化附表!$E1228,装备强化!$J$12:$J$26,0))+IF($B1228=1,装备强化!$K$28,0))*INDEX(装备强化!$O$12:$O$21,MATCH(装备强化附表!$C1228,装备强化!$N$12:$N$21,0)),0)</f>
        <v>1612</v>
      </c>
      <c r="AJ1228" s="54">
        <f t="shared" si="299"/>
        <v>3224000</v>
      </c>
    </row>
    <row r="1229" spans="1:36">
      <c r="A1229" t="s">
        <v>1518</v>
      </c>
      <c r="B1229">
        <v>0</v>
      </c>
      <c r="C1229" t="s">
        <v>128</v>
      </c>
      <c r="D1229" t="s">
        <v>313</v>
      </c>
      <c r="E1229">
        <v>50</v>
      </c>
      <c r="F1229" t="s">
        <v>137</v>
      </c>
      <c r="G1229" s="54">
        <f>ROUNDUP(装备强化!$F$3*INDEX(装备强化!$C$12:$C$26,MATCH(装备强化附表!G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32</v>
      </c>
      <c r="H1229" s="54">
        <f t="shared" si="285"/>
        <v>64000</v>
      </c>
      <c r="I1229" s="54">
        <f>ROUNDUP(装备强化!$F$3*INDEX(装备强化!$C$12:$C$26,MATCH(装备强化附表!I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47</v>
      </c>
      <c r="J1229" s="54">
        <f t="shared" si="286"/>
        <v>94000</v>
      </c>
      <c r="K1229" s="54">
        <f>ROUNDUP(装备强化!$F$3*INDEX(装备强化!$C$12:$C$26,MATCH(装备强化附表!K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71</v>
      </c>
      <c r="L1229" s="54">
        <f t="shared" si="287"/>
        <v>142000</v>
      </c>
      <c r="M1229" s="54">
        <f>ROUNDUP(装备强化!$F$3*INDEX(装备强化!$C$12:$C$26,MATCH(装备强化附表!M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86</v>
      </c>
      <c r="N1229" s="54">
        <f t="shared" si="288"/>
        <v>172000</v>
      </c>
      <c r="O1229" s="54">
        <f>ROUNDUP(装备强化!$F$3*INDEX(装备强化!$C$12:$C$26,MATCH(装备强化附表!O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110</v>
      </c>
      <c r="P1229" s="54">
        <f t="shared" si="289"/>
        <v>220000</v>
      </c>
      <c r="Q1229" s="54">
        <f>ROUNDUP(装备强化!$F$3*INDEX(装备强化!$C$12:$C$26,MATCH(装备强化附表!Q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196</v>
      </c>
      <c r="R1229" s="54">
        <f t="shared" si="290"/>
        <v>392000</v>
      </c>
      <c r="S1229" s="54">
        <f>ROUNDUP(装备强化!$F$3*INDEX(装备强化!$C$12:$C$26,MATCH(装备强化附表!S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227</v>
      </c>
      <c r="T1229" s="54">
        <f t="shared" si="291"/>
        <v>454000</v>
      </c>
      <c r="U1229" s="54">
        <f>ROUNDUP(装备强化!$F$3*INDEX(装备强化!$C$12:$C$26,MATCH(装备强化附表!U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258</v>
      </c>
      <c r="V1229" s="54">
        <f t="shared" si="292"/>
        <v>516000</v>
      </c>
      <c r="W1229" s="54">
        <f>ROUNDUP(装备强化!$F$3*INDEX(装备强化!$C$12:$C$26,MATCH(装备强化附表!W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290</v>
      </c>
      <c r="X1229" s="54">
        <f t="shared" si="293"/>
        <v>580000</v>
      </c>
      <c r="Y1229" s="54">
        <f>ROUNDUP(装备强化!$F$3*INDEX(装备强化!$C$12:$C$26,MATCH(装备强化附表!Y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321</v>
      </c>
      <c r="Z1229" s="54">
        <f t="shared" si="294"/>
        <v>642000</v>
      </c>
      <c r="AA1229" s="54">
        <f>ROUNDUP(装备强化!$F$3*INDEX(装备强化!$C$12:$C$26,MATCH(装备强化附表!AA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563</v>
      </c>
      <c r="AB1229" s="54">
        <f t="shared" si="295"/>
        <v>1126000</v>
      </c>
      <c r="AC1229" s="54">
        <f>ROUNDUP(装备强化!$F$3*INDEX(装备强化!$C$12:$C$26,MATCH(装备强化附表!AC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625</v>
      </c>
      <c r="AD1229" s="54">
        <f t="shared" si="296"/>
        <v>1250000</v>
      </c>
      <c r="AE1229" s="54">
        <f>ROUNDUP(装备强化!$F$3*INDEX(装备强化!$C$12:$C$26,MATCH(装备强化附表!AE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688</v>
      </c>
      <c r="AF1229" s="54">
        <f t="shared" si="297"/>
        <v>1376000</v>
      </c>
      <c r="AG1229" s="54">
        <f>ROUNDUP(装备强化!$F$3*INDEX(装备强化!$C$12:$C$26,MATCH(装备强化附表!AG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750</v>
      </c>
      <c r="AH1229" s="54">
        <f t="shared" si="298"/>
        <v>1500000</v>
      </c>
      <c r="AI1229" s="54">
        <f>ROUNDUP(装备强化!$F$3*INDEX(装备强化!$C$12:$C$26,MATCH(装备强化附表!AI$1,装备强化!$B$12:$B$26,0))*INDEX(装备强化!$G$12:$G$16,MATCH(装备强化附表!$D1229,装备强化!$F$12:$F$16,0))*(INDEX(装备强化!$K$12:$K$26,MATCH(装备强化附表!$E1229,装备强化!$J$12:$J$26,0))+IF($B1229=1,装备强化!$K$28,0))*INDEX(装备强化!$O$12:$O$21,MATCH(装备强化附表!$C1229,装备强化!$N$12:$N$21,0)),0)</f>
        <v>813</v>
      </c>
      <c r="AJ1229" s="54">
        <f t="shared" si="299"/>
        <v>1626000</v>
      </c>
    </row>
    <row r="1230" spans="1:36">
      <c r="A1230" t="s">
        <v>1523</v>
      </c>
      <c r="B1230">
        <v>1</v>
      </c>
      <c r="C1230" t="s">
        <v>128</v>
      </c>
      <c r="D1230" t="s">
        <v>313</v>
      </c>
      <c r="E1230">
        <v>50</v>
      </c>
      <c r="F1230" t="s">
        <v>137</v>
      </c>
      <c r="G1230" s="54">
        <f>ROUNDUP(装备强化!$F$3*INDEX(装备强化!$C$12:$C$26,MATCH(装备强化附表!G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39</v>
      </c>
      <c r="H1230" s="54">
        <f t="shared" si="285"/>
        <v>78000</v>
      </c>
      <c r="I1230" s="54">
        <f>ROUNDUP(装备强化!$F$3*INDEX(装备强化!$C$12:$C$26,MATCH(装备强化附表!I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59</v>
      </c>
      <c r="J1230" s="54">
        <f t="shared" si="286"/>
        <v>118000</v>
      </c>
      <c r="K1230" s="54">
        <f>ROUNDUP(装备强化!$F$3*INDEX(装备强化!$C$12:$C$26,MATCH(装备强化附表!K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88</v>
      </c>
      <c r="L1230" s="54">
        <f t="shared" si="287"/>
        <v>176000</v>
      </c>
      <c r="M1230" s="54">
        <f>ROUNDUP(装备强化!$F$3*INDEX(装备强化!$C$12:$C$26,MATCH(装备强化附表!M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107</v>
      </c>
      <c r="N1230" s="54">
        <f t="shared" si="288"/>
        <v>214000</v>
      </c>
      <c r="O1230" s="54">
        <f>ROUNDUP(装备强化!$F$3*INDEX(装备强化!$C$12:$C$26,MATCH(装备强化附表!O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136</v>
      </c>
      <c r="P1230" s="54">
        <f t="shared" si="289"/>
        <v>272000</v>
      </c>
      <c r="Q1230" s="54">
        <f>ROUNDUP(装备强化!$F$3*INDEX(装备强化!$C$12:$C$26,MATCH(装备强化附表!Q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243</v>
      </c>
      <c r="R1230" s="54">
        <f t="shared" si="290"/>
        <v>486000</v>
      </c>
      <c r="S1230" s="54">
        <f>ROUNDUP(装备强化!$F$3*INDEX(装备强化!$C$12:$C$26,MATCH(装备强化附表!S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281</v>
      </c>
      <c r="T1230" s="54">
        <f t="shared" si="291"/>
        <v>562000</v>
      </c>
      <c r="U1230" s="54">
        <f>ROUNDUP(装备强化!$F$3*INDEX(装备强化!$C$12:$C$26,MATCH(装备强化附表!U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320</v>
      </c>
      <c r="V1230" s="54">
        <f t="shared" si="292"/>
        <v>640000</v>
      </c>
      <c r="W1230" s="54">
        <f>ROUNDUP(装备强化!$F$3*INDEX(装备强化!$C$12:$C$26,MATCH(装备强化附表!W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359</v>
      </c>
      <c r="X1230" s="54">
        <f t="shared" si="293"/>
        <v>718000</v>
      </c>
      <c r="Y1230" s="54">
        <f>ROUNDUP(装备强化!$F$3*INDEX(装备强化!$C$12:$C$26,MATCH(装备强化附表!Y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398</v>
      </c>
      <c r="Z1230" s="54">
        <f t="shared" si="294"/>
        <v>796000</v>
      </c>
      <c r="AA1230" s="54">
        <f>ROUNDUP(装备强化!$F$3*INDEX(装备强化!$C$12:$C$26,MATCH(装备强化附表!AA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698</v>
      </c>
      <c r="AB1230" s="54">
        <f t="shared" si="295"/>
        <v>1396000</v>
      </c>
      <c r="AC1230" s="54">
        <f>ROUNDUP(装备强化!$F$3*INDEX(装备强化!$C$12:$C$26,MATCH(装备强化附表!AC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775</v>
      </c>
      <c r="AD1230" s="54">
        <f t="shared" si="296"/>
        <v>1550000</v>
      </c>
      <c r="AE1230" s="54">
        <f>ROUNDUP(装备强化!$F$3*INDEX(装备强化!$C$12:$C$26,MATCH(装备强化附表!AE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853</v>
      </c>
      <c r="AF1230" s="54">
        <f t="shared" si="297"/>
        <v>1706000</v>
      </c>
      <c r="AG1230" s="54">
        <f>ROUNDUP(装备强化!$F$3*INDEX(装备强化!$C$12:$C$26,MATCH(装备强化附表!AG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930</v>
      </c>
      <c r="AH1230" s="54">
        <f t="shared" si="298"/>
        <v>1860000</v>
      </c>
      <c r="AI1230" s="54">
        <f>ROUNDUP(装备强化!$F$3*INDEX(装备强化!$C$12:$C$26,MATCH(装备强化附表!AI$1,装备强化!$B$12:$B$26,0))*INDEX(装备强化!$G$12:$G$16,MATCH(装备强化附表!$D1230,装备强化!$F$12:$F$16,0))*(INDEX(装备强化!$K$12:$K$26,MATCH(装备强化附表!$E1230,装备强化!$J$12:$J$26,0))+IF($B1230=1,装备强化!$K$28,0))*INDEX(装备强化!$O$12:$O$21,MATCH(装备强化附表!$C1230,装备强化!$N$12:$N$21,0)),0)</f>
        <v>1008</v>
      </c>
      <c r="AJ1230" s="54">
        <f t="shared" si="299"/>
        <v>2016000</v>
      </c>
    </row>
    <row r="1231" spans="1:36">
      <c r="A1231" t="s">
        <v>1528</v>
      </c>
      <c r="B1231">
        <v>0</v>
      </c>
      <c r="C1231" t="s">
        <v>126</v>
      </c>
      <c r="D1231" t="s">
        <v>313</v>
      </c>
      <c r="E1231">
        <v>50</v>
      </c>
      <c r="F1231" t="s">
        <v>232</v>
      </c>
      <c r="G1231" s="54">
        <f>ROUNDUP(装备强化!$F$3*INDEX(装备强化!$C$12:$C$26,MATCH(装备强化附表!G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25</v>
      </c>
      <c r="H1231" s="54">
        <f t="shared" si="285"/>
        <v>50000</v>
      </c>
      <c r="I1231" s="54">
        <f>ROUNDUP(装备强化!$F$3*INDEX(装备强化!$C$12:$C$26,MATCH(装备强化附表!I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38</v>
      </c>
      <c r="J1231" s="54">
        <f t="shared" si="286"/>
        <v>76000</v>
      </c>
      <c r="K1231" s="54">
        <f>ROUNDUP(装备强化!$F$3*INDEX(装备强化!$C$12:$C$26,MATCH(装备强化附表!K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57</v>
      </c>
      <c r="L1231" s="54">
        <f t="shared" si="287"/>
        <v>114000</v>
      </c>
      <c r="M1231" s="54">
        <f>ROUNDUP(装备强化!$F$3*INDEX(装备强化!$C$12:$C$26,MATCH(装备强化附表!M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69</v>
      </c>
      <c r="N1231" s="54">
        <f t="shared" si="288"/>
        <v>138000</v>
      </c>
      <c r="O1231" s="54">
        <f>ROUNDUP(装备强化!$F$3*INDEX(装备强化!$C$12:$C$26,MATCH(装备强化附表!O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88</v>
      </c>
      <c r="P1231" s="54">
        <f t="shared" si="289"/>
        <v>176000</v>
      </c>
      <c r="Q1231" s="54">
        <f>ROUNDUP(装备强化!$F$3*INDEX(装备强化!$C$12:$C$26,MATCH(装备强化附表!Q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157</v>
      </c>
      <c r="R1231" s="54">
        <f t="shared" si="290"/>
        <v>314000</v>
      </c>
      <c r="S1231" s="54">
        <f>ROUNDUP(装备强化!$F$3*INDEX(装备强化!$C$12:$C$26,MATCH(装备强化附表!S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182</v>
      </c>
      <c r="T1231" s="54">
        <f t="shared" si="291"/>
        <v>364000</v>
      </c>
      <c r="U1231" s="54">
        <f>ROUNDUP(装备强化!$F$3*INDEX(装备强化!$C$12:$C$26,MATCH(装备强化附表!U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207</v>
      </c>
      <c r="V1231" s="54">
        <f t="shared" si="292"/>
        <v>414000</v>
      </c>
      <c r="W1231" s="54">
        <f>ROUNDUP(装备强化!$F$3*INDEX(装备强化!$C$12:$C$26,MATCH(装备强化附表!W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232</v>
      </c>
      <c r="X1231" s="54">
        <f t="shared" si="293"/>
        <v>464000</v>
      </c>
      <c r="Y1231" s="54">
        <f>ROUNDUP(装备强化!$F$3*INDEX(装备强化!$C$12:$C$26,MATCH(装备强化附表!Y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257</v>
      </c>
      <c r="Z1231" s="54">
        <f t="shared" si="294"/>
        <v>514000</v>
      </c>
      <c r="AA1231" s="54">
        <f>ROUNDUP(装备强化!$F$3*INDEX(装备强化!$C$12:$C$26,MATCH(装备强化附表!AA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450</v>
      </c>
      <c r="AB1231" s="54">
        <f t="shared" si="295"/>
        <v>900000</v>
      </c>
      <c r="AC1231" s="54">
        <f>ROUNDUP(装备强化!$F$3*INDEX(装备强化!$C$12:$C$26,MATCH(装备强化附表!AC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500</v>
      </c>
      <c r="AD1231" s="54">
        <f t="shared" si="296"/>
        <v>1000000</v>
      </c>
      <c r="AE1231" s="54">
        <f>ROUNDUP(装备强化!$F$3*INDEX(装备强化!$C$12:$C$26,MATCH(装备强化附表!AE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550</v>
      </c>
      <c r="AF1231" s="54">
        <f t="shared" si="297"/>
        <v>1100000</v>
      </c>
      <c r="AG1231" s="54">
        <f>ROUNDUP(装备强化!$F$3*INDEX(装备强化!$C$12:$C$26,MATCH(装备强化附表!AG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600</v>
      </c>
      <c r="AH1231" s="54">
        <f t="shared" si="298"/>
        <v>1200000</v>
      </c>
      <c r="AI1231" s="54">
        <f>ROUNDUP(装备强化!$F$3*INDEX(装备强化!$C$12:$C$26,MATCH(装备强化附表!AI$1,装备强化!$B$12:$B$26,0))*INDEX(装备强化!$G$12:$G$16,MATCH(装备强化附表!$D1231,装备强化!$F$12:$F$16,0))*(INDEX(装备强化!$K$12:$K$26,MATCH(装备强化附表!$E1231,装备强化!$J$12:$J$26,0))+IF($B1231=1,装备强化!$K$28,0))*INDEX(装备强化!$O$12:$O$21,MATCH(装备强化附表!$C1231,装备强化!$N$12:$N$21,0)),0)</f>
        <v>650</v>
      </c>
      <c r="AJ1231" s="54">
        <f t="shared" si="299"/>
        <v>1300000</v>
      </c>
    </row>
    <row r="1232" spans="1:36">
      <c r="A1232" t="s">
        <v>1533</v>
      </c>
      <c r="B1232">
        <v>1</v>
      </c>
      <c r="C1232" t="s">
        <v>126</v>
      </c>
      <c r="D1232" t="s">
        <v>313</v>
      </c>
      <c r="E1232">
        <v>50</v>
      </c>
      <c r="F1232" t="s">
        <v>232</v>
      </c>
      <c r="G1232" s="54">
        <f>ROUNDUP(装备强化!$F$3*INDEX(装备强化!$C$12:$C$26,MATCH(装备强化附表!G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31</v>
      </c>
      <c r="H1232" s="54">
        <f t="shared" si="285"/>
        <v>62000</v>
      </c>
      <c r="I1232" s="54">
        <f>ROUNDUP(装备强化!$F$3*INDEX(装备强化!$C$12:$C$26,MATCH(装备强化附表!I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47</v>
      </c>
      <c r="J1232" s="54">
        <f t="shared" si="286"/>
        <v>94000</v>
      </c>
      <c r="K1232" s="54">
        <f>ROUNDUP(装备强化!$F$3*INDEX(装备强化!$C$12:$C$26,MATCH(装备强化附表!K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70</v>
      </c>
      <c r="L1232" s="54">
        <f t="shared" si="287"/>
        <v>140000</v>
      </c>
      <c r="M1232" s="54">
        <f>ROUNDUP(装备强化!$F$3*INDEX(装备强化!$C$12:$C$26,MATCH(装备强化附表!M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86</v>
      </c>
      <c r="N1232" s="54">
        <f t="shared" si="288"/>
        <v>172000</v>
      </c>
      <c r="O1232" s="54">
        <f>ROUNDUP(装备强化!$F$3*INDEX(装备强化!$C$12:$C$26,MATCH(装备强化附表!O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109</v>
      </c>
      <c r="P1232" s="54">
        <f t="shared" si="289"/>
        <v>218000</v>
      </c>
      <c r="Q1232" s="54">
        <f>ROUNDUP(装备强化!$F$3*INDEX(装备强化!$C$12:$C$26,MATCH(装备强化附表!Q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194</v>
      </c>
      <c r="R1232" s="54">
        <f t="shared" si="290"/>
        <v>388000</v>
      </c>
      <c r="S1232" s="54">
        <f>ROUNDUP(装备强化!$F$3*INDEX(装备强化!$C$12:$C$26,MATCH(装备强化附表!S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225</v>
      </c>
      <c r="T1232" s="54">
        <f t="shared" si="291"/>
        <v>450000</v>
      </c>
      <c r="U1232" s="54">
        <f>ROUNDUP(装备强化!$F$3*INDEX(装备强化!$C$12:$C$26,MATCH(装备强化附表!U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256</v>
      </c>
      <c r="V1232" s="54">
        <f t="shared" si="292"/>
        <v>512000</v>
      </c>
      <c r="W1232" s="54">
        <f>ROUNDUP(装备强化!$F$3*INDEX(装备强化!$C$12:$C$26,MATCH(装备强化附表!W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287</v>
      </c>
      <c r="X1232" s="54">
        <f t="shared" si="293"/>
        <v>574000</v>
      </c>
      <c r="Y1232" s="54">
        <f>ROUNDUP(装备强化!$F$3*INDEX(装备强化!$C$12:$C$26,MATCH(装备强化附表!Y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318</v>
      </c>
      <c r="Z1232" s="54">
        <f t="shared" si="294"/>
        <v>636000</v>
      </c>
      <c r="AA1232" s="54">
        <f>ROUNDUP(装备强化!$F$3*INDEX(装备强化!$C$12:$C$26,MATCH(装备强化附表!AA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558</v>
      </c>
      <c r="AB1232" s="54">
        <f t="shared" si="295"/>
        <v>1116000</v>
      </c>
      <c r="AC1232" s="54">
        <f>ROUNDUP(装备强化!$F$3*INDEX(装备强化!$C$12:$C$26,MATCH(装备强化附表!AC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620</v>
      </c>
      <c r="AD1232" s="54">
        <f t="shared" si="296"/>
        <v>1240000</v>
      </c>
      <c r="AE1232" s="54">
        <f>ROUNDUP(装备强化!$F$3*INDEX(装备强化!$C$12:$C$26,MATCH(装备强化附表!AE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682</v>
      </c>
      <c r="AF1232" s="54">
        <f t="shared" si="297"/>
        <v>1364000</v>
      </c>
      <c r="AG1232" s="54">
        <f>ROUNDUP(装备强化!$F$3*INDEX(装备强化!$C$12:$C$26,MATCH(装备强化附表!AG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744</v>
      </c>
      <c r="AH1232" s="54">
        <f t="shared" si="298"/>
        <v>1488000</v>
      </c>
      <c r="AI1232" s="54">
        <f>ROUNDUP(装备强化!$F$3*INDEX(装备强化!$C$12:$C$26,MATCH(装备强化附表!AI$1,装备强化!$B$12:$B$26,0))*INDEX(装备强化!$G$12:$G$16,MATCH(装备强化附表!$D1232,装备强化!$F$12:$F$16,0))*(INDEX(装备强化!$K$12:$K$26,MATCH(装备强化附表!$E1232,装备强化!$J$12:$J$26,0))+IF($B1232=1,装备强化!$K$28,0))*INDEX(装备强化!$O$12:$O$21,MATCH(装备强化附表!$C1232,装备强化!$N$12:$N$21,0)),0)</f>
        <v>806</v>
      </c>
      <c r="AJ1232" s="54">
        <f t="shared" si="299"/>
        <v>1612000</v>
      </c>
    </row>
    <row r="1233" spans="1:36">
      <c r="A1233" t="s">
        <v>1538</v>
      </c>
      <c r="B1233">
        <v>0</v>
      </c>
      <c r="C1233" t="s">
        <v>129</v>
      </c>
      <c r="D1233" t="s">
        <v>313</v>
      </c>
      <c r="E1233">
        <v>50</v>
      </c>
      <c r="F1233" t="s">
        <v>232</v>
      </c>
      <c r="G1233" s="54">
        <f>ROUNDUP(装备强化!$F$3*INDEX(装备强化!$C$12:$C$26,MATCH(装备强化附表!G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25</v>
      </c>
      <c r="H1233" s="54">
        <f t="shared" si="285"/>
        <v>50000</v>
      </c>
      <c r="I1233" s="54">
        <f>ROUNDUP(装备强化!$F$3*INDEX(装备强化!$C$12:$C$26,MATCH(装备强化附表!I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38</v>
      </c>
      <c r="J1233" s="54">
        <f t="shared" si="286"/>
        <v>76000</v>
      </c>
      <c r="K1233" s="54">
        <f>ROUNDUP(装备强化!$F$3*INDEX(装备强化!$C$12:$C$26,MATCH(装备强化附表!K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57</v>
      </c>
      <c r="L1233" s="54">
        <f t="shared" si="287"/>
        <v>114000</v>
      </c>
      <c r="M1233" s="54">
        <f>ROUNDUP(装备强化!$F$3*INDEX(装备强化!$C$12:$C$26,MATCH(装备强化附表!M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69</v>
      </c>
      <c r="N1233" s="54">
        <f t="shared" si="288"/>
        <v>138000</v>
      </c>
      <c r="O1233" s="54">
        <f>ROUNDUP(装备强化!$F$3*INDEX(装备强化!$C$12:$C$26,MATCH(装备强化附表!O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88</v>
      </c>
      <c r="P1233" s="54">
        <f t="shared" si="289"/>
        <v>176000</v>
      </c>
      <c r="Q1233" s="54">
        <f>ROUNDUP(装备强化!$F$3*INDEX(装备强化!$C$12:$C$26,MATCH(装备强化附表!Q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157</v>
      </c>
      <c r="R1233" s="54">
        <f t="shared" si="290"/>
        <v>314000</v>
      </c>
      <c r="S1233" s="54">
        <f>ROUNDUP(装备强化!$F$3*INDEX(装备强化!$C$12:$C$26,MATCH(装备强化附表!S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182</v>
      </c>
      <c r="T1233" s="54">
        <f t="shared" si="291"/>
        <v>364000</v>
      </c>
      <c r="U1233" s="54">
        <f>ROUNDUP(装备强化!$F$3*INDEX(装备强化!$C$12:$C$26,MATCH(装备强化附表!U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207</v>
      </c>
      <c r="V1233" s="54">
        <f t="shared" si="292"/>
        <v>414000</v>
      </c>
      <c r="W1233" s="54">
        <f>ROUNDUP(装备强化!$F$3*INDEX(装备强化!$C$12:$C$26,MATCH(装备强化附表!W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232</v>
      </c>
      <c r="X1233" s="54">
        <f t="shared" si="293"/>
        <v>464000</v>
      </c>
      <c r="Y1233" s="54">
        <f>ROUNDUP(装备强化!$F$3*INDEX(装备强化!$C$12:$C$26,MATCH(装备强化附表!Y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257</v>
      </c>
      <c r="Z1233" s="54">
        <f t="shared" si="294"/>
        <v>514000</v>
      </c>
      <c r="AA1233" s="54">
        <f>ROUNDUP(装备强化!$F$3*INDEX(装备强化!$C$12:$C$26,MATCH(装备强化附表!AA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450</v>
      </c>
      <c r="AB1233" s="54">
        <f t="shared" si="295"/>
        <v>900000</v>
      </c>
      <c r="AC1233" s="54">
        <f>ROUNDUP(装备强化!$F$3*INDEX(装备强化!$C$12:$C$26,MATCH(装备强化附表!AC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500</v>
      </c>
      <c r="AD1233" s="54">
        <f t="shared" si="296"/>
        <v>1000000</v>
      </c>
      <c r="AE1233" s="54">
        <f>ROUNDUP(装备强化!$F$3*INDEX(装备强化!$C$12:$C$26,MATCH(装备强化附表!AE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550</v>
      </c>
      <c r="AF1233" s="54">
        <f t="shared" si="297"/>
        <v>1100000</v>
      </c>
      <c r="AG1233" s="54">
        <f>ROUNDUP(装备强化!$F$3*INDEX(装备强化!$C$12:$C$26,MATCH(装备强化附表!AG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600</v>
      </c>
      <c r="AH1233" s="54">
        <f t="shared" si="298"/>
        <v>1200000</v>
      </c>
      <c r="AI1233" s="54">
        <f>ROUNDUP(装备强化!$F$3*INDEX(装备强化!$C$12:$C$26,MATCH(装备强化附表!AI$1,装备强化!$B$12:$B$26,0))*INDEX(装备强化!$G$12:$G$16,MATCH(装备强化附表!$D1233,装备强化!$F$12:$F$16,0))*(INDEX(装备强化!$K$12:$K$26,MATCH(装备强化附表!$E1233,装备强化!$J$12:$J$26,0))+IF($B1233=1,装备强化!$K$28,0))*INDEX(装备强化!$O$12:$O$21,MATCH(装备强化附表!$C1233,装备强化!$N$12:$N$21,0)),0)</f>
        <v>650</v>
      </c>
      <c r="AJ1233" s="54">
        <f t="shared" si="299"/>
        <v>1300000</v>
      </c>
    </row>
    <row r="1234" spans="1:36">
      <c r="A1234" t="s">
        <v>1543</v>
      </c>
      <c r="B1234">
        <v>1</v>
      </c>
      <c r="C1234" t="s">
        <v>129</v>
      </c>
      <c r="D1234" t="s">
        <v>313</v>
      </c>
      <c r="E1234">
        <v>50</v>
      </c>
      <c r="F1234" t="s">
        <v>232</v>
      </c>
      <c r="G1234" s="54">
        <f>ROUNDUP(装备强化!$F$3*INDEX(装备强化!$C$12:$C$26,MATCH(装备强化附表!G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31</v>
      </c>
      <c r="H1234" s="54">
        <f t="shared" si="285"/>
        <v>62000</v>
      </c>
      <c r="I1234" s="54">
        <f>ROUNDUP(装备强化!$F$3*INDEX(装备强化!$C$12:$C$26,MATCH(装备强化附表!I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47</v>
      </c>
      <c r="J1234" s="54">
        <f t="shared" si="286"/>
        <v>94000</v>
      </c>
      <c r="K1234" s="54">
        <f>ROUNDUP(装备强化!$F$3*INDEX(装备强化!$C$12:$C$26,MATCH(装备强化附表!K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70</v>
      </c>
      <c r="L1234" s="54">
        <f t="shared" si="287"/>
        <v>140000</v>
      </c>
      <c r="M1234" s="54">
        <f>ROUNDUP(装备强化!$F$3*INDEX(装备强化!$C$12:$C$26,MATCH(装备强化附表!M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86</v>
      </c>
      <c r="N1234" s="54">
        <f t="shared" si="288"/>
        <v>172000</v>
      </c>
      <c r="O1234" s="54">
        <f>ROUNDUP(装备强化!$F$3*INDEX(装备强化!$C$12:$C$26,MATCH(装备强化附表!O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109</v>
      </c>
      <c r="P1234" s="54">
        <f t="shared" si="289"/>
        <v>218000</v>
      </c>
      <c r="Q1234" s="54">
        <f>ROUNDUP(装备强化!$F$3*INDEX(装备强化!$C$12:$C$26,MATCH(装备强化附表!Q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194</v>
      </c>
      <c r="R1234" s="54">
        <f t="shared" si="290"/>
        <v>388000</v>
      </c>
      <c r="S1234" s="54">
        <f>ROUNDUP(装备强化!$F$3*INDEX(装备强化!$C$12:$C$26,MATCH(装备强化附表!S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225</v>
      </c>
      <c r="T1234" s="54">
        <f t="shared" si="291"/>
        <v>450000</v>
      </c>
      <c r="U1234" s="54">
        <f>ROUNDUP(装备强化!$F$3*INDEX(装备强化!$C$12:$C$26,MATCH(装备强化附表!U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256</v>
      </c>
      <c r="V1234" s="54">
        <f t="shared" si="292"/>
        <v>512000</v>
      </c>
      <c r="W1234" s="54">
        <f>ROUNDUP(装备强化!$F$3*INDEX(装备强化!$C$12:$C$26,MATCH(装备强化附表!W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287</v>
      </c>
      <c r="X1234" s="54">
        <f t="shared" si="293"/>
        <v>574000</v>
      </c>
      <c r="Y1234" s="54">
        <f>ROUNDUP(装备强化!$F$3*INDEX(装备强化!$C$12:$C$26,MATCH(装备强化附表!Y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318</v>
      </c>
      <c r="Z1234" s="54">
        <f t="shared" si="294"/>
        <v>636000</v>
      </c>
      <c r="AA1234" s="54">
        <f>ROUNDUP(装备强化!$F$3*INDEX(装备强化!$C$12:$C$26,MATCH(装备强化附表!AA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558</v>
      </c>
      <c r="AB1234" s="54">
        <f t="shared" si="295"/>
        <v>1116000</v>
      </c>
      <c r="AC1234" s="54">
        <f>ROUNDUP(装备强化!$F$3*INDEX(装备强化!$C$12:$C$26,MATCH(装备强化附表!AC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620</v>
      </c>
      <c r="AD1234" s="54">
        <f t="shared" si="296"/>
        <v>1240000</v>
      </c>
      <c r="AE1234" s="54">
        <f>ROUNDUP(装备强化!$F$3*INDEX(装备强化!$C$12:$C$26,MATCH(装备强化附表!AE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682</v>
      </c>
      <c r="AF1234" s="54">
        <f t="shared" si="297"/>
        <v>1364000</v>
      </c>
      <c r="AG1234" s="54">
        <f>ROUNDUP(装备强化!$F$3*INDEX(装备强化!$C$12:$C$26,MATCH(装备强化附表!AG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744</v>
      </c>
      <c r="AH1234" s="54">
        <f t="shared" si="298"/>
        <v>1488000</v>
      </c>
      <c r="AI1234" s="54">
        <f>ROUNDUP(装备强化!$F$3*INDEX(装备强化!$C$12:$C$26,MATCH(装备强化附表!AI$1,装备强化!$B$12:$B$26,0))*INDEX(装备强化!$G$12:$G$16,MATCH(装备强化附表!$D1234,装备强化!$F$12:$F$16,0))*(INDEX(装备强化!$K$12:$K$26,MATCH(装备强化附表!$E1234,装备强化!$J$12:$J$26,0))+IF($B1234=1,装备强化!$K$28,0))*INDEX(装备强化!$O$12:$O$21,MATCH(装备强化附表!$C1234,装备强化!$N$12:$N$21,0)),0)</f>
        <v>806</v>
      </c>
      <c r="AJ1234" s="54">
        <f t="shared" si="299"/>
        <v>1612000</v>
      </c>
    </row>
    <row r="1235" spans="1:36">
      <c r="A1235" t="s">
        <v>1548</v>
      </c>
      <c r="B1235">
        <v>0</v>
      </c>
      <c r="C1235" t="s">
        <v>123</v>
      </c>
      <c r="D1235" t="s">
        <v>313</v>
      </c>
      <c r="E1235">
        <v>55</v>
      </c>
      <c r="F1235" t="s">
        <v>232</v>
      </c>
      <c r="G1235" s="54">
        <f>ROUNDUP(装备强化!$F$3*INDEX(装备强化!$C$12:$C$26,MATCH(装备强化附表!G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27</v>
      </c>
      <c r="H1235" s="54">
        <f t="shared" si="285"/>
        <v>54000</v>
      </c>
      <c r="I1235" s="54">
        <f>ROUNDUP(装备强化!$F$3*INDEX(装备强化!$C$12:$C$26,MATCH(装备强化附表!I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41</v>
      </c>
      <c r="J1235" s="54">
        <f t="shared" si="286"/>
        <v>82000</v>
      </c>
      <c r="K1235" s="54">
        <f>ROUNDUP(装备强化!$F$3*INDEX(装备强化!$C$12:$C$26,MATCH(装备强化附表!K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61</v>
      </c>
      <c r="L1235" s="54">
        <f t="shared" si="287"/>
        <v>122000</v>
      </c>
      <c r="M1235" s="54">
        <f>ROUNDUP(装备强化!$F$3*INDEX(装备强化!$C$12:$C$26,MATCH(装备强化附表!M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75</v>
      </c>
      <c r="N1235" s="54">
        <f t="shared" si="288"/>
        <v>150000</v>
      </c>
      <c r="O1235" s="54">
        <f>ROUNDUP(装备强化!$F$3*INDEX(装备强化!$C$12:$C$26,MATCH(装备强化附表!O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95</v>
      </c>
      <c r="P1235" s="54">
        <f t="shared" si="289"/>
        <v>190000</v>
      </c>
      <c r="Q1235" s="54">
        <f>ROUNDUP(装备强化!$F$3*INDEX(装备强化!$C$12:$C$26,MATCH(装备强化附表!Q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169</v>
      </c>
      <c r="R1235" s="54">
        <f t="shared" si="290"/>
        <v>338000</v>
      </c>
      <c r="S1235" s="54">
        <f>ROUNDUP(装备强化!$F$3*INDEX(装备强化!$C$12:$C$26,MATCH(装备强化附表!S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196</v>
      </c>
      <c r="T1235" s="54">
        <f t="shared" si="291"/>
        <v>392000</v>
      </c>
      <c r="U1235" s="54">
        <f>ROUNDUP(装备强化!$F$3*INDEX(装备强化!$C$12:$C$26,MATCH(装备强化附表!U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223</v>
      </c>
      <c r="V1235" s="54">
        <f t="shared" si="292"/>
        <v>446000</v>
      </c>
      <c r="W1235" s="54">
        <f>ROUNDUP(装备强化!$F$3*INDEX(装备强化!$C$12:$C$26,MATCH(装备强化附表!W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250</v>
      </c>
      <c r="X1235" s="54">
        <f t="shared" si="293"/>
        <v>500000</v>
      </c>
      <c r="Y1235" s="54">
        <f>ROUNDUP(装备强化!$F$3*INDEX(装备强化!$C$12:$C$26,MATCH(装备强化附表!Y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277</v>
      </c>
      <c r="Z1235" s="54">
        <f t="shared" si="294"/>
        <v>554000</v>
      </c>
      <c r="AA1235" s="54">
        <f>ROUNDUP(装备强化!$F$3*INDEX(装备强化!$C$12:$C$26,MATCH(装备强化附表!AA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486</v>
      </c>
      <c r="AB1235" s="54">
        <f t="shared" si="295"/>
        <v>972000</v>
      </c>
      <c r="AC1235" s="54">
        <f>ROUNDUP(装备强化!$F$3*INDEX(装备强化!$C$12:$C$26,MATCH(装备强化附表!AC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540</v>
      </c>
      <c r="AD1235" s="54">
        <f t="shared" si="296"/>
        <v>1080000</v>
      </c>
      <c r="AE1235" s="54">
        <f>ROUNDUP(装备强化!$F$3*INDEX(装备强化!$C$12:$C$26,MATCH(装备强化附表!AE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594</v>
      </c>
      <c r="AF1235" s="54">
        <f t="shared" si="297"/>
        <v>1188000</v>
      </c>
      <c r="AG1235" s="54">
        <f>ROUNDUP(装备强化!$F$3*INDEX(装备强化!$C$12:$C$26,MATCH(装备强化附表!AG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648</v>
      </c>
      <c r="AH1235" s="54">
        <f t="shared" si="298"/>
        <v>1296000</v>
      </c>
      <c r="AI1235" s="54">
        <f>ROUNDUP(装备强化!$F$3*INDEX(装备强化!$C$12:$C$26,MATCH(装备强化附表!AI$1,装备强化!$B$12:$B$26,0))*INDEX(装备强化!$G$12:$G$16,MATCH(装备强化附表!$D1235,装备强化!$F$12:$F$16,0))*(INDEX(装备强化!$K$12:$K$26,MATCH(装备强化附表!$E1235,装备强化!$J$12:$J$26,0))+IF($B1235=1,装备强化!$K$28,0))*INDEX(装备强化!$O$12:$O$21,MATCH(装备强化附表!$C1235,装备强化!$N$12:$N$21,0)),0)</f>
        <v>702</v>
      </c>
      <c r="AJ1235" s="54">
        <f t="shared" si="299"/>
        <v>1404000</v>
      </c>
    </row>
    <row r="1236" spans="1:36">
      <c r="A1236" t="s">
        <v>1553</v>
      </c>
      <c r="B1236">
        <v>0</v>
      </c>
      <c r="C1236" t="s">
        <v>124</v>
      </c>
      <c r="D1236" t="s">
        <v>313</v>
      </c>
      <c r="E1236">
        <v>55</v>
      </c>
      <c r="F1236" t="s">
        <v>232</v>
      </c>
      <c r="G1236" s="54">
        <f>ROUNDUP(装备强化!$F$3*INDEX(装备强化!$C$12:$C$26,MATCH(装备强化附表!G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34</v>
      </c>
      <c r="H1236" s="54">
        <f t="shared" si="285"/>
        <v>68000</v>
      </c>
      <c r="I1236" s="54">
        <f>ROUNDUP(装备强化!$F$3*INDEX(装备强化!$C$12:$C$26,MATCH(装备强化附表!I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51</v>
      </c>
      <c r="J1236" s="54">
        <f t="shared" si="286"/>
        <v>102000</v>
      </c>
      <c r="K1236" s="54">
        <f>ROUNDUP(装备强化!$F$3*INDEX(装备强化!$C$12:$C$26,MATCH(装备强化附表!K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76</v>
      </c>
      <c r="L1236" s="54">
        <f t="shared" si="287"/>
        <v>152000</v>
      </c>
      <c r="M1236" s="54">
        <f>ROUNDUP(装备强化!$F$3*INDEX(装备强化!$C$12:$C$26,MATCH(装备强化附表!M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93</v>
      </c>
      <c r="N1236" s="54">
        <f t="shared" si="288"/>
        <v>186000</v>
      </c>
      <c r="O1236" s="54">
        <f>ROUNDUP(装备强化!$F$3*INDEX(装备强化!$C$12:$C$26,MATCH(装备强化附表!O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119</v>
      </c>
      <c r="P1236" s="54">
        <f t="shared" si="289"/>
        <v>238000</v>
      </c>
      <c r="Q1236" s="54">
        <f>ROUNDUP(装备强化!$F$3*INDEX(装备强化!$C$12:$C$26,MATCH(装备强化附表!Q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211</v>
      </c>
      <c r="R1236" s="54">
        <f t="shared" si="290"/>
        <v>422000</v>
      </c>
      <c r="S1236" s="54">
        <f>ROUNDUP(装备强化!$F$3*INDEX(装备强化!$C$12:$C$26,MATCH(装备强化附表!S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245</v>
      </c>
      <c r="T1236" s="54">
        <f t="shared" si="291"/>
        <v>490000</v>
      </c>
      <c r="U1236" s="54">
        <f>ROUNDUP(装备强化!$F$3*INDEX(装备强化!$C$12:$C$26,MATCH(装备强化附表!U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279</v>
      </c>
      <c r="V1236" s="54">
        <f t="shared" si="292"/>
        <v>558000</v>
      </c>
      <c r="W1236" s="54">
        <f>ROUNDUP(装备强化!$F$3*INDEX(装备强化!$C$12:$C$26,MATCH(装备强化附表!W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313</v>
      </c>
      <c r="X1236" s="54">
        <f t="shared" si="293"/>
        <v>626000</v>
      </c>
      <c r="Y1236" s="54">
        <f>ROUNDUP(装备强化!$F$3*INDEX(装备强化!$C$12:$C$26,MATCH(装备强化附表!Y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346</v>
      </c>
      <c r="Z1236" s="54">
        <f t="shared" si="294"/>
        <v>692000</v>
      </c>
      <c r="AA1236" s="54">
        <f>ROUNDUP(装备强化!$F$3*INDEX(装备强化!$C$12:$C$26,MATCH(装备强化附表!AA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608</v>
      </c>
      <c r="AB1236" s="54">
        <f t="shared" si="295"/>
        <v>1216000</v>
      </c>
      <c r="AC1236" s="54">
        <f>ROUNDUP(装备强化!$F$3*INDEX(装备强化!$C$12:$C$26,MATCH(装备强化附表!AC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675</v>
      </c>
      <c r="AD1236" s="54">
        <f t="shared" si="296"/>
        <v>1350000</v>
      </c>
      <c r="AE1236" s="54">
        <f>ROUNDUP(装备强化!$F$3*INDEX(装备强化!$C$12:$C$26,MATCH(装备强化附表!AE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743</v>
      </c>
      <c r="AF1236" s="54">
        <f t="shared" si="297"/>
        <v>1486000</v>
      </c>
      <c r="AG1236" s="54">
        <f>ROUNDUP(装备强化!$F$3*INDEX(装备强化!$C$12:$C$26,MATCH(装备强化附表!AG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810</v>
      </c>
      <c r="AH1236" s="54">
        <f t="shared" si="298"/>
        <v>1620000</v>
      </c>
      <c r="AI1236" s="54">
        <f>ROUNDUP(装备强化!$F$3*INDEX(装备强化!$C$12:$C$26,MATCH(装备强化附表!AI$1,装备强化!$B$12:$B$26,0))*INDEX(装备强化!$G$12:$G$16,MATCH(装备强化附表!$D1236,装备强化!$F$12:$F$16,0))*(INDEX(装备强化!$K$12:$K$26,MATCH(装备强化附表!$E1236,装备强化!$J$12:$J$26,0))+IF($B1236=1,装备强化!$K$28,0))*INDEX(装备强化!$O$12:$O$21,MATCH(装备强化附表!$C1236,装备强化!$N$12:$N$21,0)),0)</f>
        <v>878</v>
      </c>
      <c r="AJ1236" s="54">
        <f t="shared" si="299"/>
        <v>1756000</v>
      </c>
    </row>
    <row r="1237" spans="1:36">
      <c r="A1237" t="s">
        <v>1558</v>
      </c>
      <c r="B1237">
        <v>0</v>
      </c>
      <c r="C1237" t="s">
        <v>125</v>
      </c>
      <c r="D1237" t="s">
        <v>313</v>
      </c>
      <c r="E1237">
        <v>55</v>
      </c>
      <c r="F1237" t="s">
        <v>232</v>
      </c>
      <c r="G1237" s="54">
        <f>ROUNDUP(装备强化!$F$3*INDEX(装备强化!$C$12:$C$26,MATCH(装备强化附表!G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34</v>
      </c>
      <c r="H1237" s="54">
        <f t="shared" si="285"/>
        <v>68000</v>
      </c>
      <c r="I1237" s="54">
        <f>ROUNDUP(装备强化!$F$3*INDEX(装备强化!$C$12:$C$26,MATCH(装备强化附表!I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51</v>
      </c>
      <c r="J1237" s="54">
        <f t="shared" si="286"/>
        <v>102000</v>
      </c>
      <c r="K1237" s="54">
        <f>ROUNDUP(装备强化!$F$3*INDEX(装备强化!$C$12:$C$26,MATCH(装备强化附表!K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76</v>
      </c>
      <c r="L1237" s="54">
        <f t="shared" si="287"/>
        <v>152000</v>
      </c>
      <c r="M1237" s="54">
        <f>ROUNDUP(装备强化!$F$3*INDEX(装备强化!$C$12:$C$26,MATCH(装备强化附表!M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93</v>
      </c>
      <c r="N1237" s="54">
        <f t="shared" si="288"/>
        <v>186000</v>
      </c>
      <c r="O1237" s="54">
        <f>ROUNDUP(装备强化!$F$3*INDEX(装备强化!$C$12:$C$26,MATCH(装备强化附表!O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119</v>
      </c>
      <c r="P1237" s="54">
        <f t="shared" si="289"/>
        <v>238000</v>
      </c>
      <c r="Q1237" s="54">
        <f>ROUNDUP(装备强化!$F$3*INDEX(装备强化!$C$12:$C$26,MATCH(装备强化附表!Q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211</v>
      </c>
      <c r="R1237" s="54">
        <f t="shared" si="290"/>
        <v>422000</v>
      </c>
      <c r="S1237" s="54">
        <f>ROUNDUP(装备强化!$F$3*INDEX(装备强化!$C$12:$C$26,MATCH(装备强化附表!S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245</v>
      </c>
      <c r="T1237" s="54">
        <f t="shared" si="291"/>
        <v>490000</v>
      </c>
      <c r="U1237" s="54">
        <f>ROUNDUP(装备强化!$F$3*INDEX(装备强化!$C$12:$C$26,MATCH(装备强化附表!U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279</v>
      </c>
      <c r="V1237" s="54">
        <f t="shared" si="292"/>
        <v>558000</v>
      </c>
      <c r="W1237" s="54">
        <f>ROUNDUP(装备强化!$F$3*INDEX(装备强化!$C$12:$C$26,MATCH(装备强化附表!W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313</v>
      </c>
      <c r="X1237" s="54">
        <f t="shared" si="293"/>
        <v>626000</v>
      </c>
      <c r="Y1237" s="54">
        <f>ROUNDUP(装备强化!$F$3*INDEX(装备强化!$C$12:$C$26,MATCH(装备强化附表!Y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346</v>
      </c>
      <c r="Z1237" s="54">
        <f t="shared" si="294"/>
        <v>692000</v>
      </c>
      <c r="AA1237" s="54">
        <f>ROUNDUP(装备强化!$F$3*INDEX(装备强化!$C$12:$C$26,MATCH(装备强化附表!AA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608</v>
      </c>
      <c r="AB1237" s="54">
        <f t="shared" si="295"/>
        <v>1216000</v>
      </c>
      <c r="AC1237" s="54">
        <f>ROUNDUP(装备强化!$F$3*INDEX(装备强化!$C$12:$C$26,MATCH(装备强化附表!AC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675</v>
      </c>
      <c r="AD1237" s="54">
        <f t="shared" si="296"/>
        <v>1350000</v>
      </c>
      <c r="AE1237" s="54">
        <f>ROUNDUP(装备强化!$F$3*INDEX(装备强化!$C$12:$C$26,MATCH(装备强化附表!AE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743</v>
      </c>
      <c r="AF1237" s="54">
        <f t="shared" si="297"/>
        <v>1486000</v>
      </c>
      <c r="AG1237" s="54">
        <f>ROUNDUP(装备强化!$F$3*INDEX(装备强化!$C$12:$C$26,MATCH(装备强化附表!AG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810</v>
      </c>
      <c r="AH1237" s="54">
        <f t="shared" si="298"/>
        <v>1620000</v>
      </c>
      <c r="AI1237" s="54">
        <f>ROUNDUP(装备强化!$F$3*INDEX(装备强化!$C$12:$C$26,MATCH(装备强化附表!AI$1,装备强化!$B$12:$B$26,0))*INDEX(装备强化!$G$12:$G$16,MATCH(装备强化附表!$D1237,装备强化!$F$12:$F$16,0))*(INDEX(装备强化!$K$12:$K$26,MATCH(装备强化附表!$E1237,装备强化!$J$12:$J$26,0))+IF($B1237=1,装备强化!$K$28,0))*INDEX(装备强化!$O$12:$O$21,MATCH(装备强化附表!$C1237,装备强化!$N$12:$N$21,0)),0)</f>
        <v>878</v>
      </c>
      <c r="AJ1237" s="54">
        <f t="shared" si="299"/>
        <v>1756000</v>
      </c>
    </row>
    <row r="1238" spans="1:36">
      <c r="A1238" t="s">
        <v>1563</v>
      </c>
      <c r="B1238">
        <v>0</v>
      </c>
      <c r="C1238" t="s">
        <v>130</v>
      </c>
      <c r="D1238" t="s">
        <v>313</v>
      </c>
      <c r="E1238">
        <v>55</v>
      </c>
      <c r="F1238" t="s">
        <v>232</v>
      </c>
      <c r="G1238" s="54">
        <f>ROUNDUP(装备强化!$F$3*INDEX(装备强化!$C$12:$C$26,MATCH(装备强化附表!G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27</v>
      </c>
      <c r="H1238" s="54">
        <f t="shared" si="285"/>
        <v>54000</v>
      </c>
      <c r="I1238" s="54">
        <f>ROUNDUP(装备强化!$F$3*INDEX(装备强化!$C$12:$C$26,MATCH(装备强化附表!I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41</v>
      </c>
      <c r="J1238" s="54">
        <f t="shared" si="286"/>
        <v>82000</v>
      </c>
      <c r="K1238" s="54">
        <f>ROUNDUP(装备强化!$F$3*INDEX(装备强化!$C$12:$C$26,MATCH(装备强化附表!K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61</v>
      </c>
      <c r="L1238" s="54">
        <f t="shared" si="287"/>
        <v>122000</v>
      </c>
      <c r="M1238" s="54">
        <f>ROUNDUP(装备强化!$F$3*INDEX(装备强化!$C$12:$C$26,MATCH(装备强化附表!M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75</v>
      </c>
      <c r="N1238" s="54">
        <f t="shared" si="288"/>
        <v>150000</v>
      </c>
      <c r="O1238" s="54">
        <f>ROUNDUP(装备强化!$F$3*INDEX(装备强化!$C$12:$C$26,MATCH(装备强化附表!O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95</v>
      </c>
      <c r="P1238" s="54">
        <f t="shared" si="289"/>
        <v>190000</v>
      </c>
      <c r="Q1238" s="54">
        <f>ROUNDUP(装备强化!$F$3*INDEX(装备强化!$C$12:$C$26,MATCH(装备强化附表!Q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169</v>
      </c>
      <c r="R1238" s="54">
        <f t="shared" si="290"/>
        <v>338000</v>
      </c>
      <c r="S1238" s="54">
        <f>ROUNDUP(装备强化!$F$3*INDEX(装备强化!$C$12:$C$26,MATCH(装备强化附表!S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196</v>
      </c>
      <c r="T1238" s="54">
        <f t="shared" si="291"/>
        <v>392000</v>
      </c>
      <c r="U1238" s="54">
        <f>ROUNDUP(装备强化!$F$3*INDEX(装备强化!$C$12:$C$26,MATCH(装备强化附表!U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223</v>
      </c>
      <c r="V1238" s="54">
        <f t="shared" si="292"/>
        <v>446000</v>
      </c>
      <c r="W1238" s="54">
        <f>ROUNDUP(装备强化!$F$3*INDEX(装备强化!$C$12:$C$26,MATCH(装备强化附表!W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250</v>
      </c>
      <c r="X1238" s="54">
        <f t="shared" si="293"/>
        <v>500000</v>
      </c>
      <c r="Y1238" s="54">
        <f>ROUNDUP(装备强化!$F$3*INDEX(装备强化!$C$12:$C$26,MATCH(装备强化附表!Y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277</v>
      </c>
      <c r="Z1238" s="54">
        <f t="shared" si="294"/>
        <v>554000</v>
      </c>
      <c r="AA1238" s="54">
        <f>ROUNDUP(装备强化!$F$3*INDEX(装备强化!$C$12:$C$26,MATCH(装备强化附表!AA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486</v>
      </c>
      <c r="AB1238" s="54">
        <f t="shared" si="295"/>
        <v>972000</v>
      </c>
      <c r="AC1238" s="54">
        <f>ROUNDUP(装备强化!$F$3*INDEX(装备强化!$C$12:$C$26,MATCH(装备强化附表!AC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540</v>
      </c>
      <c r="AD1238" s="54">
        <f t="shared" si="296"/>
        <v>1080000</v>
      </c>
      <c r="AE1238" s="54">
        <f>ROUNDUP(装备强化!$F$3*INDEX(装备强化!$C$12:$C$26,MATCH(装备强化附表!AE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594</v>
      </c>
      <c r="AF1238" s="54">
        <f t="shared" si="297"/>
        <v>1188000</v>
      </c>
      <c r="AG1238" s="54">
        <f>ROUNDUP(装备强化!$F$3*INDEX(装备强化!$C$12:$C$26,MATCH(装备强化附表!AG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648</v>
      </c>
      <c r="AH1238" s="54">
        <f t="shared" si="298"/>
        <v>1296000</v>
      </c>
      <c r="AI1238" s="54">
        <f>ROUNDUP(装备强化!$F$3*INDEX(装备强化!$C$12:$C$26,MATCH(装备强化附表!AI$1,装备强化!$B$12:$B$26,0))*INDEX(装备强化!$G$12:$G$16,MATCH(装备强化附表!$D1238,装备强化!$F$12:$F$16,0))*(INDEX(装备强化!$K$12:$K$26,MATCH(装备强化附表!$E1238,装备强化!$J$12:$J$26,0))+IF($B1238=1,装备强化!$K$28,0))*INDEX(装备强化!$O$12:$O$21,MATCH(装备强化附表!$C1238,装备强化!$N$12:$N$21,0)),0)</f>
        <v>702</v>
      </c>
      <c r="AJ1238" s="54">
        <f t="shared" si="299"/>
        <v>1404000</v>
      </c>
    </row>
    <row r="1239" spans="1:36">
      <c r="A1239" t="s">
        <v>1568</v>
      </c>
      <c r="B1239">
        <v>0</v>
      </c>
      <c r="C1239" t="s">
        <v>131</v>
      </c>
      <c r="D1239" t="s">
        <v>313</v>
      </c>
      <c r="E1239">
        <v>55</v>
      </c>
      <c r="F1239" t="s">
        <v>232</v>
      </c>
      <c r="G1239" s="54">
        <f>ROUNDUP(装备强化!$F$3*INDEX(装备强化!$C$12:$C$26,MATCH(装备强化附表!G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27</v>
      </c>
      <c r="H1239" s="54">
        <f t="shared" si="285"/>
        <v>54000</v>
      </c>
      <c r="I1239" s="54">
        <f>ROUNDUP(装备强化!$F$3*INDEX(装备强化!$C$12:$C$26,MATCH(装备强化附表!I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41</v>
      </c>
      <c r="J1239" s="54">
        <f t="shared" si="286"/>
        <v>82000</v>
      </c>
      <c r="K1239" s="54">
        <f>ROUNDUP(装备强化!$F$3*INDEX(装备强化!$C$12:$C$26,MATCH(装备强化附表!K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61</v>
      </c>
      <c r="L1239" s="54">
        <f t="shared" si="287"/>
        <v>122000</v>
      </c>
      <c r="M1239" s="54">
        <f>ROUNDUP(装备强化!$F$3*INDEX(装备强化!$C$12:$C$26,MATCH(装备强化附表!M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75</v>
      </c>
      <c r="N1239" s="54">
        <f t="shared" si="288"/>
        <v>150000</v>
      </c>
      <c r="O1239" s="54">
        <f>ROUNDUP(装备强化!$F$3*INDEX(装备强化!$C$12:$C$26,MATCH(装备强化附表!O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95</v>
      </c>
      <c r="P1239" s="54">
        <f t="shared" si="289"/>
        <v>190000</v>
      </c>
      <c r="Q1239" s="54">
        <f>ROUNDUP(装备强化!$F$3*INDEX(装备强化!$C$12:$C$26,MATCH(装备强化附表!Q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169</v>
      </c>
      <c r="R1239" s="54">
        <f t="shared" si="290"/>
        <v>338000</v>
      </c>
      <c r="S1239" s="54">
        <f>ROUNDUP(装备强化!$F$3*INDEX(装备强化!$C$12:$C$26,MATCH(装备强化附表!S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196</v>
      </c>
      <c r="T1239" s="54">
        <f t="shared" si="291"/>
        <v>392000</v>
      </c>
      <c r="U1239" s="54">
        <f>ROUNDUP(装备强化!$F$3*INDEX(装备强化!$C$12:$C$26,MATCH(装备强化附表!U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223</v>
      </c>
      <c r="V1239" s="54">
        <f t="shared" si="292"/>
        <v>446000</v>
      </c>
      <c r="W1239" s="54">
        <f>ROUNDUP(装备强化!$F$3*INDEX(装备强化!$C$12:$C$26,MATCH(装备强化附表!W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250</v>
      </c>
      <c r="X1239" s="54">
        <f t="shared" si="293"/>
        <v>500000</v>
      </c>
      <c r="Y1239" s="54">
        <f>ROUNDUP(装备强化!$F$3*INDEX(装备强化!$C$12:$C$26,MATCH(装备强化附表!Y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277</v>
      </c>
      <c r="Z1239" s="54">
        <f t="shared" si="294"/>
        <v>554000</v>
      </c>
      <c r="AA1239" s="54">
        <f>ROUNDUP(装备强化!$F$3*INDEX(装备强化!$C$12:$C$26,MATCH(装备强化附表!AA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486</v>
      </c>
      <c r="AB1239" s="54">
        <f t="shared" si="295"/>
        <v>972000</v>
      </c>
      <c r="AC1239" s="54">
        <f>ROUNDUP(装备强化!$F$3*INDEX(装备强化!$C$12:$C$26,MATCH(装备强化附表!AC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540</v>
      </c>
      <c r="AD1239" s="54">
        <f t="shared" si="296"/>
        <v>1080000</v>
      </c>
      <c r="AE1239" s="54">
        <f>ROUNDUP(装备强化!$F$3*INDEX(装备强化!$C$12:$C$26,MATCH(装备强化附表!AE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594</v>
      </c>
      <c r="AF1239" s="54">
        <f t="shared" si="297"/>
        <v>1188000</v>
      </c>
      <c r="AG1239" s="54">
        <f>ROUNDUP(装备强化!$F$3*INDEX(装备强化!$C$12:$C$26,MATCH(装备强化附表!AG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648</v>
      </c>
      <c r="AH1239" s="54">
        <f t="shared" si="298"/>
        <v>1296000</v>
      </c>
      <c r="AI1239" s="54">
        <f>ROUNDUP(装备强化!$F$3*INDEX(装备强化!$C$12:$C$26,MATCH(装备强化附表!AI$1,装备强化!$B$12:$B$26,0))*INDEX(装备强化!$G$12:$G$16,MATCH(装备强化附表!$D1239,装备强化!$F$12:$F$16,0))*(INDEX(装备强化!$K$12:$K$26,MATCH(装备强化附表!$E1239,装备强化!$J$12:$J$26,0))+IF($B1239=1,装备强化!$K$28,0))*INDEX(装备强化!$O$12:$O$21,MATCH(装备强化附表!$C1239,装备强化!$N$12:$N$21,0)),0)</f>
        <v>702</v>
      </c>
      <c r="AJ1239" s="54">
        <f t="shared" si="299"/>
        <v>1404000</v>
      </c>
    </row>
    <row r="1240" spans="1:36">
      <c r="A1240" t="s">
        <v>1573</v>
      </c>
      <c r="B1240">
        <v>0</v>
      </c>
      <c r="C1240" t="s">
        <v>132</v>
      </c>
      <c r="D1240" t="s">
        <v>313</v>
      </c>
      <c r="E1240">
        <v>55</v>
      </c>
      <c r="F1240" t="s">
        <v>232</v>
      </c>
      <c r="G1240" s="54">
        <f>ROUNDUP(装备强化!$F$3*INDEX(装备强化!$C$12:$C$26,MATCH(装备强化附表!G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17</v>
      </c>
      <c r="H1240" s="54">
        <f t="shared" si="285"/>
        <v>34000</v>
      </c>
      <c r="I1240" s="54">
        <f>ROUNDUP(装备强化!$F$3*INDEX(装备强化!$C$12:$C$26,MATCH(装备强化附表!I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25</v>
      </c>
      <c r="J1240" s="54">
        <f t="shared" si="286"/>
        <v>50000</v>
      </c>
      <c r="K1240" s="54">
        <f>ROUNDUP(装备强化!$F$3*INDEX(装备强化!$C$12:$C$26,MATCH(装备强化附表!K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37</v>
      </c>
      <c r="L1240" s="54">
        <f t="shared" si="287"/>
        <v>74000</v>
      </c>
      <c r="M1240" s="54">
        <f>ROUNDUP(装备强化!$F$3*INDEX(装备强化!$C$12:$C$26,MATCH(装备强化附表!M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45</v>
      </c>
      <c r="N1240" s="54">
        <f t="shared" si="288"/>
        <v>90000</v>
      </c>
      <c r="O1240" s="54">
        <f>ROUNDUP(装备强化!$F$3*INDEX(装备强化!$C$12:$C$26,MATCH(装备强化附表!O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57</v>
      </c>
      <c r="P1240" s="54">
        <f t="shared" si="289"/>
        <v>114000</v>
      </c>
      <c r="Q1240" s="54">
        <f>ROUNDUP(装备强化!$F$3*INDEX(装备强化!$C$12:$C$26,MATCH(装备强化附表!Q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102</v>
      </c>
      <c r="R1240" s="54">
        <f t="shared" si="290"/>
        <v>204000</v>
      </c>
      <c r="S1240" s="54">
        <f>ROUNDUP(装备强化!$F$3*INDEX(装备强化!$C$12:$C$26,MATCH(装备强化附表!S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118</v>
      </c>
      <c r="T1240" s="54">
        <f t="shared" si="291"/>
        <v>236000</v>
      </c>
      <c r="U1240" s="54">
        <f>ROUNDUP(装备强化!$F$3*INDEX(装备强化!$C$12:$C$26,MATCH(装备强化附表!U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134</v>
      </c>
      <c r="V1240" s="54">
        <f t="shared" si="292"/>
        <v>268000</v>
      </c>
      <c r="W1240" s="54">
        <f>ROUNDUP(装备强化!$F$3*INDEX(装备强化!$C$12:$C$26,MATCH(装备强化附表!W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150</v>
      </c>
      <c r="X1240" s="54">
        <f t="shared" si="293"/>
        <v>300000</v>
      </c>
      <c r="Y1240" s="54">
        <f>ROUNDUP(装备强化!$F$3*INDEX(装备强化!$C$12:$C$26,MATCH(装备强化附表!Y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167</v>
      </c>
      <c r="Z1240" s="54">
        <f t="shared" si="294"/>
        <v>334000</v>
      </c>
      <c r="AA1240" s="54">
        <f>ROUNDUP(装备强化!$F$3*INDEX(装备强化!$C$12:$C$26,MATCH(装备强化附表!AA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292</v>
      </c>
      <c r="AB1240" s="54">
        <f t="shared" si="295"/>
        <v>584000</v>
      </c>
      <c r="AC1240" s="54">
        <f>ROUNDUP(装备强化!$F$3*INDEX(装备强化!$C$12:$C$26,MATCH(装备强化附表!AC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324</v>
      </c>
      <c r="AD1240" s="54">
        <f t="shared" si="296"/>
        <v>648000</v>
      </c>
      <c r="AE1240" s="54">
        <f>ROUNDUP(装备强化!$F$3*INDEX(装备强化!$C$12:$C$26,MATCH(装备强化附表!AE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357</v>
      </c>
      <c r="AF1240" s="54">
        <f t="shared" si="297"/>
        <v>714000</v>
      </c>
      <c r="AG1240" s="54">
        <f>ROUNDUP(装备强化!$F$3*INDEX(装备强化!$C$12:$C$26,MATCH(装备强化附表!AG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389</v>
      </c>
      <c r="AH1240" s="54">
        <f t="shared" si="298"/>
        <v>778000</v>
      </c>
      <c r="AI1240" s="54">
        <f>ROUNDUP(装备强化!$F$3*INDEX(装备强化!$C$12:$C$26,MATCH(装备强化附表!AI$1,装备强化!$B$12:$B$26,0))*INDEX(装备强化!$G$12:$G$16,MATCH(装备强化附表!$D1240,装备强化!$F$12:$F$16,0))*(INDEX(装备强化!$K$12:$K$26,MATCH(装备强化附表!$E1240,装备强化!$J$12:$J$26,0))+IF($B1240=1,装备强化!$K$28,0))*INDEX(装备强化!$O$12:$O$21,MATCH(装备强化附表!$C1240,装备强化!$N$12:$N$21,0)),0)</f>
        <v>422</v>
      </c>
      <c r="AJ1240" s="54">
        <f t="shared" si="299"/>
        <v>844000</v>
      </c>
    </row>
    <row r="1241" spans="1:36">
      <c r="A1241" t="s">
        <v>1578</v>
      </c>
      <c r="B1241">
        <v>0</v>
      </c>
      <c r="C1241" t="s">
        <v>127</v>
      </c>
      <c r="D1241" t="s">
        <v>313</v>
      </c>
      <c r="E1241">
        <v>55</v>
      </c>
      <c r="F1241" t="s">
        <v>135</v>
      </c>
      <c r="G1241" s="54">
        <f>ROUNDUP(装备强化!$F$3*INDEX(装备强化!$C$12:$C$26,MATCH(装备强化附表!G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54</v>
      </c>
      <c r="H1241" s="54">
        <f t="shared" si="285"/>
        <v>108000</v>
      </c>
      <c r="I1241" s="54">
        <f>ROUNDUP(装备强化!$F$3*INDEX(装备强化!$C$12:$C$26,MATCH(装备强化附表!I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81</v>
      </c>
      <c r="J1241" s="54">
        <f t="shared" si="286"/>
        <v>162000</v>
      </c>
      <c r="K1241" s="54">
        <f>ROUNDUP(装备强化!$F$3*INDEX(装备强化!$C$12:$C$26,MATCH(装备强化附表!K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122</v>
      </c>
      <c r="L1241" s="54">
        <f t="shared" si="287"/>
        <v>244000</v>
      </c>
      <c r="M1241" s="54">
        <f>ROUNDUP(装备强化!$F$3*INDEX(装备强化!$C$12:$C$26,MATCH(装备强化附表!M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149</v>
      </c>
      <c r="N1241" s="54">
        <f t="shared" si="288"/>
        <v>298000</v>
      </c>
      <c r="O1241" s="54">
        <f>ROUNDUP(装备强化!$F$3*INDEX(装备强化!$C$12:$C$26,MATCH(装备强化附表!O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189</v>
      </c>
      <c r="P1241" s="54">
        <f t="shared" si="289"/>
        <v>378000</v>
      </c>
      <c r="Q1241" s="54">
        <f>ROUNDUP(装备强化!$F$3*INDEX(装备强化!$C$12:$C$26,MATCH(装备强化附表!Q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338</v>
      </c>
      <c r="R1241" s="54">
        <f t="shared" si="290"/>
        <v>676000</v>
      </c>
      <c r="S1241" s="54">
        <f>ROUNDUP(装备强化!$F$3*INDEX(装备强化!$C$12:$C$26,MATCH(装备强化附表!S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392</v>
      </c>
      <c r="T1241" s="54">
        <f t="shared" si="291"/>
        <v>784000</v>
      </c>
      <c r="U1241" s="54">
        <f>ROUNDUP(装备强化!$F$3*INDEX(装备强化!$C$12:$C$26,MATCH(装备强化附表!U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446</v>
      </c>
      <c r="V1241" s="54">
        <f t="shared" si="292"/>
        <v>892000</v>
      </c>
      <c r="W1241" s="54">
        <f>ROUNDUP(装备强化!$F$3*INDEX(装备强化!$C$12:$C$26,MATCH(装备强化附表!W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500</v>
      </c>
      <c r="X1241" s="54">
        <f t="shared" si="293"/>
        <v>1000000</v>
      </c>
      <c r="Y1241" s="54">
        <f>ROUNDUP(装备强化!$F$3*INDEX(装备强化!$C$12:$C$26,MATCH(装备强化附表!Y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554</v>
      </c>
      <c r="Z1241" s="54">
        <f t="shared" si="294"/>
        <v>1108000</v>
      </c>
      <c r="AA1241" s="54">
        <f>ROUNDUP(装备强化!$F$3*INDEX(装备强化!$C$12:$C$26,MATCH(装备强化附表!AA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972</v>
      </c>
      <c r="AB1241" s="54">
        <f t="shared" si="295"/>
        <v>1944000</v>
      </c>
      <c r="AC1241" s="54">
        <f>ROUNDUP(装备强化!$F$3*INDEX(装备强化!$C$12:$C$26,MATCH(装备强化附表!AC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1080</v>
      </c>
      <c r="AD1241" s="54">
        <f t="shared" si="296"/>
        <v>2160000</v>
      </c>
      <c r="AE1241" s="54">
        <f>ROUNDUP(装备强化!$F$3*INDEX(装备强化!$C$12:$C$26,MATCH(装备强化附表!AE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1188</v>
      </c>
      <c r="AF1241" s="54">
        <f t="shared" si="297"/>
        <v>2376000</v>
      </c>
      <c r="AG1241" s="54">
        <f>ROUNDUP(装备强化!$F$3*INDEX(装备强化!$C$12:$C$26,MATCH(装备强化附表!AG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1296</v>
      </c>
      <c r="AH1241" s="54">
        <f t="shared" si="298"/>
        <v>2592000</v>
      </c>
      <c r="AI1241" s="54">
        <f>ROUNDUP(装备强化!$F$3*INDEX(装备强化!$C$12:$C$26,MATCH(装备强化附表!AI$1,装备强化!$B$12:$B$26,0))*INDEX(装备强化!$G$12:$G$16,MATCH(装备强化附表!$D1241,装备强化!$F$12:$F$16,0))*(INDEX(装备强化!$K$12:$K$26,MATCH(装备强化附表!$E1241,装备强化!$J$12:$J$26,0))+IF($B1241=1,装备强化!$K$28,0))*INDEX(装备强化!$O$12:$O$21,MATCH(装备强化附表!$C1241,装备强化!$N$12:$N$21,0)),0)</f>
        <v>1404</v>
      </c>
      <c r="AJ1241" s="54">
        <f t="shared" si="299"/>
        <v>2808000</v>
      </c>
    </row>
    <row r="1242" spans="1:36">
      <c r="A1242" t="s">
        <v>1583</v>
      </c>
      <c r="B1242">
        <v>1</v>
      </c>
      <c r="C1242" t="s">
        <v>127</v>
      </c>
      <c r="D1242" t="s">
        <v>313</v>
      </c>
      <c r="E1242">
        <v>55</v>
      </c>
      <c r="F1242" t="s">
        <v>135</v>
      </c>
      <c r="G1242" s="54">
        <f>ROUNDUP(装备强化!$F$3*INDEX(装备强化!$C$12:$C$26,MATCH(装备强化附表!G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66</v>
      </c>
      <c r="H1242" s="54">
        <f t="shared" si="285"/>
        <v>132000</v>
      </c>
      <c r="I1242" s="54">
        <f>ROUNDUP(装备强化!$F$3*INDEX(装备强化!$C$12:$C$26,MATCH(装备强化附表!I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99</v>
      </c>
      <c r="J1242" s="54">
        <f t="shared" si="286"/>
        <v>198000</v>
      </c>
      <c r="K1242" s="54">
        <f>ROUNDUP(装备强化!$F$3*INDEX(装备强化!$C$12:$C$26,MATCH(装备强化附表!K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149</v>
      </c>
      <c r="L1242" s="54">
        <f t="shared" si="287"/>
        <v>298000</v>
      </c>
      <c r="M1242" s="54">
        <f>ROUNDUP(装备强化!$F$3*INDEX(装备强化!$C$12:$C$26,MATCH(装备强化附表!M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182</v>
      </c>
      <c r="N1242" s="54">
        <f t="shared" si="288"/>
        <v>364000</v>
      </c>
      <c r="O1242" s="54">
        <f>ROUNDUP(装备强化!$F$3*INDEX(装备强化!$C$12:$C$26,MATCH(装备强化附表!O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231</v>
      </c>
      <c r="P1242" s="54">
        <f t="shared" si="289"/>
        <v>462000</v>
      </c>
      <c r="Q1242" s="54">
        <f>ROUNDUP(装备强化!$F$3*INDEX(装备强化!$C$12:$C$26,MATCH(装备强化附表!Q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413</v>
      </c>
      <c r="R1242" s="54">
        <f t="shared" si="290"/>
        <v>826000</v>
      </c>
      <c r="S1242" s="54">
        <f>ROUNDUP(装备强化!$F$3*INDEX(装备强化!$C$12:$C$26,MATCH(装备强化附表!S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479</v>
      </c>
      <c r="T1242" s="54">
        <f t="shared" si="291"/>
        <v>958000</v>
      </c>
      <c r="U1242" s="54">
        <f>ROUNDUP(装备强化!$F$3*INDEX(装备强化!$C$12:$C$26,MATCH(装备强化附表!U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545</v>
      </c>
      <c r="V1242" s="54">
        <f t="shared" si="292"/>
        <v>1090000</v>
      </c>
      <c r="W1242" s="54">
        <f>ROUNDUP(装备强化!$F$3*INDEX(装备强化!$C$12:$C$26,MATCH(装备强化附表!W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611</v>
      </c>
      <c r="X1242" s="54">
        <f t="shared" si="293"/>
        <v>1222000</v>
      </c>
      <c r="Y1242" s="54">
        <f>ROUNDUP(装备强化!$F$3*INDEX(装备强化!$C$12:$C$26,MATCH(装备强化附表!Y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677</v>
      </c>
      <c r="Z1242" s="54">
        <f t="shared" si="294"/>
        <v>1354000</v>
      </c>
      <c r="AA1242" s="54">
        <f>ROUNDUP(装备强化!$F$3*INDEX(装备强化!$C$12:$C$26,MATCH(装备强化附表!AA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1188</v>
      </c>
      <c r="AB1242" s="54">
        <f t="shared" si="295"/>
        <v>2376000</v>
      </c>
      <c r="AC1242" s="54">
        <f>ROUNDUP(装备强化!$F$3*INDEX(装备强化!$C$12:$C$26,MATCH(装备强化附表!AC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1320</v>
      </c>
      <c r="AD1242" s="54">
        <f t="shared" si="296"/>
        <v>2640000</v>
      </c>
      <c r="AE1242" s="54">
        <f>ROUNDUP(装备强化!$F$3*INDEX(装备强化!$C$12:$C$26,MATCH(装备强化附表!AE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1452</v>
      </c>
      <c r="AF1242" s="54">
        <f t="shared" si="297"/>
        <v>2904000</v>
      </c>
      <c r="AG1242" s="54">
        <f>ROUNDUP(装备强化!$F$3*INDEX(装备强化!$C$12:$C$26,MATCH(装备强化附表!AG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1584</v>
      </c>
      <c r="AH1242" s="54">
        <f t="shared" si="298"/>
        <v>3168000</v>
      </c>
      <c r="AI1242" s="54">
        <f>ROUNDUP(装备强化!$F$3*INDEX(装备强化!$C$12:$C$26,MATCH(装备强化附表!AI$1,装备强化!$B$12:$B$26,0))*INDEX(装备强化!$G$12:$G$16,MATCH(装备强化附表!$D1242,装备强化!$F$12:$F$16,0))*(INDEX(装备强化!$K$12:$K$26,MATCH(装备强化附表!$E1242,装备强化!$J$12:$J$26,0))+IF($B1242=1,装备强化!$K$28,0))*INDEX(装备强化!$O$12:$O$21,MATCH(装备强化附表!$C1242,装备强化!$N$12:$N$21,0)),0)</f>
        <v>1716</v>
      </c>
      <c r="AJ1242" s="54">
        <f t="shared" si="299"/>
        <v>3432000</v>
      </c>
    </row>
    <row r="1243" spans="1:36">
      <c r="A1243" t="s">
        <v>1588</v>
      </c>
      <c r="B1243">
        <v>0</v>
      </c>
      <c r="C1243" t="s">
        <v>128</v>
      </c>
      <c r="D1243" t="s">
        <v>313</v>
      </c>
      <c r="E1243">
        <v>55</v>
      </c>
      <c r="F1243" t="s">
        <v>135</v>
      </c>
      <c r="G1243" s="54">
        <f>ROUNDUP(装备强化!$F$3*INDEX(装备强化!$C$12:$C$26,MATCH(装备强化附表!G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34</v>
      </c>
      <c r="H1243" s="54">
        <f t="shared" si="285"/>
        <v>68000</v>
      </c>
      <c r="I1243" s="54">
        <f>ROUNDUP(装备强化!$F$3*INDEX(装备强化!$C$12:$C$26,MATCH(装备强化附表!I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51</v>
      </c>
      <c r="J1243" s="54">
        <f t="shared" si="286"/>
        <v>102000</v>
      </c>
      <c r="K1243" s="54">
        <f>ROUNDUP(装备强化!$F$3*INDEX(装备强化!$C$12:$C$26,MATCH(装备强化附表!K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76</v>
      </c>
      <c r="L1243" s="54">
        <f t="shared" si="287"/>
        <v>152000</v>
      </c>
      <c r="M1243" s="54">
        <f>ROUNDUP(装备强化!$F$3*INDEX(装备强化!$C$12:$C$26,MATCH(装备强化附表!M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93</v>
      </c>
      <c r="N1243" s="54">
        <f t="shared" si="288"/>
        <v>186000</v>
      </c>
      <c r="O1243" s="54">
        <f>ROUNDUP(装备强化!$F$3*INDEX(装备强化!$C$12:$C$26,MATCH(装备强化附表!O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119</v>
      </c>
      <c r="P1243" s="54">
        <f t="shared" si="289"/>
        <v>238000</v>
      </c>
      <c r="Q1243" s="54">
        <f>ROUNDUP(装备强化!$F$3*INDEX(装备强化!$C$12:$C$26,MATCH(装备强化附表!Q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211</v>
      </c>
      <c r="R1243" s="54">
        <f t="shared" si="290"/>
        <v>422000</v>
      </c>
      <c r="S1243" s="54">
        <f>ROUNDUP(装备强化!$F$3*INDEX(装备强化!$C$12:$C$26,MATCH(装备强化附表!S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245</v>
      </c>
      <c r="T1243" s="54">
        <f t="shared" si="291"/>
        <v>490000</v>
      </c>
      <c r="U1243" s="54">
        <f>ROUNDUP(装备强化!$F$3*INDEX(装备强化!$C$12:$C$26,MATCH(装备强化附表!U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279</v>
      </c>
      <c r="V1243" s="54">
        <f t="shared" si="292"/>
        <v>558000</v>
      </c>
      <c r="W1243" s="54">
        <f>ROUNDUP(装备强化!$F$3*INDEX(装备强化!$C$12:$C$26,MATCH(装备强化附表!W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313</v>
      </c>
      <c r="X1243" s="54">
        <f t="shared" si="293"/>
        <v>626000</v>
      </c>
      <c r="Y1243" s="54">
        <f>ROUNDUP(装备强化!$F$3*INDEX(装备强化!$C$12:$C$26,MATCH(装备强化附表!Y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346</v>
      </c>
      <c r="Z1243" s="54">
        <f t="shared" si="294"/>
        <v>692000</v>
      </c>
      <c r="AA1243" s="54">
        <f>ROUNDUP(装备强化!$F$3*INDEX(装备强化!$C$12:$C$26,MATCH(装备强化附表!AA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608</v>
      </c>
      <c r="AB1243" s="54">
        <f t="shared" si="295"/>
        <v>1216000</v>
      </c>
      <c r="AC1243" s="54">
        <f>ROUNDUP(装备强化!$F$3*INDEX(装备强化!$C$12:$C$26,MATCH(装备强化附表!AC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675</v>
      </c>
      <c r="AD1243" s="54">
        <f t="shared" si="296"/>
        <v>1350000</v>
      </c>
      <c r="AE1243" s="54">
        <f>ROUNDUP(装备强化!$F$3*INDEX(装备强化!$C$12:$C$26,MATCH(装备强化附表!AE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743</v>
      </c>
      <c r="AF1243" s="54">
        <f t="shared" si="297"/>
        <v>1486000</v>
      </c>
      <c r="AG1243" s="54">
        <f>ROUNDUP(装备强化!$F$3*INDEX(装备强化!$C$12:$C$26,MATCH(装备强化附表!AG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810</v>
      </c>
      <c r="AH1243" s="54">
        <f t="shared" si="298"/>
        <v>1620000</v>
      </c>
      <c r="AI1243" s="54">
        <f>ROUNDUP(装备强化!$F$3*INDEX(装备强化!$C$12:$C$26,MATCH(装备强化附表!AI$1,装备强化!$B$12:$B$26,0))*INDEX(装备强化!$G$12:$G$16,MATCH(装备强化附表!$D1243,装备强化!$F$12:$F$16,0))*(INDEX(装备强化!$K$12:$K$26,MATCH(装备强化附表!$E1243,装备强化!$J$12:$J$26,0))+IF($B1243=1,装备强化!$K$28,0))*INDEX(装备强化!$O$12:$O$21,MATCH(装备强化附表!$C1243,装备强化!$N$12:$N$21,0)),0)</f>
        <v>878</v>
      </c>
      <c r="AJ1243" s="54">
        <f t="shared" si="299"/>
        <v>1756000</v>
      </c>
    </row>
    <row r="1244" spans="1:36">
      <c r="A1244" t="s">
        <v>1593</v>
      </c>
      <c r="B1244">
        <v>1</v>
      </c>
      <c r="C1244" t="s">
        <v>128</v>
      </c>
      <c r="D1244" t="s">
        <v>313</v>
      </c>
      <c r="E1244">
        <v>55</v>
      </c>
      <c r="F1244" t="s">
        <v>135</v>
      </c>
      <c r="G1244" s="54">
        <f>ROUNDUP(装备强化!$F$3*INDEX(装备强化!$C$12:$C$26,MATCH(装备强化附表!G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42</v>
      </c>
      <c r="H1244" s="54">
        <f t="shared" si="285"/>
        <v>84000</v>
      </c>
      <c r="I1244" s="54">
        <f>ROUNDUP(装备强化!$F$3*INDEX(装备强化!$C$12:$C$26,MATCH(装备强化附表!I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62</v>
      </c>
      <c r="J1244" s="54">
        <f t="shared" si="286"/>
        <v>124000</v>
      </c>
      <c r="K1244" s="54">
        <f>ROUNDUP(装备强化!$F$3*INDEX(装备强化!$C$12:$C$26,MATCH(装备强化附表!K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93</v>
      </c>
      <c r="L1244" s="54">
        <f t="shared" si="287"/>
        <v>186000</v>
      </c>
      <c r="M1244" s="54">
        <f>ROUNDUP(装备强化!$F$3*INDEX(装备强化!$C$12:$C$26,MATCH(装备强化附表!M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114</v>
      </c>
      <c r="N1244" s="54">
        <f t="shared" si="288"/>
        <v>228000</v>
      </c>
      <c r="O1244" s="54">
        <f>ROUNDUP(装备强化!$F$3*INDEX(装备强化!$C$12:$C$26,MATCH(装备强化附表!O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145</v>
      </c>
      <c r="P1244" s="54">
        <f t="shared" si="289"/>
        <v>290000</v>
      </c>
      <c r="Q1244" s="54">
        <f>ROUNDUP(装备强化!$F$3*INDEX(装备强化!$C$12:$C$26,MATCH(装备强化附表!Q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258</v>
      </c>
      <c r="R1244" s="54">
        <f t="shared" si="290"/>
        <v>516000</v>
      </c>
      <c r="S1244" s="54">
        <f>ROUNDUP(装备强化!$F$3*INDEX(装备强化!$C$12:$C$26,MATCH(装备强化附表!S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300</v>
      </c>
      <c r="T1244" s="54">
        <f t="shared" si="291"/>
        <v>600000</v>
      </c>
      <c r="U1244" s="54">
        <f>ROUNDUP(装备强化!$F$3*INDEX(装备强化!$C$12:$C$26,MATCH(装备强化附表!U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341</v>
      </c>
      <c r="V1244" s="54">
        <f t="shared" si="292"/>
        <v>682000</v>
      </c>
      <c r="W1244" s="54">
        <f>ROUNDUP(装备强化!$F$3*INDEX(装备强化!$C$12:$C$26,MATCH(装备强化附表!W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382</v>
      </c>
      <c r="X1244" s="54">
        <f t="shared" si="293"/>
        <v>764000</v>
      </c>
      <c r="Y1244" s="54">
        <f>ROUNDUP(装备强化!$F$3*INDEX(装备强化!$C$12:$C$26,MATCH(装备强化附表!Y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423</v>
      </c>
      <c r="Z1244" s="54">
        <f t="shared" si="294"/>
        <v>846000</v>
      </c>
      <c r="AA1244" s="54">
        <f>ROUNDUP(装备强化!$F$3*INDEX(装备强化!$C$12:$C$26,MATCH(装备强化附表!AA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743</v>
      </c>
      <c r="AB1244" s="54">
        <f t="shared" si="295"/>
        <v>1486000</v>
      </c>
      <c r="AC1244" s="54">
        <f>ROUNDUP(装备强化!$F$3*INDEX(装备强化!$C$12:$C$26,MATCH(装备强化附表!AC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825</v>
      </c>
      <c r="AD1244" s="54">
        <f t="shared" si="296"/>
        <v>1650000</v>
      </c>
      <c r="AE1244" s="54">
        <f>ROUNDUP(装备强化!$F$3*INDEX(装备强化!$C$12:$C$26,MATCH(装备强化附表!AE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908</v>
      </c>
      <c r="AF1244" s="54">
        <f t="shared" si="297"/>
        <v>1816000</v>
      </c>
      <c r="AG1244" s="54">
        <f>ROUNDUP(装备强化!$F$3*INDEX(装备强化!$C$12:$C$26,MATCH(装备强化附表!AG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990</v>
      </c>
      <c r="AH1244" s="54">
        <f t="shared" si="298"/>
        <v>1980000</v>
      </c>
      <c r="AI1244" s="54">
        <f>ROUNDUP(装备强化!$F$3*INDEX(装备强化!$C$12:$C$26,MATCH(装备强化附表!AI$1,装备强化!$B$12:$B$26,0))*INDEX(装备强化!$G$12:$G$16,MATCH(装备强化附表!$D1244,装备强化!$F$12:$F$16,0))*(INDEX(装备强化!$K$12:$K$26,MATCH(装备强化附表!$E1244,装备强化!$J$12:$J$26,0))+IF($B1244=1,装备强化!$K$28,0))*INDEX(装备强化!$O$12:$O$21,MATCH(装备强化附表!$C1244,装备强化!$N$12:$N$21,0)),0)</f>
        <v>1073</v>
      </c>
      <c r="AJ1244" s="54">
        <f t="shared" si="299"/>
        <v>2146000</v>
      </c>
    </row>
    <row r="1245" spans="1:36">
      <c r="A1245" t="s">
        <v>1598</v>
      </c>
      <c r="B1245">
        <v>0</v>
      </c>
      <c r="C1245" t="s">
        <v>127</v>
      </c>
      <c r="D1245" t="s">
        <v>313</v>
      </c>
      <c r="E1245">
        <v>55</v>
      </c>
      <c r="F1245" t="s">
        <v>139</v>
      </c>
      <c r="G1245" s="54">
        <f>ROUNDUP(装备强化!$F$3*INDEX(装备强化!$C$12:$C$26,MATCH(装备强化附表!G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54</v>
      </c>
      <c r="H1245" s="54">
        <f t="shared" si="285"/>
        <v>108000</v>
      </c>
      <c r="I1245" s="54">
        <f>ROUNDUP(装备强化!$F$3*INDEX(装备强化!$C$12:$C$26,MATCH(装备强化附表!I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81</v>
      </c>
      <c r="J1245" s="54">
        <f t="shared" si="286"/>
        <v>162000</v>
      </c>
      <c r="K1245" s="54">
        <f>ROUNDUP(装备强化!$F$3*INDEX(装备强化!$C$12:$C$26,MATCH(装备强化附表!K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122</v>
      </c>
      <c r="L1245" s="54">
        <f t="shared" si="287"/>
        <v>244000</v>
      </c>
      <c r="M1245" s="54">
        <f>ROUNDUP(装备强化!$F$3*INDEX(装备强化!$C$12:$C$26,MATCH(装备强化附表!M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149</v>
      </c>
      <c r="N1245" s="54">
        <f t="shared" si="288"/>
        <v>298000</v>
      </c>
      <c r="O1245" s="54">
        <f>ROUNDUP(装备强化!$F$3*INDEX(装备强化!$C$12:$C$26,MATCH(装备强化附表!O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189</v>
      </c>
      <c r="P1245" s="54">
        <f t="shared" si="289"/>
        <v>378000</v>
      </c>
      <c r="Q1245" s="54">
        <f>ROUNDUP(装备强化!$F$3*INDEX(装备强化!$C$12:$C$26,MATCH(装备强化附表!Q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338</v>
      </c>
      <c r="R1245" s="54">
        <f t="shared" si="290"/>
        <v>676000</v>
      </c>
      <c r="S1245" s="54">
        <f>ROUNDUP(装备强化!$F$3*INDEX(装备强化!$C$12:$C$26,MATCH(装备强化附表!S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392</v>
      </c>
      <c r="T1245" s="54">
        <f t="shared" si="291"/>
        <v>784000</v>
      </c>
      <c r="U1245" s="54">
        <f>ROUNDUP(装备强化!$F$3*INDEX(装备强化!$C$12:$C$26,MATCH(装备强化附表!U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446</v>
      </c>
      <c r="V1245" s="54">
        <f t="shared" si="292"/>
        <v>892000</v>
      </c>
      <c r="W1245" s="54">
        <f>ROUNDUP(装备强化!$F$3*INDEX(装备强化!$C$12:$C$26,MATCH(装备强化附表!W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500</v>
      </c>
      <c r="X1245" s="54">
        <f t="shared" si="293"/>
        <v>1000000</v>
      </c>
      <c r="Y1245" s="54">
        <f>ROUNDUP(装备强化!$F$3*INDEX(装备强化!$C$12:$C$26,MATCH(装备强化附表!Y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554</v>
      </c>
      <c r="Z1245" s="54">
        <f t="shared" si="294"/>
        <v>1108000</v>
      </c>
      <c r="AA1245" s="54">
        <f>ROUNDUP(装备强化!$F$3*INDEX(装备强化!$C$12:$C$26,MATCH(装备强化附表!AA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972</v>
      </c>
      <c r="AB1245" s="54">
        <f t="shared" si="295"/>
        <v>1944000</v>
      </c>
      <c r="AC1245" s="54">
        <f>ROUNDUP(装备强化!$F$3*INDEX(装备强化!$C$12:$C$26,MATCH(装备强化附表!AC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1080</v>
      </c>
      <c r="AD1245" s="54">
        <f t="shared" si="296"/>
        <v>2160000</v>
      </c>
      <c r="AE1245" s="54">
        <f>ROUNDUP(装备强化!$F$3*INDEX(装备强化!$C$12:$C$26,MATCH(装备强化附表!AE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1188</v>
      </c>
      <c r="AF1245" s="54">
        <f t="shared" si="297"/>
        <v>2376000</v>
      </c>
      <c r="AG1245" s="54">
        <f>ROUNDUP(装备强化!$F$3*INDEX(装备强化!$C$12:$C$26,MATCH(装备强化附表!AG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1296</v>
      </c>
      <c r="AH1245" s="54">
        <f t="shared" si="298"/>
        <v>2592000</v>
      </c>
      <c r="AI1245" s="54">
        <f>ROUNDUP(装备强化!$F$3*INDEX(装备强化!$C$12:$C$26,MATCH(装备强化附表!AI$1,装备强化!$B$12:$B$26,0))*INDEX(装备强化!$G$12:$G$16,MATCH(装备强化附表!$D1245,装备强化!$F$12:$F$16,0))*(INDEX(装备强化!$K$12:$K$26,MATCH(装备强化附表!$E1245,装备强化!$J$12:$J$26,0))+IF($B1245=1,装备强化!$K$28,0))*INDEX(装备强化!$O$12:$O$21,MATCH(装备强化附表!$C1245,装备强化!$N$12:$N$21,0)),0)</f>
        <v>1404</v>
      </c>
      <c r="AJ1245" s="54">
        <f t="shared" si="299"/>
        <v>2808000</v>
      </c>
    </row>
    <row r="1246" spans="1:36">
      <c r="A1246" t="s">
        <v>1603</v>
      </c>
      <c r="B1246">
        <v>1</v>
      </c>
      <c r="C1246" t="s">
        <v>127</v>
      </c>
      <c r="D1246" t="s">
        <v>313</v>
      </c>
      <c r="E1246">
        <v>55</v>
      </c>
      <c r="F1246" t="s">
        <v>139</v>
      </c>
      <c r="G1246" s="54">
        <f>ROUNDUP(装备强化!$F$3*INDEX(装备强化!$C$12:$C$26,MATCH(装备强化附表!G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66</v>
      </c>
      <c r="H1246" s="54">
        <f t="shared" si="285"/>
        <v>132000</v>
      </c>
      <c r="I1246" s="54">
        <f>ROUNDUP(装备强化!$F$3*INDEX(装备强化!$C$12:$C$26,MATCH(装备强化附表!I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99</v>
      </c>
      <c r="J1246" s="54">
        <f t="shared" si="286"/>
        <v>198000</v>
      </c>
      <c r="K1246" s="54">
        <f>ROUNDUP(装备强化!$F$3*INDEX(装备强化!$C$12:$C$26,MATCH(装备强化附表!K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149</v>
      </c>
      <c r="L1246" s="54">
        <f t="shared" si="287"/>
        <v>298000</v>
      </c>
      <c r="M1246" s="54">
        <f>ROUNDUP(装备强化!$F$3*INDEX(装备强化!$C$12:$C$26,MATCH(装备强化附表!M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182</v>
      </c>
      <c r="N1246" s="54">
        <f t="shared" si="288"/>
        <v>364000</v>
      </c>
      <c r="O1246" s="54">
        <f>ROUNDUP(装备强化!$F$3*INDEX(装备强化!$C$12:$C$26,MATCH(装备强化附表!O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231</v>
      </c>
      <c r="P1246" s="54">
        <f t="shared" si="289"/>
        <v>462000</v>
      </c>
      <c r="Q1246" s="54">
        <f>ROUNDUP(装备强化!$F$3*INDEX(装备强化!$C$12:$C$26,MATCH(装备强化附表!Q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413</v>
      </c>
      <c r="R1246" s="54">
        <f t="shared" si="290"/>
        <v>826000</v>
      </c>
      <c r="S1246" s="54">
        <f>ROUNDUP(装备强化!$F$3*INDEX(装备强化!$C$12:$C$26,MATCH(装备强化附表!S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479</v>
      </c>
      <c r="T1246" s="54">
        <f t="shared" si="291"/>
        <v>958000</v>
      </c>
      <c r="U1246" s="54">
        <f>ROUNDUP(装备强化!$F$3*INDEX(装备强化!$C$12:$C$26,MATCH(装备强化附表!U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545</v>
      </c>
      <c r="V1246" s="54">
        <f t="shared" si="292"/>
        <v>1090000</v>
      </c>
      <c r="W1246" s="54">
        <f>ROUNDUP(装备强化!$F$3*INDEX(装备强化!$C$12:$C$26,MATCH(装备强化附表!W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611</v>
      </c>
      <c r="X1246" s="54">
        <f t="shared" si="293"/>
        <v>1222000</v>
      </c>
      <c r="Y1246" s="54">
        <f>ROUNDUP(装备强化!$F$3*INDEX(装备强化!$C$12:$C$26,MATCH(装备强化附表!Y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677</v>
      </c>
      <c r="Z1246" s="54">
        <f t="shared" si="294"/>
        <v>1354000</v>
      </c>
      <c r="AA1246" s="54">
        <f>ROUNDUP(装备强化!$F$3*INDEX(装备强化!$C$12:$C$26,MATCH(装备强化附表!AA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1188</v>
      </c>
      <c r="AB1246" s="54">
        <f t="shared" si="295"/>
        <v>2376000</v>
      </c>
      <c r="AC1246" s="54">
        <f>ROUNDUP(装备强化!$F$3*INDEX(装备强化!$C$12:$C$26,MATCH(装备强化附表!AC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1320</v>
      </c>
      <c r="AD1246" s="54">
        <f t="shared" si="296"/>
        <v>2640000</v>
      </c>
      <c r="AE1246" s="54">
        <f>ROUNDUP(装备强化!$F$3*INDEX(装备强化!$C$12:$C$26,MATCH(装备强化附表!AE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1452</v>
      </c>
      <c r="AF1246" s="54">
        <f t="shared" si="297"/>
        <v>2904000</v>
      </c>
      <c r="AG1246" s="54">
        <f>ROUNDUP(装备强化!$F$3*INDEX(装备强化!$C$12:$C$26,MATCH(装备强化附表!AG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1584</v>
      </c>
      <c r="AH1246" s="54">
        <f t="shared" si="298"/>
        <v>3168000</v>
      </c>
      <c r="AI1246" s="54">
        <f>ROUNDUP(装备强化!$F$3*INDEX(装备强化!$C$12:$C$26,MATCH(装备强化附表!AI$1,装备强化!$B$12:$B$26,0))*INDEX(装备强化!$G$12:$G$16,MATCH(装备强化附表!$D1246,装备强化!$F$12:$F$16,0))*(INDEX(装备强化!$K$12:$K$26,MATCH(装备强化附表!$E1246,装备强化!$J$12:$J$26,0))+IF($B1246=1,装备强化!$K$28,0))*INDEX(装备强化!$O$12:$O$21,MATCH(装备强化附表!$C1246,装备强化!$N$12:$N$21,0)),0)</f>
        <v>1716</v>
      </c>
      <c r="AJ1246" s="54">
        <f t="shared" si="299"/>
        <v>3432000</v>
      </c>
    </row>
    <row r="1247" spans="1:36">
      <c r="A1247" t="s">
        <v>1608</v>
      </c>
      <c r="B1247">
        <v>0</v>
      </c>
      <c r="C1247" t="s">
        <v>128</v>
      </c>
      <c r="D1247" t="s">
        <v>313</v>
      </c>
      <c r="E1247">
        <v>55</v>
      </c>
      <c r="F1247" t="s">
        <v>139</v>
      </c>
      <c r="G1247" s="54">
        <f>ROUNDUP(装备强化!$F$3*INDEX(装备强化!$C$12:$C$26,MATCH(装备强化附表!G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34</v>
      </c>
      <c r="H1247" s="54">
        <f t="shared" si="285"/>
        <v>68000</v>
      </c>
      <c r="I1247" s="54">
        <f>ROUNDUP(装备强化!$F$3*INDEX(装备强化!$C$12:$C$26,MATCH(装备强化附表!I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51</v>
      </c>
      <c r="J1247" s="54">
        <f t="shared" si="286"/>
        <v>102000</v>
      </c>
      <c r="K1247" s="54">
        <f>ROUNDUP(装备强化!$F$3*INDEX(装备强化!$C$12:$C$26,MATCH(装备强化附表!K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76</v>
      </c>
      <c r="L1247" s="54">
        <f t="shared" si="287"/>
        <v>152000</v>
      </c>
      <c r="M1247" s="54">
        <f>ROUNDUP(装备强化!$F$3*INDEX(装备强化!$C$12:$C$26,MATCH(装备强化附表!M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93</v>
      </c>
      <c r="N1247" s="54">
        <f t="shared" si="288"/>
        <v>186000</v>
      </c>
      <c r="O1247" s="54">
        <f>ROUNDUP(装备强化!$F$3*INDEX(装备强化!$C$12:$C$26,MATCH(装备强化附表!O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119</v>
      </c>
      <c r="P1247" s="54">
        <f t="shared" si="289"/>
        <v>238000</v>
      </c>
      <c r="Q1247" s="54">
        <f>ROUNDUP(装备强化!$F$3*INDEX(装备强化!$C$12:$C$26,MATCH(装备强化附表!Q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211</v>
      </c>
      <c r="R1247" s="54">
        <f t="shared" si="290"/>
        <v>422000</v>
      </c>
      <c r="S1247" s="54">
        <f>ROUNDUP(装备强化!$F$3*INDEX(装备强化!$C$12:$C$26,MATCH(装备强化附表!S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245</v>
      </c>
      <c r="T1247" s="54">
        <f t="shared" si="291"/>
        <v>490000</v>
      </c>
      <c r="U1247" s="54">
        <f>ROUNDUP(装备强化!$F$3*INDEX(装备强化!$C$12:$C$26,MATCH(装备强化附表!U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279</v>
      </c>
      <c r="V1247" s="54">
        <f t="shared" si="292"/>
        <v>558000</v>
      </c>
      <c r="W1247" s="54">
        <f>ROUNDUP(装备强化!$F$3*INDEX(装备强化!$C$12:$C$26,MATCH(装备强化附表!W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313</v>
      </c>
      <c r="X1247" s="54">
        <f t="shared" si="293"/>
        <v>626000</v>
      </c>
      <c r="Y1247" s="54">
        <f>ROUNDUP(装备强化!$F$3*INDEX(装备强化!$C$12:$C$26,MATCH(装备强化附表!Y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346</v>
      </c>
      <c r="Z1247" s="54">
        <f t="shared" si="294"/>
        <v>692000</v>
      </c>
      <c r="AA1247" s="54">
        <f>ROUNDUP(装备强化!$F$3*INDEX(装备强化!$C$12:$C$26,MATCH(装备强化附表!AA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608</v>
      </c>
      <c r="AB1247" s="54">
        <f t="shared" si="295"/>
        <v>1216000</v>
      </c>
      <c r="AC1247" s="54">
        <f>ROUNDUP(装备强化!$F$3*INDEX(装备强化!$C$12:$C$26,MATCH(装备强化附表!AC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675</v>
      </c>
      <c r="AD1247" s="54">
        <f t="shared" si="296"/>
        <v>1350000</v>
      </c>
      <c r="AE1247" s="54">
        <f>ROUNDUP(装备强化!$F$3*INDEX(装备强化!$C$12:$C$26,MATCH(装备强化附表!AE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743</v>
      </c>
      <c r="AF1247" s="54">
        <f t="shared" si="297"/>
        <v>1486000</v>
      </c>
      <c r="AG1247" s="54">
        <f>ROUNDUP(装备强化!$F$3*INDEX(装备强化!$C$12:$C$26,MATCH(装备强化附表!AG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810</v>
      </c>
      <c r="AH1247" s="54">
        <f t="shared" si="298"/>
        <v>1620000</v>
      </c>
      <c r="AI1247" s="54">
        <f>ROUNDUP(装备强化!$F$3*INDEX(装备强化!$C$12:$C$26,MATCH(装备强化附表!AI$1,装备强化!$B$12:$B$26,0))*INDEX(装备强化!$G$12:$G$16,MATCH(装备强化附表!$D1247,装备强化!$F$12:$F$16,0))*(INDEX(装备强化!$K$12:$K$26,MATCH(装备强化附表!$E1247,装备强化!$J$12:$J$26,0))+IF($B1247=1,装备强化!$K$28,0))*INDEX(装备强化!$O$12:$O$21,MATCH(装备强化附表!$C1247,装备强化!$N$12:$N$21,0)),0)</f>
        <v>878</v>
      </c>
      <c r="AJ1247" s="54">
        <f t="shared" si="299"/>
        <v>1756000</v>
      </c>
    </row>
    <row r="1248" spans="1:36">
      <c r="A1248" t="s">
        <v>1613</v>
      </c>
      <c r="B1248">
        <v>1</v>
      </c>
      <c r="C1248" t="s">
        <v>128</v>
      </c>
      <c r="D1248" t="s">
        <v>313</v>
      </c>
      <c r="E1248">
        <v>55</v>
      </c>
      <c r="F1248" t="s">
        <v>139</v>
      </c>
      <c r="G1248" s="54">
        <f>ROUNDUP(装备强化!$F$3*INDEX(装备强化!$C$12:$C$26,MATCH(装备强化附表!G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42</v>
      </c>
      <c r="H1248" s="54">
        <f t="shared" si="285"/>
        <v>84000</v>
      </c>
      <c r="I1248" s="54">
        <f>ROUNDUP(装备强化!$F$3*INDEX(装备强化!$C$12:$C$26,MATCH(装备强化附表!I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62</v>
      </c>
      <c r="J1248" s="54">
        <f t="shared" si="286"/>
        <v>124000</v>
      </c>
      <c r="K1248" s="54">
        <f>ROUNDUP(装备强化!$F$3*INDEX(装备强化!$C$12:$C$26,MATCH(装备强化附表!K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93</v>
      </c>
      <c r="L1248" s="54">
        <f t="shared" si="287"/>
        <v>186000</v>
      </c>
      <c r="M1248" s="54">
        <f>ROUNDUP(装备强化!$F$3*INDEX(装备强化!$C$12:$C$26,MATCH(装备强化附表!M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114</v>
      </c>
      <c r="N1248" s="54">
        <f t="shared" si="288"/>
        <v>228000</v>
      </c>
      <c r="O1248" s="54">
        <f>ROUNDUP(装备强化!$F$3*INDEX(装备强化!$C$12:$C$26,MATCH(装备强化附表!O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145</v>
      </c>
      <c r="P1248" s="54">
        <f t="shared" si="289"/>
        <v>290000</v>
      </c>
      <c r="Q1248" s="54">
        <f>ROUNDUP(装备强化!$F$3*INDEX(装备强化!$C$12:$C$26,MATCH(装备强化附表!Q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258</v>
      </c>
      <c r="R1248" s="54">
        <f t="shared" si="290"/>
        <v>516000</v>
      </c>
      <c r="S1248" s="54">
        <f>ROUNDUP(装备强化!$F$3*INDEX(装备强化!$C$12:$C$26,MATCH(装备强化附表!S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300</v>
      </c>
      <c r="T1248" s="54">
        <f t="shared" si="291"/>
        <v>600000</v>
      </c>
      <c r="U1248" s="54">
        <f>ROUNDUP(装备强化!$F$3*INDEX(装备强化!$C$12:$C$26,MATCH(装备强化附表!U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341</v>
      </c>
      <c r="V1248" s="54">
        <f t="shared" si="292"/>
        <v>682000</v>
      </c>
      <c r="W1248" s="54">
        <f>ROUNDUP(装备强化!$F$3*INDEX(装备强化!$C$12:$C$26,MATCH(装备强化附表!W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382</v>
      </c>
      <c r="X1248" s="54">
        <f t="shared" si="293"/>
        <v>764000</v>
      </c>
      <c r="Y1248" s="54">
        <f>ROUNDUP(装备强化!$F$3*INDEX(装备强化!$C$12:$C$26,MATCH(装备强化附表!Y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423</v>
      </c>
      <c r="Z1248" s="54">
        <f t="shared" si="294"/>
        <v>846000</v>
      </c>
      <c r="AA1248" s="54">
        <f>ROUNDUP(装备强化!$F$3*INDEX(装备强化!$C$12:$C$26,MATCH(装备强化附表!AA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743</v>
      </c>
      <c r="AB1248" s="54">
        <f t="shared" si="295"/>
        <v>1486000</v>
      </c>
      <c r="AC1248" s="54">
        <f>ROUNDUP(装备强化!$F$3*INDEX(装备强化!$C$12:$C$26,MATCH(装备强化附表!AC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825</v>
      </c>
      <c r="AD1248" s="54">
        <f t="shared" si="296"/>
        <v>1650000</v>
      </c>
      <c r="AE1248" s="54">
        <f>ROUNDUP(装备强化!$F$3*INDEX(装备强化!$C$12:$C$26,MATCH(装备强化附表!AE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908</v>
      </c>
      <c r="AF1248" s="54">
        <f t="shared" si="297"/>
        <v>1816000</v>
      </c>
      <c r="AG1248" s="54">
        <f>ROUNDUP(装备强化!$F$3*INDEX(装备强化!$C$12:$C$26,MATCH(装备强化附表!AG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990</v>
      </c>
      <c r="AH1248" s="54">
        <f t="shared" si="298"/>
        <v>1980000</v>
      </c>
      <c r="AI1248" s="54">
        <f>ROUNDUP(装备强化!$F$3*INDEX(装备强化!$C$12:$C$26,MATCH(装备强化附表!AI$1,装备强化!$B$12:$B$26,0))*INDEX(装备强化!$G$12:$G$16,MATCH(装备强化附表!$D1248,装备强化!$F$12:$F$16,0))*(INDEX(装备强化!$K$12:$K$26,MATCH(装备强化附表!$E1248,装备强化!$J$12:$J$26,0))+IF($B1248=1,装备强化!$K$28,0))*INDEX(装备强化!$O$12:$O$21,MATCH(装备强化附表!$C1248,装备强化!$N$12:$N$21,0)),0)</f>
        <v>1073</v>
      </c>
      <c r="AJ1248" s="54">
        <f t="shared" si="299"/>
        <v>2146000</v>
      </c>
    </row>
    <row r="1249" spans="1:36">
      <c r="A1249" t="s">
        <v>1618</v>
      </c>
      <c r="B1249">
        <v>0</v>
      </c>
      <c r="C1249" t="s">
        <v>127</v>
      </c>
      <c r="D1249" t="s">
        <v>313</v>
      </c>
      <c r="E1249">
        <v>55</v>
      </c>
      <c r="F1249" t="s">
        <v>137</v>
      </c>
      <c r="G1249" s="54">
        <f>ROUNDUP(装备强化!$F$3*INDEX(装备强化!$C$12:$C$26,MATCH(装备强化附表!G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54</v>
      </c>
      <c r="H1249" s="54">
        <f t="shared" si="285"/>
        <v>108000</v>
      </c>
      <c r="I1249" s="54">
        <f>ROUNDUP(装备强化!$F$3*INDEX(装备强化!$C$12:$C$26,MATCH(装备强化附表!I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81</v>
      </c>
      <c r="J1249" s="54">
        <f t="shared" si="286"/>
        <v>162000</v>
      </c>
      <c r="K1249" s="54">
        <f>ROUNDUP(装备强化!$F$3*INDEX(装备强化!$C$12:$C$26,MATCH(装备强化附表!K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122</v>
      </c>
      <c r="L1249" s="54">
        <f t="shared" si="287"/>
        <v>244000</v>
      </c>
      <c r="M1249" s="54">
        <f>ROUNDUP(装备强化!$F$3*INDEX(装备强化!$C$12:$C$26,MATCH(装备强化附表!M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149</v>
      </c>
      <c r="N1249" s="54">
        <f t="shared" si="288"/>
        <v>298000</v>
      </c>
      <c r="O1249" s="54">
        <f>ROUNDUP(装备强化!$F$3*INDEX(装备强化!$C$12:$C$26,MATCH(装备强化附表!O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189</v>
      </c>
      <c r="P1249" s="54">
        <f t="shared" si="289"/>
        <v>378000</v>
      </c>
      <c r="Q1249" s="54">
        <f>ROUNDUP(装备强化!$F$3*INDEX(装备强化!$C$12:$C$26,MATCH(装备强化附表!Q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338</v>
      </c>
      <c r="R1249" s="54">
        <f t="shared" si="290"/>
        <v>676000</v>
      </c>
      <c r="S1249" s="54">
        <f>ROUNDUP(装备强化!$F$3*INDEX(装备强化!$C$12:$C$26,MATCH(装备强化附表!S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392</v>
      </c>
      <c r="T1249" s="54">
        <f t="shared" si="291"/>
        <v>784000</v>
      </c>
      <c r="U1249" s="54">
        <f>ROUNDUP(装备强化!$F$3*INDEX(装备强化!$C$12:$C$26,MATCH(装备强化附表!U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446</v>
      </c>
      <c r="V1249" s="54">
        <f t="shared" si="292"/>
        <v>892000</v>
      </c>
      <c r="W1249" s="54">
        <f>ROUNDUP(装备强化!$F$3*INDEX(装备强化!$C$12:$C$26,MATCH(装备强化附表!W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500</v>
      </c>
      <c r="X1249" s="54">
        <f t="shared" si="293"/>
        <v>1000000</v>
      </c>
      <c r="Y1249" s="54">
        <f>ROUNDUP(装备强化!$F$3*INDEX(装备强化!$C$12:$C$26,MATCH(装备强化附表!Y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554</v>
      </c>
      <c r="Z1249" s="54">
        <f t="shared" si="294"/>
        <v>1108000</v>
      </c>
      <c r="AA1249" s="54">
        <f>ROUNDUP(装备强化!$F$3*INDEX(装备强化!$C$12:$C$26,MATCH(装备强化附表!AA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972</v>
      </c>
      <c r="AB1249" s="54">
        <f t="shared" si="295"/>
        <v>1944000</v>
      </c>
      <c r="AC1249" s="54">
        <f>ROUNDUP(装备强化!$F$3*INDEX(装备强化!$C$12:$C$26,MATCH(装备强化附表!AC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1080</v>
      </c>
      <c r="AD1249" s="54">
        <f t="shared" si="296"/>
        <v>2160000</v>
      </c>
      <c r="AE1249" s="54">
        <f>ROUNDUP(装备强化!$F$3*INDEX(装备强化!$C$12:$C$26,MATCH(装备强化附表!AE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1188</v>
      </c>
      <c r="AF1249" s="54">
        <f t="shared" si="297"/>
        <v>2376000</v>
      </c>
      <c r="AG1249" s="54">
        <f>ROUNDUP(装备强化!$F$3*INDEX(装备强化!$C$12:$C$26,MATCH(装备强化附表!AG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1296</v>
      </c>
      <c r="AH1249" s="54">
        <f t="shared" si="298"/>
        <v>2592000</v>
      </c>
      <c r="AI1249" s="54">
        <f>ROUNDUP(装备强化!$F$3*INDEX(装备强化!$C$12:$C$26,MATCH(装备强化附表!AI$1,装备强化!$B$12:$B$26,0))*INDEX(装备强化!$G$12:$G$16,MATCH(装备强化附表!$D1249,装备强化!$F$12:$F$16,0))*(INDEX(装备强化!$K$12:$K$26,MATCH(装备强化附表!$E1249,装备强化!$J$12:$J$26,0))+IF($B1249=1,装备强化!$K$28,0))*INDEX(装备强化!$O$12:$O$21,MATCH(装备强化附表!$C1249,装备强化!$N$12:$N$21,0)),0)</f>
        <v>1404</v>
      </c>
      <c r="AJ1249" s="54">
        <f t="shared" si="299"/>
        <v>2808000</v>
      </c>
    </row>
    <row r="1250" spans="1:36">
      <c r="A1250" t="s">
        <v>1623</v>
      </c>
      <c r="B1250">
        <v>1</v>
      </c>
      <c r="C1250" t="s">
        <v>127</v>
      </c>
      <c r="D1250" t="s">
        <v>313</v>
      </c>
      <c r="E1250">
        <v>55</v>
      </c>
      <c r="F1250" t="s">
        <v>137</v>
      </c>
      <c r="G1250" s="54">
        <f>ROUNDUP(装备强化!$F$3*INDEX(装备强化!$C$12:$C$26,MATCH(装备强化附表!G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66</v>
      </c>
      <c r="H1250" s="54">
        <f t="shared" si="285"/>
        <v>132000</v>
      </c>
      <c r="I1250" s="54">
        <f>ROUNDUP(装备强化!$F$3*INDEX(装备强化!$C$12:$C$26,MATCH(装备强化附表!I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99</v>
      </c>
      <c r="J1250" s="54">
        <f t="shared" si="286"/>
        <v>198000</v>
      </c>
      <c r="K1250" s="54">
        <f>ROUNDUP(装备强化!$F$3*INDEX(装备强化!$C$12:$C$26,MATCH(装备强化附表!K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149</v>
      </c>
      <c r="L1250" s="54">
        <f t="shared" si="287"/>
        <v>298000</v>
      </c>
      <c r="M1250" s="54">
        <f>ROUNDUP(装备强化!$F$3*INDEX(装备强化!$C$12:$C$26,MATCH(装备强化附表!M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182</v>
      </c>
      <c r="N1250" s="54">
        <f t="shared" si="288"/>
        <v>364000</v>
      </c>
      <c r="O1250" s="54">
        <f>ROUNDUP(装备强化!$F$3*INDEX(装备强化!$C$12:$C$26,MATCH(装备强化附表!O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231</v>
      </c>
      <c r="P1250" s="54">
        <f t="shared" si="289"/>
        <v>462000</v>
      </c>
      <c r="Q1250" s="54">
        <f>ROUNDUP(装备强化!$F$3*INDEX(装备强化!$C$12:$C$26,MATCH(装备强化附表!Q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413</v>
      </c>
      <c r="R1250" s="54">
        <f t="shared" si="290"/>
        <v>826000</v>
      </c>
      <c r="S1250" s="54">
        <f>ROUNDUP(装备强化!$F$3*INDEX(装备强化!$C$12:$C$26,MATCH(装备强化附表!S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479</v>
      </c>
      <c r="T1250" s="54">
        <f t="shared" si="291"/>
        <v>958000</v>
      </c>
      <c r="U1250" s="54">
        <f>ROUNDUP(装备强化!$F$3*INDEX(装备强化!$C$12:$C$26,MATCH(装备强化附表!U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545</v>
      </c>
      <c r="V1250" s="54">
        <f t="shared" si="292"/>
        <v>1090000</v>
      </c>
      <c r="W1250" s="54">
        <f>ROUNDUP(装备强化!$F$3*INDEX(装备强化!$C$12:$C$26,MATCH(装备强化附表!W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611</v>
      </c>
      <c r="X1250" s="54">
        <f t="shared" si="293"/>
        <v>1222000</v>
      </c>
      <c r="Y1250" s="54">
        <f>ROUNDUP(装备强化!$F$3*INDEX(装备强化!$C$12:$C$26,MATCH(装备强化附表!Y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677</v>
      </c>
      <c r="Z1250" s="54">
        <f t="shared" si="294"/>
        <v>1354000</v>
      </c>
      <c r="AA1250" s="54">
        <f>ROUNDUP(装备强化!$F$3*INDEX(装备强化!$C$12:$C$26,MATCH(装备强化附表!AA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1188</v>
      </c>
      <c r="AB1250" s="54">
        <f t="shared" si="295"/>
        <v>2376000</v>
      </c>
      <c r="AC1250" s="54">
        <f>ROUNDUP(装备强化!$F$3*INDEX(装备强化!$C$12:$C$26,MATCH(装备强化附表!AC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1320</v>
      </c>
      <c r="AD1250" s="54">
        <f t="shared" si="296"/>
        <v>2640000</v>
      </c>
      <c r="AE1250" s="54">
        <f>ROUNDUP(装备强化!$F$3*INDEX(装备强化!$C$12:$C$26,MATCH(装备强化附表!AE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1452</v>
      </c>
      <c r="AF1250" s="54">
        <f t="shared" si="297"/>
        <v>2904000</v>
      </c>
      <c r="AG1250" s="54">
        <f>ROUNDUP(装备强化!$F$3*INDEX(装备强化!$C$12:$C$26,MATCH(装备强化附表!AG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1584</v>
      </c>
      <c r="AH1250" s="54">
        <f t="shared" si="298"/>
        <v>3168000</v>
      </c>
      <c r="AI1250" s="54">
        <f>ROUNDUP(装备强化!$F$3*INDEX(装备强化!$C$12:$C$26,MATCH(装备强化附表!AI$1,装备强化!$B$12:$B$26,0))*INDEX(装备强化!$G$12:$G$16,MATCH(装备强化附表!$D1250,装备强化!$F$12:$F$16,0))*(INDEX(装备强化!$K$12:$K$26,MATCH(装备强化附表!$E1250,装备强化!$J$12:$J$26,0))+IF($B1250=1,装备强化!$K$28,0))*INDEX(装备强化!$O$12:$O$21,MATCH(装备强化附表!$C1250,装备强化!$N$12:$N$21,0)),0)</f>
        <v>1716</v>
      </c>
      <c r="AJ1250" s="54">
        <f t="shared" si="299"/>
        <v>3432000</v>
      </c>
    </row>
    <row r="1251" spans="1:36">
      <c r="A1251" t="s">
        <v>1628</v>
      </c>
      <c r="B1251">
        <v>0</v>
      </c>
      <c r="C1251" t="s">
        <v>128</v>
      </c>
      <c r="D1251" t="s">
        <v>313</v>
      </c>
      <c r="E1251">
        <v>55</v>
      </c>
      <c r="F1251" t="s">
        <v>137</v>
      </c>
      <c r="G1251" s="54">
        <f>ROUNDUP(装备强化!$F$3*INDEX(装备强化!$C$12:$C$26,MATCH(装备强化附表!G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34</v>
      </c>
      <c r="H1251" s="54">
        <f t="shared" si="285"/>
        <v>68000</v>
      </c>
      <c r="I1251" s="54">
        <f>ROUNDUP(装备强化!$F$3*INDEX(装备强化!$C$12:$C$26,MATCH(装备强化附表!I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51</v>
      </c>
      <c r="J1251" s="54">
        <f t="shared" si="286"/>
        <v>102000</v>
      </c>
      <c r="K1251" s="54">
        <f>ROUNDUP(装备强化!$F$3*INDEX(装备强化!$C$12:$C$26,MATCH(装备强化附表!K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76</v>
      </c>
      <c r="L1251" s="54">
        <f t="shared" si="287"/>
        <v>152000</v>
      </c>
      <c r="M1251" s="54">
        <f>ROUNDUP(装备强化!$F$3*INDEX(装备强化!$C$12:$C$26,MATCH(装备强化附表!M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93</v>
      </c>
      <c r="N1251" s="54">
        <f t="shared" si="288"/>
        <v>186000</v>
      </c>
      <c r="O1251" s="54">
        <f>ROUNDUP(装备强化!$F$3*INDEX(装备强化!$C$12:$C$26,MATCH(装备强化附表!O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119</v>
      </c>
      <c r="P1251" s="54">
        <f t="shared" si="289"/>
        <v>238000</v>
      </c>
      <c r="Q1251" s="54">
        <f>ROUNDUP(装备强化!$F$3*INDEX(装备强化!$C$12:$C$26,MATCH(装备强化附表!Q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211</v>
      </c>
      <c r="R1251" s="54">
        <f t="shared" si="290"/>
        <v>422000</v>
      </c>
      <c r="S1251" s="54">
        <f>ROUNDUP(装备强化!$F$3*INDEX(装备强化!$C$12:$C$26,MATCH(装备强化附表!S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245</v>
      </c>
      <c r="T1251" s="54">
        <f t="shared" si="291"/>
        <v>490000</v>
      </c>
      <c r="U1251" s="54">
        <f>ROUNDUP(装备强化!$F$3*INDEX(装备强化!$C$12:$C$26,MATCH(装备强化附表!U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279</v>
      </c>
      <c r="V1251" s="54">
        <f t="shared" si="292"/>
        <v>558000</v>
      </c>
      <c r="W1251" s="54">
        <f>ROUNDUP(装备强化!$F$3*INDEX(装备强化!$C$12:$C$26,MATCH(装备强化附表!W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313</v>
      </c>
      <c r="X1251" s="54">
        <f t="shared" si="293"/>
        <v>626000</v>
      </c>
      <c r="Y1251" s="54">
        <f>ROUNDUP(装备强化!$F$3*INDEX(装备强化!$C$12:$C$26,MATCH(装备强化附表!Y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346</v>
      </c>
      <c r="Z1251" s="54">
        <f t="shared" si="294"/>
        <v>692000</v>
      </c>
      <c r="AA1251" s="54">
        <f>ROUNDUP(装备强化!$F$3*INDEX(装备强化!$C$12:$C$26,MATCH(装备强化附表!AA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608</v>
      </c>
      <c r="AB1251" s="54">
        <f t="shared" si="295"/>
        <v>1216000</v>
      </c>
      <c r="AC1251" s="54">
        <f>ROUNDUP(装备强化!$F$3*INDEX(装备强化!$C$12:$C$26,MATCH(装备强化附表!AC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675</v>
      </c>
      <c r="AD1251" s="54">
        <f t="shared" si="296"/>
        <v>1350000</v>
      </c>
      <c r="AE1251" s="54">
        <f>ROUNDUP(装备强化!$F$3*INDEX(装备强化!$C$12:$C$26,MATCH(装备强化附表!AE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743</v>
      </c>
      <c r="AF1251" s="54">
        <f t="shared" si="297"/>
        <v>1486000</v>
      </c>
      <c r="AG1251" s="54">
        <f>ROUNDUP(装备强化!$F$3*INDEX(装备强化!$C$12:$C$26,MATCH(装备强化附表!AG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810</v>
      </c>
      <c r="AH1251" s="54">
        <f t="shared" si="298"/>
        <v>1620000</v>
      </c>
      <c r="AI1251" s="54">
        <f>ROUNDUP(装备强化!$F$3*INDEX(装备强化!$C$12:$C$26,MATCH(装备强化附表!AI$1,装备强化!$B$12:$B$26,0))*INDEX(装备强化!$G$12:$G$16,MATCH(装备强化附表!$D1251,装备强化!$F$12:$F$16,0))*(INDEX(装备强化!$K$12:$K$26,MATCH(装备强化附表!$E1251,装备强化!$J$12:$J$26,0))+IF($B1251=1,装备强化!$K$28,0))*INDEX(装备强化!$O$12:$O$21,MATCH(装备强化附表!$C1251,装备强化!$N$12:$N$21,0)),0)</f>
        <v>878</v>
      </c>
      <c r="AJ1251" s="54">
        <f t="shared" si="299"/>
        <v>1756000</v>
      </c>
    </row>
    <row r="1252" spans="1:36">
      <c r="A1252" t="s">
        <v>1633</v>
      </c>
      <c r="B1252">
        <v>1</v>
      </c>
      <c r="C1252" t="s">
        <v>128</v>
      </c>
      <c r="D1252" t="s">
        <v>313</v>
      </c>
      <c r="E1252">
        <v>55</v>
      </c>
      <c r="F1252" t="s">
        <v>137</v>
      </c>
      <c r="G1252" s="54">
        <f>ROUNDUP(装备强化!$F$3*INDEX(装备强化!$C$12:$C$26,MATCH(装备强化附表!G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42</v>
      </c>
      <c r="H1252" s="54">
        <f t="shared" si="285"/>
        <v>84000</v>
      </c>
      <c r="I1252" s="54">
        <f>ROUNDUP(装备强化!$F$3*INDEX(装备强化!$C$12:$C$26,MATCH(装备强化附表!I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62</v>
      </c>
      <c r="J1252" s="54">
        <f t="shared" si="286"/>
        <v>124000</v>
      </c>
      <c r="K1252" s="54">
        <f>ROUNDUP(装备强化!$F$3*INDEX(装备强化!$C$12:$C$26,MATCH(装备强化附表!K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93</v>
      </c>
      <c r="L1252" s="54">
        <f t="shared" si="287"/>
        <v>186000</v>
      </c>
      <c r="M1252" s="54">
        <f>ROUNDUP(装备强化!$F$3*INDEX(装备强化!$C$12:$C$26,MATCH(装备强化附表!M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114</v>
      </c>
      <c r="N1252" s="54">
        <f t="shared" si="288"/>
        <v>228000</v>
      </c>
      <c r="O1252" s="54">
        <f>ROUNDUP(装备强化!$F$3*INDEX(装备强化!$C$12:$C$26,MATCH(装备强化附表!O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145</v>
      </c>
      <c r="P1252" s="54">
        <f t="shared" si="289"/>
        <v>290000</v>
      </c>
      <c r="Q1252" s="54">
        <f>ROUNDUP(装备强化!$F$3*INDEX(装备强化!$C$12:$C$26,MATCH(装备强化附表!Q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258</v>
      </c>
      <c r="R1252" s="54">
        <f t="shared" si="290"/>
        <v>516000</v>
      </c>
      <c r="S1252" s="54">
        <f>ROUNDUP(装备强化!$F$3*INDEX(装备强化!$C$12:$C$26,MATCH(装备强化附表!S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300</v>
      </c>
      <c r="T1252" s="54">
        <f t="shared" si="291"/>
        <v>600000</v>
      </c>
      <c r="U1252" s="54">
        <f>ROUNDUP(装备强化!$F$3*INDEX(装备强化!$C$12:$C$26,MATCH(装备强化附表!U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341</v>
      </c>
      <c r="V1252" s="54">
        <f t="shared" si="292"/>
        <v>682000</v>
      </c>
      <c r="W1252" s="54">
        <f>ROUNDUP(装备强化!$F$3*INDEX(装备强化!$C$12:$C$26,MATCH(装备强化附表!W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382</v>
      </c>
      <c r="X1252" s="54">
        <f t="shared" si="293"/>
        <v>764000</v>
      </c>
      <c r="Y1252" s="54">
        <f>ROUNDUP(装备强化!$F$3*INDEX(装备强化!$C$12:$C$26,MATCH(装备强化附表!Y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423</v>
      </c>
      <c r="Z1252" s="54">
        <f t="shared" si="294"/>
        <v>846000</v>
      </c>
      <c r="AA1252" s="54">
        <f>ROUNDUP(装备强化!$F$3*INDEX(装备强化!$C$12:$C$26,MATCH(装备强化附表!AA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743</v>
      </c>
      <c r="AB1252" s="54">
        <f t="shared" si="295"/>
        <v>1486000</v>
      </c>
      <c r="AC1252" s="54">
        <f>ROUNDUP(装备强化!$F$3*INDEX(装备强化!$C$12:$C$26,MATCH(装备强化附表!AC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825</v>
      </c>
      <c r="AD1252" s="54">
        <f t="shared" si="296"/>
        <v>1650000</v>
      </c>
      <c r="AE1252" s="54">
        <f>ROUNDUP(装备强化!$F$3*INDEX(装备强化!$C$12:$C$26,MATCH(装备强化附表!AE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908</v>
      </c>
      <c r="AF1252" s="54">
        <f t="shared" si="297"/>
        <v>1816000</v>
      </c>
      <c r="AG1252" s="54">
        <f>ROUNDUP(装备强化!$F$3*INDEX(装备强化!$C$12:$C$26,MATCH(装备强化附表!AG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990</v>
      </c>
      <c r="AH1252" s="54">
        <f t="shared" si="298"/>
        <v>1980000</v>
      </c>
      <c r="AI1252" s="54">
        <f>ROUNDUP(装备强化!$F$3*INDEX(装备强化!$C$12:$C$26,MATCH(装备强化附表!AI$1,装备强化!$B$12:$B$26,0))*INDEX(装备强化!$G$12:$G$16,MATCH(装备强化附表!$D1252,装备强化!$F$12:$F$16,0))*(INDEX(装备强化!$K$12:$K$26,MATCH(装备强化附表!$E1252,装备强化!$J$12:$J$26,0))+IF($B1252=1,装备强化!$K$28,0))*INDEX(装备强化!$O$12:$O$21,MATCH(装备强化附表!$C1252,装备强化!$N$12:$N$21,0)),0)</f>
        <v>1073</v>
      </c>
      <c r="AJ1252" s="54">
        <f t="shared" si="299"/>
        <v>2146000</v>
      </c>
    </row>
    <row r="1253" spans="1:36">
      <c r="A1253" t="s">
        <v>1638</v>
      </c>
      <c r="B1253">
        <v>0</v>
      </c>
      <c r="C1253" t="s">
        <v>126</v>
      </c>
      <c r="D1253" t="s">
        <v>313</v>
      </c>
      <c r="E1253">
        <v>55</v>
      </c>
      <c r="F1253" t="s">
        <v>232</v>
      </c>
      <c r="G1253" s="54">
        <f>ROUNDUP(装备强化!$F$3*INDEX(装备强化!$C$12:$C$26,MATCH(装备强化附表!G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27</v>
      </c>
      <c r="H1253" s="54">
        <f t="shared" si="285"/>
        <v>54000</v>
      </c>
      <c r="I1253" s="54">
        <f>ROUNDUP(装备强化!$F$3*INDEX(装备强化!$C$12:$C$26,MATCH(装备强化附表!I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41</v>
      </c>
      <c r="J1253" s="54">
        <f t="shared" si="286"/>
        <v>82000</v>
      </c>
      <c r="K1253" s="54">
        <f>ROUNDUP(装备强化!$F$3*INDEX(装备强化!$C$12:$C$26,MATCH(装备强化附表!K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61</v>
      </c>
      <c r="L1253" s="54">
        <f t="shared" si="287"/>
        <v>122000</v>
      </c>
      <c r="M1253" s="54">
        <f>ROUNDUP(装备强化!$F$3*INDEX(装备强化!$C$12:$C$26,MATCH(装备强化附表!M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75</v>
      </c>
      <c r="N1253" s="54">
        <f t="shared" si="288"/>
        <v>150000</v>
      </c>
      <c r="O1253" s="54">
        <f>ROUNDUP(装备强化!$F$3*INDEX(装备强化!$C$12:$C$26,MATCH(装备强化附表!O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95</v>
      </c>
      <c r="P1253" s="54">
        <f t="shared" si="289"/>
        <v>190000</v>
      </c>
      <c r="Q1253" s="54">
        <f>ROUNDUP(装备强化!$F$3*INDEX(装备强化!$C$12:$C$26,MATCH(装备强化附表!Q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169</v>
      </c>
      <c r="R1253" s="54">
        <f t="shared" si="290"/>
        <v>338000</v>
      </c>
      <c r="S1253" s="54">
        <f>ROUNDUP(装备强化!$F$3*INDEX(装备强化!$C$12:$C$26,MATCH(装备强化附表!S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196</v>
      </c>
      <c r="T1253" s="54">
        <f t="shared" si="291"/>
        <v>392000</v>
      </c>
      <c r="U1253" s="54">
        <f>ROUNDUP(装备强化!$F$3*INDEX(装备强化!$C$12:$C$26,MATCH(装备强化附表!U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223</v>
      </c>
      <c r="V1253" s="54">
        <f t="shared" si="292"/>
        <v>446000</v>
      </c>
      <c r="W1253" s="54">
        <f>ROUNDUP(装备强化!$F$3*INDEX(装备强化!$C$12:$C$26,MATCH(装备强化附表!W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250</v>
      </c>
      <c r="X1253" s="54">
        <f t="shared" si="293"/>
        <v>500000</v>
      </c>
      <c r="Y1253" s="54">
        <f>ROUNDUP(装备强化!$F$3*INDEX(装备强化!$C$12:$C$26,MATCH(装备强化附表!Y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277</v>
      </c>
      <c r="Z1253" s="54">
        <f t="shared" si="294"/>
        <v>554000</v>
      </c>
      <c r="AA1253" s="54">
        <f>ROUNDUP(装备强化!$F$3*INDEX(装备强化!$C$12:$C$26,MATCH(装备强化附表!AA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486</v>
      </c>
      <c r="AB1253" s="54">
        <f t="shared" si="295"/>
        <v>972000</v>
      </c>
      <c r="AC1253" s="54">
        <f>ROUNDUP(装备强化!$F$3*INDEX(装备强化!$C$12:$C$26,MATCH(装备强化附表!AC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540</v>
      </c>
      <c r="AD1253" s="54">
        <f t="shared" si="296"/>
        <v>1080000</v>
      </c>
      <c r="AE1253" s="54">
        <f>ROUNDUP(装备强化!$F$3*INDEX(装备强化!$C$12:$C$26,MATCH(装备强化附表!AE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594</v>
      </c>
      <c r="AF1253" s="54">
        <f t="shared" si="297"/>
        <v>1188000</v>
      </c>
      <c r="AG1253" s="54">
        <f>ROUNDUP(装备强化!$F$3*INDEX(装备强化!$C$12:$C$26,MATCH(装备强化附表!AG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648</v>
      </c>
      <c r="AH1253" s="54">
        <f t="shared" si="298"/>
        <v>1296000</v>
      </c>
      <c r="AI1253" s="54">
        <f>ROUNDUP(装备强化!$F$3*INDEX(装备强化!$C$12:$C$26,MATCH(装备强化附表!AI$1,装备强化!$B$12:$B$26,0))*INDEX(装备强化!$G$12:$G$16,MATCH(装备强化附表!$D1253,装备强化!$F$12:$F$16,0))*(INDEX(装备强化!$K$12:$K$26,MATCH(装备强化附表!$E1253,装备强化!$J$12:$J$26,0))+IF($B1253=1,装备强化!$K$28,0))*INDEX(装备强化!$O$12:$O$21,MATCH(装备强化附表!$C1253,装备强化!$N$12:$N$21,0)),0)</f>
        <v>702</v>
      </c>
      <c r="AJ1253" s="54">
        <f t="shared" si="299"/>
        <v>1404000</v>
      </c>
    </row>
    <row r="1254" spans="1:36">
      <c r="A1254" t="s">
        <v>1643</v>
      </c>
      <c r="B1254">
        <v>1</v>
      </c>
      <c r="C1254" t="s">
        <v>126</v>
      </c>
      <c r="D1254" t="s">
        <v>313</v>
      </c>
      <c r="E1254">
        <v>55</v>
      </c>
      <c r="F1254" t="s">
        <v>232</v>
      </c>
      <c r="G1254" s="54">
        <f>ROUNDUP(装备强化!$F$3*INDEX(装备强化!$C$12:$C$26,MATCH(装备强化附表!G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33</v>
      </c>
      <c r="H1254" s="54">
        <f t="shared" si="285"/>
        <v>66000</v>
      </c>
      <c r="I1254" s="54">
        <f>ROUNDUP(装备强化!$F$3*INDEX(装备强化!$C$12:$C$26,MATCH(装备强化附表!I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50</v>
      </c>
      <c r="J1254" s="54">
        <f t="shared" si="286"/>
        <v>100000</v>
      </c>
      <c r="K1254" s="54">
        <f>ROUNDUP(装备强化!$F$3*INDEX(装备强化!$C$12:$C$26,MATCH(装备强化附表!K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75</v>
      </c>
      <c r="L1254" s="54">
        <f t="shared" si="287"/>
        <v>150000</v>
      </c>
      <c r="M1254" s="54">
        <f>ROUNDUP(装备强化!$F$3*INDEX(装备强化!$C$12:$C$26,MATCH(装备强化附表!M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91</v>
      </c>
      <c r="N1254" s="54">
        <f t="shared" si="288"/>
        <v>182000</v>
      </c>
      <c r="O1254" s="54">
        <f>ROUNDUP(装备强化!$F$3*INDEX(装备强化!$C$12:$C$26,MATCH(装备强化附表!O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116</v>
      </c>
      <c r="P1254" s="54">
        <f t="shared" si="289"/>
        <v>232000</v>
      </c>
      <c r="Q1254" s="54">
        <f>ROUNDUP(装备强化!$F$3*INDEX(装备强化!$C$12:$C$26,MATCH(装备强化附表!Q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207</v>
      </c>
      <c r="R1254" s="54">
        <f t="shared" si="290"/>
        <v>414000</v>
      </c>
      <c r="S1254" s="54">
        <f>ROUNDUP(装备强化!$F$3*INDEX(装备强化!$C$12:$C$26,MATCH(装备强化附表!S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240</v>
      </c>
      <c r="T1254" s="54">
        <f t="shared" si="291"/>
        <v>480000</v>
      </c>
      <c r="U1254" s="54">
        <f>ROUNDUP(装备强化!$F$3*INDEX(装备强化!$C$12:$C$26,MATCH(装备强化附表!U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273</v>
      </c>
      <c r="V1254" s="54">
        <f t="shared" si="292"/>
        <v>546000</v>
      </c>
      <c r="W1254" s="54">
        <f>ROUNDUP(装备强化!$F$3*INDEX(装备强化!$C$12:$C$26,MATCH(装备强化附表!W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306</v>
      </c>
      <c r="X1254" s="54">
        <f t="shared" si="293"/>
        <v>612000</v>
      </c>
      <c r="Y1254" s="54">
        <f>ROUNDUP(装备强化!$F$3*INDEX(装备强化!$C$12:$C$26,MATCH(装备强化附表!Y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339</v>
      </c>
      <c r="Z1254" s="54">
        <f t="shared" si="294"/>
        <v>678000</v>
      </c>
      <c r="AA1254" s="54">
        <f>ROUNDUP(装备强化!$F$3*INDEX(装备强化!$C$12:$C$26,MATCH(装备强化附表!AA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594</v>
      </c>
      <c r="AB1254" s="54">
        <f t="shared" si="295"/>
        <v>1188000</v>
      </c>
      <c r="AC1254" s="54">
        <f>ROUNDUP(装备强化!$F$3*INDEX(装备强化!$C$12:$C$26,MATCH(装备强化附表!AC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660</v>
      </c>
      <c r="AD1254" s="54">
        <f t="shared" si="296"/>
        <v>1320000</v>
      </c>
      <c r="AE1254" s="54">
        <f>ROUNDUP(装备强化!$F$3*INDEX(装备强化!$C$12:$C$26,MATCH(装备强化附表!AE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726</v>
      </c>
      <c r="AF1254" s="54">
        <f t="shared" si="297"/>
        <v>1452000</v>
      </c>
      <c r="AG1254" s="54">
        <f>ROUNDUP(装备强化!$F$3*INDEX(装备强化!$C$12:$C$26,MATCH(装备强化附表!AG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792</v>
      </c>
      <c r="AH1254" s="54">
        <f t="shared" si="298"/>
        <v>1584000</v>
      </c>
      <c r="AI1254" s="54">
        <f>ROUNDUP(装备强化!$F$3*INDEX(装备强化!$C$12:$C$26,MATCH(装备强化附表!AI$1,装备强化!$B$12:$B$26,0))*INDEX(装备强化!$G$12:$G$16,MATCH(装备强化附表!$D1254,装备强化!$F$12:$F$16,0))*(INDEX(装备强化!$K$12:$K$26,MATCH(装备强化附表!$E1254,装备强化!$J$12:$J$26,0))+IF($B1254=1,装备强化!$K$28,0))*INDEX(装备强化!$O$12:$O$21,MATCH(装备强化附表!$C1254,装备强化!$N$12:$N$21,0)),0)</f>
        <v>858</v>
      </c>
      <c r="AJ1254" s="54">
        <f t="shared" si="299"/>
        <v>1716000</v>
      </c>
    </row>
    <row r="1255" spans="1:36">
      <c r="A1255" t="s">
        <v>1648</v>
      </c>
      <c r="B1255">
        <v>0</v>
      </c>
      <c r="C1255" t="s">
        <v>129</v>
      </c>
      <c r="D1255" t="s">
        <v>313</v>
      </c>
      <c r="E1255">
        <v>55</v>
      </c>
      <c r="F1255" t="s">
        <v>232</v>
      </c>
      <c r="G1255" s="54">
        <f>ROUNDUP(装备强化!$F$3*INDEX(装备强化!$C$12:$C$26,MATCH(装备强化附表!G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27</v>
      </c>
      <c r="H1255" s="54">
        <f t="shared" si="285"/>
        <v>54000</v>
      </c>
      <c r="I1255" s="54">
        <f>ROUNDUP(装备强化!$F$3*INDEX(装备强化!$C$12:$C$26,MATCH(装备强化附表!I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41</v>
      </c>
      <c r="J1255" s="54">
        <f t="shared" si="286"/>
        <v>82000</v>
      </c>
      <c r="K1255" s="54">
        <f>ROUNDUP(装备强化!$F$3*INDEX(装备强化!$C$12:$C$26,MATCH(装备强化附表!K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61</v>
      </c>
      <c r="L1255" s="54">
        <f t="shared" si="287"/>
        <v>122000</v>
      </c>
      <c r="M1255" s="54">
        <f>ROUNDUP(装备强化!$F$3*INDEX(装备强化!$C$12:$C$26,MATCH(装备强化附表!M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75</v>
      </c>
      <c r="N1255" s="54">
        <f t="shared" si="288"/>
        <v>150000</v>
      </c>
      <c r="O1255" s="54">
        <f>ROUNDUP(装备强化!$F$3*INDEX(装备强化!$C$12:$C$26,MATCH(装备强化附表!O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95</v>
      </c>
      <c r="P1255" s="54">
        <f t="shared" si="289"/>
        <v>190000</v>
      </c>
      <c r="Q1255" s="54">
        <f>ROUNDUP(装备强化!$F$3*INDEX(装备强化!$C$12:$C$26,MATCH(装备强化附表!Q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169</v>
      </c>
      <c r="R1255" s="54">
        <f t="shared" si="290"/>
        <v>338000</v>
      </c>
      <c r="S1255" s="54">
        <f>ROUNDUP(装备强化!$F$3*INDEX(装备强化!$C$12:$C$26,MATCH(装备强化附表!S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196</v>
      </c>
      <c r="T1255" s="54">
        <f t="shared" si="291"/>
        <v>392000</v>
      </c>
      <c r="U1255" s="54">
        <f>ROUNDUP(装备强化!$F$3*INDEX(装备强化!$C$12:$C$26,MATCH(装备强化附表!U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223</v>
      </c>
      <c r="V1255" s="54">
        <f t="shared" si="292"/>
        <v>446000</v>
      </c>
      <c r="W1255" s="54">
        <f>ROUNDUP(装备强化!$F$3*INDEX(装备强化!$C$12:$C$26,MATCH(装备强化附表!W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250</v>
      </c>
      <c r="X1255" s="54">
        <f t="shared" si="293"/>
        <v>500000</v>
      </c>
      <c r="Y1255" s="54">
        <f>ROUNDUP(装备强化!$F$3*INDEX(装备强化!$C$12:$C$26,MATCH(装备强化附表!Y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277</v>
      </c>
      <c r="Z1255" s="54">
        <f t="shared" si="294"/>
        <v>554000</v>
      </c>
      <c r="AA1255" s="54">
        <f>ROUNDUP(装备强化!$F$3*INDEX(装备强化!$C$12:$C$26,MATCH(装备强化附表!AA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486</v>
      </c>
      <c r="AB1255" s="54">
        <f t="shared" si="295"/>
        <v>972000</v>
      </c>
      <c r="AC1255" s="54">
        <f>ROUNDUP(装备强化!$F$3*INDEX(装备强化!$C$12:$C$26,MATCH(装备强化附表!AC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540</v>
      </c>
      <c r="AD1255" s="54">
        <f t="shared" si="296"/>
        <v>1080000</v>
      </c>
      <c r="AE1255" s="54">
        <f>ROUNDUP(装备强化!$F$3*INDEX(装备强化!$C$12:$C$26,MATCH(装备强化附表!AE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594</v>
      </c>
      <c r="AF1255" s="54">
        <f t="shared" si="297"/>
        <v>1188000</v>
      </c>
      <c r="AG1255" s="54">
        <f>ROUNDUP(装备强化!$F$3*INDEX(装备强化!$C$12:$C$26,MATCH(装备强化附表!AG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648</v>
      </c>
      <c r="AH1255" s="54">
        <f t="shared" si="298"/>
        <v>1296000</v>
      </c>
      <c r="AI1255" s="54">
        <f>ROUNDUP(装备强化!$F$3*INDEX(装备强化!$C$12:$C$26,MATCH(装备强化附表!AI$1,装备强化!$B$12:$B$26,0))*INDEX(装备强化!$G$12:$G$16,MATCH(装备强化附表!$D1255,装备强化!$F$12:$F$16,0))*(INDEX(装备强化!$K$12:$K$26,MATCH(装备强化附表!$E1255,装备强化!$J$12:$J$26,0))+IF($B1255=1,装备强化!$K$28,0))*INDEX(装备强化!$O$12:$O$21,MATCH(装备强化附表!$C1255,装备强化!$N$12:$N$21,0)),0)</f>
        <v>702</v>
      </c>
      <c r="AJ1255" s="54">
        <f t="shared" si="299"/>
        <v>1404000</v>
      </c>
    </row>
    <row r="1256" spans="1:36">
      <c r="A1256" t="s">
        <v>1653</v>
      </c>
      <c r="B1256">
        <v>1</v>
      </c>
      <c r="C1256" t="s">
        <v>129</v>
      </c>
      <c r="D1256" t="s">
        <v>313</v>
      </c>
      <c r="E1256">
        <v>55</v>
      </c>
      <c r="F1256" t="s">
        <v>232</v>
      </c>
      <c r="G1256" s="54">
        <f>ROUNDUP(装备强化!$F$3*INDEX(装备强化!$C$12:$C$26,MATCH(装备强化附表!G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33</v>
      </c>
      <c r="H1256" s="54">
        <f t="shared" si="285"/>
        <v>66000</v>
      </c>
      <c r="I1256" s="54">
        <f>ROUNDUP(装备强化!$F$3*INDEX(装备强化!$C$12:$C$26,MATCH(装备强化附表!I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50</v>
      </c>
      <c r="J1256" s="54">
        <f t="shared" si="286"/>
        <v>100000</v>
      </c>
      <c r="K1256" s="54">
        <f>ROUNDUP(装备强化!$F$3*INDEX(装备强化!$C$12:$C$26,MATCH(装备强化附表!K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75</v>
      </c>
      <c r="L1256" s="54">
        <f t="shared" si="287"/>
        <v>150000</v>
      </c>
      <c r="M1256" s="54">
        <f>ROUNDUP(装备强化!$F$3*INDEX(装备强化!$C$12:$C$26,MATCH(装备强化附表!M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91</v>
      </c>
      <c r="N1256" s="54">
        <f t="shared" si="288"/>
        <v>182000</v>
      </c>
      <c r="O1256" s="54">
        <f>ROUNDUP(装备强化!$F$3*INDEX(装备强化!$C$12:$C$26,MATCH(装备强化附表!O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116</v>
      </c>
      <c r="P1256" s="54">
        <f t="shared" si="289"/>
        <v>232000</v>
      </c>
      <c r="Q1256" s="54">
        <f>ROUNDUP(装备强化!$F$3*INDEX(装备强化!$C$12:$C$26,MATCH(装备强化附表!Q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207</v>
      </c>
      <c r="R1256" s="54">
        <f t="shared" si="290"/>
        <v>414000</v>
      </c>
      <c r="S1256" s="54">
        <f>ROUNDUP(装备强化!$F$3*INDEX(装备强化!$C$12:$C$26,MATCH(装备强化附表!S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240</v>
      </c>
      <c r="T1256" s="54">
        <f t="shared" si="291"/>
        <v>480000</v>
      </c>
      <c r="U1256" s="54">
        <f>ROUNDUP(装备强化!$F$3*INDEX(装备强化!$C$12:$C$26,MATCH(装备强化附表!U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273</v>
      </c>
      <c r="V1256" s="54">
        <f t="shared" si="292"/>
        <v>546000</v>
      </c>
      <c r="W1256" s="54">
        <f>ROUNDUP(装备强化!$F$3*INDEX(装备强化!$C$12:$C$26,MATCH(装备强化附表!W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306</v>
      </c>
      <c r="X1256" s="54">
        <f t="shared" si="293"/>
        <v>612000</v>
      </c>
      <c r="Y1256" s="54">
        <f>ROUNDUP(装备强化!$F$3*INDEX(装备强化!$C$12:$C$26,MATCH(装备强化附表!Y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339</v>
      </c>
      <c r="Z1256" s="54">
        <f t="shared" si="294"/>
        <v>678000</v>
      </c>
      <c r="AA1256" s="54">
        <f>ROUNDUP(装备强化!$F$3*INDEX(装备强化!$C$12:$C$26,MATCH(装备强化附表!AA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594</v>
      </c>
      <c r="AB1256" s="54">
        <f t="shared" si="295"/>
        <v>1188000</v>
      </c>
      <c r="AC1256" s="54">
        <f>ROUNDUP(装备强化!$F$3*INDEX(装备强化!$C$12:$C$26,MATCH(装备强化附表!AC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660</v>
      </c>
      <c r="AD1256" s="54">
        <f t="shared" si="296"/>
        <v>1320000</v>
      </c>
      <c r="AE1256" s="54">
        <f>ROUNDUP(装备强化!$F$3*INDEX(装备强化!$C$12:$C$26,MATCH(装备强化附表!AE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726</v>
      </c>
      <c r="AF1256" s="54">
        <f t="shared" si="297"/>
        <v>1452000</v>
      </c>
      <c r="AG1256" s="54">
        <f>ROUNDUP(装备强化!$F$3*INDEX(装备强化!$C$12:$C$26,MATCH(装备强化附表!AG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792</v>
      </c>
      <c r="AH1256" s="54">
        <f t="shared" si="298"/>
        <v>1584000</v>
      </c>
      <c r="AI1256" s="54">
        <f>ROUNDUP(装备强化!$F$3*INDEX(装备强化!$C$12:$C$26,MATCH(装备强化附表!AI$1,装备强化!$B$12:$B$26,0))*INDEX(装备强化!$G$12:$G$16,MATCH(装备强化附表!$D1256,装备强化!$F$12:$F$16,0))*(INDEX(装备强化!$K$12:$K$26,MATCH(装备强化附表!$E1256,装备强化!$J$12:$J$26,0))+IF($B1256=1,装备强化!$K$28,0))*INDEX(装备强化!$O$12:$O$21,MATCH(装备强化附表!$C1256,装备强化!$N$12:$N$21,0)),0)</f>
        <v>858</v>
      </c>
      <c r="AJ1256" s="54">
        <f t="shared" si="299"/>
        <v>1716000</v>
      </c>
    </row>
    <row r="1257" spans="1:36">
      <c r="A1257" t="s">
        <v>1658</v>
      </c>
      <c r="B1257">
        <v>0</v>
      </c>
      <c r="C1257" t="s">
        <v>123</v>
      </c>
      <c r="D1257" t="s">
        <v>313</v>
      </c>
      <c r="E1257">
        <v>60</v>
      </c>
      <c r="F1257" t="s">
        <v>232</v>
      </c>
      <c r="G1257" s="54">
        <f>ROUNDUP(装备强化!$F$3*INDEX(装备强化!$C$12:$C$26,MATCH(装备强化附表!G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29</v>
      </c>
      <c r="H1257" s="54">
        <f t="shared" si="285"/>
        <v>58000</v>
      </c>
      <c r="I1257" s="54">
        <f>ROUNDUP(装备强化!$F$3*INDEX(装备强化!$C$12:$C$26,MATCH(装备强化附表!I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44</v>
      </c>
      <c r="J1257" s="54">
        <f t="shared" si="286"/>
        <v>88000</v>
      </c>
      <c r="K1257" s="54">
        <f>ROUNDUP(装备强化!$F$3*INDEX(装备强化!$C$12:$C$26,MATCH(装备强化附表!K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66</v>
      </c>
      <c r="L1257" s="54">
        <f t="shared" si="287"/>
        <v>132000</v>
      </c>
      <c r="M1257" s="54">
        <f>ROUNDUP(装备强化!$F$3*INDEX(装备强化!$C$12:$C$26,MATCH(装备强化附表!M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80</v>
      </c>
      <c r="N1257" s="54">
        <f t="shared" si="288"/>
        <v>160000</v>
      </c>
      <c r="O1257" s="54">
        <f>ROUNDUP(装备强化!$F$3*INDEX(装备强化!$C$12:$C$26,MATCH(装备强化附表!O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102</v>
      </c>
      <c r="P1257" s="54">
        <f t="shared" si="289"/>
        <v>204000</v>
      </c>
      <c r="Q1257" s="54">
        <f>ROUNDUP(装备强化!$F$3*INDEX(装备强化!$C$12:$C$26,MATCH(装备强化附表!Q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182</v>
      </c>
      <c r="R1257" s="54">
        <f t="shared" si="290"/>
        <v>364000</v>
      </c>
      <c r="S1257" s="54">
        <f>ROUNDUP(装备强化!$F$3*INDEX(装备强化!$C$12:$C$26,MATCH(装备强化附表!S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211</v>
      </c>
      <c r="T1257" s="54">
        <f t="shared" si="291"/>
        <v>422000</v>
      </c>
      <c r="U1257" s="54">
        <f>ROUNDUP(装备强化!$F$3*INDEX(装备强化!$C$12:$C$26,MATCH(装备强化附表!U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240</v>
      </c>
      <c r="V1257" s="54">
        <f t="shared" si="292"/>
        <v>480000</v>
      </c>
      <c r="W1257" s="54">
        <f>ROUNDUP(装备强化!$F$3*INDEX(装备强化!$C$12:$C$26,MATCH(装备强化附表!W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269</v>
      </c>
      <c r="X1257" s="54">
        <f t="shared" si="293"/>
        <v>538000</v>
      </c>
      <c r="Y1257" s="54">
        <f>ROUNDUP(装备强化!$F$3*INDEX(装备强化!$C$12:$C$26,MATCH(装备强化附表!Y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298</v>
      </c>
      <c r="Z1257" s="54">
        <f t="shared" si="294"/>
        <v>596000</v>
      </c>
      <c r="AA1257" s="54">
        <f>ROUNDUP(装备强化!$F$3*INDEX(装备强化!$C$12:$C$26,MATCH(装备强化附表!AA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522</v>
      </c>
      <c r="AB1257" s="54">
        <f t="shared" si="295"/>
        <v>1044000</v>
      </c>
      <c r="AC1257" s="54">
        <f>ROUNDUP(装备强化!$F$3*INDEX(装备强化!$C$12:$C$26,MATCH(装备强化附表!AC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580</v>
      </c>
      <c r="AD1257" s="54">
        <f t="shared" si="296"/>
        <v>1160000</v>
      </c>
      <c r="AE1257" s="54">
        <f>ROUNDUP(装备强化!$F$3*INDEX(装备强化!$C$12:$C$26,MATCH(装备强化附表!AE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638</v>
      </c>
      <c r="AF1257" s="54">
        <f t="shared" si="297"/>
        <v>1276000</v>
      </c>
      <c r="AG1257" s="54">
        <f>ROUNDUP(装备强化!$F$3*INDEX(装备强化!$C$12:$C$26,MATCH(装备强化附表!AG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696</v>
      </c>
      <c r="AH1257" s="54">
        <f t="shared" si="298"/>
        <v>1392000</v>
      </c>
      <c r="AI1257" s="54">
        <f>ROUNDUP(装备强化!$F$3*INDEX(装备强化!$C$12:$C$26,MATCH(装备强化附表!AI$1,装备强化!$B$12:$B$26,0))*INDEX(装备强化!$G$12:$G$16,MATCH(装备强化附表!$D1257,装备强化!$F$12:$F$16,0))*(INDEX(装备强化!$K$12:$K$26,MATCH(装备强化附表!$E1257,装备强化!$J$12:$J$26,0))+IF($B1257=1,装备强化!$K$28,0))*INDEX(装备强化!$O$12:$O$21,MATCH(装备强化附表!$C1257,装备强化!$N$12:$N$21,0)),0)</f>
        <v>754</v>
      </c>
      <c r="AJ1257" s="54">
        <f t="shared" si="299"/>
        <v>1508000</v>
      </c>
    </row>
    <row r="1258" spans="1:36">
      <c r="A1258" t="s">
        <v>1663</v>
      </c>
      <c r="B1258">
        <v>0</v>
      </c>
      <c r="C1258" t="s">
        <v>124</v>
      </c>
      <c r="D1258" t="s">
        <v>313</v>
      </c>
      <c r="E1258">
        <v>60</v>
      </c>
      <c r="F1258" t="s">
        <v>232</v>
      </c>
      <c r="G1258" s="54">
        <f>ROUNDUP(装备强化!$F$3*INDEX(装备强化!$C$12:$C$26,MATCH(装备强化附表!G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37</v>
      </c>
      <c r="H1258" s="54">
        <f t="shared" si="285"/>
        <v>74000</v>
      </c>
      <c r="I1258" s="54">
        <f>ROUNDUP(装备强化!$F$3*INDEX(装备强化!$C$12:$C$26,MATCH(装备强化附表!I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55</v>
      </c>
      <c r="J1258" s="54">
        <f t="shared" si="286"/>
        <v>110000</v>
      </c>
      <c r="K1258" s="54">
        <f>ROUNDUP(装备强化!$F$3*INDEX(装备强化!$C$12:$C$26,MATCH(装备强化附表!K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82</v>
      </c>
      <c r="L1258" s="54">
        <f t="shared" si="287"/>
        <v>164000</v>
      </c>
      <c r="M1258" s="54">
        <f>ROUNDUP(装备强化!$F$3*INDEX(装备强化!$C$12:$C$26,MATCH(装备强化附表!M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100</v>
      </c>
      <c r="N1258" s="54">
        <f t="shared" si="288"/>
        <v>200000</v>
      </c>
      <c r="O1258" s="54">
        <f>ROUNDUP(装备强化!$F$3*INDEX(装备强化!$C$12:$C$26,MATCH(装备强化附表!O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127</v>
      </c>
      <c r="P1258" s="54">
        <f t="shared" si="289"/>
        <v>254000</v>
      </c>
      <c r="Q1258" s="54">
        <f>ROUNDUP(装备强化!$F$3*INDEX(装备强化!$C$12:$C$26,MATCH(装备强化附表!Q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227</v>
      </c>
      <c r="R1258" s="54">
        <f t="shared" si="290"/>
        <v>454000</v>
      </c>
      <c r="S1258" s="54">
        <f>ROUNDUP(装备强化!$F$3*INDEX(装备强化!$C$12:$C$26,MATCH(装备强化附表!S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263</v>
      </c>
      <c r="T1258" s="54">
        <f t="shared" si="291"/>
        <v>526000</v>
      </c>
      <c r="U1258" s="54">
        <f>ROUNDUP(装备强化!$F$3*INDEX(装备强化!$C$12:$C$26,MATCH(装备强化附表!U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300</v>
      </c>
      <c r="V1258" s="54">
        <f t="shared" si="292"/>
        <v>600000</v>
      </c>
      <c r="W1258" s="54">
        <f>ROUNDUP(装备强化!$F$3*INDEX(装备强化!$C$12:$C$26,MATCH(装备强化附表!W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336</v>
      </c>
      <c r="X1258" s="54">
        <f t="shared" si="293"/>
        <v>672000</v>
      </c>
      <c r="Y1258" s="54">
        <f>ROUNDUP(装备强化!$F$3*INDEX(装备强化!$C$12:$C$26,MATCH(装备强化附表!Y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372</v>
      </c>
      <c r="Z1258" s="54">
        <f t="shared" si="294"/>
        <v>744000</v>
      </c>
      <c r="AA1258" s="54">
        <f>ROUNDUP(装备强化!$F$3*INDEX(装备强化!$C$12:$C$26,MATCH(装备强化附表!AA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653</v>
      </c>
      <c r="AB1258" s="54">
        <f t="shared" si="295"/>
        <v>1306000</v>
      </c>
      <c r="AC1258" s="54">
        <f>ROUNDUP(装备强化!$F$3*INDEX(装备强化!$C$12:$C$26,MATCH(装备强化附表!AC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725</v>
      </c>
      <c r="AD1258" s="54">
        <f t="shared" si="296"/>
        <v>1450000</v>
      </c>
      <c r="AE1258" s="54">
        <f>ROUNDUP(装备强化!$F$3*INDEX(装备强化!$C$12:$C$26,MATCH(装备强化附表!AE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798</v>
      </c>
      <c r="AF1258" s="54">
        <f t="shared" si="297"/>
        <v>1596000</v>
      </c>
      <c r="AG1258" s="54">
        <f>ROUNDUP(装备强化!$F$3*INDEX(装备强化!$C$12:$C$26,MATCH(装备强化附表!AG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870</v>
      </c>
      <c r="AH1258" s="54">
        <f t="shared" si="298"/>
        <v>1740000</v>
      </c>
      <c r="AI1258" s="54">
        <f>ROUNDUP(装备强化!$F$3*INDEX(装备强化!$C$12:$C$26,MATCH(装备强化附表!AI$1,装备强化!$B$12:$B$26,0))*INDEX(装备强化!$G$12:$G$16,MATCH(装备强化附表!$D1258,装备强化!$F$12:$F$16,0))*(INDEX(装备强化!$K$12:$K$26,MATCH(装备强化附表!$E1258,装备强化!$J$12:$J$26,0))+IF($B1258=1,装备强化!$K$28,0))*INDEX(装备强化!$O$12:$O$21,MATCH(装备强化附表!$C1258,装备强化!$N$12:$N$21,0)),0)</f>
        <v>943</v>
      </c>
      <c r="AJ1258" s="54">
        <f t="shared" si="299"/>
        <v>1886000</v>
      </c>
    </row>
    <row r="1259" spans="1:36">
      <c r="A1259" t="s">
        <v>1668</v>
      </c>
      <c r="B1259">
        <v>0</v>
      </c>
      <c r="C1259" t="s">
        <v>125</v>
      </c>
      <c r="D1259" t="s">
        <v>313</v>
      </c>
      <c r="E1259">
        <v>60</v>
      </c>
      <c r="F1259" t="s">
        <v>232</v>
      </c>
      <c r="G1259" s="54">
        <f>ROUNDUP(装备强化!$F$3*INDEX(装备强化!$C$12:$C$26,MATCH(装备强化附表!G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37</v>
      </c>
      <c r="H1259" s="54">
        <f t="shared" si="285"/>
        <v>74000</v>
      </c>
      <c r="I1259" s="54">
        <f>ROUNDUP(装备强化!$F$3*INDEX(装备强化!$C$12:$C$26,MATCH(装备强化附表!I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55</v>
      </c>
      <c r="J1259" s="54">
        <f t="shared" si="286"/>
        <v>110000</v>
      </c>
      <c r="K1259" s="54">
        <f>ROUNDUP(装备强化!$F$3*INDEX(装备强化!$C$12:$C$26,MATCH(装备强化附表!K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82</v>
      </c>
      <c r="L1259" s="54">
        <f t="shared" si="287"/>
        <v>164000</v>
      </c>
      <c r="M1259" s="54">
        <f>ROUNDUP(装备强化!$F$3*INDEX(装备强化!$C$12:$C$26,MATCH(装备强化附表!M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100</v>
      </c>
      <c r="N1259" s="54">
        <f t="shared" si="288"/>
        <v>200000</v>
      </c>
      <c r="O1259" s="54">
        <f>ROUNDUP(装备强化!$F$3*INDEX(装备强化!$C$12:$C$26,MATCH(装备强化附表!O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127</v>
      </c>
      <c r="P1259" s="54">
        <f t="shared" si="289"/>
        <v>254000</v>
      </c>
      <c r="Q1259" s="54">
        <f>ROUNDUP(装备强化!$F$3*INDEX(装备强化!$C$12:$C$26,MATCH(装备强化附表!Q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227</v>
      </c>
      <c r="R1259" s="54">
        <f t="shared" si="290"/>
        <v>454000</v>
      </c>
      <c r="S1259" s="54">
        <f>ROUNDUP(装备强化!$F$3*INDEX(装备强化!$C$12:$C$26,MATCH(装备强化附表!S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263</v>
      </c>
      <c r="T1259" s="54">
        <f t="shared" si="291"/>
        <v>526000</v>
      </c>
      <c r="U1259" s="54">
        <f>ROUNDUP(装备强化!$F$3*INDEX(装备强化!$C$12:$C$26,MATCH(装备强化附表!U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300</v>
      </c>
      <c r="V1259" s="54">
        <f t="shared" si="292"/>
        <v>600000</v>
      </c>
      <c r="W1259" s="54">
        <f>ROUNDUP(装备强化!$F$3*INDEX(装备强化!$C$12:$C$26,MATCH(装备强化附表!W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336</v>
      </c>
      <c r="X1259" s="54">
        <f t="shared" si="293"/>
        <v>672000</v>
      </c>
      <c r="Y1259" s="54">
        <f>ROUNDUP(装备强化!$F$3*INDEX(装备强化!$C$12:$C$26,MATCH(装备强化附表!Y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372</v>
      </c>
      <c r="Z1259" s="54">
        <f t="shared" si="294"/>
        <v>744000</v>
      </c>
      <c r="AA1259" s="54">
        <f>ROUNDUP(装备强化!$F$3*INDEX(装备强化!$C$12:$C$26,MATCH(装备强化附表!AA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653</v>
      </c>
      <c r="AB1259" s="54">
        <f t="shared" si="295"/>
        <v>1306000</v>
      </c>
      <c r="AC1259" s="54">
        <f>ROUNDUP(装备强化!$F$3*INDEX(装备强化!$C$12:$C$26,MATCH(装备强化附表!AC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725</v>
      </c>
      <c r="AD1259" s="54">
        <f t="shared" si="296"/>
        <v>1450000</v>
      </c>
      <c r="AE1259" s="54">
        <f>ROUNDUP(装备强化!$F$3*INDEX(装备强化!$C$12:$C$26,MATCH(装备强化附表!AE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798</v>
      </c>
      <c r="AF1259" s="54">
        <f t="shared" si="297"/>
        <v>1596000</v>
      </c>
      <c r="AG1259" s="54">
        <f>ROUNDUP(装备强化!$F$3*INDEX(装备强化!$C$12:$C$26,MATCH(装备强化附表!AG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870</v>
      </c>
      <c r="AH1259" s="54">
        <f t="shared" si="298"/>
        <v>1740000</v>
      </c>
      <c r="AI1259" s="54">
        <f>ROUNDUP(装备强化!$F$3*INDEX(装备强化!$C$12:$C$26,MATCH(装备强化附表!AI$1,装备强化!$B$12:$B$26,0))*INDEX(装备强化!$G$12:$G$16,MATCH(装备强化附表!$D1259,装备强化!$F$12:$F$16,0))*(INDEX(装备强化!$K$12:$K$26,MATCH(装备强化附表!$E1259,装备强化!$J$12:$J$26,0))+IF($B1259=1,装备强化!$K$28,0))*INDEX(装备强化!$O$12:$O$21,MATCH(装备强化附表!$C1259,装备强化!$N$12:$N$21,0)),0)</f>
        <v>943</v>
      </c>
      <c r="AJ1259" s="54">
        <f t="shared" si="299"/>
        <v>1886000</v>
      </c>
    </row>
    <row r="1260" spans="1:36">
      <c r="A1260" t="s">
        <v>1673</v>
      </c>
      <c r="B1260">
        <v>0</v>
      </c>
      <c r="C1260" t="s">
        <v>130</v>
      </c>
      <c r="D1260" t="s">
        <v>313</v>
      </c>
      <c r="E1260">
        <v>60</v>
      </c>
      <c r="F1260" t="s">
        <v>232</v>
      </c>
      <c r="G1260" s="54">
        <f>ROUNDUP(装备强化!$F$3*INDEX(装备强化!$C$12:$C$26,MATCH(装备强化附表!G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29</v>
      </c>
      <c r="H1260" s="54">
        <f t="shared" si="285"/>
        <v>58000</v>
      </c>
      <c r="I1260" s="54">
        <f>ROUNDUP(装备强化!$F$3*INDEX(装备强化!$C$12:$C$26,MATCH(装备强化附表!I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44</v>
      </c>
      <c r="J1260" s="54">
        <f t="shared" si="286"/>
        <v>88000</v>
      </c>
      <c r="K1260" s="54">
        <f>ROUNDUP(装备强化!$F$3*INDEX(装备强化!$C$12:$C$26,MATCH(装备强化附表!K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66</v>
      </c>
      <c r="L1260" s="54">
        <f t="shared" si="287"/>
        <v>132000</v>
      </c>
      <c r="M1260" s="54">
        <f>ROUNDUP(装备强化!$F$3*INDEX(装备强化!$C$12:$C$26,MATCH(装备强化附表!M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80</v>
      </c>
      <c r="N1260" s="54">
        <f t="shared" si="288"/>
        <v>160000</v>
      </c>
      <c r="O1260" s="54">
        <f>ROUNDUP(装备强化!$F$3*INDEX(装备强化!$C$12:$C$26,MATCH(装备强化附表!O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102</v>
      </c>
      <c r="P1260" s="54">
        <f t="shared" si="289"/>
        <v>204000</v>
      </c>
      <c r="Q1260" s="54">
        <f>ROUNDUP(装备强化!$F$3*INDEX(装备强化!$C$12:$C$26,MATCH(装备强化附表!Q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182</v>
      </c>
      <c r="R1260" s="54">
        <f t="shared" si="290"/>
        <v>364000</v>
      </c>
      <c r="S1260" s="54">
        <f>ROUNDUP(装备强化!$F$3*INDEX(装备强化!$C$12:$C$26,MATCH(装备强化附表!S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211</v>
      </c>
      <c r="T1260" s="54">
        <f t="shared" si="291"/>
        <v>422000</v>
      </c>
      <c r="U1260" s="54">
        <f>ROUNDUP(装备强化!$F$3*INDEX(装备强化!$C$12:$C$26,MATCH(装备强化附表!U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240</v>
      </c>
      <c r="V1260" s="54">
        <f t="shared" si="292"/>
        <v>480000</v>
      </c>
      <c r="W1260" s="54">
        <f>ROUNDUP(装备强化!$F$3*INDEX(装备强化!$C$12:$C$26,MATCH(装备强化附表!W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269</v>
      </c>
      <c r="X1260" s="54">
        <f t="shared" si="293"/>
        <v>538000</v>
      </c>
      <c r="Y1260" s="54">
        <f>ROUNDUP(装备强化!$F$3*INDEX(装备强化!$C$12:$C$26,MATCH(装备强化附表!Y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298</v>
      </c>
      <c r="Z1260" s="54">
        <f t="shared" si="294"/>
        <v>596000</v>
      </c>
      <c r="AA1260" s="54">
        <f>ROUNDUP(装备强化!$F$3*INDEX(装备强化!$C$12:$C$26,MATCH(装备强化附表!AA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522</v>
      </c>
      <c r="AB1260" s="54">
        <f t="shared" si="295"/>
        <v>1044000</v>
      </c>
      <c r="AC1260" s="54">
        <f>ROUNDUP(装备强化!$F$3*INDEX(装备强化!$C$12:$C$26,MATCH(装备强化附表!AC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580</v>
      </c>
      <c r="AD1260" s="54">
        <f t="shared" si="296"/>
        <v>1160000</v>
      </c>
      <c r="AE1260" s="54">
        <f>ROUNDUP(装备强化!$F$3*INDEX(装备强化!$C$12:$C$26,MATCH(装备强化附表!AE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638</v>
      </c>
      <c r="AF1260" s="54">
        <f t="shared" si="297"/>
        <v>1276000</v>
      </c>
      <c r="AG1260" s="54">
        <f>ROUNDUP(装备强化!$F$3*INDEX(装备强化!$C$12:$C$26,MATCH(装备强化附表!AG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696</v>
      </c>
      <c r="AH1260" s="54">
        <f t="shared" si="298"/>
        <v>1392000</v>
      </c>
      <c r="AI1260" s="54">
        <f>ROUNDUP(装备强化!$F$3*INDEX(装备强化!$C$12:$C$26,MATCH(装备强化附表!AI$1,装备强化!$B$12:$B$26,0))*INDEX(装备强化!$G$12:$G$16,MATCH(装备强化附表!$D1260,装备强化!$F$12:$F$16,0))*(INDEX(装备强化!$K$12:$K$26,MATCH(装备强化附表!$E1260,装备强化!$J$12:$J$26,0))+IF($B1260=1,装备强化!$K$28,0))*INDEX(装备强化!$O$12:$O$21,MATCH(装备强化附表!$C1260,装备强化!$N$12:$N$21,0)),0)</f>
        <v>754</v>
      </c>
      <c r="AJ1260" s="54">
        <f t="shared" si="299"/>
        <v>1508000</v>
      </c>
    </row>
    <row r="1261" spans="1:36">
      <c r="A1261" t="s">
        <v>1678</v>
      </c>
      <c r="B1261">
        <v>0</v>
      </c>
      <c r="C1261" t="s">
        <v>131</v>
      </c>
      <c r="D1261" t="s">
        <v>313</v>
      </c>
      <c r="E1261">
        <v>60</v>
      </c>
      <c r="F1261" t="s">
        <v>232</v>
      </c>
      <c r="G1261" s="54">
        <f>ROUNDUP(装备强化!$F$3*INDEX(装备强化!$C$12:$C$26,MATCH(装备强化附表!G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29</v>
      </c>
      <c r="H1261" s="54">
        <f t="shared" si="285"/>
        <v>58000</v>
      </c>
      <c r="I1261" s="54">
        <f>ROUNDUP(装备强化!$F$3*INDEX(装备强化!$C$12:$C$26,MATCH(装备强化附表!I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44</v>
      </c>
      <c r="J1261" s="54">
        <f t="shared" si="286"/>
        <v>88000</v>
      </c>
      <c r="K1261" s="54">
        <f>ROUNDUP(装备强化!$F$3*INDEX(装备强化!$C$12:$C$26,MATCH(装备强化附表!K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66</v>
      </c>
      <c r="L1261" s="54">
        <f t="shared" si="287"/>
        <v>132000</v>
      </c>
      <c r="M1261" s="54">
        <f>ROUNDUP(装备强化!$F$3*INDEX(装备强化!$C$12:$C$26,MATCH(装备强化附表!M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80</v>
      </c>
      <c r="N1261" s="54">
        <f t="shared" si="288"/>
        <v>160000</v>
      </c>
      <c r="O1261" s="54">
        <f>ROUNDUP(装备强化!$F$3*INDEX(装备强化!$C$12:$C$26,MATCH(装备强化附表!O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102</v>
      </c>
      <c r="P1261" s="54">
        <f t="shared" si="289"/>
        <v>204000</v>
      </c>
      <c r="Q1261" s="54">
        <f>ROUNDUP(装备强化!$F$3*INDEX(装备强化!$C$12:$C$26,MATCH(装备强化附表!Q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182</v>
      </c>
      <c r="R1261" s="54">
        <f t="shared" si="290"/>
        <v>364000</v>
      </c>
      <c r="S1261" s="54">
        <f>ROUNDUP(装备强化!$F$3*INDEX(装备强化!$C$12:$C$26,MATCH(装备强化附表!S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211</v>
      </c>
      <c r="T1261" s="54">
        <f t="shared" si="291"/>
        <v>422000</v>
      </c>
      <c r="U1261" s="54">
        <f>ROUNDUP(装备强化!$F$3*INDEX(装备强化!$C$12:$C$26,MATCH(装备强化附表!U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240</v>
      </c>
      <c r="V1261" s="54">
        <f t="shared" si="292"/>
        <v>480000</v>
      </c>
      <c r="W1261" s="54">
        <f>ROUNDUP(装备强化!$F$3*INDEX(装备强化!$C$12:$C$26,MATCH(装备强化附表!W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269</v>
      </c>
      <c r="X1261" s="54">
        <f t="shared" si="293"/>
        <v>538000</v>
      </c>
      <c r="Y1261" s="54">
        <f>ROUNDUP(装备强化!$F$3*INDEX(装备强化!$C$12:$C$26,MATCH(装备强化附表!Y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298</v>
      </c>
      <c r="Z1261" s="54">
        <f t="shared" si="294"/>
        <v>596000</v>
      </c>
      <c r="AA1261" s="54">
        <f>ROUNDUP(装备强化!$F$3*INDEX(装备强化!$C$12:$C$26,MATCH(装备强化附表!AA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522</v>
      </c>
      <c r="AB1261" s="54">
        <f t="shared" si="295"/>
        <v>1044000</v>
      </c>
      <c r="AC1261" s="54">
        <f>ROUNDUP(装备强化!$F$3*INDEX(装备强化!$C$12:$C$26,MATCH(装备强化附表!AC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580</v>
      </c>
      <c r="AD1261" s="54">
        <f t="shared" si="296"/>
        <v>1160000</v>
      </c>
      <c r="AE1261" s="54">
        <f>ROUNDUP(装备强化!$F$3*INDEX(装备强化!$C$12:$C$26,MATCH(装备强化附表!AE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638</v>
      </c>
      <c r="AF1261" s="54">
        <f t="shared" si="297"/>
        <v>1276000</v>
      </c>
      <c r="AG1261" s="54">
        <f>ROUNDUP(装备强化!$F$3*INDEX(装备强化!$C$12:$C$26,MATCH(装备强化附表!AG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696</v>
      </c>
      <c r="AH1261" s="54">
        <f t="shared" si="298"/>
        <v>1392000</v>
      </c>
      <c r="AI1261" s="54">
        <f>ROUNDUP(装备强化!$F$3*INDEX(装备强化!$C$12:$C$26,MATCH(装备强化附表!AI$1,装备强化!$B$12:$B$26,0))*INDEX(装备强化!$G$12:$G$16,MATCH(装备强化附表!$D1261,装备强化!$F$12:$F$16,0))*(INDEX(装备强化!$K$12:$K$26,MATCH(装备强化附表!$E1261,装备强化!$J$12:$J$26,0))+IF($B1261=1,装备强化!$K$28,0))*INDEX(装备强化!$O$12:$O$21,MATCH(装备强化附表!$C1261,装备强化!$N$12:$N$21,0)),0)</f>
        <v>754</v>
      </c>
      <c r="AJ1261" s="54">
        <f t="shared" si="299"/>
        <v>1508000</v>
      </c>
    </row>
    <row r="1262" spans="1:36">
      <c r="A1262" t="s">
        <v>1683</v>
      </c>
      <c r="B1262">
        <v>0</v>
      </c>
      <c r="C1262" t="s">
        <v>132</v>
      </c>
      <c r="D1262" t="s">
        <v>313</v>
      </c>
      <c r="E1262">
        <v>60</v>
      </c>
      <c r="F1262" t="s">
        <v>232</v>
      </c>
      <c r="G1262" s="54">
        <f>ROUNDUP(装备强化!$F$3*INDEX(装备强化!$C$12:$C$26,MATCH(装备强化附表!G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18</v>
      </c>
      <c r="H1262" s="54">
        <f t="shared" si="285"/>
        <v>36000</v>
      </c>
      <c r="I1262" s="54">
        <f>ROUNDUP(装备强化!$F$3*INDEX(装备强化!$C$12:$C$26,MATCH(装备强化附表!I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27</v>
      </c>
      <c r="J1262" s="54">
        <f t="shared" si="286"/>
        <v>54000</v>
      </c>
      <c r="K1262" s="54">
        <f>ROUNDUP(装备强化!$F$3*INDEX(装备强化!$C$12:$C$26,MATCH(装备强化附表!K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40</v>
      </c>
      <c r="L1262" s="54">
        <f t="shared" si="287"/>
        <v>80000</v>
      </c>
      <c r="M1262" s="54">
        <f>ROUNDUP(装备强化!$F$3*INDEX(装备强化!$C$12:$C$26,MATCH(装备强化附表!M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48</v>
      </c>
      <c r="N1262" s="54">
        <f t="shared" si="288"/>
        <v>96000</v>
      </c>
      <c r="O1262" s="54">
        <f>ROUNDUP(装备强化!$F$3*INDEX(装备强化!$C$12:$C$26,MATCH(装备强化附表!O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61</v>
      </c>
      <c r="P1262" s="54">
        <f t="shared" si="289"/>
        <v>122000</v>
      </c>
      <c r="Q1262" s="54">
        <f>ROUNDUP(装备强化!$F$3*INDEX(装备强化!$C$12:$C$26,MATCH(装备强化附表!Q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109</v>
      </c>
      <c r="R1262" s="54">
        <f t="shared" si="290"/>
        <v>218000</v>
      </c>
      <c r="S1262" s="54">
        <f>ROUNDUP(装备强化!$F$3*INDEX(装备强化!$C$12:$C$26,MATCH(装备强化附表!S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127</v>
      </c>
      <c r="T1262" s="54">
        <f t="shared" si="291"/>
        <v>254000</v>
      </c>
      <c r="U1262" s="54">
        <f>ROUNDUP(装备强化!$F$3*INDEX(装备强化!$C$12:$C$26,MATCH(装备强化附表!U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144</v>
      </c>
      <c r="V1262" s="54">
        <f t="shared" si="292"/>
        <v>288000</v>
      </c>
      <c r="W1262" s="54">
        <f>ROUNDUP(装备强化!$F$3*INDEX(装备强化!$C$12:$C$26,MATCH(装备强化附表!W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161</v>
      </c>
      <c r="X1262" s="54">
        <f t="shared" si="293"/>
        <v>322000</v>
      </c>
      <c r="Y1262" s="54">
        <f>ROUNDUP(装备强化!$F$3*INDEX(装备强化!$C$12:$C$26,MATCH(装备强化附表!Y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179</v>
      </c>
      <c r="Z1262" s="54">
        <f t="shared" si="294"/>
        <v>358000</v>
      </c>
      <c r="AA1262" s="54">
        <f>ROUNDUP(装备强化!$F$3*INDEX(装备强化!$C$12:$C$26,MATCH(装备强化附表!AA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314</v>
      </c>
      <c r="AB1262" s="54">
        <f t="shared" si="295"/>
        <v>628000</v>
      </c>
      <c r="AC1262" s="54">
        <f>ROUNDUP(装备强化!$F$3*INDEX(装备强化!$C$12:$C$26,MATCH(装备强化附表!AC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348</v>
      </c>
      <c r="AD1262" s="54">
        <f t="shared" si="296"/>
        <v>696000</v>
      </c>
      <c r="AE1262" s="54">
        <f>ROUNDUP(装备强化!$F$3*INDEX(装备强化!$C$12:$C$26,MATCH(装备强化附表!AE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383</v>
      </c>
      <c r="AF1262" s="54">
        <f t="shared" si="297"/>
        <v>766000</v>
      </c>
      <c r="AG1262" s="54">
        <f>ROUNDUP(装备强化!$F$3*INDEX(装备强化!$C$12:$C$26,MATCH(装备强化附表!AG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418</v>
      </c>
      <c r="AH1262" s="54">
        <f t="shared" si="298"/>
        <v>836000</v>
      </c>
      <c r="AI1262" s="54">
        <f>ROUNDUP(装备强化!$F$3*INDEX(装备强化!$C$12:$C$26,MATCH(装备强化附表!AI$1,装备强化!$B$12:$B$26,0))*INDEX(装备强化!$G$12:$G$16,MATCH(装备强化附表!$D1262,装备强化!$F$12:$F$16,0))*(INDEX(装备强化!$K$12:$K$26,MATCH(装备强化附表!$E1262,装备强化!$J$12:$J$26,0))+IF($B1262=1,装备强化!$K$28,0))*INDEX(装备强化!$O$12:$O$21,MATCH(装备强化附表!$C1262,装备强化!$N$12:$N$21,0)),0)</f>
        <v>453</v>
      </c>
      <c r="AJ1262" s="54">
        <f t="shared" si="299"/>
        <v>906000</v>
      </c>
    </row>
    <row r="1263" spans="1:36">
      <c r="A1263" t="s">
        <v>1688</v>
      </c>
      <c r="B1263">
        <v>0</v>
      </c>
      <c r="C1263" t="s">
        <v>127</v>
      </c>
      <c r="D1263" t="s">
        <v>313</v>
      </c>
      <c r="E1263">
        <v>60</v>
      </c>
      <c r="F1263" t="s">
        <v>135</v>
      </c>
      <c r="G1263" s="54">
        <f>ROUNDUP(装备强化!$F$3*INDEX(装备强化!$C$12:$C$26,MATCH(装备强化附表!G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58</v>
      </c>
      <c r="H1263" s="54">
        <f t="shared" si="285"/>
        <v>116000</v>
      </c>
      <c r="I1263" s="54">
        <f>ROUNDUP(装备强化!$F$3*INDEX(装备强化!$C$12:$C$26,MATCH(装备强化附表!I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87</v>
      </c>
      <c r="J1263" s="54">
        <f t="shared" si="286"/>
        <v>174000</v>
      </c>
      <c r="K1263" s="54">
        <f>ROUNDUP(装备强化!$F$3*INDEX(装备强化!$C$12:$C$26,MATCH(装备强化附表!K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131</v>
      </c>
      <c r="L1263" s="54">
        <f t="shared" si="287"/>
        <v>262000</v>
      </c>
      <c r="M1263" s="54">
        <f>ROUNDUP(装备强化!$F$3*INDEX(装备强化!$C$12:$C$26,MATCH(装备强化附表!M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160</v>
      </c>
      <c r="N1263" s="54">
        <f t="shared" si="288"/>
        <v>320000</v>
      </c>
      <c r="O1263" s="54">
        <f>ROUNDUP(装备强化!$F$3*INDEX(装备强化!$C$12:$C$26,MATCH(装备强化附表!O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203</v>
      </c>
      <c r="P1263" s="54">
        <f t="shared" si="289"/>
        <v>406000</v>
      </c>
      <c r="Q1263" s="54">
        <f>ROUNDUP(装备强化!$F$3*INDEX(装备强化!$C$12:$C$26,MATCH(装备强化附表!Q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363</v>
      </c>
      <c r="R1263" s="54">
        <f t="shared" si="290"/>
        <v>726000</v>
      </c>
      <c r="S1263" s="54">
        <f>ROUNDUP(装备强化!$F$3*INDEX(装备强化!$C$12:$C$26,MATCH(装备强化附表!S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421</v>
      </c>
      <c r="T1263" s="54">
        <f t="shared" si="291"/>
        <v>842000</v>
      </c>
      <c r="U1263" s="54">
        <f>ROUNDUP(装备强化!$F$3*INDEX(装备强化!$C$12:$C$26,MATCH(装备强化附表!U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479</v>
      </c>
      <c r="V1263" s="54">
        <f t="shared" si="292"/>
        <v>958000</v>
      </c>
      <c r="W1263" s="54">
        <f>ROUNDUP(装备强化!$F$3*INDEX(装备强化!$C$12:$C$26,MATCH(装备强化附表!W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537</v>
      </c>
      <c r="X1263" s="54">
        <f t="shared" si="293"/>
        <v>1074000</v>
      </c>
      <c r="Y1263" s="54">
        <f>ROUNDUP(装备强化!$F$3*INDEX(装备强化!$C$12:$C$26,MATCH(装备强化附表!Y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595</v>
      </c>
      <c r="Z1263" s="54">
        <f t="shared" si="294"/>
        <v>1190000</v>
      </c>
      <c r="AA1263" s="54">
        <f>ROUNDUP(装备强化!$F$3*INDEX(装备强化!$C$12:$C$26,MATCH(装备强化附表!AA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1044</v>
      </c>
      <c r="AB1263" s="54">
        <f t="shared" si="295"/>
        <v>2088000</v>
      </c>
      <c r="AC1263" s="54">
        <f>ROUNDUP(装备强化!$F$3*INDEX(装备强化!$C$12:$C$26,MATCH(装备强化附表!AC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1160</v>
      </c>
      <c r="AD1263" s="54">
        <f t="shared" si="296"/>
        <v>2320000</v>
      </c>
      <c r="AE1263" s="54">
        <f>ROUNDUP(装备强化!$F$3*INDEX(装备强化!$C$12:$C$26,MATCH(装备强化附表!AE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1276</v>
      </c>
      <c r="AF1263" s="54">
        <f t="shared" si="297"/>
        <v>2552000</v>
      </c>
      <c r="AG1263" s="54">
        <f>ROUNDUP(装备强化!$F$3*INDEX(装备强化!$C$12:$C$26,MATCH(装备强化附表!AG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1392</v>
      </c>
      <c r="AH1263" s="54">
        <f t="shared" si="298"/>
        <v>2784000</v>
      </c>
      <c r="AI1263" s="54">
        <f>ROUNDUP(装备强化!$F$3*INDEX(装备强化!$C$12:$C$26,MATCH(装备强化附表!AI$1,装备强化!$B$12:$B$26,0))*INDEX(装备强化!$G$12:$G$16,MATCH(装备强化附表!$D1263,装备强化!$F$12:$F$16,0))*(INDEX(装备强化!$K$12:$K$26,MATCH(装备强化附表!$E1263,装备强化!$J$12:$J$26,0))+IF($B1263=1,装备强化!$K$28,0))*INDEX(装备强化!$O$12:$O$21,MATCH(装备强化附表!$C1263,装备强化!$N$12:$N$21,0)),0)</f>
        <v>1508</v>
      </c>
      <c r="AJ1263" s="54">
        <f t="shared" si="299"/>
        <v>3016000</v>
      </c>
    </row>
    <row r="1264" spans="1:36">
      <c r="A1264" t="s">
        <v>1693</v>
      </c>
      <c r="B1264">
        <v>1</v>
      </c>
      <c r="C1264" t="s">
        <v>127</v>
      </c>
      <c r="D1264" t="s">
        <v>313</v>
      </c>
      <c r="E1264">
        <v>60</v>
      </c>
      <c r="F1264" t="s">
        <v>135</v>
      </c>
      <c r="G1264" s="54">
        <f>ROUNDUP(装备强化!$F$3*INDEX(装备强化!$C$12:$C$26,MATCH(装备强化附表!G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70</v>
      </c>
      <c r="H1264" s="54">
        <f t="shared" si="285"/>
        <v>140000</v>
      </c>
      <c r="I1264" s="54">
        <f>ROUNDUP(装备强化!$F$3*INDEX(装备强化!$C$12:$C$26,MATCH(装备强化附表!I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105</v>
      </c>
      <c r="J1264" s="54">
        <f t="shared" si="286"/>
        <v>210000</v>
      </c>
      <c r="K1264" s="54">
        <f>ROUNDUP(装备强化!$F$3*INDEX(装备强化!$C$12:$C$26,MATCH(装备强化附表!K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158</v>
      </c>
      <c r="L1264" s="54">
        <f t="shared" si="287"/>
        <v>316000</v>
      </c>
      <c r="M1264" s="54">
        <f>ROUNDUP(装备强化!$F$3*INDEX(装备强化!$C$12:$C$26,MATCH(装备强化附表!M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193</v>
      </c>
      <c r="N1264" s="54">
        <f t="shared" si="288"/>
        <v>386000</v>
      </c>
      <c r="O1264" s="54">
        <f>ROUNDUP(装备强化!$F$3*INDEX(装备强化!$C$12:$C$26,MATCH(装备强化附表!O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245</v>
      </c>
      <c r="P1264" s="54">
        <f t="shared" si="289"/>
        <v>490000</v>
      </c>
      <c r="Q1264" s="54">
        <f>ROUNDUP(装备强化!$F$3*INDEX(装备强化!$C$12:$C$26,MATCH(装备强化附表!Q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438</v>
      </c>
      <c r="R1264" s="54">
        <f t="shared" si="290"/>
        <v>876000</v>
      </c>
      <c r="S1264" s="54">
        <f>ROUNDUP(装备强化!$F$3*INDEX(装备强化!$C$12:$C$26,MATCH(装备强化附表!S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508</v>
      </c>
      <c r="T1264" s="54">
        <f t="shared" si="291"/>
        <v>1016000</v>
      </c>
      <c r="U1264" s="54">
        <f>ROUNDUP(装备强化!$F$3*INDEX(装备强化!$C$12:$C$26,MATCH(装备强化附表!U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578</v>
      </c>
      <c r="V1264" s="54">
        <f t="shared" si="292"/>
        <v>1156000</v>
      </c>
      <c r="W1264" s="54">
        <f>ROUNDUP(装备强化!$F$3*INDEX(装备强化!$C$12:$C$26,MATCH(装备强化附表!W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648</v>
      </c>
      <c r="X1264" s="54">
        <f t="shared" si="293"/>
        <v>1296000</v>
      </c>
      <c r="Y1264" s="54">
        <f>ROUNDUP(装备强化!$F$3*INDEX(装备强化!$C$12:$C$26,MATCH(装备强化附表!Y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718</v>
      </c>
      <c r="Z1264" s="54">
        <f t="shared" si="294"/>
        <v>1436000</v>
      </c>
      <c r="AA1264" s="54">
        <f>ROUNDUP(装备强化!$F$3*INDEX(装备强化!$C$12:$C$26,MATCH(装备强化附表!AA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1260</v>
      </c>
      <c r="AB1264" s="54">
        <f t="shared" si="295"/>
        <v>2520000</v>
      </c>
      <c r="AC1264" s="54">
        <f>ROUNDUP(装备强化!$F$3*INDEX(装备强化!$C$12:$C$26,MATCH(装备强化附表!AC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1400</v>
      </c>
      <c r="AD1264" s="54">
        <f t="shared" si="296"/>
        <v>2800000</v>
      </c>
      <c r="AE1264" s="54">
        <f>ROUNDUP(装备强化!$F$3*INDEX(装备强化!$C$12:$C$26,MATCH(装备强化附表!AE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1540</v>
      </c>
      <c r="AF1264" s="54">
        <f t="shared" si="297"/>
        <v>3080000</v>
      </c>
      <c r="AG1264" s="54">
        <f>ROUNDUP(装备强化!$F$3*INDEX(装备强化!$C$12:$C$26,MATCH(装备强化附表!AG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1680</v>
      </c>
      <c r="AH1264" s="54">
        <f t="shared" si="298"/>
        <v>3360000</v>
      </c>
      <c r="AI1264" s="54">
        <f>ROUNDUP(装备强化!$F$3*INDEX(装备强化!$C$12:$C$26,MATCH(装备强化附表!AI$1,装备强化!$B$12:$B$26,0))*INDEX(装备强化!$G$12:$G$16,MATCH(装备强化附表!$D1264,装备强化!$F$12:$F$16,0))*(INDEX(装备强化!$K$12:$K$26,MATCH(装备强化附表!$E1264,装备强化!$J$12:$J$26,0))+IF($B1264=1,装备强化!$K$28,0))*INDEX(装备强化!$O$12:$O$21,MATCH(装备强化附表!$C1264,装备强化!$N$12:$N$21,0)),0)</f>
        <v>1820</v>
      </c>
      <c r="AJ1264" s="54">
        <f t="shared" si="299"/>
        <v>3640000</v>
      </c>
    </row>
    <row r="1265" spans="1:36">
      <c r="A1265" t="s">
        <v>1698</v>
      </c>
      <c r="B1265">
        <v>0</v>
      </c>
      <c r="C1265" t="s">
        <v>128</v>
      </c>
      <c r="D1265" t="s">
        <v>313</v>
      </c>
      <c r="E1265">
        <v>60</v>
      </c>
      <c r="F1265" t="s">
        <v>135</v>
      </c>
      <c r="G1265" s="54">
        <f>ROUNDUP(装备强化!$F$3*INDEX(装备强化!$C$12:$C$26,MATCH(装备强化附表!G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37</v>
      </c>
      <c r="H1265" s="54">
        <f t="shared" si="285"/>
        <v>74000</v>
      </c>
      <c r="I1265" s="54">
        <f>ROUNDUP(装备强化!$F$3*INDEX(装备强化!$C$12:$C$26,MATCH(装备强化附表!I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55</v>
      </c>
      <c r="J1265" s="54">
        <f t="shared" si="286"/>
        <v>110000</v>
      </c>
      <c r="K1265" s="54">
        <f>ROUNDUP(装备强化!$F$3*INDEX(装备强化!$C$12:$C$26,MATCH(装备强化附表!K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82</v>
      </c>
      <c r="L1265" s="54">
        <f t="shared" si="287"/>
        <v>164000</v>
      </c>
      <c r="M1265" s="54">
        <f>ROUNDUP(装备强化!$F$3*INDEX(装备强化!$C$12:$C$26,MATCH(装备强化附表!M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100</v>
      </c>
      <c r="N1265" s="54">
        <f t="shared" si="288"/>
        <v>200000</v>
      </c>
      <c r="O1265" s="54">
        <f>ROUNDUP(装备强化!$F$3*INDEX(装备强化!$C$12:$C$26,MATCH(装备强化附表!O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127</v>
      </c>
      <c r="P1265" s="54">
        <f t="shared" si="289"/>
        <v>254000</v>
      </c>
      <c r="Q1265" s="54">
        <f>ROUNDUP(装备强化!$F$3*INDEX(装备强化!$C$12:$C$26,MATCH(装备强化附表!Q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227</v>
      </c>
      <c r="R1265" s="54">
        <f t="shared" si="290"/>
        <v>454000</v>
      </c>
      <c r="S1265" s="54">
        <f>ROUNDUP(装备强化!$F$3*INDEX(装备强化!$C$12:$C$26,MATCH(装备强化附表!S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263</v>
      </c>
      <c r="T1265" s="54">
        <f t="shared" si="291"/>
        <v>526000</v>
      </c>
      <c r="U1265" s="54">
        <f>ROUNDUP(装备强化!$F$3*INDEX(装备强化!$C$12:$C$26,MATCH(装备强化附表!U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300</v>
      </c>
      <c r="V1265" s="54">
        <f t="shared" si="292"/>
        <v>600000</v>
      </c>
      <c r="W1265" s="54">
        <f>ROUNDUP(装备强化!$F$3*INDEX(装备强化!$C$12:$C$26,MATCH(装备强化附表!W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336</v>
      </c>
      <c r="X1265" s="54">
        <f t="shared" si="293"/>
        <v>672000</v>
      </c>
      <c r="Y1265" s="54">
        <f>ROUNDUP(装备强化!$F$3*INDEX(装备强化!$C$12:$C$26,MATCH(装备强化附表!Y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372</v>
      </c>
      <c r="Z1265" s="54">
        <f t="shared" si="294"/>
        <v>744000</v>
      </c>
      <c r="AA1265" s="54">
        <f>ROUNDUP(装备强化!$F$3*INDEX(装备强化!$C$12:$C$26,MATCH(装备强化附表!AA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653</v>
      </c>
      <c r="AB1265" s="54">
        <f t="shared" si="295"/>
        <v>1306000</v>
      </c>
      <c r="AC1265" s="54">
        <f>ROUNDUP(装备强化!$F$3*INDEX(装备强化!$C$12:$C$26,MATCH(装备强化附表!AC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725</v>
      </c>
      <c r="AD1265" s="54">
        <f t="shared" si="296"/>
        <v>1450000</v>
      </c>
      <c r="AE1265" s="54">
        <f>ROUNDUP(装备强化!$F$3*INDEX(装备强化!$C$12:$C$26,MATCH(装备强化附表!AE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798</v>
      </c>
      <c r="AF1265" s="54">
        <f t="shared" si="297"/>
        <v>1596000</v>
      </c>
      <c r="AG1265" s="54">
        <f>ROUNDUP(装备强化!$F$3*INDEX(装备强化!$C$12:$C$26,MATCH(装备强化附表!AG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870</v>
      </c>
      <c r="AH1265" s="54">
        <f t="shared" si="298"/>
        <v>1740000</v>
      </c>
      <c r="AI1265" s="54">
        <f>ROUNDUP(装备强化!$F$3*INDEX(装备强化!$C$12:$C$26,MATCH(装备强化附表!AI$1,装备强化!$B$12:$B$26,0))*INDEX(装备强化!$G$12:$G$16,MATCH(装备强化附表!$D1265,装备强化!$F$12:$F$16,0))*(INDEX(装备强化!$K$12:$K$26,MATCH(装备强化附表!$E1265,装备强化!$J$12:$J$26,0))+IF($B1265=1,装备强化!$K$28,0))*INDEX(装备强化!$O$12:$O$21,MATCH(装备强化附表!$C1265,装备强化!$N$12:$N$21,0)),0)</f>
        <v>943</v>
      </c>
      <c r="AJ1265" s="54">
        <f t="shared" si="299"/>
        <v>1886000</v>
      </c>
    </row>
    <row r="1266" spans="1:36">
      <c r="A1266" t="s">
        <v>1703</v>
      </c>
      <c r="B1266">
        <v>1</v>
      </c>
      <c r="C1266" t="s">
        <v>128</v>
      </c>
      <c r="D1266" t="s">
        <v>313</v>
      </c>
      <c r="E1266">
        <v>60</v>
      </c>
      <c r="F1266" t="s">
        <v>135</v>
      </c>
      <c r="G1266" s="54">
        <f>ROUNDUP(装备强化!$F$3*INDEX(装备强化!$C$12:$C$26,MATCH(装备强化附表!G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44</v>
      </c>
      <c r="H1266" s="54">
        <f t="shared" si="285"/>
        <v>88000</v>
      </c>
      <c r="I1266" s="54">
        <f>ROUNDUP(装备强化!$F$3*INDEX(装备强化!$C$12:$C$26,MATCH(装备强化附表!I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66</v>
      </c>
      <c r="J1266" s="54">
        <f t="shared" si="286"/>
        <v>132000</v>
      </c>
      <c r="K1266" s="54">
        <f>ROUNDUP(装备强化!$F$3*INDEX(装备强化!$C$12:$C$26,MATCH(装备强化附表!K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99</v>
      </c>
      <c r="L1266" s="54">
        <f t="shared" si="287"/>
        <v>198000</v>
      </c>
      <c r="M1266" s="54">
        <f>ROUNDUP(装备强化!$F$3*INDEX(装备强化!$C$12:$C$26,MATCH(装备强化附表!M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121</v>
      </c>
      <c r="N1266" s="54">
        <f t="shared" si="288"/>
        <v>242000</v>
      </c>
      <c r="O1266" s="54">
        <f>ROUNDUP(装备强化!$F$3*INDEX(装备强化!$C$12:$C$26,MATCH(装备强化附表!O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154</v>
      </c>
      <c r="P1266" s="54">
        <f t="shared" si="289"/>
        <v>308000</v>
      </c>
      <c r="Q1266" s="54">
        <f>ROUNDUP(装备强化!$F$3*INDEX(装备强化!$C$12:$C$26,MATCH(装备强化附表!Q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274</v>
      </c>
      <c r="R1266" s="54">
        <f t="shared" si="290"/>
        <v>548000</v>
      </c>
      <c r="S1266" s="54">
        <f>ROUNDUP(装备强化!$F$3*INDEX(装备强化!$C$12:$C$26,MATCH(装备强化附表!S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318</v>
      </c>
      <c r="T1266" s="54">
        <f t="shared" si="291"/>
        <v>636000</v>
      </c>
      <c r="U1266" s="54">
        <f>ROUNDUP(装备强化!$F$3*INDEX(装备强化!$C$12:$C$26,MATCH(装备强化附表!U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361</v>
      </c>
      <c r="V1266" s="54">
        <f t="shared" si="292"/>
        <v>722000</v>
      </c>
      <c r="W1266" s="54">
        <f>ROUNDUP(装备强化!$F$3*INDEX(装备强化!$C$12:$C$26,MATCH(装备强化附表!W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405</v>
      </c>
      <c r="X1266" s="54">
        <f t="shared" si="293"/>
        <v>810000</v>
      </c>
      <c r="Y1266" s="54">
        <f>ROUNDUP(装备强化!$F$3*INDEX(装备强化!$C$12:$C$26,MATCH(装备强化附表!Y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449</v>
      </c>
      <c r="Z1266" s="54">
        <f t="shared" si="294"/>
        <v>898000</v>
      </c>
      <c r="AA1266" s="54">
        <f>ROUNDUP(装备强化!$F$3*INDEX(装备强化!$C$12:$C$26,MATCH(装备强化附表!AA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788</v>
      </c>
      <c r="AB1266" s="54">
        <f t="shared" si="295"/>
        <v>1576000</v>
      </c>
      <c r="AC1266" s="54">
        <f>ROUNDUP(装备强化!$F$3*INDEX(装备强化!$C$12:$C$26,MATCH(装备强化附表!AC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875</v>
      </c>
      <c r="AD1266" s="54">
        <f t="shared" si="296"/>
        <v>1750000</v>
      </c>
      <c r="AE1266" s="54">
        <f>ROUNDUP(装备强化!$F$3*INDEX(装备强化!$C$12:$C$26,MATCH(装备强化附表!AE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963</v>
      </c>
      <c r="AF1266" s="54">
        <f t="shared" si="297"/>
        <v>1926000</v>
      </c>
      <c r="AG1266" s="54">
        <f>ROUNDUP(装备强化!$F$3*INDEX(装备强化!$C$12:$C$26,MATCH(装备强化附表!AG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1050</v>
      </c>
      <c r="AH1266" s="54">
        <f t="shared" si="298"/>
        <v>2100000</v>
      </c>
      <c r="AI1266" s="54">
        <f>ROUNDUP(装备强化!$F$3*INDEX(装备强化!$C$12:$C$26,MATCH(装备强化附表!AI$1,装备强化!$B$12:$B$26,0))*INDEX(装备强化!$G$12:$G$16,MATCH(装备强化附表!$D1266,装备强化!$F$12:$F$16,0))*(INDEX(装备强化!$K$12:$K$26,MATCH(装备强化附表!$E1266,装备强化!$J$12:$J$26,0))+IF($B1266=1,装备强化!$K$28,0))*INDEX(装备强化!$O$12:$O$21,MATCH(装备强化附表!$C1266,装备强化!$N$12:$N$21,0)),0)</f>
        <v>1138</v>
      </c>
      <c r="AJ1266" s="54">
        <f t="shared" si="299"/>
        <v>2276000</v>
      </c>
    </row>
    <row r="1267" spans="1:36">
      <c r="A1267" t="s">
        <v>1708</v>
      </c>
      <c r="B1267">
        <v>0</v>
      </c>
      <c r="C1267" t="s">
        <v>127</v>
      </c>
      <c r="D1267" t="s">
        <v>313</v>
      </c>
      <c r="E1267">
        <v>60</v>
      </c>
      <c r="F1267" t="s">
        <v>139</v>
      </c>
      <c r="G1267" s="54">
        <f>ROUNDUP(装备强化!$F$3*INDEX(装备强化!$C$12:$C$26,MATCH(装备强化附表!G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58</v>
      </c>
      <c r="H1267" s="54">
        <f t="shared" si="285"/>
        <v>116000</v>
      </c>
      <c r="I1267" s="54">
        <f>ROUNDUP(装备强化!$F$3*INDEX(装备强化!$C$12:$C$26,MATCH(装备强化附表!I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87</v>
      </c>
      <c r="J1267" s="54">
        <f t="shared" si="286"/>
        <v>174000</v>
      </c>
      <c r="K1267" s="54">
        <f>ROUNDUP(装备强化!$F$3*INDEX(装备强化!$C$12:$C$26,MATCH(装备强化附表!K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131</v>
      </c>
      <c r="L1267" s="54">
        <f t="shared" si="287"/>
        <v>262000</v>
      </c>
      <c r="M1267" s="54">
        <f>ROUNDUP(装备强化!$F$3*INDEX(装备强化!$C$12:$C$26,MATCH(装备强化附表!M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160</v>
      </c>
      <c r="N1267" s="54">
        <f t="shared" si="288"/>
        <v>320000</v>
      </c>
      <c r="O1267" s="54">
        <f>ROUNDUP(装备强化!$F$3*INDEX(装备强化!$C$12:$C$26,MATCH(装备强化附表!O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203</v>
      </c>
      <c r="P1267" s="54">
        <f t="shared" si="289"/>
        <v>406000</v>
      </c>
      <c r="Q1267" s="54">
        <f>ROUNDUP(装备强化!$F$3*INDEX(装备强化!$C$12:$C$26,MATCH(装备强化附表!Q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363</v>
      </c>
      <c r="R1267" s="54">
        <f t="shared" si="290"/>
        <v>726000</v>
      </c>
      <c r="S1267" s="54">
        <f>ROUNDUP(装备强化!$F$3*INDEX(装备强化!$C$12:$C$26,MATCH(装备强化附表!S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421</v>
      </c>
      <c r="T1267" s="54">
        <f t="shared" si="291"/>
        <v>842000</v>
      </c>
      <c r="U1267" s="54">
        <f>ROUNDUP(装备强化!$F$3*INDEX(装备强化!$C$12:$C$26,MATCH(装备强化附表!U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479</v>
      </c>
      <c r="V1267" s="54">
        <f t="shared" si="292"/>
        <v>958000</v>
      </c>
      <c r="W1267" s="54">
        <f>ROUNDUP(装备强化!$F$3*INDEX(装备强化!$C$12:$C$26,MATCH(装备强化附表!W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537</v>
      </c>
      <c r="X1267" s="54">
        <f t="shared" si="293"/>
        <v>1074000</v>
      </c>
      <c r="Y1267" s="54">
        <f>ROUNDUP(装备强化!$F$3*INDEX(装备强化!$C$12:$C$26,MATCH(装备强化附表!Y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595</v>
      </c>
      <c r="Z1267" s="54">
        <f t="shared" si="294"/>
        <v>1190000</v>
      </c>
      <c r="AA1267" s="54">
        <f>ROUNDUP(装备强化!$F$3*INDEX(装备强化!$C$12:$C$26,MATCH(装备强化附表!AA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1044</v>
      </c>
      <c r="AB1267" s="54">
        <f t="shared" si="295"/>
        <v>2088000</v>
      </c>
      <c r="AC1267" s="54">
        <f>ROUNDUP(装备强化!$F$3*INDEX(装备强化!$C$12:$C$26,MATCH(装备强化附表!AC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1160</v>
      </c>
      <c r="AD1267" s="54">
        <f t="shared" si="296"/>
        <v>2320000</v>
      </c>
      <c r="AE1267" s="54">
        <f>ROUNDUP(装备强化!$F$3*INDEX(装备强化!$C$12:$C$26,MATCH(装备强化附表!AE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1276</v>
      </c>
      <c r="AF1267" s="54">
        <f t="shared" si="297"/>
        <v>2552000</v>
      </c>
      <c r="AG1267" s="54">
        <f>ROUNDUP(装备强化!$F$3*INDEX(装备强化!$C$12:$C$26,MATCH(装备强化附表!AG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1392</v>
      </c>
      <c r="AH1267" s="54">
        <f t="shared" si="298"/>
        <v>2784000</v>
      </c>
      <c r="AI1267" s="54">
        <f>ROUNDUP(装备强化!$F$3*INDEX(装备强化!$C$12:$C$26,MATCH(装备强化附表!AI$1,装备强化!$B$12:$B$26,0))*INDEX(装备强化!$G$12:$G$16,MATCH(装备强化附表!$D1267,装备强化!$F$12:$F$16,0))*(INDEX(装备强化!$K$12:$K$26,MATCH(装备强化附表!$E1267,装备强化!$J$12:$J$26,0))+IF($B1267=1,装备强化!$K$28,0))*INDEX(装备强化!$O$12:$O$21,MATCH(装备强化附表!$C1267,装备强化!$N$12:$N$21,0)),0)</f>
        <v>1508</v>
      </c>
      <c r="AJ1267" s="54">
        <f t="shared" si="299"/>
        <v>3016000</v>
      </c>
    </row>
    <row r="1268" spans="1:36">
      <c r="A1268" t="s">
        <v>1713</v>
      </c>
      <c r="B1268">
        <v>1</v>
      </c>
      <c r="C1268" t="s">
        <v>127</v>
      </c>
      <c r="D1268" t="s">
        <v>313</v>
      </c>
      <c r="E1268">
        <v>60</v>
      </c>
      <c r="F1268" t="s">
        <v>139</v>
      </c>
      <c r="G1268" s="54">
        <f>ROUNDUP(装备强化!$F$3*INDEX(装备强化!$C$12:$C$26,MATCH(装备强化附表!G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70</v>
      </c>
      <c r="H1268" s="54">
        <f t="shared" si="285"/>
        <v>140000</v>
      </c>
      <c r="I1268" s="54">
        <f>ROUNDUP(装备强化!$F$3*INDEX(装备强化!$C$12:$C$26,MATCH(装备强化附表!I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105</v>
      </c>
      <c r="J1268" s="54">
        <f t="shared" si="286"/>
        <v>210000</v>
      </c>
      <c r="K1268" s="54">
        <f>ROUNDUP(装备强化!$F$3*INDEX(装备强化!$C$12:$C$26,MATCH(装备强化附表!K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158</v>
      </c>
      <c r="L1268" s="54">
        <f t="shared" si="287"/>
        <v>316000</v>
      </c>
      <c r="M1268" s="54">
        <f>ROUNDUP(装备强化!$F$3*INDEX(装备强化!$C$12:$C$26,MATCH(装备强化附表!M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193</v>
      </c>
      <c r="N1268" s="54">
        <f t="shared" si="288"/>
        <v>386000</v>
      </c>
      <c r="O1268" s="54">
        <f>ROUNDUP(装备强化!$F$3*INDEX(装备强化!$C$12:$C$26,MATCH(装备强化附表!O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245</v>
      </c>
      <c r="P1268" s="54">
        <f t="shared" si="289"/>
        <v>490000</v>
      </c>
      <c r="Q1268" s="54">
        <f>ROUNDUP(装备强化!$F$3*INDEX(装备强化!$C$12:$C$26,MATCH(装备强化附表!Q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438</v>
      </c>
      <c r="R1268" s="54">
        <f t="shared" si="290"/>
        <v>876000</v>
      </c>
      <c r="S1268" s="54">
        <f>ROUNDUP(装备强化!$F$3*INDEX(装备强化!$C$12:$C$26,MATCH(装备强化附表!S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508</v>
      </c>
      <c r="T1268" s="54">
        <f t="shared" si="291"/>
        <v>1016000</v>
      </c>
      <c r="U1268" s="54">
        <f>ROUNDUP(装备强化!$F$3*INDEX(装备强化!$C$12:$C$26,MATCH(装备强化附表!U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578</v>
      </c>
      <c r="V1268" s="54">
        <f t="shared" si="292"/>
        <v>1156000</v>
      </c>
      <c r="W1268" s="54">
        <f>ROUNDUP(装备强化!$F$3*INDEX(装备强化!$C$12:$C$26,MATCH(装备强化附表!W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648</v>
      </c>
      <c r="X1268" s="54">
        <f t="shared" si="293"/>
        <v>1296000</v>
      </c>
      <c r="Y1268" s="54">
        <f>ROUNDUP(装备强化!$F$3*INDEX(装备强化!$C$12:$C$26,MATCH(装备强化附表!Y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718</v>
      </c>
      <c r="Z1268" s="54">
        <f t="shared" si="294"/>
        <v>1436000</v>
      </c>
      <c r="AA1268" s="54">
        <f>ROUNDUP(装备强化!$F$3*INDEX(装备强化!$C$12:$C$26,MATCH(装备强化附表!AA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1260</v>
      </c>
      <c r="AB1268" s="54">
        <f t="shared" si="295"/>
        <v>2520000</v>
      </c>
      <c r="AC1268" s="54">
        <f>ROUNDUP(装备强化!$F$3*INDEX(装备强化!$C$12:$C$26,MATCH(装备强化附表!AC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1400</v>
      </c>
      <c r="AD1268" s="54">
        <f t="shared" si="296"/>
        <v>2800000</v>
      </c>
      <c r="AE1268" s="54">
        <f>ROUNDUP(装备强化!$F$3*INDEX(装备强化!$C$12:$C$26,MATCH(装备强化附表!AE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1540</v>
      </c>
      <c r="AF1268" s="54">
        <f t="shared" si="297"/>
        <v>3080000</v>
      </c>
      <c r="AG1268" s="54">
        <f>ROUNDUP(装备强化!$F$3*INDEX(装备强化!$C$12:$C$26,MATCH(装备强化附表!AG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1680</v>
      </c>
      <c r="AH1268" s="54">
        <f t="shared" si="298"/>
        <v>3360000</v>
      </c>
      <c r="AI1268" s="54">
        <f>ROUNDUP(装备强化!$F$3*INDEX(装备强化!$C$12:$C$26,MATCH(装备强化附表!AI$1,装备强化!$B$12:$B$26,0))*INDEX(装备强化!$G$12:$G$16,MATCH(装备强化附表!$D1268,装备强化!$F$12:$F$16,0))*(INDEX(装备强化!$K$12:$K$26,MATCH(装备强化附表!$E1268,装备强化!$J$12:$J$26,0))+IF($B1268=1,装备强化!$K$28,0))*INDEX(装备强化!$O$12:$O$21,MATCH(装备强化附表!$C1268,装备强化!$N$12:$N$21,0)),0)</f>
        <v>1820</v>
      </c>
      <c r="AJ1268" s="54">
        <f t="shared" si="299"/>
        <v>3640000</v>
      </c>
    </row>
    <row r="1269" spans="1:36">
      <c r="A1269" t="s">
        <v>1718</v>
      </c>
      <c r="B1269">
        <v>0</v>
      </c>
      <c r="C1269" t="s">
        <v>128</v>
      </c>
      <c r="D1269" t="s">
        <v>313</v>
      </c>
      <c r="E1269">
        <v>60</v>
      </c>
      <c r="F1269" t="s">
        <v>139</v>
      </c>
      <c r="G1269" s="54">
        <f>ROUNDUP(装备强化!$F$3*INDEX(装备强化!$C$12:$C$26,MATCH(装备强化附表!G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37</v>
      </c>
      <c r="H1269" s="54">
        <f t="shared" si="285"/>
        <v>74000</v>
      </c>
      <c r="I1269" s="54">
        <f>ROUNDUP(装备强化!$F$3*INDEX(装备强化!$C$12:$C$26,MATCH(装备强化附表!I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55</v>
      </c>
      <c r="J1269" s="54">
        <f t="shared" si="286"/>
        <v>110000</v>
      </c>
      <c r="K1269" s="54">
        <f>ROUNDUP(装备强化!$F$3*INDEX(装备强化!$C$12:$C$26,MATCH(装备强化附表!K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82</v>
      </c>
      <c r="L1269" s="54">
        <f t="shared" si="287"/>
        <v>164000</v>
      </c>
      <c r="M1269" s="54">
        <f>ROUNDUP(装备强化!$F$3*INDEX(装备强化!$C$12:$C$26,MATCH(装备强化附表!M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100</v>
      </c>
      <c r="N1269" s="54">
        <f t="shared" si="288"/>
        <v>200000</v>
      </c>
      <c r="O1269" s="54">
        <f>ROUNDUP(装备强化!$F$3*INDEX(装备强化!$C$12:$C$26,MATCH(装备强化附表!O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127</v>
      </c>
      <c r="P1269" s="54">
        <f t="shared" si="289"/>
        <v>254000</v>
      </c>
      <c r="Q1269" s="54">
        <f>ROUNDUP(装备强化!$F$3*INDEX(装备强化!$C$12:$C$26,MATCH(装备强化附表!Q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227</v>
      </c>
      <c r="R1269" s="54">
        <f t="shared" si="290"/>
        <v>454000</v>
      </c>
      <c r="S1269" s="54">
        <f>ROUNDUP(装备强化!$F$3*INDEX(装备强化!$C$12:$C$26,MATCH(装备强化附表!S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263</v>
      </c>
      <c r="T1269" s="54">
        <f t="shared" si="291"/>
        <v>526000</v>
      </c>
      <c r="U1269" s="54">
        <f>ROUNDUP(装备强化!$F$3*INDEX(装备强化!$C$12:$C$26,MATCH(装备强化附表!U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300</v>
      </c>
      <c r="V1269" s="54">
        <f t="shared" si="292"/>
        <v>600000</v>
      </c>
      <c r="W1269" s="54">
        <f>ROUNDUP(装备强化!$F$3*INDEX(装备强化!$C$12:$C$26,MATCH(装备强化附表!W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336</v>
      </c>
      <c r="X1269" s="54">
        <f t="shared" si="293"/>
        <v>672000</v>
      </c>
      <c r="Y1269" s="54">
        <f>ROUNDUP(装备强化!$F$3*INDEX(装备强化!$C$12:$C$26,MATCH(装备强化附表!Y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372</v>
      </c>
      <c r="Z1269" s="54">
        <f t="shared" si="294"/>
        <v>744000</v>
      </c>
      <c r="AA1269" s="54">
        <f>ROUNDUP(装备强化!$F$3*INDEX(装备强化!$C$12:$C$26,MATCH(装备强化附表!AA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653</v>
      </c>
      <c r="AB1269" s="54">
        <f t="shared" si="295"/>
        <v>1306000</v>
      </c>
      <c r="AC1269" s="54">
        <f>ROUNDUP(装备强化!$F$3*INDEX(装备强化!$C$12:$C$26,MATCH(装备强化附表!AC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725</v>
      </c>
      <c r="AD1269" s="54">
        <f t="shared" si="296"/>
        <v>1450000</v>
      </c>
      <c r="AE1269" s="54">
        <f>ROUNDUP(装备强化!$F$3*INDEX(装备强化!$C$12:$C$26,MATCH(装备强化附表!AE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798</v>
      </c>
      <c r="AF1269" s="54">
        <f t="shared" si="297"/>
        <v>1596000</v>
      </c>
      <c r="AG1269" s="54">
        <f>ROUNDUP(装备强化!$F$3*INDEX(装备强化!$C$12:$C$26,MATCH(装备强化附表!AG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870</v>
      </c>
      <c r="AH1269" s="54">
        <f t="shared" si="298"/>
        <v>1740000</v>
      </c>
      <c r="AI1269" s="54">
        <f>ROUNDUP(装备强化!$F$3*INDEX(装备强化!$C$12:$C$26,MATCH(装备强化附表!AI$1,装备强化!$B$12:$B$26,0))*INDEX(装备强化!$G$12:$G$16,MATCH(装备强化附表!$D1269,装备强化!$F$12:$F$16,0))*(INDEX(装备强化!$K$12:$K$26,MATCH(装备强化附表!$E1269,装备强化!$J$12:$J$26,0))+IF($B1269=1,装备强化!$K$28,0))*INDEX(装备强化!$O$12:$O$21,MATCH(装备强化附表!$C1269,装备强化!$N$12:$N$21,0)),0)</f>
        <v>943</v>
      </c>
      <c r="AJ1269" s="54">
        <f t="shared" si="299"/>
        <v>1886000</v>
      </c>
    </row>
    <row r="1270" spans="1:36">
      <c r="A1270" t="s">
        <v>1723</v>
      </c>
      <c r="B1270">
        <v>1</v>
      </c>
      <c r="C1270" t="s">
        <v>128</v>
      </c>
      <c r="D1270" t="s">
        <v>313</v>
      </c>
      <c r="E1270">
        <v>60</v>
      </c>
      <c r="F1270" t="s">
        <v>139</v>
      </c>
      <c r="G1270" s="54">
        <f>ROUNDUP(装备强化!$F$3*INDEX(装备强化!$C$12:$C$26,MATCH(装备强化附表!G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44</v>
      </c>
      <c r="H1270" s="54">
        <f t="shared" si="285"/>
        <v>88000</v>
      </c>
      <c r="I1270" s="54">
        <f>ROUNDUP(装备强化!$F$3*INDEX(装备强化!$C$12:$C$26,MATCH(装备强化附表!I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66</v>
      </c>
      <c r="J1270" s="54">
        <f t="shared" si="286"/>
        <v>132000</v>
      </c>
      <c r="K1270" s="54">
        <f>ROUNDUP(装备强化!$F$3*INDEX(装备强化!$C$12:$C$26,MATCH(装备强化附表!K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99</v>
      </c>
      <c r="L1270" s="54">
        <f t="shared" si="287"/>
        <v>198000</v>
      </c>
      <c r="M1270" s="54">
        <f>ROUNDUP(装备强化!$F$3*INDEX(装备强化!$C$12:$C$26,MATCH(装备强化附表!M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121</v>
      </c>
      <c r="N1270" s="54">
        <f t="shared" si="288"/>
        <v>242000</v>
      </c>
      <c r="O1270" s="54">
        <f>ROUNDUP(装备强化!$F$3*INDEX(装备强化!$C$12:$C$26,MATCH(装备强化附表!O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154</v>
      </c>
      <c r="P1270" s="54">
        <f t="shared" si="289"/>
        <v>308000</v>
      </c>
      <c r="Q1270" s="54">
        <f>ROUNDUP(装备强化!$F$3*INDEX(装备强化!$C$12:$C$26,MATCH(装备强化附表!Q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274</v>
      </c>
      <c r="R1270" s="54">
        <f t="shared" si="290"/>
        <v>548000</v>
      </c>
      <c r="S1270" s="54">
        <f>ROUNDUP(装备强化!$F$3*INDEX(装备强化!$C$12:$C$26,MATCH(装备强化附表!S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318</v>
      </c>
      <c r="T1270" s="54">
        <f t="shared" si="291"/>
        <v>636000</v>
      </c>
      <c r="U1270" s="54">
        <f>ROUNDUP(装备强化!$F$3*INDEX(装备强化!$C$12:$C$26,MATCH(装备强化附表!U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361</v>
      </c>
      <c r="V1270" s="54">
        <f t="shared" si="292"/>
        <v>722000</v>
      </c>
      <c r="W1270" s="54">
        <f>ROUNDUP(装备强化!$F$3*INDEX(装备强化!$C$12:$C$26,MATCH(装备强化附表!W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405</v>
      </c>
      <c r="X1270" s="54">
        <f t="shared" si="293"/>
        <v>810000</v>
      </c>
      <c r="Y1270" s="54">
        <f>ROUNDUP(装备强化!$F$3*INDEX(装备强化!$C$12:$C$26,MATCH(装备强化附表!Y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449</v>
      </c>
      <c r="Z1270" s="54">
        <f t="shared" si="294"/>
        <v>898000</v>
      </c>
      <c r="AA1270" s="54">
        <f>ROUNDUP(装备强化!$F$3*INDEX(装备强化!$C$12:$C$26,MATCH(装备强化附表!AA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788</v>
      </c>
      <c r="AB1270" s="54">
        <f t="shared" si="295"/>
        <v>1576000</v>
      </c>
      <c r="AC1270" s="54">
        <f>ROUNDUP(装备强化!$F$3*INDEX(装备强化!$C$12:$C$26,MATCH(装备强化附表!AC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875</v>
      </c>
      <c r="AD1270" s="54">
        <f t="shared" si="296"/>
        <v>1750000</v>
      </c>
      <c r="AE1270" s="54">
        <f>ROUNDUP(装备强化!$F$3*INDEX(装备强化!$C$12:$C$26,MATCH(装备强化附表!AE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963</v>
      </c>
      <c r="AF1270" s="54">
        <f t="shared" si="297"/>
        <v>1926000</v>
      </c>
      <c r="AG1270" s="54">
        <f>ROUNDUP(装备强化!$F$3*INDEX(装备强化!$C$12:$C$26,MATCH(装备强化附表!AG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1050</v>
      </c>
      <c r="AH1270" s="54">
        <f t="shared" si="298"/>
        <v>2100000</v>
      </c>
      <c r="AI1270" s="54">
        <f>ROUNDUP(装备强化!$F$3*INDEX(装备强化!$C$12:$C$26,MATCH(装备强化附表!AI$1,装备强化!$B$12:$B$26,0))*INDEX(装备强化!$G$12:$G$16,MATCH(装备强化附表!$D1270,装备强化!$F$12:$F$16,0))*(INDEX(装备强化!$K$12:$K$26,MATCH(装备强化附表!$E1270,装备强化!$J$12:$J$26,0))+IF($B1270=1,装备强化!$K$28,0))*INDEX(装备强化!$O$12:$O$21,MATCH(装备强化附表!$C1270,装备强化!$N$12:$N$21,0)),0)</f>
        <v>1138</v>
      </c>
      <c r="AJ1270" s="54">
        <f t="shared" si="299"/>
        <v>2276000</v>
      </c>
    </row>
    <row r="1271" spans="1:36">
      <c r="A1271" t="s">
        <v>1728</v>
      </c>
      <c r="B1271">
        <v>0</v>
      </c>
      <c r="C1271" t="s">
        <v>127</v>
      </c>
      <c r="D1271" t="s">
        <v>313</v>
      </c>
      <c r="E1271">
        <v>60</v>
      </c>
      <c r="F1271" t="s">
        <v>137</v>
      </c>
      <c r="G1271" s="54">
        <f>ROUNDUP(装备强化!$F$3*INDEX(装备强化!$C$12:$C$26,MATCH(装备强化附表!G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58</v>
      </c>
      <c r="H1271" s="54">
        <f t="shared" si="285"/>
        <v>116000</v>
      </c>
      <c r="I1271" s="54">
        <f>ROUNDUP(装备强化!$F$3*INDEX(装备强化!$C$12:$C$26,MATCH(装备强化附表!I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87</v>
      </c>
      <c r="J1271" s="54">
        <f t="shared" si="286"/>
        <v>174000</v>
      </c>
      <c r="K1271" s="54">
        <f>ROUNDUP(装备强化!$F$3*INDEX(装备强化!$C$12:$C$26,MATCH(装备强化附表!K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131</v>
      </c>
      <c r="L1271" s="54">
        <f t="shared" si="287"/>
        <v>262000</v>
      </c>
      <c r="M1271" s="54">
        <f>ROUNDUP(装备强化!$F$3*INDEX(装备强化!$C$12:$C$26,MATCH(装备强化附表!M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160</v>
      </c>
      <c r="N1271" s="54">
        <f t="shared" si="288"/>
        <v>320000</v>
      </c>
      <c r="O1271" s="54">
        <f>ROUNDUP(装备强化!$F$3*INDEX(装备强化!$C$12:$C$26,MATCH(装备强化附表!O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203</v>
      </c>
      <c r="P1271" s="54">
        <f t="shared" si="289"/>
        <v>406000</v>
      </c>
      <c r="Q1271" s="54">
        <f>ROUNDUP(装备强化!$F$3*INDEX(装备强化!$C$12:$C$26,MATCH(装备强化附表!Q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363</v>
      </c>
      <c r="R1271" s="54">
        <f t="shared" si="290"/>
        <v>726000</v>
      </c>
      <c r="S1271" s="54">
        <f>ROUNDUP(装备强化!$F$3*INDEX(装备强化!$C$12:$C$26,MATCH(装备强化附表!S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421</v>
      </c>
      <c r="T1271" s="54">
        <f t="shared" si="291"/>
        <v>842000</v>
      </c>
      <c r="U1271" s="54">
        <f>ROUNDUP(装备强化!$F$3*INDEX(装备强化!$C$12:$C$26,MATCH(装备强化附表!U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479</v>
      </c>
      <c r="V1271" s="54">
        <f t="shared" si="292"/>
        <v>958000</v>
      </c>
      <c r="W1271" s="54">
        <f>ROUNDUP(装备强化!$F$3*INDEX(装备强化!$C$12:$C$26,MATCH(装备强化附表!W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537</v>
      </c>
      <c r="X1271" s="54">
        <f t="shared" si="293"/>
        <v>1074000</v>
      </c>
      <c r="Y1271" s="54">
        <f>ROUNDUP(装备强化!$F$3*INDEX(装备强化!$C$12:$C$26,MATCH(装备强化附表!Y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595</v>
      </c>
      <c r="Z1271" s="54">
        <f t="shared" si="294"/>
        <v>1190000</v>
      </c>
      <c r="AA1271" s="54">
        <f>ROUNDUP(装备强化!$F$3*INDEX(装备强化!$C$12:$C$26,MATCH(装备强化附表!AA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1044</v>
      </c>
      <c r="AB1271" s="54">
        <f t="shared" si="295"/>
        <v>2088000</v>
      </c>
      <c r="AC1271" s="54">
        <f>ROUNDUP(装备强化!$F$3*INDEX(装备强化!$C$12:$C$26,MATCH(装备强化附表!AC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1160</v>
      </c>
      <c r="AD1271" s="54">
        <f t="shared" si="296"/>
        <v>2320000</v>
      </c>
      <c r="AE1271" s="54">
        <f>ROUNDUP(装备强化!$F$3*INDEX(装备强化!$C$12:$C$26,MATCH(装备强化附表!AE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1276</v>
      </c>
      <c r="AF1271" s="54">
        <f t="shared" si="297"/>
        <v>2552000</v>
      </c>
      <c r="AG1271" s="54">
        <f>ROUNDUP(装备强化!$F$3*INDEX(装备强化!$C$12:$C$26,MATCH(装备强化附表!AG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1392</v>
      </c>
      <c r="AH1271" s="54">
        <f t="shared" si="298"/>
        <v>2784000</v>
      </c>
      <c r="AI1271" s="54">
        <f>ROUNDUP(装备强化!$F$3*INDEX(装备强化!$C$12:$C$26,MATCH(装备强化附表!AI$1,装备强化!$B$12:$B$26,0))*INDEX(装备强化!$G$12:$G$16,MATCH(装备强化附表!$D1271,装备强化!$F$12:$F$16,0))*(INDEX(装备强化!$K$12:$K$26,MATCH(装备强化附表!$E1271,装备强化!$J$12:$J$26,0))+IF($B1271=1,装备强化!$K$28,0))*INDEX(装备强化!$O$12:$O$21,MATCH(装备强化附表!$C1271,装备强化!$N$12:$N$21,0)),0)</f>
        <v>1508</v>
      </c>
      <c r="AJ1271" s="54">
        <f t="shared" si="299"/>
        <v>3016000</v>
      </c>
    </row>
    <row r="1272" spans="1:36">
      <c r="A1272" t="s">
        <v>1733</v>
      </c>
      <c r="B1272">
        <v>1</v>
      </c>
      <c r="C1272" t="s">
        <v>127</v>
      </c>
      <c r="D1272" t="s">
        <v>313</v>
      </c>
      <c r="E1272">
        <v>60</v>
      </c>
      <c r="F1272" t="s">
        <v>137</v>
      </c>
      <c r="G1272" s="54">
        <f>ROUNDUP(装备强化!$F$3*INDEX(装备强化!$C$12:$C$26,MATCH(装备强化附表!G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70</v>
      </c>
      <c r="H1272" s="54">
        <f t="shared" si="285"/>
        <v>140000</v>
      </c>
      <c r="I1272" s="54">
        <f>ROUNDUP(装备强化!$F$3*INDEX(装备强化!$C$12:$C$26,MATCH(装备强化附表!I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105</v>
      </c>
      <c r="J1272" s="54">
        <f t="shared" si="286"/>
        <v>210000</v>
      </c>
      <c r="K1272" s="54">
        <f>ROUNDUP(装备强化!$F$3*INDEX(装备强化!$C$12:$C$26,MATCH(装备强化附表!K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158</v>
      </c>
      <c r="L1272" s="54">
        <f t="shared" si="287"/>
        <v>316000</v>
      </c>
      <c r="M1272" s="54">
        <f>ROUNDUP(装备强化!$F$3*INDEX(装备强化!$C$12:$C$26,MATCH(装备强化附表!M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193</v>
      </c>
      <c r="N1272" s="54">
        <f t="shared" si="288"/>
        <v>386000</v>
      </c>
      <c r="O1272" s="54">
        <f>ROUNDUP(装备强化!$F$3*INDEX(装备强化!$C$12:$C$26,MATCH(装备强化附表!O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245</v>
      </c>
      <c r="P1272" s="54">
        <f t="shared" si="289"/>
        <v>490000</v>
      </c>
      <c r="Q1272" s="54">
        <f>ROUNDUP(装备强化!$F$3*INDEX(装备强化!$C$12:$C$26,MATCH(装备强化附表!Q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438</v>
      </c>
      <c r="R1272" s="54">
        <f t="shared" si="290"/>
        <v>876000</v>
      </c>
      <c r="S1272" s="54">
        <f>ROUNDUP(装备强化!$F$3*INDEX(装备强化!$C$12:$C$26,MATCH(装备强化附表!S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508</v>
      </c>
      <c r="T1272" s="54">
        <f t="shared" si="291"/>
        <v>1016000</v>
      </c>
      <c r="U1272" s="54">
        <f>ROUNDUP(装备强化!$F$3*INDEX(装备强化!$C$12:$C$26,MATCH(装备强化附表!U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578</v>
      </c>
      <c r="V1272" s="54">
        <f t="shared" si="292"/>
        <v>1156000</v>
      </c>
      <c r="W1272" s="54">
        <f>ROUNDUP(装备强化!$F$3*INDEX(装备强化!$C$12:$C$26,MATCH(装备强化附表!W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648</v>
      </c>
      <c r="X1272" s="54">
        <f t="shared" si="293"/>
        <v>1296000</v>
      </c>
      <c r="Y1272" s="54">
        <f>ROUNDUP(装备强化!$F$3*INDEX(装备强化!$C$12:$C$26,MATCH(装备强化附表!Y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718</v>
      </c>
      <c r="Z1272" s="54">
        <f t="shared" si="294"/>
        <v>1436000</v>
      </c>
      <c r="AA1272" s="54">
        <f>ROUNDUP(装备强化!$F$3*INDEX(装备强化!$C$12:$C$26,MATCH(装备强化附表!AA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1260</v>
      </c>
      <c r="AB1272" s="54">
        <f t="shared" si="295"/>
        <v>2520000</v>
      </c>
      <c r="AC1272" s="54">
        <f>ROUNDUP(装备强化!$F$3*INDEX(装备强化!$C$12:$C$26,MATCH(装备强化附表!AC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1400</v>
      </c>
      <c r="AD1272" s="54">
        <f t="shared" si="296"/>
        <v>2800000</v>
      </c>
      <c r="AE1272" s="54">
        <f>ROUNDUP(装备强化!$F$3*INDEX(装备强化!$C$12:$C$26,MATCH(装备强化附表!AE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1540</v>
      </c>
      <c r="AF1272" s="54">
        <f t="shared" si="297"/>
        <v>3080000</v>
      </c>
      <c r="AG1272" s="54">
        <f>ROUNDUP(装备强化!$F$3*INDEX(装备强化!$C$12:$C$26,MATCH(装备强化附表!AG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1680</v>
      </c>
      <c r="AH1272" s="54">
        <f t="shared" si="298"/>
        <v>3360000</v>
      </c>
      <c r="AI1272" s="54">
        <f>ROUNDUP(装备强化!$F$3*INDEX(装备强化!$C$12:$C$26,MATCH(装备强化附表!AI$1,装备强化!$B$12:$B$26,0))*INDEX(装备强化!$G$12:$G$16,MATCH(装备强化附表!$D1272,装备强化!$F$12:$F$16,0))*(INDEX(装备强化!$K$12:$K$26,MATCH(装备强化附表!$E1272,装备强化!$J$12:$J$26,0))+IF($B1272=1,装备强化!$K$28,0))*INDEX(装备强化!$O$12:$O$21,MATCH(装备强化附表!$C1272,装备强化!$N$12:$N$21,0)),0)</f>
        <v>1820</v>
      </c>
      <c r="AJ1272" s="54">
        <f t="shared" si="299"/>
        <v>3640000</v>
      </c>
    </row>
    <row r="1273" spans="1:36">
      <c r="A1273" t="s">
        <v>1738</v>
      </c>
      <c r="B1273">
        <v>0</v>
      </c>
      <c r="C1273" t="s">
        <v>128</v>
      </c>
      <c r="D1273" t="s">
        <v>313</v>
      </c>
      <c r="E1273">
        <v>60</v>
      </c>
      <c r="F1273" t="s">
        <v>137</v>
      </c>
      <c r="G1273" s="54">
        <f>ROUNDUP(装备强化!$F$3*INDEX(装备强化!$C$12:$C$26,MATCH(装备强化附表!G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37</v>
      </c>
      <c r="H1273" s="54">
        <f t="shared" si="285"/>
        <v>74000</v>
      </c>
      <c r="I1273" s="54">
        <f>ROUNDUP(装备强化!$F$3*INDEX(装备强化!$C$12:$C$26,MATCH(装备强化附表!I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55</v>
      </c>
      <c r="J1273" s="54">
        <f t="shared" si="286"/>
        <v>110000</v>
      </c>
      <c r="K1273" s="54">
        <f>ROUNDUP(装备强化!$F$3*INDEX(装备强化!$C$12:$C$26,MATCH(装备强化附表!K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82</v>
      </c>
      <c r="L1273" s="54">
        <f t="shared" si="287"/>
        <v>164000</v>
      </c>
      <c r="M1273" s="54">
        <f>ROUNDUP(装备强化!$F$3*INDEX(装备强化!$C$12:$C$26,MATCH(装备强化附表!M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100</v>
      </c>
      <c r="N1273" s="54">
        <f t="shared" si="288"/>
        <v>200000</v>
      </c>
      <c r="O1273" s="54">
        <f>ROUNDUP(装备强化!$F$3*INDEX(装备强化!$C$12:$C$26,MATCH(装备强化附表!O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127</v>
      </c>
      <c r="P1273" s="54">
        <f t="shared" si="289"/>
        <v>254000</v>
      </c>
      <c r="Q1273" s="54">
        <f>ROUNDUP(装备强化!$F$3*INDEX(装备强化!$C$12:$C$26,MATCH(装备强化附表!Q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227</v>
      </c>
      <c r="R1273" s="54">
        <f t="shared" si="290"/>
        <v>454000</v>
      </c>
      <c r="S1273" s="54">
        <f>ROUNDUP(装备强化!$F$3*INDEX(装备强化!$C$12:$C$26,MATCH(装备强化附表!S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263</v>
      </c>
      <c r="T1273" s="54">
        <f t="shared" si="291"/>
        <v>526000</v>
      </c>
      <c r="U1273" s="54">
        <f>ROUNDUP(装备强化!$F$3*INDEX(装备强化!$C$12:$C$26,MATCH(装备强化附表!U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300</v>
      </c>
      <c r="V1273" s="54">
        <f t="shared" si="292"/>
        <v>600000</v>
      </c>
      <c r="W1273" s="54">
        <f>ROUNDUP(装备强化!$F$3*INDEX(装备强化!$C$12:$C$26,MATCH(装备强化附表!W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336</v>
      </c>
      <c r="X1273" s="54">
        <f t="shared" si="293"/>
        <v>672000</v>
      </c>
      <c r="Y1273" s="54">
        <f>ROUNDUP(装备强化!$F$3*INDEX(装备强化!$C$12:$C$26,MATCH(装备强化附表!Y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372</v>
      </c>
      <c r="Z1273" s="54">
        <f t="shared" si="294"/>
        <v>744000</v>
      </c>
      <c r="AA1273" s="54">
        <f>ROUNDUP(装备强化!$F$3*INDEX(装备强化!$C$12:$C$26,MATCH(装备强化附表!AA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653</v>
      </c>
      <c r="AB1273" s="54">
        <f t="shared" si="295"/>
        <v>1306000</v>
      </c>
      <c r="AC1273" s="54">
        <f>ROUNDUP(装备强化!$F$3*INDEX(装备强化!$C$12:$C$26,MATCH(装备强化附表!AC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725</v>
      </c>
      <c r="AD1273" s="54">
        <f t="shared" si="296"/>
        <v>1450000</v>
      </c>
      <c r="AE1273" s="54">
        <f>ROUNDUP(装备强化!$F$3*INDEX(装备强化!$C$12:$C$26,MATCH(装备强化附表!AE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798</v>
      </c>
      <c r="AF1273" s="54">
        <f t="shared" si="297"/>
        <v>1596000</v>
      </c>
      <c r="AG1273" s="54">
        <f>ROUNDUP(装备强化!$F$3*INDEX(装备强化!$C$12:$C$26,MATCH(装备强化附表!AG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870</v>
      </c>
      <c r="AH1273" s="54">
        <f t="shared" si="298"/>
        <v>1740000</v>
      </c>
      <c r="AI1273" s="54">
        <f>ROUNDUP(装备强化!$F$3*INDEX(装备强化!$C$12:$C$26,MATCH(装备强化附表!AI$1,装备强化!$B$12:$B$26,0))*INDEX(装备强化!$G$12:$G$16,MATCH(装备强化附表!$D1273,装备强化!$F$12:$F$16,0))*(INDEX(装备强化!$K$12:$K$26,MATCH(装备强化附表!$E1273,装备强化!$J$12:$J$26,0))+IF($B1273=1,装备强化!$K$28,0))*INDEX(装备强化!$O$12:$O$21,MATCH(装备强化附表!$C1273,装备强化!$N$12:$N$21,0)),0)</f>
        <v>943</v>
      </c>
      <c r="AJ1273" s="54">
        <f t="shared" si="299"/>
        <v>1886000</v>
      </c>
    </row>
    <row r="1274" spans="1:36">
      <c r="A1274" t="s">
        <v>1743</v>
      </c>
      <c r="B1274">
        <v>1</v>
      </c>
      <c r="C1274" t="s">
        <v>128</v>
      </c>
      <c r="D1274" t="s">
        <v>313</v>
      </c>
      <c r="E1274">
        <v>60</v>
      </c>
      <c r="F1274" t="s">
        <v>137</v>
      </c>
      <c r="G1274" s="54">
        <f>ROUNDUP(装备强化!$F$3*INDEX(装备强化!$C$12:$C$26,MATCH(装备强化附表!G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44</v>
      </c>
      <c r="H1274" s="54">
        <f t="shared" si="285"/>
        <v>88000</v>
      </c>
      <c r="I1274" s="54">
        <f>ROUNDUP(装备强化!$F$3*INDEX(装备强化!$C$12:$C$26,MATCH(装备强化附表!I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66</v>
      </c>
      <c r="J1274" s="54">
        <f t="shared" si="286"/>
        <v>132000</v>
      </c>
      <c r="K1274" s="54">
        <f>ROUNDUP(装备强化!$F$3*INDEX(装备强化!$C$12:$C$26,MATCH(装备强化附表!K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99</v>
      </c>
      <c r="L1274" s="54">
        <f t="shared" si="287"/>
        <v>198000</v>
      </c>
      <c r="M1274" s="54">
        <f>ROUNDUP(装备强化!$F$3*INDEX(装备强化!$C$12:$C$26,MATCH(装备强化附表!M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121</v>
      </c>
      <c r="N1274" s="54">
        <f t="shared" si="288"/>
        <v>242000</v>
      </c>
      <c r="O1274" s="54">
        <f>ROUNDUP(装备强化!$F$3*INDEX(装备强化!$C$12:$C$26,MATCH(装备强化附表!O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154</v>
      </c>
      <c r="P1274" s="54">
        <f t="shared" si="289"/>
        <v>308000</v>
      </c>
      <c r="Q1274" s="54">
        <f>ROUNDUP(装备强化!$F$3*INDEX(装备强化!$C$12:$C$26,MATCH(装备强化附表!Q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274</v>
      </c>
      <c r="R1274" s="54">
        <f t="shared" si="290"/>
        <v>548000</v>
      </c>
      <c r="S1274" s="54">
        <f>ROUNDUP(装备强化!$F$3*INDEX(装备强化!$C$12:$C$26,MATCH(装备强化附表!S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318</v>
      </c>
      <c r="T1274" s="54">
        <f t="shared" si="291"/>
        <v>636000</v>
      </c>
      <c r="U1274" s="54">
        <f>ROUNDUP(装备强化!$F$3*INDEX(装备强化!$C$12:$C$26,MATCH(装备强化附表!U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361</v>
      </c>
      <c r="V1274" s="54">
        <f t="shared" si="292"/>
        <v>722000</v>
      </c>
      <c r="W1274" s="54">
        <f>ROUNDUP(装备强化!$F$3*INDEX(装备强化!$C$12:$C$26,MATCH(装备强化附表!W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405</v>
      </c>
      <c r="X1274" s="54">
        <f t="shared" si="293"/>
        <v>810000</v>
      </c>
      <c r="Y1274" s="54">
        <f>ROUNDUP(装备强化!$F$3*INDEX(装备强化!$C$12:$C$26,MATCH(装备强化附表!Y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449</v>
      </c>
      <c r="Z1274" s="54">
        <f t="shared" si="294"/>
        <v>898000</v>
      </c>
      <c r="AA1274" s="54">
        <f>ROUNDUP(装备强化!$F$3*INDEX(装备强化!$C$12:$C$26,MATCH(装备强化附表!AA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788</v>
      </c>
      <c r="AB1274" s="54">
        <f t="shared" si="295"/>
        <v>1576000</v>
      </c>
      <c r="AC1274" s="54">
        <f>ROUNDUP(装备强化!$F$3*INDEX(装备强化!$C$12:$C$26,MATCH(装备强化附表!AC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875</v>
      </c>
      <c r="AD1274" s="54">
        <f t="shared" si="296"/>
        <v>1750000</v>
      </c>
      <c r="AE1274" s="54">
        <f>ROUNDUP(装备强化!$F$3*INDEX(装备强化!$C$12:$C$26,MATCH(装备强化附表!AE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963</v>
      </c>
      <c r="AF1274" s="54">
        <f t="shared" si="297"/>
        <v>1926000</v>
      </c>
      <c r="AG1274" s="54">
        <f>ROUNDUP(装备强化!$F$3*INDEX(装备强化!$C$12:$C$26,MATCH(装备强化附表!AG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1050</v>
      </c>
      <c r="AH1274" s="54">
        <f t="shared" si="298"/>
        <v>2100000</v>
      </c>
      <c r="AI1274" s="54">
        <f>ROUNDUP(装备强化!$F$3*INDEX(装备强化!$C$12:$C$26,MATCH(装备强化附表!AI$1,装备强化!$B$12:$B$26,0))*INDEX(装备强化!$G$12:$G$16,MATCH(装备强化附表!$D1274,装备强化!$F$12:$F$16,0))*(INDEX(装备强化!$K$12:$K$26,MATCH(装备强化附表!$E1274,装备强化!$J$12:$J$26,0))+IF($B1274=1,装备强化!$K$28,0))*INDEX(装备强化!$O$12:$O$21,MATCH(装备强化附表!$C1274,装备强化!$N$12:$N$21,0)),0)</f>
        <v>1138</v>
      </c>
      <c r="AJ1274" s="54">
        <f t="shared" si="299"/>
        <v>2276000</v>
      </c>
    </row>
    <row r="1275" spans="1:36">
      <c r="A1275" t="s">
        <v>1748</v>
      </c>
      <c r="B1275">
        <v>0</v>
      </c>
      <c r="C1275" t="s">
        <v>126</v>
      </c>
      <c r="D1275" t="s">
        <v>313</v>
      </c>
      <c r="E1275">
        <v>60</v>
      </c>
      <c r="F1275" t="s">
        <v>232</v>
      </c>
      <c r="G1275" s="54">
        <f>ROUNDUP(装备强化!$F$3*INDEX(装备强化!$C$12:$C$26,MATCH(装备强化附表!G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29</v>
      </c>
      <c r="H1275" s="54">
        <f t="shared" si="285"/>
        <v>58000</v>
      </c>
      <c r="I1275" s="54">
        <f>ROUNDUP(装备强化!$F$3*INDEX(装备强化!$C$12:$C$26,MATCH(装备强化附表!I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44</v>
      </c>
      <c r="J1275" s="54">
        <f t="shared" si="286"/>
        <v>88000</v>
      </c>
      <c r="K1275" s="54">
        <f>ROUNDUP(装备强化!$F$3*INDEX(装备强化!$C$12:$C$26,MATCH(装备强化附表!K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66</v>
      </c>
      <c r="L1275" s="54">
        <f t="shared" si="287"/>
        <v>132000</v>
      </c>
      <c r="M1275" s="54">
        <f>ROUNDUP(装备强化!$F$3*INDEX(装备强化!$C$12:$C$26,MATCH(装备强化附表!M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80</v>
      </c>
      <c r="N1275" s="54">
        <f t="shared" si="288"/>
        <v>160000</v>
      </c>
      <c r="O1275" s="54">
        <f>ROUNDUP(装备强化!$F$3*INDEX(装备强化!$C$12:$C$26,MATCH(装备强化附表!O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102</v>
      </c>
      <c r="P1275" s="54">
        <f t="shared" si="289"/>
        <v>204000</v>
      </c>
      <c r="Q1275" s="54">
        <f>ROUNDUP(装备强化!$F$3*INDEX(装备强化!$C$12:$C$26,MATCH(装备强化附表!Q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182</v>
      </c>
      <c r="R1275" s="54">
        <f t="shared" si="290"/>
        <v>364000</v>
      </c>
      <c r="S1275" s="54">
        <f>ROUNDUP(装备强化!$F$3*INDEX(装备强化!$C$12:$C$26,MATCH(装备强化附表!S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211</v>
      </c>
      <c r="T1275" s="54">
        <f t="shared" si="291"/>
        <v>422000</v>
      </c>
      <c r="U1275" s="54">
        <f>ROUNDUP(装备强化!$F$3*INDEX(装备强化!$C$12:$C$26,MATCH(装备强化附表!U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240</v>
      </c>
      <c r="V1275" s="54">
        <f t="shared" si="292"/>
        <v>480000</v>
      </c>
      <c r="W1275" s="54">
        <f>ROUNDUP(装备强化!$F$3*INDEX(装备强化!$C$12:$C$26,MATCH(装备强化附表!W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269</v>
      </c>
      <c r="X1275" s="54">
        <f t="shared" si="293"/>
        <v>538000</v>
      </c>
      <c r="Y1275" s="54">
        <f>ROUNDUP(装备强化!$F$3*INDEX(装备强化!$C$12:$C$26,MATCH(装备强化附表!Y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298</v>
      </c>
      <c r="Z1275" s="54">
        <f t="shared" si="294"/>
        <v>596000</v>
      </c>
      <c r="AA1275" s="54">
        <f>ROUNDUP(装备强化!$F$3*INDEX(装备强化!$C$12:$C$26,MATCH(装备强化附表!AA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522</v>
      </c>
      <c r="AB1275" s="54">
        <f t="shared" si="295"/>
        <v>1044000</v>
      </c>
      <c r="AC1275" s="54">
        <f>ROUNDUP(装备强化!$F$3*INDEX(装备强化!$C$12:$C$26,MATCH(装备强化附表!AC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580</v>
      </c>
      <c r="AD1275" s="54">
        <f t="shared" si="296"/>
        <v>1160000</v>
      </c>
      <c r="AE1275" s="54">
        <f>ROUNDUP(装备强化!$F$3*INDEX(装备强化!$C$12:$C$26,MATCH(装备强化附表!AE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638</v>
      </c>
      <c r="AF1275" s="54">
        <f t="shared" si="297"/>
        <v>1276000</v>
      </c>
      <c r="AG1275" s="54">
        <f>ROUNDUP(装备强化!$F$3*INDEX(装备强化!$C$12:$C$26,MATCH(装备强化附表!AG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696</v>
      </c>
      <c r="AH1275" s="54">
        <f t="shared" si="298"/>
        <v>1392000</v>
      </c>
      <c r="AI1275" s="54">
        <f>ROUNDUP(装备强化!$F$3*INDEX(装备强化!$C$12:$C$26,MATCH(装备强化附表!AI$1,装备强化!$B$12:$B$26,0))*INDEX(装备强化!$G$12:$G$16,MATCH(装备强化附表!$D1275,装备强化!$F$12:$F$16,0))*(INDEX(装备强化!$K$12:$K$26,MATCH(装备强化附表!$E1275,装备强化!$J$12:$J$26,0))+IF($B1275=1,装备强化!$K$28,0))*INDEX(装备强化!$O$12:$O$21,MATCH(装备强化附表!$C1275,装备强化!$N$12:$N$21,0)),0)</f>
        <v>754</v>
      </c>
      <c r="AJ1275" s="54">
        <f t="shared" si="299"/>
        <v>1508000</v>
      </c>
    </row>
    <row r="1276" spans="1:36">
      <c r="A1276" t="s">
        <v>1753</v>
      </c>
      <c r="B1276">
        <v>1</v>
      </c>
      <c r="C1276" t="s">
        <v>126</v>
      </c>
      <c r="D1276" t="s">
        <v>313</v>
      </c>
      <c r="E1276">
        <v>60</v>
      </c>
      <c r="F1276" t="s">
        <v>232</v>
      </c>
      <c r="G1276" s="54">
        <f>ROUNDUP(装备强化!$F$3*INDEX(装备强化!$C$12:$C$26,MATCH(装备强化附表!G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35</v>
      </c>
      <c r="H1276" s="54">
        <f t="shared" si="285"/>
        <v>70000</v>
      </c>
      <c r="I1276" s="54">
        <f>ROUNDUP(装备强化!$F$3*INDEX(装备强化!$C$12:$C$26,MATCH(装备强化附表!I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53</v>
      </c>
      <c r="J1276" s="54">
        <f t="shared" si="286"/>
        <v>106000</v>
      </c>
      <c r="K1276" s="54">
        <f>ROUNDUP(装备强化!$F$3*INDEX(装备强化!$C$12:$C$26,MATCH(装备强化附表!K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79</v>
      </c>
      <c r="L1276" s="54">
        <f t="shared" si="287"/>
        <v>158000</v>
      </c>
      <c r="M1276" s="54">
        <f>ROUNDUP(装备强化!$F$3*INDEX(装备强化!$C$12:$C$26,MATCH(装备强化附表!M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97</v>
      </c>
      <c r="N1276" s="54">
        <f t="shared" si="288"/>
        <v>194000</v>
      </c>
      <c r="O1276" s="54">
        <f>ROUNDUP(装备强化!$F$3*INDEX(装备强化!$C$12:$C$26,MATCH(装备强化附表!O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123</v>
      </c>
      <c r="P1276" s="54">
        <f t="shared" si="289"/>
        <v>246000</v>
      </c>
      <c r="Q1276" s="54">
        <f>ROUNDUP(装备强化!$F$3*INDEX(装备强化!$C$12:$C$26,MATCH(装备强化附表!Q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219</v>
      </c>
      <c r="R1276" s="54">
        <f t="shared" si="290"/>
        <v>438000</v>
      </c>
      <c r="S1276" s="54">
        <f>ROUNDUP(装备强化!$F$3*INDEX(装备强化!$C$12:$C$26,MATCH(装备强化附表!S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254</v>
      </c>
      <c r="T1276" s="54">
        <f t="shared" si="291"/>
        <v>508000</v>
      </c>
      <c r="U1276" s="54">
        <f>ROUNDUP(装备强化!$F$3*INDEX(装备强化!$C$12:$C$26,MATCH(装备强化附表!U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289</v>
      </c>
      <c r="V1276" s="54">
        <f t="shared" si="292"/>
        <v>578000</v>
      </c>
      <c r="W1276" s="54">
        <f>ROUNDUP(装备强化!$F$3*INDEX(装备强化!$C$12:$C$26,MATCH(装备强化附表!W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324</v>
      </c>
      <c r="X1276" s="54">
        <f t="shared" si="293"/>
        <v>648000</v>
      </c>
      <c r="Y1276" s="54">
        <f>ROUNDUP(装备强化!$F$3*INDEX(装备强化!$C$12:$C$26,MATCH(装备强化附表!Y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359</v>
      </c>
      <c r="Z1276" s="54">
        <f t="shared" si="294"/>
        <v>718000</v>
      </c>
      <c r="AA1276" s="54">
        <f>ROUNDUP(装备强化!$F$3*INDEX(装备强化!$C$12:$C$26,MATCH(装备强化附表!AA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630</v>
      </c>
      <c r="AB1276" s="54">
        <f t="shared" si="295"/>
        <v>1260000</v>
      </c>
      <c r="AC1276" s="54">
        <f>ROUNDUP(装备强化!$F$3*INDEX(装备强化!$C$12:$C$26,MATCH(装备强化附表!AC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700</v>
      </c>
      <c r="AD1276" s="54">
        <f t="shared" si="296"/>
        <v>1400000</v>
      </c>
      <c r="AE1276" s="54">
        <f>ROUNDUP(装备强化!$F$3*INDEX(装备强化!$C$12:$C$26,MATCH(装备强化附表!AE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770</v>
      </c>
      <c r="AF1276" s="54">
        <f t="shared" si="297"/>
        <v>1540000</v>
      </c>
      <c r="AG1276" s="54">
        <f>ROUNDUP(装备强化!$F$3*INDEX(装备强化!$C$12:$C$26,MATCH(装备强化附表!AG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840</v>
      </c>
      <c r="AH1276" s="54">
        <f t="shared" si="298"/>
        <v>1680000</v>
      </c>
      <c r="AI1276" s="54">
        <f>ROUNDUP(装备强化!$F$3*INDEX(装备强化!$C$12:$C$26,MATCH(装备强化附表!AI$1,装备强化!$B$12:$B$26,0))*INDEX(装备强化!$G$12:$G$16,MATCH(装备强化附表!$D1276,装备强化!$F$12:$F$16,0))*(INDEX(装备强化!$K$12:$K$26,MATCH(装备强化附表!$E1276,装备强化!$J$12:$J$26,0))+IF($B1276=1,装备强化!$K$28,0))*INDEX(装备强化!$O$12:$O$21,MATCH(装备强化附表!$C1276,装备强化!$N$12:$N$21,0)),0)</f>
        <v>910</v>
      </c>
      <c r="AJ1276" s="54">
        <f t="shared" si="299"/>
        <v>1820000</v>
      </c>
    </row>
    <row r="1277" spans="1:36">
      <c r="A1277" t="s">
        <v>1758</v>
      </c>
      <c r="B1277">
        <v>0</v>
      </c>
      <c r="C1277" t="s">
        <v>129</v>
      </c>
      <c r="D1277" t="s">
        <v>313</v>
      </c>
      <c r="E1277">
        <v>60</v>
      </c>
      <c r="F1277" t="s">
        <v>232</v>
      </c>
      <c r="G1277" s="54">
        <f>ROUNDUP(装备强化!$F$3*INDEX(装备强化!$C$12:$C$26,MATCH(装备强化附表!G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29</v>
      </c>
      <c r="H1277" s="54">
        <f t="shared" si="285"/>
        <v>58000</v>
      </c>
      <c r="I1277" s="54">
        <f>ROUNDUP(装备强化!$F$3*INDEX(装备强化!$C$12:$C$26,MATCH(装备强化附表!I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44</v>
      </c>
      <c r="J1277" s="54">
        <f t="shared" si="286"/>
        <v>88000</v>
      </c>
      <c r="K1277" s="54">
        <f>ROUNDUP(装备强化!$F$3*INDEX(装备强化!$C$12:$C$26,MATCH(装备强化附表!K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66</v>
      </c>
      <c r="L1277" s="54">
        <f t="shared" si="287"/>
        <v>132000</v>
      </c>
      <c r="M1277" s="54">
        <f>ROUNDUP(装备强化!$F$3*INDEX(装备强化!$C$12:$C$26,MATCH(装备强化附表!M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80</v>
      </c>
      <c r="N1277" s="54">
        <f t="shared" si="288"/>
        <v>160000</v>
      </c>
      <c r="O1277" s="54">
        <f>ROUNDUP(装备强化!$F$3*INDEX(装备强化!$C$12:$C$26,MATCH(装备强化附表!O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102</v>
      </c>
      <c r="P1277" s="54">
        <f t="shared" si="289"/>
        <v>204000</v>
      </c>
      <c r="Q1277" s="54">
        <f>ROUNDUP(装备强化!$F$3*INDEX(装备强化!$C$12:$C$26,MATCH(装备强化附表!Q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182</v>
      </c>
      <c r="R1277" s="54">
        <f t="shared" si="290"/>
        <v>364000</v>
      </c>
      <c r="S1277" s="54">
        <f>ROUNDUP(装备强化!$F$3*INDEX(装备强化!$C$12:$C$26,MATCH(装备强化附表!S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211</v>
      </c>
      <c r="T1277" s="54">
        <f t="shared" si="291"/>
        <v>422000</v>
      </c>
      <c r="U1277" s="54">
        <f>ROUNDUP(装备强化!$F$3*INDEX(装备强化!$C$12:$C$26,MATCH(装备强化附表!U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240</v>
      </c>
      <c r="V1277" s="54">
        <f t="shared" si="292"/>
        <v>480000</v>
      </c>
      <c r="W1277" s="54">
        <f>ROUNDUP(装备强化!$F$3*INDEX(装备强化!$C$12:$C$26,MATCH(装备强化附表!W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269</v>
      </c>
      <c r="X1277" s="54">
        <f t="shared" si="293"/>
        <v>538000</v>
      </c>
      <c r="Y1277" s="54">
        <f>ROUNDUP(装备强化!$F$3*INDEX(装备强化!$C$12:$C$26,MATCH(装备强化附表!Y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298</v>
      </c>
      <c r="Z1277" s="54">
        <f t="shared" si="294"/>
        <v>596000</v>
      </c>
      <c r="AA1277" s="54">
        <f>ROUNDUP(装备强化!$F$3*INDEX(装备强化!$C$12:$C$26,MATCH(装备强化附表!AA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522</v>
      </c>
      <c r="AB1277" s="54">
        <f t="shared" si="295"/>
        <v>1044000</v>
      </c>
      <c r="AC1277" s="54">
        <f>ROUNDUP(装备强化!$F$3*INDEX(装备强化!$C$12:$C$26,MATCH(装备强化附表!AC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580</v>
      </c>
      <c r="AD1277" s="54">
        <f t="shared" si="296"/>
        <v>1160000</v>
      </c>
      <c r="AE1277" s="54">
        <f>ROUNDUP(装备强化!$F$3*INDEX(装备强化!$C$12:$C$26,MATCH(装备强化附表!AE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638</v>
      </c>
      <c r="AF1277" s="54">
        <f t="shared" si="297"/>
        <v>1276000</v>
      </c>
      <c r="AG1277" s="54">
        <f>ROUNDUP(装备强化!$F$3*INDEX(装备强化!$C$12:$C$26,MATCH(装备强化附表!AG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696</v>
      </c>
      <c r="AH1277" s="54">
        <f t="shared" si="298"/>
        <v>1392000</v>
      </c>
      <c r="AI1277" s="54">
        <f>ROUNDUP(装备强化!$F$3*INDEX(装备强化!$C$12:$C$26,MATCH(装备强化附表!AI$1,装备强化!$B$12:$B$26,0))*INDEX(装备强化!$G$12:$G$16,MATCH(装备强化附表!$D1277,装备强化!$F$12:$F$16,0))*(INDEX(装备强化!$K$12:$K$26,MATCH(装备强化附表!$E1277,装备强化!$J$12:$J$26,0))+IF($B1277=1,装备强化!$K$28,0))*INDEX(装备强化!$O$12:$O$21,MATCH(装备强化附表!$C1277,装备强化!$N$12:$N$21,0)),0)</f>
        <v>754</v>
      </c>
      <c r="AJ1277" s="54">
        <f t="shared" si="299"/>
        <v>1508000</v>
      </c>
    </row>
    <row r="1278" spans="1:36">
      <c r="A1278" t="s">
        <v>1763</v>
      </c>
      <c r="B1278">
        <v>1</v>
      </c>
      <c r="C1278" t="s">
        <v>129</v>
      </c>
      <c r="D1278" t="s">
        <v>313</v>
      </c>
      <c r="E1278">
        <v>60</v>
      </c>
      <c r="F1278" t="s">
        <v>232</v>
      </c>
      <c r="G1278" s="54">
        <f>ROUNDUP(装备强化!$F$3*INDEX(装备强化!$C$12:$C$26,MATCH(装备强化附表!G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35</v>
      </c>
      <c r="H1278" s="54">
        <f t="shared" si="285"/>
        <v>70000</v>
      </c>
      <c r="I1278" s="54">
        <f>ROUNDUP(装备强化!$F$3*INDEX(装备强化!$C$12:$C$26,MATCH(装备强化附表!I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53</v>
      </c>
      <c r="J1278" s="54">
        <f t="shared" si="286"/>
        <v>106000</v>
      </c>
      <c r="K1278" s="54">
        <f>ROUNDUP(装备强化!$F$3*INDEX(装备强化!$C$12:$C$26,MATCH(装备强化附表!K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79</v>
      </c>
      <c r="L1278" s="54">
        <f t="shared" si="287"/>
        <v>158000</v>
      </c>
      <c r="M1278" s="54">
        <f>ROUNDUP(装备强化!$F$3*INDEX(装备强化!$C$12:$C$26,MATCH(装备强化附表!M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97</v>
      </c>
      <c r="N1278" s="54">
        <f t="shared" si="288"/>
        <v>194000</v>
      </c>
      <c r="O1278" s="54">
        <f>ROUNDUP(装备强化!$F$3*INDEX(装备强化!$C$12:$C$26,MATCH(装备强化附表!O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123</v>
      </c>
      <c r="P1278" s="54">
        <f t="shared" si="289"/>
        <v>246000</v>
      </c>
      <c r="Q1278" s="54">
        <f>ROUNDUP(装备强化!$F$3*INDEX(装备强化!$C$12:$C$26,MATCH(装备强化附表!Q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219</v>
      </c>
      <c r="R1278" s="54">
        <f t="shared" si="290"/>
        <v>438000</v>
      </c>
      <c r="S1278" s="54">
        <f>ROUNDUP(装备强化!$F$3*INDEX(装备强化!$C$12:$C$26,MATCH(装备强化附表!S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254</v>
      </c>
      <c r="T1278" s="54">
        <f t="shared" si="291"/>
        <v>508000</v>
      </c>
      <c r="U1278" s="54">
        <f>ROUNDUP(装备强化!$F$3*INDEX(装备强化!$C$12:$C$26,MATCH(装备强化附表!U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289</v>
      </c>
      <c r="V1278" s="54">
        <f t="shared" si="292"/>
        <v>578000</v>
      </c>
      <c r="W1278" s="54">
        <f>ROUNDUP(装备强化!$F$3*INDEX(装备强化!$C$12:$C$26,MATCH(装备强化附表!W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324</v>
      </c>
      <c r="X1278" s="54">
        <f t="shared" si="293"/>
        <v>648000</v>
      </c>
      <c r="Y1278" s="54">
        <f>ROUNDUP(装备强化!$F$3*INDEX(装备强化!$C$12:$C$26,MATCH(装备强化附表!Y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359</v>
      </c>
      <c r="Z1278" s="54">
        <f t="shared" si="294"/>
        <v>718000</v>
      </c>
      <c r="AA1278" s="54">
        <f>ROUNDUP(装备强化!$F$3*INDEX(装备强化!$C$12:$C$26,MATCH(装备强化附表!AA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630</v>
      </c>
      <c r="AB1278" s="54">
        <f t="shared" si="295"/>
        <v>1260000</v>
      </c>
      <c r="AC1278" s="54">
        <f>ROUNDUP(装备强化!$F$3*INDEX(装备强化!$C$12:$C$26,MATCH(装备强化附表!AC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700</v>
      </c>
      <c r="AD1278" s="54">
        <f t="shared" si="296"/>
        <v>1400000</v>
      </c>
      <c r="AE1278" s="54">
        <f>ROUNDUP(装备强化!$F$3*INDEX(装备强化!$C$12:$C$26,MATCH(装备强化附表!AE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770</v>
      </c>
      <c r="AF1278" s="54">
        <f t="shared" si="297"/>
        <v>1540000</v>
      </c>
      <c r="AG1278" s="54">
        <f>ROUNDUP(装备强化!$F$3*INDEX(装备强化!$C$12:$C$26,MATCH(装备强化附表!AG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840</v>
      </c>
      <c r="AH1278" s="54">
        <f t="shared" si="298"/>
        <v>1680000</v>
      </c>
      <c r="AI1278" s="54">
        <f>ROUNDUP(装备强化!$F$3*INDEX(装备强化!$C$12:$C$26,MATCH(装备强化附表!AI$1,装备强化!$B$12:$B$26,0))*INDEX(装备强化!$G$12:$G$16,MATCH(装备强化附表!$D1278,装备强化!$F$12:$F$16,0))*(INDEX(装备强化!$K$12:$K$26,MATCH(装备强化附表!$E1278,装备强化!$J$12:$J$26,0))+IF($B1278=1,装备强化!$K$28,0))*INDEX(装备强化!$O$12:$O$21,MATCH(装备强化附表!$C1278,装备强化!$N$12:$N$21,0)),0)</f>
        <v>910</v>
      </c>
      <c r="AJ1278" s="54">
        <f t="shared" si="299"/>
        <v>1820000</v>
      </c>
    </row>
    <row r="1279" spans="1:36">
      <c r="A1279" t="s">
        <v>1768</v>
      </c>
      <c r="B1279">
        <v>0</v>
      </c>
      <c r="C1279" t="s">
        <v>123</v>
      </c>
      <c r="D1279" t="s">
        <v>313</v>
      </c>
      <c r="E1279">
        <v>65</v>
      </c>
      <c r="F1279" t="s">
        <v>232</v>
      </c>
      <c r="G1279" s="54">
        <f>ROUNDUP(装备强化!$F$3*INDEX(装备强化!$C$12:$C$26,MATCH(装备强化附表!G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31</v>
      </c>
      <c r="H1279" s="54">
        <f t="shared" si="285"/>
        <v>62000</v>
      </c>
      <c r="I1279" s="54">
        <f>ROUNDUP(装备强化!$F$3*INDEX(装备强化!$C$12:$C$26,MATCH(装备强化附表!I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47</v>
      </c>
      <c r="J1279" s="54">
        <f t="shared" si="286"/>
        <v>94000</v>
      </c>
      <c r="K1279" s="54">
        <f>ROUNDUP(装备强化!$F$3*INDEX(装备强化!$C$12:$C$26,MATCH(装备强化附表!K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70</v>
      </c>
      <c r="L1279" s="54">
        <f t="shared" si="287"/>
        <v>140000</v>
      </c>
      <c r="M1279" s="54">
        <f>ROUNDUP(装备强化!$F$3*INDEX(装备强化!$C$12:$C$26,MATCH(装备强化附表!M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86</v>
      </c>
      <c r="N1279" s="54">
        <f t="shared" si="288"/>
        <v>172000</v>
      </c>
      <c r="O1279" s="54">
        <f>ROUNDUP(装备强化!$F$3*INDEX(装备强化!$C$12:$C$26,MATCH(装备强化附表!O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109</v>
      </c>
      <c r="P1279" s="54">
        <f t="shared" si="289"/>
        <v>218000</v>
      </c>
      <c r="Q1279" s="54">
        <f>ROUNDUP(装备强化!$F$3*INDEX(装备强化!$C$12:$C$26,MATCH(装备强化附表!Q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194</v>
      </c>
      <c r="R1279" s="54">
        <f t="shared" si="290"/>
        <v>388000</v>
      </c>
      <c r="S1279" s="54">
        <f>ROUNDUP(装备强化!$F$3*INDEX(装备强化!$C$12:$C$26,MATCH(装备强化附表!S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225</v>
      </c>
      <c r="T1279" s="54">
        <f t="shared" si="291"/>
        <v>450000</v>
      </c>
      <c r="U1279" s="54">
        <f>ROUNDUP(装备强化!$F$3*INDEX(装备强化!$C$12:$C$26,MATCH(装备强化附表!U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256</v>
      </c>
      <c r="V1279" s="54">
        <f t="shared" si="292"/>
        <v>512000</v>
      </c>
      <c r="W1279" s="54">
        <f>ROUNDUP(装备强化!$F$3*INDEX(装备强化!$C$12:$C$26,MATCH(装备强化附表!W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287</v>
      </c>
      <c r="X1279" s="54">
        <f t="shared" si="293"/>
        <v>574000</v>
      </c>
      <c r="Y1279" s="54">
        <f>ROUNDUP(装备强化!$F$3*INDEX(装备强化!$C$12:$C$26,MATCH(装备强化附表!Y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318</v>
      </c>
      <c r="Z1279" s="54">
        <f t="shared" si="294"/>
        <v>636000</v>
      </c>
      <c r="AA1279" s="54">
        <f>ROUNDUP(装备强化!$F$3*INDEX(装备强化!$C$12:$C$26,MATCH(装备强化附表!AA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558</v>
      </c>
      <c r="AB1279" s="54">
        <f t="shared" si="295"/>
        <v>1116000</v>
      </c>
      <c r="AC1279" s="54">
        <f>ROUNDUP(装备强化!$F$3*INDEX(装备强化!$C$12:$C$26,MATCH(装备强化附表!AC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620</v>
      </c>
      <c r="AD1279" s="54">
        <f t="shared" si="296"/>
        <v>1240000</v>
      </c>
      <c r="AE1279" s="54">
        <f>ROUNDUP(装备强化!$F$3*INDEX(装备强化!$C$12:$C$26,MATCH(装备强化附表!AE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682</v>
      </c>
      <c r="AF1279" s="54">
        <f t="shared" si="297"/>
        <v>1364000</v>
      </c>
      <c r="AG1279" s="54">
        <f>ROUNDUP(装备强化!$F$3*INDEX(装备强化!$C$12:$C$26,MATCH(装备强化附表!AG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744</v>
      </c>
      <c r="AH1279" s="54">
        <f t="shared" si="298"/>
        <v>1488000</v>
      </c>
      <c r="AI1279" s="54">
        <f>ROUNDUP(装备强化!$F$3*INDEX(装备强化!$C$12:$C$26,MATCH(装备强化附表!AI$1,装备强化!$B$12:$B$26,0))*INDEX(装备强化!$G$12:$G$16,MATCH(装备强化附表!$D1279,装备强化!$F$12:$F$16,0))*(INDEX(装备强化!$K$12:$K$26,MATCH(装备强化附表!$E1279,装备强化!$J$12:$J$26,0))+IF($B1279=1,装备强化!$K$28,0))*INDEX(装备强化!$O$12:$O$21,MATCH(装备强化附表!$C1279,装备强化!$N$12:$N$21,0)),0)</f>
        <v>806</v>
      </c>
      <c r="AJ1279" s="54">
        <f t="shared" si="299"/>
        <v>1612000</v>
      </c>
    </row>
    <row r="1280" spans="1:36">
      <c r="A1280" t="s">
        <v>1773</v>
      </c>
      <c r="B1280">
        <v>0</v>
      </c>
      <c r="C1280" t="s">
        <v>124</v>
      </c>
      <c r="D1280" t="s">
        <v>313</v>
      </c>
      <c r="E1280">
        <v>65</v>
      </c>
      <c r="F1280" t="s">
        <v>232</v>
      </c>
      <c r="G1280" s="54">
        <f>ROUNDUP(装备强化!$F$3*INDEX(装备强化!$C$12:$C$26,MATCH(装备强化附表!G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39</v>
      </c>
      <c r="H1280" s="54">
        <f t="shared" si="285"/>
        <v>78000</v>
      </c>
      <c r="I1280" s="54">
        <f>ROUNDUP(装备强化!$F$3*INDEX(装备强化!$C$12:$C$26,MATCH(装备强化附表!I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59</v>
      </c>
      <c r="J1280" s="54">
        <f t="shared" si="286"/>
        <v>118000</v>
      </c>
      <c r="K1280" s="54">
        <f>ROUNDUP(装备强化!$F$3*INDEX(装备强化!$C$12:$C$26,MATCH(装备强化附表!K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88</v>
      </c>
      <c r="L1280" s="54">
        <f t="shared" si="287"/>
        <v>176000</v>
      </c>
      <c r="M1280" s="54">
        <f>ROUNDUP(装备强化!$F$3*INDEX(装备强化!$C$12:$C$26,MATCH(装备强化附表!M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107</v>
      </c>
      <c r="N1280" s="54">
        <f t="shared" si="288"/>
        <v>214000</v>
      </c>
      <c r="O1280" s="54">
        <f>ROUNDUP(装备强化!$F$3*INDEX(装备强化!$C$12:$C$26,MATCH(装备强化附表!O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136</v>
      </c>
      <c r="P1280" s="54">
        <f t="shared" si="289"/>
        <v>272000</v>
      </c>
      <c r="Q1280" s="54">
        <f>ROUNDUP(装备强化!$F$3*INDEX(装备强化!$C$12:$C$26,MATCH(装备强化附表!Q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243</v>
      </c>
      <c r="R1280" s="54">
        <f t="shared" si="290"/>
        <v>486000</v>
      </c>
      <c r="S1280" s="54">
        <f>ROUNDUP(装备强化!$F$3*INDEX(装备强化!$C$12:$C$26,MATCH(装备强化附表!S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281</v>
      </c>
      <c r="T1280" s="54">
        <f t="shared" si="291"/>
        <v>562000</v>
      </c>
      <c r="U1280" s="54">
        <f>ROUNDUP(装备强化!$F$3*INDEX(装备强化!$C$12:$C$26,MATCH(装备强化附表!U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320</v>
      </c>
      <c r="V1280" s="54">
        <f t="shared" si="292"/>
        <v>640000</v>
      </c>
      <c r="W1280" s="54">
        <f>ROUNDUP(装备强化!$F$3*INDEX(装备强化!$C$12:$C$26,MATCH(装备强化附表!W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359</v>
      </c>
      <c r="X1280" s="54">
        <f t="shared" si="293"/>
        <v>718000</v>
      </c>
      <c r="Y1280" s="54">
        <f>ROUNDUP(装备强化!$F$3*INDEX(装备强化!$C$12:$C$26,MATCH(装备强化附表!Y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398</v>
      </c>
      <c r="Z1280" s="54">
        <f t="shared" si="294"/>
        <v>796000</v>
      </c>
      <c r="AA1280" s="54">
        <f>ROUNDUP(装备强化!$F$3*INDEX(装备强化!$C$12:$C$26,MATCH(装备强化附表!AA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698</v>
      </c>
      <c r="AB1280" s="54">
        <f t="shared" si="295"/>
        <v>1396000</v>
      </c>
      <c r="AC1280" s="54">
        <f>ROUNDUP(装备强化!$F$3*INDEX(装备强化!$C$12:$C$26,MATCH(装备强化附表!AC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775</v>
      </c>
      <c r="AD1280" s="54">
        <f t="shared" si="296"/>
        <v>1550000</v>
      </c>
      <c r="AE1280" s="54">
        <f>ROUNDUP(装备强化!$F$3*INDEX(装备强化!$C$12:$C$26,MATCH(装备强化附表!AE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853</v>
      </c>
      <c r="AF1280" s="54">
        <f t="shared" si="297"/>
        <v>1706000</v>
      </c>
      <c r="AG1280" s="54">
        <f>ROUNDUP(装备强化!$F$3*INDEX(装备强化!$C$12:$C$26,MATCH(装备强化附表!AG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930</v>
      </c>
      <c r="AH1280" s="54">
        <f t="shared" si="298"/>
        <v>1860000</v>
      </c>
      <c r="AI1280" s="54">
        <f>ROUNDUP(装备强化!$F$3*INDEX(装备强化!$C$12:$C$26,MATCH(装备强化附表!AI$1,装备强化!$B$12:$B$26,0))*INDEX(装备强化!$G$12:$G$16,MATCH(装备强化附表!$D1280,装备强化!$F$12:$F$16,0))*(INDEX(装备强化!$K$12:$K$26,MATCH(装备强化附表!$E1280,装备强化!$J$12:$J$26,0))+IF($B1280=1,装备强化!$K$28,0))*INDEX(装备强化!$O$12:$O$21,MATCH(装备强化附表!$C1280,装备强化!$N$12:$N$21,0)),0)</f>
        <v>1008</v>
      </c>
      <c r="AJ1280" s="54">
        <f t="shared" si="299"/>
        <v>2016000</v>
      </c>
    </row>
    <row r="1281" spans="1:36">
      <c r="A1281" t="s">
        <v>1778</v>
      </c>
      <c r="B1281">
        <v>0</v>
      </c>
      <c r="C1281" t="s">
        <v>125</v>
      </c>
      <c r="D1281" t="s">
        <v>313</v>
      </c>
      <c r="E1281">
        <v>65</v>
      </c>
      <c r="F1281" t="s">
        <v>232</v>
      </c>
      <c r="G1281" s="54">
        <f>ROUNDUP(装备强化!$F$3*INDEX(装备强化!$C$12:$C$26,MATCH(装备强化附表!G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39</v>
      </c>
      <c r="H1281" s="54">
        <f t="shared" si="285"/>
        <v>78000</v>
      </c>
      <c r="I1281" s="54">
        <f>ROUNDUP(装备强化!$F$3*INDEX(装备强化!$C$12:$C$26,MATCH(装备强化附表!I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59</v>
      </c>
      <c r="J1281" s="54">
        <f t="shared" si="286"/>
        <v>118000</v>
      </c>
      <c r="K1281" s="54">
        <f>ROUNDUP(装备强化!$F$3*INDEX(装备强化!$C$12:$C$26,MATCH(装备强化附表!K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88</v>
      </c>
      <c r="L1281" s="54">
        <f t="shared" si="287"/>
        <v>176000</v>
      </c>
      <c r="M1281" s="54">
        <f>ROUNDUP(装备强化!$F$3*INDEX(装备强化!$C$12:$C$26,MATCH(装备强化附表!M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107</v>
      </c>
      <c r="N1281" s="54">
        <f t="shared" si="288"/>
        <v>214000</v>
      </c>
      <c r="O1281" s="54">
        <f>ROUNDUP(装备强化!$F$3*INDEX(装备强化!$C$12:$C$26,MATCH(装备强化附表!O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136</v>
      </c>
      <c r="P1281" s="54">
        <f t="shared" si="289"/>
        <v>272000</v>
      </c>
      <c r="Q1281" s="54">
        <f>ROUNDUP(装备强化!$F$3*INDEX(装备强化!$C$12:$C$26,MATCH(装备强化附表!Q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243</v>
      </c>
      <c r="R1281" s="54">
        <f t="shared" si="290"/>
        <v>486000</v>
      </c>
      <c r="S1281" s="54">
        <f>ROUNDUP(装备强化!$F$3*INDEX(装备强化!$C$12:$C$26,MATCH(装备强化附表!S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281</v>
      </c>
      <c r="T1281" s="54">
        <f t="shared" si="291"/>
        <v>562000</v>
      </c>
      <c r="U1281" s="54">
        <f>ROUNDUP(装备强化!$F$3*INDEX(装备强化!$C$12:$C$26,MATCH(装备强化附表!U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320</v>
      </c>
      <c r="V1281" s="54">
        <f t="shared" si="292"/>
        <v>640000</v>
      </c>
      <c r="W1281" s="54">
        <f>ROUNDUP(装备强化!$F$3*INDEX(装备强化!$C$12:$C$26,MATCH(装备强化附表!W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359</v>
      </c>
      <c r="X1281" s="54">
        <f t="shared" si="293"/>
        <v>718000</v>
      </c>
      <c r="Y1281" s="54">
        <f>ROUNDUP(装备强化!$F$3*INDEX(装备强化!$C$12:$C$26,MATCH(装备强化附表!Y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398</v>
      </c>
      <c r="Z1281" s="54">
        <f t="shared" si="294"/>
        <v>796000</v>
      </c>
      <c r="AA1281" s="54">
        <f>ROUNDUP(装备强化!$F$3*INDEX(装备强化!$C$12:$C$26,MATCH(装备强化附表!AA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698</v>
      </c>
      <c r="AB1281" s="54">
        <f t="shared" si="295"/>
        <v>1396000</v>
      </c>
      <c r="AC1281" s="54">
        <f>ROUNDUP(装备强化!$F$3*INDEX(装备强化!$C$12:$C$26,MATCH(装备强化附表!AC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775</v>
      </c>
      <c r="AD1281" s="54">
        <f t="shared" si="296"/>
        <v>1550000</v>
      </c>
      <c r="AE1281" s="54">
        <f>ROUNDUP(装备强化!$F$3*INDEX(装备强化!$C$12:$C$26,MATCH(装备强化附表!AE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853</v>
      </c>
      <c r="AF1281" s="54">
        <f t="shared" si="297"/>
        <v>1706000</v>
      </c>
      <c r="AG1281" s="54">
        <f>ROUNDUP(装备强化!$F$3*INDEX(装备强化!$C$12:$C$26,MATCH(装备强化附表!AG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930</v>
      </c>
      <c r="AH1281" s="54">
        <f t="shared" si="298"/>
        <v>1860000</v>
      </c>
      <c r="AI1281" s="54">
        <f>ROUNDUP(装备强化!$F$3*INDEX(装备强化!$C$12:$C$26,MATCH(装备强化附表!AI$1,装备强化!$B$12:$B$26,0))*INDEX(装备强化!$G$12:$G$16,MATCH(装备强化附表!$D1281,装备强化!$F$12:$F$16,0))*(INDEX(装备强化!$K$12:$K$26,MATCH(装备强化附表!$E1281,装备强化!$J$12:$J$26,0))+IF($B1281=1,装备强化!$K$28,0))*INDEX(装备强化!$O$12:$O$21,MATCH(装备强化附表!$C1281,装备强化!$N$12:$N$21,0)),0)</f>
        <v>1008</v>
      </c>
      <c r="AJ1281" s="54">
        <f t="shared" si="299"/>
        <v>2016000</v>
      </c>
    </row>
    <row r="1282" spans="1:36">
      <c r="A1282" t="s">
        <v>1783</v>
      </c>
      <c r="B1282">
        <v>0</v>
      </c>
      <c r="C1282" t="s">
        <v>130</v>
      </c>
      <c r="D1282" t="s">
        <v>313</v>
      </c>
      <c r="E1282">
        <v>65</v>
      </c>
      <c r="F1282" t="s">
        <v>232</v>
      </c>
      <c r="G1282" s="54">
        <f>ROUNDUP(装备强化!$F$3*INDEX(装备强化!$C$12:$C$26,MATCH(装备强化附表!G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31</v>
      </c>
      <c r="H1282" s="54">
        <f t="shared" si="285"/>
        <v>62000</v>
      </c>
      <c r="I1282" s="54">
        <f>ROUNDUP(装备强化!$F$3*INDEX(装备强化!$C$12:$C$26,MATCH(装备强化附表!I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47</v>
      </c>
      <c r="J1282" s="54">
        <f t="shared" si="286"/>
        <v>94000</v>
      </c>
      <c r="K1282" s="54">
        <f>ROUNDUP(装备强化!$F$3*INDEX(装备强化!$C$12:$C$26,MATCH(装备强化附表!K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70</v>
      </c>
      <c r="L1282" s="54">
        <f t="shared" si="287"/>
        <v>140000</v>
      </c>
      <c r="M1282" s="54">
        <f>ROUNDUP(装备强化!$F$3*INDEX(装备强化!$C$12:$C$26,MATCH(装备强化附表!M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86</v>
      </c>
      <c r="N1282" s="54">
        <f t="shared" si="288"/>
        <v>172000</v>
      </c>
      <c r="O1282" s="54">
        <f>ROUNDUP(装备强化!$F$3*INDEX(装备强化!$C$12:$C$26,MATCH(装备强化附表!O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109</v>
      </c>
      <c r="P1282" s="54">
        <f t="shared" si="289"/>
        <v>218000</v>
      </c>
      <c r="Q1282" s="54">
        <f>ROUNDUP(装备强化!$F$3*INDEX(装备强化!$C$12:$C$26,MATCH(装备强化附表!Q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194</v>
      </c>
      <c r="R1282" s="54">
        <f t="shared" si="290"/>
        <v>388000</v>
      </c>
      <c r="S1282" s="54">
        <f>ROUNDUP(装备强化!$F$3*INDEX(装备强化!$C$12:$C$26,MATCH(装备强化附表!S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225</v>
      </c>
      <c r="T1282" s="54">
        <f t="shared" si="291"/>
        <v>450000</v>
      </c>
      <c r="U1282" s="54">
        <f>ROUNDUP(装备强化!$F$3*INDEX(装备强化!$C$12:$C$26,MATCH(装备强化附表!U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256</v>
      </c>
      <c r="V1282" s="54">
        <f t="shared" si="292"/>
        <v>512000</v>
      </c>
      <c r="W1282" s="54">
        <f>ROUNDUP(装备强化!$F$3*INDEX(装备强化!$C$12:$C$26,MATCH(装备强化附表!W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287</v>
      </c>
      <c r="X1282" s="54">
        <f t="shared" si="293"/>
        <v>574000</v>
      </c>
      <c r="Y1282" s="54">
        <f>ROUNDUP(装备强化!$F$3*INDEX(装备强化!$C$12:$C$26,MATCH(装备强化附表!Y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318</v>
      </c>
      <c r="Z1282" s="54">
        <f t="shared" si="294"/>
        <v>636000</v>
      </c>
      <c r="AA1282" s="54">
        <f>ROUNDUP(装备强化!$F$3*INDEX(装备强化!$C$12:$C$26,MATCH(装备强化附表!AA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558</v>
      </c>
      <c r="AB1282" s="54">
        <f t="shared" si="295"/>
        <v>1116000</v>
      </c>
      <c r="AC1282" s="54">
        <f>ROUNDUP(装备强化!$F$3*INDEX(装备强化!$C$12:$C$26,MATCH(装备强化附表!AC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620</v>
      </c>
      <c r="AD1282" s="54">
        <f t="shared" si="296"/>
        <v>1240000</v>
      </c>
      <c r="AE1282" s="54">
        <f>ROUNDUP(装备强化!$F$3*INDEX(装备强化!$C$12:$C$26,MATCH(装备强化附表!AE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682</v>
      </c>
      <c r="AF1282" s="54">
        <f t="shared" si="297"/>
        <v>1364000</v>
      </c>
      <c r="AG1282" s="54">
        <f>ROUNDUP(装备强化!$F$3*INDEX(装备强化!$C$12:$C$26,MATCH(装备强化附表!AG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744</v>
      </c>
      <c r="AH1282" s="54">
        <f t="shared" si="298"/>
        <v>1488000</v>
      </c>
      <c r="AI1282" s="54">
        <f>ROUNDUP(装备强化!$F$3*INDEX(装备强化!$C$12:$C$26,MATCH(装备强化附表!AI$1,装备强化!$B$12:$B$26,0))*INDEX(装备强化!$G$12:$G$16,MATCH(装备强化附表!$D1282,装备强化!$F$12:$F$16,0))*(INDEX(装备强化!$K$12:$K$26,MATCH(装备强化附表!$E1282,装备强化!$J$12:$J$26,0))+IF($B1282=1,装备强化!$K$28,0))*INDEX(装备强化!$O$12:$O$21,MATCH(装备强化附表!$C1282,装备强化!$N$12:$N$21,0)),0)</f>
        <v>806</v>
      </c>
      <c r="AJ1282" s="54">
        <f t="shared" si="299"/>
        <v>1612000</v>
      </c>
    </row>
    <row r="1283" spans="1:36">
      <c r="A1283" t="s">
        <v>1788</v>
      </c>
      <c r="B1283">
        <v>0</v>
      </c>
      <c r="C1283" t="s">
        <v>131</v>
      </c>
      <c r="D1283" t="s">
        <v>313</v>
      </c>
      <c r="E1283">
        <v>65</v>
      </c>
      <c r="F1283" t="s">
        <v>232</v>
      </c>
      <c r="G1283" s="54">
        <f>ROUNDUP(装备强化!$F$3*INDEX(装备强化!$C$12:$C$26,MATCH(装备强化附表!G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31</v>
      </c>
      <c r="H1283" s="54">
        <f t="shared" si="285"/>
        <v>62000</v>
      </c>
      <c r="I1283" s="54">
        <f>ROUNDUP(装备强化!$F$3*INDEX(装备强化!$C$12:$C$26,MATCH(装备强化附表!I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47</v>
      </c>
      <c r="J1283" s="54">
        <f t="shared" si="286"/>
        <v>94000</v>
      </c>
      <c r="K1283" s="54">
        <f>ROUNDUP(装备强化!$F$3*INDEX(装备强化!$C$12:$C$26,MATCH(装备强化附表!K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70</v>
      </c>
      <c r="L1283" s="54">
        <f t="shared" si="287"/>
        <v>140000</v>
      </c>
      <c r="M1283" s="54">
        <f>ROUNDUP(装备强化!$F$3*INDEX(装备强化!$C$12:$C$26,MATCH(装备强化附表!M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86</v>
      </c>
      <c r="N1283" s="54">
        <f t="shared" si="288"/>
        <v>172000</v>
      </c>
      <c r="O1283" s="54">
        <f>ROUNDUP(装备强化!$F$3*INDEX(装备强化!$C$12:$C$26,MATCH(装备强化附表!O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109</v>
      </c>
      <c r="P1283" s="54">
        <f t="shared" si="289"/>
        <v>218000</v>
      </c>
      <c r="Q1283" s="54">
        <f>ROUNDUP(装备强化!$F$3*INDEX(装备强化!$C$12:$C$26,MATCH(装备强化附表!Q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194</v>
      </c>
      <c r="R1283" s="54">
        <f t="shared" si="290"/>
        <v>388000</v>
      </c>
      <c r="S1283" s="54">
        <f>ROUNDUP(装备强化!$F$3*INDEX(装备强化!$C$12:$C$26,MATCH(装备强化附表!S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225</v>
      </c>
      <c r="T1283" s="54">
        <f t="shared" si="291"/>
        <v>450000</v>
      </c>
      <c r="U1283" s="54">
        <f>ROUNDUP(装备强化!$F$3*INDEX(装备强化!$C$12:$C$26,MATCH(装备强化附表!U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256</v>
      </c>
      <c r="V1283" s="54">
        <f t="shared" si="292"/>
        <v>512000</v>
      </c>
      <c r="W1283" s="54">
        <f>ROUNDUP(装备强化!$F$3*INDEX(装备强化!$C$12:$C$26,MATCH(装备强化附表!W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287</v>
      </c>
      <c r="X1283" s="54">
        <f t="shared" si="293"/>
        <v>574000</v>
      </c>
      <c r="Y1283" s="54">
        <f>ROUNDUP(装备强化!$F$3*INDEX(装备强化!$C$12:$C$26,MATCH(装备强化附表!Y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318</v>
      </c>
      <c r="Z1283" s="54">
        <f t="shared" si="294"/>
        <v>636000</v>
      </c>
      <c r="AA1283" s="54">
        <f>ROUNDUP(装备强化!$F$3*INDEX(装备强化!$C$12:$C$26,MATCH(装备强化附表!AA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558</v>
      </c>
      <c r="AB1283" s="54">
        <f t="shared" si="295"/>
        <v>1116000</v>
      </c>
      <c r="AC1283" s="54">
        <f>ROUNDUP(装备强化!$F$3*INDEX(装备强化!$C$12:$C$26,MATCH(装备强化附表!AC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620</v>
      </c>
      <c r="AD1283" s="54">
        <f t="shared" si="296"/>
        <v>1240000</v>
      </c>
      <c r="AE1283" s="54">
        <f>ROUNDUP(装备强化!$F$3*INDEX(装备强化!$C$12:$C$26,MATCH(装备强化附表!AE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682</v>
      </c>
      <c r="AF1283" s="54">
        <f t="shared" si="297"/>
        <v>1364000</v>
      </c>
      <c r="AG1283" s="54">
        <f>ROUNDUP(装备强化!$F$3*INDEX(装备强化!$C$12:$C$26,MATCH(装备强化附表!AG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744</v>
      </c>
      <c r="AH1283" s="54">
        <f t="shared" si="298"/>
        <v>1488000</v>
      </c>
      <c r="AI1283" s="54">
        <f>ROUNDUP(装备强化!$F$3*INDEX(装备强化!$C$12:$C$26,MATCH(装备强化附表!AI$1,装备强化!$B$12:$B$26,0))*INDEX(装备强化!$G$12:$G$16,MATCH(装备强化附表!$D1283,装备强化!$F$12:$F$16,0))*(INDEX(装备强化!$K$12:$K$26,MATCH(装备强化附表!$E1283,装备强化!$J$12:$J$26,0))+IF($B1283=1,装备强化!$K$28,0))*INDEX(装备强化!$O$12:$O$21,MATCH(装备强化附表!$C1283,装备强化!$N$12:$N$21,0)),0)</f>
        <v>806</v>
      </c>
      <c r="AJ1283" s="54">
        <f t="shared" si="299"/>
        <v>1612000</v>
      </c>
    </row>
    <row r="1284" spans="1:36">
      <c r="A1284" t="s">
        <v>1793</v>
      </c>
      <c r="B1284">
        <v>0</v>
      </c>
      <c r="C1284" t="s">
        <v>132</v>
      </c>
      <c r="D1284" t="s">
        <v>313</v>
      </c>
      <c r="E1284">
        <v>65</v>
      </c>
      <c r="F1284" t="s">
        <v>232</v>
      </c>
      <c r="G1284" s="54">
        <f>ROUNDUP(装备强化!$F$3*INDEX(装备强化!$C$12:$C$26,MATCH(装备强化附表!G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19</v>
      </c>
      <c r="H1284" s="54">
        <f t="shared" ref="H1284:H1347" si="300">G1284*2000</f>
        <v>38000</v>
      </c>
      <c r="I1284" s="54">
        <f>ROUNDUP(装备强化!$F$3*INDEX(装备强化!$C$12:$C$26,MATCH(装备强化附表!I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28</v>
      </c>
      <c r="J1284" s="54">
        <f t="shared" ref="J1284:J1347" si="301">I1284*2000</f>
        <v>56000</v>
      </c>
      <c r="K1284" s="54">
        <f>ROUNDUP(装备强化!$F$3*INDEX(装备强化!$C$12:$C$26,MATCH(装备强化附表!K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42</v>
      </c>
      <c r="L1284" s="54">
        <f t="shared" ref="L1284:L1347" si="302">K1284*2000</f>
        <v>84000</v>
      </c>
      <c r="M1284" s="54">
        <f>ROUNDUP(装备强化!$F$3*INDEX(装备强化!$C$12:$C$26,MATCH(装备强化附表!M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52</v>
      </c>
      <c r="N1284" s="54">
        <f t="shared" ref="N1284:N1347" si="303">M1284*2000</f>
        <v>104000</v>
      </c>
      <c r="O1284" s="54">
        <f>ROUNDUP(装备强化!$F$3*INDEX(装备强化!$C$12:$C$26,MATCH(装备强化附表!O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66</v>
      </c>
      <c r="P1284" s="54">
        <f t="shared" ref="P1284:P1347" si="304">O1284*2000</f>
        <v>132000</v>
      </c>
      <c r="Q1284" s="54">
        <f>ROUNDUP(装备强化!$F$3*INDEX(装备强化!$C$12:$C$26,MATCH(装备强化附表!Q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117</v>
      </c>
      <c r="R1284" s="54">
        <f t="shared" ref="R1284:R1347" si="305">Q1284*2000</f>
        <v>234000</v>
      </c>
      <c r="S1284" s="54">
        <f>ROUNDUP(装备强化!$F$3*INDEX(装备强化!$C$12:$C$26,MATCH(装备强化附表!S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135</v>
      </c>
      <c r="T1284" s="54">
        <f t="shared" ref="T1284:T1347" si="306">S1284*2000</f>
        <v>270000</v>
      </c>
      <c r="U1284" s="54">
        <f>ROUNDUP(装备强化!$F$3*INDEX(装备强化!$C$12:$C$26,MATCH(装备强化附表!U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154</v>
      </c>
      <c r="V1284" s="54">
        <f t="shared" ref="V1284:V1347" si="307">U1284*2000</f>
        <v>308000</v>
      </c>
      <c r="W1284" s="54">
        <f>ROUNDUP(装备强化!$F$3*INDEX(装备强化!$C$12:$C$26,MATCH(装备强化附表!W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173</v>
      </c>
      <c r="X1284" s="54">
        <f t="shared" ref="X1284:X1347" si="308">W1284*2000</f>
        <v>346000</v>
      </c>
      <c r="Y1284" s="54">
        <f>ROUNDUP(装备强化!$F$3*INDEX(装备强化!$C$12:$C$26,MATCH(装备强化附表!Y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191</v>
      </c>
      <c r="Z1284" s="54">
        <f t="shared" ref="Z1284:Z1347" si="309">Y1284*2000</f>
        <v>382000</v>
      </c>
      <c r="AA1284" s="54">
        <f>ROUNDUP(装备强化!$F$3*INDEX(装备强化!$C$12:$C$26,MATCH(装备强化附表!AA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335</v>
      </c>
      <c r="AB1284" s="54">
        <f t="shared" ref="AB1284:AB1347" si="310">AA1284*2000</f>
        <v>670000</v>
      </c>
      <c r="AC1284" s="54">
        <f>ROUNDUP(装备强化!$F$3*INDEX(装备强化!$C$12:$C$26,MATCH(装备强化附表!AC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372</v>
      </c>
      <c r="AD1284" s="54">
        <f t="shared" ref="AD1284:AD1347" si="311">AC1284*2000</f>
        <v>744000</v>
      </c>
      <c r="AE1284" s="54">
        <f>ROUNDUP(装备强化!$F$3*INDEX(装备强化!$C$12:$C$26,MATCH(装备强化附表!AE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410</v>
      </c>
      <c r="AF1284" s="54">
        <f t="shared" ref="AF1284:AF1347" si="312">AE1284*2000</f>
        <v>820000</v>
      </c>
      <c r="AG1284" s="54">
        <f>ROUNDUP(装备强化!$F$3*INDEX(装备强化!$C$12:$C$26,MATCH(装备强化附表!AG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447</v>
      </c>
      <c r="AH1284" s="54">
        <f t="shared" ref="AH1284:AH1347" si="313">AG1284*2000</f>
        <v>894000</v>
      </c>
      <c r="AI1284" s="54">
        <f>ROUNDUP(装备强化!$F$3*INDEX(装备强化!$C$12:$C$26,MATCH(装备强化附表!AI$1,装备强化!$B$12:$B$26,0))*INDEX(装备强化!$G$12:$G$16,MATCH(装备强化附表!$D1284,装备强化!$F$12:$F$16,0))*(INDEX(装备强化!$K$12:$K$26,MATCH(装备强化附表!$E1284,装备强化!$J$12:$J$26,0))+IF($B1284=1,装备强化!$K$28,0))*INDEX(装备强化!$O$12:$O$21,MATCH(装备强化附表!$C1284,装备强化!$N$12:$N$21,0)),0)</f>
        <v>484</v>
      </c>
      <c r="AJ1284" s="54">
        <f t="shared" ref="AJ1284:AJ1347" si="314">AI1284*2000</f>
        <v>968000</v>
      </c>
    </row>
    <row r="1285" spans="1:36">
      <c r="A1285" t="s">
        <v>1798</v>
      </c>
      <c r="B1285">
        <v>0</v>
      </c>
      <c r="C1285" t="s">
        <v>127</v>
      </c>
      <c r="D1285" t="s">
        <v>313</v>
      </c>
      <c r="E1285">
        <v>65</v>
      </c>
      <c r="F1285" t="s">
        <v>135</v>
      </c>
      <c r="G1285" s="54">
        <f>ROUNDUP(装备强化!$F$3*INDEX(装备强化!$C$12:$C$26,MATCH(装备强化附表!G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62</v>
      </c>
      <c r="H1285" s="54">
        <f t="shared" si="300"/>
        <v>124000</v>
      </c>
      <c r="I1285" s="54">
        <f>ROUNDUP(装备强化!$F$3*INDEX(装备强化!$C$12:$C$26,MATCH(装备强化附表!I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93</v>
      </c>
      <c r="J1285" s="54">
        <f t="shared" si="301"/>
        <v>186000</v>
      </c>
      <c r="K1285" s="54">
        <f>ROUNDUP(装备强化!$F$3*INDEX(装备强化!$C$12:$C$26,MATCH(装备强化附表!K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140</v>
      </c>
      <c r="L1285" s="54">
        <f t="shared" si="302"/>
        <v>280000</v>
      </c>
      <c r="M1285" s="54">
        <f>ROUNDUP(装备强化!$F$3*INDEX(装备强化!$C$12:$C$26,MATCH(装备强化附表!M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171</v>
      </c>
      <c r="N1285" s="54">
        <f t="shared" si="303"/>
        <v>342000</v>
      </c>
      <c r="O1285" s="54">
        <f>ROUNDUP(装备强化!$F$3*INDEX(装备强化!$C$12:$C$26,MATCH(装备强化附表!O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217</v>
      </c>
      <c r="P1285" s="54">
        <f t="shared" si="304"/>
        <v>434000</v>
      </c>
      <c r="Q1285" s="54">
        <f>ROUNDUP(装备强化!$F$3*INDEX(装备强化!$C$12:$C$26,MATCH(装备强化附表!Q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388</v>
      </c>
      <c r="R1285" s="54">
        <f t="shared" si="305"/>
        <v>776000</v>
      </c>
      <c r="S1285" s="54">
        <f>ROUNDUP(装备强化!$F$3*INDEX(装备强化!$C$12:$C$26,MATCH(装备强化附表!S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450</v>
      </c>
      <c r="T1285" s="54">
        <f t="shared" si="306"/>
        <v>900000</v>
      </c>
      <c r="U1285" s="54">
        <f>ROUNDUP(装备强化!$F$3*INDEX(装备强化!$C$12:$C$26,MATCH(装备强化附表!U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512</v>
      </c>
      <c r="V1285" s="54">
        <f t="shared" si="307"/>
        <v>1024000</v>
      </c>
      <c r="W1285" s="54">
        <f>ROUNDUP(装备强化!$F$3*INDEX(装备强化!$C$12:$C$26,MATCH(装备强化附表!W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574</v>
      </c>
      <c r="X1285" s="54">
        <f t="shared" si="308"/>
        <v>1148000</v>
      </c>
      <c r="Y1285" s="54">
        <f>ROUNDUP(装备强化!$F$3*INDEX(装备强化!$C$12:$C$26,MATCH(装备强化附表!Y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636</v>
      </c>
      <c r="Z1285" s="54">
        <f t="shared" si="309"/>
        <v>1272000</v>
      </c>
      <c r="AA1285" s="54">
        <f>ROUNDUP(装备强化!$F$3*INDEX(装备强化!$C$12:$C$26,MATCH(装备强化附表!AA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1116</v>
      </c>
      <c r="AB1285" s="54">
        <f t="shared" si="310"/>
        <v>2232000</v>
      </c>
      <c r="AC1285" s="54">
        <f>ROUNDUP(装备强化!$F$3*INDEX(装备强化!$C$12:$C$26,MATCH(装备强化附表!AC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1240</v>
      </c>
      <c r="AD1285" s="54">
        <f t="shared" si="311"/>
        <v>2480000</v>
      </c>
      <c r="AE1285" s="54">
        <f>ROUNDUP(装备强化!$F$3*INDEX(装备强化!$C$12:$C$26,MATCH(装备强化附表!AE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1364</v>
      </c>
      <c r="AF1285" s="54">
        <f t="shared" si="312"/>
        <v>2728000</v>
      </c>
      <c r="AG1285" s="54">
        <f>ROUNDUP(装备强化!$F$3*INDEX(装备强化!$C$12:$C$26,MATCH(装备强化附表!AG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1488</v>
      </c>
      <c r="AH1285" s="54">
        <f t="shared" si="313"/>
        <v>2976000</v>
      </c>
      <c r="AI1285" s="54">
        <f>ROUNDUP(装备强化!$F$3*INDEX(装备强化!$C$12:$C$26,MATCH(装备强化附表!AI$1,装备强化!$B$12:$B$26,0))*INDEX(装备强化!$G$12:$G$16,MATCH(装备强化附表!$D1285,装备强化!$F$12:$F$16,0))*(INDEX(装备强化!$K$12:$K$26,MATCH(装备强化附表!$E1285,装备强化!$J$12:$J$26,0))+IF($B1285=1,装备强化!$K$28,0))*INDEX(装备强化!$O$12:$O$21,MATCH(装备强化附表!$C1285,装备强化!$N$12:$N$21,0)),0)</f>
        <v>1612</v>
      </c>
      <c r="AJ1285" s="54">
        <f t="shared" si="314"/>
        <v>3224000</v>
      </c>
    </row>
    <row r="1286" spans="1:36">
      <c r="A1286" t="s">
        <v>1803</v>
      </c>
      <c r="B1286">
        <v>1</v>
      </c>
      <c r="C1286" t="s">
        <v>127</v>
      </c>
      <c r="D1286" t="s">
        <v>313</v>
      </c>
      <c r="E1286">
        <v>65</v>
      </c>
      <c r="F1286" t="s">
        <v>135</v>
      </c>
      <c r="G1286" s="54">
        <f>ROUNDUP(装备强化!$F$3*INDEX(装备强化!$C$12:$C$26,MATCH(装备强化附表!G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74</v>
      </c>
      <c r="H1286" s="54">
        <f t="shared" si="300"/>
        <v>148000</v>
      </c>
      <c r="I1286" s="54">
        <f>ROUNDUP(装备强化!$F$3*INDEX(装备强化!$C$12:$C$26,MATCH(装备强化附表!I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111</v>
      </c>
      <c r="J1286" s="54">
        <f t="shared" si="301"/>
        <v>222000</v>
      </c>
      <c r="K1286" s="54">
        <f>ROUNDUP(装备强化!$F$3*INDEX(装备强化!$C$12:$C$26,MATCH(装备强化附表!K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167</v>
      </c>
      <c r="L1286" s="54">
        <f t="shared" si="302"/>
        <v>334000</v>
      </c>
      <c r="M1286" s="54">
        <f>ROUNDUP(装备强化!$F$3*INDEX(装备强化!$C$12:$C$26,MATCH(装备强化附表!M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204</v>
      </c>
      <c r="N1286" s="54">
        <f t="shared" si="303"/>
        <v>408000</v>
      </c>
      <c r="O1286" s="54">
        <f>ROUNDUP(装备强化!$F$3*INDEX(装备强化!$C$12:$C$26,MATCH(装备强化附表!O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259</v>
      </c>
      <c r="P1286" s="54">
        <f t="shared" si="304"/>
        <v>518000</v>
      </c>
      <c r="Q1286" s="54">
        <f>ROUNDUP(装备强化!$F$3*INDEX(装备强化!$C$12:$C$26,MATCH(装备强化附表!Q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463</v>
      </c>
      <c r="R1286" s="54">
        <f t="shared" si="305"/>
        <v>926000</v>
      </c>
      <c r="S1286" s="54">
        <f>ROUNDUP(装备强化!$F$3*INDEX(装备强化!$C$12:$C$26,MATCH(装备强化附表!S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537</v>
      </c>
      <c r="T1286" s="54">
        <f t="shared" si="306"/>
        <v>1074000</v>
      </c>
      <c r="U1286" s="54">
        <f>ROUNDUP(装备强化!$F$3*INDEX(装备强化!$C$12:$C$26,MATCH(装备强化附表!U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611</v>
      </c>
      <c r="V1286" s="54">
        <f t="shared" si="307"/>
        <v>1222000</v>
      </c>
      <c r="W1286" s="54">
        <f>ROUNDUP(装备强化!$F$3*INDEX(装备强化!$C$12:$C$26,MATCH(装备强化附表!W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685</v>
      </c>
      <c r="X1286" s="54">
        <f t="shared" si="308"/>
        <v>1370000</v>
      </c>
      <c r="Y1286" s="54">
        <f>ROUNDUP(装备强化!$F$3*INDEX(装备强化!$C$12:$C$26,MATCH(装备强化附表!Y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759</v>
      </c>
      <c r="Z1286" s="54">
        <f t="shared" si="309"/>
        <v>1518000</v>
      </c>
      <c r="AA1286" s="54">
        <f>ROUNDUP(装备强化!$F$3*INDEX(装备强化!$C$12:$C$26,MATCH(装备强化附表!AA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1332</v>
      </c>
      <c r="AB1286" s="54">
        <f t="shared" si="310"/>
        <v>2664000</v>
      </c>
      <c r="AC1286" s="54">
        <f>ROUNDUP(装备强化!$F$3*INDEX(装备强化!$C$12:$C$26,MATCH(装备强化附表!AC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1480</v>
      </c>
      <c r="AD1286" s="54">
        <f t="shared" si="311"/>
        <v>2960000</v>
      </c>
      <c r="AE1286" s="54">
        <f>ROUNDUP(装备强化!$F$3*INDEX(装备强化!$C$12:$C$26,MATCH(装备强化附表!AE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1628</v>
      </c>
      <c r="AF1286" s="54">
        <f t="shared" si="312"/>
        <v>3256000</v>
      </c>
      <c r="AG1286" s="54">
        <f>ROUNDUP(装备强化!$F$3*INDEX(装备强化!$C$12:$C$26,MATCH(装备强化附表!AG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1776</v>
      </c>
      <c r="AH1286" s="54">
        <f t="shared" si="313"/>
        <v>3552000</v>
      </c>
      <c r="AI1286" s="54">
        <f>ROUNDUP(装备强化!$F$3*INDEX(装备强化!$C$12:$C$26,MATCH(装备强化附表!AI$1,装备强化!$B$12:$B$26,0))*INDEX(装备强化!$G$12:$G$16,MATCH(装备强化附表!$D1286,装备强化!$F$12:$F$16,0))*(INDEX(装备强化!$K$12:$K$26,MATCH(装备强化附表!$E1286,装备强化!$J$12:$J$26,0))+IF($B1286=1,装备强化!$K$28,0))*INDEX(装备强化!$O$12:$O$21,MATCH(装备强化附表!$C1286,装备强化!$N$12:$N$21,0)),0)</f>
        <v>1924</v>
      </c>
      <c r="AJ1286" s="54">
        <f t="shared" si="314"/>
        <v>3848000</v>
      </c>
    </row>
    <row r="1287" spans="1:36">
      <c r="A1287" t="s">
        <v>1808</v>
      </c>
      <c r="B1287">
        <v>0</v>
      </c>
      <c r="C1287" t="s">
        <v>128</v>
      </c>
      <c r="D1287" t="s">
        <v>313</v>
      </c>
      <c r="E1287">
        <v>65</v>
      </c>
      <c r="F1287" t="s">
        <v>135</v>
      </c>
      <c r="G1287" s="54">
        <f>ROUNDUP(装备强化!$F$3*INDEX(装备强化!$C$12:$C$26,MATCH(装备强化附表!G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39</v>
      </c>
      <c r="H1287" s="54">
        <f t="shared" si="300"/>
        <v>78000</v>
      </c>
      <c r="I1287" s="54">
        <f>ROUNDUP(装备强化!$F$3*INDEX(装备强化!$C$12:$C$26,MATCH(装备强化附表!I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59</v>
      </c>
      <c r="J1287" s="54">
        <f t="shared" si="301"/>
        <v>118000</v>
      </c>
      <c r="K1287" s="54">
        <f>ROUNDUP(装备强化!$F$3*INDEX(装备强化!$C$12:$C$26,MATCH(装备强化附表!K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88</v>
      </c>
      <c r="L1287" s="54">
        <f t="shared" si="302"/>
        <v>176000</v>
      </c>
      <c r="M1287" s="54">
        <f>ROUNDUP(装备强化!$F$3*INDEX(装备强化!$C$12:$C$26,MATCH(装备强化附表!M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107</v>
      </c>
      <c r="N1287" s="54">
        <f t="shared" si="303"/>
        <v>214000</v>
      </c>
      <c r="O1287" s="54">
        <f>ROUNDUP(装备强化!$F$3*INDEX(装备强化!$C$12:$C$26,MATCH(装备强化附表!O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136</v>
      </c>
      <c r="P1287" s="54">
        <f t="shared" si="304"/>
        <v>272000</v>
      </c>
      <c r="Q1287" s="54">
        <f>ROUNDUP(装备强化!$F$3*INDEX(装备强化!$C$12:$C$26,MATCH(装备强化附表!Q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243</v>
      </c>
      <c r="R1287" s="54">
        <f t="shared" si="305"/>
        <v>486000</v>
      </c>
      <c r="S1287" s="54">
        <f>ROUNDUP(装备强化!$F$3*INDEX(装备强化!$C$12:$C$26,MATCH(装备强化附表!S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281</v>
      </c>
      <c r="T1287" s="54">
        <f t="shared" si="306"/>
        <v>562000</v>
      </c>
      <c r="U1287" s="54">
        <f>ROUNDUP(装备强化!$F$3*INDEX(装备强化!$C$12:$C$26,MATCH(装备强化附表!U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320</v>
      </c>
      <c r="V1287" s="54">
        <f t="shared" si="307"/>
        <v>640000</v>
      </c>
      <c r="W1287" s="54">
        <f>ROUNDUP(装备强化!$F$3*INDEX(装备强化!$C$12:$C$26,MATCH(装备强化附表!W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359</v>
      </c>
      <c r="X1287" s="54">
        <f t="shared" si="308"/>
        <v>718000</v>
      </c>
      <c r="Y1287" s="54">
        <f>ROUNDUP(装备强化!$F$3*INDEX(装备强化!$C$12:$C$26,MATCH(装备强化附表!Y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398</v>
      </c>
      <c r="Z1287" s="54">
        <f t="shared" si="309"/>
        <v>796000</v>
      </c>
      <c r="AA1287" s="54">
        <f>ROUNDUP(装备强化!$F$3*INDEX(装备强化!$C$12:$C$26,MATCH(装备强化附表!AA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698</v>
      </c>
      <c r="AB1287" s="54">
        <f t="shared" si="310"/>
        <v>1396000</v>
      </c>
      <c r="AC1287" s="54">
        <f>ROUNDUP(装备强化!$F$3*INDEX(装备强化!$C$12:$C$26,MATCH(装备强化附表!AC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775</v>
      </c>
      <c r="AD1287" s="54">
        <f t="shared" si="311"/>
        <v>1550000</v>
      </c>
      <c r="AE1287" s="54">
        <f>ROUNDUP(装备强化!$F$3*INDEX(装备强化!$C$12:$C$26,MATCH(装备强化附表!AE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853</v>
      </c>
      <c r="AF1287" s="54">
        <f t="shared" si="312"/>
        <v>1706000</v>
      </c>
      <c r="AG1287" s="54">
        <f>ROUNDUP(装备强化!$F$3*INDEX(装备强化!$C$12:$C$26,MATCH(装备强化附表!AG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930</v>
      </c>
      <c r="AH1287" s="54">
        <f t="shared" si="313"/>
        <v>1860000</v>
      </c>
      <c r="AI1287" s="54">
        <f>ROUNDUP(装备强化!$F$3*INDEX(装备强化!$C$12:$C$26,MATCH(装备强化附表!AI$1,装备强化!$B$12:$B$26,0))*INDEX(装备强化!$G$12:$G$16,MATCH(装备强化附表!$D1287,装备强化!$F$12:$F$16,0))*(INDEX(装备强化!$K$12:$K$26,MATCH(装备强化附表!$E1287,装备强化!$J$12:$J$26,0))+IF($B1287=1,装备强化!$K$28,0))*INDEX(装备强化!$O$12:$O$21,MATCH(装备强化附表!$C1287,装备强化!$N$12:$N$21,0)),0)</f>
        <v>1008</v>
      </c>
      <c r="AJ1287" s="54">
        <f t="shared" si="314"/>
        <v>2016000</v>
      </c>
    </row>
    <row r="1288" spans="1:36">
      <c r="A1288" t="s">
        <v>1813</v>
      </c>
      <c r="B1288">
        <v>1</v>
      </c>
      <c r="C1288" t="s">
        <v>128</v>
      </c>
      <c r="D1288" t="s">
        <v>313</v>
      </c>
      <c r="E1288">
        <v>65</v>
      </c>
      <c r="F1288" t="s">
        <v>135</v>
      </c>
      <c r="G1288" s="54">
        <f>ROUNDUP(装备强化!$F$3*INDEX(装备强化!$C$12:$C$26,MATCH(装备强化附表!G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47</v>
      </c>
      <c r="H1288" s="54">
        <f t="shared" si="300"/>
        <v>94000</v>
      </c>
      <c r="I1288" s="54">
        <f>ROUNDUP(装备强化!$F$3*INDEX(装备强化!$C$12:$C$26,MATCH(装备强化附表!I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70</v>
      </c>
      <c r="J1288" s="54">
        <f t="shared" si="301"/>
        <v>140000</v>
      </c>
      <c r="K1288" s="54">
        <f>ROUNDUP(装备强化!$F$3*INDEX(装备强化!$C$12:$C$26,MATCH(装备强化附表!K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105</v>
      </c>
      <c r="L1288" s="54">
        <f t="shared" si="302"/>
        <v>210000</v>
      </c>
      <c r="M1288" s="54">
        <f>ROUNDUP(装备强化!$F$3*INDEX(装备强化!$C$12:$C$26,MATCH(装备强化附表!M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128</v>
      </c>
      <c r="N1288" s="54">
        <f t="shared" si="303"/>
        <v>256000</v>
      </c>
      <c r="O1288" s="54">
        <f>ROUNDUP(装备强化!$F$3*INDEX(装备强化!$C$12:$C$26,MATCH(装备强化附表!O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162</v>
      </c>
      <c r="P1288" s="54">
        <f t="shared" si="304"/>
        <v>324000</v>
      </c>
      <c r="Q1288" s="54">
        <f>ROUNDUP(装备强化!$F$3*INDEX(装备强化!$C$12:$C$26,MATCH(装备强化附表!Q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290</v>
      </c>
      <c r="R1288" s="54">
        <f t="shared" si="305"/>
        <v>580000</v>
      </c>
      <c r="S1288" s="54">
        <f>ROUNDUP(装备强化!$F$3*INDEX(装备强化!$C$12:$C$26,MATCH(装备强化附表!S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336</v>
      </c>
      <c r="T1288" s="54">
        <f t="shared" si="306"/>
        <v>672000</v>
      </c>
      <c r="U1288" s="54">
        <f>ROUNDUP(装备强化!$F$3*INDEX(装备强化!$C$12:$C$26,MATCH(装备强化附表!U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382</v>
      </c>
      <c r="V1288" s="54">
        <f t="shared" si="307"/>
        <v>764000</v>
      </c>
      <c r="W1288" s="54">
        <f>ROUNDUP(装备强化!$F$3*INDEX(装备强化!$C$12:$C$26,MATCH(装备强化附表!W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428</v>
      </c>
      <c r="X1288" s="54">
        <f t="shared" si="308"/>
        <v>856000</v>
      </c>
      <c r="Y1288" s="54">
        <f>ROUNDUP(装备强化!$F$3*INDEX(装备强化!$C$12:$C$26,MATCH(装备强化附表!Y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475</v>
      </c>
      <c r="Z1288" s="54">
        <f t="shared" si="309"/>
        <v>950000</v>
      </c>
      <c r="AA1288" s="54">
        <f>ROUNDUP(装备强化!$F$3*INDEX(装备强化!$C$12:$C$26,MATCH(装备强化附表!AA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833</v>
      </c>
      <c r="AB1288" s="54">
        <f t="shared" si="310"/>
        <v>1666000</v>
      </c>
      <c r="AC1288" s="54">
        <f>ROUNDUP(装备强化!$F$3*INDEX(装备强化!$C$12:$C$26,MATCH(装备强化附表!AC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925</v>
      </c>
      <c r="AD1288" s="54">
        <f t="shared" si="311"/>
        <v>1850000</v>
      </c>
      <c r="AE1288" s="54">
        <f>ROUNDUP(装备强化!$F$3*INDEX(装备强化!$C$12:$C$26,MATCH(装备强化附表!AE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1018</v>
      </c>
      <c r="AF1288" s="54">
        <f t="shared" si="312"/>
        <v>2036000</v>
      </c>
      <c r="AG1288" s="54">
        <f>ROUNDUP(装备强化!$F$3*INDEX(装备强化!$C$12:$C$26,MATCH(装备强化附表!AG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1110</v>
      </c>
      <c r="AH1288" s="54">
        <f t="shared" si="313"/>
        <v>2220000</v>
      </c>
      <c r="AI1288" s="54">
        <f>ROUNDUP(装备强化!$F$3*INDEX(装备强化!$C$12:$C$26,MATCH(装备强化附表!AI$1,装备强化!$B$12:$B$26,0))*INDEX(装备强化!$G$12:$G$16,MATCH(装备强化附表!$D1288,装备强化!$F$12:$F$16,0))*(INDEX(装备强化!$K$12:$K$26,MATCH(装备强化附表!$E1288,装备强化!$J$12:$J$26,0))+IF($B1288=1,装备强化!$K$28,0))*INDEX(装备强化!$O$12:$O$21,MATCH(装备强化附表!$C1288,装备强化!$N$12:$N$21,0)),0)</f>
        <v>1203</v>
      </c>
      <c r="AJ1288" s="54">
        <f t="shared" si="314"/>
        <v>2406000</v>
      </c>
    </row>
    <row r="1289" spans="1:36">
      <c r="A1289" t="s">
        <v>1818</v>
      </c>
      <c r="B1289">
        <v>0</v>
      </c>
      <c r="C1289" t="s">
        <v>127</v>
      </c>
      <c r="D1289" t="s">
        <v>313</v>
      </c>
      <c r="E1289">
        <v>65</v>
      </c>
      <c r="F1289" t="s">
        <v>139</v>
      </c>
      <c r="G1289" s="54">
        <f>ROUNDUP(装备强化!$F$3*INDEX(装备强化!$C$12:$C$26,MATCH(装备强化附表!G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62</v>
      </c>
      <c r="H1289" s="54">
        <f t="shared" si="300"/>
        <v>124000</v>
      </c>
      <c r="I1289" s="54">
        <f>ROUNDUP(装备强化!$F$3*INDEX(装备强化!$C$12:$C$26,MATCH(装备强化附表!I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93</v>
      </c>
      <c r="J1289" s="54">
        <f t="shared" si="301"/>
        <v>186000</v>
      </c>
      <c r="K1289" s="54">
        <f>ROUNDUP(装备强化!$F$3*INDEX(装备强化!$C$12:$C$26,MATCH(装备强化附表!K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140</v>
      </c>
      <c r="L1289" s="54">
        <f t="shared" si="302"/>
        <v>280000</v>
      </c>
      <c r="M1289" s="54">
        <f>ROUNDUP(装备强化!$F$3*INDEX(装备强化!$C$12:$C$26,MATCH(装备强化附表!M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171</v>
      </c>
      <c r="N1289" s="54">
        <f t="shared" si="303"/>
        <v>342000</v>
      </c>
      <c r="O1289" s="54">
        <f>ROUNDUP(装备强化!$F$3*INDEX(装备强化!$C$12:$C$26,MATCH(装备强化附表!O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217</v>
      </c>
      <c r="P1289" s="54">
        <f t="shared" si="304"/>
        <v>434000</v>
      </c>
      <c r="Q1289" s="54">
        <f>ROUNDUP(装备强化!$F$3*INDEX(装备强化!$C$12:$C$26,MATCH(装备强化附表!Q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388</v>
      </c>
      <c r="R1289" s="54">
        <f t="shared" si="305"/>
        <v>776000</v>
      </c>
      <c r="S1289" s="54">
        <f>ROUNDUP(装备强化!$F$3*INDEX(装备强化!$C$12:$C$26,MATCH(装备强化附表!S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450</v>
      </c>
      <c r="T1289" s="54">
        <f t="shared" si="306"/>
        <v>900000</v>
      </c>
      <c r="U1289" s="54">
        <f>ROUNDUP(装备强化!$F$3*INDEX(装备强化!$C$12:$C$26,MATCH(装备强化附表!U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512</v>
      </c>
      <c r="V1289" s="54">
        <f t="shared" si="307"/>
        <v>1024000</v>
      </c>
      <c r="W1289" s="54">
        <f>ROUNDUP(装备强化!$F$3*INDEX(装备强化!$C$12:$C$26,MATCH(装备强化附表!W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574</v>
      </c>
      <c r="X1289" s="54">
        <f t="shared" si="308"/>
        <v>1148000</v>
      </c>
      <c r="Y1289" s="54">
        <f>ROUNDUP(装备强化!$F$3*INDEX(装备强化!$C$12:$C$26,MATCH(装备强化附表!Y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636</v>
      </c>
      <c r="Z1289" s="54">
        <f t="shared" si="309"/>
        <v>1272000</v>
      </c>
      <c r="AA1289" s="54">
        <f>ROUNDUP(装备强化!$F$3*INDEX(装备强化!$C$12:$C$26,MATCH(装备强化附表!AA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1116</v>
      </c>
      <c r="AB1289" s="54">
        <f t="shared" si="310"/>
        <v>2232000</v>
      </c>
      <c r="AC1289" s="54">
        <f>ROUNDUP(装备强化!$F$3*INDEX(装备强化!$C$12:$C$26,MATCH(装备强化附表!AC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1240</v>
      </c>
      <c r="AD1289" s="54">
        <f t="shared" si="311"/>
        <v>2480000</v>
      </c>
      <c r="AE1289" s="54">
        <f>ROUNDUP(装备强化!$F$3*INDEX(装备强化!$C$12:$C$26,MATCH(装备强化附表!AE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1364</v>
      </c>
      <c r="AF1289" s="54">
        <f t="shared" si="312"/>
        <v>2728000</v>
      </c>
      <c r="AG1289" s="54">
        <f>ROUNDUP(装备强化!$F$3*INDEX(装备强化!$C$12:$C$26,MATCH(装备强化附表!AG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1488</v>
      </c>
      <c r="AH1289" s="54">
        <f t="shared" si="313"/>
        <v>2976000</v>
      </c>
      <c r="AI1289" s="54">
        <f>ROUNDUP(装备强化!$F$3*INDEX(装备强化!$C$12:$C$26,MATCH(装备强化附表!AI$1,装备强化!$B$12:$B$26,0))*INDEX(装备强化!$G$12:$G$16,MATCH(装备强化附表!$D1289,装备强化!$F$12:$F$16,0))*(INDEX(装备强化!$K$12:$K$26,MATCH(装备强化附表!$E1289,装备强化!$J$12:$J$26,0))+IF($B1289=1,装备强化!$K$28,0))*INDEX(装备强化!$O$12:$O$21,MATCH(装备强化附表!$C1289,装备强化!$N$12:$N$21,0)),0)</f>
        <v>1612</v>
      </c>
      <c r="AJ1289" s="54">
        <f t="shared" si="314"/>
        <v>3224000</v>
      </c>
    </row>
    <row r="1290" spans="1:36">
      <c r="A1290" t="s">
        <v>1823</v>
      </c>
      <c r="B1290">
        <v>1</v>
      </c>
      <c r="C1290" t="s">
        <v>127</v>
      </c>
      <c r="D1290" t="s">
        <v>313</v>
      </c>
      <c r="E1290">
        <v>65</v>
      </c>
      <c r="F1290" t="s">
        <v>139</v>
      </c>
      <c r="G1290" s="54">
        <f>ROUNDUP(装备强化!$F$3*INDEX(装备强化!$C$12:$C$26,MATCH(装备强化附表!G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74</v>
      </c>
      <c r="H1290" s="54">
        <f t="shared" si="300"/>
        <v>148000</v>
      </c>
      <c r="I1290" s="54">
        <f>ROUNDUP(装备强化!$F$3*INDEX(装备强化!$C$12:$C$26,MATCH(装备强化附表!I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111</v>
      </c>
      <c r="J1290" s="54">
        <f t="shared" si="301"/>
        <v>222000</v>
      </c>
      <c r="K1290" s="54">
        <f>ROUNDUP(装备强化!$F$3*INDEX(装备强化!$C$12:$C$26,MATCH(装备强化附表!K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167</v>
      </c>
      <c r="L1290" s="54">
        <f t="shared" si="302"/>
        <v>334000</v>
      </c>
      <c r="M1290" s="54">
        <f>ROUNDUP(装备强化!$F$3*INDEX(装备强化!$C$12:$C$26,MATCH(装备强化附表!M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204</v>
      </c>
      <c r="N1290" s="54">
        <f t="shared" si="303"/>
        <v>408000</v>
      </c>
      <c r="O1290" s="54">
        <f>ROUNDUP(装备强化!$F$3*INDEX(装备强化!$C$12:$C$26,MATCH(装备强化附表!O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259</v>
      </c>
      <c r="P1290" s="54">
        <f t="shared" si="304"/>
        <v>518000</v>
      </c>
      <c r="Q1290" s="54">
        <f>ROUNDUP(装备强化!$F$3*INDEX(装备强化!$C$12:$C$26,MATCH(装备强化附表!Q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463</v>
      </c>
      <c r="R1290" s="54">
        <f t="shared" si="305"/>
        <v>926000</v>
      </c>
      <c r="S1290" s="54">
        <f>ROUNDUP(装备强化!$F$3*INDEX(装备强化!$C$12:$C$26,MATCH(装备强化附表!S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537</v>
      </c>
      <c r="T1290" s="54">
        <f t="shared" si="306"/>
        <v>1074000</v>
      </c>
      <c r="U1290" s="54">
        <f>ROUNDUP(装备强化!$F$3*INDEX(装备强化!$C$12:$C$26,MATCH(装备强化附表!U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611</v>
      </c>
      <c r="V1290" s="54">
        <f t="shared" si="307"/>
        <v>1222000</v>
      </c>
      <c r="W1290" s="54">
        <f>ROUNDUP(装备强化!$F$3*INDEX(装备强化!$C$12:$C$26,MATCH(装备强化附表!W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685</v>
      </c>
      <c r="X1290" s="54">
        <f t="shared" si="308"/>
        <v>1370000</v>
      </c>
      <c r="Y1290" s="54">
        <f>ROUNDUP(装备强化!$F$3*INDEX(装备强化!$C$12:$C$26,MATCH(装备强化附表!Y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759</v>
      </c>
      <c r="Z1290" s="54">
        <f t="shared" si="309"/>
        <v>1518000</v>
      </c>
      <c r="AA1290" s="54">
        <f>ROUNDUP(装备强化!$F$3*INDEX(装备强化!$C$12:$C$26,MATCH(装备强化附表!AA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1332</v>
      </c>
      <c r="AB1290" s="54">
        <f t="shared" si="310"/>
        <v>2664000</v>
      </c>
      <c r="AC1290" s="54">
        <f>ROUNDUP(装备强化!$F$3*INDEX(装备强化!$C$12:$C$26,MATCH(装备强化附表!AC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1480</v>
      </c>
      <c r="AD1290" s="54">
        <f t="shared" si="311"/>
        <v>2960000</v>
      </c>
      <c r="AE1290" s="54">
        <f>ROUNDUP(装备强化!$F$3*INDEX(装备强化!$C$12:$C$26,MATCH(装备强化附表!AE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1628</v>
      </c>
      <c r="AF1290" s="54">
        <f t="shared" si="312"/>
        <v>3256000</v>
      </c>
      <c r="AG1290" s="54">
        <f>ROUNDUP(装备强化!$F$3*INDEX(装备强化!$C$12:$C$26,MATCH(装备强化附表!AG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1776</v>
      </c>
      <c r="AH1290" s="54">
        <f t="shared" si="313"/>
        <v>3552000</v>
      </c>
      <c r="AI1290" s="54">
        <f>ROUNDUP(装备强化!$F$3*INDEX(装备强化!$C$12:$C$26,MATCH(装备强化附表!AI$1,装备强化!$B$12:$B$26,0))*INDEX(装备强化!$G$12:$G$16,MATCH(装备强化附表!$D1290,装备强化!$F$12:$F$16,0))*(INDEX(装备强化!$K$12:$K$26,MATCH(装备强化附表!$E1290,装备强化!$J$12:$J$26,0))+IF($B1290=1,装备强化!$K$28,0))*INDEX(装备强化!$O$12:$O$21,MATCH(装备强化附表!$C1290,装备强化!$N$12:$N$21,0)),0)</f>
        <v>1924</v>
      </c>
      <c r="AJ1290" s="54">
        <f t="shared" si="314"/>
        <v>3848000</v>
      </c>
    </row>
    <row r="1291" spans="1:36">
      <c r="A1291" t="s">
        <v>1828</v>
      </c>
      <c r="B1291">
        <v>0</v>
      </c>
      <c r="C1291" t="s">
        <v>128</v>
      </c>
      <c r="D1291" t="s">
        <v>313</v>
      </c>
      <c r="E1291">
        <v>65</v>
      </c>
      <c r="F1291" t="s">
        <v>139</v>
      </c>
      <c r="G1291" s="54">
        <f>ROUNDUP(装备强化!$F$3*INDEX(装备强化!$C$12:$C$26,MATCH(装备强化附表!G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39</v>
      </c>
      <c r="H1291" s="54">
        <f t="shared" si="300"/>
        <v>78000</v>
      </c>
      <c r="I1291" s="54">
        <f>ROUNDUP(装备强化!$F$3*INDEX(装备强化!$C$12:$C$26,MATCH(装备强化附表!I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59</v>
      </c>
      <c r="J1291" s="54">
        <f t="shared" si="301"/>
        <v>118000</v>
      </c>
      <c r="K1291" s="54">
        <f>ROUNDUP(装备强化!$F$3*INDEX(装备强化!$C$12:$C$26,MATCH(装备强化附表!K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88</v>
      </c>
      <c r="L1291" s="54">
        <f t="shared" si="302"/>
        <v>176000</v>
      </c>
      <c r="M1291" s="54">
        <f>ROUNDUP(装备强化!$F$3*INDEX(装备强化!$C$12:$C$26,MATCH(装备强化附表!M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107</v>
      </c>
      <c r="N1291" s="54">
        <f t="shared" si="303"/>
        <v>214000</v>
      </c>
      <c r="O1291" s="54">
        <f>ROUNDUP(装备强化!$F$3*INDEX(装备强化!$C$12:$C$26,MATCH(装备强化附表!O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136</v>
      </c>
      <c r="P1291" s="54">
        <f t="shared" si="304"/>
        <v>272000</v>
      </c>
      <c r="Q1291" s="54">
        <f>ROUNDUP(装备强化!$F$3*INDEX(装备强化!$C$12:$C$26,MATCH(装备强化附表!Q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243</v>
      </c>
      <c r="R1291" s="54">
        <f t="shared" si="305"/>
        <v>486000</v>
      </c>
      <c r="S1291" s="54">
        <f>ROUNDUP(装备强化!$F$3*INDEX(装备强化!$C$12:$C$26,MATCH(装备强化附表!S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281</v>
      </c>
      <c r="T1291" s="54">
        <f t="shared" si="306"/>
        <v>562000</v>
      </c>
      <c r="U1291" s="54">
        <f>ROUNDUP(装备强化!$F$3*INDEX(装备强化!$C$12:$C$26,MATCH(装备强化附表!U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320</v>
      </c>
      <c r="V1291" s="54">
        <f t="shared" si="307"/>
        <v>640000</v>
      </c>
      <c r="W1291" s="54">
        <f>ROUNDUP(装备强化!$F$3*INDEX(装备强化!$C$12:$C$26,MATCH(装备强化附表!W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359</v>
      </c>
      <c r="X1291" s="54">
        <f t="shared" si="308"/>
        <v>718000</v>
      </c>
      <c r="Y1291" s="54">
        <f>ROUNDUP(装备强化!$F$3*INDEX(装备强化!$C$12:$C$26,MATCH(装备强化附表!Y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398</v>
      </c>
      <c r="Z1291" s="54">
        <f t="shared" si="309"/>
        <v>796000</v>
      </c>
      <c r="AA1291" s="54">
        <f>ROUNDUP(装备强化!$F$3*INDEX(装备强化!$C$12:$C$26,MATCH(装备强化附表!AA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698</v>
      </c>
      <c r="AB1291" s="54">
        <f t="shared" si="310"/>
        <v>1396000</v>
      </c>
      <c r="AC1291" s="54">
        <f>ROUNDUP(装备强化!$F$3*INDEX(装备强化!$C$12:$C$26,MATCH(装备强化附表!AC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775</v>
      </c>
      <c r="AD1291" s="54">
        <f t="shared" si="311"/>
        <v>1550000</v>
      </c>
      <c r="AE1291" s="54">
        <f>ROUNDUP(装备强化!$F$3*INDEX(装备强化!$C$12:$C$26,MATCH(装备强化附表!AE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853</v>
      </c>
      <c r="AF1291" s="54">
        <f t="shared" si="312"/>
        <v>1706000</v>
      </c>
      <c r="AG1291" s="54">
        <f>ROUNDUP(装备强化!$F$3*INDEX(装备强化!$C$12:$C$26,MATCH(装备强化附表!AG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930</v>
      </c>
      <c r="AH1291" s="54">
        <f t="shared" si="313"/>
        <v>1860000</v>
      </c>
      <c r="AI1291" s="54">
        <f>ROUNDUP(装备强化!$F$3*INDEX(装备强化!$C$12:$C$26,MATCH(装备强化附表!AI$1,装备强化!$B$12:$B$26,0))*INDEX(装备强化!$G$12:$G$16,MATCH(装备强化附表!$D1291,装备强化!$F$12:$F$16,0))*(INDEX(装备强化!$K$12:$K$26,MATCH(装备强化附表!$E1291,装备强化!$J$12:$J$26,0))+IF($B1291=1,装备强化!$K$28,0))*INDEX(装备强化!$O$12:$O$21,MATCH(装备强化附表!$C1291,装备强化!$N$12:$N$21,0)),0)</f>
        <v>1008</v>
      </c>
      <c r="AJ1291" s="54">
        <f t="shared" si="314"/>
        <v>2016000</v>
      </c>
    </row>
    <row r="1292" spans="1:36">
      <c r="A1292" t="s">
        <v>1833</v>
      </c>
      <c r="B1292">
        <v>1</v>
      </c>
      <c r="C1292" t="s">
        <v>128</v>
      </c>
      <c r="D1292" t="s">
        <v>313</v>
      </c>
      <c r="E1292">
        <v>65</v>
      </c>
      <c r="F1292" t="s">
        <v>139</v>
      </c>
      <c r="G1292" s="54">
        <f>ROUNDUP(装备强化!$F$3*INDEX(装备强化!$C$12:$C$26,MATCH(装备强化附表!G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47</v>
      </c>
      <c r="H1292" s="54">
        <f t="shared" si="300"/>
        <v>94000</v>
      </c>
      <c r="I1292" s="54">
        <f>ROUNDUP(装备强化!$F$3*INDEX(装备强化!$C$12:$C$26,MATCH(装备强化附表!I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70</v>
      </c>
      <c r="J1292" s="54">
        <f t="shared" si="301"/>
        <v>140000</v>
      </c>
      <c r="K1292" s="54">
        <f>ROUNDUP(装备强化!$F$3*INDEX(装备强化!$C$12:$C$26,MATCH(装备强化附表!K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105</v>
      </c>
      <c r="L1292" s="54">
        <f t="shared" si="302"/>
        <v>210000</v>
      </c>
      <c r="M1292" s="54">
        <f>ROUNDUP(装备强化!$F$3*INDEX(装备强化!$C$12:$C$26,MATCH(装备强化附表!M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128</v>
      </c>
      <c r="N1292" s="54">
        <f t="shared" si="303"/>
        <v>256000</v>
      </c>
      <c r="O1292" s="54">
        <f>ROUNDUP(装备强化!$F$3*INDEX(装备强化!$C$12:$C$26,MATCH(装备强化附表!O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162</v>
      </c>
      <c r="P1292" s="54">
        <f t="shared" si="304"/>
        <v>324000</v>
      </c>
      <c r="Q1292" s="54">
        <f>ROUNDUP(装备强化!$F$3*INDEX(装备强化!$C$12:$C$26,MATCH(装备强化附表!Q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290</v>
      </c>
      <c r="R1292" s="54">
        <f t="shared" si="305"/>
        <v>580000</v>
      </c>
      <c r="S1292" s="54">
        <f>ROUNDUP(装备强化!$F$3*INDEX(装备强化!$C$12:$C$26,MATCH(装备强化附表!S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336</v>
      </c>
      <c r="T1292" s="54">
        <f t="shared" si="306"/>
        <v>672000</v>
      </c>
      <c r="U1292" s="54">
        <f>ROUNDUP(装备强化!$F$3*INDEX(装备强化!$C$12:$C$26,MATCH(装备强化附表!U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382</v>
      </c>
      <c r="V1292" s="54">
        <f t="shared" si="307"/>
        <v>764000</v>
      </c>
      <c r="W1292" s="54">
        <f>ROUNDUP(装备强化!$F$3*INDEX(装备强化!$C$12:$C$26,MATCH(装备强化附表!W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428</v>
      </c>
      <c r="X1292" s="54">
        <f t="shared" si="308"/>
        <v>856000</v>
      </c>
      <c r="Y1292" s="54">
        <f>ROUNDUP(装备强化!$F$3*INDEX(装备强化!$C$12:$C$26,MATCH(装备强化附表!Y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475</v>
      </c>
      <c r="Z1292" s="54">
        <f t="shared" si="309"/>
        <v>950000</v>
      </c>
      <c r="AA1292" s="54">
        <f>ROUNDUP(装备强化!$F$3*INDEX(装备强化!$C$12:$C$26,MATCH(装备强化附表!AA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833</v>
      </c>
      <c r="AB1292" s="54">
        <f t="shared" si="310"/>
        <v>1666000</v>
      </c>
      <c r="AC1292" s="54">
        <f>ROUNDUP(装备强化!$F$3*INDEX(装备强化!$C$12:$C$26,MATCH(装备强化附表!AC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925</v>
      </c>
      <c r="AD1292" s="54">
        <f t="shared" si="311"/>
        <v>1850000</v>
      </c>
      <c r="AE1292" s="54">
        <f>ROUNDUP(装备强化!$F$3*INDEX(装备强化!$C$12:$C$26,MATCH(装备强化附表!AE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1018</v>
      </c>
      <c r="AF1292" s="54">
        <f t="shared" si="312"/>
        <v>2036000</v>
      </c>
      <c r="AG1292" s="54">
        <f>ROUNDUP(装备强化!$F$3*INDEX(装备强化!$C$12:$C$26,MATCH(装备强化附表!AG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1110</v>
      </c>
      <c r="AH1292" s="54">
        <f t="shared" si="313"/>
        <v>2220000</v>
      </c>
      <c r="AI1292" s="54">
        <f>ROUNDUP(装备强化!$F$3*INDEX(装备强化!$C$12:$C$26,MATCH(装备强化附表!AI$1,装备强化!$B$12:$B$26,0))*INDEX(装备强化!$G$12:$G$16,MATCH(装备强化附表!$D1292,装备强化!$F$12:$F$16,0))*(INDEX(装备强化!$K$12:$K$26,MATCH(装备强化附表!$E1292,装备强化!$J$12:$J$26,0))+IF($B1292=1,装备强化!$K$28,0))*INDEX(装备强化!$O$12:$O$21,MATCH(装备强化附表!$C1292,装备强化!$N$12:$N$21,0)),0)</f>
        <v>1203</v>
      </c>
      <c r="AJ1292" s="54">
        <f t="shared" si="314"/>
        <v>2406000</v>
      </c>
    </row>
    <row r="1293" spans="1:36">
      <c r="A1293" t="s">
        <v>1838</v>
      </c>
      <c r="B1293">
        <v>0</v>
      </c>
      <c r="C1293" t="s">
        <v>127</v>
      </c>
      <c r="D1293" t="s">
        <v>313</v>
      </c>
      <c r="E1293">
        <v>65</v>
      </c>
      <c r="F1293" t="s">
        <v>137</v>
      </c>
      <c r="G1293" s="54">
        <f>ROUNDUP(装备强化!$F$3*INDEX(装备强化!$C$12:$C$26,MATCH(装备强化附表!G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62</v>
      </c>
      <c r="H1293" s="54">
        <f t="shared" si="300"/>
        <v>124000</v>
      </c>
      <c r="I1293" s="54">
        <f>ROUNDUP(装备强化!$F$3*INDEX(装备强化!$C$12:$C$26,MATCH(装备强化附表!I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93</v>
      </c>
      <c r="J1293" s="54">
        <f t="shared" si="301"/>
        <v>186000</v>
      </c>
      <c r="K1293" s="54">
        <f>ROUNDUP(装备强化!$F$3*INDEX(装备强化!$C$12:$C$26,MATCH(装备强化附表!K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140</v>
      </c>
      <c r="L1293" s="54">
        <f t="shared" si="302"/>
        <v>280000</v>
      </c>
      <c r="M1293" s="54">
        <f>ROUNDUP(装备强化!$F$3*INDEX(装备强化!$C$12:$C$26,MATCH(装备强化附表!M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171</v>
      </c>
      <c r="N1293" s="54">
        <f t="shared" si="303"/>
        <v>342000</v>
      </c>
      <c r="O1293" s="54">
        <f>ROUNDUP(装备强化!$F$3*INDEX(装备强化!$C$12:$C$26,MATCH(装备强化附表!O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217</v>
      </c>
      <c r="P1293" s="54">
        <f t="shared" si="304"/>
        <v>434000</v>
      </c>
      <c r="Q1293" s="54">
        <f>ROUNDUP(装备强化!$F$3*INDEX(装备强化!$C$12:$C$26,MATCH(装备强化附表!Q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388</v>
      </c>
      <c r="R1293" s="54">
        <f t="shared" si="305"/>
        <v>776000</v>
      </c>
      <c r="S1293" s="54">
        <f>ROUNDUP(装备强化!$F$3*INDEX(装备强化!$C$12:$C$26,MATCH(装备强化附表!S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450</v>
      </c>
      <c r="T1293" s="54">
        <f t="shared" si="306"/>
        <v>900000</v>
      </c>
      <c r="U1293" s="54">
        <f>ROUNDUP(装备强化!$F$3*INDEX(装备强化!$C$12:$C$26,MATCH(装备强化附表!U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512</v>
      </c>
      <c r="V1293" s="54">
        <f t="shared" si="307"/>
        <v>1024000</v>
      </c>
      <c r="W1293" s="54">
        <f>ROUNDUP(装备强化!$F$3*INDEX(装备强化!$C$12:$C$26,MATCH(装备强化附表!W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574</v>
      </c>
      <c r="X1293" s="54">
        <f t="shared" si="308"/>
        <v>1148000</v>
      </c>
      <c r="Y1293" s="54">
        <f>ROUNDUP(装备强化!$F$3*INDEX(装备强化!$C$12:$C$26,MATCH(装备强化附表!Y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636</v>
      </c>
      <c r="Z1293" s="54">
        <f t="shared" si="309"/>
        <v>1272000</v>
      </c>
      <c r="AA1293" s="54">
        <f>ROUNDUP(装备强化!$F$3*INDEX(装备强化!$C$12:$C$26,MATCH(装备强化附表!AA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1116</v>
      </c>
      <c r="AB1293" s="54">
        <f t="shared" si="310"/>
        <v>2232000</v>
      </c>
      <c r="AC1293" s="54">
        <f>ROUNDUP(装备强化!$F$3*INDEX(装备强化!$C$12:$C$26,MATCH(装备强化附表!AC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1240</v>
      </c>
      <c r="AD1293" s="54">
        <f t="shared" si="311"/>
        <v>2480000</v>
      </c>
      <c r="AE1293" s="54">
        <f>ROUNDUP(装备强化!$F$3*INDEX(装备强化!$C$12:$C$26,MATCH(装备强化附表!AE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1364</v>
      </c>
      <c r="AF1293" s="54">
        <f t="shared" si="312"/>
        <v>2728000</v>
      </c>
      <c r="AG1293" s="54">
        <f>ROUNDUP(装备强化!$F$3*INDEX(装备强化!$C$12:$C$26,MATCH(装备强化附表!AG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1488</v>
      </c>
      <c r="AH1293" s="54">
        <f t="shared" si="313"/>
        <v>2976000</v>
      </c>
      <c r="AI1293" s="54">
        <f>ROUNDUP(装备强化!$F$3*INDEX(装备强化!$C$12:$C$26,MATCH(装备强化附表!AI$1,装备强化!$B$12:$B$26,0))*INDEX(装备强化!$G$12:$G$16,MATCH(装备强化附表!$D1293,装备强化!$F$12:$F$16,0))*(INDEX(装备强化!$K$12:$K$26,MATCH(装备强化附表!$E1293,装备强化!$J$12:$J$26,0))+IF($B1293=1,装备强化!$K$28,0))*INDEX(装备强化!$O$12:$O$21,MATCH(装备强化附表!$C1293,装备强化!$N$12:$N$21,0)),0)</f>
        <v>1612</v>
      </c>
      <c r="AJ1293" s="54">
        <f t="shared" si="314"/>
        <v>3224000</v>
      </c>
    </row>
    <row r="1294" spans="1:36">
      <c r="A1294" t="s">
        <v>1843</v>
      </c>
      <c r="B1294">
        <v>1</v>
      </c>
      <c r="C1294" t="s">
        <v>127</v>
      </c>
      <c r="D1294" t="s">
        <v>313</v>
      </c>
      <c r="E1294">
        <v>65</v>
      </c>
      <c r="F1294" t="s">
        <v>137</v>
      </c>
      <c r="G1294" s="54">
        <f>ROUNDUP(装备强化!$F$3*INDEX(装备强化!$C$12:$C$26,MATCH(装备强化附表!G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74</v>
      </c>
      <c r="H1294" s="54">
        <f t="shared" si="300"/>
        <v>148000</v>
      </c>
      <c r="I1294" s="54">
        <f>ROUNDUP(装备强化!$F$3*INDEX(装备强化!$C$12:$C$26,MATCH(装备强化附表!I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111</v>
      </c>
      <c r="J1294" s="54">
        <f t="shared" si="301"/>
        <v>222000</v>
      </c>
      <c r="K1294" s="54">
        <f>ROUNDUP(装备强化!$F$3*INDEX(装备强化!$C$12:$C$26,MATCH(装备强化附表!K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167</v>
      </c>
      <c r="L1294" s="54">
        <f t="shared" si="302"/>
        <v>334000</v>
      </c>
      <c r="M1294" s="54">
        <f>ROUNDUP(装备强化!$F$3*INDEX(装备强化!$C$12:$C$26,MATCH(装备强化附表!M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204</v>
      </c>
      <c r="N1294" s="54">
        <f t="shared" si="303"/>
        <v>408000</v>
      </c>
      <c r="O1294" s="54">
        <f>ROUNDUP(装备强化!$F$3*INDEX(装备强化!$C$12:$C$26,MATCH(装备强化附表!O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259</v>
      </c>
      <c r="P1294" s="54">
        <f t="shared" si="304"/>
        <v>518000</v>
      </c>
      <c r="Q1294" s="54">
        <f>ROUNDUP(装备强化!$F$3*INDEX(装备强化!$C$12:$C$26,MATCH(装备强化附表!Q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463</v>
      </c>
      <c r="R1294" s="54">
        <f t="shared" si="305"/>
        <v>926000</v>
      </c>
      <c r="S1294" s="54">
        <f>ROUNDUP(装备强化!$F$3*INDEX(装备强化!$C$12:$C$26,MATCH(装备强化附表!S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537</v>
      </c>
      <c r="T1294" s="54">
        <f t="shared" si="306"/>
        <v>1074000</v>
      </c>
      <c r="U1294" s="54">
        <f>ROUNDUP(装备强化!$F$3*INDEX(装备强化!$C$12:$C$26,MATCH(装备强化附表!U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611</v>
      </c>
      <c r="V1294" s="54">
        <f t="shared" si="307"/>
        <v>1222000</v>
      </c>
      <c r="W1294" s="54">
        <f>ROUNDUP(装备强化!$F$3*INDEX(装备强化!$C$12:$C$26,MATCH(装备强化附表!W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685</v>
      </c>
      <c r="X1294" s="54">
        <f t="shared" si="308"/>
        <v>1370000</v>
      </c>
      <c r="Y1294" s="54">
        <f>ROUNDUP(装备强化!$F$3*INDEX(装备强化!$C$12:$C$26,MATCH(装备强化附表!Y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759</v>
      </c>
      <c r="Z1294" s="54">
        <f t="shared" si="309"/>
        <v>1518000</v>
      </c>
      <c r="AA1294" s="54">
        <f>ROUNDUP(装备强化!$F$3*INDEX(装备强化!$C$12:$C$26,MATCH(装备强化附表!AA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1332</v>
      </c>
      <c r="AB1294" s="54">
        <f t="shared" si="310"/>
        <v>2664000</v>
      </c>
      <c r="AC1294" s="54">
        <f>ROUNDUP(装备强化!$F$3*INDEX(装备强化!$C$12:$C$26,MATCH(装备强化附表!AC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1480</v>
      </c>
      <c r="AD1294" s="54">
        <f t="shared" si="311"/>
        <v>2960000</v>
      </c>
      <c r="AE1294" s="54">
        <f>ROUNDUP(装备强化!$F$3*INDEX(装备强化!$C$12:$C$26,MATCH(装备强化附表!AE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1628</v>
      </c>
      <c r="AF1294" s="54">
        <f t="shared" si="312"/>
        <v>3256000</v>
      </c>
      <c r="AG1294" s="54">
        <f>ROUNDUP(装备强化!$F$3*INDEX(装备强化!$C$12:$C$26,MATCH(装备强化附表!AG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1776</v>
      </c>
      <c r="AH1294" s="54">
        <f t="shared" si="313"/>
        <v>3552000</v>
      </c>
      <c r="AI1294" s="54">
        <f>ROUNDUP(装备强化!$F$3*INDEX(装备强化!$C$12:$C$26,MATCH(装备强化附表!AI$1,装备强化!$B$12:$B$26,0))*INDEX(装备强化!$G$12:$G$16,MATCH(装备强化附表!$D1294,装备强化!$F$12:$F$16,0))*(INDEX(装备强化!$K$12:$K$26,MATCH(装备强化附表!$E1294,装备强化!$J$12:$J$26,0))+IF($B1294=1,装备强化!$K$28,0))*INDEX(装备强化!$O$12:$O$21,MATCH(装备强化附表!$C1294,装备强化!$N$12:$N$21,0)),0)</f>
        <v>1924</v>
      </c>
      <c r="AJ1294" s="54">
        <f t="shared" si="314"/>
        <v>3848000</v>
      </c>
    </row>
    <row r="1295" spans="1:36">
      <c r="A1295" t="s">
        <v>1848</v>
      </c>
      <c r="B1295">
        <v>0</v>
      </c>
      <c r="C1295" t="s">
        <v>128</v>
      </c>
      <c r="D1295" t="s">
        <v>313</v>
      </c>
      <c r="E1295">
        <v>65</v>
      </c>
      <c r="F1295" t="s">
        <v>137</v>
      </c>
      <c r="G1295" s="54">
        <f>ROUNDUP(装备强化!$F$3*INDEX(装备强化!$C$12:$C$26,MATCH(装备强化附表!G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39</v>
      </c>
      <c r="H1295" s="54">
        <f t="shared" si="300"/>
        <v>78000</v>
      </c>
      <c r="I1295" s="54">
        <f>ROUNDUP(装备强化!$F$3*INDEX(装备强化!$C$12:$C$26,MATCH(装备强化附表!I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59</v>
      </c>
      <c r="J1295" s="54">
        <f t="shared" si="301"/>
        <v>118000</v>
      </c>
      <c r="K1295" s="54">
        <f>ROUNDUP(装备强化!$F$3*INDEX(装备强化!$C$12:$C$26,MATCH(装备强化附表!K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88</v>
      </c>
      <c r="L1295" s="54">
        <f t="shared" si="302"/>
        <v>176000</v>
      </c>
      <c r="M1295" s="54">
        <f>ROUNDUP(装备强化!$F$3*INDEX(装备强化!$C$12:$C$26,MATCH(装备强化附表!M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107</v>
      </c>
      <c r="N1295" s="54">
        <f t="shared" si="303"/>
        <v>214000</v>
      </c>
      <c r="O1295" s="54">
        <f>ROUNDUP(装备强化!$F$3*INDEX(装备强化!$C$12:$C$26,MATCH(装备强化附表!O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136</v>
      </c>
      <c r="P1295" s="54">
        <f t="shared" si="304"/>
        <v>272000</v>
      </c>
      <c r="Q1295" s="54">
        <f>ROUNDUP(装备强化!$F$3*INDEX(装备强化!$C$12:$C$26,MATCH(装备强化附表!Q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243</v>
      </c>
      <c r="R1295" s="54">
        <f t="shared" si="305"/>
        <v>486000</v>
      </c>
      <c r="S1295" s="54">
        <f>ROUNDUP(装备强化!$F$3*INDEX(装备强化!$C$12:$C$26,MATCH(装备强化附表!S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281</v>
      </c>
      <c r="T1295" s="54">
        <f t="shared" si="306"/>
        <v>562000</v>
      </c>
      <c r="U1295" s="54">
        <f>ROUNDUP(装备强化!$F$3*INDEX(装备强化!$C$12:$C$26,MATCH(装备强化附表!U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320</v>
      </c>
      <c r="V1295" s="54">
        <f t="shared" si="307"/>
        <v>640000</v>
      </c>
      <c r="W1295" s="54">
        <f>ROUNDUP(装备强化!$F$3*INDEX(装备强化!$C$12:$C$26,MATCH(装备强化附表!W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359</v>
      </c>
      <c r="X1295" s="54">
        <f t="shared" si="308"/>
        <v>718000</v>
      </c>
      <c r="Y1295" s="54">
        <f>ROUNDUP(装备强化!$F$3*INDEX(装备强化!$C$12:$C$26,MATCH(装备强化附表!Y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398</v>
      </c>
      <c r="Z1295" s="54">
        <f t="shared" si="309"/>
        <v>796000</v>
      </c>
      <c r="AA1295" s="54">
        <f>ROUNDUP(装备强化!$F$3*INDEX(装备强化!$C$12:$C$26,MATCH(装备强化附表!AA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698</v>
      </c>
      <c r="AB1295" s="54">
        <f t="shared" si="310"/>
        <v>1396000</v>
      </c>
      <c r="AC1295" s="54">
        <f>ROUNDUP(装备强化!$F$3*INDEX(装备强化!$C$12:$C$26,MATCH(装备强化附表!AC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775</v>
      </c>
      <c r="AD1295" s="54">
        <f t="shared" si="311"/>
        <v>1550000</v>
      </c>
      <c r="AE1295" s="54">
        <f>ROUNDUP(装备强化!$F$3*INDEX(装备强化!$C$12:$C$26,MATCH(装备强化附表!AE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853</v>
      </c>
      <c r="AF1295" s="54">
        <f t="shared" si="312"/>
        <v>1706000</v>
      </c>
      <c r="AG1295" s="54">
        <f>ROUNDUP(装备强化!$F$3*INDEX(装备强化!$C$12:$C$26,MATCH(装备强化附表!AG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930</v>
      </c>
      <c r="AH1295" s="54">
        <f t="shared" si="313"/>
        <v>1860000</v>
      </c>
      <c r="AI1295" s="54">
        <f>ROUNDUP(装备强化!$F$3*INDEX(装备强化!$C$12:$C$26,MATCH(装备强化附表!AI$1,装备强化!$B$12:$B$26,0))*INDEX(装备强化!$G$12:$G$16,MATCH(装备强化附表!$D1295,装备强化!$F$12:$F$16,0))*(INDEX(装备强化!$K$12:$K$26,MATCH(装备强化附表!$E1295,装备强化!$J$12:$J$26,0))+IF($B1295=1,装备强化!$K$28,0))*INDEX(装备强化!$O$12:$O$21,MATCH(装备强化附表!$C1295,装备强化!$N$12:$N$21,0)),0)</f>
        <v>1008</v>
      </c>
      <c r="AJ1295" s="54">
        <f t="shared" si="314"/>
        <v>2016000</v>
      </c>
    </row>
    <row r="1296" spans="1:36">
      <c r="A1296" t="s">
        <v>1853</v>
      </c>
      <c r="B1296">
        <v>1</v>
      </c>
      <c r="C1296" t="s">
        <v>128</v>
      </c>
      <c r="D1296" t="s">
        <v>313</v>
      </c>
      <c r="E1296">
        <v>65</v>
      </c>
      <c r="F1296" t="s">
        <v>137</v>
      </c>
      <c r="G1296" s="54">
        <f>ROUNDUP(装备强化!$F$3*INDEX(装备强化!$C$12:$C$26,MATCH(装备强化附表!G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47</v>
      </c>
      <c r="H1296" s="54">
        <f t="shared" si="300"/>
        <v>94000</v>
      </c>
      <c r="I1296" s="54">
        <f>ROUNDUP(装备强化!$F$3*INDEX(装备强化!$C$12:$C$26,MATCH(装备强化附表!I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70</v>
      </c>
      <c r="J1296" s="54">
        <f t="shared" si="301"/>
        <v>140000</v>
      </c>
      <c r="K1296" s="54">
        <f>ROUNDUP(装备强化!$F$3*INDEX(装备强化!$C$12:$C$26,MATCH(装备强化附表!K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105</v>
      </c>
      <c r="L1296" s="54">
        <f t="shared" si="302"/>
        <v>210000</v>
      </c>
      <c r="M1296" s="54">
        <f>ROUNDUP(装备强化!$F$3*INDEX(装备强化!$C$12:$C$26,MATCH(装备强化附表!M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128</v>
      </c>
      <c r="N1296" s="54">
        <f t="shared" si="303"/>
        <v>256000</v>
      </c>
      <c r="O1296" s="54">
        <f>ROUNDUP(装备强化!$F$3*INDEX(装备强化!$C$12:$C$26,MATCH(装备强化附表!O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162</v>
      </c>
      <c r="P1296" s="54">
        <f t="shared" si="304"/>
        <v>324000</v>
      </c>
      <c r="Q1296" s="54">
        <f>ROUNDUP(装备强化!$F$3*INDEX(装备强化!$C$12:$C$26,MATCH(装备强化附表!Q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290</v>
      </c>
      <c r="R1296" s="54">
        <f t="shared" si="305"/>
        <v>580000</v>
      </c>
      <c r="S1296" s="54">
        <f>ROUNDUP(装备强化!$F$3*INDEX(装备强化!$C$12:$C$26,MATCH(装备强化附表!S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336</v>
      </c>
      <c r="T1296" s="54">
        <f t="shared" si="306"/>
        <v>672000</v>
      </c>
      <c r="U1296" s="54">
        <f>ROUNDUP(装备强化!$F$3*INDEX(装备强化!$C$12:$C$26,MATCH(装备强化附表!U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382</v>
      </c>
      <c r="V1296" s="54">
        <f t="shared" si="307"/>
        <v>764000</v>
      </c>
      <c r="W1296" s="54">
        <f>ROUNDUP(装备强化!$F$3*INDEX(装备强化!$C$12:$C$26,MATCH(装备强化附表!W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428</v>
      </c>
      <c r="X1296" s="54">
        <f t="shared" si="308"/>
        <v>856000</v>
      </c>
      <c r="Y1296" s="54">
        <f>ROUNDUP(装备强化!$F$3*INDEX(装备强化!$C$12:$C$26,MATCH(装备强化附表!Y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475</v>
      </c>
      <c r="Z1296" s="54">
        <f t="shared" si="309"/>
        <v>950000</v>
      </c>
      <c r="AA1296" s="54">
        <f>ROUNDUP(装备强化!$F$3*INDEX(装备强化!$C$12:$C$26,MATCH(装备强化附表!AA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833</v>
      </c>
      <c r="AB1296" s="54">
        <f t="shared" si="310"/>
        <v>1666000</v>
      </c>
      <c r="AC1296" s="54">
        <f>ROUNDUP(装备强化!$F$3*INDEX(装备强化!$C$12:$C$26,MATCH(装备强化附表!AC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925</v>
      </c>
      <c r="AD1296" s="54">
        <f t="shared" si="311"/>
        <v>1850000</v>
      </c>
      <c r="AE1296" s="54">
        <f>ROUNDUP(装备强化!$F$3*INDEX(装备强化!$C$12:$C$26,MATCH(装备强化附表!AE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1018</v>
      </c>
      <c r="AF1296" s="54">
        <f t="shared" si="312"/>
        <v>2036000</v>
      </c>
      <c r="AG1296" s="54">
        <f>ROUNDUP(装备强化!$F$3*INDEX(装备强化!$C$12:$C$26,MATCH(装备强化附表!AG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1110</v>
      </c>
      <c r="AH1296" s="54">
        <f t="shared" si="313"/>
        <v>2220000</v>
      </c>
      <c r="AI1296" s="54">
        <f>ROUNDUP(装备强化!$F$3*INDEX(装备强化!$C$12:$C$26,MATCH(装备强化附表!AI$1,装备强化!$B$12:$B$26,0))*INDEX(装备强化!$G$12:$G$16,MATCH(装备强化附表!$D1296,装备强化!$F$12:$F$16,0))*(INDEX(装备强化!$K$12:$K$26,MATCH(装备强化附表!$E1296,装备强化!$J$12:$J$26,0))+IF($B1296=1,装备强化!$K$28,0))*INDEX(装备强化!$O$12:$O$21,MATCH(装备强化附表!$C1296,装备强化!$N$12:$N$21,0)),0)</f>
        <v>1203</v>
      </c>
      <c r="AJ1296" s="54">
        <f t="shared" si="314"/>
        <v>2406000</v>
      </c>
    </row>
    <row r="1297" spans="1:36">
      <c r="A1297" t="s">
        <v>1858</v>
      </c>
      <c r="B1297">
        <v>0</v>
      </c>
      <c r="C1297" t="s">
        <v>126</v>
      </c>
      <c r="D1297" t="s">
        <v>313</v>
      </c>
      <c r="E1297">
        <v>65</v>
      </c>
      <c r="F1297" t="s">
        <v>232</v>
      </c>
      <c r="G1297" s="54">
        <f>ROUNDUP(装备强化!$F$3*INDEX(装备强化!$C$12:$C$26,MATCH(装备强化附表!G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31</v>
      </c>
      <c r="H1297" s="54">
        <f t="shared" si="300"/>
        <v>62000</v>
      </c>
      <c r="I1297" s="54">
        <f>ROUNDUP(装备强化!$F$3*INDEX(装备强化!$C$12:$C$26,MATCH(装备强化附表!I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47</v>
      </c>
      <c r="J1297" s="54">
        <f t="shared" si="301"/>
        <v>94000</v>
      </c>
      <c r="K1297" s="54">
        <f>ROUNDUP(装备强化!$F$3*INDEX(装备强化!$C$12:$C$26,MATCH(装备强化附表!K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70</v>
      </c>
      <c r="L1297" s="54">
        <f t="shared" si="302"/>
        <v>140000</v>
      </c>
      <c r="M1297" s="54">
        <f>ROUNDUP(装备强化!$F$3*INDEX(装备强化!$C$12:$C$26,MATCH(装备强化附表!M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86</v>
      </c>
      <c r="N1297" s="54">
        <f t="shared" si="303"/>
        <v>172000</v>
      </c>
      <c r="O1297" s="54">
        <f>ROUNDUP(装备强化!$F$3*INDEX(装备强化!$C$12:$C$26,MATCH(装备强化附表!O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109</v>
      </c>
      <c r="P1297" s="54">
        <f t="shared" si="304"/>
        <v>218000</v>
      </c>
      <c r="Q1297" s="54">
        <f>ROUNDUP(装备强化!$F$3*INDEX(装备强化!$C$12:$C$26,MATCH(装备强化附表!Q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194</v>
      </c>
      <c r="R1297" s="54">
        <f t="shared" si="305"/>
        <v>388000</v>
      </c>
      <c r="S1297" s="54">
        <f>ROUNDUP(装备强化!$F$3*INDEX(装备强化!$C$12:$C$26,MATCH(装备强化附表!S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225</v>
      </c>
      <c r="T1297" s="54">
        <f t="shared" si="306"/>
        <v>450000</v>
      </c>
      <c r="U1297" s="54">
        <f>ROUNDUP(装备强化!$F$3*INDEX(装备强化!$C$12:$C$26,MATCH(装备强化附表!U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256</v>
      </c>
      <c r="V1297" s="54">
        <f t="shared" si="307"/>
        <v>512000</v>
      </c>
      <c r="W1297" s="54">
        <f>ROUNDUP(装备强化!$F$3*INDEX(装备强化!$C$12:$C$26,MATCH(装备强化附表!W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287</v>
      </c>
      <c r="X1297" s="54">
        <f t="shared" si="308"/>
        <v>574000</v>
      </c>
      <c r="Y1297" s="54">
        <f>ROUNDUP(装备强化!$F$3*INDEX(装备强化!$C$12:$C$26,MATCH(装备强化附表!Y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318</v>
      </c>
      <c r="Z1297" s="54">
        <f t="shared" si="309"/>
        <v>636000</v>
      </c>
      <c r="AA1297" s="54">
        <f>ROUNDUP(装备强化!$F$3*INDEX(装备强化!$C$12:$C$26,MATCH(装备强化附表!AA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558</v>
      </c>
      <c r="AB1297" s="54">
        <f t="shared" si="310"/>
        <v>1116000</v>
      </c>
      <c r="AC1297" s="54">
        <f>ROUNDUP(装备强化!$F$3*INDEX(装备强化!$C$12:$C$26,MATCH(装备强化附表!AC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620</v>
      </c>
      <c r="AD1297" s="54">
        <f t="shared" si="311"/>
        <v>1240000</v>
      </c>
      <c r="AE1297" s="54">
        <f>ROUNDUP(装备强化!$F$3*INDEX(装备强化!$C$12:$C$26,MATCH(装备强化附表!AE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682</v>
      </c>
      <c r="AF1297" s="54">
        <f t="shared" si="312"/>
        <v>1364000</v>
      </c>
      <c r="AG1297" s="54">
        <f>ROUNDUP(装备强化!$F$3*INDEX(装备强化!$C$12:$C$26,MATCH(装备强化附表!AG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744</v>
      </c>
      <c r="AH1297" s="54">
        <f t="shared" si="313"/>
        <v>1488000</v>
      </c>
      <c r="AI1297" s="54">
        <f>ROUNDUP(装备强化!$F$3*INDEX(装备强化!$C$12:$C$26,MATCH(装备强化附表!AI$1,装备强化!$B$12:$B$26,0))*INDEX(装备强化!$G$12:$G$16,MATCH(装备强化附表!$D1297,装备强化!$F$12:$F$16,0))*(INDEX(装备强化!$K$12:$K$26,MATCH(装备强化附表!$E1297,装备强化!$J$12:$J$26,0))+IF($B1297=1,装备强化!$K$28,0))*INDEX(装备强化!$O$12:$O$21,MATCH(装备强化附表!$C1297,装备强化!$N$12:$N$21,0)),0)</f>
        <v>806</v>
      </c>
      <c r="AJ1297" s="54">
        <f t="shared" si="314"/>
        <v>1612000</v>
      </c>
    </row>
    <row r="1298" spans="1:36">
      <c r="A1298" t="s">
        <v>1863</v>
      </c>
      <c r="B1298">
        <v>1</v>
      </c>
      <c r="C1298" t="s">
        <v>126</v>
      </c>
      <c r="D1298" t="s">
        <v>313</v>
      </c>
      <c r="E1298">
        <v>65</v>
      </c>
      <c r="F1298" t="s">
        <v>232</v>
      </c>
      <c r="G1298" s="54">
        <f>ROUNDUP(装备强化!$F$3*INDEX(装备强化!$C$12:$C$26,MATCH(装备强化附表!G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37</v>
      </c>
      <c r="H1298" s="54">
        <f t="shared" si="300"/>
        <v>74000</v>
      </c>
      <c r="I1298" s="54">
        <f>ROUNDUP(装备强化!$F$3*INDEX(装备强化!$C$12:$C$26,MATCH(装备强化附表!I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56</v>
      </c>
      <c r="J1298" s="54">
        <f t="shared" si="301"/>
        <v>112000</v>
      </c>
      <c r="K1298" s="54">
        <f>ROUNDUP(装备强化!$F$3*INDEX(装备强化!$C$12:$C$26,MATCH(装备强化附表!K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84</v>
      </c>
      <c r="L1298" s="54">
        <f t="shared" si="302"/>
        <v>168000</v>
      </c>
      <c r="M1298" s="54">
        <f>ROUNDUP(装备强化!$F$3*INDEX(装备强化!$C$12:$C$26,MATCH(装备强化附表!M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102</v>
      </c>
      <c r="N1298" s="54">
        <f t="shared" si="303"/>
        <v>204000</v>
      </c>
      <c r="O1298" s="54">
        <f>ROUNDUP(装备强化!$F$3*INDEX(装备强化!$C$12:$C$26,MATCH(装备强化附表!O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130</v>
      </c>
      <c r="P1298" s="54">
        <f t="shared" si="304"/>
        <v>260000</v>
      </c>
      <c r="Q1298" s="54">
        <f>ROUNDUP(装备强化!$F$3*INDEX(装备强化!$C$12:$C$26,MATCH(装备强化附表!Q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232</v>
      </c>
      <c r="R1298" s="54">
        <f t="shared" si="305"/>
        <v>464000</v>
      </c>
      <c r="S1298" s="54">
        <f>ROUNDUP(装备强化!$F$3*INDEX(装备强化!$C$12:$C$26,MATCH(装备强化附表!S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269</v>
      </c>
      <c r="T1298" s="54">
        <f t="shared" si="306"/>
        <v>538000</v>
      </c>
      <c r="U1298" s="54">
        <f>ROUNDUP(装备强化!$F$3*INDEX(装备强化!$C$12:$C$26,MATCH(装备强化附表!U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306</v>
      </c>
      <c r="V1298" s="54">
        <f t="shared" si="307"/>
        <v>612000</v>
      </c>
      <c r="W1298" s="54">
        <f>ROUNDUP(装备强化!$F$3*INDEX(装备强化!$C$12:$C$26,MATCH(装备强化附表!W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343</v>
      </c>
      <c r="X1298" s="54">
        <f t="shared" si="308"/>
        <v>686000</v>
      </c>
      <c r="Y1298" s="54">
        <f>ROUNDUP(装备强化!$F$3*INDEX(装备强化!$C$12:$C$26,MATCH(装备强化附表!Y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380</v>
      </c>
      <c r="Z1298" s="54">
        <f t="shared" si="309"/>
        <v>760000</v>
      </c>
      <c r="AA1298" s="54">
        <f>ROUNDUP(装备强化!$F$3*INDEX(装备强化!$C$12:$C$26,MATCH(装备强化附表!AA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666</v>
      </c>
      <c r="AB1298" s="54">
        <f t="shared" si="310"/>
        <v>1332000</v>
      </c>
      <c r="AC1298" s="54">
        <f>ROUNDUP(装备强化!$F$3*INDEX(装备强化!$C$12:$C$26,MATCH(装备强化附表!AC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740</v>
      </c>
      <c r="AD1298" s="54">
        <f t="shared" si="311"/>
        <v>1480000</v>
      </c>
      <c r="AE1298" s="54">
        <f>ROUNDUP(装备强化!$F$3*INDEX(装备强化!$C$12:$C$26,MATCH(装备强化附表!AE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814</v>
      </c>
      <c r="AF1298" s="54">
        <f t="shared" si="312"/>
        <v>1628000</v>
      </c>
      <c r="AG1298" s="54">
        <f>ROUNDUP(装备强化!$F$3*INDEX(装备强化!$C$12:$C$26,MATCH(装备强化附表!AG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888</v>
      </c>
      <c r="AH1298" s="54">
        <f t="shared" si="313"/>
        <v>1776000</v>
      </c>
      <c r="AI1298" s="54">
        <f>ROUNDUP(装备强化!$F$3*INDEX(装备强化!$C$12:$C$26,MATCH(装备强化附表!AI$1,装备强化!$B$12:$B$26,0))*INDEX(装备强化!$G$12:$G$16,MATCH(装备强化附表!$D1298,装备强化!$F$12:$F$16,0))*(INDEX(装备强化!$K$12:$K$26,MATCH(装备强化附表!$E1298,装备强化!$J$12:$J$26,0))+IF($B1298=1,装备强化!$K$28,0))*INDEX(装备强化!$O$12:$O$21,MATCH(装备强化附表!$C1298,装备强化!$N$12:$N$21,0)),0)</f>
        <v>962</v>
      </c>
      <c r="AJ1298" s="54">
        <f t="shared" si="314"/>
        <v>1924000</v>
      </c>
    </row>
    <row r="1299" spans="1:36">
      <c r="A1299" t="s">
        <v>1868</v>
      </c>
      <c r="B1299">
        <v>0</v>
      </c>
      <c r="C1299" t="s">
        <v>129</v>
      </c>
      <c r="D1299" t="s">
        <v>313</v>
      </c>
      <c r="E1299">
        <v>65</v>
      </c>
      <c r="F1299" t="s">
        <v>232</v>
      </c>
      <c r="G1299" s="54">
        <f>ROUNDUP(装备强化!$F$3*INDEX(装备强化!$C$12:$C$26,MATCH(装备强化附表!G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31</v>
      </c>
      <c r="H1299" s="54">
        <f t="shared" si="300"/>
        <v>62000</v>
      </c>
      <c r="I1299" s="54">
        <f>ROUNDUP(装备强化!$F$3*INDEX(装备强化!$C$12:$C$26,MATCH(装备强化附表!I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47</v>
      </c>
      <c r="J1299" s="54">
        <f t="shared" si="301"/>
        <v>94000</v>
      </c>
      <c r="K1299" s="54">
        <f>ROUNDUP(装备强化!$F$3*INDEX(装备强化!$C$12:$C$26,MATCH(装备强化附表!K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70</v>
      </c>
      <c r="L1299" s="54">
        <f t="shared" si="302"/>
        <v>140000</v>
      </c>
      <c r="M1299" s="54">
        <f>ROUNDUP(装备强化!$F$3*INDEX(装备强化!$C$12:$C$26,MATCH(装备强化附表!M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86</v>
      </c>
      <c r="N1299" s="54">
        <f t="shared" si="303"/>
        <v>172000</v>
      </c>
      <c r="O1299" s="54">
        <f>ROUNDUP(装备强化!$F$3*INDEX(装备强化!$C$12:$C$26,MATCH(装备强化附表!O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109</v>
      </c>
      <c r="P1299" s="54">
        <f t="shared" si="304"/>
        <v>218000</v>
      </c>
      <c r="Q1299" s="54">
        <f>ROUNDUP(装备强化!$F$3*INDEX(装备强化!$C$12:$C$26,MATCH(装备强化附表!Q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194</v>
      </c>
      <c r="R1299" s="54">
        <f t="shared" si="305"/>
        <v>388000</v>
      </c>
      <c r="S1299" s="54">
        <f>ROUNDUP(装备强化!$F$3*INDEX(装备强化!$C$12:$C$26,MATCH(装备强化附表!S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225</v>
      </c>
      <c r="T1299" s="54">
        <f t="shared" si="306"/>
        <v>450000</v>
      </c>
      <c r="U1299" s="54">
        <f>ROUNDUP(装备强化!$F$3*INDEX(装备强化!$C$12:$C$26,MATCH(装备强化附表!U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256</v>
      </c>
      <c r="V1299" s="54">
        <f t="shared" si="307"/>
        <v>512000</v>
      </c>
      <c r="W1299" s="54">
        <f>ROUNDUP(装备强化!$F$3*INDEX(装备强化!$C$12:$C$26,MATCH(装备强化附表!W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287</v>
      </c>
      <c r="X1299" s="54">
        <f t="shared" si="308"/>
        <v>574000</v>
      </c>
      <c r="Y1299" s="54">
        <f>ROUNDUP(装备强化!$F$3*INDEX(装备强化!$C$12:$C$26,MATCH(装备强化附表!Y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318</v>
      </c>
      <c r="Z1299" s="54">
        <f t="shared" si="309"/>
        <v>636000</v>
      </c>
      <c r="AA1299" s="54">
        <f>ROUNDUP(装备强化!$F$3*INDEX(装备强化!$C$12:$C$26,MATCH(装备强化附表!AA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558</v>
      </c>
      <c r="AB1299" s="54">
        <f t="shared" si="310"/>
        <v>1116000</v>
      </c>
      <c r="AC1299" s="54">
        <f>ROUNDUP(装备强化!$F$3*INDEX(装备强化!$C$12:$C$26,MATCH(装备强化附表!AC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620</v>
      </c>
      <c r="AD1299" s="54">
        <f t="shared" si="311"/>
        <v>1240000</v>
      </c>
      <c r="AE1299" s="54">
        <f>ROUNDUP(装备强化!$F$3*INDEX(装备强化!$C$12:$C$26,MATCH(装备强化附表!AE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682</v>
      </c>
      <c r="AF1299" s="54">
        <f t="shared" si="312"/>
        <v>1364000</v>
      </c>
      <c r="AG1299" s="54">
        <f>ROUNDUP(装备强化!$F$3*INDEX(装备强化!$C$12:$C$26,MATCH(装备强化附表!AG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744</v>
      </c>
      <c r="AH1299" s="54">
        <f t="shared" si="313"/>
        <v>1488000</v>
      </c>
      <c r="AI1299" s="54">
        <f>ROUNDUP(装备强化!$F$3*INDEX(装备强化!$C$12:$C$26,MATCH(装备强化附表!AI$1,装备强化!$B$12:$B$26,0))*INDEX(装备强化!$G$12:$G$16,MATCH(装备强化附表!$D1299,装备强化!$F$12:$F$16,0))*(INDEX(装备强化!$K$12:$K$26,MATCH(装备强化附表!$E1299,装备强化!$J$12:$J$26,0))+IF($B1299=1,装备强化!$K$28,0))*INDEX(装备强化!$O$12:$O$21,MATCH(装备强化附表!$C1299,装备强化!$N$12:$N$21,0)),0)</f>
        <v>806</v>
      </c>
      <c r="AJ1299" s="54">
        <f t="shared" si="314"/>
        <v>1612000</v>
      </c>
    </row>
    <row r="1300" spans="1:36">
      <c r="A1300" t="s">
        <v>1873</v>
      </c>
      <c r="B1300">
        <v>1</v>
      </c>
      <c r="C1300" t="s">
        <v>129</v>
      </c>
      <c r="D1300" t="s">
        <v>313</v>
      </c>
      <c r="E1300">
        <v>65</v>
      </c>
      <c r="F1300" t="s">
        <v>232</v>
      </c>
      <c r="G1300" s="54">
        <f>ROUNDUP(装备强化!$F$3*INDEX(装备强化!$C$12:$C$26,MATCH(装备强化附表!G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37</v>
      </c>
      <c r="H1300" s="54">
        <f t="shared" si="300"/>
        <v>74000</v>
      </c>
      <c r="I1300" s="54">
        <f>ROUNDUP(装备强化!$F$3*INDEX(装备强化!$C$12:$C$26,MATCH(装备强化附表!I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56</v>
      </c>
      <c r="J1300" s="54">
        <f t="shared" si="301"/>
        <v>112000</v>
      </c>
      <c r="K1300" s="54">
        <f>ROUNDUP(装备强化!$F$3*INDEX(装备强化!$C$12:$C$26,MATCH(装备强化附表!K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84</v>
      </c>
      <c r="L1300" s="54">
        <f t="shared" si="302"/>
        <v>168000</v>
      </c>
      <c r="M1300" s="54">
        <f>ROUNDUP(装备强化!$F$3*INDEX(装备强化!$C$12:$C$26,MATCH(装备强化附表!M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102</v>
      </c>
      <c r="N1300" s="54">
        <f t="shared" si="303"/>
        <v>204000</v>
      </c>
      <c r="O1300" s="54">
        <f>ROUNDUP(装备强化!$F$3*INDEX(装备强化!$C$12:$C$26,MATCH(装备强化附表!O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130</v>
      </c>
      <c r="P1300" s="54">
        <f t="shared" si="304"/>
        <v>260000</v>
      </c>
      <c r="Q1300" s="54">
        <f>ROUNDUP(装备强化!$F$3*INDEX(装备强化!$C$12:$C$26,MATCH(装备强化附表!Q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232</v>
      </c>
      <c r="R1300" s="54">
        <f t="shared" si="305"/>
        <v>464000</v>
      </c>
      <c r="S1300" s="54">
        <f>ROUNDUP(装备强化!$F$3*INDEX(装备强化!$C$12:$C$26,MATCH(装备强化附表!S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269</v>
      </c>
      <c r="T1300" s="54">
        <f t="shared" si="306"/>
        <v>538000</v>
      </c>
      <c r="U1300" s="54">
        <f>ROUNDUP(装备强化!$F$3*INDEX(装备强化!$C$12:$C$26,MATCH(装备强化附表!U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306</v>
      </c>
      <c r="V1300" s="54">
        <f t="shared" si="307"/>
        <v>612000</v>
      </c>
      <c r="W1300" s="54">
        <f>ROUNDUP(装备强化!$F$3*INDEX(装备强化!$C$12:$C$26,MATCH(装备强化附表!W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343</v>
      </c>
      <c r="X1300" s="54">
        <f t="shared" si="308"/>
        <v>686000</v>
      </c>
      <c r="Y1300" s="54">
        <f>ROUNDUP(装备强化!$F$3*INDEX(装备强化!$C$12:$C$26,MATCH(装备强化附表!Y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380</v>
      </c>
      <c r="Z1300" s="54">
        <f t="shared" si="309"/>
        <v>760000</v>
      </c>
      <c r="AA1300" s="54">
        <f>ROUNDUP(装备强化!$F$3*INDEX(装备强化!$C$12:$C$26,MATCH(装备强化附表!AA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666</v>
      </c>
      <c r="AB1300" s="54">
        <f t="shared" si="310"/>
        <v>1332000</v>
      </c>
      <c r="AC1300" s="54">
        <f>ROUNDUP(装备强化!$F$3*INDEX(装备强化!$C$12:$C$26,MATCH(装备强化附表!AC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740</v>
      </c>
      <c r="AD1300" s="54">
        <f t="shared" si="311"/>
        <v>1480000</v>
      </c>
      <c r="AE1300" s="54">
        <f>ROUNDUP(装备强化!$F$3*INDEX(装备强化!$C$12:$C$26,MATCH(装备强化附表!AE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814</v>
      </c>
      <c r="AF1300" s="54">
        <f t="shared" si="312"/>
        <v>1628000</v>
      </c>
      <c r="AG1300" s="54">
        <f>ROUNDUP(装备强化!$F$3*INDEX(装备强化!$C$12:$C$26,MATCH(装备强化附表!AG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888</v>
      </c>
      <c r="AH1300" s="54">
        <f t="shared" si="313"/>
        <v>1776000</v>
      </c>
      <c r="AI1300" s="54">
        <f>ROUNDUP(装备强化!$F$3*INDEX(装备强化!$C$12:$C$26,MATCH(装备强化附表!AI$1,装备强化!$B$12:$B$26,0))*INDEX(装备强化!$G$12:$G$16,MATCH(装备强化附表!$D1300,装备强化!$F$12:$F$16,0))*(INDEX(装备强化!$K$12:$K$26,MATCH(装备强化附表!$E1300,装备强化!$J$12:$J$26,0))+IF($B1300=1,装备强化!$K$28,0))*INDEX(装备强化!$O$12:$O$21,MATCH(装备强化附表!$C1300,装备强化!$N$12:$N$21,0)),0)</f>
        <v>962</v>
      </c>
      <c r="AJ1300" s="54">
        <f t="shared" si="314"/>
        <v>1924000</v>
      </c>
    </row>
    <row r="1301" spans="1:36">
      <c r="A1301" t="s">
        <v>1878</v>
      </c>
      <c r="B1301">
        <v>0</v>
      </c>
      <c r="C1301" t="s">
        <v>123</v>
      </c>
      <c r="D1301" t="s">
        <v>313</v>
      </c>
      <c r="E1301">
        <v>70</v>
      </c>
      <c r="F1301" t="s">
        <v>232</v>
      </c>
      <c r="G1301" s="54">
        <f>ROUNDUP(装备强化!$F$3*INDEX(装备强化!$C$12:$C$26,MATCH(装备强化附表!G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33</v>
      </c>
      <c r="H1301" s="54">
        <f t="shared" si="300"/>
        <v>66000</v>
      </c>
      <c r="I1301" s="54">
        <f>ROUNDUP(装备强化!$F$3*INDEX(装备强化!$C$12:$C$26,MATCH(装备强化附表!I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50</v>
      </c>
      <c r="J1301" s="54">
        <f t="shared" si="301"/>
        <v>100000</v>
      </c>
      <c r="K1301" s="54">
        <f>ROUNDUP(装备强化!$F$3*INDEX(装备强化!$C$12:$C$26,MATCH(装备强化附表!K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75</v>
      </c>
      <c r="L1301" s="54">
        <f t="shared" si="302"/>
        <v>150000</v>
      </c>
      <c r="M1301" s="54">
        <f>ROUNDUP(装备强化!$F$3*INDEX(装备强化!$C$12:$C$26,MATCH(装备强化附表!M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91</v>
      </c>
      <c r="N1301" s="54">
        <f t="shared" si="303"/>
        <v>182000</v>
      </c>
      <c r="O1301" s="54">
        <f>ROUNDUP(装备强化!$F$3*INDEX(装备强化!$C$12:$C$26,MATCH(装备强化附表!O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116</v>
      </c>
      <c r="P1301" s="54">
        <f t="shared" si="304"/>
        <v>232000</v>
      </c>
      <c r="Q1301" s="54">
        <f>ROUNDUP(装备强化!$F$3*INDEX(装备强化!$C$12:$C$26,MATCH(装备强化附表!Q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207</v>
      </c>
      <c r="R1301" s="54">
        <f t="shared" si="305"/>
        <v>414000</v>
      </c>
      <c r="S1301" s="54">
        <f>ROUNDUP(装备强化!$F$3*INDEX(装备强化!$C$12:$C$26,MATCH(装备强化附表!S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240</v>
      </c>
      <c r="T1301" s="54">
        <f t="shared" si="306"/>
        <v>480000</v>
      </c>
      <c r="U1301" s="54">
        <f>ROUNDUP(装备强化!$F$3*INDEX(装备强化!$C$12:$C$26,MATCH(装备强化附表!U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273</v>
      </c>
      <c r="V1301" s="54">
        <f t="shared" si="307"/>
        <v>546000</v>
      </c>
      <c r="W1301" s="54">
        <f>ROUNDUP(装备强化!$F$3*INDEX(装备强化!$C$12:$C$26,MATCH(装备强化附表!W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306</v>
      </c>
      <c r="X1301" s="54">
        <f t="shared" si="308"/>
        <v>612000</v>
      </c>
      <c r="Y1301" s="54">
        <f>ROUNDUP(装备强化!$F$3*INDEX(装备强化!$C$12:$C$26,MATCH(装备强化附表!Y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339</v>
      </c>
      <c r="Z1301" s="54">
        <f t="shared" si="309"/>
        <v>678000</v>
      </c>
      <c r="AA1301" s="54">
        <f>ROUNDUP(装备强化!$F$3*INDEX(装备强化!$C$12:$C$26,MATCH(装备强化附表!AA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594</v>
      </c>
      <c r="AB1301" s="54">
        <f t="shared" si="310"/>
        <v>1188000</v>
      </c>
      <c r="AC1301" s="54">
        <f>ROUNDUP(装备强化!$F$3*INDEX(装备强化!$C$12:$C$26,MATCH(装备强化附表!AC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660</v>
      </c>
      <c r="AD1301" s="54">
        <f t="shared" si="311"/>
        <v>1320000</v>
      </c>
      <c r="AE1301" s="54">
        <f>ROUNDUP(装备强化!$F$3*INDEX(装备强化!$C$12:$C$26,MATCH(装备强化附表!AE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726</v>
      </c>
      <c r="AF1301" s="54">
        <f t="shared" si="312"/>
        <v>1452000</v>
      </c>
      <c r="AG1301" s="54">
        <f>ROUNDUP(装备强化!$F$3*INDEX(装备强化!$C$12:$C$26,MATCH(装备强化附表!AG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792</v>
      </c>
      <c r="AH1301" s="54">
        <f t="shared" si="313"/>
        <v>1584000</v>
      </c>
      <c r="AI1301" s="54">
        <f>ROUNDUP(装备强化!$F$3*INDEX(装备强化!$C$12:$C$26,MATCH(装备强化附表!AI$1,装备强化!$B$12:$B$26,0))*INDEX(装备强化!$G$12:$G$16,MATCH(装备强化附表!$D1301,装备强化!$F$12:$F$16,0))*(INDEX(装备强化!$K$12:$K$26,MATCH(装备强化附表!$E1301,装备强化!$J$12:$J$26,0))+IF($B1301=1,装备强化!$K$28,0))*INDEX(装备强化!$O$12:$O$21,MATCH(装备强化附表!$C1301,装备强化!$N$12:$N$21,0)),0)</f>
        <v>858</v>
      </c>
      <c r="AJ1301" s="54">
        <f t="shared" si="314"/>
        <v>1716000</v>
      </c>
    </row>
    <row r="1302" spans="1:36">
      <c r="A1302" t="s">
        <v>1883</v>
      </c>
      <c r="B1302">
        <v>0</v>
      </c>
      <c r="C1302" t="s">
        <v>124</v>
      </c>
      <c r="D1302" t="s">
        <v>313</v>
      </c>
      <c r="E1302">
        <v>70</v>
      </c>
      <c r="F1302" t="s">
        <v>232</v>
      </c>
      <c r="G1302" s="54">
        <f>ROUNDUP(装备强化!$F$3*INDEX(装备强化!$C$12:$C$26,MATCH(装备强化附表!G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42</v>
      </c>
      <c r="H1302" s="54">
        <f t="shared" si="300"/>
        <v>84000</v>
      </c>
      <c r="I1302" s="54">
        <f>ROUNDUP(装备强化!$F$3*INDEX(装备强化!$C$12:$C$26,MATCH(装备强化附表!I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62</v>
      </c>
      <c r="J1302" s="54">
        <f t="shared" si="301"/>
        <v>124000</v>
      </c>
      <c r="K1302" s="54">
        <f>ROUNDUP(装备强化!$F$3*INDEX(装备强化!$C$12:$C$26,MATCH(装备强化附表!K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93</v>
      </c>
      <c r="L1302" s="54">
        <f t="shared" si="302"/>
        <v>186000</v>
      </c>
      <c r="M1302" s="54">
        <f>ROUNDUP(装备强化!$F$3*INDEX(装备强化!$C$12:$C$26,MATCH(装备强化附表!M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114</v>
      </c>
      <c r="N1302" s="54">
        <f t="shared" si="303"/>
        <v>228000</v>
      </c>
      <c r="O1302" s="54">
        <f>ROUNDUP(装备强化!$F$3*INDEX(装备强化!$C$12:$C$26,MATCH(装备强化附表!O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145</v>
      </c>
      <c r="P1302" s="54">
        <f t="shared" si="304"/>
        <v>290000</v>
      </c>
      <c r="Q1302" s="54">
        <f>ROUNDUP(装备强化!$F$3*INDEX(装备强化!$C$12:$C$26,MATCH(装备强化附表!Q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258</v>
      </c>
      <c r="R1302" s="54">
        <f t="shared" si="305"/>
        <v>516000</v>
      </c>
      <c r="S1302" s="54">
        <f>ROUNDUP(装备强化!$F$3*INDEX(装备强化!$C$12:$C$26,MATCH(装备强化附表!S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300</v>
      </c>
      <c r="T1302" s="54">
        <f t="shared" si="306"/>
        <v>600000</v>
      </c>
      <c r="U1302" s="54">
        <f>ROUNDUP(装备强化!$F$3*INDEX(装备强化!$C$12:$C$26,MATCH(装备强化附表!U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341</v>
      </c>
      <c r="V1302" s="54">
        <f t="shared" si="307"/>
        <v>682000</v>
      </c>
      <c r="W1302" s="54">
        <f>ROUNDUP(装备强化!$F$3*INDEX(装备强化!$C$12:$C$26,MATCH(装备强化附表!W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382</v>
      </c>
      <c r="X1302" s="54">
        <f t="shared" si="308"/>
        <v>764000</v>
      </c>
      <c r="Y1302" s="54">
        <f>ROUNDUP(装备强化!$F$3*INDEX(装备强化!$C$12:$C$26,MATCH(装备强化附表!Y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423</v>
      </c>
      <c r="Z1302" s="54">
        <f t="shared" si="309"/>
        <v>846000</v>
      </c>
      <c r="AA1302" s="54">
        <f>ROUNDUP(装备强化!$F$3*INDEX(装备强化!$C$12:$C$26,MATCH(装备强化附表!AA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743</v>
      </c>
      <c r="AB1302" s="54">
        <f t="shared" si="310"/>
        <v>1486000</v>
      </c>
      <c r="AC1302" s="54">
        <f>ROUNDUP(装备强化!$F$3*INDEX(装备强化!$C$12:$C$26,MATCH(装备强化附表!AC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825</v>
      </c>
      <c r="AD1302" s="54">
        <f t="shared" si="311"/>
        <v>1650000</v>
      </c>
      <c r="AE1302" s="54">
        <f>ROUNDUP(装备强化!$F$3*INDEX(装备强化!$C$12:$C$26,MATCH(装备强化附表!AE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908</v>
      </c>
      <c r="AF1302" s="54">
        <f t="shared" si="312"/>
        <v>1816000</v>
      </c>
      <c r="AG1302" s="54">
        <f>ROUNDUP(装备强化!$F$3*INDEX(装备强化!$C$12:$C$26,MATCH(装备强化附表!AG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990</v>
      </c>
      <c r="AH1302" s="54">
        <f t="shared" si="313"/>
        <v>1980000</v>
      </c>
      <c r="AI1302" s="54">
        <f>ROUNDUP(装备强化!$F$3*INDEX(装备强化!$C$12:$C$26,MATCH(装备强化附表!AI$1,装备强化!$B$12:$B$26,0))*INDEX(装备强化!$G$12:$G$16,MATCH(装备强化附表!$D1302,装备强化!$F$12:$F$16,0))*(INDEX(装备强化!$K$12:$K$26,MATCH(装备强化附表!$E1302,装备强化!$J$12:$J$26,0))+IF($B1302=1,装备强化!$K$28,0))*INDEX(装备强化!$O$12:$O$21,MATCH(装备强化附表!$C1302,装备强化!$N$12:$N$21,0)),0)</f>
        <v>1073</v>
      </c>
      <c r="AJ1302" s="54">
        <f t="shared" si="314"/>
        <v>2146000</v>
      </c>
    </row>
    <row r="1303" spans="1:36">
      <c r="A1303" t="s">
        <v>1888</v>
      </c>
      <c r="B1303">
        <v>0</v>
      </c>
      <c r="C1303" t="s">
        <v>125</v>
      </c>
      <c r="D1303" t="s">
        <v>313</v>
      </c>
      <c r="E1303">
        <v>70</v>
      </c>
      <c r="F1303" t="s">
        <v>232</v>
      </c>
      <c r="G1303" s="54">
        <f>ROUNDUP(装备强化!$F$3*INDEX(装备强化!$C$12:$C$26,MATCH(装备强化附表!G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42</v>
      </c>
      <c r="H1303" s="54">
        <f t="shared" si="300"/>
        <v>84000</v>
      </c>
      <c r="I1303" s="54">
        <f>ROUNDUP(装备强化!$F$3*INDEX(装备强化!$C$12:$C$26,MATCH(装备强化附表!I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62</v>
      </c>
      <c r="J1303" s="54">
        <f t="shared" si="301"/>
        <v>124000</v>
      </c>
      <c r="K1303" s="54">
        <f>ROUNDUP(装备强化!$F$3*INDEX(装备强化!$C$12:$C$26,MATCH(装备强化附表!K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93</v>
      </c>
      <c r="L1303" s="54">
        <f t="shared" si="302"/>
        <v>186000</v>
      </c>
      <c r="M1303" s="54">
        <f>ROUNDUP(装备强化!$F$3*INDEX(装备强化!$C$12:$C$26,MATCH(装备强化附表!M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114</v>
      </c>
      <c r="N1303" s="54">
        <f t="shared" si="303"/>
        <v>228000</v>
      </c>
      <c r="O1303" s="54">
        <f>ROUNDUP(装备强化!$F$3*INDEX(装备强化!$C$12:$C$26,MATCH(装备强化附表!O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145</v>
      </c>
      <c r="P1303" s="54">
        <f t="shared" si="304"/>
        <v>290000</v>
      </c>
      <c r="Q1303" s="54">
        <f>ROUNDUP(装备强化!$F$3*INDEX(装备强化!$C$12:$C$26,MATCH(装备强化附表!Q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258</v>
      </c>
      <c r="R1303" s="54">
        <f t="shared" si="305"/>
        <v>516000</v>
      </c>
      <c r="S1303" s="54">
        <f>ROUNDUP(装备强化!$F$3*INDEX(装备强化!$C$12:$C$26,MATCH(装备强化附表!S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300</v>
      </c>
      <c r="T1303" s="54">
        <f t="shared" si="306"/>
        <v>600000</v>
      </c>
      <c r="U1303" s="54">
        <f>ROUNDUP(装备强化!$F$3*INDEX(装备强化!$C$12:$C$26,MATCH(装备强化附表!U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341</v>
      </c>
      <c r="V1303" s="54">
        <f t="shared" si="307"/>
        <v>682000</v>
      </c>
      <c r="W1303" s="54">
        <f>ROUNDUP(装备强化!$F$3*INDEX(装备强化!$C$12:$C$26,MATCH(装备强化附表!W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382</v>
      </c>
      <c r="X1303" s="54">
        <f t="shared" si="308"/>
        <v>764000</v>
      </c>
      <c r="Y1303" s="54">
        <f>ROUNDUP(装备强化!$F$3*INDEX(装备强化!$C$12:$C$26,MATCH(装备强化附表!Y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423</v>
      </c>
      <c r="Z1303" s="54">
        <f t="shared" si="309"/>
        <v>846000</v>
      </c>
      <c r="AA1303" s="54">
        <f>ROUNDUP(装备强化!$F$3*INDEX(装备强化!$C$12:$C$26,MATCH(装备强化附表!AA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743</v>
      </c>
      <c r="AB1303" s="54">
        <f t="shared" si="310"/>
        <v>1486000</v>
      </c>
      <c r="AC1303" s="54">
        <f>ROUNDUP(装备强化!$F$3*INDEX(装备强化!$C$12:$C$26,MATCH(装备强化附表!AC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825</v>
      </c>
      <c r="AD1303" s="54">
        <f t="shared" si="311"/>
        <v>1650000</v>
      </c>
      <c r="AE1303" s="54">
        <f>ROUNDUP(装备强化!$F$3*INDEX(装备强化!$C$12:$C$26,MATCH(装备强化附表!AE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908</v>
      </c>
      <c r="AF1303" s="54">
        <f t="shared" si="312"/>
        <v>1816000</v>
      </c>
      <c r="AG1303" s="54">
        <f>ROUNDUP(装备强化!$F$3*INDEX(装备强化!$C$12:$C$26,MATCH(装备强化附表!AG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990</v>
      </c>
      <c r="AH1303" s="54">
        <f t="shared" si="313"/>
        <v>1980000</v>
      </c>
      <c r="AI1303" s="54">
        <f>ROUNDUP(装备强化!$F$3*INDEX(装备强化!$C$12:$C$26,MATCH(装备强化附表!AI$1,装备强化!$B$12:$B$26,0))*INDEX(装备强化!$G$12:$G$16,MATCH(装备强化附表!$D1303,装备强化!$F$12:$F$16,0))*(INDEX(装备强化!$K$12:$K$26,MATCH(装备强化附表!$E1303,装备强化!$J$12:$J$26,0))+IF($B1303=1,装备强化!$K$28,0))*INDEX(装备强化!$O$12:$O$21,MATCH(装备强化附表!$C1303,装备强化!$N$12:$N$21,0)),0)</f>
        <v>1073</v>
      </c>
      <c r="AJ1303" s="54">
        <f t="shared" si="314"/>
        <v>2146000</v>
      </c>
    </row>
    <row r="1304" spans="1:36">
      <c r="A1304" t="s">
        <v>1893</v>
      </c>
      <c r="B1304">
        <v>0</v>
      </c>
      <c r="C1304" t="s">
        <v>130</v>
      </c>
      <c r="D1304" t="s">
        <v>313</v>
      </c>
      <c r="E1304">
        <v>70</v>
      </c>
      <c r="F1304" t="s">
        <v>232</v>
      </c>
      <c r="G1304" s="54">
        <f>ROUNDUP(装备强化!$F$3*INDEX(装备强化!$C$12:$C$26,MATCH(装备强化附表!G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33</v>
      </c>
      <c r="H1304" s="54">
        <f t="shared" si="300"/>
        <v>66000</v>
      </c>
      <c r="I1304" s="54">
        <f>ROUNDUP(装备强化!$F$3*INDEX(装备强化!$C$12:$C$26,MATCH(装备强化附表!I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50</v>
      </c>
      <c r="J1304" s="54">
        <f t="shared" si="301"/>
        <v>100000</v>
      </c>
      <c r="K1304" s="54">
        <f>ROUNDUP(装备强化!$F$3*INDEX(装备强化!$C$12:$C$26,MATCH(装备强化附表!K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75</v>
      </c>
      <c r="L1304" s="54">
        <f t="shared" si="302"/>
        <v>150000</v>
      </c>
      <c r="M1304" s="54">
        <f>ROUNDUP(装备强化!$F$3*INDEX(装备强化!$C$12:$C$26,MATCH(装备强化附表!M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91</v>
      </c>
      <c r="N1304" s="54">
        <f t="shared" si="303"/>
        <v>182000</v>
      </c>
      <c r="O1304" s="54">
        <f>ROUNDUP(装备强化!$F$3*INDEX(装备强化!$C$12:$C$26,MATCH(装备强化附表!O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116</v>
      </c>
      <c r="P1304" s="54">
        <f t="shared" si="304"/>
        <v>232000</v>
      </c>
      <c r="Q1304" s="54">
        <f>ROUNDUP(装备强化!$F$3*INDEX(装备强化!$C$12:$C$26,MATCH(装备强化附表!Q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207</v>
      </c>
      <c r="R1304" s="54">
        <f t="shared" si="305"/>
        <v>414000</v>
      </c>
      <c r="S1304" s="54">
        <f>ROUNDUP(装备强化!$F$3*INDEX(装备强化!$C$12:$C$26,MATCH(装备强化附表!S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240</v>
      </c>
      <c r="T1304" s="54">
        <f t="shared" si="306"/>
        <v>480000</v>
      </c>
      <c r="U1304" s="54">
        <f>ROUNDUP(装备强化!$F$3*INDEX(装备强化!$C$12:$C$26,MATCH(装备强化附表!U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273</v>
      </c>
      <c r="V1304" s="54">
        <f t="shared" si="307"/>
        <v>546000</v>
      </c>
      <c r="W1304" s="54">
        <f>ROUNDUP(装备强化!$F$3*INDEX(装备强化!$C$12:$C$26,MATCH(装备强化附表!W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306</v>
      </c>
      <c r="X1304" s="54">
        <f t="shared" si="308"/>
        <v>612000</v>
      </c>
      <c r="Y1304" s="54">
        <f>ROUNDUP(装备强化!$F$3*INDEX(装备强化!$C$12:$C$26,MATCH(装备强化附表!Y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339</v>
      </c>
      <c r="Z1304" s="54">
        <f t="shared" si="309"/>
        <v>678000</v>
      </c>
      <c r="AA1304" s="54">
        <f>ROUNDUP(装备强化!$F$3*INDEX(装备强化!$C$12:$C$26,MATCH(装备强化附表!AA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594</v>
      </c>
      <c r="AB1304" s="54">
        <f t="shared" si="310"/>
        <v>1188000</v>
      </c>
      <c r="AC1304" s="54">
        <f>ROUNDUP(装备强化!$F$3*INDEX(装备强化!$C$12:$C$26,MATCH(装备强化附表!AC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660</v>
      </c>
      <c r="AD1304" s="54">
        <f t="shared" si="311"/>
        <v>1320000</v>
      </c>
      <c r="AE1304" s="54">
        <f>ROUNDUP(装备强化!$F$3*INDEX(装备强化!$C$12:$C$26,MATCH(装备强化附表!AE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726</v>
      </c>
      <c r="AF1304" s="54">
        <f t="shared" si="312"/>
        <v>1452000</v>
      </c>
      <c r="AG1304" s="54">
        <f>ROUNDUP(装备强化!$F$3*INDEX(装备强化!$C$12:$C$26,MATCH(装备强化附表!AG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792</v>
      </c>
      <c r="AH1304" s="54">
        <f t="shared" si="313"/>
        <v>1584000</v>
      </c>
      <c r="AI1304" s="54">
        <f>ROUNDUP(装备强化!$F$3*INDEX(装备强化!$C$12:$C$26,MATCH(装备强化附表!AI$1,装备强化!$B$12:$B$26,0))*INDEX(装备强化!$G$12:$G$16,MATCH(装备强化附表!$D1304,装备强化!$F$12:$F$16,0))*(INDEX(装备强化!$K$12:$K$26,MATCH(装备强化附表!$E1304,装备强化!$J$12:$J$26,0))+IF($B1304=1,装备强化!$K$28,0))*INDEX(装备强化!$O$12:$O$21,MATCH(装备强化附表!$C1304,装备强化!$N$12:$N$21,0)),0)</f>
        <v>858</v>
      </c>
      <c r="AJ1304" s="54">
        <f t="shared" si="314"/>
        <v>1716000</v>
      </c>
    </row>
    <row r="1305" spans="1:36">
      <c r="A1305" t="s">
        <v>1898</v>
      </c>
      <c r="B1305">
        <v>0</v>
      </c>
      <c r="C1305" t="s">
        <v>131</v>
      </c>
      <c r="D1305" t="s">
        <v>313</v>
      </c>
      <c r="E1305">
        <v>70</v>
      </c>
      <c r="F1305" t="s">
        <v>232</v>
      </c>
      <c r="G1305" s="54">
        <f>ROUNDUP(装备强化!$F$3*INDEX(装备强化!$C$12:$C$26,MATCH(装备强化附表!G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33</v>
      </c>
      <c r="H1305" s="54">
        <f t="shared" si="300"/>
        <v>66000</v>
      </c>
      <c r="I1305" s="54">
        <f>ROUNDUP(装备强化!$F$3*INDEX(装备强化!$C$12:$C$26,MATCH(装备强化附表!I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50</v>
      </c>
      <c r="J1305" s="54">
        <f t="shared" si="301"/>
        <v>100000</v>
      </c>
      <c r="K1305" s="54">
        <f>ROUNDUP(装备强化!$F$3*INDEX(装备强化!$C$12:$C$26,MATCH(装备强化附表!K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75</v>
      </c>
      <c r="L1305" s="54">
        <f t="shared" si="302"/>
        <v>150000</v>
      </c>
      <c r="M1305" s="54">
        <f>ROUNDUP(装备强化!$F$3*INDEX(装备强化!$C$12:$C$26,MATCH(装备强化附表!M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91</v>
      </c>
      <c r="N1305" s="54">
        <f t="shared" si="303"/>
        <v>182000</v>
      </c>
      <c r="O1305" s="54">
        <f>ROUNDUP(装备强化!$F$3*INDEX(装备强化!$C$12:$C$26,MATCH(装备强化附表!O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116</v>
      </c>
      <c r="P1305" s="54">
        <f t="shared" si="304"/>
        <v>232000</v>
      </c>
      <c r="Q1305" s="54">
        <f>ROUNDUP(装备强化!$F$3*INDEX(装备强化!$C$12:$C$26,MATCH(装备强化附表!Q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207</v>
      </c>
      <c r="R1305" s="54">
        <f t="shared" si="305"/>
        <v>414000</v>
      </c>
      <c r="S1305" s="54">
        <f>ROUNDUP(装备强化!$F$3*INDEX(装备强化!$C$12:$C$26,MATCH(装备强化附表!S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240</v>
      </c>
      <c r="T1305" s="54">
        <f t="shared" si="306"/>
        <v>480000</v>
      </c>
      <c r="U1305" s="54">
        <f>ROUNDUP(装备强化!$F$3*INDEX(装备强化!$C$12:$C$26,MATCH(装备强化附表!U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273</v>
      </c>
      <c r="V1305" s="54">
        <f t="shared" si="307"/>
        <v>546000</v>
      </c>
      <c r="W1305" s="54">
        <f>ROUNDUP(装备强化!$F$3*INDEX(装备强化!$C$12:$C$26,MATCH(装备强化附表!W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306</v>
      </c>
      <c r="X1305" s="54">
        <f t="shared" si="308"/>
        <v>612000</v>
      </c>
      <c r="Y1305" s="54">
        <f>ROUNDUP(装备强化!$F$3*INDEX(装备强化!$C$12:$C$26,MATCH(装备强化附表!Y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339</v>
      </c>
      <c r="Z1305" s="54">
        <f t="shared" si="309"/>
        <v>678000</v>
      </c>
      <c r="AA1305" s="54">
        <f>ROUNDUP(装备强化!$F$3*INDEX(装备强化!$C$12:$C$26,MATCH(装备强化附表!AA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594</v>
      </c>
      <c r="AB1305" s="54">
        <f t="shared" si="310"/>
        <v>1188000</v>
      </c>
      <c r="AC1305" s="54">
        <f>ROUNDUP(装备强化!$F$3*INDEX(装备强化!$C$12:$C$26,MATCH(装备强化附表!AC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660</v>
      </c>
      <c r="AD1305" s="54">
        <f t="shared" si="311"/>
        <v>1320000</v>
      </c>
      <c r="AE1305" s="54">
        <f>ROUNDUP(装备强化!$F$3*INDEX(装备强化!$C$12:$C$26,MATCH(装备强化附表!AE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726</v>
      </c>
      <c r="AF1305" s="54">
        <f t="shared" si="312"/>
        <v>1452000</v>
      </c>
      <c r="AG1305" s="54">
        <f>ROUNDUP(装备强化!$F$3*INDEX(装备强化!$C$12:$C$26,MATCH(装备强化附表!AG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792</v>
      </c>
      <c r="AH1305" s="54">
        <f t="shared" si="313"/>
        <v>1584000</v>
      </c>
      <c r="AI1305" s="54">
        <f>ROUNDUP(装备强化!$F$3*INDEX(装备强化!$C$12:$C$26,MATCH(装备强化附表!AI$1,装备强化!$B$12:$B$26,0))*INDEX(装备强化!$G$12:$G$16,MATCH(装备强化附表!$D1305,装备强化!$F$12:$F$16,0))*(INDEX(装备强化!$K$12:$K$26,MATCH(装备强化附表!$E1305,装备强化!$J$12:$J$26,0))+IF($B1305=1,装备强化!$K$28,0))*INDEX(装备强化!$O$12:$O$21,MATCH(装备强化附表!$C1305,装备强化!$N$12:$N$21,0)),0)</f>
        <v>858</v>
      </c>
      <c r="AJ1305" s="54">
        <f t="shared" si="314"/>
        <v>1716000</v>
      </c>
    </row>
    <row r="1306" spans="1:36">
      <c r="A1306" t="s">
        <v>1903</v>
      </c>
      <c r="B1306">
        <v>0</v>
      </c>
      <c r="C1306" t="s">
        <v>132</v>
      </c>
      <c r="D1306" t="s">
        <v>313</v>
      </c>
      <c r="E1306">
        <v>70</v>
      </c>
      <c r="F1306" t="s">
        <v>232</v>
      </c>
      <c r="G1306" s="54">
        <f>ROUNDUP(装备强化!$F$3*INDEX(装备强化!$C$12:$C$26,MATCH(装备强化附表!G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20</v>
      </c>
      <c r="H1306" s="54">
        <f t="shared" si="300"/>
        <v>40000</v>
      </c>
      <c r="I1306" s="54">
        <f>ROUNDUP(装备强化!$F$3*INDEX(装备强化!$C$12:$C$26,MATCH(装备强化附表!I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30</v>
      </c>
      <c r="J1306" s="54">
        <f t="shared" si="301"/>
        <v>60000</v>
      </c>
      <c r="K1306" s="54">
        <f>ROUNDUP(装备强化!$F$3*INDEX(装备强化!$C$12:$C$26,MATCH(装备强化附表!K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45</v>
      </c>
      <c r="L1306" s="54">
        <f t="shared" si="302"/>
        <v>90000</v>
      </c>
      <c r="M1306" s="54">
        <f>ROUNDUP(装备强化!$F$3*INDEX(装备强化!$C$12:$C$26,MATCH(装备强化附表!M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55</v>
      </c>
      <c r="N1306" s="54">
        <f t="shared" si="303"/>
        <v>110000</v>
      </c>
      <c r="O1306" s="54">
        <f>ROUNDUP(装备强化!$F$3*INDEX(装备强化!$C$12:$C$26,MATCH(装备强化附表!O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70</v>
      </c>
      <c r="P1306" s="54">
        <f t="shared" si="304"/>
        <v>140000</v>
      </c>
      <c r="Q1306" s="54">
        <f>ROUNDUP(装备强化!$F$3*INDEX(装备强化!$C$12:$C$26,MATCH(装备强化附表!Q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124</v>
      </c>
      <c r="R1306" s="54">
        <f t="shared" si="305"/>
        <v>248000</v>
      </c>
      <c r="S1306" s="54">
        <f>ROUNDUP(装备强化!$F$3*INDEX(装备强化!$C$12:$C$26,MATCH(装备强化附表!S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144</v>
      </c>
      <c r="T1306" s="54">
        <f t="shared" si="306"/>
        <v>288000</v>
      </c>
      <c r="U1306" s="54">
        <f>ROUNDUP(装备强化!$F$3*INDEX(装备强化!$C$12:$C$26,MATCH(装备强化附表!U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164</v>
      </c>
      <c r="V1306" s="54">
        <f t="shared" si="307"/>
        <v>328000</v>
      </c>
      <c r="W1306" s="54">
        <f>ROUNDUP(装备强化!$F$3*INDEX(装备强化!$C$12:$C$26,MATCH(装备强化附表!W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184</v>
      </c>
      <c r="X1306" s="54">
        <f t="shared" si="308"/>
        <v>368000</v>
      </c>
      <c r="Y1306" s="54">
        <f>ROUNDUP(装备强化!$F$3*INDEX(装备强化!$C$12:$C$26,MATCH(装备强化附表!Y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203</v>
      </c>
      <c r="Z1306" s="54">
        <f t="shared" si="309"/>
        <v>406000</v>
      </c>
      <c r="AA1306" s="54">
        <f>ROUNDUP(装备强化!$F$3*INDEX(装备强化!$C$12:$C$26,MATCH(装备强化附表!AA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357</v>
      </c>
      <c r="AB1306" s="54">
        <f t="shared" si="310"/>
        <v>714000</v>
      </c>
      <c r="AC1306" s="54">
        <f>ROUNDUP(装备强化!$F$3*INDEX(装备强化!$C$12:$C$26,MATCH(装备强化附表!AC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396</v>
      </c>
      <c r="AD1306" s="54">
        <f t="shared" si="311"/>
        <v>792000</v>
      </c>
      <c r="AE1306" s="54">
        <f>ROUNDUP(装备强化!$F$3*INDEX(装备强化!$C$12:$C$26,MATCH(装备强化附表!AE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436</v>
      </c>
      <c r="AF1306" s="54">
        <f t="shared" si="312"/>
        <v>872000</v>
      </c>
      <c r="AG1306" s="54">
        <f>ROUNDUP(装备强化!$F$3*INDEX(装备强化!$C$12:$C$26,MATCH(装备强化附表!AG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476</v>
      </c>
      <c r="AH1306" s="54">
        <f t="shared" si="313"/>
        <v>952000</v>
      </c>
      <c r="AI1306" s="54">
        <f>ROUNDUP(装备强化!$F$3*INDEX(装备强化!$C$12:$C$26,MATCH(装备强化附表!AI$1,装备强化!$B$12:$B$26,0))*INDEX(装备强化!$G$12:$G$16,MATCH(装备强化附表!$D1306,装备强化!$F$12:$F$16,0))*(INDEX(装备强化!$K$12:$K$26,MATCH(装备强化附表!$E1306,装备强化!$J$12:$J$26,0))+IF($B1306=1,装备强化!$K$28,0))*INDEX(装备强化!$O$12:$O$21,MATCH(装备强化附表!$C1306,装备强化!$N$12:$N$21,0)),0)</f>
        <v>515</v>
      </c>
      <c r="AJ1306" s="54">
        <f t="shared" si="314"/>
        <v>1030000</v>
      </c>
    </row>
    <row r="1307" spans="1:36">
      <c r="A1307" t="s">
        <v>1908</v>
      </c>
      <c r="B1307">
        <v>0</v>
      </c>
      <c r="C1307" t="s">
        <v>127</v>
      </c>
      <c r="D1307" t="s">
        <v>313</v>
      </c>
      <c r="E1307">
        <v>70</v>
      </c>
      <c r="F1307" t="s">
        <v>135</v>
      </c>
      <c r="G1307" s="54">
        <f>ROUNDUP(装备强化!$F$3*INDEX(装备强化!$C$12:$C$26,MATCH(装备强化附表!G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66</v>
      </c>
      <c r="H1307" s="54">
        <f t="shared" si="300"/>
        <v>132000</v>
      </c>
      <c r="I1307" s="54">
        <f>ROUNDUP(装备强化!$F$3*INDEX(装备强化!$C$12:$C$26,MATCH(装备强化附表!I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99</v>
      </c>
      <c r="J1307" s="54">
        <f t="shared" si="301"/>
        <v>198000</v>
      </c>
      <c r="K1307" s="54">
        <f>ROUNDUP(装备强化!$F$3*INDEX(装备强化!$C$12:$C$26,MATCH(装备强化附表!K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149</v>
      </c>
      <c r="L1307" s="54">
        <f t="shared" si="302"/>
        <v>298000</v>
      </c>
      <c r="M1307" s="54">
        <f>ROUNDUP(装备强化!$F$3*INDEX(装备强化!$C$12:$C$26,MATCH(装备强化附表!M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182</v>
      </c>
      <c r="N1307" s="54">
        <f t="shared" si="303"/>
        <v>364000</v>
      </c>
      <c r="O1307" s="54">
        <f>ROUNDUP(装备强化!$F$3*INDEX(装备强化!$C$12:$C$26,MATCH(装备强化附表!O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231</v>
      </c>
      <c r="P1307" s="54">
        <f t="shared" si="304"/>
        <v>462000</v>
      </c>
      <c r="Q1307" s="54">
        <f>ROUNDUP(装备强化!$F$3*INDEX(装备强化!$C$12:$C$26,MATCH(装备强化附表!Q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413</v>
      </c>
      <c r="R1307" s="54">
        <f t="shared" si="305"/>
        <v>826000</v>
      </c>
      <c r="S1307" s="54">
        <f>ROUNDUP(装备强化!$F$3*INDEX(装备强化!$C$12:$C$26,MATCH(装备强化附表!S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479</v>
      </c>
      <c r="T1307" s="54">
        <f t="shared" si="306"/>
        <v>958000</v>
      </c>
      <c r="U1307" s="54">
        <f>ROUNDUP(装备强化!$F$3*INDEX(装备强化!$C$12:$C$26,MATCH(装备强化附表!U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545</v>
      </c>
      <c r="V1307" s="54">
        <f t="shared" si="307"/>
        <v>1090000</v>
      </c>
      <c r="W1307" s="54">
        <f>ROUNDUP(装备强化!$F$3*INDEX(装备强化!$C$12:$C$26,MATCH(装备强化附表!W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611</v>
      </c>
      <c r="X1307" s="54">
        <f t="shared" si="308"/>
        <v>1222000</v>
      </c>
      <c r="Y1307" s="54">
        <f>ROUNDUP(装备强化!$F$3*INDEX(装备强化!$C$12:$C$26,MATCH(装备强化附表!Y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677</v>
      </c>
      <c r="Z1307" s="54">
        <f t="shared" si="309"/>
        <v>1354000</v>
      </c>
      <c r="AA1307" s="54">
        <f>ROUNDUP(装备强化!$F$3*INDEX(装备强化!$C$12:$C$26,MATCH(装备强化附表!AA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1188</v>
      </c>
      <c r="AB1307" s="54">
        <f t="shared" si="310"/>
        <v>2376000</v>
      </c>
      <c r="AC1307" s="54">
        <f>ROUNDUP(装备强化!$F$3*INDEX(装备强化!$C$12:$C$26,MATCH(装备强化附表!AC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1320</v>
      </c>
      <c r="AD1307" s="54">
        <f t="shared" si="311"/>
        <v>2640000</v>
      </c>
      <c r="AE1307" s="54">
        <f>ROUNDUP(装备强化!$F$3*INDEX(装备强化!$C$12:$C$26,MATCH(装备强化附表!AE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1452</v>
      </c>
      <c r="AF1307" s="54">
        <f t="shared" si="312"/>
        <v>2904000</v>
      </c>
      <c r="AG1307" s="54">
        <f>ROUNDUP(装备强化!$F$3*INDEX(装备强化!$C$12:$C$26,MATCH(装备强化附表!AG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1584</v>
      </c>
      <c r="AH1307" s="54">
        <f t="shared" si="313"/>
        <v>3168000</v>
      </c>
      <c r="AI1307" s="54">
        <f>ROUNDUP(装备强化!$F$3*INDEX(装备强化!$C$12:$C$26,MATCH(装备强化附表!AI$1,装备强化!$B$12:$B$26,0))*INDEX(装备强化!$G$12:$G$16,MATCH(装备强化附表!$D1307,装备强化!$F$12:$F$16,0))*(INDEX(装备强化!$K$12:$K$26,MATCH(装备强化附表!$E1307,装备强化!$J$12:$J$26,0))+IF($B1307=1,装备强化!$K$28,0))*INDEX(装备强化!$O$12:$O$21,MATCH(装备强化附表!$C1307,装备强化!$N$12:$N$21,0)),0)</f>
        <v>1716</v>
      </c>
      <c r="AJ1307" s="54">
        <f t="shared" si="314"/>
        <v>3432000</v>
      </c>
    </row>
    <row r="1308" spans="1:36">
      <c r="A1308" t="s">
        <v>1913</v>
      </c>
      <c r="B1308">
        <v>1</v>
      </c>
      <c r="C1308" t="s">
        <v>127</v>
      </c>
      <c r="D1308" t="s">
        <v>313</v>
      </c>
      <c r="E1308">
        <v>70</v>
      </c>
      <c r="F1308" t="s">
        <v>135</v>
      </c>
      <c r="G1308" s="54">
        <f>ROUNDUP(装备强化!$F$3*INDEX(装备强化!$C$12:$C$26,MATCH(装备强化附表!G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78</v>
      </c>
      <c r="H1308" s="54">
        <f t="shared" si="300"/>
        <v>156000</v>
      </c>
      <c r="I1308" s="54">
        <f>ROUNDUP(装备强化!$F$3*INDEX(装备强化!$C$12:$C$26,MATCH(装备强化附表!I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117</v>
      </c>
      <c r="J1308" s="54">
        <f t="shared" si="301"/>
        <v>234000</v>
      </c>
      <c r="K1308" s="54">
        <f>ROUNDUP(装备强化!$F$3*INDEX(装备强化!$C$12:$C$26,MATCH(装备强化附表!K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176</v>
      </c>
      <c r="L1308" s="54">
        <f t="shared" si="302"/>
        <v>352000</v>
      </c>
      <c r="M1308" s="54">
        <f>ROUNDUP(装备强化!$F$3*INDEX(装备强化!$C$12:$C$26,MATCH(装备强化附表!M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215</v>
      </c>
      <c r="N1308" s="54">
        <f t="shared" si="303"/>
        <v>430000</v>
      </c>
      <c r="O1308" s="54">
        <f>ROUNDUP(装备强化!$F$3*INDEX(装备强化!$C$12:$C$26,MATCH(装备强化附表!O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273</v>
      </c>
      <c r="P1308" s="54">
        <f t="shared" si="304"/>
        <v>546000</v>
      </c>
      <c r="Q1308" s="54">
        <f>ROUNDUP(装备强化!$F$3*INDEX(装备强化!$C$12:$C$26,MATCH(装备强化附表!Q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488</v>
      </c>
      <c r="R1308" s="54">
        <f t="shared" si="305"/>
        <v>976000</v>
      </c>
      <c r="S1308" s="54">
        <f>ROUNDUP(装备强化!$F$3*INDEX(装备强化!$C$12:$C$26,MATCH(装备强化附表!S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566</v>
      </c>
      <c r="T1308" s="54">
        <f t="shared" si="306"/>
        <v>1132000</v>
      </c>
      <c r="U1308" s="54">
        <f>ROUNDUP(装备强化!$F$3*INDEX(装备强化!$C$12:$C$26,MATCH(装备强化附表!U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644</v>
      </c>
      <c r="V1308" s="54">
        <f t="shared" si="307"/>
        <v>1288000</v>
      </c>
      <c r="W1308" s="54">
        <f>ROUNDUP(装备强化!$F$3*INDEX(装备强化!$C$12:$C$26,MATCH(装备强化附表!W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722</v>
      </c>
      <c r="X1308" s="54">
        <f t="shared" si="308"/>
        <v>1444000</v>
      </c>
      <c r="Y1308" s="54">
        <f>ROUNDUP(装备强化!$F$3*INDEX(装备强化!$C$12:$C$26,MATCH(装备强化附表!Y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800</v>
      </c>
      <c r="Z1308" s="54">
        <f t="shared" si="309"/>
        <v>1600000</v>
      </c>
      <c r="AA1308" s="54">
        <f>ROUNDUP(装备强化!$F$3*INDEX(装备强化!$C$12:$C$26,MATCH(装备强化附表!AA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1404</v>
      </c>
      <c r="AB1308" s="54">
        <f t="shared" si="310"/>
        <v>2808000</v>
      </c>
      <c r="AC1308" s="54">
        <f>ROUNDUP(装备强化!$F$3*INDEX(装备强化!$C$12:$C$26,MATCH(装备强化附表!AC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1560</v>
      </c>
      <c r="AD1308" s="54">
        <f t="shared" si="311"/>
        <v>3120000</v>
      </c>
      <c r="AE1308" s="54">
        <f>ROUNDUP(装备强化!$F$3*INDEX(装备强化!$C$12:$C$26,MATCH(装备强化附表!AE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1716</v>
      </c>
      <c r="AF1308" s="54">
        <f t="shared" si="312"/>
        <v>3432000</v>
      </c>
      <c r="AG1308" s="54">
        <f>ROUNDUP(装备强化!$F$3*INDEX(装备强化!$C$12:$C$26,MATCH(装备强化附表!AG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1872</v>
      </c>
      <c r="AH1308" s="54">
        <f t="shared" si="313"/>
        <v>3744000</v>
      </c>
      <c r="AI1308" s="54">
        <f>ROUNDUP(装备强化!$F$3*INDEX(装备强化!$C$12:$C$26,MATCH(装备强化附表!AI$1,装备强化!$B$12:$B$26,0))*INDEX(装备强化!$G$12:$G$16,MATCH(装备强化附表!$D1308,装备强化!$F$12:$F$16,0))*(INDEX(装备强化!$K$12:$K$26,MATCH(装备强化附表!$E1308,装备强化!$J$12:$J$26,0))+IF($B1308=1,装备强化!$K$28,0))*INDEX(装备强化!$O$12:$O$21,MATCH(装备强化附表!$C1308,装备强化!$N$12:$N$21,0)),0)</f>
        <v>2028</v>
      </c>
      <c r="AJ1308" s="54">
        <f t="shared" si="314"/>
        <v>4056000</v>
      </c>
    </row>
    <row r="1309" spans="1:36">
      <c r="A1309" t="s">
        <v>1918</v>
      </c>
      <c r="B1309">
        <v>0</v>
      </c>
      <c r="C1309" t="s">
        <v>128</v>
      </c>
      <c r="D1309" t="s">
        <v>313</v>
      </c>
      <c r="E1309">
        <v>70</v>
      </c>
      <c r="F1309" t="s">
        <v>135</v>
      </c>
      <c r="G1309" s="54">
        <f>ROUNDUP(装备强化!$F$3*INDEX(装备强化!$C$12:$C$26,MATCH(装备强化附表!G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42</v>
      </c>
      <c r="H1309" s="54">
        <f t="shared" si="300"/>
        <v>84000</v>
      </c>
      <c r="I1309" s="54">
        <f>ROUNDUP(装备强化!$F$3*INDEX(装备强化!$C$12:$C$26,MATCH(装备强化附表!I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62</v>
      </c>
      <c r="J1309" s="54">
        <f t="shared" si="301"/>
        <v>124000</v>
      </c>
      <c r="K1309" s="54">
        <f>ROUNDUP(装备强化!$F$3*INDEX(装备强化!$C$12:$C$26,MATCH(装备强化附表!K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93</v>
      </c>
      <c r="L1309" s="54">
        <f t="shared" si="302"/>
        <v>186000</v>
      </c>
      <c r="M1309" s="54">
        <f>ROUNDUP(装备强化!$F$3*INDEX(装备强化!$C$12:$C$26,MATCH(装备强化附表!M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114</v>
      </c>
      <c r="N1309" s="54">
        <f t="shared" si="303"/>
        <v>228000</v>
      </c>
      <c r="O1309" s="54">
        <f>ROUNDUP(装备强化!$F$3*INDEX(装备强化!$C$12:$C$26,MATCH(装备强化附表!O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145</v>
      </c>
      <c r="P1309" s="54">
        <f t="shared" si="304"/>
        <v>290000</v>
      </c>
      <c r="Q1309" s="54">
        <f>ROUNDUP(装备强化!$F$3*INDEX(装备强化!$C$12:$C$26,MATCH(装备强化附表!Q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258</v>
      </c>
      <c r="R1309" s="54">
        <f t="shared" si="305"/>
        <v>516000</v>
      </c>
      <c r="S1309" s="54">
        <f>ROUNDUP(装备强化!$F$3*INDEX(装备强化!$C$12:$C$26,MATCH(装备强化附表!S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300</v>
      </c>
      <c r="T1309" s="54">
        <f t="shared" si="306"/>
        <v>600000</v>
      </c>
      <c r="U1309" s="54">
        <f>ROUNDUP(装备强化!$F$3*INDEX(装备强化!$C$12:$C$26,MATCH(装备强化附表!U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341</v>
      </c>
      <c r="V1309" s="54">
        <f t="shared" si="307"/>
        <v>682000</v>
      </c>
      <c r="W1309" s="54">
        <f>ROUNDUP(装备强化!$F$3*INDEX(装备强化!$C$12:$C$26,MATCH(装备强化附表!W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382</v>
      </c>
      <c r="X1309" s="54">
        <f t="shared" si="308"/>
        <v>764000</v>
      </c>
      <c r="Y1309" s="54">
        <f>ROUNDUP(装备强化!$F$3*INDEX(装备强化!$C$12:$C$26,MATCH(装备强化附表!Y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423</v>
      </c>
      <c r="Z1309" s="54">
        <f t="shared" si="309"/>
        <v>846000</v>
      </c>
      <c r="AA1309" s="54">
        <f>ROUNDUP(装备强化!$F$3*INDEX(装备强化!$C$12:$C$26,MATCH(装备强化附表!AA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743</v>
      </c>
      <c r="AB1309" s="54">
        <f t="shared" si="310"/>
        <v>1486000</v>
      </c>
      <c r="AC1309" s="54">
        <f>ROUNDUP(装备强化!$F$3*INDEX(装备强化!$C$12:$C$26,MATCH(装备强化附表!AC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825</v>
      </c>
      <c r="AD1309" s="54">
        <f t="shared" si="311"/>
        <v>1650000</v>
      </c>
      <c r="AE1309" s="54">
        <f>ROUNDUP(装备强化!$F$3*INDEX(装备强化!$C$12:$C$26,MATCH(装备强化附表!AE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908</v>
      </c>
      <c r="AF1309" s="54">
        <f t="shared" si="312"/>
        <v>1816000</v>
      </c>
      <c r="AG1309" s="54">
        <f>ROUNDUP(装备强化!$F$3*INDEX(装备强化!$C$12:$C$26,MATCH(装备强化附表!AG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990</v>
      </c>
      <c r="AH1309" s="54">
        <f t="shared" si="313"/>
        <v>1980000</v>
      </c>
      <c r="AI1309" s="54">
        <f>ROUNDUP(装备强化!$F$3*INDEX(装备强化!$C$12:$C$26,MATCH(装备强化附表!AI$1,装备强化!$B$12:$B$26,0))*INDEX(装备强化!$G$12:$G$16,MATCH(装备强化附表!$D1309,装备强化!$F$12:$F$16,0))*(INDEX(装备强化!$K$12:$K$26,MATCH(装备强化附表!$E1309,装备强化!$J$12:$J$26,0))+IF($B1309=1,装备强化!$K$28,0))*INDEX(装备强化!$O$12:$O$21,MATCH(装备强化附表!$C1309,装备强化!$N$12:$N$21,0)),0)</f>
        <v>1073</v>
      </c>
      <c r="AJ1309" s="54">
        <f t="shared" si="314"/>
        <v>2146000</v>
      </c>
    </row>
    <row r="1310" spans="1:36">
      <c r="A1310" t="s">
        <v>1923</v>
      </c>
      <c r="B1310">
        <v>1</v>
      </c>
      <c r="C1310" t="s">
        <v>128</v>
      </c>
      <c r="D1310" t="s">
        <v>313</v>
      </c>
      <c r="E1310">
        <v>70</v>
      </c>
      <c r="F1310" t="s">
        <v>135</v>
      </c>
      <c r="G1310" s="54">
        <f>ROUNDUP(装备强化!$F$3*INDEX(装备强化!$C$12:$C$26,MATCH(装备强化附表!G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49</v>
      </c>
      <c r="H1310" s="54">
        <f t="shared" si="300"/>
        <v>98000</v>
      </c>
      <c r="I1310" s="54">
        <f>ROUNDUP(装备强化!$F$3*INDEX(装备强化!$C$12:$C$26,MATCH(装备强化附表!I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74</v>
      </c>
      <c r="J1310" s="54">
        <f t="shared" si="301"/>
        <v>148000</v>
      </c>
      <c r="K1310" s="54">
        <f>ROUNDUP(装备强化!$F$3*INDEX(装备强化!$C$12:$C$26,MATCH(装备强化附表!K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110</v>
      </c>
      <c r="L1310" s="54">
        <f t="shared" si="302"/>
        <v>220000</v>
      </c>
      <c r="M1310" s="54">
        <f>ROUNDUP(装备强化!$F$3*INDEX(装备强化!$C$12:$C$26,MATCH(装备强化附表!M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135</v>
      </c>
      <c r="N1310" s="54">
        <f t="shared" si="303"/>
        <v>270000</v>
      </c>
      <c r="O1310" s="54">
        <f>ROUNDUP(装备强化!$F$3*INDEX(装备强化!$C$12:$C$26,MATCH(装备强化附表!O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171</v>
      </c>
      <c r="P1310" s="54">
        <f t="shared" si="304"/>
        <v>342000</v>
      </c>
      <c r="Q1310" s="54">
        <f>ROUNDUP(装备强化!$F$3*INDEX(装备强化!$C$12:$C$26,MATCH(装备强化附表!Q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305</v>
      </c>
      <c r="R1310" s="54">
        <f t="shared" si="305"/>
        <v>610000</v>
      </c>
      <c r="S1310" s="54">
        <f>ROUNDUP(装备强化!$F$3*INDEX(装备强化!$C$12:$C$26,MATCH(装备强化附表!S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354</v>
      </c>
      <c r="T1310" s="54">
        <f t="shared" si="306"/>
        <v>708000</v>
      </c>
      <c r="U1310" s="54">
        <f>ROUNDUP(装备强化!$F$3*INDEX(装备强化!$C$12:$C$26,MATCH(装备强化附表!U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403</v>
      </c>
      <c r="V1310" s="54">
        <f t="shared" si="307"/>
        <v>806000</v>
      </c>
      <c r="W1310" s="54">
        <f>ROUNDUP(装备强化!$F$3*INDEX(装备强化!$C$12:$C$26,MATCH(装备强化附表!W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451</v>
      </c>
      <c r="X1310" s="54">
        <f t="shared" si="308"/>
        <v>902000</v>
      </c>
      <c r="Y1310" s="54">
        <f>ROUNDUP(装备强化!$F$3*INDEX(装备强化!$C$12:$C$26,MATCH(装备强化附表!Y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500</v>
      </c>
      <c r="Z1310" s="54">
        <f t="shared" si="309"/>
        <v>1000000</v>
      </c>
      <c r="AA1310" s="54">
        <f>ROUNDUP(装备强化!$F$3*INDEX(装备强化!$C$12:$C$26,MATCH(装备强化附表!AA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878</v>
      </c>
      <c r="AB1310" s="54">
        <f t="shared" si="310"/>
        <v>1756000</v>
      </c>
      <c r="AC1310" s="54">
        <f>ROUNDUP(装备强化!$F$3*INDEX(装备强化!$C$12:$C$26,MATCH(装备强化附表!AC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975</v>
      </c>
      <c r="AD1310" s="54">
        <f t="shared" si="311"/>
        <v>1950000</v>
      </c>
      <c r="AE1310" s="54">
        <f>ROUNDUP(装备强化!$F$3*INDEX(装备强化!$C$12:$C$26,MATCH(装备强化附表!AE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1073</v>
      </c>
      <c r="AF1310" s="54">
        <f t="shared" si="312"/>
        <v>2146000</v>
      </c>
      <c r="AG1310" s="54">
        <f>ROUNDUP(装备强化!$F$3*INDEX(装备强化!$C$12:$C$26,MATCH(装备强化附表!AG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1170</v>
      </c>
      <c r="AH1310" s="54">
        <f t="shared" si="313"/>
        <v>2340000</v>
      </c>
      <c r="AI1310" s="54">
        <f>ROUNDUP(装备强化!$F$3*INDEX(装备强化!$C$12:$C$26,MATCH(装备强化附表!AI$1,装备强化!$B$12:$B$26,0))*INDEX(装备强化!$G$12:$G$16,MATCH(装备强化附表!$D1310,装备强化!$F$12:$F$16,0))*(INDEX(装备强化!$K$12:$K$26,MATCH(装备强化附表!$E1310,装备强化!$J$12:$J$26,0))+IF($B1310=1,装备强化!$K$28,0))*INDEX(装备强化!$O$12:$O$21,MATCH(装备强化附表!$C1310,装备强化!$N$12:$N$21,0)),0)</f>
        <v>1268</v>
      </c>
      <c r="AJ1310" s="54">
        <f t="shared" si="314"/>
        <v>2536000</v>
      </c>
    </row>
    <row r="1311" spans="1:36">
      <c r="A1311" t="s">
        <v>1928</v>
      </c>
      <c r="B1311">
        <v>0</v>
      </c>
      <c r="C1311" t="s">
        <v>127</v>
      </c>
      <c r="D1311" t="s">
        <v>313</v>
      </c>
      <c r="E1311">
        <v>70</v>
      </c>
      <c r="F1311" t="s">
        <v>139</v>
      </c>
      <c r="G1311" s="54">
        <f>ROUNDUP(装备强化!$F$3*INDEX(装备强化!$C$12:$C$26,MATCH(装备强化附表!G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66</v>
      </c>
      <c r="H1311" s="54">
        <f t="shared" si="300"/>
        <v>132000</v>
      </c>
      <c r="I1311" s="54">
        <f>ROUNDUP(装备强化!$F$3*INDEX(装备强化!$C$12:$C$26,MATCH(装备强化附表!I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99</v>
      </c>
      <c r="J1311" s="54">
        <f t="shared" si="301"/>
        <v>198000</v>
      </c>
      <c r="K1311" s="54">
        <f>ROUNDUP(装备强化!$F$3*INDEX(装备强化!$C$12:$C$26,MATCH(装备强化附表!K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149</v>
      </c>
      <c r="L1311" s="54">
        <f t="shared" si="302"/>
        <v>298000</v>
      </c>
      <c r="M1311" s="54">
        <f>ROUNDUP(装备强化!$F$3*INDEX(装备强化!$C$12:$C$26,MATCH(装备强化附表!M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182</v>
      </c>
      <c r="N1311" s="54">
        <f t="shared" si="303"/>
        <v>364000</v>
      </c>
      <c r="O1311" s="54">
        <f>ROUNDUP(装备强化!$F$3*INDEX(装备强化!$C$12:$C$26,MATCH(装备强化附表!O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231</v>
      </c>
      <c r="P1311" s="54">
        <f t="shared" si="304"/>
        <v>462000</v>
      </c>
      <c r="Q1311" s="54">
        <f>ROUNDUP(装备强化!$F$3*INDEX(装备强化!$C$12:$C$26,MATCH(装备强化附表!Q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413</v>
      </c>
      <c r="R1311" s="54">
        <f t="shared" si="305"/>
        <v>826000</v>
      </c>
      <c r="S1311" s="54">
        <f>ROUNDUP(装备强化!$F$3*INDEX(装备强化!$C$12:$C$26,MATCH(装备强化附表!S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479</v>
      </c>
      <c r="T1311" s="54">
        <f t="shared" si="306"/>
        <v>958000</v>
      </c>
      <c r="U1311" s="54">
        <f>ROUNDUP(装备强化!$F$3*INDEX(装备强化!$C$12:$C$26,MATCH(装备强化附表!U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545</v>
      </c>
      <c r="V1311" s="54">
        <f t="shared" si="307"/>
        <v>1090000</v>
      </c>
      <c r="W1311" s="54">
        <f>ROUNDUP(装备强化!$F$3*INDEX(装备强化!$C$12:$C$26,MATCH(装备强化附表!W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611</v>
      </c>
      <c r="X1311" s="54">
        <f t="shared" si="308"/>
        <v>1222000</v>
      </c>
      <c r="Y1311" s="54">
        <f>ROUNDUP(装备强化!$F$3*INDEX(装备强化!$C$12:$C$26,MATCH(装备强化附表!Y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677</v>
      </c>
      <c r="Z1311" s="54">
        <f t="shared" si="309"/>
        <v>1354000</v>
      </c>
      <c r="AA1311" s="54">
        <f>ROUNDUP(装备强化!$F$3*INDEX(装备强化!$C$12:$C$26,MATCH(装备强化附表!AA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1188</v>
      </c>
      <c r="AB1311" s="54">
        <f t="shared" si="310"/>
        <v>2376000</v>
      </c>
      <c r="AC1311" s="54">
        <f>ROUNDUP(装备强化!$F$3*INDEX(装备强化!$C$12:$C$26,MATCH(装备强化附表!AC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1320</v>
      </c>
      <c r="AD1311" s="54">
        <f t="shared" si="311"/>
        <v>2640000</v>
      </c>
      <c r="AE1311" s="54">
        <f>ROUNDUP(装备强化!$F$3*INDEX(装备强化!$C$12:$C$26,MATCH(装备强化附表!AE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1452</v>
      </c>
      <c r="AF1311" s="54">
        <f t="shared" si="312"/>
        <v>2904000</v>
      </c>
      <c r="AG1311" s="54">
        <f>ROUNDUP(装备强化!$F$3*INDEX(装备强化!$C$12:$C$26,MATCH(装备强化附表!AG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1584</v>
      </c>
      <c r="AH1311" s="54">
        <f t="shared" si="313"/>
        <v>3168000</v>
      </c>
      <c r="AI1311" s="54">
        <f>ROUNDUP(装备强化!$F$3*INDEX(装备强化!$C$12:$C$26,MATCH(装备强化附表!AI$1,装备强化!$B$12:$B$26,0))*INDEX(装备强化!$G$12:$G$16,MATCH(装备强化附表!$D1311,装备强化!$F$12:$F$16,0))*(INDEX(装备强化!$K$12:$K$26,MATCH(装备强化附表!$E1311,装备强化!$J$12:$J$26,0))+IF($B1311=1,装备强化!$K$28,0))*INDEX(装备强化!$O$12:$O$21,MATCH(装备强化附表!$C1311,装备强化!$N$12:$N$21,0)),0)</f>
        <v>1716</v>
      </c>
      <c r="AJ1311" s="54">
        <f t="shared" si="314"/>
        <v>3432000</v>
      </c>
    </row>
    <row r="1312" spans="1:36">
      <c r="A1312" t="s">
        <v>1933</v>
      </c>
      <c r="B1312">
        <v>1</v>
      </c>
      <c r="C1312" t="s">
        <v>127</v>
      </c>
      <c r="D1312" t="s">
        <v>313</v>
      </c>
      <c r="E1312">
        <v>70</v>
      </c>
      <c r="F1312" t="s">
        <v>139</v>
      </c>
      <c r="G1312" s="54">
        <f>ROUNDUP(装备强化!$F$3*INDEX(装备强化!$C$12:$C$26,MATCH(装备强化附表!G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78</v>
      </c>
      <c r="H1312" s="54">
        <f t="shared" si="300"/>
        <v>156000</v>
      </c>
      <c r="I1312" s="54">
        <f>ROUNDUP(装备强化!$F$3*INDEX(装备强化!$C$12:$C$26,MATCH(装备强化附表!I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117</v>
      </c>
      <c r="J1312" s="54">
        <f t="shared" si="301"/>
        <v>234000</v>
      </c>
      <c r="K1312" s="54">
        <f>ROUNDUP(装备强化!$F$3*INDEX(装备强化!$C$12:$C$26,MATCH(装备强化附表!K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176</v>
      </c>
      <c r="L1312" s="54">
        <f t="shared" si="302"/>
        <v>352000</v>
      </c>
      <c r="M1312" s="54">
        <f>ROUNDUP(装备强化!$F$3*INDEX(装备强化!$C$12:$C$26,MATCH(装备强化附表!M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215</v>
      </c>
      <c r="N1312" s="54">
        <f t="shared" si="303"/>
        <v>430000</v>
      </c>
      <c r="O1312" s="54">
        <f>ROUNDUP(装备强化!$F$3*INDEX(装备强化!$C$12:$C$26,MATCH(装备强化附表!O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273</v>
      </c>
      <c r="P1312" s="54">
        <f t="shared" si="304"/>
        <v>546000</v>
      </c>
      <c r="Q1312" s="54">
        <f>ROUNDUP(装备强化!$F$3*INDEX(装备强化!$C$12:$C$26,MATCH(装备强化附表!Q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488</v>
      </c>
      <c r="R1312" s="54">
        <f t="shared" si="305"/>
        <v>976000</v>
      </c>
      <c r="S1312" s="54">
        <f>ROUNDUP(装备强化!$F$3*INDEX(装备强化!$C$12:$C$26,MATCH(装备强化附表!S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566</v>
      </c>
      <c r="T1312" s="54">
        <f t="shared" si="306"/>
        <v>1132000</v>
      </c>
      <c r="U1312" s="54">
        <f>ROUNDUP(装备强化!$F$3*INDEX(装备强化!$C$12:$C$26,MATCH(装备强化附表!U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644</v>
      </c>
      <c r="V1312" s="54">
        <f t="shared" si="307"/>
        <v>1288000</v>
      </c>
      <c r="W1312" s="54">
        <f>ROUNDUP(装备强化!$F$3*INDEX(装备强化!$C$12:$C$26,MATCH(装备强化附表!W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722</v>
      </c>
      <c r="X1312" s="54">
        <f t="shared" si="308"/>
        <v>1444000</v>
      </c>
      <c r="Y1312" s="54">
        <f>ROUNDUP(装备强化!$F$3*INDEX(装备强化!$C$12:$C$26,MATCH(装备强化附表!Y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800</v>
      </c>
      <c r="Z1312" s="54">
        <f t="shared" si="309"/>
        <v>1600000</v>
      </c>
      <c r="AA1312" s="54">
        <f>ROUNDUP(装备强化!$F$3*INDEX(装备强化!$C$12:$C$26,MATCH(装备强化附表!AA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1404</v>
      </c>
      <c r="AB1312" s="54">
        <f t="shared" si="310"/>
        <v>2808000</v>
      </c>
      <c r="AC1312" s="54">
        <f>ROUNDUP(装备强化!$F$3*INDEX(装备强化!$C$12:$C$26,MATCH(装备强化附表!AC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1560</v>
      </c>
      <c r="AD1312" s="54">
        <f t="shared" si="311"/>
        <v>3120000</v>
      </c>
      <c r="AE1312" s="54">
        <f>ROUNDUP(装备强化!$F$3*INDEX(装备强化!$C$12:$C$26,MATCH(装备强化附表!AE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1716</v>
      </c>
      <c r="AF1312" s="54">
        <f t="shared" si="312"/>
        <v>3432000</v>
      </c>
      <c r="AG1312" s="54">
        <f>ROUNDUP(装备强化!$F$3*INDEX(装备强化!$C$12:$C$26,MATCH(装备强化附表!AG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1872</v>
      </c>
      <c r="AH1312" s="54">
        <f t="shared" si="313"/>
        <v>3744000</v>
      </c>
      <c r="AI1312" s="54">
        <f>ROUNDUP(装备强化!$F$3*INDEX(装备强化!$C$12:$C$26,MATCH(装备强化附表!AI$1,装备强化!$B$12:$B$26,0))*INDEX(装备强化!$G$12:$G$16,MATCH(装备强化附表!$D1312,装备强化!$F$12:$F$16,0))*(INDEX(装备强化!$K$12:$K$26,MATCH(装备强化附表!$E1312,装备强化!$J$12:$J$26,0))+IF($B1312=1,装备强化!$K$28,0))*INDEX(装备强化!$O$12:$O$21,MATCH(装备强化附表!$C1312,装备强化!$N$12:$N$21,0)),0)</f>
        <v>2028</v>
      </c>
      <c r="AJ1312" s="54">
        <f t="shared" si="314"/>
        <v>4056000</v>
      </c>
    </row>
    <row r="1313" spans="1:36">
      <c r="A1313" t="s">
        <v>1938</v>
      </c>
      <c r="B1313">
        <v>0</v>
      </c>
      <c r="C1313" t="s">
        <v>128</v>
      </c>
      <c r="D1313" t="s">
        <v>313</v>
      </c>
      <c r="E1313">
        <v>70</v>
      </c>
      <c r="F1313" t="s">
        <v>139</v>
      </c>
      <c r="G1313" s="54">
        <f>ROUNDUP(装备强化!$F$3*INDEX(装备强化!$C$12:$C$26,MATCH(装备强化附表!G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42</v>
      </c>
      <c r="H1313" s="54">
        <f t="shared" si="300"/>
        <v>84000</v>
      </c>
      <c r="I1313" s="54">
        <f>ROUNDUP(装备强化!$F$3*INDEX(装备强化!$C$12:$C$26,MATCH(装备强化附表!I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62</v>
      </c>
      <c r="J1313" s="54">
        <f t="shared" si="301"/>
        <v>124000</v>
      </c>
      <c r="K1313" s="54">
        <f>ROUNDUP(装备强化!$F$3*INDEX(装备强化!$C$12:$C$26,MATCH(装备强化附表!K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93</v>
      </c>
      <c r="L1313" s="54">
        <f t="shared" si="302"/>
        <v>186000</v>
      </c>
      <c r="M1313" s="54">
        <f>ROUNDUP(装备强化!$F$3*INDEX(装备强化!$C$12:$C$26,MATCH(装备强化附表!M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114</v>
      </c>
      <c r="N1313" s="54">
        <f t="shared" si="303"/>
        <v>228000</v>
      </c>
      <c r="O1313" s="54">
        <f>ROUNDUP(装备强化!$F$3*INDEX(装备强化!$C$12:$C$26,MATCH(装备强化附表!O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145</v>
      </c>
      <c r="P1313" s="54">
        <f t="shared" si="304"/>
        <v>290000</v>
      </c>
      <c r="Q1313" s="54">
        <f>ROUNDUP(装备强化!$F$3*INDEX(装备强化!$C$12:$C$26,MATCH(装备强化附表!Q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258</v>
      </c>
      <c r="R1313" s="54">
        <f t="shared" si="305"/>
        <v>516000</v>
      </c>
      <c r="S1313" s="54">
        <f>ROUNDUP(装备强化!$F$3*INDEX(装备强化!$C$12:$C$26,MATCH(装备强化附表!S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300</v>
      </c>
      <c r="T1313" s="54">
        <f t="shared" si="306"/>
        <v>600000</v>
      </c>
      <c r="U1313" s="54">
        <f>ROUNDUP(装备强化!$F$3*INDEX(装备强化!$C$12:$C$26,MATCH(装备强化附表!U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341</v>
      </c>
      <c r="V1313" s="54">
        <f t="shared" si="307"/>
        <v>682000</v>
      </c>
      <c r="W1313" s="54">
        <f>ROUNDUP(装备强化!$F$3*INDEX(装备强化!$C$12:$C$26,MATCH(装备强化附表!W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382</v>
      </c>
      <c r="X1313" s="54">
        <f t="shared" si="308"/>
        <v>764000</v>
      </c>
      <c r="Y1313" s="54">
        <f>ROUNDUP(装备强化!$F$3*INDEX(装备强化!$C$12:$C$26,MATCH(装备强化附表!Y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423</v>
      </c>
      <c r="Z1313" s="54">
        <f t="shared" si="309"/>
        <v>846000</v>
      </c>
      <c r="AA1313" s="54">
        <f>ROUNDUP(装备强化!$F$3*INDEX(装备强化!$C$12:$C$26,MATCH(装备强化附表!AA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743</v>
      </c>
      <c r="AB1313" s="54">
        <f t="shared" si="310"/>
        <v>1486000</v>
      </c>
      <c r="AC1313" s="54">
        <f>ROUNDUP(装备强化!$F$3*INDEX(装备强化!$C$12:$C$26,MATCH(装备强化附表!AC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825</v>
      </c>
      <c r="AD1313" s="54">
        <f t="shared" si="311"/>
        <v>1650000</v>
      </c>
      <c r="AE1313" s="54">
        <f>ROUNDUP(装备强化!$F$3*INDEX(装备强化!$C$12:$C$26,MATCH(装备强化附表!AE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908</v>
      </c>
      <c r="AF1313" s="54">
        <f t="shared" si="312"/>
        <v>1816000</v>
      </c>
      <c r="AG1313" s="54">
        <f>ROUNDUP(装备强化!$F$3*INDEX(装备强化!$C$12:$C$26,MATCH(装备强化附表!AG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990</v>
      </c>
      <c r="AH1313" s="54">
        <f t="shared" si="313"/>
        <v>1980000</v>
      </c>
      <c r="AI1313" s="54">
        <f>ROUNDUP(装备强化!$F$3*INDEX(装备强化!$C$12:$C$26,MATCH(装备强化附表!AI$1,装备强化!$B$12:$B$26,0))*INDEX(装备强化!$G$12:$G$16,MATCH(装备强化附表!$D1313,装备强化!$F$12:$F$16,0))*(INDEX(装备强化!$K$12:$K$26,MATCH(装备强化附表!$E1313,装备强化!$J$12:$J$26,0))+IF($B1313=1,装备强化!$K$28,0))*INDEX(装备强化!$O$12:$O$21,MATCH(装备强化附表!$C1313,装备强化!$N$12:$N$21,0)),0)</f>
        <v>1073</v>
      </c>
      <c r="AJ1313" s="54">
        <f t="shared" si="314"/>
        <v>2146000</v>
      </c>
    </row>
    <row r="1314" spans="1:36">
      <c r="A1314" t="s">
        <v>1943</v>
      </c>
      <c r="B1314">
        <v>1</v>
      </c>
      <c r="C1314" t="s">
        <v>128</v>
      </c>
      <c r="D1314" t="s">
        <v>313</v>
      </c>
      <c r="E1314">
        <v>70</v>
      </c>
      <c r="F1314" t="s">
        <v>139</v>
      </c>
      <c r="G1314" s="54">
        <f>ROUNDUP(装备强化!$F$3*INDEX(装备强化!$C$12:$C$26,MATCH(装备强化附表!G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49</v>
      </c>
      <c r="H1314" s="54">
        <f t="shared" si="300"/>
        <v>98000</v>
      </c>
      <c r="I1314" s="54">
        <f>ROUNDUP(装备强化!$F$3*INDEX(装备强化!$C$12:$C$26,MATCH(装备强化附表!I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74</v>
      </c>
      <c r="J1314" s="54">
        <f t="shared" si="301"/>
        <v>148000</v>
      </c>
      <c r="K1314" s="54">
        <f>ROUNDUP(装备强化!$F$3*INDEX(装备强化!$C$12:$C$26,MATCH(装备强化附表!K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110</v>
      </c>
      <c r="L1314" s="54">
        <f t="shared" si="302"/>
        <v>220000</v>
      </c>
      <c r="M1314" s="54">
        <f>ROUNDUP(装备强化!$F$3*INDEX(装备强化!$C$12:$C$26,MATCH(装备强化附表!M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135</v>
      </c>
      <c r="N1314" s="54">
        <f t="shared" si="303"/>
        <v>270000</v>
      </c>
      <c r="O1314" s="54">
        <f>ROUNDUP(装备强化!$F$3*INDEX(装备强化!$C$12:$C$26,MATCH(装备强化附表!O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171</v>
      </c>
      <c r="P1314" s="54">
        <f t="shared" si="304"/>
        <v>342000</v>
      </c>
      <c r="Q1314" s="54">
        <f>ROUNDUP(装备强化!$F$3*INDEX(装备强化!$C$12:$C$26,MATCH(装备强化附表!Q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305</v>
      </c>
      <c r="R1314" s="54">
        <f t="shared" si="305"/>
        <v>610000</v>
      </c>
      <c r="S1314" s="54">
        <f>ROUNDUP(装备强化!$F$3*INDEX(装备强化!$C$12:$C$26,MATCH(装备强化附表!S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354</v>
      </c>
      <c r="T1314" s="54">
        <f t="shared" si="306"/>
        <v>708000</v>
      </c>
      <c r="U1314" s="54">
        <f>ROUNDUP(装备强化!$F$3*INDEX(装备强化!$C$12:$C$26,MATCH(装备强化附表!U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403</v>
      </c>
      <c r="V1314" s="54">
        <f t="shared" si="307"/>
        <v>806000</v>
      </c>
      <c r="W1314" s="54">
        <f>ROUNDUP(装备强化!$F$3*INDEX(装备强化!$C$12:$C$26,MATCH(装备强化附表!W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451</v>
      </c>
      <c r="X1314" s="54">
        <f t="shared" si="308"/>
        <v>902000</v>
      </c>
      <c r="Y1314" s="54">
        <f>ROUNDUP(装备强化!$F$3*INDEX(装备强化!$C$12:$C$26,MATCH(装备强化附表!Y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500</v>
      </c>
      <c r="Z1314" s="54">
        <f t="shared" si="309"/>
        <v>1000000</v>
      </c>
      <c r="AA1314" s="54">
        <f>ROUNDUP(装备强化!$F$3*INDEX(装备强化!$C$12:$C$26,MATCH(装备强化附表!AA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878</v>
      </c>
      <c r="AB1314" s="54">
        <f t="shared" si="310"/>
        <v>1756000</v>
      </c>
      <c r="AC1314" s="54">
        <f>ROUNDUP(装备强化!$F$3*INDEX(装备强化!$C$12:$C$26,MATCH(装备强化附表!AC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975</v>
      </c>
      <c r="AD1314" s="54">
        <f t="shared" si="311"/>
        <v>1950000</v>
      </c>
      <c r="AE1314" s="54">
        <f>ROUNDUP(装备强化!$F$3*INDEX(装备强化!$C$12:$C$26,MATCH(装备强化附表!AE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1073</v>
      </c>
      <c r="AF1314" s="54">
        <f t="shared" si="312"/>
        <v>2146000</v>
      </c>
      <c r="AG1314" s="54">
        <f>ROUNDUP(装备强化!$F$3*INDEX(装备强化!$C$12:$C$26,MATCH(装备强化附表!AG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1170</v>
      </c>
      <c r="AH1314" s="54">
        <f t="shared" si="313"/>
        <v>2340000</v>
      </c>
      <c r="AI1314" s="54">
        <f>ROUNDUP(装备强化!$F$3*INDEX(装备强化!$C$12:$C$26,MATCH(装备强化附表!AI$1,装备强化!$B$12:$B$26,0))*INDEX(装备强化!$G$12:$G$16,MATCH(装备强化附表!$D1314,装备强化!$F$12:$F$16,0))*(INDEX(装备强化!$K$12:$K$26,MATCH(装备强化附表!$E1314,装备强化!$J$12:$J$26,0))+IF($B1314=1,装备强化!$K$28,0))*INDEX(装备强化!$O$12:$O$21,MATCH(装备强化附表!$C1314,装备强化!$N$12:$N$21,0)),0)</f>
        <v>1268</v>
      </c>
      <c r="AJ1314" s="54">
        <f t="shared" si="314"/>
        <v>2536000</v>
      </c>
    </row>
    <row r="1315" spans="1:36">
      <c r="A1315" t="s">
        <v>1948</v>
      </c>
      <c r="B1315">
        <v>0</v>
      </c>
      <c r="C1315" t="s">
        <v>127</v>
      </c>
      <c r="D1315" t="s">
        <v>313</v>
      </c>
      <c r="E1315">
        <v>70</v>
      </c>
      <c r="F1315" t="s">
        <v>137</v>
      </c>
      <c r="G1315" s="54">
        <f>ROUNDUP(装备强化!$F$3*INDEX(装备强化!$C$12:$C$26,MATCH(装备强化附表!G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66</v>
      </c>
      <c r="H1315" s="54">
        <f t="shared" si="300"/>
        <v>132000</v>
      </c>
      <c r="I1315" s="54">
        <f>ROUNDUP(装备强化!$F$3*INDEX(装备强化!$C$12:$C$26,MATCH(装备强化附表!I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99</v>
      </c>
      <c r="J1315" s="54">
        <f t="shared" si="301"/>
        <v>198000</v>
      </c>
      <c r="K1315" s="54">
        <f>ROUNDUP(装备强化!$F$3*INDEX(装备强化!$C$12:$C$26,MATCH(装备强化附表!K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149</v>
      </c>
      <c r="L1315" s="54">
        <f t="shared" si="302"/>
        <v>298000</v>
      </c>
      <c r="M1315" s="54">
        <f>ROUNDUP(装备强化!$F$3*INDEX(装备强化!$C$12:$C$26,MATCH(装备强化附表!M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182</v>
      </c>
      <c r="N1315" s="54">
        <f t="shared" si="303"/>
        <v>364000</v>
      </c>
      <c r="O1315" s="54">
        <f>ROUNDUP(装备强化!$F$3*INDEX(装备强化!$C$12:$C$26,MATCH(装备强化附表!O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231</v>
      </c>
      <c r="P1315" s="54">
        <f t="shared" si="304"/>
        <v>462000</v>
      </c>
      <c r="Q1315" s="54">
        <f>ROUNDUP(装备强化!$F$3*INDEX(装备强化!$C$12:$C$26,MATCH(装备强化附表!Q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413</v>
      </c>
      <c r="R1315" s="54">
        <f t="shared" si="305"/>
        <v>826000</v>
      </c>
      <c r="S1315" s="54">
        <f>ROUNDUP(装备强化!$F$3*INDEX(装备强化!$C$12:$C$26,MATCH(装备强化附表!S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479</v>
      </c>
      <c r="T1315" s="54">
        <f t="shared" si="306"/>
        <v>958000</v>
      </c>
      <c r="U1315" s="54">
        <f>ROUNDUP(装备强化!$F$3*INDEX(装备强化!$C$12:$C$26,MATCH(装备强化附表!U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545</v>
      </c>
      <c r="V1315" s="54">
        <f t="shared" si="307"/>
        <v>1090000</v>
      </c>
      <c r="W1315" s="54">
        <f>ROUNDUP(装备强化!$F$3*INDEX(装备强化!$C$12:$C$26,MATCH(装备强化附表!W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611</v>
      </c>
      <c r="X1315" s="54">
        <f t="shared" si="308"/>
        <v>1222000</v>
      </c>
      <c r="Y1315" s="54">
        <f>ROUNDUP(装备强化!$F$3*INDEX(装备强化!$C$12:$C$26,MATCH(装备强化附表!Y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677</v>
      </c>
      <c r="Z1315" s="54">
        <f t="shared" si="309"/>
        <v>1354000</v>
      </c>
      <c r="AA1315" s="54">
        <f>ROUNDUP(装备强化!$F$3*INDEX(装备强化!$C$12:$C$26,MATCH(装备强化附表!AA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1188</v>
      </c>
      <c r="AB1315" s="54">
        <f t="shared" si="310"/>
        <v>2376000</v>
      </c>
      <c r="AC1315" s="54">
        <f>ROUNDUP(装备强化!$F$3*INDEX(装备强化!$C$12:$C$26,MATCH(装备强化附表!AC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1320</v>
      </c>
      <c r="AD1315" s="54">
        <f t="shared" si="311"/>
        <v>2640000</v>
      </c>
      <c r="AE1315" s="54">
        <f>ROUNDUP(装备强化!$F$3*INDEX(装备强化!$C$12:$C$26,MATCH(装备强化附表!AE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1452</v>
      </c>
      <c r="AF1315" s="54">
        <f t="shared" si="312"/>
        <v>2904000</v>
      </c>
      <c r="AG1315" s="54">
        <f>ROUNDUP(装备强化!$F$3*INDEX(装备强化!$C$12:$C$26,MATCH(装备强化附表!AG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1584</v>
      </c>
      <c r="AH1315" s="54">
        <f t="shared" si="313"/>
        <v>3168000</v>
      </c>
      <c r="AI1315" s="54">
        <f>ROUNDUP(装备强化!$F$3*INDEX(装备强化!$C$12:$C$26,MATCH(装备强化附表!AI$1,装备强化!$B$12:$B$26,0))*INDEX(装备强化!$G$12:$G$16,MATCH(装备强化附表!$D1315,装备强化!$F$12:$F$16,0))*(INDEX(装备强化!$K$12:$K$26,MATCH(装备强化附表!$E1315,装备强化!$J$12:$J$26,0))+IF($B1315=1,装备强化!$K$28,0))*INDEX(装备强化!$O$12:$O$21,MATCH(装备强化附表!$C1315,装备强化!$N$12:$N$21,0)),0)</f>
        <v>1716</v>
      </c>
      <c r="AJ1315" s="54">
        <f t="shared" si="314"/>
        <v>3432000</v>
      </c>
    </row>
    <row r="1316" spans="1:36">
      <c r="A1316" t="s">
        <v>1953</v>
      </c>
      <c r="B1316">
        <v>1</v>
      </c>
      <c r="C1316" t="s">
        <v>127</v>
      </c>
      <c r="D1316" t="s">
        <v>313</v>
      </c>
      <c r="E1316">
        <v>70</v>
      </c>
      <c r="F1316" t="s">
        <v>137</v>
      </c>
      <c r="G1316" s="54">
        <f>ROUNDUP(装备强化!$F$3*INDEX(装备强化!$C$12:$C$26,MATCH(装备强化附表!G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78</v>
      </c>
      <c r="H1316" s="54">
        <f t="shared" si="300"/>
        <v>156000</v>
      </c>
      <c r="I1316" s="54">
        <f>ROUNDUP(装备强化!$F$3*INDEX(装备强化!$C$12:$C$26,MATCH(装备强化附表!I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117</v>
      </c>
      <c r="J1316" s="54">
        <f t="shared" si="301"/>
        <v>234000</v>
      </c>
      <c r="K1316" s="54">
        <f>ROUNDUP(装备强化!$F$3*INDEX(装备强化!$C$12:$C$26,MATCH(装备强化附表!K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176</v>
      </c>
      <c r="L1316" s="54">
        <f t="shared" si="302"/>
        <v>352000</v>
      </c>
      <c r="M1316" s="54">
        <f>ROUNDUP(装备强化!$F$3*INDEX(装备强化!$C$12:$C$26,MATCH(装备强化附表!M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215</v>
      </c>
      <c r="N1316" s="54">
        <f t="shared" si="303"/>
        <v>430000</v>
      </c>
      <c r="O1316" s="54">
        <f>ROUNDUP(装备强化!$F$3*INDEX(装备强化!$C$12:$C$26,MATCH(装备强化附表!O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273</v>
      </c>
      <c r="P1316" s="54">
        <f t="shared" si="304"/>
        <v>546000</v>
      </c>
      <c r="Q1316" s="54">
        <f>ROUNDUP(装备强化!$F$3*INDEX(装备强化!$C$12:$C$26,MATCH(装备强化附表!Q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488</v>
      </c>
      <c r="R1316" s="54">
        <f t="shared" si="305"/>
        <v>976000</v>
      </c>
      <c r="S1316" s="54">
        <f>ROUNDUP(装备强化!$F$3*INDEX(装备强化!$C$12:$C$26,MATCH(装备强化附表!S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566</v>
      </c>
      <c r="T1316" s="54">
        <f t="shared" si="306"/>
        <v>1132000</v>
      </c>
      <c r="U1316" s="54">
        <f>ROUNDUP(装备强化!$F$3*INDEX(装备强化!$C$12:$C$26,MATCH(装备强化附表!U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644</v>
      </c>
      <c r="V1316" s="54">
        <f t="shared" si="307"/>
        <v>1288000</v>
      </c>
      <c r="W1316" s="54">
        <f>ROUNDUP(装备强化!$F$3*INDEX(装备强化!$C$12:$C$26,MATCH(装备强化附表!W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722</v>
      </c>
      <c r="X1316" s="54">
        <f t="shared" si="308"/>
        <v>1444000</v>
      </c>
      <c r="Y1316" s="54">
        <f>ROUNDUP(装备强化!$F$3*INDEX(装备强化!$C$12:$C$26,MATCH(装备强化附表!Y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800</v>
      </c>
      <c r="Z1316" s="54">
        <f t="shared" si="309"/>
        <v>1600000</v>
      </c>
      <c r="AA1316" s="54">
        <f>ROUNDUP(装备强化!$F$3*INDEX(装备强化!$C$12:$C$26,MATCH(装备强化附表!AA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1404</v>
      </c>
      <c r="AB1316" s="54">
        <f t="shared" si="310"/>
        <v>2808000</v>
      </c>
      <c r="AC1316" s="54">
        <f>ROUNDUP(装备强化!$F$3*INDEX(装备强化!$C$12:$C$26,MATCH(装备强化附表!AC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1560</v>
      </c>
      <c r="AD1316" s="54">
        <f t="shared" si="311"/>
        <v>3120000</v>
      </c>
      <c r="AE1316" s="54">
        <f>ROUNDUP(装备强化!$F$3*INDEX(装备强化!$C$12:$C$26,MATCH(装备强化附表!AE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1716</v>
      </c>
      <c r="AF1316" s="54">
        <f t="shared" si="312"/>
        <v>3432000</v>
      </c>
      <c r="AG1316" s="54">
        <f>ROUNDUP(装备强化!$F$3*INDEX(装备强化!$C$12:$C$26,MATCH(装备强化附表!AG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1872</v>
      </c>
      <c r="AH1316" s="54">
        <f t="shared" si="313"/>
        <v>3744000</v>
      </c>
      <c r="AI1316" s="54">
        <f>ROUNDUP(装备强化!$F$3*INDEX(装备强化!$C$12:$C$26,MATCH(装备强化附表!AI$1,装备强化!$B$12:$B$26,0))*INDEX(装备强化!$G$12:$G$16,MATCH(装备强化附表!$D1316,装备强化!$F$12:$F$16,0))*(INDEX(装备强化!$K$12:$K$26,MATCH(装备强化附表!$E1316,装备强化!$J$12:$J$26,0))+IF($B1316=1,装备强化!$K$28,0))*INDEX(装备强化!$O$12:$O$21,MATCH(装备强化附表!$C1316,装备强化!$N$12:$N$21,0)),0)</f>
        <v>2028</v>
      </c>
      <c r="AJ1316" s="54">
        <f t="shared" si="314"/>
        <v>4056000</v>
      </c>
    </row>
    <row r="1317" spans="1:36">
      <c r="A1317" t="s">
        <v>1958</v>
      </c>
      <c r="B1317">
        <v>0</v>
      </c>
      <c r="C1317" t="s">
        <v>128</v>
      </c>
      <c r="D1317" t="s">
        <v>313</v>
      </c>
      <c r="E1317">
        <v>70</v>
      </c>
      <c r="F1317" t="s">
        <v>137</v>
      </c>
      <c r="G1317" s="54">
        <f>ROUNDUP(装备强化!$F$3*INDEX(装备强化!$C$12:$C$26,MATCH(装备强化附表!G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42</v>
      </c>
      <c r="H1317" s="54">
        <f t="shared" si="300"/>
        <v>84000</v>
      </c>
      <c r="I1317" s="54">
        <f>ROUNDUP(装备强化!$F$3*INDEX(装备强化!$C$12:$C$26,MATCH(装备强化附表!I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62</v>
      </c>
      <c r="J1317" s="54">
        <f t="shared" si="301"/>
        <v>124000</v>
      </c>
      <c r="K1317" s="54">
        <f>ROUNDUP(装备强化!$F$3*INDEX(装备强化!$C$12:$C$26,MATCH(装备强化附表!K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93</v>
      </c>
      <c r="L1317" s="54">
        <f t="shared" si="302"/>
        <v>186000</v>
      </c>
      <c r="M1317" s="54">
        <f>ROUNDUP(装备强化!$F$3*INDEX(装备强化!$C$12:$C$26,MATCH(装备强化附表!M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114</v>
      </c>
      <c r="N1317" s="54">
        <f t="shared" si="303"/>
        <v>228000</v>
      </c>
      <c r="O1317" s="54">
        <f>ROUNDUP(装备强化!$F$3*INDEX(装备强化!$C$12:$C$26,MATCH(装备强化附表!O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145</v>
      </c>
      <c r="P1317" s="54">
        <f t="shared" si="304"/>
        <v>290000</v>
      </c>
      <c r="Q1317" s="54">
        <f>ROUNDUP(装备强化!$F$3*INDEX(装备强化!$C$12:$C$26,MATCH(装备强化附表!Q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258</v>
      </c>
      <c r="R1317" s="54">
        <f t="shared" si="305"/>
        <v>516000</v>
      </c>
      <c r="S1317" s="54">
        <f>ROUNDUP(装备强化!$F$3*INDEX(装备强化!$C$12:$C$26,MATCH(装备强化附表!S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300</v>
      </c>
      <c r="T1317" s="54">
        <f t="shared" si="306"/>
        <v>600000</v>
      </c>
      <c r="U1317" s="54">
        <f>ROUNDUP(装备强化!$F$3*INDEX(装备强化!$C$12:$C$26,MATCH(装备强化附表!U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341</v>
      </c>
      <c r="V1317" s="54">
        <f t="shared" si="307"/>
        <v>682000</v>
      </c>
      <c r="W1317" s="54">
        <f>ROUNDUP(装备强化!$F$3*INDEX(装备强化!$C$12:$C$26,MATCH(装备强化附表!W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382</v>
      </c>
      <c r="X1317" s="54">
        <f t="shared" si="308"/>
        <v>764000</v>
      </c>
      <c r="Y1317" s="54">
        <f>ROUNDUP(装备强化!$F$3*INDEX(装备强化!$C$12:$C$26,MATCH(装备强化附表!Y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423</v>
      </c>
      <c r="Z1317" s="54">
        <f t="shared" si="309"/>
        <v>846000</v>
      </c>
      <c r="AA1317" s="54">
        <f>ROUNDUP(装备强化!$F$3*INDEX(装备强化!$C$12:$C$26,MATCH(装备强化附表!AA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743</v>
      </c>
      <c r="AB1317" s="54">
        <f t="shared" si="310"/>
        <v>1486000</v>
      </c>
      <c r="AC1317" s="54">
        <f>ROUNDUP(装备强化!$F$3*INDEX(装备强化!$C$12:$C$26,MATCH(装备强化附表!AC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825</v>
      </c>
      <c r="AD1317" s="54">
        <f t="shared" si="311"/>
        <v>1650000</v>
      </c>
      <c r="AE1317" s="54">
        <f>ROUNDUP(装备强化!$F$3*INDEX(装备强化!$C$12:$C$26,MATCH(装备强化附表!AE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908</v>
      </c>
      <c r="AF1317" s="54">
        <f t="shared" si="312"/>
        <v>1816000</v>
      </c>
      <c r="AG1317" s="54">
        <f>ROUNDUP(装备强化!$F$3*INDEX(装备强化!$C$12:$C$26,MATCH(装备强化附表!AG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990</v>
      </c>
      <c r="AH1317" s="54">
        <f t="shared" si="313"/>
        <v>1980000</v>
      </c>
      <c r="AI1317" s="54">
        <f>ROUNDUP(装备强化!$F$3*INDEX(装备强化!$C$12:$C$26,MATCH(装备强化附表!AI$1,装备强化!$B$12:$B$26,0))*INDEX(装备强化!$G$12:$G$16,MATCH(装备强化附表!$D1317,装备强化!$F$12:$F$16,0))*(INDEX(装备强化!$K$12:$K$26,MATCH(装备强化附表!$E1317,装备强化!$J$12:$J$26,0))+IF($B1317=1,装备强化!$K$28,0))*INDEX(装备强化!$O$12:$O$21,MATCH(装备强化附表!$C1317,装备强化!$N$12:$N$21,0)),0)</f>
        <v>1073</v>
      </c>
      <c r="AJ1317" s="54">
        <f t="shared" si="314"/>
        <v>2146000</v>
      </c>
    </row>
    <row r="1318" spans="1:36">
      <c r="A1318" t="s">
        <v>1963</v>
      </c>
      <c r="B1318">
        <v>1</v>
      </c>
      <c r="C1318" t="s">
        <v>128</v>
      </c>
      <c r="D1318" t="s">
        <v>313</v>
      </c>
      <c r="E1318">
        <v>70</v>
      </c>
      <c r="F1318" t="s">
        <v>137</v>
      </c>
      <c r="G1318" s="54">
        <f>ROUNDUP(装备强化!$F$3*INDEX(装备强化!$C$12:$C$26,MATCH(装备强化附表!G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49</v>
      </c>
      <c r="H1318" s="54">
        <f t="shared" si="300"/>
        <v>98000</v>
      </c>
      <c r="I1318" s="54">
        <f>ROUNDUP(装备强化!$F$3*INDEX(装备强化!$C$12:$C$26,MATCH(装备强化附表!I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74</v>
      </c>
      <c r="J1318" s="54">
        <f t="shared" si="301"/>
        <v>148000</v>
      </c>
      <c r="K1318" s="54">
        <f>ROUNDUP(装备强化!$F$3*INDEX(装备强化!$C$12:$C$26,MATCH(装备强化附表!K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110</v>
      </c>
      <c r="L1318" s="54">
        <f t="shared" si="302"/>
        <v>220000</v>
      </c>
      <c r="M1318" s="54">
        <f>ROUNDUP(装备强化!$F$3*INDEX(装备强化!$C$12:$C$26,MATCH(装备强化附表!M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135</v>
      </c>
      <c r="N1318" s="54">
        <f t="shared" si="303"/>
        <v>270000</v>
      </c>
      <c r="O1318" s="54">
        <f>ROUNDUP(装备强化!$F$3*INDEX(装备强化!$C$12:$C$26,MATCH(装备强化附表!O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171</v>
      </c>
      <c r="P1318" s="54">
        <f t="shared" si="304"/>
        <v>342000</v>
      </c>
      <c r="Q1318" s="54">
        <f>ROUNDUP(装备强化!$F$3*INDEX(装备强化!$C$12:$C$26,MATCH(装备强化附表!Q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305</v>
      </c>
      <c r="R1318" s="54">
        <f t="shared" si="305"/>
        <v>610000</v>
      </c>
      <c r="S1318" s="54">
        <f>ROUNDUP(装备强化!$F$3*INDEX(装备强化!$C$12:$C$26,MATCH(装备强化附表!S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354</v>
      </c>
      <c r="T1318" s="54">
        <f t="shared" si="306"/>
        <v>708000</v>
      </c>
      <c r="U1318" s="54">
        <f>ROUNDUP(装备强化!$F$3*INDEX(装备强化!$C$12:$C$26,MATCH(装备强化附表!U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403</v>
      </c>
      <c r="V1318" s="54">
        <f t="shared" si="307"/>
        <v>806000</v>
      </c>
      <c r="W1318" s="54">
        <f>ROUNDUP(装备强化!$F$3*INDEX(装备强化!$C$12:$C$26,MATCH(装备强化附表!W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451</v>
      </c>
      <c r="X1318" s="54">
        <f t="shared" si="308"/>
        <v>902000</v>
      </c>
      <c r="Y1318" s="54">
        <f>ROUNDUP(装备强化!$F$3*INDEX(装备强化!$C$12:$C$26,MATCH(装备强化附表!Y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500</v>
      </c>
      <c r="Z1318" s="54">
        <f t="shared" si="309"/>
        <v>1000000</v>
      </c>
      <c r="AA1318" s="54">
        <f>ROUNDUP(装备强化!$F$3*INDEX(装备强化!$C$12:$C$26,MATCH(装备强化附表!AA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878</v>
      </c>
      <c r="AB1318" s="54">
        <f t="shared" si="310"/>
        <v>1756000</v>
      </c>
      <c r="AC1318" s="54">
        <f>ROUNDUP(装备强化!$F$3*INDEX(装备强化!$C$12:$C$26,MATCH(装备强化附表!AC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975</v>
      </c>
      <c r="AD1318" s="54">
        <f t="shared" si="311"/>
        <v>1950000</v>
      </c>
      <c r="AE1318" s="54">
        <f>ROUNDUP(装备强化!$F$3*INDEX(装备强化!$C$12:$C$26,MATCH(装备强化附表!AE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1073</v>
      </c>
      <c r="AF1318" s="54">
        <f t="shared" si="312"/>
        <v>2146000</v>
      </c>
      <c r="AG1318" s="54">
        <f>ROUNDUP(装备强化!$F$3*INDEX(装备强化!$C$12:$C$26,MATCH(装备强化附表!AG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1170</v>
      </c>
      <c r="AH1318" s="54">
        <f t="shared" si="313"/>
        <v>2340000</v>
      </c>
      <c r="AI1318" s="54">
        <f>ROUNDUP(装备强化!$F$3*INDEX(装备强化!$C$12:$C$26,MATCH(装备强化附表!AI$1,装备强化!$B$12:$B$26,0))*INDEX(装备强化!$G$12:$G$16,MATCH(装备强化附表!$D1318,装备强化!$F$12:$F$16,0))*(INDEX(装备强化!$K$12:$K$26,MATCH(装备强化附表!$E1318,装备强化!$J$12:$J$26,0))+IF($B1318=1,装备强化!$K$28,0))*INDEX(装备强化!$O$12:$O$21,MATCH(装备强化附表!$C1318,装备强化!$N$12:$N$21,0)),0)</f>
        <v>1268</v>
      </c>
      <c r="AJ1318" s="54">
        <f t="shared" si="314"/>
        <v>2536000</v>
      </c>
    </row>
    <row r="1319" spans="1:36">
      <c r="A1319" t="s">
        <v>1968</v>
      </c>
      <c r="B1319">
        <v>0</v>
      </c>
      <c r="C1319" t="s">
        <v>126</v>
      </c>
      <c r="D1319" t="s">
        <v>313</v>
      </c>
      <c r="E1319">
        <v>70</v>
      </c>
      <c r="F1319" t="s">
        <v>232</v>
      </c>
      <c r="G1319" s="54">
        <f>ROUNDUP(装备强化!$F$3*INDEX(装备强化!$C$12:$C$26,MATCH(装备强化附表!G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33</v>
      </c>
      <c r="H1319" s="54">
        <f t="shared" si="300"/>
        <v>66000</v>
      </c>
      <c r="I1319" s="54">
        <f>ROUNDUP(装备强化!$F$3*INDEX(装备强化!$C$12:$C$26,MATCH(装备强化附表!I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50</v>
      </c>
      <c r="J1319" s="54">
        <f t="shared" si="301"/>
        <v>100000</v>
      </c>
      <c r="K1319" s="54">
        <f>ROUNDUP(装备强化!$F$3*INDEX(装备强化!$C$12:$C$26,MATCH(装备强化附表!K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75</v>
      </c>
      <c r="L1319" s="54">
        <f t="shared" si="302"/>
        <v>150000</v>
      </c>
      <c r="M1319" s="54">
        <f>ROUNDUP(装备强化!$F$3*INDEX(装备强化!$C$12:$C$26,MATCH(装备强化附表!M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91</v>
      </c>
      <c r="N1319" s="54">
        <f t="shared" si="303"/>
        <v>182000</v>
      </c>
      <c r="O1319" s="54">
        <f>ROUNDUP(装备强化!$F$3*INDEX(装备强化!$C$12:$C$26,MATCH(装备强化附表!O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116</v>
      </c>
      <c r="P1319" s="54">
        <f t="shared" si="304"/>
        <v>232000</v>
      </c>
      <c r="Q1319" s="54">
        <f>ROUNDUP(装备强化!$F$3*INDEX(装备强化!$C$12:$C$26,MATCH(装备强化附表!Q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207</v>
      </c>
      <c r="R1319" s="54">
        <f t="shared" si="305"/>
        <v>414000</v>
      </c>
      <c r="S1319" s="54">
        <f>ROUNDUP(装备强化!$F$3*INDEX(装备强化!$C$12:$C$26,MATCH(装备强化附表!S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240</v>
      </c>
      <c r="T1319" s="54">
        <f t="shared" si="306"/>
        <v>480000</v>
      </c>
      <c r="U1319" s="54">
        <f>ROUNDUP(装备强化!$F$3*INDEX(装备强化!$C$12:$C$26,MATCH(装备强化附表!U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273</v>
      </c>
      <c r="V1319" s="54">
        <f t="shared" si="307"/>
        <v>546000</v>
      </c>
      <c r="W1319" s="54">
        <f>ROUNDUP(装备强化!$F$3*INDEX(装备强化!$C$12:$C$26,MATCH(装备强化附表!W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306</v>
      </c>
      <c r="X1319" s="54">
        <f t="shared" si="308"/>
        <v>612000</v>
      </c>
      <c r="Y1319" s="54">
        <f>ROUNDUP(装备强化!$F$3*INDEX(装备强化!$C$12:$C$26,MATCH(装备强化附表!Y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339</v>
      </c>
      <c r="Z1319" s="54">
        <f t="shared" si="309"/>
        <v>678000</v>
      </c>
      <c r="AA1319" s="54">
        <f>ROUNDUP(装备强化!$F$3*INDEX(装备强化!$C$12:$C$26,MATCH(装备强化附表!AA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594</v>
      </c>
      <c r="AB1319" s="54">
        <f t="shared" si="310"/>
        <v>1188000</v>
      </c>
      <c r="AC1319" s="54">
        <f>ROUNDUP(装备强化!$F$3*INDEX(装备强化!$C$12:$C$26,MATCH(装备强化附表!AC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660</v>
      </c>
      <c r="AD1319" s="54">
        <f t="shared" si="311"/>
        <v>1320000</v>
      </c>
      <c r="AE1319" s="54">
        <f>ROUNDUP(装备强化!$F$3*INDEX(装备强化!$C$12:$C$26,MATCH(装备强化附表!AE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726</v>
      </c>
      <c r="AF1319" s="54">
        <f t="shared" si="312"/>
        <v>1452000</v>
      </c>
      <c r="AG1319" s="54">
        <f>ROUNDUP(装备强化!$F$3*INDEX(装备强化!$C$12:$C$26,MATCH(装备强化附表!AG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792</v>
      </c>
      <c r="AH1319" s="54">
        <f t="shared" si="313"/>
        <v>1584000</v>
      </c>
      <c r="AI1319" s="54">
        <f>ROUNDUP(装备强化!$F$3*INDEX(装备强化!$C$12:$C$26,MATCH(装备强化附表!AI$1,装备强化!$B$12:$B$26,0))*INDEX(装备强化!$G$12:$G$16,MATCH(装备强化附表!$D1319,装备强化!$F$12:$F$16,0))*(INDEX(装备强化!$K$12:$K$26,MATCH(装备强化附表!$E1319,装备强化!$J$12:$J$26,0))+IF($B1319=1,装备强化!$K$28,0))*INDEX(装备强化!$O$12:$O$21,MATCH(装备强化附表!$C1319,装备强化!$N$12:$N$21,0)),0)</f>
        <v>858</v>
      </c>
      <c r="AJ1319" s="54">
        <f t="shared" si="314"/>
        <v>1716000</v>
      </c>
    </row>
    <row r="1320" spans="1:36">
      <c r="A1320" t="s">
        <v>1973</v>
      </c>
      <c r="B1320">
        <v>1</v>
      </c>
      <c r="C1320" t="s">
        <v>126</v>
      </c>
      <c r="D1320" t="s">
        <v>313</v>
      </c>
      <c r="E1320">
        <v>70</v>
      </c>
      <c r="F1320" t="s">
        <v>232</v>
      </c>
      <c r="G1320" s="54">
        <f>ROUNDUP(装备强化!$F$3*INDEX(装备强化!$C$12:$C$26,MATCH(装备强化附表!G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39</v>
      </c>
      <c r="H1320" s="54">
        <f t="shared" si="300"/>
        <v>78000</v>
      </c>
      <c r="I1320" s="54">
        <f>ROUNDUP(装备强化!$F$3*INDEX(装备强化!$C$12:$C$26,MATCH(装备强化附表!I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59</v>
      </c>
      <c r="J1320" s="54">
        <f t="shared" si="301"/>
        <v>118000</v>
      </c>
      <c r="K1320" s="54">
        <f>ROUNDUP(装备强化!$F$3*INDEX(装备强化!$C$12:$C$26,MATCH(装备强化附表!K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88</v>
      </c>
      <c r="L1320" s="54">
        <f t="shared" si="302"/>
        <v>176000</v>
      </c>
      <c r="M1320" s="54">
        <f>ROUNDUP(装备强化!$F$3*INDEX(装备强化!$C$12:$C$26,MATCH(装备强化附表!M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108</v>
      </c>
      <c r="N1320" s="54">
        <f t="shared" si="303"/>
        <v>216000</v>
      </c>
      <c r="O1320" s="54">
        <f>ROUNDUP(装备强化!$F$3*INDEX(装备强化!$C$12:$C$26,MATCH(装备强化附表!O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137</v>
      </c>
      <c r="P1320" s="54">
        <f t="shared" si="304"/>
        <v>274000</v>
      </c>
      <c r="Q1320" s="54">
        <f>ROUNDUP(装备强化!$F$3*INDEX(装备强化!$C$12:$C$26,MATCH(装备强化附表!Q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244</v>
      </c>
      <c r="R1320" s="54">
        <f t="shared" si="305"/>
        <v>488000</v>
      </c>
      <c r="S1320" s="54">
        <f>ROUNDUP(装备强化!$F$3*INDEX(装备强化!$C$12:$C$26,MATCH(装备强化附表!S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283</v>
      </c>
      <c r="T1320" s="54">
        <f t="shared" si="306"/>
        <v>566000</v>
      </c>
      <c r="U1320" s="54">
        <f>ROUNDUP(装备强化!$F$3*INDEX(装备强化!$C$12:$C$26,MATCH(装备强化附表!U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322</v>
      </c>
      <c r="V1320" s="54">
        <f t="shared" si="307"/>
        <v>644000</v>
      </c>
      <c r="W1320" s="54">
        <f>ROUNDUP(装备强化!$F$3*INDEX(装备强化!$C$12:$C$26,MATCH(装备强化附表!W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361</v>
      </c>
      <c r="X1320" s="54">
        <f t="shared" si="308"/>
        <v>722000</v>
      </c>
      <c r="Y1320" s="54">
        <f>ROUNDUP(装备强化!$F$3*INDEX(装备强化!$C$12:$C$26,MATCH(装备强化附表!Y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400</v>
      </c>
      <c r="Z1320" s="54">
        <f t="shared" si="309"/>
        <v>800000</v>
      </c>
      <c r="AA1320" s="54">
        <f>ROUNDUP(装备强化!$F$3*INDEX(装备强化!$C$12:$C$26,MATCH(装备强化附表!AA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702</v>
      </c>
      <c r="AB1320" s="54">
        <f t="shared" si="310"/>
        <v>1404000</v>
      </c>
      <c r="AC1320" s="54">
        <f>ROUNDUP(装备强化!$F$3*INDEX(装备强化!$C$12:$C$26,MATCH(装备强化附表!AC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780</v>
      </c>
      <c r="AD1320" s="54">
        <f t="shared" si="311"/>
        <v>1560000</v>
      </c>
      <c r="AE1320" s="54">
        <f>ROUNDUP(装备强化!$F$3*INDEX(装备强化!$C$12:$C$26,MATCH(装备强化附表!AE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858</v>
      </c>
      <c r="AF1320" s="54">
        <f t="shared" si="312"/>
        <v>1716000</v>
      </c>
      <c r="AG1320" s="54">
        <f>ROUNDUP(装备强化!$F$3*INDEX(装备强化!$C$12:$C$26,MATCH(装备强化附表!AG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936</v>
      </c>
      <c r="AH1320" s="54">
        <f t="shared" si="313"/>
        <v>1872000</v>
      </c>
      <c r="AI1320" s="54">
        <f>ROUNDUP(装备强化!$F$3*INDEX(装备强化!$C$12:$C$26,MATCH(装备强化附表!AI$1,装备强化!$B$12:$B$26,0))*INDEX(装备强化!$G$12:$G$16,MATCH(装备强化附表!$D1320,装备强化!$F$12:$F$16,0))*(INDEX(装备强化!$K$12:$K$26,MATCH(装备强化附表!$E1320,装备强化!$J$12:$J$26,0))+IF($B1320=1,装备强化!$K$28,0))*INDEX(装备强化!$O$12:$O$21,MATCH(装备强化附表!$C1320,装备强化!$N$12:$N$21,0)),0)</f>
        <v>1014</v>
      </c>
      <c r="AJ1320" s="54">
        <f t="shared" si="314"/>
        <v>2028000</v>
      </c>
    </row>
    <row r="1321" spans="1:36">
      <c r="A1321" t="s">
        <v>1978</v>
      </c>
      <c r="B1321">
        <v>0</v>
      </c>
      <c r="C1321" t="s">
        <v>129</v>
      </c>
      <c r="D1321" t="s">
        <v>313</v>
      </c>
      <c r="E1321">
        <v>70</v>
      </c>
      <c r="F1321" t="s">
        <v>232</v>
      </c>
      <c r="G1321" s="54">
        <f>ROUNDUP(装备强化!$F$3*INDEX(装备强化!$C$12:$C$26,MATCH(装备强化附表!G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33</v>
      </c>
      <c r="H1321" s="54">
        <f t="shared" si="300"/>
        <v>66000</v>
      </c>
      <c r="I1321" s="54">
        <f>ROUNDUP(装备强化!$F$3*INDEX(装备强化!$C$12:$C$26,MATCH(装备强化附表!I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50</v>
      </c>
      <c r="J1321" s="54">
        <f t="shared" si="301"/>
        <v>100000</v>
      </c>
      <c r="K1321" s="54">
        <f>ROUNDUP(装备强化!$F$3*INDEX(装备强化!$C$12:$C$26,MATCH(装备强化附表!K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75</v>
      </c>
      <c r="L1321" s="54">
        <f t="shared" si="302"/>
        <v>150000</v>
      </c>
      <c r="M1321" s="54">
        <f>ROUNDUP(装备强化!$F$3*INDEX(装备强化!$C$12:$C$26,MATCH(装备强化附表!M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91</v>
      </c>
      <c r="N1321" s="54">
        <f t="shared" si="303"/>
        <v>182000</v>
      </c>
      <c r="O1321" s="54">
        <f>ROUNDUP(装备强化!$F$3*INDEX(装备强化!$C$12:$C$26,MATCH(装备强化附表!O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116</v>
      </c>
      <c r="P1321" s="54">
        <f t="shared" si="304"/>
        <v>232000</v>
      </c>
      <c r="Q1321" s="54">
        <f>ROUNDUP(装备强化!$F$3*INDEX(装备强化!$C$12:$C$26,MATCH(装备强化附表!Q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207</v>
      </c>
      <c r="R1321" s="54">
        <f t="shared" si="305"/>
        <v>414000</v>
      </c>
      <c r="S1321" s="54">
        <f>ROUNDUP(装备强化!$F$3*INDEX(装备强化!$C$12:$C$26,MATCH(装备强化附表!S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240</v>
      </c>
      <c r="T1321" s="54">
        <f t="shared" si="306"/>
        <v>480000</v>
      </c>
      <c r="U1321" s="54">
        <f>ROUNDUP(装备强化!$F$3*INDEX(装备强化!$C$12:$C$26,MATCH(装备强化附表!U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273</v>
      </c>
      <c r="V1321" s="54">
        <f t="shared" si="307"/>
        <v>546000</v>
      </c>
      <c r="W1321" s="54">
        <f>ROUNDUP(装备强化!$F$3*INDEX(装备强化!$C$12:$C$26,MATCH(装备强化附表!W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306</v>
      </c>
      <c r="X1321" s="54">
        <f t="shared" si="308"/>
        <v>612000</v>
      </c>
      <c r="Y1321" s="54">
        <f>ROUNDUP(装备强化!$F$3*INDEX(装备强化!$C$12:$C$26,MATCH(装备强化附表!Y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339</v>
      </c>
      <c r="Z1321" s="54">
        <f t="shared" si="309"/>
        <v>678000</v>
      </c>
      <c r="AA1321" s="54">
        <f>ROUNDUP(装备强化!$F$3*INDEX(装备强化!$C$12:$C$26,MATCH(装备强化附表!AA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594</v>
      </c>
      <c r="AB1321" s="54">
        <f t="shared" si="310"/>
        <v>1188000</v>
      </c>
      <c r="AC1321" s="54">
        <f>ROUNDUP(装备强化!$F$3*INDEX(装备强化!$C$12:$C$26,MATCH(装备强化附表!AC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660</v>
      </c>
      <c r="AD1321" s="54">
        <f t="shared" si="311"/>
        <v>1320000</v>
      </c>
      <c r="AE1321" s="54">
        <f>ROUNDUP(装备强化!$F$3*INDEX(装备强化!$C$12:$C$26,MATCH(装备强化附表!AE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726</v>
      </c>
      <c r="AF1321" s="54">
        <f t="shared" si="312"/>
        <v>1452000</v>
      </c>
      <c r="AG1321" s="54">
        <f>ROUNDUP(装备强化!$F$3*INDEX(装备强化!$C$12:$C$26,MATCH(装备强化附表!AG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792</v>
      </c>
      <c r="AH1321" s="54">
        <f t="shared" si="313"/>
        <v>1584000</v>
      </c>
      <c r="AI1321" s="54">
        <f>ROUNDUP(装备强化!$F$3*INDEX(装备强化!$C$12:$C$26,MATCH(装备强化附表!AI$1,装备强化!$B$12:$B$26,0))*INDEX(装备强化!$G$12:$G$16,MATCH(装备强化附表!$D1321,装备强化!$F$12:$F$16,0))*(INDEX(装备强化!$K$12:$K$26,MATCH(装备强化附表!$E1321,装备强化!$J$12:$J$26,0))+IF($B1321=1,装备强化!$K$28,0))*INDEX(装备强化!$O$12:$O$21,MATCH(装备强化附表!$C1321,装备强化!$N$12:$N$21,0)),0)</f>
        <v>858</v>
      </c>
      <c r="AJ1321" s="54">
        <f t="shared" si="314"/>
        <v>1716000</v>
      </c>
    </row>
    <row r="1322" spans="1:36">
      <c r="A1322" t="s">
        <v>1983</v>
      </c>
      <c r="B1322">
        <v>1</v>
      </c>
      <c r="C1322" t="s">
        <v>129</v>
      </c>
      <c r="D1322" t="s">
        <v>313</v>
      </c>
      <c r="E1322">
        <v>70</v>
      </c>
      <c r="F1322" t="s">
        <v>232</v>
      </c>
      <c r="G1322" s="54">
        <f>ROUNDUP(装备强化!$F$3*INDEX(装备强化!$C$12:$C$26,MATCH(装备强化附表!G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39</v>
      </c>
      <c r="H1322" s="54">
        <f t="shared" si="300"/>
        <v>78000</v>
      </c>
      <c r="I1322" s="54">
        <f>ROUNDUP(装备强化!$F$3*INDEX(装备强化!$C$12:$C$26,MATCH(装备强化附表!I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59</v>
      </c>
      <c r="J1322" s="54">
        <f t="shared" si="301"/>
        <v>118000</v>
      </c>
      <c r="K1322" s="54">
        <f>ROUNDUP(装备强化!$F$3*INDEX(装备强化!$C$12:$C$26,MATCH(装备强化附表!K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88</v>
      </c>
      <c r="L1322" s="54">
        <f t="shared" si="302"/>
        <v>176000</v>
      </c>
      <c r="M1322" s="54">
        <f>ROUNDUP(装备强化!$F$3*INDEX(装备强化!$C$12:$C$26,MATCH(装备强化附表!M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108</v>
      </c>
      <c r="N1322" s="54">
        <f t="shared" si="303"/>
        <v>216000</v>
      </c>
      <c r="O1322" s="54">
        <f>ROUNDUP(装备强化!$F$3*INDEX(装备强化!$C$12:$C$26,MATCH(装备强化附表!O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137</v>
      </c>
      <c r="P1322" s="54">
        <f t="shared" si="304"/>
        <v>274000</v>
      </c>
      <c r="Q1322" s="54">
        <f>ROUNDUP(装备强化!$F$3*INDEX(装备强化!$C$12:$C$26,MATCH(装备强化附表!Q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244</v>
      </c>
      <c r="R1322" s="54">
        <f t="shared" si="305"/>
        <v>488000</v>
      </c>
      <c r="S1322" s="54">
        <f>ROUNDUP(装备强化!$F$3*INDEX(装备强化!$C$12:$C$26,MATCH(装备强化附表!S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283</v>
      </c>
      <c r="T1322" s="54">
        <f t="shared" si="306"/>
        <v>566000</v>
      </c>
      <c r="U1322" s="54">
        <f>ROUNDUP(装备强化!$F$3*INDEX(装备强化!$C$12:$C$26,MATCH(装备强化附表!U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322</v>
      </c>
      <c r="V1322" s="54">
        <f t="shared" si="307"/>
        <v>644000</v>
      </c>
      <c r="W1322" s="54">
        <f>ROUNDUP(装备强化!$F$3*INDEX(装备强化!$C$12:$C$26,MATCH(装备强化附表!W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361</v>
      </c>
      <c r="X1322" s="54">
        <f t="shared" si="308"/>
        <v>722000</v>
      </c>
      <c r="Y1322" s="54">
        <f>ROUNDUP(装备强化!$F$3*INDEX(装备强化!$C$12:$C$26,MATCH(装备强化附表!Y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400</v>
      </c>
      <c r="Z1322" s="54">
        <f t="shared" si="309"/>
        <v>800000</v>
      </c>
      <c r="AA1322" s="54">
        <f>ROUNDUP(装备强化!$F$3*INDEX(装备强化!$C$12:$C$26,MATCH(装备强化附表!AA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702</v>
      </c>
      <c r="AB1322" s="54">
        <f t="shared" si="310"/>
        <v>1404000</v>
      </c>
      <c r="AC1322" s="54">
        <f>ROUNDUP(装备强化!$F$3*INDEX(装备强化!$C$12:$C$26,MATCH(装备强化附表!AC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780</v>
      </c>
      <c r="AD1322" s="54">
        <f t="shared" si="311"/>
        <v>1560000</v>
      </c>
      <c r="AE1322" s="54">
        <f>ROUNDUP(装备强化!$F$3*INDEX(装备强化!$C$12:$C$26,MATCH(装备强化附表!AE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858</v>
      </c>
      <c r="AF1322" s="54">
        <f t="shared" si="312"/>
        <v>1716000</v>
      </c>
      <c r="AG1322" s="54">
        <f>ROUNDUP(装备强化!$F$3*INDEX(装备强化!$C$12:$C$26,MATCH(装备强化附表!AG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936</v>
      </c>
      <c r="AH1322" s="54">
        <f t="shared" si="313"/>
        <v>1872000</v>
      </c>
      <c r="AI1322" s="54">
        <f>ROUNDUP(装备强化!$F$3*INDEX(装备强化!$C$12:$C$26,MATCH(装备强化附表!AI$1,装备强化!$B$12:$B$26,0))*INDEX(装备强化!$G$12:$G$16,MATCH(装备强化附表!$D1322,装备强化!$F$12:$F$16,0))*(INDEX(装备强化!$K$12:$K$26,MATCH(装备强化附表!$E1322,装备强化!$J$12:$J$26,0))+IF($B1322=1,装备强化!$K$28,0))*INDEX(装备强化!$O$12:$O$21,MATCH(装备强化附表!$C1322,装备强化!$N$12:$N$21,0)),0)</f>
        <v>1014</v>
      </c>
      <c r="AJ1322" s="54">
        <f t="shared" si="314"/>
        <v>2028000</v>
      </c>
    </row>
    <row r="1323" spans="1:36">
      <c r="A1323" t="s">
        <v>339</v>
      </c>
      <c r="B1323">
        <v>0</v>
      </c>
      <c r="C1323" t="s">
        <v>123</v>
      </c>
      <c r="D1323" t="s">
        <v>315</v>
      </c>
      <c r="E1323">
        <v>1</v>
      </c>
      <c r="F1323" t="s">
        <v>232</v>
      </c>
      <c r="G1323" s="54">
        <f>ROUNDUP(装备强化!$F$3*INDEX(装备强化!$C$12:$C$26,MATCH(装备强化附表!G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5</v>
      </c>
      <c r="H1323" s="54">
        <f t="shared" si="300"/>
        <v>10000</v>
      </c>
      <c r="I1323" s="54">
        <f>ROUNDUP(装备强化!$F$3*INDEX(装备强化!$C$12:$C$26,MATCH(装备强化附表!I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8</v>
      </c>
      <c r="J1323" s="54">
        <f t="shared" si="301"/>
        <v>16000</v>
      </c>
      <c r="K1323" s="54">
        <f>ROUNDUP(装备强化!$F$3*INDEX(装备强化!$C$12:$C$26,MATCH(装备强化附表!K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12</v>
      </c>
      <c r="L1323" s="54">
        <f t="shared" si="302"/>
        <v>24000</v>
      </c>
      <c r="M1323" s="54">
        <f>ROUNDUP(装备强化!$F$3*INDEX(装备强化!$C$12:$C$26,MATCH(装备强化附表!M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14</v>
      </c>
      <c r="N1323" s="54">
        <f t="shared" si="303"/>
        <v>28000</v>
      </c>
      <c r="O1323" s="54">
        <f>ROUNDUP(装备强化!$F$3*INDEX(装备强化!$C$12:$C$26,MATCH(装备强化附表!O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18</v>
      </c>
      <c r="P1323" s="54">
        <f t="shared" si="304"/>
        <v>36000</v>
      </c>
      <c r="Q1323" s="54">
        <f>ROUNDUP(装备强化!$F$3*INDEX(装备强化!$C$12:$C$26,MATCH(装备强化附表!Q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32</v>
      </c>
      <c r="R1323" s="54">
        <f t="shared" si="305"/>
        <v>64000</v>
      </c>
      <c r="S1323" s="54">
        <f>ROUNDUP(装备强化!$F$3*INDEX(装备强化!$C$12:$C$26,MATCH(装备强化附表!S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37</v>
      </c>
      <c r="T1323" s="54">
        <f t="shared" si="306"/>
        <v>74000</v>
      </c>
      <c r="U1323" s="54">
        <f>ROUNDUP(装备强化!$F$3*INDEX(装备强化!$C$12:$C$26,MATCH(装备强化附表!U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42</v>
      </c>
      <c r="V1323" s="54">
        <f t="shared" si="307"/>
        <v>84000</v>
      </c>
      <c r="W1323" s="54">
        <f>ROUNDUP(装备强化!$F$3*INDEX(装备强化!$C$12:$C$26,MATCH(装备强化附表!W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47</v>
      </c>
      <c r="X1323" s="54">
        <f t="shared" si="308"/>
        <v>94000</v>
      </c>
      <c r="Y1323" s="54">
        <f>ROUNDUP(装备强化!$F$3*INDEX(装备强化!$C$12:$C$26,MATCH(装备强化附表!Y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52</v>
      </c>
      <c r="Z1323" s="54">
        <f t="shared" si="309"/>
        <v>104000</v>
      </c>
      <c r="AA1323" s="54">
        <f>ROUNDUP(装备强化!$F$3*INDEX(装备强化!$C$12:$C$26,MATCH(装备强化附表!AA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90</v>
      </c>
      <c r="AB1323" s="54">
        <f t="shared" si="310"/>
        <v>180000</v>
      </c>
      <c r="AC1323" s="54">
        <f>ROUNDUP(装备强化!$F$3*INDEX(装备强化!$C$12:$C$26,MATCH(装备强化附表!AC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100</v>
      </c>
      <c r="AD1323" s="54">
        <f t="shared" si="311"/>
        <v>200000</v>
      </c>
      <c r="AE1323" s="54">
        <f>ROUNDUP(装备强化!$F$3*INDEX(装备强化!$C$12:$C$26,MATCH(装备强化附表!AE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110</v>
      </c>
      <c r="AF1323" s="54">
        <f t="shared" si="312"/>
        <v>220000</v>
      </c>
      <c r="AG1323" s="54">
        <f>ROUNDUP(装备强化!$F$3*INDEX(装备强化!$C$12:$C$26,MATCH(装备强化附表!AG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120</v>
      </c>
      <c r="AH1323" s="54">
        <f t="shared" si="313"/>
        <v>240000</v>
      </c>
      <c r="AI1323" s="54">
        <f>ROUNDUP(装备强化!$F$3*INDEX(装备强化!$C$12:$C$26,MATCH(装备强化附表!AI$1,装备强化!$B$12:$B$26,0))*INDEX(装备强化!$G$12:$G$16,MATCH(装备强化附表!$D1323,装备强化!$F$12:$F$16,0))*(INDEX(装备强化!$K$12:$K$26,MATCH(装备强化附表!$E1323,装备强化!$J$12:$J$26,0))+IF($B1323=1,装备强化!$K$28,0))*INDEX(装备强化!$O$12:$O$21,MATCH(装备强化附表!$C1323,装备强化!$N$12:$N$21,0)),0)</f>
        <v>130</v>
      </c>
      <c r="AJ1323" s="54">
        <f t="shared" si="314"/>
        <v>260000</v>
      </c>
    </row>
    <row r="1324" spans="1:36">
      <c r="A1324" t="s">
        <v>344</v>
      </c>
      <c r="B1324">
        <v>0</v>
      </c>
      <c r="C1324" t="s">
        <v>124</v>
      </c>
      <c r="D1324" t="s">
        <v>315</v>
      </c>
      <c r="E1324">
        <v>1</v>
      </c>
      <c r="F1324" t="s">
        <v>232</v>
      </c>
      <c r="G1324" s="54">
        <f>ROUNDUP(装备强化!$F$3*INDEX(装备强化!$C$12:$C$26,MATCH(装备强化附表!G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7</v>
      </c>
      <c r="H1324" s="54">
        <f t="shared" si="300"/>
        <v>14000</v>
      </c>
      <c r="I1324" s="54">
        <f>ROUNDUP(装备强化!$F$3*INDEX(装备强化!$C$12:$C$26,MATCH(装备强化附表!I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10</v>
      </c>
      <c r="J1324" s="54">
        <f t="shared" si="301"/>
        <v>20000</v>
      </c>
      <c r="K1324" s="54">
        <f>ROUNDUP(装备强化!$F$3*INDEX(装备强化!$C$12:$C$26,MATCH(装备强化附表!K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15</v>
      </c>
      <c r="L1324" s="54">
        <f t="shared" si="302"/>
        <v>30000</v>
      </c>
      <c r="M1324" s="54">
        <f>ROUNDUP(装备强化!$F$3*INDEX(装备强化!$C$12:$C$26,MATCH(装备强化附表!M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18</v>
      </c>
      <c r="N1324" s="54">
        <f t="shared" si="303"/>
        <v>36000</v>
      </c>
      <c r="O1324" s="54">
        <f>ROUNDUP(装备强化!$F$3*INDEX(装备强化!$C$12:$C$26,MATCH(装备强化附表!O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22</v>
      </c>
      <c r="P1324" s="54">
        <f t="shared" si="304"/>
        <v>44000</v>
      </c>
      <c r="Q1324" s="54">
        <f>ROUNDUP(装备强化!$F$3*INDEX(装备强化!$C$12:$C$26,MATCH(装备强化附表!Q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40</v>
      </c>
      <c r="R1324" s="54">
        <f t="shared" si="305"/>
        <v>80000</v>
      </c>
      <c r="S1324" s="54">
        <f>ROUNDUP(装备强化!$F$3*INDEX(装备强化!$C$12:$C$26,MATCH(装备强化附表!S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46</v>
      </c>
      <c r="T1324" s="54">
        <f t="shared" si="306"/>
        <v>92000</v>
      </c>
      <c r="U1324" s="54">
        <f>ROUNDUP(装备强化!$F$3*INDEX(装备强化!$C$12:$C$26,MATCH(装备强化附表!U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52</v>
      </c>
      <c r="V1324" s="54">
        <f t="shared" si="307"/>
        <v>104000</v>
      </c>
      <c r="W1324" s="54">
        <f>ROUNDUP(装备强化!$F$3*INDEX(装备强化!$C$12:$C$26,MATCH(装备强化附表!W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58</v>
      </c>
      <c r="X1324" s="54">
        <f t="shared" si="308"/>
        <v>116000</v>
      </c>
      <c r="Y1324" s="54">
        <f>ROUNDUP(装备强化!$F$3*INDEX(装备强化!$C$12:$C$26,MATCH(装备强化附表!Y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65</v>
      </c>
      <c r="Z1324" s="54">
        <f t="shared" si="309"/>
        <v>130000</v>
      </c>
      <c r="AA1324" s="54">
        <f>ROUNDUP(装备强化!$F$3*INDEX(装备强化!$C$12:$C$26,MATCH(装备强化附表!AA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113</v>
      </c>
      <c r="AB1324" s="54">
        <f t="shared" si="310"/>
        <v>226000</v>
      </c>
      <c r="AC1324" s="54">
        <f>ROUNDUP(装备强化!$F$3*INDEX(装备强化!$C$12:$C$26,MATCH(装备强化附表!AC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125</v>
      </c>
      <c r="AD1324" s="54">
        <f t="shared" si="311"/>
        <v>250000</v>
      </c>
      <c r="AE1324" s="54">
        <f>ROUNDUP(装备强化!$F$3*INDEX(装备强化!$C$12:$C$26,MATCH(装备强化附表!AE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138</v>
      </c>
      <c r="AF1324" s="54">
        <f t="shared" si="312"/>
        <v>276000</v>
      </c>
      <c r="AG1324" s="54">
        <f>ROUNDUP(装备强化!$F$3*INDEX(装备强化!$C$12:$C$26,MATCH(装备强化附表!AG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150</v>
      </c>
      <c r="AH1324" s="54">
        <f t="shared" si="313"/>
        <v>300000</v>
      </c>
      <c r="AI1324" s="54">
        <f>ROUNDUP(装备强化!$F$3*INDEX(装备强化!$C$12:$C$26,MATCH(装备强化附表!AI$1,装备强化!$B$12:$B$26,0))*INDEX(装备强化!$G$12:$G$16,MATCH(装备强化附表!$D1324,装备强化!$F$12:$F$16,0))*(INDEX(装备强化!$K$12:$K$26,MATCH(装备强化附表!$E1324,装备强化!$J$12:$J$26,0))+IF($B1324=1,装备强化!$K$28,0))*INDEX(装备强化!$O$12:$O$21,MATCH(装备强化附表!$C1324,装备强化!$N$12:$N$21,0)),0)</f>
        <v>163</v>
      </c>
      <c r="AJ1324" s="54">
        <f t="shared" si="314"/>
        <v>326000</v>
      </c>
    </row>
    <row r="1325" spans="1:36">
      <c r="A1325" t="s">
        <v>349</v>
      </c>
      <c r="B1325">
        <v>0</v>
      </c>
      <c r="C1325" t="s">
        <v>125</v>
      </c>
      <c r="D1325" t="s">
        <v>315</v>
      </c>
      <c r="E1325">
        <v>1</v>
      </c>
      <c r="F1325" t="s">
        <v>232</v>
      </c>
      <c r="G1325" s="54">
        <f>ROUNDUP(装备强化!$F$3*INDEX(装备强化!$C$12:$C$26,MATCH(装备强化附表!G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7</v>
      </c>
      <c r="H1325" s="54">
        <f t="shared" si="300"/>
        <v>14000</v>
      </c>
      <c r="I1325" s="54">
        <f>ROUNDUP(装备强化!$F$3*INDEX(装备强化!$C$12:$C$26,MATCH(装备强化附表!I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10</v>
      </c>
      <c r="J1325" s="54">
        <f t="shared" si="301"/>
        <v>20000</v>
      </c>
      <c r="K1325" s="54">
        <f>ROUNDUP(装备强化!$F$3*INDEX(装备强化!$C$12:$C$26,MATCH(装备强化附表!K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15</v>
      </c>
      <c r="L1325" s="54">
        <f t="shared" si="302"/>
        <v>30000</v>
      </c>
      <c r="M1325" s="54">
        <f>ROUNDUP(装备强化!$F$3*INDEX(装备强化!$C$12:$C$26,MATCH(装备强化附表!M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18</v>
      </c>
      <c r="N1325" s="54">
        <f t="shared" si="303"/>
        <v>36000</v>
      </c>
      <c r="O1325" s="54">
        <f>ROUNDUP(装备强化!$F$3*INDEX(装备强化!$C$12:$C$26,MATCH(装备强化附表!O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22</v>
      </c>
      <c r="P1325" s="54">
        <f t="shared" si="304"/>
        <v>44000</v>
      </c>
      <c r="Q1325" s="54">
        <f>ROUNDUP(装备强化!$F$3*INDEX(装备强化!$C$12:$C$26,MATCH(装备强化附表!Q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40</v>
      </c>
      <c r="R1325" s="54">
        <f t="shared" si="305"/>
        <v>80000</v>
      </c>
      <c r="S1325" s="54">
        <f>ROUNDUP(装备强化!$F$3*INDEX(装备强化!$C$12:$C$26,MATCH(装备强化附表!S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46</v>
      </c>
      <c r="T1325" s="54">
        <f t="shared" si="306"/>
        <v>92000</v>
      </c>
      <c r="U1325" s="54">
        <f>ROUNDUP(装备强化!$F$3*INDEX(装备强化!$C$12:$C$26,MATCH(装备强化附表!U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52</v>
      </c>
      <c r="V1325" s="54">
        <f t="shared" si="307"/>
        <v>104000</v>
      </c>
      <c r="W1325" s="54">
        <f>ROUNDUP(装备强化!$F$3*INDEX(装备强化!$C$12:$C$26,MATCH(装备强化附表!W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58</v>
      </c>
      <c r="X1325" s="54">
        <f t="shared" si="308"/>
        <v>116000</v>
      </c>
      <c r="Y1325" s="54">
        <f>ROUNDUP(装备强化!$F$3*INDEX(装备强化!$C$12:$C$26,MATCH(装备强化附表!Y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65</v>
      </c>
      <c r="Z1325" s="54">
        <f t="shared" si="309"/>
        <v>130000</v>
      </c>
      <c r="AA1325" s="54">
        <f>ROUNDUP(装备强化!$F$3*INDEX(装备强化!$C$12:$C$26,MATCH(装备强化附表!AA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113</v>
      </c>
      <c r="AB1325" s="54">
        <f t="shared" si="310"/>
        <v>226000</v>
      </c>
      <c r="AC1325" s="54">
        <f>ROUNDUP(装备强化!$F$3*INDEX(装备强化!$C$12:$C$26,MATCH(装备强化附表!AC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125</v>
      </c>
      <c r="AD1325" s="54">
        <f t="shared" si="311"/>
        <v>250000</v>
      </c>
      <c r="AE1325" s="54">
        <f>ROUNDUP(装备强化!$F$3*INDEX(装备强化!$C$12:$C$26,MATCH(装备强化附表!AE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138</v>
      </c>
      <c r="AF1325" s="54">
        <f t="shared" si="312"/>
        <v>276000</v>
      </c>
      <c r="AG1325" s="54">
        <f>ROUNDUP(装备强化!$F$3*INDEX(装备强化!$C$12:$C$26,MATCH(装备强化附表!AG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150</v>
      </c>
      <c r="AH1325" s="54">
        <f t="shared" si="313"/>
        <v>300000</v>
      </c>
      <c r="AI1325" s="54">
        <f>ROUNDUP(装备强化!$F$3*INDEX(装备强化!$C$12:$C$26,MATCH(装备强化附表!AI$1,装备强化!$B$12:$B$26,0))*INDEX(装备强化!$G$12:$G$16,MATCH(装备强化附表!$D1325,装备强化!$F$12:$F$16,0))*(INDEX(装备强化!$K$12:$K$26,MATCH(装备强化附表!$E1325,装备强化!$J$12:$J$26,0))+IF($B1325=1,装备强化!$K$28,0))*INDEX(装备强化!$O$12:$O$21,MATCH(装备强化附表!$C1325,装备强化!$N$12:$N$21,0)),0)</f>
        <v>163</v>
      </c>
      <c r="AJ1325" s="54">
        <f t="shared" si="314"/>
        <v>326000</v>
      </c>
    </row>
    <row r="1326" spans="1:36">
      <c r="A1326" t="s">
        <v>354</v>
      </c>
      <c r="B1326">
        <v>0</v>
      </c>
      <c r="C1326" t="s">
        <v>130</v>
      </c>
      <c r="D1326" t="s">
        <v>315</v>
      </c>
      <c r="E1326">
        <v>1</v>
      </c>
      <c r="F1326" t="s">
        <v>232</v>
      </c>
      <c r="G1326" s="54">
        <f>ROUNDUP(装备强化!$F$3*INDEX(装备强化!$C$12:$C$26,MATCH(装备强化附表!G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5</v>
      </c>
      <c r="H1326" s="54">
        <f t="shared" si="300"/>
        <v>10000</v>
      </c>
      <c r="I1326" s="54">
        <f>ROUNDUP(装备强化!$F$3*INDEX(装备强化!$C$12:$C$26,MATCH(装备强化附表!I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8</v>
      </c>
      <c r="J1326" s="54">
        <f t="shared" si="301"/>
        <v>16000</v>
      </c>
      <c r="K1326" s="54">
        <f>ROUNDUP(装备强化!$F$3*INDEX(装备强化!$C$12:$C$26,MATCH(装备强化附表!K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12</v>
      </c>
      <c r="L1326" s="54">
        <f t="shared" si="302"/>
        <v>24000</v>
      </c>
      <c r="M1326" s="54">
        <f>ROUNDUP(装备强化!$F$3*INDEX(装备强化!$C$12:$C$26,MATCH(装备强化附表!M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14</v>
      </c>
      <c r="N1326" s="54">
        <f t="shared" si="303"/>
        <v>28000</v>
      </c>
      <c r="O1326" s="54">
        <f>ROUNDUP(装备强化!$F$3*INDEX(装备强化!$C$12:$C$26,MATCH(装备强化附表!O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18</v>
      </c>
      <c r="P1326" s="54">
        <f t="shared" si="304"/>
        <v>36000</v>
      </c>
      <c r="Q1326" s="54">
        <f>ROUNDUP(装备强化!$F$3*INDEX(装备强化!$C$12:$C$26,MATCH(装备强化附表!Q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32</v>
      </c>
      <c r="R1326" s="54">
        <f t="shared" si="305"/>
        <v>64000</v>
      </c>
      <c r="S1326" s="54">
        <f>ROUNDUP(装备强化!$F$3*INDEX(装备强化!$C$12:$C$26,MATCH(装备强化附表!S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37</v>
      </c>
      <c r="T1326" s="54">
        <f t="shared" si="306"/>
        <v>74000</v>
      </c>
      <c r="U1326" s="54">
        <f>ROUNDUP(装备强化!$F$3*INDEX(装备强化!$C$12:$C$26,MATCH(装备强化附表!U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42</v>
      </c>
      <c r="V1326" s="54">
        <f t="shared" si="307"/>
        <v>84000</v>
      </c>
      <c r="W1326" s="54">
        <f>ROUNDUP(装备强化!$F$3*INDEX(装备强化!$C$12:$C$26,MATCH(装备强化附表!W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47</v>
      </c>
      <c r="X1326" s="54">
        <f t="shared" si="308"/>
        <v>94000</v>
      </c>
      <c r="Y1326" s="54">
        <f>ROUNDUP(装备强化!$F$3*INDEX(装备强化!$C$12:$C$26,MATCH(装备强化附表!Y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52</v>
      </c>
      <c r="Z1326" s="54">
        <f t="shared" si="309"/>
        <v>104000</v>
      </c>
      <c r="AA1326" s="54">
        <f>ROUNDUP(装备强化!$F$3*INDEX(装备强化!$C$12:$C$26,MATCH(装备强化附表!AA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90</v>
      </c>
      <c r="AB1326" s="54">
        <f t="shared" si="310"/>
        <v>180000</v>
      </c>
      <c r="AC1326" s="54">
        <f>ROUNDUP(装备强化!$F$3*INDEX(装备强化!$C$12:$C$26,MATCH(装备强化附表!AC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100</v>
      </c>
      <c r="AD1326" s="54">
        <f t="shared" si="311"/>
        <v>200000</v>
      </c>
      <c r="AE1326" s="54">
        <f>ROUNDUP(装备强化!$F$3*INDEX(装备强化!$C$12:$C$26,MATCH(装备强化附表!AE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110</v>
      </c>
      <c r="AF1326" s="54">
        <f t="shared" si="312"/>
        <v>220000</v>
      </c>
      <c r="AG1326" s="54">
        <f>ROUNDUP(装备强化!$F$3*INDEX(装备强化!$C$12:$C$26,MATCH(装备强化附表!AG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120</v>
      </c>
      <c r="AH1326" s="54">
        <f t="shared" si="313"/>
        <v>240000</v>
      </c>
      <c r="AI1326" s="54">
        <f>ROUNDUP(装备强化!$F$3*INDEX(装备强化!$C$12:$C$26,MATCH(装备强化附表!AI$1,装备强化!$B$12:$B$26,0))*INDEX(装备强化!$G$12:$G$16,MATCH(装备强化附表!$D1326,装备强化!$F$12:$F$16,0))*(INDEX(装备强化!$K$12:$K$26,MATCH(装备强化附表!$E1326,装备强化!$J$12:$J$26,0))+IF($B1326=1,装备强化!$K$28,0))*INDEX(装备强化!$O$12:$O$21,MATCH(装备强化附表!$C1326,装备强化!$N$12:$N$21,0)),0)</f>
        <v>130</v>
      </c>
      <c r="AJ1326" s="54">
        <f t="shared" si="314"/>
        <v>260000</v>
      </c>
    </row>
    <row r="1327" spans="1:36">
      <c r="A1327" t="s">
        <v>359</v>
      </c>
      <c r="B1327">
        <v>0</v>
      </c>
      <c r="C1327" t="s">
        <v>131</v>
      </c>
      <c r="D1327" t="s">
        <v>315</v>
      </c>
      <c r="E1327">
        <v>1</v>
      </c>
      <c r="F1327" t="s">
        <v>232</v>
      </c>
      <c r="G1327" s="54">
        <f>ROUNDUP(装备强化!$F$3*INDEX(装备强化!$C$12:$C$26,MATCH(装备强化附表!G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5</v>
      </c>
      <c r="H1327" s="54">
        <f t="shared" si="300"/>
        <v>10000</v>
      </c>
      <c r="I1327" s="54">
        <f>ROUNDUP(装备强化!$F$3*INDEX(装备强化!$C$12:$C$26,MATCH(装备强化附表!I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8</v>
      </c>
      <c r="J1327" s="54">
        <f t="shared" si="301"/>
        <v>16000</v>
      </c>
      <c r="K1327" s="54">
        <f>ROUNDUP(装备强化!$F$3*INDEX(装备强化!$C$12:$C$26,MATCH(装备强化附表!K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12</v>
      </c>
      <c r="L1327" s="54">
        <f t="shared" si="302"/>
        <v>24000</v>
      </c>
      <c r="M1327" s="54">
        <f>ROUNDUP(装备强化!$F$3*INDEX(装备强化!$C$12:$C$26,MATCH(装备强化附表!M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14</v>
      </c>
      <c r="N1327" s="54">
        <f t="shared" si="303"/>
        <v>28000</v>
      </c>
      <c r="O1327" s="54">
        <f>ROUNDUP(装备强化!$F$3*INDEX(装备强化!$C$12:$C$26,MATCH(装备强化附表!O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18</v>
      </c>
      <c r="P1327" s="54">
        <f t="shared" si="304"/>
        <v>36000</v>
      </c>
      <c r="Q1327" s="54">
        <f>ROUNDUP(装备强化!$F$3*INDEX(装备强化!$C$12:$C$26,MATCH(装备强化附表!Q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32</v>
      </c>
      <c r="R1327" s="54">
        <f t="shared" si="305"/>
        <v>64000</v>
      </c>
      <c r="S1327" s="54">
        <f>ROUNDUP(装备强化!$F$3*INDEX(装备强化!$C$12:$C$26,MATCH(装备强化附表!S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37</v>
      </c>
      <c r="T1327" s="54">
        <f t="shared" si="306"/>
        <v>74000</v>
      </c>
      <c r="U1327" s="54">
        <f>ROUNDUP(装备强化!$F$3*INDEX(装备强化!$C$12:$C$26,MATCH(装备强化附表!U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42</v>
      </c>
      <c r="V1327" s="54">
        <f t="shared" si="307"/>
        <v>84000</v>
      </c>
      <c r="W1327" s="54">
        <f>ROUNDUP(装备强化!$F$3*INDEX(装备强化!$C$12:$C$26,MATCH(装备强化附表!W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47</v>
      </c>
      <c r="X1327" s="54">
        <f t="shared" si="308"/>
        <v>94000</v>
      </c>
      <c r="Y1327" s="54">
        <f>ROUNDUP(装备强化!$F$3*INDEX(装备强化!$C$12:$C$26,MATCH(装备强化附表!Y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52</v>
      </c>
      <c r="Z1327" s="54">
        <f t="shared" si="309"/>
        <v>104000</v>
      </c>
      <c r="AA1327" s="54">
        <f>ROUNDUP(装备强化!$F$3*INDEX(装备强化!$C$12:$C$26,MATCH(装备强化附表!AA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90</v>
      </c>
      <c r="AB1327" s="54">
        <f t="shared" si="310"/>
        <v>180000</v>
      </c>
      <c r="AC1327" s="54">
        <f>ROUNDUP(装备强化!$F$3*INDEX(装备强化!$C$12:$C$26,MATCH(装备强化附表!AC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100</v>
      </c>
      <c r="AD1327" s="54">
        <f t="shared" si="311"/>
        <v>200000</v>
      </c>
      <c r="AE1327" s="54">
        <f>ROUNDUP(装备强化!$F$3*INDEX(装备强化!$C$12:$C$26,MATCH(装备强化附表!AE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110</v>
      </c>
      <c r="AF1327" s="54">
        <f t="shared" si="312"/>
        <v>220000</v>
      </c>
      <c r="AG1327" s="54">
        <f>ROUNDUP(装备强化!$F$3*INDEX(装备强化!$C$12:$C$26,MATCH(装备强化附表!AG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120</v>
      </c>
      <c r="AH1327" s="54">
        <f t="shared" si="313"/>
        <v>240000</v>
      </c>
      <c r="AI1327" s="54">
        <f>ROUNDUP(装备强化!$F$3*INDEX(装备强化!$C$12:$C$26,MATCH(装备强化附表!AI$1,装备强化!$B$12:$B$26,0))*INDEX(装备强化!$G$12:$G$16,MATCH(装备强化附表!$D1327,装备强化!$F$12:$F$16,0))*(INDEX(装备强化!$K$12:$K$26,MATCH(装备强化附表!$E1327,装备强化!$J$12:$J$26,0))+IF($B1327=1,装备强化!$K$28,0))*INDEX(装备强化!$O$12:$O$21,MATCH(装备强化附表!$C1327,装备强化!$N$12:$N$21,0)),0)</f>
        <v>130</v>
      </c>
      <c r="AJ1327" s="54">
        <f t="shared" si="314"/>
        <v>260000</v>
      </c>
    </row>
    <row r="1328" spans="1:36">
      <c r="A1328" t="s">
        <v>364</v>
      </c>
      <c r="B1328">
        <v>0</v>
      </c>
      <c r="C1328" t="s">
        <v>132</v>
      </c>
      <c r="D1328" t="s">
        <v>315</v>
      </c>
      <c r="E1328">
        <v>1</v>
      </c>
      <c r="F1328" t="s">
        <v>232</v>
      </c>
      <c r="G1328" s="54">
        <f>ROUNDUP(装备强化!$F$3*INDEX(装备强化!$C$12:$C$26,MATCH(装备强化附表!G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3</v>
      </c>
      <c r="H1328" s="54">
        <f t="shared" si="300"/>
        <v>6000</v>
      </c>
      <c r="I1328" s="54">
        <f>ROUNDUP(装备强化!$F$3*INDEX(装备强化!$C$12:$C$26,MATCH(装备强化附表!I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5</v>
      </c>
      <c r="J1328" s="54">
        <f t="shared" si="301"/>
        <v>10000</v>
      </c>
      <c r="K1328" s="54">
        <f>ROUNDUP(装备强化!$F$3*INDEX(装备强化!$C$12:$C$26,MATCH(装备强化附表!K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7</v>
      </c>
      <c r="L1328" s="54">
        <f t="shared" si="302"/>
        <v>14000</v>
      </c>
      <c r="M1328" s="54">
        <f>ROUNDUP(装备强化!$F$3*INDEX(装备强化!$C$12:$C$26,MATCH(装备强化附表!M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9</v>
      </c>
      <c r="N1328" s="54">
        <f t="shared" si="303"/>
        <v>18000</v>
      </c>
      <c r="O1328" s="54">
        <f>ROUNDUP(装备强化!$F$3*INDEX(装备强化!$C$12:$C$26,MATCH(装备强化附表!O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11</v>
      </c>
      <c r="P1328" s="54">
        <f t="shared" si="304"/>
        <v>22000</v>
      </c>
      <c r="Q1328" s="54">
        <f>ROUNDUP(装备强化!$F$3*INDEX(装备强化!$C$12:$C$26,MATCH(装备强化附表!Q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19</v>
      </c>
      <c r="R1328" s="54">
        <f t="shared" si="305"/>
        <v>38000</v>
      </c>
      <c r="S1328" s="54">
        <f>ROUNDUP(装备强化!$F$3*INDEX(装备强化!$C$12:$C$26,MATCH(装备强化附表!S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22</v>
      </c>
      <c r="T1328" s="54">
        <f t="shared" si="306"/>
        <v>44000</v>
      </c>
      <c r="U1328" s="54">
        <f>ROUNDUP(装备强化!$F$3*INDEX(装备强化!$C$12:$C$26,MATCH(装备强化附表!U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25</v>
      </c>
      <c r="V1328" s="54">
        <f t="shared" si="307"/>
        <v>50000</v>
      </c>
      <c r="W1328" s="54">
        <f>ROUNDUP(装备强化!$F$3*INDEX(装备强化!$C$12:$C$26,MATCH(装备强化附表!W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28</v>
      </c>
      <c r="X1328" s="54">
        <f t="shared" si="308"/>
        <v>56000</v>
      </c>
      <c r="Y1328" s="54">
        <f>ROUNDUP(装备强化!$F$3*INDEX(装备强化!$C$12:$C$26,MATCH(装备强化附表!Y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31</v>
      </c>
      <c r="Z1328" s="54">
        <f t="shared" si="309"/>
        <v>62000</v>
      </c>
      <c r="AA1328" s="54">
        <f>ROUNDUP(装备强化!$F$3*INDEX(装备强化!$C$12:$C$26,MATCH(装备强化附表!AA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54</v>
      </c>
      <c r="AB1328" s="54">
        <f t="shared" si="310"/>
        <v>108000</v>
      </c>
      <c r="AC1328" s="54">
        <f>ROUNDUP(装备强化!$F$3*INDEX(装备强化!$C$12:$C$26,MATCH(装备强化附表!AC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60</v>
      </c>
      <c r="AD1328" s="54">
        <f t="shared" si="311"/>
        <v>120000</v>
      </c>
      <c r="AE1328" s="54">
        <f>ROUNDUP(装备强化!$F$3*INDEX(装备强化!$C$12:$C$26,MATCH(装备强化附表!AE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66</v>
      </c>
      <c r="AF1328" s="54">
        <f t="shared" si="312"/>
        <v>132000</v>
      </c>
      <c r="AG1328" s="54">
        <f>ROUNDUP(装备强化!$F$3*INDEX(装备强化!$C$12:$C$26,MATCH(装备强化附表!AG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72</v>
      </c>
      <c r="AH1328" s="54">
        <f t="shared" si="313"/>
        <v>144000</v>
      </c>
      <c r="AI1328" s="54">
        <f>ROUNDUP(装备强化!$F$3*INDEX(装备强化!$C$12:$C$26,MATCH(装备强化附表!AI$1,装备强化!$B$12:$B$26,0))*INDEX(装备强化!$G$12:$G$16,MATCH(装备强化附表!$D1328,装备强化!$F$12:$F$16,0))*(INDEX(装备强化!$K$12:$K$26,MATCH(装备强化附表!$E1328,装备强化!$J$12:$J$26,0))+IF($B1328=1,装备强化!$K$28,0))*INDEX(装备强化!$O$12:$O$21,MATCH(装备强化附表!$C1328,装备强化!$N$12:$N$21,0)),0)</f>
        <v>78</v>
      </c>
      <c r="AJ1328" s="54">
        <f t="shared" si="314"/>
        <v>156000</v>
      </c>
    </row>
    <row r="1329" spans="1:36">
      <c r="A1329" t="s">
        <v>369</v>
      </c>
      <c r="B1329">
        <v>0</v>
      </c>
      <c r="C1329" t="s">
        <v>127</v>
      </c>
      <c r="D1329" t="s">
        <v>315</v>
      </c>
      <c r="E1329">
        <v>1</v>
      </c>
      <c r="F1329" t="s">
        <v>135</v>
      </c>
      <c r="G1329" s="54">
        <f>ROUNDUP(装备强化!$F$3*INDEX(装备强化!$C$12:$C$26,MATCH(装备强化附表!G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10</v>
      </c>
      <c r="H1329" s="54">
        <f t="shared" si="300"/>
        <v>20000</v>
      </c>
      <c r="I1329" s="54">
        <f>ROUNDUP(装备强化!$F$3*INDEX(装备强化!$C$12:$C$26,MATCH(装备强化附表!I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15</v>
      </c>
      <c r="J1329" s="54">
        <f t="shared" si="301"/>
        <v>30000</v>
      </c>
      <c r="K1329" s="54">
        <f>ROUNDUP(装备强化!$F$3*INDEX(装备强化!$C$12:$C$26,MATCH(装备强化附表!K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23</v>
      </c>
      <c r="L1329" s="54">
        <f t="shared" si="302"/>
        <v>46000</v>
      </c>
      <c r="M1329" s="54">
        <f>ROUNDUP(装备强化!$F$3*INDEX(装备强化!$C$12:$C$26,MATCH(装备强化附表!M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28</v>
      </c>
      <c r="N1329" s="54">
        <f t="shared" si="303"/>
        <v>56000</v>
      </c>
      <c r="O1329" s="54">
        <f>ROUNDUP(装备强化!$F$3*INDEX(装备强化!$C$12:$C$26,MATCH(装备强化附表!O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35</v>
      </c>
      <c r="P1329" s="54">
        <f t="shared" si="304"/>
        <v>70000</v>
      </c>
      <c r="Q1329" s="54">
        <f>ROUNDUP(装备强化!$F$3*INDEX(装备强化!$C$12:$C$26,MATCH(装备强化附表!Q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63</v>
      </c>
      <c r="R1329" s="54">
        <f t="shared" si="305"/>
        <v>126000</v>
      </c>
      <c r="S1329" s="54">
        <f>ROUNDUP(装备强化!$F$3*INDEX(装备强化!$C$12:$C$26,MATCH(装备强化附表!S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73</v>
      </c>
      <c r="T1329" s="54">
        <f t="shared" si="306"/>
        <v>146000</v>
      </c>
      <c r="U1329" s="54">
        <f>ROUNDUP(装备强化!$F$3*INDEX(装备强化!$C$12:$C$26,MATCH(装备强化附表!U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83</v>
      </c>
      <c r="V1329" s="54">
        <f t="shared" si="307"/>
        <v>166000</v>
      </c>
      <c r="W1329" s="54">
        <f>ROUNDUP(装备强化!$F$3*INDEX(装备强化!$C$12:$C$26,MATCH(装备强化附表!W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93</v>
      </c>
      <c r="X1329" s="54">
        <f t="shared" si="308"/>
        <v>186000</v>
      </c>
      <c r="Y1329" s="54">
        <f>ROUNDUP(装备强化!$F$3*INDEX(装备强化!$C$12:$C$26,MATCH(装备强化附表!Y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103</v>
      </c>
      <c r="Z1329" s="54">
        <f t="shared" si="309"/>
        <v>206000</v>
      </c>
      <c r="AA1329" s="54">
        <f>ROUNDUP(装备强化!$F$3*INDEX(装备强化!$C$12:$C$26,MATCH(装备强化附表!AA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180</v>
      </c>
      <c r="AB1329" s="54">
        <f t="shared" si="310"/>
        <v>360000</v>
      </c>
      <c r="AC1329" s="54">
        <f>ROUNDUP(装备强化!$F$3*INDEX(装备强化!$C$12:$C$26,MATCH(装备强化附表!AC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200</v>
      </c>
      <c r="AD1329" s="54">
        <f t="shared" si="311"/>
        <v>400000</v>
      </c>
      <c r="AE1329" s="54">
        <f>ROUNDUP(装备强化!$F$3*INDEX(装备强化!$C$12:$C$26,MATCH(装备强化附表!AE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220</v>
      </c>
      <c r="AF1329" s="54">
        <f t="shared" si="312"/>
        <v>440000</v>
      </c>
      <c r="AG1329" s="54">
        <f>ROUNDUP(装备强化!$F$3*INDEX(装备强化!$C$12:$C$26,MATCH(装备强化附表!AG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240</v>
      </c>
      <c r="AH1329" s="54">
        <f t="shared" si="313"/>
        <v>480000</v>
      </c>
      <c r="AI1329" s="54">
        <f>ROUNDUP(装备强化!$F$3*INDEX(装备强化!$C$12:$C$26,MATCH(装备强化附表!AI$1,装备强化!$B$12:$B$26,0))*INDEX(装备强化!$G$12:$G$16,MATCH(装备强化附表!$D1329,装备强化!$F$12:$F$16,0))*(INDEX(装备强化!$K$12:$K$26,MATCH(装备强化附表!$E1329,装备强化!$J$12:$J$26,0))+IF($B1329=1,装备强化!$K$28,0))*INDEX(装备强化!$O$12:$O$21,MATCH(装备强化附表!$C1329,装备强化!$N$12:$N$21,0)),0)</f>
        <v>260</v>
      </c>
      <c r="AJ1329" s="54">
        <f t="shared" si="314"/>
        <v>520000</v>
      </c>
    </row>
    <row r="1330" spans="1:36">
      <c r="A1330" t="s">
        <v>374</v>
      </c>
      <c r="B1330">
        <v>1</v>
      </c>
      <c r="C1330" t="s">
        <v>127</v>
      </c>
      <c r="D1330" t="s">
        <v>315</v>
      </c>
      <c r="E1330">
        <v>1</v>
      </c>
      <c r="F1330" t="s">
        <v>135</v>
      </c>
      <c r="G1330" s="54">
        <f>ROUNDUP(装备强化!$F$3*INDEX(装备强化!$C$12:$C$26,MATCH(装备强化附表!G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25</v>
      </c>
      <c r="H1330" s="54">
        <f t="shared" si="300"/>
        <v>50000</v>
      </c>
      <c r="I1330" s="54">
        <f>ROUNDUP(装备强化!$F$3*INDEX(装备强化!$C$12:$C$26,MATCH(装备强化附表!I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38</v>
      </c>
      <c r="J1330" s="54">
        <f t="shared" si="301"/>
        <v>76000</v>
      </c>
      <c r="K1330" s="54">
        <f>ROUNDUP(装备强化!$F$3*INDEX(装备强化!$C$12:$C$26,MATCH(装备强化附表!K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57</v>
      </c>
      <c r="L1330" s="54">
        <f t="shared" si="302"/>
        <v>114000</v>
      </c>
      <c r="M1330" s="54">
        <f>ROUNDUP(装备强化!$F$3*INDEX(装备强化!$C$12:$C$26,MATCH(装备强化附表!M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69</v>
      </c>
      <c r="N1330" s="54">
        <f t="shared" si="303"/>
        <v>138000</v>
      </c>
      <c r="O1330" s="54">
        <f>ROUNDUP(装备强化!$F$3*INDEX(装备强化!$C$12:$C$26,MATCH(装备强化附表!O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88</v>
      </c>
      <c r="P1330" s="54">
        <f t="shared" si="304"/>
        <v>176000</v>
      </c>
      <c r="Q1330" s="54">
        <f>ROUNDUP(装备强化!$F$3*INDEX(装备强化!$C$12:$C$26,MATCH(装备强化附表!Q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157</v>
      </c>
      <c r="R1330" s="54">
        <f t="shared" si="305"/>
        <v>314000</v>
      </c>
      <c r="S1330" s="54">
        <f>ROUNDUP(装备强化!$F$3*INDEX(装备强化!$C$12:$C$26,MATCH(装备强化附表!S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182</v>
      </c>
      <c r="T1330" s="54">
        <f t="shared" si="306"/>
        <v>364000</v>
      </c>
      <c r="U1330" s="54">
        <f>ROUNDUP(装备强化!$F$3*INDEX(装备强化!$C$12:$C$26,MATCH(装备强化附表!U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207</v>
      </c>
      <c r="V1330" s="54">
        <f t="shared" si="307"/>
        <v>414000</v>
      </c>
      <c r="W1330" s="54">
        <f>ROUNDUP(装备强化!$F$3*INDEX(装备强化!$C$12:$C$26,MATCH(装备强化附表!W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232</v>
      </c>
      <c r="X1330" s="54">
        <f t="shared" si="308"/>
        <v>464000</v>
      </c>
      <c r="Y1330" s="54">
        <f>ROUNDUP(装备强化!$F$3*INDEX(装备强化!$C$12:$C$26,MATCH(装备强化附表!Y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257</v>
      </c>
      <c r="Z1330" s="54">
        <f t="shared" si="309"/>
        <v>514000</v>
      </c>
      <c r="AA1330" s="54">
        <f>ROUNDUP(装备强化!$F$3*INDEX(装备强化!$C$12:$C$26,MATCH(装备强化附表!AA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450</v>
      </c>
      <c r="AB1330" s="54">
        <f t="shared" si="310"/>
        <v>900000</v>
      </c>
      <c r="AC1330" s="54">
        <f>ROUNDUP(装备强化!$F$3*INDEX(装备强化!$C$12:$C$26,MATCH(装备强化附表!AC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500</v>
      </c>
      <c r="AD1330" s="54">
        <f t="shared" si="311"/>
        <v>1000000</v>
      </c>
      <c r="AE1330" s="54">
        <f>ROUNDUP(装备强化!$F$3*INDEX(装备强化!$C$12:$C$26,MATCH(装备强化附表!AE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550</v>
      </c>
      <c r="AF1330" s="54">
        <f t="shared" si="312"/>
        <v>1100000</v>
      </c>
      <c r="AG1330" s="54">
        <f>ROUNDUP(装备强化!$F$3*INDEX(装备强化!$C$12:$C$26,MATCH(装备强化附表!AG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600</v>
      </c>
      <c r="AH1330" s="54">
        <f t="shared" si="313"/>
        <v>1200000</v>
      </c>
      <c r="AI1330" s="54">
        <f>ROUNDUP(装备强化!$F$3*INDEX(装备强化!$C$12:$C$26,MATCH(装备强化附表!AI$1,装备强化!$B$12:$B$26,0))*INDEX(装备强化!$G$12:$G$16,MATCH(装备强化附表!$D1330,装备强化!$F$12:$F$16,0))*(INDEX(装备强化!$K$12:$K$26,MATCH(装备强化附表!$E1330,装备强化!$J$12:$J$26,0))+IF($B1330=1,装备强化!$K$28,0))*INDEX(装备强化!$O$12:$O$21,MATCH(装备强化附表!$C1330,装备强化!$N$12:$N$21,0)),0)</f>
        <v>650</v>
      </c>
      <c r="AJ1330" s="54">
        <f t="shared" si="314"/>
        <v>1300000</v>
      </c>
    </row>
    <row r="1331" spans="1:36">
      <c r="A1331" t="s">
        <v>379</v>
      </c>
      <c r="B1331">
        <v>0</v>
      </c>
      <c r="C1331" t="s">
        <v>128</v>
      </c>
      <c r="D1331" t="s">
        <v>315</v>
      </c>
      <c r="E1331">
        <v>1</v>
      </c>
      <c r="F1331" t="s">
        <v>135</v>
      </c>
      <c r="G1331" s="54">
        <f>ROUNDUP(装备强化!$F$3*INDEX(装备强化!$C$12:$C$26,MATCH(装备强化附表!G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7</v>
      </c>
      <c r="H1331" s="54">
        <f t="shared" si="300"/>
        <v>14000</v>
      </c>
      <c r="I1331" s="54">
        <f>ROUNDUP(装备强化!$F$3*INDEX(装备强化!$C$12:$C$26,MATCH(装备强化附表!I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10</v>
      </c>
      <c r="J1331" s="54">
        <f t="shared" si="301"/>
        <v>20000</v>
      </c>
      <c r="K1331" s="54">
        <f>ROUNDUP(装备强化!$F$3*INDEX(装备强化!$C$12:$C$26,MATCH(装备强化附表!K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15</v>
      </c>
      <c r="L1331" s="54">
        <f t="shared" si="302"/>
        <v>30000</v>
      </c>
      <c r="M1331" s="54">
        <f>ROUNDUP(装备强化!$F$3*INDEX(装备强化!$C$12:$C$26,MATCH(装备强化附表!M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18</v>
      </c>
      <c r="N1331" s="54">
        <f t="shared" si="303"/>
        <v>36000</v>
      </c>
      <c r="O1331" s="54">
        <f>ROUNDUP(装备强化!$F$3*INDEX(装备强化!$C$12:$C$26,MATCH(装备强化附表!O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22</v>
      </c>
      <c r="P1331" s="54">
        <f t="shared" si="304"/>
        <v>44000</v>
      </c>
      <c r="Q1331" s="54">
        <f>ROUNDUP(装备强化!$F$3*INDEX(装备强化!$C$12:$C$26,MATCH(装备强化附表!Q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40</v>
      </c>
      <c r="R1331" s="54">
        <f t="shared" si="305"/>
        <v>80000</v>
      </c>
      <c r="S1331" s="54">
        <f>ROUNDUP(装备强化!$F$3*INDEX(装备强化!$C$12:$C$26,MATCH(装备强化附表!S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46</v>
      </c>
      <c r="T1331" s="54">
        <f t="shared" si="306"/>
        <v>92000</v>
      </c>
      <c r="U1331" s="54">
        <f>ROUNDUP(装备强化!$F$3*INDEX(装备强化!$C$12:$C$26,MATCH(装备强化附表!U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52</v>
      </c>
      <c r="V1331" s="54">
        <f t="shared" si="307"/>
        <v>104000</v>
      </c>
      <c r="W1331" s="54">
        <f>ROUNDUP(装备强化!$F$3*INDEX(装备强化!$C$12:$C$26,MATCH(装备强化附表!W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58</v>
      </c>
      <c r="X1331" s="54">
        <f t="shared" si="308"/>
        <v>116000</v>
      </c>
      <c r="Y1331" s="54">
        <f>ROUNDUP(装备强化!$F$3*INDEX(装备强化!$C$12:$C$26,MATCH(装备强化附表!Y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65</v>
      </c>
      <c r="Z1331" s="54">
        <f t="shared" si="309"/>
        <v>130000</v>
      </c>
      <c r="AA1331" s="54">
        <f>ROUNDUP(装备强化!$F$3*INDEX(装备强化!$C$12:$C$26,MATCH(装备强化附表!AA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113</v>
      </c>
      <c r="AB1331" s="54">
        <f t="shared" si="310"/>
        <v>226000</v>
      </c>
      <c r="AC1331" s="54">
        <f>ROUNDUP(装备强化!$F$3*INDEX(装备强化!$C$12:$C$26,MATCH(装备强化附表!AC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125</v>
      </c>
      <c r="AD1331" s="54">
        <f t="shared" si="311"/>
        <v>250000</v>
      </c>
      <c r="AE1331" s="54">
        <f>ROUNDUP(装备强化!$F$3*INDEX(装备强化!$C$12:$C$26,MATCH(装备强化附表!AE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138</v>
      </c>
      <c r="AF1331" s="54">
        <f t="shared" si="312"/>
        <v>276000</v>
      </c>
      <c r="AG1331" s="54">
        <f>ROUNDUP(装备强化!$F$3*INDEX(装备强化!$C$12:$C$26,MATCH(装备强化附表!AG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150</v>
      </c>
      <c r="AH1331" s="54">
        <f t="shared" si="313"/>
        <v>300000</v>
      </c>
      <c r="AI1331" s="54">
        <f>ROUNDUP(装备强化!$F$3*INDEX(装备强化!$C$12:$C$26,MATCH(装备强化附表!AI$1,装备强化!$B$12:$B$26,0))*INDEX(装备强化!$G$12:$G$16,MATCH(装备强化附表!$D1331,装备强化!$F$12:$F$16,0))*(INDEX(装备强化!$K$12:$K$26,MATCH(装备强化附表!$E1331,装备强化!$J$12:$J$26,0))+IF($B1331=1,装备强化!$K$28,0))*INDEX(装备强化!$O$12:$O$21,MATCH(装备强化附表!$C1331,装备强化!$N$12:$N$21,0)),0)</f>
        <v>163</v>
      </c>
      <c r="AJ1331" s="54">
        <f t="shared" si="314"/>
        <v>326000</v>
      </c>
    </row>
    <row r="1332" spans="1:36">
      <c r="A1332" t="s">
        <v>384</v>
      </c>
      <c r="B1332">
        <v>1</v>
      </c>
      <c r="C1332" t="s">
        <v>128</v>
      </c>
      <c r="D1332" t="s">
        <v>315</v>
      </c>
      <c r="E1332">
        <v>1</v>
      </c>
      <c r="F1332" t="s">
        <v>135</v>
      </c>
      <c r="G1332" s="54">
        <f>ROUNDUP(装备强化!$F$3*INDEX(装备强化!$C$12:$C$26,MATCH(装备强化附表!G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16</v>
      </c>
      <c r="H1332" s="54">
        <f t="shared" si="300"/>
        <v>32000</v>
      </c>
      <c r="I1332" s="54">
        <f>ROUNDUP(装备强化!$F$3*INDEX(装备强化!$C$12:$C$26,MATCH(装备强化附表!I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24</v>
      </c>
      <c r="J1332" s="54">
        <f t="shared" si="301"/>
        <v>48000</v>
      </c>
      <c r="K1332" s="54">
        <f>ROUNDUP(装备强化!$F$3*INDEX(装备强化!$C$12:$C$26,MATCH(装备强化附表!K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36</v>
      </c>
      <c r="L1332" s="54">
        <f t="shared" si="302"/>
        <v>72000</v>
      </c>
      <c r="M1332" s="54">
        <f>ROUNDUP(装备强化!$F$3*INDEX(装备强化!$C$12:$C$26,MATCH(装备强化附表!M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43</v>
      </c>
      <c r="N1332" s="54">
        <f t="shared" si="303"/>
        <v>86000</v>
      </c>
      <c r="O1332" s="54">
        <f>ROUNDUP(装备强化!$F$3*INDEX(装备强化!$C$12:$C$26,MATCH(装备强化附表!O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55</v>
      </c>
      <c r="P1332" s="54">
        <f t="shared" si="304"/>
        <v>110000</v>
      </c>
      <c r="Q1332" s="54">
        <f>ROUNDUP(装备强化!$F$3*INDEX(装备强化!$C$12:$C$26,MATCH(装备强化附表!Q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98</v>
      </c>
      <c r="R1332" s="54">
        <f t="shared" si="305"/>
        <v>196000</v>
      </c>
      <c r="S1332" s="54">
        <f>ROUNDUP(装备强化!$F$3*INDEX(装备强化!$C$12:$C$26,MATCH(装备强化附表!S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114</v>
      </c>
      <c r="T1332" s="54">
        <f t="shared" si="306"/>
        <v>228000</v>
      </c>
      <c r="U1332" s="54">
        <f>ROUNDUP(装备强化!$F$3*INDEX(装备强化!$C$12:$C$26,MATCH(装备强化附表!U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129</v>
      </c>
      <c r="V1332" s="54">
        <f t="shared" si="307"/>
        <v>258000</v>
      </c>
      <c r="W1332" s="54">
        <f>ROUNDUP(装备强化!$F$3*INDEX(装备强化!$C$12:$C$26,MATCH(装备强化附表!W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145</v>
      </c>
      <c r="X1332" s="54">
        <f t="shared" si="308"/>
        <v>290000</v>
      </c>
      <c r="Y1332" s="54">
        <f>ROUNDUP(装备强化!$F$3*INDEX(装备强化!$C$12:$C$26,MATCH(装备强化附表!Y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161</v>
      </c>
      <c r="Z1332" s="54">
        <f t="shared" si="309"/>
        <v>322000</v>
      </c>
      <c r="AA1332" s="54">
        <f>ROUNDUP(装备强化!$F$3*INDEX(装备强化!$C$12:$C$26,MATCH(装备强化附表!AA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282</v>
      </c>
      <c r="AB1332" s="54">
        <f t="shared" si="310"/>
        <v>564000</v>
      </c>
      <c r="AC1332" s="54">
        <f>ROUNDUP(装备强化!$F$3*INDEX(装备强化!$C$12:$C$26,MATCH(装备强化附表!AC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313</v>
      </c>
      <c r="AD1332" s="54">
        <f t="shared" si="311"/>
        <v>626000</v>
      </c>
      <c r="AE1332" s="54">
        <f>ROUNDUP(装备强化!$F$3*INDEX(装备强化!$C$12:$C$26,MATCH(装备强化附表!AE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344</v>
      </c>
      <c r="AF1332" s="54">
        <f t="shared" si="312"/>
        <v>688000</v>
      </c>
      <c r="AG1332" s="54">
        <f>ROUNDUP(装备强化!$F$3*INDEX(装备强化!$C$12:$C$26,MATCH(装备强化附表!AG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375</v>
      </c>
      <c r="AH1332" s="54">
        <f t="shared" si="313"/>
        <v>750000</v>
      </c>
      <c r="AI1332" s="54">
        <f>ROUNDUP(装备强化!$F$3*INDEX(装备强化!$C$12:$C$26,MATCH(装备强化附表!AI$1,装备强化!$B$12:$B$26,0))*INDEX(装备强化!$G$12:$G$16,MATCH(装备强化附表!$D1332,装备强化!$F$12:$F$16,0))*(INDEX(装备强化!$K$12:$K$26,MATCH(装备强化附表!$E1332,装备强化!$J$12:$J$26,0))+IF($B1332=1,装备强化!$K$28,0))*INDEX(装备强化!$O$12:$O$21,MATCH(装备强化附表!$C1332,装备强化!$N$12:$N$21,0)),0)</f>
        <v>407</v>
      </c>
      <c r="AJ1332" s="54">
        <f t="shared" si="314"/>
        <v>814000</v>
      </c>
    </row>
    <row r="1333" spans="1:36">
      <c r="A1333" t="s">
        <v>389</v>
      </c>
      <c r="B1333">
        <v>0</v>
      </c>
      <c r="C1333" t="s">
        <v>127</v>
      </c>
      <c r="D1333" t="s">
        <v>315</v>
      </c>
      <c r="E1333">
        <v>1</v>
      </c>
      <c r="F1333" t="s">
        <v>139</v>
      </c>
      <c r="G1333" s="54">
        <f>ROUNDUP(装备强化!$F$3*INDEX(装备强化!$C$12:$C$26,MATCH(装备强化附表!G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10</v>
      </c>
      <c r="H1333" s="54">
        <f t="shared" si="300"/>
        <v>20000</v>
      </c>
      <c r="I1333" s="54">
        <f>ROUNDUP(装备强化!$F$3*INDEX(装备强化!$C$12:$C$26,MATCH(装备强化附表!I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15</v>
      </c>
      <c r="J1333" s="54">
        <f t="shared" si="301"/>
        <v>30000</v>
      </c>
      <c r="K1333" s="54">
        <f>ROUNDUP(装备强化!$F$3*INDEX(装备强化!$C$12:$C$26,MATCH(装备强化附表!K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23</v>
      </c>
      <c r="L1333" s="54">
        <f t="shared" si="302"/>
        <v>46000</v>
      </c>
      <c r="M1333" s="54">
        <f>ROUNDUP(装备强化!$F$3*INDEX(装备强化!$C$12:$C$26,MATCH(装备强化附表!M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28</v>
      </c>
      <c r="N1333" s="54">
        <f t="shared" si="303"/>
        <v>56000</v>
      </c>
      <c r="O1333" s="54">
        <f>ROUNDUP(装备强化!$F$3*INDEX(装备强化!$C$12:$C$26,MATCH(装备强化附表!O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35</v>
      </c>
      <c r="P1333" s="54">
        <f t="shared" si="304"/>
        <v>70000</v>
      </c>
      <c r="Q1333" s="54">
        <f>ROUNDUP(装备强化!$F$3*INDEX(装备强化!$C$12:$C$26,MATCH(装备强化附表!Q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63</v>
      </c>
      <c r="R1333" s="54">
        <f t="shared" si="305"/>
        <v>126000</v>
      </c>
      <c r="S1333" s="54">
        <f>ROUNDUP(装备强化!$F$3*INDEX(装备强化!$C$12:$C$26,MATCH(装备强化附表!S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73</v>
      </c>
      <c r="T1333" s="54">
        <f t="shared" si="306"/>
        <v>146000</v>
      </c>
      <c r="U1333" s="54">
        <f>ROUNDUP(装备强化!$F$3*INDEX(装备强化!$C$12:$C$26,MATCH(装备强化附表!U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83</v>
      </c>
      <c r="V1333" s="54">
        <f t="shared" si="307"/>
        <v>166000</v>
      </c>
      <c r="W1333" s="54">
        <f>ROUNDUP(装备强化!$F$3*INDEX(装备强化!$C$12:$C$26,MATCH(装备强化附表!W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93</v>
      </c>
      <c r="X1333" s="54">
        <f t="shared" si="308"/>
        <v>186000</v>
      </c>
      <c r="Y1333" s="54">
        <f>ROUNDUP(装备强化!$F$3*INDEX(装备强化!$C$12:$C$26,MATCH(装备强化附表!Y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103</v>
      </c>
      <c r="Z1333" s="54">
        <f t="shared" si="309"/>
        <v>206000</v>
      </c>
      <c r="AA1333" s="54">
        <f>ROUNDUP(装备强化!$F$3*INDEX(装备强化!$C$12:$C$26,MATCH(装备强化附表!AA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180</v>
      </c>
      <c r="AB1333" s="54">
        <f t="shared" si="310"/>
        <v>360000</v>
      </c>
      <c r="AC1333" s="54">
        <f>ROUNDUP(装备强化!$F$3*INDEX(装备强化!$C$12:$C$26,MATCH(装备强化附表!AC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200</v>
      </c>
      <c r="AD1333" s="54">
        <f t="shared" si="311"/>
        <v>400000</v>
      </c>
      <c r="AE1333" s="54">
        <f>ROUNDUP(装备强化!$F$3*INDEX(装备强化!$C$12:$C$26,MATCH(装备强化附表!AE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220</v>
      </c>
      <c r="AF1333" s="54">
        <f t="shared" si="312"/>
        <v>440000</v>
      </c>
      <c r="AG1333" s="54">
        <f>ROUNDUP(装备强化!$F$3*INDEX(装备强化!$C$12:$C$26,MATCH(装备强化附表!AG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240</v>
      </c>
      <c r="AH1333" s="54">
        <f t="shared" si="313"/>
        <v>480000</v>
      </c>
      <c r="AI1333" s="54">
        <f>ROUNDUP(装备强化!$F$3*INDEX(装备强化!$C$12:$C$26,MATCH(装备强化附表!AI$1,装备强化!$B$12:$B$26,0))*INDEX(装备强化!$G$12:$G$16,MATCH(装备强化附表!$D1333,装备强化!$F$12:$F$16,0))*(INDEX(装备强化!$K$12:$K$26,MATCH(装备强化附表!$E1333,装备强化!$J$12:$J$26,0))+IF($B1333=1,装备强化!$K$28,0))*INDEX(装备强化!$O$12:$O$21,MATCH(装备强化附表!$C1333,装备强化!$N$12:$N$21,0)),0)</f>
        <v>260</v>
      </c>
      <c r="AJ1333" s="54">
        <f t="shared" si="314"/>
        <v>520000</v>
      </c>
    </row>
    <row r="1334" spans="1:36">
      <c r="A1334" t="s">
        <v>394</v>
      </c>
      <c r="B1334">
        <v>1</v>
      </c>
      <c r="C1334" t="s">
        <v>127</v>
      </c>
      <c r="D1334" t="s">
        <v>315</v>
      </c>
      <c r="E1334">
        <v>1</v>
      </c>
      <c r="F1334" t="s">
        <v>139</v>
      </c>
      <c r="G1334" s="54">
        <f>ROUNDUP(装备强化!$F$3*INDEX(装备强化!$C$12:$C$26,MATCH(装备强化附表!G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25</v>
      </c>
      <c r="H1334" s="54">
        <f t="shared" si="300"/>
        <v>50000</v>
      </c>
      <c r="I1334" s="54">
        <f>ROUNDUP(装备强化!$F$3*INDEX(装备强化!$C$12:$C$26,MATCH(装备强化附表!I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38</v>
      </c>
      <c r="J1334" s="54">
        <f t="shared" si="301"/>
        <v>76000</v>
      </c>
      <c r="K1334" s="54">
        <f>ROUNDUP(装备强化!$F$3*INDEX(装备强化!$C$12:$C$26,MATCH(装备强化附表!K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57</v>
      </c>
      <c r="L1334" s="54">
        <f t="shared" si="302"/>
        <v>114000</v>
      </c>
      <c r="M1334" s="54">
        <f>ROUNDUP(装备强化!$F$3*INDEX(装备强化!$C$12:$C$26,MATCH(装备强化附表!M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69</v>
      </c>
      <c r="N1334" s="54">
        <f t="shared" si="303"/>
        <v>138000</v>
      </c>
      <c r="O1334" s="54">
        <f>ROUNDUP(装备强化!$F$3*INDEX(装备强化!$C$12:$C$26,MATCH(装备强化附表!O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88</v>
      </c>
      <c r="P1334" s="54">
        <f t="shared" si="304"/>
        <v>176000</v>
      </c>
      <c r="Q1334" s="54">
        <f>ROUNDUP(装备强化!$F$3*INDEX(装备强化!$C$12:$C$26,MATCH(装备强化附表!Q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157</v>
      </c>
      <c r="R1334" s="54">
        <f t="shared" si="305"/>
        <v>314000</v>
      </c>
      <c r="S1334" s="54">
        <f>ROUNDUP(装备强化!$F$3*INDEX(装备强化!$C$12:$C$26,MATCH(装备强化附表!S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182</v>
      </c>
      <c r="T1334" s="54">
        <f t="shared" si="306"/>
        <v>364000</v>
      </c>
      <c r="U1334" s="54">
        <f>ROUNDUP(装备强化!$F$3*INDEX(装备强化!$C$12:$C$26,MATCH(装备强化附表!U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207</v>
      </c>
      <c r="V1334" s="54">
        <f t="shared" si="307"/>
        <v>414000</v>
      </c>
      <c r="W1334" s="54">
        <f>ROUNDUP(装备强化!$F$3*INDEX(装备强化!$C$12:$C$26,MATCH(装备强化附表!W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232</v>
      </c>
      <c r="X1334" s="54">
        <f t="shared" si="308"/>
        <v>464000</v>
      </c>
      <c r="Y1334" s="54">
        <f>ROUNDUP(装备强化!$F$3*INDEX(装备强化!$C$12:$C$26,MATCH(装备强化附表!Y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257</v>
      </c>
      <c r="Z1334" s="54">
        <f t="shared" si="309"/>
        <v>514000</v>
      </c>
      <c r="AA1334" s="54">
        <f>ROUNDUP(装备强化!$F$3*INDEX(装备强化!$C$12:$C$26,MATCH(装备强化附表!AA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450</v>
      </c>
      <c r="AB1334" s="54">
        <f t="shared" si="310"/>
        <v>900000</v>
      </c>
      <c r="AC1334" s="54">
        <f>ROUNDUP(装备强化!$F$3*INDEX(装备强化!$C$12:$C$26,MATCH(装备强化附表!AC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500</v>
      </c>
      <c r="AD1334" s="54">
        <f t="shared" si="311"/>
        <v>1000000</v>
      </c>
      <c r="AE1334" s="54">
        <f>ROUNDUP(装备强化!$F$3*INDEX(装备强化!$C$12:$C$26,MATCH(装备强化附表!AE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550</v>
      </c>
      <c r="AF1334" s="54">
        <f t="shared" si="312"/>
        <v>1100000</v>
      </c>
      <c r="AG1334" s="54">
        <f>ROUNDUP(装备强化!$F$3*INDEX(装备强化!$C$12:$C$26,MATCH(装备强化附表!AG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600</v>
      </c>
      <c r="AH1334" s="54">
        <f t="shared" si="313"/>
        <v>1200000</v>
      </c>
      <c r="AI1334" s="54">
        <f>ROUNDUP(装备强化!$F$3*INDEX(装备强化!$C$12:$C$26,MATCH(装备强化附表!AI$1,装备强化!$B$12:$B$26,0))*INDEX(装备强化!$G$12:$G$16,MATCH(装备强化附表!$D1334,装备强化!$F$12:$F$16,0))*(INDEX(装备强化!$K$12:$K$26,MATCH(装备强化附表!$E1334,装备强化!$J$12:$J$26,0))+IF($B1334=1,装备强化!$K$28,0))*INDEX(装备强化!$O$12:$O$21,MATCH(装备强化附表!$C1334,装备强化!$N$12:$N$21,0)),0)</f>
        <v>650</v>
      </c>
      <c r="AJ1334" s="54">
        <f t="shared" si="314"/>
        <v>1300000</v>
      </c>
    </row>
    <row r="1335" spans="1:36">
      <c r="A1335" t="s">
        <v>399</v>
      </c>
      <c r="B1335">
        <v>0</v>
      </c>
      <c r="C1335" t="s">
        <v>128</v>
      </c>
      <c r="D1335" t="s">
        <v>315</v>
      </c>
      <c r="E1335">
        <v>1</v>
      </c>
      <c r="F1335" t="s">
        <v>139</v>
      </c>
      <c r="G1335" s="54">
        <f>ROUNDUP(装备强化!$F$3*INDEX(装备强化!$C$12:$C$26,MATCH(装备强化附表!G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7</v>
      </c>
      <c r="H1335" s="54">
        <f t="shared" si="300"/>
        <v>14000</v>
      </c>
      <c r="I1335" s="54">
        <f>ROUNDUP(装备强化!$F$3*INDEX(装备强化!$C$12:$C$26,MATCH(装备强化附表!I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10</v>
      </c>
      <c r="J1335" s="54">
        <f t="shared" si="301"/>
        <v>20000</v>
      </c>
      <c r="K1335" s="54">
        <f>ROUNDUP(装备强化!$F$3*INDEX(装备强化!$C$12:$C$26,MATCH(装备强化附表!K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15</v>
      </c>
      <c r="L1335" s="54">
        <f t="shared" si="302"/>
        <v>30000</v>
      </c>
      <c r="M1335" s="54">
        <f>ROUNDUP(装备强化!$F$3*INDEX(装备强化!$C$12:$C$26,MATCH(装备强化附表!M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18</v>
      </c>
      <c r="N1335" s="54">
        <f t="shared" si="303"/>
        <v>36000</v>
      </c>
      <c r="O1335" s="54">
        <f>ROUNDUP(装备强化!$F$3*INDEX(装备强化!$C$12:$C$26,MATCH(装备强化附表!O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22</v>
      </c>
      <c r="P1335" s="54">
        <f t="shared" si="304"/>
        <v>44000</v>
      </c>
      <c r="Q1335" s="54">
        <f>ROUNDUP(装备强化!$F$3*INDEX(装备强化!$C$12:$C$26,MATCH(装备强化附表!Q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40</v>
      </c>
      <c r="R1335" s="54">
        <f t="shared" si="305"/>
        <v>80000</v>
      </c>
      <c r="S1335" s="54">
        <f>ROUNDUP(装备强化!$F$3*INDEX(装备强化!$C$12:$C$26,MATCH(装备强化附表!S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46</v>
      </c>
      <c r="T1335" s="54">
        <f t="shared" si="306"/>
        <v>92000</v>
      </c>
      <c r="U1335" s="54">
        <f>ROUNDUP(装备强化!$F$3*INDEX(装备强化!$C$12:$C$26,MATCH(装备强化附表!U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52</v>
      </c>
      <c r="V1335" s="54">
        <f t="shared" si="307"/>
        <v>104000</v>
      </c>
      <c r="W1335" s="54">
        <f>ROUNDUP(装备强化!$F$3*INDEX(装备强化!$C$12:$C$26,MATCH(装备强化附表!W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58</v>
      </c>
      <c r="X1335" s="54">
        <f t="shared" si="308"/>
        <v>116000</v>
      </c>
      <c r="Y1335" s="54">
        <f>ROUNDUP(装备强化!$F$3*INDEX(装备强化!$C$12:$C$26,MATCH(装备强化附表!Y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65</v>
      </c>
      <c r="Z1335" s="54">
        <f t="shared" si="309"/>
        <v>130000</v>
      </c>
      <c r="AA1335" s="54">
        <f>ROUNDUP(装备强化!$F$3*INDEX(装备强化!$C$12:$C$26,MATCH(装备强化附表!AA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113</v>
      </c>
      <c r="AB1335" s="54">
        <f t="shared" si="310"/>
        <v>226000</v>
      </c>
      <c r="AC1335" s="54">
        <f>ROUNDUP(装备强化!$F$3*INDEX(装备强化!$C$12:$C$26,MATCH(装备强化附表!AC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125</v>
      </c>
      <c r="AD1335" s="54">
        <f t="shared" si="311"/>
        <v>250000</v>
      </c>
      <c r="AE1335" s="54">
        <f>ROUNDUP(装备强化!$F$3*INDEX(装备强化!$C$12:$C$26,MATCH(装备强化附表!AE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138</v>
      </c>
      <c r="AF1335" s="54">
        <f t="shared" si="312"/>
        <v>276000</v>
      </c>
      <c r="AG1335" s="54">
        <f>ROUNDUP(装备强化!$F$3*INDEX(装备强化!$C$12:$C$26,MATCH(装备强化附表!AG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150</v>
      </c>
      <c r="AH1335" s="54">
        <f t="shared" si="313"/>
        <v>300000</v>
      </c>
      <c r="AI1335" s="54">
        <f>ROUNDUP(装备强化!$F$3*INDEX(装备强化!$C$12:$C$26,MATCH(装备强化附表!AI$1,装备强化!$B$12:$B$26,0))*INDEX(装备强化!$G$12:$G$16,MATCH(装备强化附表!$D1335,装备强化!$F$12:$F$16,0))*(INDEX(装备强化!$K$12:$K$26,MATCH(装备强化附表!$E1335,装备强化!$J$12:$J$26,0))+IF($B1335=1,装备强化!$K$28,0))*INDEX(装备强化!$O$12:$O$21,MATCH(装备强化附表!$C1335,装备强化!$N$12:$N$21,0)),0)</f>
        <v>163</v>
      </c>
      <c r="AJ1335" s="54">
        <f t="shared" si="314"/>
        <v>326000</v>
      </c>
    </row>
    <row r="1336" spans="1:36">
      <c r="A1336" t="s">
        <v>404</v>
      </c>
      <c r="B1336">
        <v>1</v>
      </c>
      <c r="C1336" t="s">
        <v>128</v>
      </c>
      <c r="D1336" t="s">
        <v>315</v>
      </c>
      <c r="E1336">
        <v>1</v>
      </c>
      <c r="F1336" t="s">
        <v>139</v>
      </c>
      <c r="G1336" s="54">
        <f>ROUNDUP(装备强化!$F$3*INDEX(装备强化!$C$12:$C$26,MATCH(装备强化附表!G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16</v>
      </c>
      <c r="H1336" s="54">
        <f t="shared" si="300"/>
        <v>32000</v>
      </c>
      <c r="I1336" s="54">
        <f>ROUNDUP(装备强化!$F$3*INDEX(装备强化!$C$12:$C$26,MATCH(装备强化附表!I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24</v>
      </c>
      <c r="J1336" s="54">
        <f t="shared" si="301"/>
        <v>48000</v>
      </c>
      <c r="K1336" s="54">
        <f>ROUNDUP(装备强化!$F$3*INDEX(装备强化!$C$12:$C$26,MATCH(装备强化附表!K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36</v>
      </c>
      <c r="L1336" s="54">
        <f t="shared" si="302"/>
        <v>72000</v>
      </c>
      <c r="M1336" s="54">
        <f>ROUNDUP(装备强化!$F$3*INDEX(装备强化!$C$12:$C$26,MATCH(装备强化附表!M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43</v>
      </c>
      <c r="N1336" s="54">
        <f t="shared" si="303"/>
        <v>86000</v>
      </c>
      <c r="O1336" s="54">
        <f>ROUNDUP(装备强化!$F$3*INDEX(装备强化!$C$12:$C$26,MATCH(装备强化附表!O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55</v>
      </c>
      <c r="P1336" s="54">
        <f t="shared" si="304"/>
        <v>110000</v>
      </c>
      <c r="Q1336" s="54">
        <f>ROUNDUP(装备强化!$F$3*INDEX(装备强化!$C$12:$C$26,MATCH(装备强化附表!Q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98</v>
      </c>
      <c r="R1336" s="54">
        <f t="shared" si="305"/>
        <v>196000</v>
      </c>
      <c r="S1336" s="54">
        <f>ROUNDUP(装备强化!$F$3*INDEX(装备强化!$C$12:$C$26,MATCH(装备强化附表!S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114</v>
      </c>
      <c r="T1336" s="54">
        <f t="shared" si="306"/>
        <v>228000</v>
      </c>
      <c r="U1336" s="54">
        <f>ROUNDUP(装备强化!$F$3*INDEX(装备强化!$C$12:$C$26,MATCH(装备强化附表!U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129</v>
      </c>
      <c r="V1336" s="54">
        <f t="shared" si="307"/>
        <v>258000</v>
      </c>
      <c r="W1336" s="54">
        <f>ROUNDUP(装备强化!$F$3*INDEX(装备强化!$C$12:$C$26,MATCH(装备强化附表!W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145</v>
      </c>
      <c r="X1336" s="54">
        <f t="shared" si="308"/>
        <v>290000</v>
      </c>
      <c r="Y1336" s="54">
        <f>ROUNDUP(装备强化!$F$3*INDEX(装备强化!$C$12:$C$26,MATCH(装备强化附表!Y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161</v>
      </c>
      <c r="Z1336" s="54">
        <f t="shared" si="309"/>
        <v>322000</v>
      </c>
      <c r="AA1336" s="54">
        <f>ROUNDUP(装备强化!$F$3*INDEX(装备强化!$C$12:$C$26,MATCH(装备强化附表!AA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282</v>
      </c>
      <c r="AB1336" s="54">
        <f t="shared" si="310"/>
        <v>564000</v>
      </c>
      <c r="AC1336" s="54">
        <f>ROUNDUP(装备强化!$F$3*INDEX(装备强化!$C$12:$C$26,MATCH(装备强化附表!AC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313</v>
      </c>
      <c r="AD1336" s="54">
        <f t="shared" si="311"/>
        <v>626000</v>
      </c>
      <c r="AE1336" s="54">
        <f>ROUNDUP(装备强化!$F$3*INDEX(装备强化!$C$12:$C$26,MATCH(装备强化附表!AE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344</v>
      </c>
      <c r="AF1336" s="54">
        <f t="shared" si="312"/>
        <v>688000</v>
      </c>
      <c r="AG1336" s="54">
        <f>ROUNDUP(装备强化!$F$3*INDEX(装备强化!$C$12:$C$26,MATCH(装备强化附表!AG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375</v>
      </c>
      <c r="AH1336" s="54">
        <f t="shared" si="313"/>
        <v>750000</v>
      </c>
      <c r="AI1336" s="54">
        <f>ROUNDUP(装备强化!$F$3*INDEX(装备强化!$C$12:$C$26,MATCH(装备强化附表!AI$1,装备强化!$B$12:$B$26,0))*INDEX(装备强化!$G$12:$G$16,MATCH(装备强化附表!$D1336,装备强化!$F$12:$F$16,0))*(INDEX(装备强化!$K$12:$K$26,MATCH(装备强化附表!$E1336,装备强化!$J$12:$J$26,0))+IF($B1336=1,装备强化!$K$28,0))*INDEX(装备强化!$O$12:$O$21,MATCH(装备强化附表!$C1336,装备强化!$N$12:$N$21,0)),0)</f>
        <v>407</v>
      </c>
      <c r="AJ1336" s="54">
        <f t="shared" si="314"/>
        <v>814000</v>
      </c>
    </row>
    <row r="1337" spans="1:36">
      <c r="A1337" t="s">
        <v>409</v>
      </c>
      <c r="B1337">
        <v>0</v>
      </c>
      <c r="C1337" t="s">
        <v>127</v>
      </c>
      <c r="D1337" t="s">
        <v>315</v>
      </c>
      <c r="E1337">
        <v>1</v>
      </c>
      <c r="F1337" t="s">
        <v>137</v>
      </c>
      <c r="G1337" s="54">
        <f>ROUNDUP(装备强化!$F$3*INDEX(装备强化!$C$12:$C$26,MATCH(装备强化附表!G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10</v>
      </c>
      <c r="H1337" s="54">
        <f t="shared" si="300"/>
        <v>20000</v>
      </c>
      <c r="I1337" s="54">
        <f>ROUNDUP(装备强化!$F$3*INDEX(装备强化!$C$12:$C$26,MATCH(装备强化附表!I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15</v>
      </c>
      <c r="J1337" s="54">
        <f t="shared" si="301"/>
        <v>30000</v>
      </c>
      <c r="K1337" s="54">
        <f>ROUNDUP(装备强化!$F$3*INDEX(装备强化!$C$12:$C$26,MATCH(装备强化附表!K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23</v>
      </c>
      <c r="L1337" s="54">
        <f t="shared" si="302"/>
        <v>46000</v>
      </c>
      <c r="M1337" s="54">
        <f>ROUNDUP(装备强化!$F$3*INDEX(装备强化!$C$12:$C$26,MATCH(装备强化附表!M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28</v>
      </c>
      <c r="N1337" s="54">
        <f t="shared" si="303"/>
        <v>56000</v>
      </c>
      <c r="O1337" s="54">
        <f>ROUNDUP(装备强化!$F$3*INDEX(装备强化!$C$12:$C$26,MATCH(装备强化附表!O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35</v>
      </c>
      <c r="P1337" s="54">
        <f t="shared" si="304"/>
        <v>70000</v>
      </c>
      <c r="Q1337" s="54">
        <f>ROUNDUP(装备强化!$F$3*INDEX(装备强化!$C$12:$C$26,MATCH(装备强化附表!Q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63</v>
      </c>
      <c r="R1337" s="54">
        <f t="shared" si="305"/>
        <v>126000</v>
      </c>
      <c r="S1337" s="54">
        <f>ROUNDUP(装备强化!$F$3*INDEX(装备强化!$C$12:$C$26,MATCH(装备强化附表!S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73</v>
      </c>
      <c r="T1337" s="54">
        <f t="shared" si="306"/>
        <v>146000</v>
      </c>
      <c r="U1337" s="54">
        <f>ROUNDUP(装备强化!$F$3*INDEX(装备强化!$C$12:$C$26,MATCH(装备强化附表!U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83</v>
      </c>
      <c r="V1337" s="54">
        <f t="shared" si="307"/>
        <v>166000</v>
      </c>
      <c r="W1337" s="54">
        <f>ROUNDUP(装备强化!$F$3*INDEX(装备强化!$C$12:$C$26,MATCH(装备强化附表!W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93</v>
      </c>
      <c r="X1337" s="54">
        <f t="shared" si="308"/>
        <v>186000</v>
      </c>
      <c r="Y1337" s="54">
        <f>ROUNDUP(装备强化!$F$3*INDEX(装备强化!$C$12:$C$26,MATCH(装备强化附表!Y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103</v>
      </c>
      <c r="Z1337" s="54">
        <f t="shared" si="309"/>
        <v>206000</v>
      </c>
      <c r="AA1337" s="54">
        <f>ROUNDUP(装备强化!$F$3*INDEX(装备强化!$C$12:$C$26,MATCH(装备强化附表!AA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180</v>
      </c>
      <c r="AB1337" s="54">
        <f t="shared" si="310"/>
        <v>360000</v>
      </c>
      <c r="AC1337" s="54">
        <f>ROUNDUP(装备强化!$F$3*INDEX(装备强化!$C$12:$C$26,MATCH(装备强化附表!AC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200</v>
      </c>
      <c r="AD1337" s="54">
        <f t="shared" si="311"/>
        <v>400000</v>
      </c>
      <c r="AE1337" s="54">
        <f>ROUNDUP(装备强化!$F$3*INDEX(装备强化!$C$12:$C$26,MATCH(装备强化附表!AE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220</v>
      </c>
      <c r="AF1337" s="54">
        <f t="shared" si="312"/>
        <v>440000</v>
      </c>
      <c r="AG1337" s="54">
        <f>ROUNDUP(装备强化!$F$3*INDEX(装备强化!$C$12:$C$26,MATCH(装备强化附表!AG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240</v>
      </c>
      <c r="AH1337" s="54">
        <f t="shared" si="313"/>
        <v>480000</v>
      </c>
      <c r="AI1337" s="54">
        <f>ROUNDUP(装备强化!$F$3*INDEX(装备强化!$C$12:$C$26,MATCH(装备强化附表!AI$1,装备强化!$B$12:$B$26,0))*INDEX(装备强化!$G$12:$G$16,MATCH(装备强化附表!$D1337,装备强化!$F$12:$F$16,0))*(INDEX(装备强化!$K$12:$K$26,MATCH(装备强化附表!$E1337,装备强化!$J$12:$J$26,0))+IF($B1337=1,装备强化!$K$28,0))*INDEX(装备强化!$O$12:$O$21,MATCH(装备强化附表!$C1337,装备强化!$N$12:$N$21,0)),0)</f>
        <v>260</v>
      </c>
      <c r="AJ1337" s="54">
        <f t="shared" si="314"/>
        <v>520000</v>
      </c>
    </row>
    <row r="1338" spans="1:36">
      <c r="A1338" t="s">
        <v>414</v>
      </c>
      <c r="B1338">
        <v>1</v>
      </c>
      <c r="C1338" t="s">
        <v>127</v>
      </c>
      <c r="D1338" t="s">
        <v>315</v>
      </c>
      <c r="E1338">
        <v>1</v>
      </c>
      <c r="F1338" t="s">
        <v>137</v>
      </c>
      <c r="G1338" s="54">
        <f>ROUNDUP(装备强化!$F$3*INDEX(装备强化!$C$12:$C$26,MATCH(装备强化附表!G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25</v>
      </c>
      <c r="H1338" s="54">
        <f t="shared" si="300"/>
        <v>50000</v>
      </c>
      <c r="I1338" s="54">
        <f>ROUNDUP(装备强化!$F$3*INDEX(装备强化!$C$12:$C$26,MATCH(装备强化附表!I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38</v>
      </c>
      <c r="J1338" s="54">
        <f t="shared" si="301"/>
        <v>76000</v>
      </c>
      <c r="K1338" s="54">
        <f>ROUNDUP(装备强化!$F$3*INDEX(装备强化!$C$12:$C$26,MATCH(装备强化附表!K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57</v>
      </c>
      <c r="L1338" s="54">
        <f t="shared" si="302"/>
        <v>114000</v>
      </c>
      <c r="M1338" s="54">
        <f>ROUNDUP(装备强化!$F$3*INDEX(装备强化!$C$12:$C$26,MATCH(装备强化附表!M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69</v>
      </c>
      <c r="N1338" s="54">
        <f t="shared" si="303"/>
        <v>138000</v>
      </c>
      <c r="O1338" s="54">
        <f>ROUNDUP(装备强化!$F$3*INDEX(装备强化!$C$12:$C$26,MATCH(装备强化附表!O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88</v>
      </c>
      <c r="P1338" s="54">
        <f t="shared" si="304"/>
        <v>176000</v>
      </c>
      <c r="Q1338" s="54">
        <f>ROUNDUP(装备强化!$F$3*INDEX(装备强化!$C$12:$C$26,MATCH(装备强化附表!Q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157</v>
      </c>
      <c r="R1338" s="54">
        <f t="shared" si="305"/>
        <v>314000</v>
      </c>
      <c r="S1338" s="54">
        <f>ROUNDUP(装备强化!$F$3*INDEX(装备强化!$C$12:$C$26,MATCH(装备强化附表!S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182</v>
      </c>
      <c r="T1338" s="54">
        <f t="shared" si="306"/>
        <v>364000</v>
      </c>
      <c r="U1338" s="54">
        <f>ROUNDUP(装备强化!$F$3*INDEX(装备强化!$C$12:$C$26,MATCH(装备强化附表!U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207</v>
      </c>
      <c r="V1338" s="54">
        <f t="shared" si="307"/>
        <v>414000</v>
      </c>
      <c r="W1338" s="54">
        <f>ROUNDUP(装备强化!$F$3*INDEX(装备强化!$C$12:$C$26,MATCH(装备强化附表!W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232</v>
      </c>
      <c r="X1338" s="54">
        <f t="shared" si="308"/>
        <v>464000</v>
      </c>
      <c r="Y1338" s="54">
        <f>ROUNDUP(装备强化!$F$3*INDEX(装备强化!$C$12:$C$26,MATCH(装备强化附表!Y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257</v>
      </c>
      <c r="Z1338" s="54">
        <f t="shared" si="309"/>
        <v>514000</v>
      </c>
      <c r="AA1338" s="54">
        <f>ROUNDUP(装备强化!$F$3*INDEX(装备强化!$C$12:$C$26,MATCH(装备强化附表!AA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450</v>
      </c>
      <c r="AB1338" s="54">
        <f t="shared" si="310"/>
        <v>900000</v>
      </c>
      <c r="AC1338" s="54">
        <f>ROUNDUP(装备强化!$F$3*INDEX(装备强化!$C$12:$C$26,MATCH(装备强化附表!AC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500</v>
      </c>
      <c r="AD1338" s="54">
        <f t="shared" si="311"/>
        <v>1000000</v>
      </c>
      <c r="AE1338" s="54">
        <f>ROUNDUP(装备强化!$F$3*INDEX(装备强化!$C$12:$C$26,MATCH(装备强化附表!AE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550</v>
      </c>
      <c r="AF1338" s="54">
        <f t="shared" si="312"/>
        <v>1100000</v>
      </c>
      <c r="AG1338" s="54">
        <f>ROUNDUP(装备强化!$F$3*INDEX(装备强化!$C$12:$C$26,MATCH(装备强化附表!AG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600</v>
      </c>
      <c r="AH1338" s="54">
        <f t="shared" si="313"/>
        <v>1200000</v>
      </c>
      <c r="AI1338" s="54">
        <f>ROUNDUP(装备强化!$F$3*INDEX(装备强化!$C$12:$C$26,MATCH(装备强化附表!AI$1,装备强化!$B$12:$B$26,0))*INDEX(装备强化!$G$12:$G$16,MATCH(装备强化附表!$D1338,装备强化!$F$12:$F$16,0))*(INDEX(装备强化!$K$12:$K$26,MATCH(装备强化附表!$E1338,装备强化!$J$12:$J$26,0))+IF($B1338=1,装备强化!$K$28,0))*INDEX(装备强化!$O$12:$O$21,MATCH(装备强化附表!$C1338,装备强化!$N$12:$N$21,0)),0)</f>
        <v>650</v>
      </c>
      <c r="AJ1338" s="54">
        <f t="shared" si="314"/>
        <v>1300000</v>
      </c>
    </row>
    <row r="1339" spans="1:36">
      <c r="A1339" t="s">
        <v>419</v>
      </c>
      <c r="B1339">
        <v>0</v>
      </c>
      <c r="C1339" t="s">
        <v>128</v>
      </c>
      <c r="D1339" t="s">
        <v>315</v>
      </c>
      <c r="E1339">
        <v>1</v>
      </c>
      <c r="F1339" t="s">
        <v>137</v>
      </c>
      <c r="G1339" s="54">
        <f>ROUNDUP(装备强化!$F$3*INDEX(装备强化!$C$12:$C$26,MATCH(装备强化附表!G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7</v>
      </c>
      <c r="H1339" s="54">
        <f t="shared" si="300"/>
        <v>14000</v>
      </c>
      <c r="I1339" s="54">
        <f>ROUNDUP(装备强化!$F$3*INDEX(装备强化!$C$12:$C$26,MATCH(装备强化附表!I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10</v>
      </c>
      <c r="J1339" s="54">
        <f t="shared" si="301"/>
        <v>20000</v>
      </c>
      <c r="K1339" s="54">
        <f>ROUNDUP(装备强化!$F$3*INDEX(装备强化!$C$12:$C$26,MATCH(装备强化附表!K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15</v>
      </c>
      <c r="L1339" s="54">
        <f t="shared" si="302"/>
        <v>30000</v>
      </c>
      <c r="M1339" s="54">
        <f>ROUNDUP(装备强化!$F$3*INDEX(装备强化!$C$12:$C$26,MATCH(装备强化附表!M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18</v>
      </c>
      <c r="N1339" s="54">
        <f t="shared" si="303"/>
        <v>36000</v>
      </c>
      <c r="O1339" s="54">
        <f>ROUNDUP(装备强化!$F$3*INDEX(装备强化!$C$12:$C$26,MATCH(装备强化附表!O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22</v>
      </c>
      <c r="P1339" s="54">
        <f t="shared" si="304"/>
        <v>44000</v>
      </c>
      <c r="Q1339" s="54">
        <f>ROUNDUP(装备强化!$F$3*INDEX(装备强化!$C$12:$C$26,MATCH(装备强化附表!Q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40</v>
      </c>
      <c r="R1339" s="54">
        <f t="shared" si="305"/>
        <v>80000</v>
      </c>
      <c r="S1339" s="54">
        <f>ROUNDUP(装备强化!$F$3*INDEX(装备强化!$C$12:$C$26,MATCH(装备强化附表!S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46</v>
      </c>
      <c r="T1339" s="54">
        <f t="shared" si="306"/>
        <v>92000</v>
      </c>
      <c r="U1339" s="54">
        <f>ROUNDUP(装备强化!$F$3*INDEX(装备强化!$C$12:$C$26,MATCH(装备强化附表!U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52</v>
      </c>
      <c r="V1339" s="54">
        <f t="shared" si="307"/>
        <v>104000</v>
      </c>
      <c r="W1339" s="54">
        <f>ROUNDUP(装备强化!$F$3*INDEX(装备强化!$C$12:$C$26,MATCH(装备强化附表!W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58</v>
      </c>
      <c r="X1339" s="54">
        <f t="shared" si="308"/>
        <v>116000</v>
      </c>
      <c r="Y1339" s="54">
        <f>ROUNDUP(装备强化!$F$3*INDEX(装备强化!$C$12:$C$26,MATCH(装备强化附表!Y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65</v>
      </c>
      <c r="Z1339" s="54">
        <f t="shared" si="309"/>
        <v>130000</v>
      </c>
      <c r="AA1339" s="54">
        <f>ROUNDUP(装备强化!$F$3*INDEX(装备强化!$C$12:$C$26,MATCH(装备强化附表!AA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113</v>
      </c>
      <c r="AB1339" s="54">
        <f t="shared" si="310"/>
        <v>226000</v>
      </c>
      <c r="AC1339" s="54">
        <f>ROUNDUP(装备强化!$F$3*INDEX(装备强化!$C$12:$C$26,MATCH(装备强化附表!AC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125</v>
      </c>
      <c r="AD1339" s="54">
        <f t="shared" si="311"/>
        <v>250000</v>
      </c>
      <c r="AE1339" s="54">
        <f>ROUNDUP(装备强化!$F$3*INDEX(装备强化!$C$12:$C$26,MATCH(装备强化附表!AE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138</v>
      </c>
      <c r="AF1339" s="54">
        <f t="shared" si="312"/>
        <v>276000</v>
      </c>
      <c r="AG1339" s="54">
        <f>ROUNDUP(装备强化!$F$3*INDEX(装备强化!$C$12:$C$26,MATCH(装备强化附表!AG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150</v>
      </c>
      <c r="AH1339" s="54">
        <f t="shared" si="313"/>
        <v>300000</v>
      </c>
      <c r="AI1339" s="54">
        <f>ROUNDUP(装备强化!$F$3*INDEX(装备强化!$C$12:$C$26,MATCH(装备强化附表!AI$1,装备强化!$B$12:$B$26,0))*INDEX(装备强化!$G$12:$G$16,MATCH(装备强化附表!$D1339,装备强化!$F$12:$F$16,0))*(INDEX(装备强化!$K$12:$K$26,MATCH(装备强化附表!$E1339,装备强化!$J$12:$J$26,0))+IF($B1339=1,装备强化!$K$28,0))*INDEX(装备强化!$O$12:$O$21,MATCH(装备强化附表!$C1339,装备强化!$N$12:$N$21,0)),0)</f>
        <v>163</v>
      </c>
      <c r="AJ1339" s="54">
        <f t="shared" si="314"/>
        <v>326000</v>
      </c>
    </row>
    <row r="1340" spans="1:36">
      <c r="A1340" t="s">
        <v>424</v>
      </c>
      <c r="B1340">
        <v>1</v>
      </c>
      <c r="C1340" t="s">
        <v>128</v>
      </c>
      <c r="D1340" t="s">
        <v>315</v>
      </c>
      <c r="E1340">
        <v>1</v>
      </c>
      <c r="F1340" t="s">
        <v>137</v>
      </c>
      <c r="G1340" s="54">
        <f>ROUNDUP(装备强化!$F$3*INDEX(装备强化!$C$12:$C$26,MATCH(装备强化附表!G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16</v>
      </c>
      <c r="H1340" s="54">
        <f t="shared" si="300"/>
        <v>32000</v>
      </c>
      <c r="I1340" s="54">
        <f>ROUNDUP(装备强化!$F$3*INDEX(装备强化!$C$12:$C$26,MATCH(装备强化附表!I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24</v>
      </c>
      <c r="J1340" s="54">
        <f t="shared" si="301"/>
        <v>48000</v>
      </c>
      <c r="K1340" s="54">
        <f>ROUNDUP(装备强化!$F$3*INDEX(装备强化!$C$12:$C$26,MATCH(装备强化附表!K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36</v>
      </c>
      <c r="L1340" s="54">
        <f t="shared" si="302"/>
        <v>72000</v>
      </c>
      <c r="M1340" s="54">
        <f>ROUNDUP(装备强化!$F$3*INDEX(装备强化!$C$12:$C$26,MATCH(装备强化附表!M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43</v>
      </c>
      <c r="N1340" s="54">
        <f t="shared" si="303"/>
        <v>86000</v>
      </c>
      <c r="O1340" s="54">
        <f>ROUNDUP(装备强化!$F$3*INDEX(装备强化!$C$12:$C$26,MATCH(装备强化附表!O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55</v>
      </c>
      <c r="P1340" s="54">
        <f t="shared" si="304"/>
        <v>110000</v>
      </c>
      <c r="Q1340" s="54">
        <f>ROUNDUP(装备强化!$F$3*INDEX(装备强化!$C$12:$C$26,MATCH(装备强化附表!Q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98</v>
      </c>
      <c r="R1340" s="54">
        <f t="shared" si="305"/>
        <v>196000</v>
      </c>
      <c r="S1340" s="54">
        <f>ROUNDUP(装备强化!$F$3*INDEX(装备强化!$C$12:$C$26,MATCH(装备强化附表!S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114</v>
      </c>
      <c r="T1340" s="54">
        <f t="shared" si="306"/>
        <v>228000</v>
      </c>
      <c r="U1340" s="54">
        <f>ROUNDUP(装备强化!$F$3*INDEX(装备强化!$C$12:$C$26,MATCH(装备强化附表!U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129</v>
      </c>
      <c r="V1340" s="54">
        <f t="shared" si="307"/>
        <v>258000</v>
      </c>
      <c r="W1340" s="54">
        <f>ROUNDUP(装备强化!$F$3*INDEX(装备强化!$C$12:$C$26,MATCH(装备强化附表!W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145</v>
      </c>
      <c r="X1340" s="54">
        <f t="shared" si="308"/>
        <v>290000</v>
      </c>
      <c r="Y1340" s="54">
        <f>ROUNDUP(装备强化!$F$3*INDEX(装备强化!$C$12:$C$26,MATCH(装备强化附表!Y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161</v>
      </c>
      <c r="Z1340" s="54">
        <f t="shared" si="309"/>
        <v>322000</v>
      </c>
      <c r="AA1340" s="54">
        <f>ROUNDUP(装备强化!$F$3*INDEX(装备强化!$C$12:$C$26,MATCH(装备强化附表!AA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282</v>
      </c>
      <c r="AB1340" s="54">
        <f t="shared" si="310"/>
        <v>564000</v>
      </c>
      <c r="AC1340" s="54">
        <f>ROUNDUP(装备强化!$F$3*INDEX(装备强化!$C$12:$C$26,MATCH(装备强化附表!AC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313</v>
      </c>
      <c r="AD1340" s="54">
        <f t="shared" si="311"/>
        <v>626000</v>
      </c>
      <c r="AE1340" s="54">
        <f>ROUNDUP(装备强化!$F$3*INDEX(装备强化!$C$12:$C$26,MATCH(装备强化附表!AE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344</v>
      </c>
      <c r="AF1340" s="54">
        <f t="shared" si="312"/>
        <v>688000</v>
      </c>
      <c r="AG1340" s="54">
        <f>ROUNDUP(装备强化!$F$3*INDEX(装备强化!$C$12:$C$26,MATCH(装备强化附表!AG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375</v>
      </c>
      <c r="AH1340" s="54">
        <f t="shared" si="313"/>
        <v>750000</v>
      </c>
      <c r="AI1340" s="54">
        <f>ROUNDUP(装备强化!$F$3*INDEX(装备强化!$C$12:$C$26,MATCH(装备强化附表!AI$1,装备强化!$B$12:$B$26,0))*INDEX(装备强化!$G$12:$G$16,MATCH(装备强化附表!$D1340,装备强化!$F$12:$F$16,0))*(INDEX(装备强化!$K$12:$K$26,MATCH(装备强化附表!$E1340,装备强化!$J$12:$J$26,0))+IF($B1340=1,装备强化!$K$28,0))*INDEX(装备强化!$O$12:$O$21,MATCH(装备强化附表!$C1340,装备强化!$N$12:$N$21,0)),0)</f>
        <v>407</v>
      </c>
      <c r="AJ1340" s="54">
        <f t="shared" si="314"/>
        <v>814000</v>
      </c>
    </row>
    <row r="1341" spans="1:36">
      <c r="A1341" t="s">
        <v>429</v>
      </c>
      <c r="B1341">
        <v>0</v>
      </c>
      <c r="C1341" t="s">
        <v>126</v>
      </c>
      <c r="D1341" t="s">
        <v>315</v>
      </c>
      <c r="E1341">
        <v>1</v>
      </c>
      <c r="F1341" t="s">
        <v>232</v>
      </c>
      <c r="G1341" s="54">
        <f>ROUNDUP(装备强化!$F$3*INDEX(装备强化!$C$12:$C$26,MATCH(装备强化附表!G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5</v>
      </c>
      <c r="H1341" s="54">
        <f t="shared" si="300"/>
        <v>10000</v>
      </c>
      <c r="I1341" s="54">
        <f>ROUNDUP(装备强化!$F$3*INDEX(装备强化!$C$12:$C$26,MATCH(装备强化附表!I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8</v>
      </c>
      <c r="J1341" s="54">
        <f t="shared" si="301"/>
        <v>16000</v>
      </c>
      <c r="K1341" s="54">
        <f>ROUNDUP(装备强化!$F$3*INDEX(装备强化!$C$12:$C$26,MATCH(装备强化附表!K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12</v>
      </c>
      <c r="L1341" s="54">
        <f t="shared" si="302"/>
        <v>24000</v>
      </c>
      <c r="M1341" s="54">
        <f>ROUNDUP(装备强化!$F$3*INDEX(装备强化!$C$12:$C$26,MATCH(装备强化附表!M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14</v>
      </c>
      <c r="N1341" s="54">
        <f t="shared" si="303"/>
        <v>28000</v>
      </c>
      <c r="O1341" s="54">
        <f>ROUNDUP(装备强化!$F$3*INDEX(装备强化!$C$12:$C$26,MATCH(装备强化附表!O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18</v>
      </c>
      <c r="P1341" s="54">
        <f t="shared" si="304"/>
        <v>36000</v>
      </c>
      <c r="Q1341" s="54">
        <f>ROUNDUP(装备强化!$F$3*INDEX(装备强化!$C$12:$C$26,MATCH(装备强化附表!Q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32</v>
      </c>
      <c r="R1341" s="54">
        <f t="shared" si="305"/>
        <v>64000</v>
      </c>
      <c r="S1341" s="54">
        <f>ROUNDUP(装备强化!$F$3*INDEX(装备强化!$C$12:$C$26,MATCH(装备强化附表!S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37</v>
      </c>
      <c r="T1341" s="54">
        <f t="shared" si="306"/>
        <v>74000</v>
      </c>
      <c r="U1341" s="54">
        <f>ROUNDUP(装备强化!$F$3*INDEX(装备强化!$C$12:$C$26,MATCH(装备强化附表!U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42</v>
      </c>
      <c r="V1341" s="54">
        <f t="shared" si="307"/>
        <v>84000</v>
      </c>
      <c r="W1341" s="54">
        <f>ROUNDUP(装备强化!$F$3*INDEX(装备强化!$C$12:$C$26,MATCH(装备强化附表!W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47</v>
      </c>
      <c r="X1341" s="54">
        <f t="shared" si="308"/>
        <v>94000</v>
      </c>
      <c r="Y1341" s="54">
        <f>ROUNDUP(装备强化!$F$3*INDEX(装备强化!$C$12:$C$26,MATCH(装备强化附表!Y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52</v>
      </c>
      <c r="Z1341" s="54">
        <f t="shared" si="309"/>
        <v>104000</v>
      </c>
      <c r="AA1341" s="54">
        <f>ROUNDUP(装备强化!$F$3*INDEX(装备强化!$C$12:$C$26,MATCH(装备强化附表!AA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90</v>
      </c>
      <c r="AB1341" s="54">
        <f t="shared" si="310"/>
        <v>180000</v>
      </c>
      <c r="AC1341" s="54">
        <f>ROUNDUP(装备强化!$F$3*INDEX(装备强化!$C$12:$C$26,MATCH(装备强化附表!AC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100</v>
      </c>
      <c r="AD1341" s="54">
        <f t="shared" si="311"/>
        <v>200000</v>
      </c>
      <c r="AE1341" s="54">
        <f>ROUNDUP(装备强化!$F$3*INDEX(装备强化!$C$12:$C$26,MATCH(装备强化附表!AE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110</v>
      </c>
      <c r="AF1341" s="54">
        <f t="shared" si="312"/>
        <v>220000</v>
      </c>
      <c r="AG1341" s="54">
        <f>ROUNDUP(装备强化!$F$3*INDEX(装备强化!$C$12:$C$26,MATCH(装备强化附表!AG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120</v>
      </c>
      <c r="AH1341" s="54">
        <f t="shared" si="313"/>
        <v>240000</v>
      </c>
      <c r="AI1341" s="54">
        <f>ROUNDUP(装备强化!$F$3*INDEX(装备强化!$C$12:$C$26,MATCH(装备强化附表!AI$1,装备强化!$B$12:$B$26,0))*INDEX(装备强化!$G$12:$G$16,MATCH(装备强化附表!$D1341,装备强化!$F$12:$F$16,0))*(INDEX(装备强化!$K$12:$K$26,MATCH(装备强化附表!$E1341,装备强化!$J$12:$J$26,0))+IF($B1341=1,装备强化!$K$28,0))*INDEX(装备强化!$O$12:$O$21,MATCH(装备强化附表!$C1341,装备强化!$N$12:$N$21,0)),0)</f>
        <v>130</v>
      </c>
      <c r="AJ1341" s="54">
        <f t="shared" si="314"/>
        <v>260000</v>
      </c>
    </row>
    <row r="1342" spans="1:36">
      <c r="A1342" t="s">
        <v>434</v>
      </c>
      <c r="B1342">
        <v>1</v>
      </c>
      <c r="C1342" t="s">
        <v>126</v>
      </c>
      <c r="D1342" t="s">
        <v>315</v>
      </c>
      <c r="E1342">
        <v>1</v>
      </c>
      <c r="F1342" t="s">
        <v>232</v>
      </c>
      <c r="G1342" s="54">
        <f>ROUNDUP(装备强化!$F$3*INDEX(装备强化!$C$12:$C$26,MATCH(装备强化附表!G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13</v>
      </c>
      <c r="H1342" s="54">
        <f t="shared" si="300"/>
        <v>26000</v>
      </c>
      <c r="I1342" s="54">
        <f>ROUNDUP(装备强化!$F$3*INDEX(装备强化!$C$12:$C$26,MATCH(装备强化附表!I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19</v>
      </c>
      <c r="J1342" s="54">
        <f t="shared" si="301"/>
        <v>38000</v>
      </c>
      <c r="K1342" s="54">
        <f>ROUNDUP(装备强化!$F$3*INDEX(装备强化!$C$12:$C$26,MATCH(装备强化附表!K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29</v>
      </c>
      <c r="L1342" s="54">
        <f t="shared" si="302"/>
        <v>58000</v>
      </c>
      <c r="M1342" s="54">
        <f>ROUNDUP(装备强化!$F$3*INDEX(装备强化!$C$12:$C$26,MATCH(装备强化附表!M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35</v>
      </c>
      <c r="N1342" s="54">
        <f t="shared" si="303"/>
        <v>70000</v>
      </c>
      <c r="O1342" s="54">
        <f>ROUNDUP(装备强化!$F$3*INDEX(装备强化!$C$12:$C$26,MATCH(装备强化附表!O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44</v>
      </c>
      <c r="P1342" s="54">
        <f t="shared" si="304"/>
        <v>88000</v>
      </c>
      <c r="Q1342" s="54">
        <f>ROUNDUP(装备强化!$F$3*INDEX(装备强化!$C$12:$C$26,MATCH(装备强化附表!Q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79</v>
      </c>
      <c r="R1342" s="54">
        <f t="shared" si="305"/>
        <v>158000</v>
      </c>
      <c r="S1342" s="54">
        <f>ROUNDUP(装备强化!$F$3*INDEX(装备强化!$C$12:$C$26,MATCH(装备强化附表!S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91</v>
      </c>
      <c r="T1342" s="54">
        <f t="shared" si="306"/>
        <v>182000</v>
      </c>
      <c r="U1342" s="54">
        <f>ROUNDUP(装备强化!$F$3*INDEX(装备强化!$C$12:$C$26,MATCH(装备强化附表!U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104</v>
      </c>
      <c r="V1342" s="54">
        <f t="shared" si="307"/>
        <v>208000</v>
      </c>
      <c r="W1342" s="54">
        <f>ROUNDUP(装备强化!$F$3*INDEX(装备强化!$C$12:$C$26,MATCH(装备强化附表!W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116</v>
      </c>
      <c r="X1342" s="54">
        <f t="shared" si="308"/>
        <v>232000</v>
      </c>
      <c r="Y1342" s="54">
        <f>ROUNDUP(装备强化!$F$3*INDEX(装备强化!$C$12:$C$26,MATCH(装备强化附表!Y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129</v>
      </c>
      <c r="Z1342" s="54">
        <f t="shared" si="309"/>
        <v>258000</v>
      </c>
      <c r="AA1342" s="54">
        <f>ROUNDUP(装备强化!$F$3*INDEX(装备强化!$C$12:$C$26,MATCH(装备强化附表!AA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225</v>
      </c>
      <c r="AB1342" s="54">
        <f t="shared" si="310"/>
        <v>450000</v>
      </c>
      <c r="AC1342" s="54">
        <f>ROUNDUP(装备强化!$F$3*INDEX(装备强化!$C$12:$C$26,MATCH(装备强化附表!AC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250</v>
      </c>
      <c r="AD1342" s="54">
        <f t="shared" si="311"/>
        <v>500000</v>
      </c>
      <c r="AE1342" s="54">
        <f>ROUNDUP(装备强化!$F$3*INDEX(装备强化!$C$12:$C$26,MATCH(装备强化附表!AE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275</v>
      </c>
      <c r="AF1342" s="54">
        <f t="shared" si="312"/>
        <v>550000</v>
      </c>
      <c r="AG1342" s="54">
        <f>ROUNDUP(装备强化!$F$3*INDEX(装备强化!$C$12:$C$26,MATCH(装备强化附表!AG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300</v>
      </c>
      <c r="AH1342" s="54">
        <f t="shared" si="313"/>
        <v>600000</v>
      </c>
      <c r="AI1342" s="54">
        <f>ROUNDUP(装备强化!$F$3*INDEX(装备强化!$C$12:$C$26,MATCH(装备强化附表!AI$1,装备强化!$B$12:$B$26,0))*INDEX(装备强化!$G$12:$G$16,MATCH(装备强化附表!$D1342,装备强化!$F$12:$F$16,0))*(INDEX(装备强化!$K$12:$K$26,MATCH(装备强化附表!$E1342,装备强化!$J$12:$J$26,0))+IF($B1342=1,装备强化!$K$28,0))*INDEX(装备强化!$O$12:$O$21,MATCH(装备强化附表!$C1342,装备强化!$N$12:$N$21,0)),0)</f>
        <v>325</v>
      </c>
      <c r="AJ1342" s="54">
        <f t="shared" si="314"/>
        <v>650000</v>
      </c>
    </row>
    <row r="1343" spans="1:36">
      <c r="A1343" t="s">
        <v>439</v>
      </c>
      <c r="B1343">
        <v>0</v>
      </c>
      <c r="C1343" t="s">
        <v>129</v>
      </c>
      <c r="D1343" t="s">
        <v>315</v>
      </c>
      <c r="E1343">
        <v>1</v>
      </c>
      <c r="F1343" t="s">
        <v>232</v>
      </c>
      <c r="G1343" s="54">
        <f>ROUNDUP(装备强化!$F$3*INDEX(装备强化!$C$12:$C$26,MATCH(装备强化附表!G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5</v>
      </c>
      <c r="H1343" s="54">
        <f t="shared" si="300"/>
        <v>10000</v>
      </c>
      <c r="I1343" s="54">
        <f>ROUNDUP(装备强化!$F$3*INDEX(装备强化!$C$12:$C$26,MATCH(装备强化附表!I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8</v>
      </c>
      <c r="J1343" s="54">
        <f t="shared" si="301"/>
        <v>16000</v>
      </c>
      <c r="K1343" s="54">
        <f>ROUNDUP(装备强化!$F$3*INDEX(装备强化!$C$12:$C$26,MATCH(装备强化附表!K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12</v>
      </c>
      <c r="L1343" s="54">
        <f t="shared" si="302"/>
        <v>24000</v>
      </c>
      <c r="M1343" s="54">
        <f>ROUNDUP(装备强化!$F$3*INDEX(装备强化!$C$12:$C$26,MATCH(装备强化附表!M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14</v>
      </c>
      <c r="N1343" s="54">
        <f t="shared" si="303"/>
        <v>28000</v>
      </c>
      <c r="O1343" s="54">
        <f>ROUNDUP(装备强化!$F$3*INDEX(装备强化!$C$12:$C$26,MATCH(装备强化附表!O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18</v>
      </c>
      <c r="P1343" s="54">
        <f t="shared" si="304"/>
        <v>36000</v>
      </c>
      <c r="Q1343" s="54">
        <f>ROUNDUP(装备强化!$F$3*INDEX(装备强化!$C$12:$C$26,MATCH(装备强化附表!Q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32</v>
      </c>
      <c r="R1343" s="54">
        <f t="shared" si="305"/>
        <v>64000</v>
      </c>
      <c r="S1343" s="54">
        <f>ROUNDUP(装备强化!$F$3*INDEX(装备强化!$C$12:$C$26,MATCH(装备强化附表!S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37</v>
      </c>
      <c r="T1343" s="54">
        <f t="shared" si="306"/>
        <v>74000</v>
      </c>
      <c r="U1343" s="54">
        <f>ROUNDUP(装备强化!$F$3*INDEX(装备强化!$C$12:$C$26,MATCH(装备强化附表!U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42</v>
      </c>
      <c r="V1343" s="54">
        <f t="shared" si="307"/>
        <v>84000</v>
      </c>
      <c r="W1343" s="54">
        <f>ROUNDUP(装备强化!$F$3*INDEX(装备强化!$C$12:$C$26,MATCH(装备强化附表!W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47</v>
      </c>
      <c r="X1343" s="54">
        <f t="shared" si="308"/>
        <v>94000</v>
      </c>
      <c r="Y1343" s="54">
        <f>ROUNDUP(装备强化!$F$3*INDEX(装备强化!$C$12:$C$26,MATCH(装备强化附表!Y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52</v>
      </c>
      <c r="Z1343" s="54">
        <f t="shared" si="309"/>
        <v>104000</v>
      </c>
      <c r="AA1343" s="54">
        <f>ROUNDUP(装备强化!$F$3*INDEX(装备强化!$C$12:$C$26,MATCH(装备强化附表!AA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90</v>
      </c>
      <c r="AB1343" s="54">
        <f t="shared" si="310"/>
        <v>180000</v>
      </c>
      <c r="AC1343" s="54">
        <f>ROUNDUP(装备强化!$F$3*INDEX(装备强化!$C$12:$C$26,MATCH(装备强化附表!AC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100</v>
      </c>
      <c r="AD1343" s="54">
        <f t="shared" si="311"/>
        <v>200000</v>
      </c>
      <c r="AE1343" s="54">
        <f>ROUNDUP(装备强化!$F$3*INDEX(装备强化!$C$12:$C$26,MATCH(装备强化附表!AE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110</v>
      </c>
      <c r="AF1343" s="54">
        <f t="shared" si="312"/>
        <v>220000</v>
      </c>
      <c r="AG1343" s="54">
        <f>ROUNDUP(装备强化!$F$3*INDEX(装备强化!$C$12:$C$26,MATCH(装备强化附表!AG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120</v>
      </c>
      <c r="AH1343" s="54">
        <f t="shared" si="313"/>
        <v>240000</v>
      </c>
      <c r="AI1343" s="54">
        <f>ROUNDUP(装备强化!$F$3*INDEX(装备强化!$C$12:$C$26,MATCH(装备强化附表!AI$1,装备强化!$B$12:$B$26,0))*INDEX(装备强化!$G$12:$G$16,MATCH(装备强化附表!$D1343,装备强化!$F$12:$F$16,0))*(INDEX(装备强化!$K$12:$K$26,MATCH(装备强化附表!$E1343,装备强化!$J$12:$J$26,0))+IF($B1343=1,装备强化!$K$28,0))*INDEX(装备强化!$O$12:$O$21,MATCH(装备强化附表!$C1343,装备强化!$N$12:$N$21,0)),0)</f>
        <v>130</v>
      </c>
      <c r="AJ1343" s="54">
        <f t="shared" si="314"/>
        <v>260000</v>
      </c>
    </row>
    <row r="1344" spans="1:36">
      <c r="A1344" t="s">
        <v>444</v>
      </c>
      <c r="B1344">
        <v>1</v>
      </c>
      <c r="C1344" t="s">
        <v>129</v>
      </c>
      <c r="D1344" t="s">
        <v>315</v>
      </c>
      <c r="E1344">
        <v>1</v>
      </c>
      <c r="F1344" t="s">
        <v>232</v>
      </c>
      <c r="G1344" s="54">
        <f>ROUNDUP(装备强化!$F$3*INDEX(装备强化!$C$12:$C$26,MATCH(装备强化附表!G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13</v>
      </c>
      <c r="H1344" s="54">
        <f t="shared" si="300"/>
        <v>26000</v>
      </c>
      <c r="I1344" s="54">
        <f>ROUNDUP(装备强化!$F$3*INDEX(装备强化!$C$12:$C$26,MATCH(装备强化附表!I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19</v>
      </c>
      <c r="J1344" s="54">
        <f t="shared" si="301"/>
        <v>38000</v>
      </c>
      <c r="K1344" s="54">
        <f>ROUNDUP(装备强化!$F$3*INDEX(装备强化!$C$12:$C$26,MATCH(装备强化附表!K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29</v>
      </c>
      <c r="L1344" s="54">
        <f t="shared" si="302"/>
        <v>58000</v>
      </c>
      <c r="M1344" s="54">
        <f>ROUNDUP(装备强化!$F$3*INDEX(装备强化!$C$12:$C$26,MATCH(装备强化附表!M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35</v>
      </c>
      <c r="N1344" s="54">
        <f t="shared" si="303"/>
        <v>70000</v>
      </c>
      <c r="O1344" s="54">
        <f>ROUNDUP(装备强化!$F$3*INDEX(装备强化!$C$12:$C$26,MATCH(装备强化附表!O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44</v>
      </c>
      <c r="P1344" s="54">
        <f t="shared" si="304"/>
        <v>88000</v>
      </c>
      <c r="Q1344" s="54">
        <f>ROUNDUP(装备强化!$F$3*INDEX(装备强化!$C$12:$C$26,MATCH(装备强化附表!Q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79</v>
      </c>
      <c r="R1344" s="54">
        <f t="shared" si="305"/>
        <v>158000</v>
      </c>
      <c r="S1344" s="54">
        <f>ROUNDUP(装备强化!$F$3*INDEX(装备强化!$C$12:$C$26,MATCH(装备强化附表!S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91</v>
      </c>
      <c r="T1344" s="54">
        <f t="shared" si="306"/>
        <v>182000</v>
      </c>
      <c r="U1344" s="54">
        <f>ROUNDUP(装备强化!$F$3*INDEX(装备强化!$C$12:$C$26,MATCH(装备强化附表!U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104</v>
      </c>
      <c r="V1344" s="54">
        <f t="shared" si="307"/>
        <v>208000</v>
      </c>
      <c r="W1344" s="54">
        <f>ROUNDUP(装备强化!$F$3*INDEX(装备强化!$C$12:$C$26,MATCH(装备强化附表!W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116</v>
      </c>
      <c r="X1344" s="54">
        <f t="shared" si="308"/>
        <v>232000</v>
      </c>
      <c r="Y1344" s="54">
        <f>ROUNDUP(装备强化!$F$3*INDEX(装备强化!$C$12:$C$26,MATCH(装备强化附表!Y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129</v>
      </c>
      <c r="Z1344" s="54">
        <f t="shared" si="309"/>
        <v>258000</v>
      </c>
      <c r="AA1344" s="54">
        <f>ROUNDUP(装备强化!$F$3*INDEX(装备强化!$C$12:$C$26,MATCH(装备强化附表!AA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225</v>
      </c>
      <c r="AB1344" s="54">
        <f t="shared" si="310"/>
        <v>450000</v>
      </c>
      <c r="AC1344" s="54">
        <f>ROUNDUP(装备强化!$F$3*INDEX(装备强化!$C$12:$C$26,MATCH(装备强化附表!AC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250</v>
      </c>
      <c r="AD1344" s="54">
        <f t="shared" si="311"/>
        <v>500000</v>
      </c>
      <c r="AE1344" s="54">
        <f>ROUNDUP(装备强化!$F$3*INDEX(装备强化!$C$12:$C$26,MATCH(装备强化附表!AE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275</v>
      </c>
      <c r="AF1344" s="54">
        <f t="shared" si="312"/>
        <v>550000</v>
      </c>
      <c r="AG1344" s="54">
        <f>ROUNDUP(装备强化!$F$3*INDEX(装备强化!$C$12:$C$26,MATCH(装备强化附表!AG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300</v>
      </c>
      <c r="AH1344" s="54">
        <f t="shared" si="313"/>
        <v>600000</v>
      </c>
      <c r="AI1344" s="54">
        <f>ROUNDUP(装备强化!$F$3*INDEX(装备强化!$C$12:$C$26,MATCH(装备强化附表!AI$1,装备强化!$B$12:$B$26,0))*INDEX(装备强化!$G$12:$G$16,MATCH(装备强化附表!$D1344,装备强化!$F$12:$F$16,0))*(INDEX(装备强化!$K$12:$K$26,MATCH(装备强化附表!$E1344,装备强化!$J$12:$J$26,0))+IF($B1344=1,装备强化!$K$28,0))*INDEX(装备强化!$O$12:$O$21,MATCH(装备强化附表!$C1344,装备强化!$N$12:$N$21,0)),0)</f>
        <v>325</v>
      </c>
      <c r="AJ1344" s="54">
        <f t="shared" si="314"/>
        <v>650000</v>
      </c>
    </row>
    <row r="1345" spans="1:36">
      <c r="A1345" t="s">
        <v>449</v>
      </c>
      <c r="B1345">
        <v>0</v>
      </c>
      <c r="C1345" t="s">
        <v>123</v>
      </c>
      <c r="D1345" t="s">
        <v>315</v>
      </c>
      <c r="E1345">
        <v>5</v>
      </c>
      <c r="F1345" t="s">
        <v>232</v>
      </c>
      <c r="G1345" s="54">
        <f>ROUNDUP(装备强化!$F$3*INDEX(装备强化!$C$12:$C$26,MATCH(装备强化附表!G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8</v>
      </c>
      <c r="H1345" s="54">
        <f t="shared" si="300"/>
        <v>16000</v>
      </c>
      <c r="I1345" s="54">
        <f>ROUNDUP(装备强化!$F$3*INDEX(装备强化!$C$12:$C$26,MATCH(装备强化附表!I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12</v>
      </c>
      <c r="J1345" s="54">
        <f t="shared" si="301"/>
        <v>24000</v>
      </c>
      <c r="K1345" s="54">
        <f>ROUNDUP(装备强化!$F$3*INDEX(装备强化!$C$12:$C$26,MATCH(装备强化附表!K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17</v>
      </c>
      <c r="L1345" s="54">
        <f t="shared" si="302"/>
        <v>34000</v>
      </c>
      <c r="M1345" s="54">
        <f>ROUNDUP(装备强化!$F$3*INDEX(装备强化!$C$12:$C$26,MATCH(装备强化附表!M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21</v>
      </c>
      <c r="N1345" s="54">
        <f t="shared" si="303"/>
        <v>42000</v>
      </c>
      <c r="O1345" s="54">
        <f>ROUNDUP(装备强化!$F$3*INDEX(装备强化!$C$12:$C$26,MATCH(装备强化附表!O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27</v>
      </c>
      <c r="P1345" s="54">
        <f t="shared" si="304"/>
        <v>54000</v>
      </c>
      <c r="Q1345" s="54">
        <f>ROUNDUP(装备强化!$F$3*INDEX(装备强化!$C$12:$C$26,MATCH(装备强化附表!Q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47</v>
      </c>
      <c r="R1345" s="54">
        <f t="shared" si="305"/>
        <v>94000</v>
      </c>
      <c r="S1345" s="54">
        <f>ROUNDUP(装备强化!$F$3*INDEX(装备强化!$C$12:$C$26,MATCH(装备强化附表!S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55</v>
      </c>
      <c r="T1345" s="54">
        <f t="shared" si="306"/>
        <v>110000</v>
      </c>
      <c r="U1345" s="54">
        <f>ROUNDUP(装备强化!$F$3*INDEX(装备强化!$C$12:$C$26,MATCH(装备强化附表!U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62</v>
      </c>
      <c r="V1345" s="54">
        <f t="shared" si="307"/>
        <v>124000</v>
      </c>
      <c r="W1345" s="54">
        <f>ROUNDUP(装备强化!$F$3*INDEX(装备强化!$C$12:$C$26,MATCH(装备强化附表!W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70</v>
      </c>
      <c r="X1345" s="54">
        <f t="shared" si="308"/>
        <v>140000</v>
      </c>
      <c r="Y1345" s="54">
        <f>ROUNDUP(装备强化!$F$3*INDEX(装备强化!$C$12:$C$26,MATCH(装备强化附表!Y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77</v>
      </c>
      <c r="Z1345" s="54">
        <f t="shared" si="309"/>
        <v>154000</v>
      </c>
      <c r="AA1345" s="54">
        <f>ROUNDUP(装备强化!$F$3*INDEX(装备强化!$C$12:$C$26,MATCH(装备强化附表!AA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135</v>
      </c>
      <c r="AB1345" s="54">
        <f t="shared" si="310"/>
        <v>270000</v>
      </c>
      <c r="AC1345" s="54">
        <f>ROUNDUP(装备强化!$F$3*INDEX(装备强化!$C$12:$C$26,MATCH(装备强化附表!AC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150</v>
      </c>
      <c r="AD1345" s="54">
        <f t="shared" si="311"/>
        <v>300000</v>
      </c>
      <c r="AE1345" s="54">
        <f>ROUNDUP(装备强化!$F$3*INDEX(装备强化!$C$12:$C$26,MATCH(装备强化附表!AE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165</v>
      </c>
      <c r="AF1345" s="54">
        <f t="shared" si="312"/>
        <v>330000</v>
      </c>
      <c r="AG1345" s="54">
        <f>ROUNDUP(装备强化!$F$3*INDEX(装备强化!$C$12:$C$26,MATCH(装备强化附表!AG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180</v>
      </c>
      <c r="AH1345" s="54">
        <f t="shared" si="313"/>
        <v>360000</v>
      </c>
      <c r="AI1345" s="54">
        <f>ROUNDUP(装备强化!$F$3*INDEX(装备强化!$C$12:$C$26,MATCH(装备强化附表!AI$1,装备强化!$B$12:$B$26,0))*INDEX(装备强化!$G$12:$G$16,MATCH(装备强化附表!$D1345,装备强化!$F$12:$F$16,0))*(INDEX(装备强化!$K$12:$K$26,MATCH(装备强化附表!$E1345,装备强化!$J$12:$J$26,0))+IF($B1345=1,装备强化!$K$28,0))*INDEX(装备强化!$O$12:$O$21,MATCH(装备强化附表!$C1345,装备强化!$N$12:$N$21,0)),0)</f>
        <v>195</v>
      </c>
      <c r="AJ1345" s="54">
        <f t="shared" si="314"/>
        <v>390000</v>
      </c>
    </row>
    <row r="1346" spans="1:36">
      <c r="A1346" t="s">
        <v>454</v>
      </c>
      <c r="B1346">
        <v>0</v>
      </c>
      <c r="C1346" t="s">
        <v>124</v>
      </c>
      <c r="D1346" t="s">
        <v>315</v>
      </c>
      <c r="E1346">
        <v>5</v>
      </c>
      <c r="F1346" t="s">
        <v>232</v>
      </c>
      <c r="G1346" s="54">
        <f>ROUNDUP(装备强化!$F$3*INDEX(装备强化!$C$12:$C$26,MATCH(装备强化附表!G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10</v>
      </c>
      <c r="H1346" s="54">
        <f t="shared" si="300"/>
        <v>20000</v>
      </c>
      <c r="I1346" s="54">
        <f>ROUNDUP(装备强化!$F$3*INDEX(装备强化!$C$12:$C$26,MATCH(装备强化附表!I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15</v>
      </c>
      <c r="J1346" s="54">
        <f t="shared" si="301"/>
        <v>30000</v>
      </c>
      <c r="K1346" s="54">
        <f>ROUNDUP(装备强化!$F$3*INDEX(装备强化!$C$12:$C$26,MATCH(装备强化附表!K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22</v>
      </c>
      <c r="L1346" s="54">
        <f t="shared" si="302"/>
        <v>44000</v>
      </c>
      <c r="M1346" s="54">
        <f>ROUNDUP(装备强化!$F$3*INDEX(装备强化!$C$12:$C$26,MATCH(装备强化附表!M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26</v>
      </c>
      <c r="N1346" s="54">
        <f t="shared" si="303"/>
        <v>52000</v>
      </c>
      <c r="O1346" s="54">
        <f>ROUNDUP(装备强化!$F$3*INDEX(装备强化!$C$12:$C$26,MATCH(装备强化附表!O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33</v>
      </c>
      <c r="P1346" s="54">
        <f t="shared" si="304"/>
        <v>66000</v>
      </c>
      <c r="Q1346" s="54">
        <f>ROUNDUP(装备强化!$F$3*INDEX(装备强化!$C$12:$C$26,MATCH(装备强化附表!Q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59</v>
      </c>
      <c r="R1346" s="54">
        <f t="shared" si="305"/>
        <v>118000</v>
      </c>
      <c r="S1346" s="54">
        <f>ROUNDUP(装备强化!$F$3*INDEX(装备强化!$C$12:$C$26,MATCH(装备强化附表!S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68</v>
      </c>
      <c r="T1346" s="54">
        <f t="shared" si="306"/>
        <v>136000</v>
      </c>
      <c r="U1346" s="54">
        <f>ROUNDUP(装备强化!$F$3*INDEX(装备强化!$C$12:$C$26,MATCH(装备强化附表!U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78</v>
      </c>
      <c r="V1346" s="54">
        <f t="shared" si="307"/>
        <v>156000</v>
      </c>
      <c r="W1346" s="54">
        <f>ROUNDUP(装备强化!$F$3*INDEX(装备强化!$C$12:$C$26,MATCH(装备强化附表!W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87</v>
      </c>
      <c r="X1346" s="54">
        <f t="shared" si="308"/>
        <v>174000</v>
      </c>
      <c r="Y1346" s="54">
        <f>ROUNDUP(装备强化!$F$3*INDEX(装备强化!$C$12:$C$26,MATCH(装备强化附表!Y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97</v>
      </c>
      <c r="Z1346" s="54">
        <f t="shared" si="309"/>
        <v>194000</v>
      </c>
      <c r="AA1346" s="54">
        <f>ROUNDUP(装备强化!$F$3*INDEX(装备强化!$C$12:$C$26,MATCH(装备强化附表!AA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169</v>
      </c>
      <c r="AB1346" s="54">
        <f t="shared" si="310"/>
        <v>338000</v>
      </c>
      <c r="AC1346" s="54">
        <f>ROUNDUP(装备强化!$F$3*INDEX(装备强化!$C$12:$C$26,MATCH(装备强化附表!AC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188</v>
      </c>
      <c r="AD1346" s="54">
        <f t="shared" si="311"/>
        <v>376000</v>
      </c>
      <c r="AE1346" s="54">
        <f>ROUNDUP(装备强化!$F$3*INDEX(装备强化!$C$12:$C$26,MATCH(装备强化附表!AE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207</v>
      </c>
      <c r="AF1346" s="54">
        <f t="shared" si="312"/>
        <v>414000</v>
      </c>
      <c r="AG1346" s="54">
        <f>ROUNDUP(装备强化!$F$3*INDEX(装备强化!$C$12:$C$26,MATCH(装备强化附表!AG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225</v>
      </c>
      <c r="AH1346" s="54">
        <f t="shared" si="313"/>
        <v>450000</v>
      </c>
      <c r="AI1346" s="54">
        <f>ROUNDUP(装备强化!$F$3*INDEX(装备强化!$C$12:$C$26,MATCH(装备强化附表!AI$1,装备强化!$B$12:$B$26,0))*INDEX(装备强化!$G$12:$G$16,MATCH(装备强化附表!$D1346,装备强化!$F$12:$F$16,0))*(INDEX(装备强化!$K$12:$K$26,MATCH(装备强化附表!$E1346,装备强化!$J$12:$J$26,0))+IF($B1346=1,装备强化!$K$28,0))*INDEX(装备强化!$O$12:$O$21,MATCH(装备强化附表!$C1346,装备强化!$N$12:$N$21,0)),0)</f>
        <v>244</v>
      </c>
      <c r="AJ1346" s="54">
        <f t="shared" si="314"/>
        <v>488000</v>
      </c>
    </row>
    <row r="1347" spans="1:36">
      <c r="A1347" t="s">
        <v>459</v>
      </c>
      <c r="B1347">
        <v>0</v>
      </c>
      <c r="C1347" t="s">
        <v>125</v>
      </c>
      <c r="D1347" t="s">
        <v>315</v>
      </c>
      <c r="E1347">
        <v>5</v>
      </c>
      <c r="F1347" t="s">
        <v>232</v>
      </c>
      <c r="G1347" s="54">
        <f>ROUNDUP(装备强化!$F$3*INDEX(装备强化!$C$12:$C$26,MATCH(装备强化附表!G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10</v>
      </c>
      <c r="H1347" s="54">
        <f t="shared" si="300"/>
        <v>20000</v>
      </c>
      <c r="I1347" s="54">
        <f>ROUNDUP(装备强化!$F$3*INDEX(装备强化!$C$12:$C$26,MATCH(装备强化附表!I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15</v>
      </c>
      <c r="J1347" s="54">
        <f t="shared" si="301"/>
        <v>30000</v>
      </c>
      <c r="K1347" s="54">
        <f>ROUNDUP(装备强化!$F$3*INDEX(装备强化!$C$12:$C$26,MATCH(装备强化附表!K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22</v>
      </c>
      <c r="L1347" s="54">
        <f t="shared" si="302"/>
        <v>44000</v>
      </c>
      <c r="M1347" s="54">
        <f>ROUNDUP(装备强化!$F$3*INDEX(装备强化!$C$12:$C$26,MATCH(装备强化附表!M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26</v>
      </c>
      <c r="N1347" s="54">
        <f t="shared" si="303"/>
        <v>52000</v>
      </c>
      <c r="O1347" s="54">
        <f>ROUNDUP(装备强化!$F$3*INDEX(装备强化!$C$12:$C$26,MATCH(装备强化附表!O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33</v>
      </c>
      <c r="P1347" s="54">
        <f t="shared" si="304"/>
        <v>66000</v>
      </c>
      <c r="Q1347" s="54">
        <f>ROUNDUP(装备强化!$F$3*INDEX(装备强化!$C$12:$C$26,MATCH(装备强化附表!Q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59</v>
      </c>
      <c r="R1347" s="54">
        <f t="shared" si="305"/>
        <v>118000</v>
      </c>
      <c r="S1347" s="54">
        <f>ROUNDUP(装备强化!$F$3*INDEX(装备强化!$C$12:$C$26,MATCH(装备强化附表!S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68</v>
      </c>
      <c r="T1347" s="54">
        <f t="shared" si="306"/>
        <v>136000</v>
      </c>
      <c r="U1347" s="54">
        <f>ROUNDUP(装备强化!$F$3*INDEX(装备强化!$C$12:$C$26,MATCH(装备强化附表!U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78</v>
      </c>
      <c r="V1347" s="54">
        <f t="shared" si="307"/>
        <v>156000</v>
      </c>
      <c r="W1347" s="54">
        <f>ROUNDUP(装备强化!$F$3*INDEX(装备强化!$C$12:$C$26,MATCH(装备强化附表!W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87</v>
      </c>
      <c r="X1347" s="54">
        <f t="shared" si="308"/>
        <v>174000</v>
      </c>
      <c r="Y1347" s="54">
        <f>ROUNDUP(装备强化!$F$3*INDEX(装备强化!$C$12:$C$26,MATCH(装备强化附表!Y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97</v>
      </c>
      <c r="Z1347" s="54">
        <f t="shared" si="309"/>
        <v>194000</v>
      </c>
      <c r="AA1347" s="54">
        <f>ROUNDUP(装备强化!$F$3*INDEX(装备强化!$C$12:$C$26,MATCH(装备强化附表!AA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169</v>
      </c>
      <c r="AB1347" s="54">
        <f t="shared" si="310"/>
        <v>338000</v>
      </c>
      <c r="AC1347" s="54">
        <f>ROUNDUP(装备强化!$F$3*INDEX(装备强化!$C$12:$C$26,MATCH(装备强化附表!AC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188</v>
      </c>
      <c r="AD1347" s="54">
        <f t="shared" si="311"/>
        <v>376000</v>
      </c>
      <c r="AE1347" s="54">
        <f>ROUNDUP(装备强化!$F$3*INDEX(装备强化!$C$12:$C$26,MATCH(装备强化附表!AE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207</v>
      </c>
      <c r="AF1347" s="54">
        <f t="shared" si="312"/>
        <v>414000</v>
      </c>
      <c r="AG1347" s="54">
        <f>ROUNDUP(装备强化!$F$3*INDEX(装备强化!$C$12:$C$26,MATCH(装备强化附表!AG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225</v>
      </c>
      <c r="AH1347" s="54">
        <f t="shared" si="313"/>
        <v>450000</v>
      </c>
      <c r="AI1347" s="54">
        <f>ROUNDUP(装备强化!$F$3*INDEX(装备强化!$C$12:$C$26,MATCH(装备强化附表!AI$1,装备强化!$B$12:$B$26,0))*INDEX(装备强化!$G$12:$G$16,MATCH(装备强化附表!$D1347,装备强化!$F$12:$F$16,0))*(INDEX(装备强化!$K$12:$K$26,MATCH(装备强化附表!$E1347,装备强化!$J$12:$J$26,0))+IF($B1347=1,装备强化!$K$28,0))*INDEX(装备强化!$O$12:$O$21,MATCH(装备强化附表!$C1347,装备强化!$N$12:$N$21,0)),0)</f>
        <v>244</v>
      </c>
      <c r="AJ1347" s="54">
        <f t="shared" si="314"/>
        <v>488000</v>
      </c>
    </row>
    <row r="1348" spans="1:36">
      <c r="A1348" t="s">
        <v>464</v>
      </c>
      <c r="B1348">
        <v>0</v>
      </c>
      <c r="C1348" t="s">
        <v>130</v>
      </c>
      <c r="D1348" t="s">
        <v>315</v>
      </c>
      <c r="E1348">
        <v>5</v>
      </c>
      <c r="F1348" t="s">
        <v>232</v>
      </c>
      <c r="G1348" s="54">
        <f>ROUNDUP(装备强化!$F$3*INDEX(装备强化!$C$12:$C$26,MATCH(装备强化附表!G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8</v>
      </c>
      <c r="H1348" s="54">
        <f t="shared" ref="H1348:H1411" si="315">G1348*2000</f>
        <v>16000</v>
      </c>
      <c r="I1348" s="54">
        <f>ROUNDUP(装备强化!$F$3*INDEX(装备强化!$C$12:$C$26,MATCH(装备强化附表!I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12</v>
      </c>
      <c r="J1348" s="54">
        <f t="shared" ref="J1348:J1411" si="316">I1348*2000</f>
        <v>24000</v>
      </c>
      <c r="K1348" s="54">
        <f>ROUNDUP(装备强化!$F$3*INDEX(装备强化!$C$12:$C$26,MATCH(装备强化附表!K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17</v>
      </c>
      <c r="L1348" s="54">
        <f t="shared" ref="L1348:L1411" si="317">K1348*2000</f>
        <v>34000</v>
      </c>
      <c r="M1348" s="54">
        <f>ROUNDUP(装备强化!$F$3*INDEX(装备强化!$C$12:$C$26,MATCH(装备强化附表!M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21</v>
      </c>
      <c r="N1348" s="54">
        <f t="shared" ref="N1348:N1411" si="318">M1348*2000</f>
        <v>42000</v>
      </c>
      <c r="O1348" s="54">
        <f>ROUNDUP(装备强化!$F$3*INDEX(装备强化!$C$12:$C$26,MATCH(装备强化附表!O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27</v>
      </c>
      <c r="P1348" s="54">
        <f t="shared" ref="P1348:P1411" si="319">O1348*2000</f>
        <v>54000</v>
      </c>
      <c r="Q1348" s="54">
        <f>ROUNDUP(装备强化!$F$3*INDEX(装备强化!$C$12:$C$26,MATCH(装备强化附表!Q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47</v>
      </c>
      <c r="R1348" s="54">
        <f t="shared" ref="R1348:R1411" si="320">Q1348*2000</f>
        <v>94000</v>
      </c>
      <c r="S1348" s="54">
        <f>ROUNDUP(装备强化!$F$3*INDEX(装备强化!$C$12:$C$26,MATCH(装备强化附表!S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55</v>
      </c>
      <c r="T1348" s="54">
        <f t="shared" ref="T1348:T1411" si="321">S1348*2000</f>
        <v>110000</v>
      </c>
      <c r="U1348" s="54">
        <f>ROUNDUP(装备强化!$F$3*INDEX(装备强化!$C$12:$C$26,MATCH(装备强化附表!U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62</v>
      </c>
      <c r="V1348" s="54">
        <f t="shared" ref="V1348:V1411" si="322">U1348*2000</f>
        <v>124000</v>
      </c>
      <c r="W1348" s="54">
        <f>ROUNDUP(装备强化!$F$3*INDEX(装备强化!$C$12:$C$26,MATCH(装备强化附表!W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70</v>
      </c>
      <c r="X1348" s="54">
        <f t="shared" ref="X1348:X1411" si="323">W1348*2000</f>
        <v>140000</v>
      </c>
      <c r="Y1348" s="54">
        <f>ROUNDUP(装备强化!$F$3*INDEX(装备强化!$C$12:$C$26,MATCH(装备强化附表!Y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77</v>
      </c>
      <c r="Z1348" s="54">
        <f t="shared" ref="Z1348:Z1411" si="324">Y1348*2000</f>
        <v>154000</v>
      </c>
      <c r="AA1348" s="54">
        <f>ROUNDUP(装备强化!$F$3*INDEX(装备强化!$C$12:$C$26,MATCH(装备强化附表!AA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135</v>
      </c>
      <c r="AB1348" s="54">
        <f t="shared" ref="AB1348:AB1411" si="325">AA1348*2000</f>
        <v>270000</v>
      </c>
      <c r="AC1348" s="54">
        <f>ROUNDUP(装备强化!$F$3*INDEX(装备强化!$C$12:$C$26,MATCH(装备强化附表!AC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150</v>
      </c>
      <c r="AD1348" s="54">
        <f t="shared" ref="AD1348:AD1411" si="326">AC1348*2000</f>
        <v>300000</v>
      </c>
      <c r="AE1348" s="54">
        <f>ROUNDUP(装备强化!$F$3*INDEX(装备强化!$C$12:$C$26,MATCH(装备强化附表!AE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165</v>
      </c>
      <c r="AF1348" s="54">
        <f t="shared" ref="AF1348:AF1411" si="327">AE1348*2000</f>
        <v>330000</v>
      </c>
      <c r="AG1348" s="54">
        <f>ROUNDUP(装备强化!$F$3*INDEX(装备强化!$C$12:$C$26,MATCH(装备强化附表!AG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180</v>
      </c>
      <c r="AH1348" s="54">
        <f t="shared" ref="AH1348:AH1411" si="328">AG1348*2000</f>
        <v>360000</v>
      </c>
      <c r="AI1348" s="54">
        <f>ROUNDUP(装备强化!$F$3*INDEX(装备强化!$C$12:$C$26,MATCH(装备强化附表!AI$1,装备强化!$B$12:$B$26,0))*INDEX(装备强化!$G$12:$G$16,MATCH(装备强化附表!$D1348,装备强化!$F$12:$F$16,0))*(INDEX(装备强化!$K$12:$K$26,MATCH(装备强化附表!$E1348,装备强化!$J$12:$J$26,0))+IF($B1348=1,装备强化!$K$28,0))*INDEX(装备强化!$O$12:$O$21,MATCH(装备强化附表!$C1348,装备强化!$N$12:$N$21,0)),0)</f>
        <v>195</v>
      </c>
      <c r="AJ1348" s="54">
        <f t="shared" ref="AJ1348:AJ1411" si="329">AI1348*2000</f>
        <v>390000</v>
      </c>
    </row>
    <row r="1349" spans="1:36">
      <c r="A1349" t="s">
        <v>469</v>
      </c>
      <c r="B1349">
        <v>0</v>
      </c>
      <c r="C1349" t="s">
        <v>131</v>
      </c>
      <c r="D1349" t="s">
        <v>315</v>
      </c>
      <c r="E1349">
        <v>5</v>
      </c>
      <c r="F1349" t="s">
        <v>232</v>
      </c>
      <c r="G1349" s="54">
        <f>ROUNDUP(装备强化!$F$3*INDEX(装备强化!$C$12:$C$26,MATCH(装备强化附表!G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8</v>
      </c>
      <c r="H1349" s="54">
        <f t="shared" si="315"/>
        <v>16000</v>
      </c>
      <c r="I1349" s="54">
        <f>ROUNDUP(装备强化!$F$3*INDEX(装备强化!$C$12:$C$26,MATCH(装备强化附表!I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12</v>
      </c>
      <c r="J1349" s="54">
        <f t="shared" si="316"/>
        <v>24000</v>
      </c>
      <c r="K1349" s="54">
        <f>ROUNDUP(装备强化!$F$3*INDEX(装备强化!$C$12:$C$26,MATCH(装备强化附表!K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17</v>
      </c>
      <c r="L1349" s="54">
        <f t="shared" si="317"/>
        <v>34000</v>
      </c>
      <c r="M1349" s="54">
        <f>ROUNDUP(装备强化!$F$3*INDEX(装备强化!$C$12:$C$26,MATCH(装备强化附表!M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21</v>
      </c>
      <c r="N1349" s="54">
        <f t="shared" si="318"/>
        <v>42000</v>
      </c>
      <c r="O1349" s="54">
        <f>ROUNDUP(装备强化!$F$3*INDEX(装备强化!$C$12:$C$26,MATCH(装备强化附表!O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27</v>
      </c>
      <c r="P1349" s="54">
        <f t="shared" si="319"/>
        <v>54000</v>
      </c>
      <c r="Q1349" s="54">
        <f>ROUNDUP(装备强化!$F$3*INDEX(装备强化!$C$12:$C$26,MATCH(装备强化附表!Q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47</v>
      </c>
      <c r="R1349" s="54">
        <f t="shared" si="320"/>
        <v>94000</v>
      </c>
      <c r="S1349" s="54">
        <f>ROUNDUP(装备强化!$F$3*INDEX(装备强化!$C$12:$C$26,MATCH(装备强化附表!S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55</v>
      </c>
      <c r="T1349" s="54">
        <f t="shared" si="321"/>
        <v>110000</v>
      </c>
      <c r="U1349" s="54">
        <f>ROUNDUP(装备强化!$F$3*INDEX(装备强化!$C$12:$C$26,MATCH(装备强化附表!U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62</v>
      </c>
      <c r="V1349" s="54">
        <f t="shared" si="322"/>
        <v>124000</v>
      </c>
      <c r="W1349" s="54">
        <f>ROUNDUP(装备强化!$F$3*INDEX(装备强化!$C$12:$C$26,MATCH(装备强化附表!W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70</v>
      </c>
      <c r="X1349" s="54">
        <f t="shared" si="323"/>
        <v>140000</v>
      </c>
      <c r="Y1349" s="54">
        <f>ROUNDUP(装备强化!$F$3*INDEX(装备强化!$C$12:$C$26,MATCH(装备强化附表!Y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77</v>
      </c>
      <c r="Z1349" s="54">
        <f t="shared" si="324"/>
        <v>154000</v>
      </c>
      <c r="AA1349" s="54">
        <f>ROUNDUP(装备强化!$F$3*INDEX(装备强化!$C$12:$C$26,MATCH(装备强化附表!AA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135</v>
      </c>
      <c r="AB1349" s="54">
        <f t="shared" si="325"/>
        <v>270000</v>
      </c>
      <c r="AC1349" s="54">
        <f>ROUNDUP(装备强化!$F$3*INDEX(装备强化!$C$12:$C$26,MATCH(装备强化附表!AC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150</v>
      </c>
      <c r="AD1349" s="54">
        <f t="shared" si="326"/>
        <v>300000</v>
      </c>
      <c r="AE1349" s="54">
        <f>ROUNDUP(装备强化!$F$3*INDEX(装备强化!$C$12:$C$26,MATCH(装备强化附表!AE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165</v>
      </c>
      <c r="AF1349" s="54">
        <f t="shared" si="327"/>
        <v>330000</v>
      </c>
      <c r="AG1349" s="54">
        <f>ROUNDUP(装备强化!$F$3*INDEX(装备强化!$C$12:$C$26,MATCH(装备强化附表!AG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180</v>
      </c>
      <c r="AH1349" s="54">
        <f t="shared" si="328"/>
        <v>360000</v>
      </c>
      <c r="AI1349" s="54">
        <f>ROUNDUP(装备强化!$F$3*INDEX(装备强化!$C$12:$C$26,MATCH(装备强化附表!AI$1,装备强化!$B$12:$B$26,0))*INDEX(装备强化!$G$12:$G$16,MATCH(装备强化附表!$D1349,装备强化!$F$12:$F$16,0))*(INDEX(装备强化!$K$12:$K$26,MATCH(装备强化附表!$E1349,装备强化!$J$12:$J$26,0))+IF($B1349=1,装备强化!$K$28,0))*INDEX(装备强化!$O$12:$O$21,MATCH(装备强化附表!$C1349,装备强化!$N$12:$N$21,0)),0)</f>
        <v>195</v>
      </c>
      <c r="AJ1349" s="54">
        <f t="shared" si="329"/>
        <v>390000</v>
      </c>
    </row>
    <row r="1350" spans="1:36">
      <c r="A1350" t="s">
        <v>474</v>
      </c>
      <c r="B1350">
        <v>0</v>
      </c>
      <c r="C1350" t="s">
        <v>132</v>
      </c>
      <c r="D1350" t="s">
        <v>315</v>
      </c>
      <c r="E1350">
        <v>5</v>
      </c>
      <c r="F1350" t="s">
        <v>232</v>
      </c>
      <c r="G1350" s="54">
        <f>ROUNDUP(装备强化!$F$3*INDEX(装备强化!$C$12:$C$26,MATCH(装备强化附表!G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5</v>
      </c>
      <c r="H1350" s="54">
        <f t="shared" si="315"/>
        <v>10000</v>
      </c>
      <c r="I1350" s="54">
        <f>ROUNDUP(装备强化!$F$3*INDEX(装备强化!$C$12:$C$26,MATCH(装备强化附表!I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7</v>
      </c>
      <c r="J1350" s="54">
        <f t="shared" si="316"/>
        <v>14000</v>
      </c>
      <c r="K1350" s="54">
        <f>ROUNDUP(装备强化!$F$3*INDEX(装备强化!$C$12:$C$26,MATCH(装备强化附表!K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11</v>
      </c>
      <c r="L1350" s="54">
        <f t="shared" si="317"/>
        <v>22000</v>
      </c>
      <c r="M1350" s="54">
        <f>ROUNDUP(装备强化!$F$3*INDEX(装备强化!$C$12:$C$26,MATCH(装备强化附表!M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13</v>
      </c>
      <c r="N1350" s="54">
        <f t="shared" si="318"/>
        <v>26000</v>
      </c>
      <c r="O1350" s="54">
        <f>ROUNDUP(装备强化!$F$3*INDEX(装备强化!$C$12:$C$26,MATCH(装备强化附表!O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16</v>
      </c>
      <c r="P1350" s="54">
        <f t="shared" si="319"/>
        <v>32000</v>
      </c>
      <c r="Q1350" s="54">
        <f>ROUNDUP(装备强化!$F$3*INDEX(装备强化!$C$12:$C$26,MATCH(装备强化附表!Q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29</v>
      </c>
      <c r="R1350" s="54">
        <f t="shared" si="320"/>
        <v>58000</v>
      </c>
      <c r="S1350" s="54">
        <f>ROUNDUP(装备强化!$F$3*INDEX(装备强化!$C$12:$C$26,MATCH(装备强化附表!S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33</v>
      </c>
      <c r="T1350" s="54">
        <f t="shared" si="321"/>
        <v>66000</v>
      </c>
      <c r="U1350" s="54">
        <f>ROUNDUP(装备强化!$F$3*INDEX(装备强化!$C$12:$C$26,MATCH(装备强化附表!U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38</v>
      </c>
      <c r="V1350" s="54">
        <f t="shared" si="322"/>
        <v>76000</v>
      </c>
      <c r="W1350" s="54">
        <f>ROUNDUP(装备强化!$F$3*INDEX(装备强化!$C$12:$C$26,MATCH(装备强化附表!W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42</v>
      </c>
      <c r="X1350" s="54">
        <f t="shared" si="323"/>
        <v>84000</v>
      </c>
      <c r="Y1350" s="54">
        <f>ROUNDUP(装备强化!$F$3*INDEX(装备强化!$C$12:$C$26,MATCH(装备强化附表!Y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47</v>
      </c>
      <c r="Z1350" s="54">
        <f t="shared" si="324"/>
        <v>94000</v>
      </c>
      <c r="AA1350" s="54">
        <f>ROUNDUP(装备强化!$F$3*INDEX(装备强化!$C$12:$C$26,MATCH(装备强化附表!AA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81</v>
      </c>
      <c r="AB1350" s="54">
        <f t="shared" si="325"/>
        <v>162000</v>
      </c>
      <c r="AC1350" s="54">
        <f>ROUNDUP(装备强化!$F$3*INDEX(装备强化!$C$12:$C$26,MATCH(装备强化附表!AC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90</v>
      </c>
      <c r="AD1350" s="54">
        <f t="shared" si="326"/>
        <v>180000</v>
      </c>
      <c r="AE1350" s="54">
        <f>ROUNDUP(装备强化!$F$3*INDEX(装备强化!$C$12:$C$26,MATCH(装备强化附表!AE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99</v>
      </c>
      <c r="AF1350" s="54">
        <f t="shared" si="327"/>
        <v>198000</v>
      </c>
      <c r="AG1350" s="54">
        <f>ROUNDUP(装备强化!$F$3*INDEX(装备强化!$C$12:$C$26,MATCH(装备强化附表!AG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108</v>
      </c>
      <c r="AH1350" s="54">
        <f t="shared" si="328"/>
        <v>216000</v>
      </c>
      <c r="AI1350" s="54">
        <f>ROUNDUP(装备强化!$F$3*INDEX(装备强化!$C$12:$C$26,MATCH(装备强化附表!AI$1,装备强化!$B$12:$B$26,0))*INDEX(装备强化!$G$12:$G$16,MATCH(装备强化附表!$D1350,装备强化!$F$12:$F$16,0))*(INDEX(装备强化!$K$12:$K$26,MATCH(装备强化附表!$E1350,装备强化!$J$12:$J$26,0))+IF($B1350=1,装备强化!$K$28,0))*INDEX(装备强化!$O$12:$O$21,MATCH(装备强化附表!$C1350,装备强化!$N$12:$N$21,0)),0)</f>
        <v>117</v>
      </c>
      <c r="AJ1350" s="54">
        <f t="shared" si="329"/>
        <v>234000</v>
      </c>
    </row>
    <row r="1351" spans="1:36">
      <c r="A1351" t="s">
        <v>479</v>
      </c>
      <c r="B1351">
        <v>0</v>
      </c>
      <c r="C1351" t="s">
        <v>127</v>
      </c>
      <c r="D1351" t="s">
        <v>315</v>
      </c>
      <c r="E1351">
        <v>5</v>
      </c>
      <c r="F1351" t="s">
        <v>135</v>
      </c>
      <c r="G1351" s="54">
        <f>ROUNDUP(装备强化!$F$3*INDEX(装备强化!$C$12:$C$26,MATCH(装备强化附表!G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15</v>
      </c>
      <c r="H1351" s="54">
        <f t="shared" si="315"/>
        <v>30000</v>
      </c>
      <c r="I1351" s="54">
        <f>ROUNDUP(装备强化!$F$3*INDEX(装备强化!$C$12:$C$26,MATCH(装备强化附表!I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23</v>
      </c>
      <c r="J1351" s="54">
        <f t="shared" si="316"/>
        <v>46000</v>
      </c>
      <c r="K1351" s="54">
        <f>ROUNDUP(装备强化!$F$3*INDEX(装备强化!$C$12:$C$26,MATCH(装备强化附表!K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34</v>
      </c>
      <c r="L1351" s="54">
        <f t="shared" si="317"/>
        <v>68000</v>
      </c>
      <c r="M1351" s="54">
        <f>ROUNDUP(装备强化!$F$3*INDEX(装备强化!$C$12:$C$26,MATCH(装备强化附表!M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42</v>
      </c>
      <c r="N1351" s="54">
        <f t="shared" si="318"/>
        <v>84000</v>
      </c>
      <c r="O1351" s="54">
        <f>ROUNDUP(装备强化!$F$3*INDEX(装备强化!$C$12:$C$26,MATCH(装备强化附表!O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53</v>
      </c>
      <c r="P1351" s="54">
        <f t="shared" si="319"/>
        <v>106000</v>
      </c>
      <c r="Q1351" s="54">
        <f>ROUNDUP(装备强化!$F$3*INDEX(装备强化!$C$12:$C$26,MATCH(装备强化附表!Q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94</v>
      </c>
      <c r="R1351" s="54">
        <f t="shared" si="320"/>
        <v>188000</v>
      </c>
      <c r="S1351" s="54">
        <f>ROUNDUP(装备强化!$F$3*INDEX(装备强化!$C$12:$C$26,MATCH(装备强化附表!S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109</v>
      </c>
      <c r="T1351" s="54">
        <f t="shared" si="321"/>
        <v>218000</v>
      </c>
      <c r="U1351" s="54">
        <f>ROUNDUP(装备强化!$F$3*INDEX(装备强化!$C$12:$C$26,MATCH(装备强化附表!U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124</v>
      </c>
      <c r="V1351" s="54">
        <f t="shared" si="322"/>
        <v>248000</v>
      </c>
      <c r="W1351" s="54">
        <f>ROUNDUP(装备强化!$F$3*INDEX(装备强化!$C$12:$C$26,MATCH(装备强化附表!W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139</v>
      </c>
      <c r="X1351" s="54">
        <f t="shared" si="323"/>
        <v>278000</v>
      </c>
      <c r="Y1351" s="54">
        <f>ROUNDUP(装备强化!$F$3*INDEX(装备强化!$C$12:$C$26,MATCH(装备强化附表!Y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154</v>
      </c>
      <c r="Z1351" s="54">
        <f t="shared" si="324"/>
        <v>308000</v>
      </c>
      <c r="AA1351" s="54">
        <f>ROUNDUP(装备强化!$F$3*INDEX(装备强化!$C$12:$C$26,MATCH(装备强化附表!AA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270</v>
      </c>
      <c r="AB1351" s="54">
        <f t="shared" si="325"/>
        <v>540000</v>
      </c>
      <c r="AC1351" s="54">
        <f>ROUNDUP(装备强化!$F$3*INDEX(装备强化!$C$12:$C$26,MATCH(装备强化附表!AC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300</v>
      </c>
      <c r="AD1351" s="54">
        <f t="shared" si="326"/>
        <v>600000</v>
      </c>
      <c r="AE1351" s="54">
        <f>ROUNDUP(装备强化!$F$3*INDEX(装备强化!$C$12:$C$26,MATCH(装备强化附表!AE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330</v>
      </c>
      <c r="AF1351" s="54">
        <f t="shared" si="327"/>
        <v>660000</v>
      </c>
      <c r="AG1351" s="54">
        <f>ROUNDUP(装备强化!$F$3*INDEX(装备强化!$C$12:$C$26,MATCH(装备强化附表!AG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360</v>
      </c>
      <c r="AH1351" s="54">
        <f t="shared" si="328"/>
        <v>720000</v>
      </c>
      <c r="AI1351" s="54">
        <f>ROUNDUP(装备强化!$F$3*INDEX(装备强化!$C$12:$C$26,MATCH(装备强化附表!AI$1,装备强化!$B$12:$B$26,0))*INDEX(装备强化!$G$12:$G$16,MATCH(装备强化附表!$D1351,装备强化!$F$12:$F$16,0))*(INDEX(装备强化!$K$12:$K$26,MATCH(装备强化附表!$E1351,装备强化!$J$12:$J$26,0))+IF($B1351=1,装备强化!$K$28,0))*INDEX(装备强化!$O$12:$O$21,MATCH(装备强化附表!$C1351,装备强化!$N$12:$N$21,0)),0)</f>
        <v>390</v>
      </c>
      <c r="AJ1351" s="54">
        <f t="shared" si="329"/>
        <v>780000</v>
      </c>
    </row>
    <row r="1352" spans="1:36">
      <c r="A1352" t="s">
        <v>484</v>
      </c>
      <c r="B1352">
        <v>1</v>
      </c>
      <c r="C1352" t="s">
        <v>127</v>
      </c>
      <c r="D1352" t="s">
        <v>315</v>
      </c>
      <c r="E1352">
        <v>5</v>
      </c>
      <c r="F1352" t="s">
        <v>135</v>
      </c>
      <c r="G1352" s="54">
        <f>ROUNDUP(装备强化!$F$3*INDEX(装备强化!$C$12:$C$26,MATCH(装备强化附表!G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30</v>
      </c>
      <c r="H1352" s="54">
        <f t="shared" si="315"/>
        <v>60000</v>
      </c>
      <c r="I1352" s="54">
        <f>ROUNDUP(装备强化!$F$3*INDEX(装备强化!$C$12:$C$26,MATCH(装备强化附表!I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45</v>
      </c>
      <c r="J1352" s="54">
        <f t="shared" si="316"/>
        <v>90000</v>
      </c>
      <c r="K1352" s="54">
        <f>ROUNDUP(装备强化!$F$3*INDEX(装备强化!$C$12:$C$26,MATCH(装备强化附表!K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68</v>
      </c>
      <c r="L1352" s="54">
        <f t="shared" si="317"/>
        <v>136000</v>
      </c>
      <c r="M1352" s="54">
        <f>ROUNDUP(装备强化!$F$3*INDEX(装备强化!$C$12:$C$26,MATCH(装备强化附表!M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83</v>
      </c>
      <c r="N1352" s="54">
        <f t="shared" si="318"/>
        <v>166000</v>
      </c>
      <c r="O1352" s="54">
        <f>ROUNDUP(装备强化!$F$3*INDEX(装备强化!$C$12:$C$26,MATCH(装备强化附表!O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105</v>
      </c>
      <c r="P1352" s="54">
        <f t="shared" si="319"/>
        <v>210000</v>
      </c>
      <c r="Q1352" s="54">
        <f>ROUNDUP(装备强化!$F$3*INDEX(装备强化!$C$12:$C$26,MATCH(装备强化附表!Q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188</v>
      </c>
      <c r="R1352" s="54">
        <f t="shared" si="320"/>
        <v>376000</v>
      </c>
      <c r="S1352" s="54">
        <f>ROUNDUP(装备强化!$F$3*INDEX(装备强化!$C$12:$C$26,MATCH(装备强化附表!S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218</v>
      </c>
      <c r="T1352" s="54">
        <f t="shared" si="321"/>
        <v>436000</v>
      </c>
      <c r="U1352" s="54">
        <f>ROUNDUP(装备强化!$F$3*INDEX(装备强化!$C$12:$C$26,MATCH(装备强化附表!U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248</v>
      </c>
      <c r="V1352" s="54">
        <f t="shared" si="322"/>
        <v>496000</v>
      </c>
      <c r="W1352" s="54">
        <f>ROUNDUP(装备强化!$F$3*INDEX(装备强化!$C$12:$C$26,MATCH(装备强化附表!W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278</v>
      </c>
      <c r="X1352" s="54">
        <f t="shared" si="323"/>
        <v>556000</v>
      </c>
      <c r="Y1352" s="54">
        <f>ROUNDUP(装备强化!$F$3*INDEX(装备强化!$C$12:$C$26,MATCH(装备强化附表!Y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308</v>
      </c>
      <c r="Z1352" s="54">
        <f t="shared" si="324"/>
        <v>616000</v>
      </c>
      <c r="AA1352" s="54">
        <f>ROUNDUP(装备强化!$F$3*INDEX(装备强化!$C$12:$C$26,MATCH(装备强化附表!AA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540</v>
      </c>
      <c r="AB1352" s="54">
        <f t="shared" si="325"/>
        <v>1080000</v>
      </c>
      <c r="AC1352" s="54">
        <f>ROUNDUP(装备强化!$F$3*INDEX(装备强化!$C$12:$C$26,MATCH(装备强化附表!AC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600</v>
      </c>
      <c r="AD1352" s="54">
        <f t="shared" si="326"/>
        <v>1200000</v>
      </c>
      <c r="AE1352" s="54">
        <f>ROUNDUP(装备强化!$F$3*INDEX(装备强化!$C$12:$C$26,MATCH(装备强化附表!AE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660</v>
      </c>
      <c r="AF1352" s="54">
        <f t="shared" si="327"/>
        <v>1320000</v>
      </c>
      <c r="AG1352" s="54">
        <f>ROUNDUP(装备强化!$F$3*INDEX(装备强化!$C$12:$C$26,MATCH(装备强化附表!AG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720</v>
      </c>
      <c r="AH1352" s="54">
        <f t="shared" si="328"/>
        <v>1440000</v>
      </c>
      <c r="AI1352" s="54">
        <f>ROUNDUP(装备强化!$F$3*INDEX(装备强化!$C$12:$C$26,MATCH(装备强化附表!AI$1,装备强化!$B$12:$B$26,0))*INDEX(装备强化!$G$12:$G$16,MATCH(装备强化附表!$D1352,装备强化!$F$12:$F$16,0))*(INDEX(装备强化!$K$12:$K$26,MATCH(装备强化附表!$E1352,装备强化!$J$12:$J$26,0))+IF($B1352=1,装备强化!$K$28,0))*INDEX(装备强化!$O$12:$O$21,MATCH(装备强化附表!$C1352,装备强化!$N$12:$N$21,0)),0)</f>
        <v>780</v>
      </c>
      <c r="AJ1352" s="54">
        <f t="shared" si="329"/>
        <v>1560000</v>
      </c>
    </row>
    <row r="1353" spans="1:36">
      <c r="A1353" t="s">
        <v>489</v>
      </c>
      <c r="B1353">
        <v>0</v>
      </c>
      <c r="C1353" t="s">
        <v>128</v>
      </c>
      <c r="D1353" t="s">
        <v>315</v>
      </c>
      <c r="E1353">
        <v>5</v>
      </c>
      <c r="F1353" t="s">
        <v>135</v>
      </c>
      <c r="G1353" s="54">
        <f>ROUNDUP(装备强化!$F$3*INDEX(装备强化!$C$12:$C$26,MATCH(装备强化附表!G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10</v>
      </c>
      <c r="H1353" s="54">
        <f t="shared" si="315"/>
        <v>20000</v>
      </c>
      <c r="I1353" s="54">
        <f>ROUNDUP(装备强化!$F$3*INDEX(装备强化!$C$12:$C$26,MATCH(装备强化附表!I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15</v>
      </c>
      <c r="J1353" s="54">
        <f t="shared" si="316"/>
        <v>30000</v>
      </c>
      <c r="K1353" s="54">
        <f>ROUNDUP(装备强化!$F$3*INDEX(装备强化!$C$12:$C$26,MATCH(装备强化附表!K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22</v>
      </c>
      <c r="L1353" s="54">
        <f t="shared" si="317"/>
        <v>44000</v>
      </c>
      <c r="M1353" s="54">
        <f>ROUNDUP(装备强化!$F$3*INDEX(装备强化!$C$12:$C$26,MATCH(装备强化附表!M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26</v>
      </c>
      <c r="N1353" s="54">
        <f t="shared" si="318"/>
        <v>52000</v>
      </c>
      <c r="O1353" s="54">
        <f>ROUNDUP(装备强化!$F$3*INDEX(装备强化!$C$12:$C$26,MATCH(装备强化附表!O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33</v>
      </c>
      <c r="P1353" s="54">
        <f t="shared" si="319"/>
        <v>66000</v>
      </c>
      <c r="Q1353" s="54">
        <f>ROUNDUP(装备强化!$F$3*INDEX(装备强化!$C$12:$C$26,MATCH(装备强化附表!Q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59</v>
      </c>
      <c r="R1353" s="54">
        <f t="shared" si="320"/>
        <v>118000</v>
      </c>
      <c r="S1353" s="54">
        <f>ROUNDUP(装备强化!$F$3*INDEX(装备强化!$C$12:$C$26,MATCH(装备强化附表!S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68</v>
      </c>
      <c r="T1353" s="54">
        <f t="shared" si="321"/>
        <v>136000</v>
      </c>
      <c r="U1353" s="54">
        <f>ROUNDUP(装备强化!$F$3*INDEX(装备强化!$C$12:$C$26,MATCH(装备强化附表!U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78</v>
      </c>
      <c r="V1353" s="54">
        <f t="shared" si="322"/>
        <v>156000</v>
      </c>
      <c r="W1353" s="54">
        <f>ROUNDUP(装备强化!$F$3*INDEX(装备强化!$C$12:$C$26,MATCH(装备强化附表!W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87</v>
      </c>
      <c r="X1353" s="54">
        <f t="shared" si="323"/>
        <v>174000</v>
      </c>
      <c r="Y1353" s="54">
        <f>ROUNDUP(装备强化!$F$3*INDEX(装备强化!$C$12:$C$26,MATCH(装备强化附表!Y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97</v>
      </c>
      <c r="Z1353" s="54">
        <f t="shared" si="324"/>
        <v>194000</v>
      </c>
      <c r="AA1353" s="54">
        <f>ROUNDUP(装备强化!$F$3*INDEX(装备强化!$C$12:$C$26,MATCH(装备强化附表!AA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169</v>
      </c>
      <c r="AB1353" s="54">
        <f t="shared" si="325"/>
        <v>338000</v>
      </c>
      <c r="AC1353" s="54">
        <f>ROUNDUP(装备强化!$F$3*INDEX(装备强化!$C$12:$C$26,MATCH(装备强化附表!AC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188</v>
      </c>
      <c r="AD1353" s="54">
        <f t="shared" si="326"/>
        <v>376000</v>
      </c>
      <c r="AE1353" s="54">
        <f>ROUNDUP(装备强化!$F$3*INDEX(装备强化!$C$12:$C$26,MATCH(装备强化附表!AE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207</v>
      </c>
      <c r="AF1353" s="54">
        <f t="shared" si="327"/>
        <v>414000</v>
      </c>
      <c r="AG1353" s="54">
        <f>ROUNDUP(装备强化!$F$3*INDEX(装备强化!$C$12:$C$26,MATCH(装备强化附表!AG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225</v>
      </c>
      <c r="AH1353" s="54">
        <f t="shared" si="328"/>
        <v>450000</v>
      </c>
      <c r="AI1353" s="54">
        <f>ROUNDUP(装备强化!$F$3*INDEX(装备强化!$C$12:$C$26,MATCH(装备强化附表!AI$1,装备强化!$B$12:$B$26,0))*INDEX(装备强化!$G$12:$G$16,MATCH(装备强化附表!$D1353,装备强化!$F$12:$F$16,0))*(INDEX(装备强化!$K$12:$K$26,MATCH(装备强化附表!$E1353,装备强化!$J$12:$J$26,0))+IF($B1353=1,装备强化!$K$28,0))*INDEX(装备强化!$O$12:$O$21,MATCH(装备强化附表!$C1353,装备强化!$N$12:$N$21,0)),0)</f>
        <v>244</v>
      </c>
      <c r="AJ1353" s="54">
        <f t="shared" si="329"/>
        <v>488000</v>
      </c>
    </row>
    <row r="1354" spans="1:36">
      <c r="A1354" t="s">
        <v>494</v>
      </c>
      <c r="B1354">
        <v>1</v>
      </c>
      <c r="C1354" t="s">
        <v>128</v>
      </c>
      <c r="D1354" t="s">
        <v>315</v>
      </c>
      <c r="E1354">
        <v>5</v>
      </c>
      <c r="F1354" t="s">
        <v>135</v>
      </c>
      <c r="G1354" s="54">
        <f>ROUNDUP(装备强化!$F$3*INDEX(装备强化!$C$12:$C$26,MATCH(装备强化附表!G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19</v>
      </c>
      <c r="H1354" s="54">
        <f t="shared" si="315"/>
        <v>38000</v>
      </c>
      <c r="I1354" s="54">
        <f>ROUNDUP(装备强化!$F$3*INDEX(装备强化!$C$12:$C$26,MATCH(装备强化附表!I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29</v>
      </c>
      <c r="J1354" s="54">
        <f t="shared" si="316"/>
        <v>58000</v>
      </c>
      <c r="K1354" s="54">
        <f>ROUNDUP(装备强化!$F$3*INDEX(装备强化!$C$12:$C$26,MATCH(装备强化附表!K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43</v>
      </c>
      <c r="L1354" s="54">
        <f t="shared" si="317"/>
        <v>86000</v>
      </c>
      <c r="M1354" s="54">
        <f>ROUNDUP(装备强化!$F$3*INDEX(装备强化!$C$12:$C$26,MATCH(装备强化附表!M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52</v>
      </c>
      <c r="N1354" s="54">
        <f t="shared" si="318"/>
        <v>104000</v>
      </c>
      <c r="O1354" s="54">
        <f>ROUNDUP(装备强化!$F$3*INDEX(装备强化!$C$12:$C$26,MATCH(装备强化附表!O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66</v>
      </c>
      <c r="P1354" s="54">
        <f t="shared" si="319"/>
        <v>132000</v>
      </c>
      <c r="Q1354" s="54">
        <f>ROUNDUP(装备强化!$F$3*INDEX(装备强化!$C$12:$C$26,MATCH(装备强化附表!Q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118</v>
      </c>
      <c r="R1354" s="54">
        <f t="shared" si="320"/>
        <v>236000</v>
      </c>
      <c r="S1354" s="54">
        <f>ROUNDUP(装备强化!$F$3*INDEX(装备强化!$C$12:$C$26,MATCH(装备强化附表!S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136</v>
      </c>
      <c r="T1354" s="54">
        <f t="shared" si="321"/>
        <v>272000</v>
      </c>
      <c r="U1354" s="54">
        <f>ROUNDUP(装备强化!$F$3*INDEX(装备强化!$C$12:$C$26,MATCH(装备强化附表!U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155</v>
      </c>
      <c r="V1354" s="54">
        <f t="shared" si="322"/>
        <v>310000</v>
      </c>
      <c r="W1354" s="54">
        <f>ROUNDUP(装备强化!$F$3*INDEX(装备强化!$C$12:$C$26,MATCH(装备强化附表!W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174</v>
      </c>
      <c r="X1354" s="54">
        <f t="shared" si="323"/>
        <v>348000</v>
      </c>
      <c r="Y1354" s="54">
        <f>ROUNDUP(装备强化!$F$3*INDEX(装备强化!$C$12:$C$26,MATCH(装备强化附表!Y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193</v>
      </c>
      <c r="Z1354" s="54">
        <f t="shared" si="324"/>
        <v>386000</v>
      </c>
      <c r="AA1354" s="54">
        <f>ROUNDUP(装备强化!$F$3*INDEX(装备强化!$C$12:$C$26,MATCH(装备强化附表!AA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338</v>
      </c>
      <c r="AB1354" s="54">
        <f t="shared" si="325"/>
        <v>676000</v>
      </c>
      <c r="AC1354" s="54">
        <f>ROUNDUP(装备强化!$F$3*INDEX(装备强化!$C$12:$C$26,MATCH(装备强化附表!AC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375</v>
      </c>
      <c r="AD1354" s="54">
        <f t="shared" si="326"/>
        <v>750000</v>
      </c>
      <c r="AE1354" s="54">
        <f>ROUNDUP(装备强化!$F$3*INDEX(装备强化!$C$12:$C$26,MATCH(装备强化附表!AE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413</v>
      </c>
      <c r="AF1354" s="54">
        <f t="shared" si="327"/>
        <v>826000</v>
      </c>
      <c r="AG1354" s="54">
        <f>ROUNDUP(装备强化!$F$3*INDEX(装备强化!$C$12:$C$26,MATCH(装备强化附表!AG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450</v>
      </c>
      <c r="AH1354" s="54">
        <f t="shared" si="328"/>
        <v>900000</v>
      </c>
      <c r="AI1354" s="54">
        <f>ROUNDUP(装备强化!$F$3*INDEX(装备强化!$C$12:$C$26,MATCH(装备强化附表!AI$1,装备强化!$B$12:$B$26,0))*INDEX(装备强化!$G$12:$G$16,MATCH(装备强化附表!$D1354,装备强化!$F$12:$F$16,0))*(INDEX(装备强化!$K$12:$K$26,MATCH(装备强化附表!$E1354,装备强化!$J$12:$J$26,0))+IF($B1354=1,装备强化!$K$28,0))*INDEX(装备强化!$O$12:$O$21,MATCH(装备强化附表!$C1354,装备强化!$N$12:$N$21,0)),0)</f>
        <v>488</v>
      </c>
      <c r="AJ1354" s="54">
        <f t="shared" si="329"/>
        <v>976000</v>
      </c>
    </row>
    <row r="1355" spans="1:36">
      <c r="A1355" t="s">
        <v>499</v>
      </c>
      <c r="B1355">
        <v>0</v>
      </c>
      <c r="C1355" t="s">
        <v>127</v>
      </c>
      <c r="D1355" t="s">
        <v>315</v>
      </c>
      <c r="E1355">
        <v>5</v>
      </c>
      <c r="F1355" t="s">
        <v>139</v>
      </c>
      <c r="G1355" s="54">
        <f>ROUNDUP(装备强化!$F$3*INDEX(装备强化!$C$12:$C$26,MATCH(装备强化附表!G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15</v>
      </c>
      <c r="H1355" s="54">
        <f t="shared" si="315"/>
        <v>30000</v>
      </c>
      <c r="I1355" s="54">
        <f>ROUNDUP(装备强化!$F$3*INDEX(装备强化!$C$12:$C$26,MATCH(装备强化附表!I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23</v>
      </c>
      <c r="J1355" s="54">
        <f t="shared" si="316"/>
        <v>46000</v>
      </c>
      <c r="K1355" s="54">
        <f>ROUNDUP(装备强化!$F$3*INDEX(装备强化!$C$12:$C$26,MATCH(装备强化附表!K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34</v>
      </c>
      <c r="L1355" s="54">
        <f t="shared" si="317"/>
        <v>68000</v>
      </c>
      <c r="M1355" s="54">
        <f>ROUNDUP(装备强化!$F$3*INDEX(装备强化!$C$12:$C$26,MATCH(装备强化附表!M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42</v>
      </c>
      <c r="N1355" s="54">
        <f t="shared" si="318"/>
        <v>84000</v>
      </c>
      <c r="O1355" s="54">
        <f>ROUNDUP(装备强化!$F$3*INDEX(装备强化!$C$12:$C$26,MATCH(装备强化附表!O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53</v>
      </c>
      <c r="P1355" s="54">
        <f t="shared" si="319"/>
        <v>106000</v>
      </c>
      <c r="Q1355" s="54">
        <f>ROUNDUP(装备强化!$F$3*INDEX(装备强化!$C$12:$C$26,MATCH(装备强化附表!Q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94</v>
      </c>
      <c r="R1355" s="54">
        <f t="shared" si="320"/>
        <v>188000</v>
      </c>
      <c r="S1355" s="54">
        <f>ROUNDUP(装备强化!$F$3*INDEX(装备强化!$C$12:$C$26,MATCH(装备强化附表!S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109</v>
      </c>
      <c r="T1355" s="54">
        <f t="shared" si="321"/>
        <v>218000</v>
      </c>
      <c r="U1355" s="54">
        <f>ROUNDUP(装备强化!$F$3*INDEX(装备强化!$C$12:$C$26,MATCH(装备强化附表!U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124</v>
      </c>
      <c r="V1355" s="54">
        <f t="shared" si="322"/>
        <v>248000</v>
      </c>
      <c r="W1355" s="54">
        <f>ROUNDUP(装备强化!$F$3*INDEX(装备强化!$C$12:$C$26,MATCH(装备强化附表!W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139</v>
      </c>
      <c r="X1355" s="54">
        <f t="shared" si="323"/>
        <v>278000</v>
      </c>
      <c r="Y1355" s="54">
        <f>ROUNDUP(装备强化!$F$3*INDEX(装备强化!$C$12:$C$26,MATCH(装备强化附表!Y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154</v>
      </c>
      <c r="Z1355" s="54">
        <f t="shared" si="324"/>
        <v>308000</v>
      </c>
      <c r="AA1355" s="54">
        <f>ROUNDUP(装备强化!$F$3*INDEX(装备强化!$C$12:$C$26,MATCH(装备强化附表!AA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270</v>
      </c>
      <c r="AB1355" s="54">
        <f t="shared" si="325"/>
        <v>540000</v>
      </c>
      <c r="AC1355" s="54">
        <f>ROUNDUP(装备强化!$F$3*INDEX(装备强化!$C$12:$C$26,MATCH(装备强化附表!AC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300</v>
      </c>
      <c r="AD1355" s="54">
        <f t="shared" si="326"/>
        <v>600000</v>
      </c>
      <c r="AE1355" s="54">
        <f>ROUNDUP(装备强化!$F$3*INDEX(装备强化!$C$12:$C$26,MATCH(装备强化附表!AE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330</v>
      </c>
      <c r="AF1355" s="54">
        <f t="shared" si="327"/>
        <v>660000</v>
      </c>
      <c r="AG1355" s="54">
        <f>ROUNDUP(装备强化!$F$3*INDEX(装备强化!$C$12:$C$26,MATCH(装备强化附表!AG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360</v>
      </c>
      <c r="AH1355" s="54">
        <f t="shared" si="328"/>
        <v>720000</v>
      </c>
      <c r="AI1355" s="54">
        <f>ROUNDUP(装备强化!$F$3*INDEX(装备强化!$C$12:$C$26,MATCH(装备强化附表!AI$1,装备强化!$B$12:$B$26,0))*INDEX(装备强化!$G$12:$G$16,MATCH(装备强化附表!$D1355,装备强化!$F$12:$F$16,0))*(INDEX(装备强化!$K$12:$K$26,MATCH(装备强化附表!$E1355,装备强化!$J$12:$J$26,0))+IF($B1355=1,装备强化!$K$28,0))*INDEX(装备强化!$O$12:$O$21,MATCH(装备强化附表!$C1355,装备强化!$N$12:$N$21,0)),0)</f>
        <v>390</v>
      </c>
      <c r="AJ1355" s="54">
        <f t="shared" si="329"/>
        <v>780000</v>
      </c>
    </row>
    <row r="1356" spans="1:36">
      <c r="A1356" t="s">
        <v>504</v>
      </c>
      <c r="B1356">
        <v>1</v>
      </c>
      <c r="C1356" t="s">
        <v>127</v>
      </c>
      <c r="D1356" t="s">
        <v>315</v>
      </c>
      <c r="E1356">
        <v>5</v>
      </c>
      <c r="F1356" t="s">
        <v>139</v>
      </c>
      <c r="G1356" s="54">
        <f>ROUNDUP(装备强化!$F$3*INDEX(装备强化!$C$12:$C$26,MATCH(装备强化附表!G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30</v>
      </c>
      <c r="H1356" s="54">
        <f t="shared" si="315"/>
        <v>60000</v>
      </c>
      <c r="I1356" s="54">
        <f>ROUNDUP(装备强化!$F$3*INDEX(装备强化!$C$12:$C$26,MATCH(装备强化附表!I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45</v>
      </c>
      <c r="J1356" s="54">
        <f t="shared" si="316"/>
        <v>90000</v>
      </c>
      <c r="K1356" s="54">
        <f>ROUNDUP(装备强化!$F$3*INDEX(装备强化!$C$12:$C$26,MATCH(装备强化附表!K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68</v>
      </c>
      <c r="L1356" s="54">
        <f t="shared" si="317"/>
        <v>136000</v>
      </c>
      <c r="M1356" s="54">
        <f>ROUNDUP(装备强化!$F$3*INDEX(装备强化!$C$12:$C$26,MATCH(装备强化附表!M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83</v>
      </c>
      <c r="N1356" s="54">
        <f t="shared" si="318"/>
        <v>166000</v>
      </c>
      <c r="O1356" s="54">
        <f>ROUNDUP(装备强化!$F$3*INDEX(装备强化!$C$12:$C$26,MATCH(装备强化附表!O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105</v>
      </c>
      <c r="P1356" s="54">
        <f t="shared" si="319"/>
        <v>210000</v>
      </c>
      <c r="Q1356" s="54">
        <f>ROUNDUP(装备强化!$F$3*INDEX(装备强化!$C$12:$C$26,MATCH(装备强化附表!Q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188</v>
      </c>
      <c r="R1356" s="54">
        <f t="shared" si="320"/>
        <v>376000</v>
      </c>
      <c r="S1356" s="54">
        <f>ROUNDUP(装备强化!$F$3*INDEX(装备强化!$C$12:$C$26,MATCH(装备强化附表!S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218</v>
      </c>
      <c r="T1356" s="54">
        <f t="shared" si="321"/>
        <v>436000</v>
      </c>
      <c r="U1356" s="54">
        <f>ROUNDUP(装备强化!$F$3*INDEX(装备强化!$C$12:$C$26,MATCH(装备强化附表!U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248</v>
      </c>
      <c r="V1356" s="54">
        <f t="shared" si="322"/>
        <v>496000</v>
      </c>
      <c r="W1356" s="54">
        <f>ROUNDUP(装备强化!$F$3*INDEX(装备强化!$C$12:$C$26,MATCH(装备强化附表!W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278</v>
      </c>
      <c r="X1356" s="54">
        <f t="shared" si="323"/>
        <v>556000</v>
      </c>
      <c r="Y1356" s="54">
        <f>ROUNDUP(装备强化!$F$3*INDEX(装备强化!$C$12:$C$26,MATCH(装备强化附表!Y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308</v>
      </c>
      <c r="Z1356" s="54">
        <f t="shared" si="324"/>
        <v>616000</v>
      </c>
      <c r="AA1356" s="54">
        <f>ROUNDUP(装备强化!$F$3*INDEX(装备强化!$C$12:$C$26,MATCH(装备强化附表!AA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540</v>
      </c>
      <c r="AB1356" s="54">
        <f t="shared" si="325"/>
        <v>1080000</v>
      </c>
      <c r="AC1356" s="54">
        <f>ROUNDUP(装备强化!$F$3*INDEX(装备强化!$C$12:$C$26,MATCH(装备强化附表!AC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600</v>
      </c>
      <c r="AD1356" s="54">
        <f t="shared" si="326"/>
        <v>1200000</v>
      </c>
      <c r="AE1356" s="54">
        <f>ROUNDUP(装备强化!$F$3*INDEX(装备强化!$C$12:$C$26,MATCH(装备强化附表!AE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660</v>
      </c>
      <c r="AF1356" s="54">
        <f t="shared" si="327"/>
        <v>1320000</v>
      </c>
      <c r="AG1356" s="54">
        <f>ROUNDUP(装备强化!$F$3*INDEX(装备强化!$C$12:$C$26,MATCH(装备强化附表!AG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720</v>
      </c>
      <c r="AH1356" s="54">
        <f t="shared" si="328"/>
        <v>1440000</v>
      </c>
      <c r="AI1356" s="54">
        <f>ROUNDUP(装备强化!$F$3*INDEX(装备强化!$C$12:$C$26,MATCH(装备强化附表!AI$1,装备强化!$B$12:$B$26,0))*INDEX(装备强化!$G$12:$G$16,MATCH(装备强化附表!$D1356,装备强化!$F$12:$F$16,0))*(INDEX(装备强化!$K$12:$K$26,MATCH(装备强化附表!$E1356,装备强化!$J$12:$J$26,0))+IF($B1356=1,装备强化!$K$28,0))*INDEX(装备强化!$O$12:$O$21,MATCH(装备强化附表!$C1356,装备强化!$N$12:$N$21,0)),0)</f>
        <v>780</v>
      </c>
      <c r="AJ1356" s="54">
        <f t="shared" si="329"/>
        <v>1560000</v>
      </c>
    </row>
    <row r="1357" spans="1:36">
      <c r="A1357" t="s">
        <v>509</v>
      </c>
      <c r="B1357">
        <v>0</v>
      </c>
      <c r="C1357" t="s">
        <v>128</v>
      </c>
      <c r="D1357" t="s">
        <v>315</v>
      </c>
      <c r="E1357">
        <v>5</v>
      </c>
      <c r="F1357" t="s">
        <v>139</v>
      </c>
      <c r="G1357" s="54">
        <f>ROUNDUP(装备强化!$F$3*INDEX(装备强化!$C$12:$C$26,MATCH(装备强化附表!G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10</v>
      </c>
      <c r="H1357" s="54">
        <f t="shared" si="315"/>
        <v>20000</v>
      </c>
      <c r="I1357" s="54">
        <f>ROUNDUP(装备强化!$F$3*INDEX(装备强化!$C$12:$C$26,MATCH(装备强化附表!I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15</v>
      </c>
      <c r="J1357" s="54">
        <f t="shared" si="316"/>
        <v>30000</v>
      </c>
      <c r="K1357" s="54">
        <f>ROUNDUP(装备强化!$F$3*INDEX(装备强化!$C$12:$C$26,MATCH(装备强化附表!K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22</v>
      </c>
      <c r="L1357" s="54">
        <f t="shared" si="317"/>
        <v>44000</v>
      </c>
      <c r="M1357" s="54">
        <f>ROUNDUP(装备强化!$F$3*INDEX(装备强化!$C$12:$C$26,MATCH(装备强化附表!M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26</v>
      </c>
      <c r="N1357" s="54">
        <f t="shared" si="318"/>
        <v>52000</v>
      </c>
      <c r="O1357" s="54">
        <f>ROUNDUP(装备强化!$F$3*INDEX(装备强化!$C$12:$C$26,MATCH(装备强化附表!O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33</v>
      </c>
      <c r="P1357" s="54">
        <f t="shared" si="319"/>
        <v>66000</v>
      </c>
      <c r="Q1357" s="54">
        <f>ROUNDUP(装备强化!$F$3*INDEX(装备强化!$C$12:$C$26,MATCH(装备强化附表!Q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59</v>
      </c>
      <c r="R1357" s="54">
        <f t="shared" si="320"/>
        <v>118000</v>
      </c>
      <c r="S1357" s="54">
        <f>ROUNDUP(装备强化!$F$3*INDEX(装备强化!$C$12:$C$26,MATCH(装备强化附表!S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68</v>
      </c>
      <c r="T1357" s="54">
        <f t="shared" si="321"/>
        <v>136000</v>
      </c>
      <c r="U1357" s="54">
        <f>ROUNDUP(装备强化!$F$3*INDEX(装备强化!$C$12:$C$26,MATCH(装备强化附表!U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78</v>
      </c>
      <c r="V1357" s="54">
        <f t="shared" si="322"/>
        <v>156000</v>
      </c>
      <c r="W1357" s="54">
        <f>ROUNDUP(装备强化!$F$3*INDEX(装备强化!$C$12:$C$26,MATCH(装备强化附表!W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87</v>
      </c>
      <c r="X1357" s="54">
        <f t="shared" si="323"/>
        <v>174000</v>
      </c>
      <c r="Y1357" s="54">
        <f>ROUNDUP(装备强化!$F$3*INDEX(装备强化!$C$12:$C$26,MATCH(装备强化附表!Y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97</v>
      </c>
      <c r="Z1357" s="54">
        <f t="shared" si="324"/>
        <v>194000</v>
      </c>
      <c r="AA1357" s="54">
        <f>ROUNDUP(装备强化!$F$3*INDEX(装备强化!$C$12:$C$26,MATCH(装备强化附表!AA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169</v>
      </c>
      <c r="AB1357" s="54">
        <f t="shared" si="325"/>
        <v>338000</v>
      </c>
      <c r="AC1357" s="54">
        <f>ROUNDUP(装备强化!$F$3*INDEX(装备强化!$C$12:$C$26,MATCH(装备强化附表!AC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188</v>
      </c>
      <c r="AD1357" s="54">
        <f t="shared" si="326"/>
        <v>376000</v>
      </c>
      <c r="AE1357" s="54">
        <f>ROUNDUP(装备强化!$F$3*INDEX(装备强化!$C$12:$C$26,MATCH(装备强化附表!AE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207</v>
      </c>
      <c r="AF1357" s="54">
        <f t="shared" si="327"/>
        <v>414000</v>
      </c>
      <c r="AG1357" s="54">
        <f>ROUNDUP(装备强化!$F$3*INDEX(装备强化!$C$12:$C$26,MATCH(装备强化附表!AG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225</v>
      </c>
      <c r="AH1357" s="54">
        <f t="shared" si="328"/>
        <v>450000</v>
      </c>
      <c r="AI1357" s="54">
        <f>ROUNDUP(装备强化!$F$3*INDEX(装备强化!$C$12:$C$26,MATCH(装备强化附表!AI$1,装备强化!$B$12:$B$26,0))*INDEX(装备强化!$G$12:$G$16,MATCH(装备强化附表!$D1357,装备强化!$F$12:$F$16,0))*(INDEX(装备强化!$K$12:$K$26,MATCH(装备强化附表!$E1357,装备强化!$J$12:$J$26,0))+IF($B1357=1,装备强化!$K$28,0))*INDEX(装备强化!$O$12:$O$21,MATCH(装备强化附表!$C1357,装备强化!$N$12:$N$21,0)),0)</f>
        <v>244</v>
      </c>
      <c r="AJ1357" s="54">
        <f t="shared" si="329"/>
        <v>488000</v>
      </c>
    </row>
    <row r="1358" spans="1:36">
      <c r="A1358" t="s">
        <v>514</v>
      </c>
      <c r="B1358">
        <v>1</v>
      </c>
      <c r="C1358" t="s">
        <v>128</v>
      </c>
      <c r="D1358" t="s">
        <v>315</v>
      </c>
      <c r="E1358">
        <v>5</v>
      </c>
      <c r="F1358" t="s">
        <v>139</v>
      </c>
      <c r="G1358" s="54">
        <f>ROUNDUP(装备强化!$F$3*INDEX(装备强化!$C$12:$C$26,MATCH(装备强化附表!G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19</v>
      </c>
      <c r="H1358" s="54">
        <f t="shared" si="315"/>
        <v>38000</v>
      </c>
      <c r="I1358" s="54">
        <f>ROUNDUP(装备强化!$F$3*INDEX(装备强化!$C$12:$C$26,MATCH(装备强化附表!I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29</v>
      </c>
      <c r="J1358" s="54">
        <f t="shared" si="316"/>
        <v>58000</v>
      </c>
      <c r="K1358" s="54">
        <f>ROUNDUP(装备强化!$F$3*INDEX(装备强化!$C$12:$C$26,MATCH(装备强化附表!K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43</v>
      </c>
      <c r="L1358" s="54">
        <f t="shared" si="317"/>
        <v>86000</v>
      </c>
      <c r="M1358" s="54">
        <f>ROUNDUP(装备强化!$F$3*INDEX(装备强化!$C$12:$C$26,MATCH(装备强化附表!M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52</v>
      </c>
      <c r="N1358" s="54">
        <f t="shared" si="318"/>
        <v>104000</v>
      </c>
      <c r="O1358" s="54">
        <f>ROUNDUP(装备强化!$F$3*INDEX(装备强化!$C$12:$C$26,MATCH(装备强化附表!O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66</v>
      </c>
      <c r="P1358" s="54">
        <f t="shared" si="319"/>
        <v>132000</v>
      </c>
      <c r="Q1358" s="54">
        <f>ROUNDUP(装备强化!$F$3*INDEX(装备强化!$C$12:$C$26,MATCH(装备强化附表!Q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118</v>
      </c>
      <c r="R1358" s="54">
        <f t="shared" si="320"/>
        <v>236000</v>
      </c>
      <c r="S1358" s="54">
        <f>ROUNDUP(装备强化!$F$3*INDEX(装备强化!$C$12:$C$26,MATCH(装备强化附表!S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136</v>
      </c>
      <c r="T1358" s="54">
        <f t="shared" si="321"/>
        <v>272000</v>
      </c>
      <c r="U1358" s="54">
        <f>ROUNDUP(装备强化!$F$3*INDEX(装备强化!$C$12:$C$26,MATCH(装备强化附表!U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155</v>
      </c>
      <c r="V1358" s="54">
        <f t="shared" si="322"/>
        <v>310000</v>
      </c>
      <c r="W1358" s="54">
        <f>ROUNDUP(装备强化!$F$3*INDEX(装备强化!$C$12:$C$26,MATCH(装备强化附表!W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174</v>
      </c>
      <c r="X1358" s="54">
        <f t="shared" si="323"/>
        <v>348000</v>
      </c>
      <c r="Y1358" s="54">
        <f>ROUNDUP(装备强化!$F$3*INDEX(装备强化!$C$12:$C$26,MATCH(装备强化附表!Y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193</v>
      </c>
      <c r="Z1358" s="54">
        <f t="shared" si="324"/>
        <v>386000</v>
      </c>
      <c r="AA1358" s="54">
        <f>ROUNDUP(装备强化!$F$3*INDEX(装备强化!$C$12:$C$26,MATCH(装备强化附表!AA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338</v>
      </c>
      <c r="AB1358" s="54">
        <f t="shared" si="325"/>
        <v>676000</v>
      </c>
      <c r="AC1358" s="54">
        <f>ROUNDUP(装备强化!$F$3*INDEX(装备强化!$C$12:$C$26,MATCH(装备强化附表!AC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375</v>
      </c>
      <c r="AD1358" s="54">
        <f t="shared" si="326"/>
        <v>750000</v>
      </c>
      <c r="AE1358" s="54">
        <f>ROUNDUP(装备强化!$F$3*INDEX(装备强化!$C$12:$C$26,MATCH(装备强化附表!AE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413</v>
      </c>
      <c r="AF1358" s="54">
        <f t="shared" si="327"/>
        <v>826000</v>
      </c>
      <c r="AG1358" s="54">
        <f>ROUNDUP(装备强化!$F$3*INDEX(装备强化!$C$12:$C$26,MATCH(装备强化附表!AG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450</v>
      </c>
      <c r="AH1358" s="54">
        <f t="shared" si="328"/>
        <v>900000</v>
      </c>
      <c r="AI1358" s="54">
        <f>ROUNDUP(装备强化!$F$3*INDEX(装备强化!$C$12:$C$26,MATCH(装备强化附表!AI$1,装备强化!$B$12:$B$26,0))*INDEX(装备强化!$G$12:$G$16,MATCH(装备强化附表!$D1358,装备强化!$F$12:$F$16,0))*(INDEX(装备强化!$K$12:$K$26,MATCH(装备强化附表!$E1358,装备强化!$J$12:$J$26,0))+IF($B1358=1,装备强化!$K$28,0))*INDEX(装备强化!$O$12:$O$21,MATCH(装备强化附表!$C1358,装备强化!$N$12:$N$21,0)),0)</f>
        <v>488</v>
      </c>
      <c r="AJ1358" s="54">
        <f t="shared" si="329"/>
        <v>976000</v>
      </c>
    </row>
    <row r="1359" spans="1:36">
      <c r="A1359" t="s">
        <v>519</v>
      </c>
      <c r="B1359">
        <v>0</v>
      </c>
      <c r="C1359" t="s">
        <v>127</v>
      </c>
      <c r="D1359" t="s">
        <v>315</v>
      </c>
      <c r="E1359">
        <v>5</v>
      </c>
      <c r="F1359" t="s">
        <v>137</v>
      </c>
      <c r="G1359" s="54">
        <f>ROUNDUP(装备强化!$F$3*INDEX(装备强化!$C$12:$C$26,MATCH(装备强化附表!G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15</v>
      </c>
      <c r="H1359" s="54">
        <f t="shared" si="315"/>
        <v>30000</v>
      </c>
      <c r="I1359" s="54">
        <f>ROUNDUP(装备强化!$F$3*INDEX(装备强化!$C$12:$C$26,MATCH(装备强化附表!I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23</v>
      </c>
      <c r="J1359" s="54">
        <f t="shared" si="316"/>
        <v>46000</v>
      </c>
      <c r="K1359" s="54">
        <f>ROUNDUP(装备强化!$F$3*INDEX(装备强化!$C$12:$C$26,MATCH(装备强化附表!K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34</v>
      </c>
      <c r="L1359" s="54">
        <f t="shared" si="317"/>
        <v>68000</v>
      </c>
      <c r="M1359" s="54">
        <f>ROUNDUP(装备强化!$F$3*INDEX(装备强化!$C$12:$C$26,MATCH(装备强化附表!M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42</v>
      </c>
      <c r="N1359" s="54">
        <f t="shared" si="318"/>
        <v>84000</v>
      </c>
      <c r="O1359" s="54">
        <f>ROUNDUP(装备强化!$F$3*INDEX(装备强化!$C$12:$C$26,MATCH(装备强化附表!O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53</v>
      </c>
      <c r="P1359" s="54">
        <f t="shared" si="319"/>
        <v>106000</v>
      </c>
      <c r="Q1359" s="54">
        <f>ROUNDUP(装备强化!$F$3*INDEX(装备强化!$C$12:$C$26,MATCH(装备强化附表!Q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94</v>
      </c>
      <c r="R1359" s="54">
        <f t="shared" si="320"/>
        <v>188000</v>
      </c>
      <c r="S1359" s="54">
        <f>ROUNDUP(装备强化!$F$3*INDEX(装备强化!$C$12:$C$26,MATCH(装备强化附表!S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109</v>
      </c>
      <c r="T1359" s="54">
        <f t="shared" si="321"/>
        <v>218000</v>
      </c>
      <c r="U1359" s="54">
        <f>ROUNDUP(装备强化!$F$3*INDEX(装备强化!$C$12:$C$26,MATCH(装备强化附表!U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124</v>
      </c>
      <c r="V1359" s="54">
        <f t="shared" si="322"/>
        <v>248000</v>
      </c>
      <c r="W1359" s="54">
        <f>ROUNDUP(装备强化!$F$3*INDEX(装备强化!$C$12:$C$26,MATCH(装备强化附表!W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139</v>
      </c>
      <c r="X1359" s="54">
        <f t="shared" si="323"/>
        <v>278000</v>
      </c>
      <c r="Y1359" s="54">
        <f>ROUNDUP(装备强化!$F$3*INDEX(装备强化!$C$12:$C$26,MATCH(装备强化附表!Y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154</v>
      </c>
      <c r="Z1359" s="54">
        <f t="shared" si="324"/>
        <v>308000</v>
      </c>
      <c r="AA1359" s="54">
        <f>ROUNDUP(装备强化!$F$3*INDEX(装备强化!$C$12:$C$26,MATCH(装备强化附表!AA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270</v>
      </c>
      <c r="AB1359" s="54">
        <f t="shared" si="325"/>
        <v>540000</v>
      </c>
      <c r="AC1359" s="54">
        <f>ROUNDUP(装备强化!$F$3*INDEX(装备强化!$C$12:$C$26,MATCH(装备强化附表!AC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300</v>
      </c>
      <c r="AD1359" s="54">
        <f t="shared" si="326"/>
        <v>600000</v>
      </c>
      <c r="AE1359" s="54">
        <f>ROUNDUP(装备强化!$F$3*INDEX(装备强化!$C$12:$C$26,MATCH(装备强化附表!AE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330</v>
      </c>
      <c r="AF1359" s="54">
        <f t="shared" si="327"/>
        <v>660000</v>
      </c>
      <c r="AG1359" s="54">
        <f>ROUNDUP(装备强化!$F$3*INDEX(装备强化!$C$12:$C$26,MATCH(装备强化附表!AG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360</v>
      </c>
      <c r="AH1359" s="54">
        <f t="shared" si="328"/>
        <v>720000</v>
      </c>
      <c r="AI1359" s="54">
        <f>ROUNDUP(装备强化!$F$3*INDEX(装备强化!$C$12:$C$26,MATCH(装备强化附表!AI$1,装备强化!$B$12:$B$26,0))*INDEX(装备强化!$G$12:$G$16,MATCH(装备强化附表!$D1359,装备强化!$F$12:$F$16,0))*(INDEX(装备强化!$K$12:$K$26,MATCH(装备强化附表!$E1359,装备强化!$J$12:$J$26,0))+IF($B1359=1,装备强化!$K$28,0))*INDEX(装备强化!$O$12:$O$21,MATCH(装备强化附表!$C1359,装备强化!$N$12:$N$21,0)),0)</f>
        <v>390</v>
      </c>
      <c r="AJ1359" s="54">
        <f t="shared" si="329"/>
        <v>780000</v>
      </c>
    </row>
    <row r="1360" spans="1:36">
      <c r="A1360" t="s">
        <v>524</v>
      </c>
      <c r="B1360">
        <v>1</v>
      </c>
      <c r="C1360" t="s">
        <v>127</v>
      </c>
      <c r="D1360" t="s">
        <v>315</v>
      </c>
      <c r="E1360">
        <v>5</v>
      </c>
      <c r="F1360" t="s">
        <v>137</v>
      </c>
      <c r="G1360" s="54">
        <f>ROUNDUP(装备强化!$F$3*INDEX(装备强化!$C$12:$C$26,MATCH(装备强化附表!G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30</v>
      </c>
      <c r="H1360" s="54">
        <f t="shared" si="315"/>
        <v>60000</v>
      </c>
      <c r="I1360" s="54">
        <f>ROUNDUP(装备强化!$F$3*INDEX(装备强化!$C$12:$C$26,MATCH(装备强化附表!I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45</v>
      </c>
      <c r="J1360" s="54">
        <f t="shared" si="316"/>
        <v>90000</v>
      </c>
      <c r="K1360" s="54">
        <f>ROUNDUP(装备强化!$F$3*INDEX(装备强化!$C$12:$C$26,MATCH(装备强化附表!K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68</v>
      </c>
      <c r="L1360" s="54">
        <f t="shared" si="317"/>
        <v>136000</v>
      </c>
      <c r="M1360" s="54">
        <f>ROUNDUP(装备强化!$F$3*INDEX(装备强化!$C$12:$C$26,MATCH(装备强化附表!M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83</v>
      </c>
      <c r="N1360" s="54">
        <f t="shared" si="318"/>
        <v>166000</v>
      </c>
      <c r="O1360" s="54">
        <f>ROUNDUP(装备强化!$F$3*INDEX(装备强化!$C$12:$C$26,MATCH(装备强化附表!O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105</v>
      </c>
      <c r="P1360" s="54">
        <f t="shared" si="319"/>
        <v>210000</v>
      </c>
      <c r="Q1360" s="54">
        <f>ROUNDUP(装备强化!$F$3*INDEX(装备强化!$C$12:$C$26,MATCH(装备强化附表!Q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188</v>
      </c>
      <c r="R1360" s="54">
        <f t="shared" si="320"/>
        <v>376000</v>
      </c>
      <c r="S1360" s="54">
        <f>ROUNDUP(装备强化!$F$3*INDEX(装备强化!$C$12:$C$26,MATCH(装备强化附表!S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218</v>
      </c>
      <c r="T1360" s="54">
        <f t="shared" si="321"/>
        <v>436000</v>
      </c>
      <c r="U1360" s="54">
        <f>ROUNDUP(装备强化!$F$3*INDEX(装备强化!$C$12:$C$26,MATCH(装备强化附表!U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248</v>
      </c>
      <c r="V1360" s="54">
        <f t="shared" si="322"/>
        <v>496000</v>
      </c>
      <c r="W1360" s="54">
        <f>ROUNDUP(装备强化!$F$3*INDEX(装备强化!$C$12:$C$26,MATCH(装备强化附表!W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278</v>
      </c>
      <c r="X1360" s="54">
        <f t="shared" si="323"/>
        <v>556000</v>
      </c>
      <c r="Y1360" s="54">
        <f>ROUNDUP(装备强化!$F$3*INDEX(装备强化!$C$12:$C$26,MATCH(装备强化附表!Y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308</v>
      </c>
      <c r="Z1360" s="54">
        <f t="shared" si="324"/>
        <v>616000</v>
      </c>
      <c r="AA1360" s="54">
        <f>ROUNDUP(装备强化!$F$3*INDEX(装备强化!$C$12:$C$26,MATCH(装备强化附表!AA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540</v>
      </c>
      <c r="AB1360" s="54">
        <f t="shared" si="325"/>
        <v>1080000</v>
      </c>
      <c r="AC1360" s="54">
        <f>ROUNDUP(装备强化!$F$3*INDEX(装备强化!$C$12:$C$26,MATCH(装备强化附表!AC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600</v>
      </c>
      <c r="AD1360" s="54">
        <f t="shared" si="326"/>
        <v>1200000</v>
      </c>
      <c r="AE1360" s="54">
        <f>ROUNDUP(装备强化!$F$3*INDEX(装备强化!$C$12:$C$26,MATCH(装备强化附表!AE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660</v>
      </c>
      <c r="AF1360" s="54">
        <f t="shared" si="327"/>
        <v>1320000</v>
      </c>
      <c r="AG1360" s="54">
        <f>ROUNDUP(装备强化!$F$3*INDEX(装备强化!$C$12:$C$26,MATCH(装备强化附表!AG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720</v>
      </c>
      <c r="AH1360" s="54">
        <f t="shared" si="328"/>
        <v>1440000</v>
      </c>
      <c r="AI1360" s="54">
        <f>ROUNDUP(装备强化!$F$3*INDEX(装备强化!$C$12:$C$26,MATCH(装备强化附表!AI$1,装备强化!$B$12:$B$26,0))*INDEX(装备强化!$G$12:$G$16,MATCH(装备强化附表!$D1360,装备强化!$F$12:$F$16,0))*(INDEX(装备强化!$K$12:$K$26,MATCH(装备强化附表!$E1360,装备强化!$J$12:$J$26,0))+IF($B1360=1,装备强化!$K$28,0))*INDEX(装备强化!$O$12:$O$21,MATCH(装备强化附表!$C1360,装备强化!$N$12:$N$21,0)),0)</f>
        <v>780</v>
      </c>
      <c r="AJ1360" s="54">
        <f t="shared" si="329"/>
        <v>1560000</v>
      </c>
    </row>
    <row r="1361" spans="1:36">
      <c r="A1361" t="s">
        <v>529</v>
      </c>
      <c r="B1361">
        <v>0</v>
      </c>
      <c r="C1361" t="s">
        <v>128</v>
      </c>
      <c r="D1361" t="s">
        <v>315</v>
      </c>
      <c r="E1361">
        <v>5</v>
      </c>
      <c r="F1361" t="s">
        <v>137</v>
      </c>
      <c r="G1361" s="54">
        <f>ROUNDUP(装备强化!$F$3*INDEX(装备强化!$C$12:$C$26,MATCH(装备强化附表!G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10</v>
      </c>
      <c r="H1361" s="54">
        <f t="shared" si="315"/>
        <v>20000</v>
      </c>
      <c r="I1361" s="54">
        <f>ROUNDUP(装备强化!$F$3*INDEX(装备强化!$C$12:$C$26,MATCH(装备强化附表!I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15</v>
      </c>
      <c r="J1361" s="54">
        <f t="shared" si="316"/>
        <v>30000</v>
      </c>
      <c r="K1361" s="54">
        <f>ROUNDUP(装备强化!$F$3*INDEX(装备强化!$C$12:$C$26,MATCH(装备强化附表!K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22</v>
      </c>
      <c r="L1361" s="54">
        <f t="shared" si="317"/>
        <v>44000</v>
      </c>
      <c r="M1361" s="54">
        <f>ROUNDUP(装备强化!$F$3*INDEX(装备强化!$C$12:$C$26,MATCH(装备强化附表!M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26</v>
      </c>
      <c r="N1361" s="54">
        <f t="shared" si="318"/>
        <v>52000</v>
      </c>
      <c r="O1361" s="54">
        <f>ROUNDUP(装备强化!$F$3*INDEX(装备强化!$C$12:$C$26,MATCH(装备强化附表!O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33</v>
      </c>
      <c r="P1361" s="54">
        <f t="shared" si="319"/>
        <v>66000</v>
      </c>
      <c r="Q1361" s="54">
        <f>ROUNDUP(装备强化!$F$3*INDEX(装备强化!$C$12:$C$26,MATCH(装备强化附表!Q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59</v>
      </c>
      <c r="R1361" s="54">
        <f t="shared" si="320"/>
        <v>118000</v>
      </c>
      <c r="S1361" s="54">
        <f>ROUNDUP(装备强化!$F$3*INDEX(装备强化!$C$12:$C$26,MATCH(装备强化附表!S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68</v>
      </c>
      <c r="T1361" s="54">
        <f t="shared" si="321"/>
        <v>136000</v>
      </c>
      <c r="U1361" s="54">
        <f>ROUNDUP(装备强化!$F$3*INDEX(装备强化!$C$12:$C$26,MATCH(装备强化附表!U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78</v>
      </c>
      <c r="V1361" s="54">
        <f t="shared" si="322"/>
        <v>156000</v>
      </c>
      <c r="W1361" s="54">
        <f>ROUNDUP(装备强化!$F$3*INDEX(装备强化!$C$12:$C$26,MATCH(装备强化附表!W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87</v>
      </c>
      <c r="X1361" s="54">
        <f t="shared" si="323"/>
        <v>174000</v>
      </c>
      <c r="Y1361" s="54">
        <f>ROUNDUP(装备强化!$F$3*INDEX(装备强化!$C$12:$C$26,MATCH(装备强化附表!Y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97</v>
      </c>
      <c r="Z1361" s="54">
        <f t="shared" si="324"/>
        <v>194000</v>
      </c>
      <c r="AA1361" s="54">
        <f>ROUNDUP(装备强化!$F$3*INDEX(装备强化!$C$12:$C$26,MATCH(装备强化附表!AA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169</v>
      </c>
      <c r="AB1361" s="54">
        <f t="shared" si="325"/>
        <v>338000</v>
      </c>
      <c r="AC1361" s="54">
        <f>ROUNDUP(装备强化!$F$3*INDEX(装备强化!$C$12:$C$26,MATCH(装备强化附表!AC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188</v>
      </c>
      <c r="AD1361" s="54">
        <f t="shared" si="326"/>
        <v>376000</v>
      </c>
      <c r="AE1361" s="54">
        <f>ROUNDUP(装备强化!$F$3*INDEX(装备强化!$C$12:$C$26,MATCH(装备强化附表!AE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207</v>
      </c>
      <c r="AF1361" s="54">
        <f t="shared" si="327"/>
        <v>414000</v>
      </c>
      <c r="AG1361" s="54">
        <f>ROUNDUP(装备强化!$F$3*INDEX(装备强化!$C$12:$C$26,MATCH(装备强化附表!AG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225</v>
      </c>
      <c r="AH1361" s="54">
        <f t="shared" si="328"/>
        <v>450000</v>
      </c>
      <c r="AI1361" s="54">
        <f>ROUNDUP(装备强化!$F$3*INDEX(装备强化!$C$12:$C$26,MATCH(装备强化附表!AI$1,装备强化!$B$12:$B$26,0))*INDEX(装备强化!$G$12:$G$16,MATCH(装备强化附表!$D1361,装备强化!$F$12:$F$16,0))*(INDEX(装备强化!$K$12:$K$26,MATCH(装备强化附表!$E1361,装备强化!$J$12:$J$26,0))+IF($B1361=1,装备强化!$K$28,0))*INDEX(装备强化!$O$12:$O$21,MATCH(装备强化附表!$C1361,装备强化!$N$12:$N$21,0)),0)</f>
        <v>244</v>
      </c>
      <c r="AJ1361" s="54">
        <f t="shared" si="329"/>
        <v>488000</v>
      </c>
    </row>
    <row r="1362" spans="1:36">
      <c r="A1362" t="s">
        <v>534</v>
      </c>
      <c r="B1362">
        <v>1</v>
      </c>
      <c r="C1362" t="s">
        <v>128</v>
      </c>
      <c r="D1362" t="s">
        <v>315</v>
      </c>
      <c r="E1362">
        <v>5</v>
      </c>
      <c r="F1362" t="s">
        <v>137</v>
      </c>
      <c r="G1362" s="54">
        <f>ROUNDUP(装备强化!$F$3*INDEX(装备强化!$C$12:$C$26,MATCH(装备强化附表!G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19</v>
      </c>
      <c r="H1362" s="54">
        <f t="shared" si="315"/>
        <v>38000</v>
      </c>
      <c r="I1362" s="54">
        <f>ROUNDUP(装备强化!$F$3*INDEX(装备强化!$C$12:$C$26,MATCH(装备强化附表!I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29</v>
      </c>
      <c r="J1362" s="54">
        <f t="shared" si="316"/>
        <v>58000</v>
      </c>
      <c r="K1362" s="54">
        <f>ROUNDUP(装备强化!$F$3*INDEX(装备强化!$C$12:$C$26,MATCH(装备强化附表!K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43</v>
      </c>
      <c r="L1362" s="54">
        <f t="shared" si="317"/>
        <v>86000</v>
      </c>
      <c r="M1362" s="54">
        <f>ROUNDUP(装备强化!$F$3*INDEX(装备强化!$C$12:$C$26,MATCH(装备强化附表!M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52</v>
      </c>
      <c r="N1362" s="54">
        <f t="shared" si="318"/>
        <v>104000</v>
      </c>
      <c r="O1362" s="54">
        <f>ROUNDUP(装备强化!$F$3*INDEX(装备强化!$C$12:$C$26,MATCH(装备强化附表!O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66</v>
      </c>
      <c r="P1362" s="54">
        <f t="shared" si="319"/>
        <v>132000</v>
      </c>
      <c r="Q1362" s="54">
        <f>ROUNDUP(装备强化!$F$3*INDEX(装备强化!$C$12:$C$26,MATCH(装备强化附表!Q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118</v>
      </c>
      <c r="R1362" s="54">
        <f t="shared" si="320"/>
        <v>236000</v>
      </c>
      <c r="S1362" s="54">
        <f>ROUNDUP(装备强化!$F$3*INDEX(装备强化!$C$12:$C$26,MATCH(装备强化附表!S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136</v>
      </c>
      <c r="T1362" s="54">
        <f t="shared" si="321"/>
        <v>272000</v>
      </c>
      <c r="U1362" s="54">
        <f>ROUNDUP(装备强化!$F$3*INDEX(装备强化!$C$12:$C$26,MATCH(装备强化附表!U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155</v>
      </c>
      <c r="V1362" s="54">
        <f t="shared" si="322"/>
        <v>310000</v>
      </c>
      <c r="W1362" s="54">
        <f>ROUNDUP(装备强化!$F$3*INDEX(装备强化!$C$12:$C$26,MATCH(装备强化附表!W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174</v>
      </c>
      <c r="X1362" s="54">
        <f t="shared" si="323"/>
        <v>348000</v>
      </c>
      <c r="Y1362" s="54">
        <f>ROUNDUP(装备强化!$F$3*INDEX(装备强化!$C$12:$C$26,MATCH(装备强化附表!Y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193</v>
      </c>
      <c r="Z1362" s="54">
        <f t="shared" si="324"/>
        <v>386000</v>
      </c>
      <c r="AA1362" s="54">
        <f>ROUNDUP(装备强化!$F$3*INDEX(装备强化!$C$12:$C$26,MATCH(装备强化附表!AA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338</v>
      </c>
      <c r="AB1362" s="54">
        <f t="shared" si="325"/>
        <v>676000</v>
      </c>
      <c r="AC1362" s="54">
        <f>ROUNDUP(装备强化!$F$3*INDEX(装备强化!$C$12:$C$26,MATCH(装备强化附表!AC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375</v>
      </c>
      <c r="AD1362" s="54">
        <f t="shared" si="326"/>
        <v>750000</v>
      </c>
      <c r="AE1362" s="54">
        <f>ROUNDUP(装备强化!$F$3*INDEX(装备强化!$C$12:$C$26,MATCH(装备强化附表!AE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413</v>
      </c>
      <c r="AF1362" s="54">
        <f t="shared" si="327"/>
        <v>826000</v>
      </c>
      <c r="AG1362" s="54">
        <f>ROUNDUP(装备强化!$F$3*INDEX(装备强化!$C$12:$C$26,MATCH(装备强化附表!AG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450</v>
      </c>
      <c r="AH1362" s="54">
        <f t="shared" si="328"/>
        <v>900000</v>
      </c>
      <c r="AI1362" s="54">
        <f>ROUNDUP(装备强化!$F$3*INDEX(装备强化!$C$12:$C$26,MATCH(装备强化附表!AI$1,装备强化!$B$12:$B$26,0))*INDEX(装备强化!$G$12:$G$16,MATCH(装备强化附表!$D1362,装备强化!$F$12:$F$16,0))*(INDEX(装备强化!$K$12:$K$26,MATCH(装备强化附表!$E1362,装备强化!$J$12:$J$26,0))+IF($B1362=1,装备强化!$K$28,0))*INDEX(装备强化!$O$12:$O$21,MATCH(装备强化附表!$C1362,装备强化!$N$12:$N$21,0)),0)</f>
        <v>488</v>
      </c>
      <c r="AJ1362" s="54">
        <f t="shared" si="329"/>
        <v>976000</v>
      </c>
    </row>
    <row r="1363" spans="1:36">
      <c r="A1363" t="s">
        <v>539</v>
      </c>
      <c r="B1363">
        <v>0</v>
      </c>
      <c r="C1363" t="s">
        <v>126</v>
      </c>
      <c r="D1363" t="s">
        <v>315</v>
      </c>
      <c r="E1363">
        <v>5</v>
      </c>
      <c r="F1363" t="s">
        <v>232</v>
      </c>
      <c r="G1363" s="54">
        <f>ROUNDUP(装备强化!$F$3*INDEX(装备强化!$C$12:$C$26,MATCH(装备强化附表!G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8</v>
      </c>
      <c r="H1363" s="54">
        <f t="shared" si="315"/>
        <v>16000</v>
      </c>
      <c r="I1363" s="54">
        <f>ROUNDUP(装备强化!$F$3*INDEX(装备强化!$C$12:$C$26,MATCH(装备强化附表!I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12</v>
      </c>
      <c r="J1363" s="54">
        <f t="shared" si="316"/>
        <v>24000</v>
      </c>
      <c r="K1363" s="54">
        <f>ROUNDUP(装备强化!$F$3*INDEX(装备强化!$C$12:$C$26,MATCH(装备强化附表!K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17</v>
      </c>
      <c r="L1363" s="54">
        <f t="shared" si="317"/>
        <v>34000</v>
      </c>
      <c r="M1363" s="54">
        <f>ROUNDUP(装备强化!$F$3*INDEX(装备强化!$C$12:$C$26,MATCH(装备强化附表!M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21</v>
      </c>
      <c r="N1363" s="54">
        <f t="shared" si="318"/>
        <v>42000</v>
      </c>
      <c r="O1363" s="54">
        <f>ROUNDUP(装备强化!$F$3*INDEX(装备强化!$C$12:$C$26,MATCH(装备强化附表!O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27</v>
      </c>
      <c r="P1363" s="54">
        <f t="shared" si="319"/>
        <v>54000</v>
      </c>
      <c r="Q1363" s="54">
        <f>ROUNDUP(装备强化!$F$3*INDEX(装备强化!$C$12:$C$26,MATCH(装备强化附表!Q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47</v>
      </c>
      <c r="R1363" s="54">
        <f t="shared" si="320"/>
        <v>94000</v>
      </c>
      <c r="S1363" s="54">
        <f>ROUNDUP(装备强化!$F$3*INDEX(装备强化!$C$12:$C$26,MATCH(装备强化附表!S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55</v>
      </c>
      <c r="T1363" s="54">
        <f t="shared" si="321"/>
        <v>110000</v>
      </c>
      <c r="U1363" s="54">
        <f>ROUNDUP(装备强化!$F$3*INDEX(装备强化!$C$12:$C$26,MATCH(装备强化附表!U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62</v>
      </c>
      <c r="V1363" s="54">
        <f t="shared" si="322"/>
        <v>124000</v>
      </c>
      <c r="W1363" s="54">
        <f>ROUNDUP(装备强化!$F$3*INDEX(装备强化!$C$12:$C$26,MATCH(装备强化附表!W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70</v>
      </c>
      <c r="X1363" s="54">
        <f t="shared" si="323"/>
        <v>140000</v>
      </c>
      <c r="Y1363" s="54">
        <f>ROUNDUP(装备强化!$F$3*INDEX(装备强化!$C$12:$C$26,MATCH(装备强化附表!Y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77</v>
      </c>
      <c r="Z1363" s="54">
        <f t="shared" si="324"/>
        <v>154000</v>
      </c>
      <c r="AA1363" s="54">
        <f>ROUNDUP(装备强化!$F$3*INDEX(装备强化!$C$12:$C$26,MATCH(装备强化附表!AA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135</v>
      </c>
      <c r="AB1363" s="54">
        <f t="shared" si="325"/>
        <v>270000</v>
      </c>
      <c r="AC1363" s="54">
        <f>ROUNDUP(装备强化!$F$3*INDEX(装备强化!$C$12:$C$26,MATCH(装备强化附表!AC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150</v>
      </c>
      <c r="AD1363" s="54">
        <f t="shared" si="326"/>
        <v>300000</v>
      </c>
      <c r="AE1363" s="54">
        <f>ROUNDUP(装备强化!$F$3*INDEX(装备强化!$C$12:$C$26,MATCH(装备强化附表!AE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165</v>
      </c>
      <c r="AF1363" s="54">
        <f t="shared" si="327"/>
        <v>330000</v>
      </c>
      <c r="AG1363" s="54">
        <f>ROUNDUP(装备强化!$F$3*INDEX(装备强化!$C$12:$C$26,MATCH(装备强化附表!AG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180</v>
      </c>
      <c r="AH1363" s="54">
        <f t="shared" si="328"/>
        <v>360000</v>
      </c>
      <c r="AI1363" s="54">
        <f>ROUNDUP(装备强化!$F$3*INDEX(装备强化!$C$12:$C$26,MATCH(装备强化附表!AI$1,装备强化!$B$12:$B$26,0))*INDEX(装备强化!$G$12:$G$16,MATCH(装备强化附表!$D1363,装备强化!$F$12:$F$16,0))*(INDEX(装备强化!$K$12:$K$26,MATCH(装备强化附表!$E1363,装备强化!$J$12:$J$26,0))+IF($B1363=1,装备强化!$K$28,0))*INDEX(装备强化!$O$12:$O$21,MATCH(装备强化附表!$C1363,装备强化!$N$12:$N$21,0)),0)</f>
        <v>195</v>
      </c>
      <c r="AJ1363" s="54">
        <f t="shared" si="329"/>
        <v>390000</v>
      </c>
    </row>
    <row r="1364" spans="1:36">
      <c r="A1364" t="s">
        <v>544</v>
      </c>
      <c r="B1364">
        <v>1</v>
      </c>
      <c r="C1364" t="s">
        <v>126</v>
      </c>
      <c r="D1364" t="s">
        <v>315</v>
      </c>
      <c r="E1364">
        <v>5</v>
      </c>
      <c r="F1364" t="s">
        <v>232</v>
      </c>
      <c r="G1364" s="54">
        <f>ROUNDUP(装备强化!$F$3*INDEX(装备强化!$C$12:$C$26,MATCH(装备强化附表!G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15</v>
      </c>
      <c r="H1364" s="54">
        <f t="shared" si="315"/>
        <v>30000</v>
      </c>
      <c r="I1364" s="54">
        <f>ROUNDUP(装备强化!$F$3*INDEX(装备强化!$C$12:$C$26,MATCH(装备强化附表!I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23</v>
      </c>
      <c r="J1364" s="54">
        <f t="shared" si="316"/>
        <v>46000</v>
      </c>
      <c r="K1364" s="54">
        <f>ROUNDUP(装备强化!$F$3*INDEX(装备强化!$C$12:$C$26,MATCH(装备强化附表!K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34</v>
      </c>
      <c r="L1364" s="54">
        <f t="shared" si="317"/>
        <v>68000</v>
      </c>
      <c r="M1364" s="54">
        <f>ROUNDUP(装备强化!$F$3*INDEX(装备强化!$C$12:$C$26,MATCH(装备强化附表!M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42</v>
      </c>
      <c r="N1364" s="54">
        <f t="shared" si="318"/>
        <v>84000</v>
      </c>
      <c r="O1364" s="54">
        <f>ROUNDUP(装备强化!$F$3*INDEX(装备强化!$C$12:$C$26,MATCH(装备强化附表!O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53</v>
      </c>
      <c r="P1364" s="54">
        <f t="shared" si="319"/>
        <v>106000</v>
      </c>
      <c r="Q1364" s="54">
        <f>ROUNDUP(装备强化!$F$3*INDEX(装备强化!$C$12:$C$26,MATCH(装备强化附表!Q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94</v>
      </c>
      <c r="R1364" s="54">
        <f t="shared" si="320"/>
        <v>188000</v>
      </c>
      <c r="S1364" s="54">
        <f>ROUNDUP(装备强化!$F$3*INDEX(装备强化!$C$12:$C$26,MATCH(装备强化附表!S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109</v>
      </c>
      <c r="T1364" s="54">
        <f t="shared" si="321"/>
        <v>218000</v>
      </c>
      <c r="U1364" s="54">
        <f>ROUNDUP(装备强化!$F$3*INDEX(装备强化!$C$12:$C$26,MATCH(装备强化附表!U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124</v>
      </c>
      <c r="V1364" s="54">
        <f t="shared" si="322"/>
        <v>248000</v>
      </c>
      <c r="W1364" s="54">
        <f>ROUNDUP(装备强化!$F$3*INDEX(装备强化!$C$12:$C$26,MATCH(装备强化附表!W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139</v>
      </c>
      <c r="X1364" s="54">
        <f t="shared" si="323"/>
        <v>278000</v>
      </c>
      <c r="Y1364" s="54">
        <f>ROUNDUP(装备强化!$F$3*INDEX(装备强化!$C$12:$C$26,MATCH(装备强化附表!Y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154</v>
      </c>
      <c r="Z1364" s="54">
        <f t="shared" si="324"/>
        <v>308000</v>
      </c>
      <c r="AA1364" s="54">
        <f>ROUNDUP(装备强化!$F$3*INDEX(装备强化!$C$12:$C$26,MATCH(装备强化附表!AA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270</v>
      </c>
      <c r="AB1364" s="54">
        <f t="shared" si="325"/>
        <v>540000</v>
      </c>
      <c r="AC1364" s="54">
        <f>ROUNDUP(装备强化!$F$3*INDEX(装备强化!$C$12:$C$26,MATCH(装备强化附表!AC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300</v>
      </c>
      <c r="AD1364" s="54">
        <f t="shared" si="326"/>
        <v>600000</v>
      </c>
      <c r="AE1364" s="54">
        <f>ROUNDUP(装备强化!$F$3*INDEX(装备强化!$C$12:$C$26,MATCH(装备强化附表!AE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330</v>
      </c>
      <c r="AF1364" s="54">
        <f t="shared" si="327"/>
        <v>660000</v>
      </c>
      <c r="AG1364" s="54">
        <f>ROUNDUP(装备强化!$F$3*INDEX(装备强化!$C$12:$C$26,MATCH(装备强化附表!AG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360</v>
      </c>
      <c r="AH1364" s="54">
        <f t="shared" si="328"/>
        <v>720000</v>
      </c>
      <c r="AI1364" s="54">
        <f>ROUNDUP(装备强化!$F$3*INDEX(装备强化!$C$12:$C$26,MATCH(装备强化附表!AI$1,装备强化!$B$12:$B$26,0))*INDEX(装备强化!$G$12:$G$16,MATCH(装备强化附表!$D1364,装备强化!$F$12:$F$16,0))*(INDEX(装备强化!$K$12:$K$26,MATCH(装备强化附表!$E1364,装备强化!$J$12:$J$26,0))+IF($B1364=1,装备强化!$K$28,0))*INDEX(装备强化!$O$12:$O$21,MATCH(装备强化附表!$C1364,装备强化!$N$12:$N$21,0)),0)</f>
        <v>390</v>
      </c>
      <c r="AJ1364" s="54">
        <f t="shared" si="329"/>
        <v>780000</v>
      </c>
    </row>
    <row r="1365" spans="1:36">
      <c r="A1365" t="s">
        <v>549</v>
      </c>
      <c r="B1365">
        <v>0</v>
      </c>
      <c r="C1365" t="s">
        <v>129</v>
      </c>
      <c r="D1365" t="s">
        <v>315</v>
      </c>
      <c r="E1365">
        <v>5</v>
      </c>
      <c r="F1365" t="s">
        <v>232</v>
      </c>
      <c r="G1365" s="54">
        <f>ROUNDUP(装备强化!$F$3*INDEX(装备强化!$C$12:$C$26,MATCH(装备强化附表!G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8</v>
      </c>
      <c r="H1365" s="54">
        <f t="shared" si="315"/>
        <v>16000</v>
      </c>
      <c r="I1365" s="54">
        <f>ROUNDUP(装备强化!$F$3*INDEX(装备强化!$C$12:$C$26,MATCH(装备强化附表!I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12</v>
      </c>
      <c r="J1365" s="54">
        <f t="shared" si="316"/>
        <v>24000</v>
      </c>
      <c r="K1365" s="54">
        <f>ROUNDUP(装备强化!$F$3*INDEX(装备强化!$C$12:$C$26,MATCH(装备强化附表!K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17</v>
      </c>
      <c r="L1365" s="54">
        <f t="shared" si="317"/>
        <v>34000</v>
      </c>
      <c r="M1365" s="54">
        <f>ROUNDUP(装备强化!$F$3*INDEX(装备强化!$C$12:$C$26,MATCH(装备强化附表!M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21</v>
      </c>
      <c r="N1365" s="54">
        <f t="shared" si="318"/>
        <v>42000</v>
      </c>
      <c r="O1365" s="54">
        <f>ROUNDUP(装备强化!$F$3*INDEX(装备强化!$C$12:$C$26,MATCH(装备强化附表!O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27</v>
      </c>
      <c r="P1365" s="54">
        <f t="shared" si="319"/>
        <v>54000</v>
      </c>
      <c r="Q1365" s="54">
        <f>ROUNDUP(装备强化!$F$3*INDEX(装备强化!$C$12:$C$26,MATCH(装备强化附表!Q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47</v>
      </c>
      <c r="R1365" s="54">
        <f t="shared" si="320"/>
        <v>94000</v>
      </c>
      <c r="S1365" s="54">
        <f>ROUNDUP(装备强化!$F$3*INDEX(装备强化!$C$12:$C$26,MATCH(装备强化附表!S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55</v>
      </c>
      <c r="T1365" s="54">
        <f t="shared" si="321"/>
        <v>110000</v>
      </c>
      <c r="U1365" s="54">
        <f>ROUNDUP(装备强化!$F$3*INDEX(装备强化!$C$12:$C$26,MATCH(装备强化附表!U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62</v>
      </c>
      <c r="V1365" s="54">
        <f t="shared" si="322"/>
        <v>124000</v>
      </c>
      <c r="W1365" s="54">
        <f>ROUNDUP(装备强化!$F$3*INDEX(装备强化!$C$12:$C$26,MATCH(装备强化附表!W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70</v>
      </c>
      <c r="X1365" s="54">
        <f t="shared" si="323"/>
        <v>140000</v>
      </c>
      <c r="Y1365" s="54">
        <f>ROUNDUP(装备强化!$F$3*INDEX(装备强化!$C$12:$C$26,MATCH(装备强化附表!Y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77</v>
      </c>
      <c r="Z1365" s="54">
        <f t="shared" si="324"/>
        <v>154000</v>
      </c>
      <c r="AA1365" s="54">
        <f>ROUNDUP(装备强化!$F$3*INDEX(装备强化!$C$12:$C$26,MATCH(装备强化附表!AA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135</v>
      </c>
      <c r="AB1365" s="54">
        <f t="shared" si="325"/>
        <v>270000</v>
      </c>
      <c r="AC1365" s="54">
        <f>ROUNDUP(装备强化!$F$3*INDEX(装备强化!$C$12:$C$26,MATCH(装备强化附表!AC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150</v>
      </c>
      <c r="AD1365" s="54">
        <f t="shared" si="326"/>
        <v>300000</v>
      </c>
      <c r="AE1365" s="54">
        <f>ROUNDUP(装备强化!$F$3*INDEX(装备强化!$C$12:$C$26,MATCH(装备强化附表!AE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165</v>
      </c>
      <c r="AF1365" s="54">
        <f t="shared" si="327"/>
        <v>330000</v>
      </c>
      <c r="AG1365" s="54">
        <f>ROUNDUP(装备强化!$F$3*INDEX(装备强化!$C$12:$C$26,MATCH(装备强化附表!AG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180</v>
      </c>
      <c r="AH1365" s="54">
        <f t="shared" si="328"/>
        <v>360000</v>
      </c>
      <c r="AI1365" s="54">
        <f>ROUNDUP(装备强化!$F$3*INDEX(装备强化!$C$12:$C$26,MATCH(装备强化附表!AI$1,装备强化!$B$12:$B$26,0))*INDEX(装备强化!$G$12:$G$16,MATCH(装备强化附表!$D1365,装备强化!$F$12:$F$16,0))*(INDEX(装备强化!$K$12:$K$26,MATCH(装备强化附表!$E1365,装备强化!$J$12:$J$26,0))+IF($B1365=1,装备强化!$K$28,0))*INDEX(装备强化!$O$12:$O$21,MATCH(装备强化附表!$C1365,装备强化!$N$12:$N$21,0)),0)</f>
        <v>195</v>
      </c>
      <c r="AJ1365" s="54">
        <f t="shared" si="329"/>
        <v>390000</v>
      </c>
    </row>
    <row r="1366" spans="1:36">
      <c r="A1366" t="s">
        <v>554</v>
      </c>
      <c r="B1366">
        <v>1</v>
      </c>
      <c r="C1366" t="s">
        <v>129</v>
      </c>
      <c r="D1366" t="s">
        <v>315</v>
      </c>
      <c r="E1366">
        <v>5</v>
      </c>
      <c r="F1366" t="s">
        <v>232</v>
      </c>
      <c r="G1366" s="54">
        <f>ROUNDUP(装备强化!$F$3*INDEX(装备强化!$C$12:$C$26,MATCH(装备强化附表!G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15</v>
      </c>
      <c r="H1366" s="54">
        <f t="shared" si="315"/>
        <v>30000</v>
      </c>
      <c r="I1366" s="54">
        <f>ROUNDUP(装备强化!$F$3*INDEX(装备强化!$C$12:$C$26,MATCH(装备强化附表!I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23</v>
      </c>
      <c r="J1366" s="54">
        <f t="shared" si="316"/>
        <v>46000</v>
      </c>
      <c r="K1366" s="54">
        <f>ROUNDUP(装备强化!$F$3*INDEX(装备强化!$C$12:$C$26,MATCH(装备强化附表!K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34</v>
      </c>
      <c r="L1366" s="54">
        <f t="shared" si="317"/>
        <v>68000</v>
      </c>
      <c r="M1366" s="54">
        <f>ROUNDUP(装备强化!$F$3*INDEX(装备强化!$C$12:$C$26,MATCH(装备强化附表!M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42</v>
      </c>
      <c r="N1366" s="54">
        <f t="shared" si="318"/>
        <v>84000</v>
      </c>
      <c r="O1366" s="54">
        <f>ROUNDUP(装备强化!$F$3*INDEX(装备强化!$C$12:$C$26,MATCH(装备强化附表!O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53</v>
      </c>
      <c r="P1366" s="54">
        <f t="shared" si="319"/>
        <v>106000</v>
      </c>
      <c r="Q1366" s="54">
        <f>ROUNDUP(装备强化!$F$3*INDEX(装备强化!$C$12:$C$26,MATCH(装备强化附表!Q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94</v>
      </c>
      <c r="R1366" s="54">
        <f t="shared" si="320"/>
        <v>188000</v>
      </c>
      <c r="S1366" s="54">
        <f>ROUNDUP(装备强化!$F$3*INDEX(装备强化!$C$12:$C$26,MATCH(装备强化附表!S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109</v>
      </c>
      <c r="T1366" s="54">
        <f t="shared" si="321"/>
        <v>218000</v>
      </c>
      <c r="U1366" s="54">
        <f>ROUNDUP(装备强化!$F$3*INDEX(装备强化!$C$12:$C$26,MATCH(装备强化附表!U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124</v>
      </c>
      <c r="V1366" s="54">
        <f t="shared" si="322"/>
        <v>248000</v>
      </c>
      <c r="W1366" s="54">
        <f>ROUNDUP(装备强化!$F$3*INDEX(装备强化!$C$12:$C$26,MATCH(装备强化附表!W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139</v>
      </c>
      <c r="X1366" s="54">
        <f t="shared" si="323"/>
        <v>278000</v>
      </c>
      <c r="Y1366" s="54">
        <f>ROUNDUP(装备强化!$F$3*INDEX(装备强化!$C$12:$C$26,MATCH(装备强化附表!Y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154</v>
      </c>
      <c r="Z1366" s="54">
        <f t="shared" si="324"/>
        <v>308000</v>
      </c>
      <c r="AA1366" s="54">
        <f>ROUNDUP(装备强化!$F$3*INDEX(装备强化!$C$12:$C$26,MATCH(装备强化附表!AA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270</v>
      </c>
      <c r="AB1366" s="54">
        <f t="shared" si="325"/>
        <v>540000</v>
      </c>
      <c r="AC1366" s="54">
        <f>ROUNDUP(装备强化!$F$3*INDEX(装备强化!$C$12:$C$26,MATCH(装备强化附表!AC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300</v>
      </c>
      <c r="AD1366" s="54">
        <f t="shared" si="326"/>
        <v>600000</v>
      </c>
      <c r="AE1366" s="54">
        <f>ROUNDUP(装备强化!$F$3*INDEX(装备强化!$C$12:$C$26,MATCH(装备强化附表!AE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330</v>
      </c>
      <c r="AF1366" s="54">
        <f t="shared" si="327"/>
        <v>660000</v>
      </c>
      <c r="AG1366" s="54">
        <f>ROUNDUP(装备强化!$F$3*INDEX(装备强化!$C$12:$C$26,MATCH(装备强化附表!AG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360</v>
      </c>
      <c r="AH1366" s="54">
        <f t="shared" si="328"/>
        <v>720000</v>
      </c>
      <c r="AI1366" s="54">
        <f>ROUNDUP(装备强化!$F$3*INDEX(装备强化!$C$12:$C$26,MATCH(装备强化附表!AI$1,装备强化!$B$12:$B$26,0))*INDEX(装备强化!$G$12:$G$16,MATCH(装备强化附表!$D1366,装备强化!$F$12:$F$16,0))*(INDEX(装备强化!$K$12:$K$26,MATCH(装备强化附表!$E1366,装备强化!$J$12:$J$26,0))+IF($B1366=1,装备强化!$K$28,0))*INDEX(装备强化!$O$12:$O$21,MATCH(装备强化附表!$C1366,装备强化!$N$12:$N$21,0)),0)</f>
        <v>390</v>
      </c>
      <c r="AJ1366" s="54">
        <f t="shared" si="329"/>
        <v>780000</v>
      </c>
    </row>
    <row r="1367" spans="1:36">
      <c r="A1367" t="s">
        <v>559</v>
      </c>
      <c r="B1367">
        <v>0</v>
      </c>
      <c r="C1367" t="s">
        <v>123</v>
      </c>
      <c r="D1367" t="s">
        <v>315</v>
      </c>
      <c r="E1367">
        <v>10</v>
      </c>
      <c r="F1367" t="s">
        <v>232</v>
      </c>
      <c r="G1367" s="54">
        <f>ROUNDUP(装备强化!$F$3*INDEX(装备强化!$C$12:$C$26,MATCH(装备强化附表!G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12</v>
      </c>
      <c r="H1367" s="54">
        <f t="shared" si="315"/>
        <v>24000</v>
      </c>
      <c r="I1367" s="54">
        <f>ROUNDUP(装备强化!$F$3*INDEX(装备强化!$C$12:$C$26,MATCH(装备强化附表!I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17</v>
      </c>
      <c r="J1367" s="54">
        <f t="shared" si="316"/>
        <v>34000</v>
      </c>
      <c r="K1367" s="54">
        <f>ROUNDUP(装备强化!$F$3*INDEX(装备强化!$C$12:$C$26,MATCH(装备强化附表!K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26</v>
      </c>
      <c r="L1367" s="54">
        <f t="shared" si="317"/>
        <v>52000</v>
      </c>
      <c r="M1367" s="54">
        <f>ROUNDUP(装备强化!$F$3*INDEX(装备强化!$C$12:$C$26,MATCH(装备强化附表!M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31</v>
      </c>
      <c r="N1367" s="54">
        <f t="shared" si="318"/>
        <v>62000</v>
      </c>
      <c r="O1367" s="54">
        <f>ROUNDUP(装备强化!$F$3*INDEX(装备强化!$C$12:$C$26,MATCH(装备强化附表!O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40</v>
      </c>
      <c r="P1367" s="54">
        <f t="shared" si="319"/>
        <v>80000</v>
      </c>
      <c r="Q1367" s="54">
        <f>ROUNDUP(装备强化!$F$3*INDEX(装备强化!$C$12:$C$26,MATCH(装备强化附表!Q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71</v>
      </c>
      <c r="R1367" s="54">
        <f t="shared" si="320"/>
        <v>142000</v>
      </c>
      <c r="S1367" s="54">
        <f>ROUNDUP(装备强化!$F$3*INDEX(装备强化!$C$12:$C$26,MATCH(装备强化附表!S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82</v>
      </c>
      <c r="T1367" s="54">
        <f t="shared" si="321"/>
        <v>164000</v>
      </c>
      <c r="U1367" s="54">
        <f>ROUNDUP(装备强化!$F$3*INDEX(装备强化!$C$12:$C$26,MATCH(装备强化附表!U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93</v>
      </c>
      <c r="V1367" s="54">
        <f t="shared" si="322"/>
        <v>186000</v>
      </c>
      <c r="W1367" s="54">
        <f>ROUNDUP(装备强化!$F$3*INDEX(装备强化!$C$12:$C$26,MATCH(装备强化附表!W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105</v>
      </c>
      <c r="X1367" s="54">
        <f t="shared" si="323"/>
        <v>210000</v>
      </c>
      <c r="Y1367" s="54">
        <f>ROUNDUP(装备强化!$F$3*INDEX(装备强化!$C$12:$C$26,MATCH(装备强化附表!Y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116</v>
      </c>
      <c r="Z1367" s="54">
        <f t="shared" si="324"/>
        <v>232000</v>
      </c>
      <c r="AA1367" s="54">
        <f>ROUNDUP(装备强化!$F$3*INDEX(装备强化!$C$12:$C$26,MATCH(装备强化附表!AA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203</v>
      </c>
      <c r="AB1367" s="54">
        <f t="shared" si="325"/>
        <v>406000</v>
      </c>
      <c r="AC1367" s="54">
        <f>ROUNDUP(装备强化!$F$3*INDEX(装备强化!$C$12:$C$26,MATCH(装备强化附表!AC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225</v>
      </c>
      <c r="AD1367" s="54">
        <f t="shared" si="326"/>
        <v>450000</v>
      </c>
      <c r="AE1367" s="54">
        <f>ROUNDUP(装备强化!$F$3*INDEX(装备强化!$C$12:$C$26,MATCH(装备强化附表!AE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248</v>
      </c>
      <c r="AF1367" s="54">
        <f t="shared" si="327"/>
        <v>496000</v>
      </c>
      <c r="AG1367" s="54">
        <f>ROUNDUP(装备强化!$F$3*INDEX(装备强化!$C$12:$C$26,MATCH(装备强化附表!AG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270</v>
      </c>
      <c r="AH1367" s="54">
        <f t="shared" si="328"/>
        <v>540000</v>
      </c>
      <c r="AI1367" s="54">
        <f>ROUNDUP(装备强化!$F$3*INDEX(装备强化!$C$12:$C$26,MATCH(装备强化附表!AI$1,装备强化!$B$12:$B$26,0))*INDEX(装备强化!$G$12:$G$16,MATCH(装备强化附表!$D1367,装备强化!$F$12:$F$16,0))*(INDEX(装备强化!$K$12:$K$26,MATCH(装备强化附表!$E1367,装备强化!$J$12:$J$26,0))+IF($B1367=1,装备强化!$K$28,0))*INDEX(装备强化!$O$12:$O$21,MATCH(装备强化附表!$C1367,装备强化!$N$12:$N$21,0)),0)</f>
        <v>293</v>
      </c>
      <c r="AJ1367" s="54">
        <f t="shared" si="329"/>
        <v>586000</v>
      </c>
    </row>
    <row r="1368" spans="1:36">
      <c r="A1368" t="s">
        <v>564</v>
      </c>
      <c r="B1368">
        <v>0</v>
      </c>
      <c r="C1368" t="s">
        <v>124</v>
      </c>
      <c r="D1368" t="s">
        <v>315</v>
      </c>
      <c r="E1368">
        <v>10</v>
      </c>
      <c r="F1368" t="s">
        <v>232</v>
      </c>
      <c r="G1368" s="54">
        <f>ROUNDUP(装备强化!$F$3*INDEX(装备强化!$C$12:$C$26,MATCH(装备强化附表!G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15</v>
      </c>
      <c r="H1368" s="54">
        <f t="shared" si="315"/>
        <v>30000</v>
      </c>
      <c r="I1368" s="54">
        <f>ROUNDUP(装备强化!$F$3*INDEX(装备强化!$C$12:$C$26,MATCH(装备强化附表!I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22</v>
      </c>
      <c r="J1368" s="54">
        <f t="shared" si="316"/>
        <v>44000</v>
      </c>
      <c r="K1368" s="54">
        <f>ROUNDUP(装备强化!$F$3*INDEX(装备强化!$C$12:$C$26,MATCH(装备强化附表!K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32</v>
      </c>
      <c r="L1368" s="54">
        <f t="shared" si="317"/>
        <v>64000</v>
      </c>
      <c r="M1368" s="54">
        <f>ROUNDUP(装备强化!$F$3*INDEX(装备强化!$C$12:$C$26,MATCH(装备强化附表!M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39</v>
      </c>
      <c r="N1368" s="54">
        <f t="shared" si="318"/>
        <v>78000</v>
      </c>
      <c r="O1368" s="54">
        <f>ROUNDUP(装备强化!$F$3*INDEX(装备强化!$C$12:$C$26,MATCH(装备强化附表!O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50</v>
      </c>
      <c r="P1368" s="54">
        <f t="shared" si="319"/>
        <v>100000</v>
      </c>
      <c r="Q1368" s="54">
        <f>ROUNDUP(装备强化!$F$3*INDEX(装备强化!$C$12:$C$26,MATCH(装备强化附表!Q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88</v>
      </c>
      <c r="R1368" s="54">
        <f t="shared" si="320"/>
        <v>176000</v>
      </c>
      <c r="S1368" s="54">
        <f>ROUNDUP(装备强化!$F$3*INDEX(装备强化!$C$12:$C$26,MATCH(装备强化附表!S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102</v>
      </c>
      <c r="T1368" s="54">
        <f t="shared" si="321"/>
        <v>204000</v>
      </c>
      <c r="U1368" s="54">
        <f>ROUNDUP(装备强化!$F$3*INDEX(装备强化!$C$12:$C$26,MATCH(装备强化附表!U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117</v>
      </c>
      <c r="V1368" s="54">
        <f t="shared" si="322"/>
        <v>234000</v>
      </c>
      <c r="W1368" s="54">
        <f>ROUNDUP(装备强化!$F$3*INDEX(装备强化!$C$12:$C$26,MATCH(装备强化附表!W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131</v>
      </c>
      <c r="X1368" s="54">
        <f t="shared" si="323"/>
        <v>262000</v>
      </c>
      <c r="Y1368" s="54">
        <f>ROUNDUP(装备强化!$F$3*INDEX(装备强化!$C$12:$C$26,MATCH(装备强化附表!Y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145</v>
      </c>
      <c r="Z1368" s="54">
        <f t="shared" si="324"/>
        <v>290000</v>
      </c>
      <c r="AA1368" s="54">
        <f>ROUNDUP(装备强化!$F$3*INDEX(装备强化!$C$12:$C$26,MATCH(装备强化附表!AA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254</v>
      </c>
      <c r="AB1368" s="54">
        <f t="shared" si="325"/>
        <v>508000</v>
      </c>
      <c r="AC1368" s="54">
        <f>ROUNDUP(装备强化!$F$3*INDEX(装备强化!$C$12:$C$26,MATCH(装备强化附表!AC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282</v>
      </c>
      <c r="AD1368" s="54">
        <f t="shared" si="326"/>
        <v>564000</v>
      </c>
      <c r="AE1368" s="54">
        <f>ROUNDUP(装备强化!$F$3*INDEX(装备强化!$C$12:$C$26,MATCH(装备强化附表!AE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310</v>
      </c>
      <c r="AF1368" s="54">
        <f t="shared" si="327"/>
        <v>620000</v>
      </c>
      <c r="AG1368" s="54">
        <f>ROUNDUP(装备强化!$F$3*INDEX(装备强化!$C$12:$C$26,MATCH(装备强化附表!AG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338</v>
      </c>
      <c r="AH1368" s="54">
        <f t="shared" si="328"/>
        <v>676000</v>
      </c>
      <c r="AI1368" s="54">
        <f>ROUNDUP(装备强化!$F$3*INDEX(装备强化!$C$12:$C$26,MATCH(装备强化附表!AI$1,装备强化!$B$12:$B$26,0))*INDEX(装备强化!$G$12:$G$16,MATCH(装备强化附表!$D1368,装备强化!$F$12:$F$16,0))*(INDEX(装备强化!$K$12:$K$26,MATCH(装备强化附表!$E1368,装备强化!$J$12:$J$26,0))+IF($B1368=1,装备强化!$K$28,0))*INDEX(装备强化!$O$12:$O$21,MATCH(装备强化附表!$C1368,装备强化!$N$12:$N$21,0)),0)</f>
        <v>366</v>
      </c>
      <c r="AJ1368" s="54">
        <f t="shared" si="329"/>
        <v>732000</v>
      </c>
    </row>
    <row r="1369" spans="1:36">
      <c r="A1369" t="s">
        <v>569</v>
      </c>
      <c r="B1369">
        <v>0</v>
      </c>
      <c r="C1369" t="s">
        <v>125</v>
      </c>
      <c r="D1369" t="s">
        <v>315</v>
      </c>
      <c r="E1369">
        <v>10</v>
      </c>
      <c r="F1369" t="s">
        <v>232</v>
      </c>
      <c r="G1369" s="54">
        <f>ROUNDUP(装备强化!$F$3*INDEX(装备强化!$C$12:$C$26,MATCH(装备强化附表!G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15</v>
      </c>
      <c r="H1369" s="54">
        <f t="shared" si="315"/>
        <v>30000</v>
      </c>
      <c r="I1369" s="54">
        <f>ROUNDUP(装备强化!$F$3*INDEX(装备强化!$C$12:$C$26,MATCH(装备强化附表!I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22</v>
      </c>
      <c r="J1369" s="54">
        <f t="shared" si="316"/>
        <v>44000</v>
      </c>
      <c r="K1369" s="54">
        <f>ROUNDUP(装备强化!$F$3*INDEX(装备强化!$C$12:$C$26,MATCH(装备强化附表!K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32</v>
      </c>
      <c r="L1369" s="54">
        <f t="shared" si="317"/>
        <v>64000</v>
      </c>
      <c r="M1369" s="54">
        <f>ROUNDUP(装备强化!$F$3*INDEX(装备强化!$C$12:$C$26,MATCH(装备强化附表!M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39</v>
      </c>
      <c r="N1369" s="54">
        <f t="shared" si="318"/>
        <v>78000</v>
      </c>
      <c r="O1369" s="54">
        <f>ROUNDUP(装备强化!$F$3*INDEX(装备强化!$C$12:$C$26,MATCH(装备强化附表!O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50</v>
      </c>
      <c r="P1369" s="54">
        <f t="shared" si="319"/>
        <v>100000</v>
      </c>
      <c r="Q1369" s="54">
        <f>ROUNDUP(装备强化!$F$3*INDEX(装备强化!$C$12:$C$26,MATCH(装备强化附表!Q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88</v>
      </c>
      <c r="R1369" s="54">
        <f t="shared" si="320"/>
        <v>176000</v>
      </c>
      <c r="S1369" s="54">
        <f>ROUNDUP(装备强化!$F$3*INDEX(装备强化!$C$12:$C$26,MATCH(装备强化附表!S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102</v>
      </c>
      <c r="T1369" s="54">
        <f t="shared" si="321"/>
        <v>204000</v>
      </c>
      <c r="U1369" s="54">
        <f>ROUNDUP(装备强化!$F$3*INDEX(装备强化!$C$12:$C$26,MATCH(装备强化附表!U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117</v>
      </c>
      <c r="V1369" s="54">
        <f t="shared" si="322"/>
        <v>234000</v>
      </c>
      <c r="W1369" s="54">
        <f>ROUNDUP(装备强化!$F$3*INDEX(装备强化!$C$12:$C$26,MATCH(装备强化附表!W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131</v>
      </c>
      <c r="X1369" s="54">
        <f t="shared" si="323"/>
        <v>262000</v>
      </c>
      <c r="Y1369" s="54">
        <f>ROUNDUP(装备强化!$F$3*INDEX(装备强化!$C$12:$C$26,MATCH(装备强化附表!Y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145</v>
      </c>
      <c r="Z1369" s="54">
        <f t="shared" si="324"/>
        <v>290000</v>
      </c>
      <c r="AA1369" s="54">
        <f>ROUNDUP(装备强化!$F$3*INDEX(装备强化!$C$12:$C$26,MATCH(装备强化附表!AA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254</v>
      </c>
      <c r="AB1369" s="54">
        <f t="shared" si="325"/>
        <v>508000</v>
      </c>
      <c r="AC1369" s="54">
        <f>ROUNDUP(装备强化!$F$3*INDEX(装备强化!$C$12:$C$26,MATCH(装备强化附表!AC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282</v>
      </c>
      <c r="AD1369" s="54">
        <f t="shared" si="326"/>
        <v>564000</v>
      </c>
      <c r="AE1369" s="54">
        <f>ROUNDUP(装备强化!$F$3*INDEX(装备强化!$C$12:$C$26,MATCH(装备强化附表!AE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310</v>
      </c>
      <c r="AF1369" s="54">
        <f t="shared" si="327"/>
        <v>620000</v>
      </c>
      <c r="AG1369" s="54">
        <f>ROUNDUP(装备强化!$F$3*INDEX(装备强化!$C$12:$C$26,MATCH(装备强化附表!AG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338</v>
      </c>
      <c r="AH1369" s="54">
        <f t="shared" si="328"/>
        <v>676000</v>
      </c>
      <c r="AI1369" s="54">
        <f>ROUNDUP(装备强化!$F$3*INDEX(装备强化!$C$12:$C$26,MATCH(装备强化附表!AI$1,装备强化!$B$12:$B$26,0))*INDEX(装备强化!$G$12:$G$16,MATCH(装备强化附表!$D1369,装备强化!$F$12:$F$16,0))*(INDEX(装备强化!$K$12:$K$26,MATCH(装备强化附表!$E1369,装备强化!$J$12:$J$26,0))+IF($B1369=1,装备强化!$K$28,0))*INDEX(装备强化!$O$12:$O$21,MATCH(装备强化附表!$C1369,装备强化!$N$12:$N$21,0)),0)</f>
        <v>366</v>
      </c>
      <c r="AJ1369" s="54">
        <f t="shared" si="329"/>
        <v>732000</v>
      </c>
    </row>
    <row r="1370" spans="1:36">
      <c r="A1370" t="s">
        <v>574</v>
      </c>
      <c r="B1370">
        <v>0</v>
      </c>
      <c r="C1370" t="s">
        <v>130</v>
      </c>
      <c r="D1370" t="s">
        <v>315</v>
      </c>
      <c r="E1370">
        <v>10</v>
      </c>
      <c r="F1370" t="s">
        <v>232</v>
      </c>
      <c r="G1370" s="54">
        <f>ROUNDUP(装备强化!$F$3*INDEX(装备强化!$C$12:$C$26,MATCH(装备强化附表!G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12</v>
      </c>
      <c r="H1370" s="54">
        <f t="shared" si="315"/>
        <v>24000</v>
      </c>
      <c r="I1370" s="54">
        <f>ROUNDUP(装备强化!$F$3*INDEX(装备强化!$C$12:$C$26,MATCH(装备强化附表!I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17</v>
      </c>
      <c r="J1370" s="54">
        <f t="shared" si="316"/>
        <v>34000</v>
      </c>
      <c r="K1370" s="54">
        <f>ROUNDUP(装备强化!$F$3*INDEX(装备强化!$C$12:$C$26,MATCH(装备强化附表!K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26</v>
      </c>
      <c r="L1370" s="54">
        <f t="shared" si="317"/>
        <v>52000</v>
      </c>
      <c r="M1370" s="54">
        <f>ROUNDUP(装备强化!$F$3*INDEX(装备强化!$C$12:$C$26,MATCH(装备强化附表!M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31</v>
      </c>
      <c r="N1370" s="54">
        <f t="shared" si="318"/>
        <v>62000</v>
      </c>
      <c r="O1370" s="54">
        <f>ROUNDUP(装备强化!$F$3*INDEX(装备强化!$C$12:$C$26,MATCH(装备强化附表!O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40</v>
      </c>
      <c r="P1370" s="54">
        <f t="shared" si="319"/>
        <v>80000</v>
      </c>
      <c r="Q1370" s="54">
        <f>ROUNDUP(装备强化!$F$3*INDEX(装备强化!$C$12:$C$26,MATCH(装备强化附表!Q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71</v>
      </c>
      <c r="R1370" s="54">
        <f t="shared" si="320"/>
        <v>142000</v>
      </c>
      <c r="S1370" s="54">
        <f>ROUNDUP(装备强化!$F$3*INDEX(装备强化!$C$12:$C$26,MATCH(装备强化附表!S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82</v>
      </c>
      <c r="T1370" s="54">
        <f t="shared" si="321"/>
        <v>164000</v>
      </c>
      <c r="U1370" s="54">
        <f>ROUNDUP(装备强化!$F$3*INDEX(装备强化!$C$12:$C$26,MATCH(装备强化附表!U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93</v>
      </c>
      <c r="V1370" s="54">
        <f t="shared" si="322"/>
        <v>186000</v>
      </c>
      <c r="W1370" s="54">
        <f>ROUNDUP(装备强化!$F$3*INDEX(装备强化!$C$12:$C$26,MATCH(装备强化附表!W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105</v>
      </c>
      <c r="X1370" s="54">
        <f t="shared" si="323"/>
        <v>210000</v>
      </c>
      <c r="Y1370" s="54">
        <f>ROUNDUP(装备强化!$F$3*INDEX(装备强化!$C$12:$C$26,MATCH(装备强化附表!Y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116</v>
      </c>
      <c r="Z1370" s="54">
        <f t="shared" si="324"/>
        <v>232000</v>
      </c>
      <c r="AA1370" s="54">
        <f>ROUNDUP(装备强化!$F$3*INDEX(装备强化!$C$12:$C$26,MATCH(装备强化附表!AA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203</v>
      </c>
      <c r="AB1370" s="54">
        <f t="shared" si="325"/>
        <v>406000</v>
      </c>
      <c r="AC1370" s="54">
        <f>ROUNDUP(装备强化!$F$3*INDEX(装备强化!$C$12:$C$26,MATCH(装备强化附表!AC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225</v>
      </c>
      <c r="AD1370" s="54">
        <f t="shared" si="326"/>
        <v>450000</v>
      </c>
      <c r="AE1370" s="54">
        <f>ROUNDUP(装备强化!$F$3*INDEX(装备强化!$C$12:$C$26,MATCH(装备强化附表!AE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248</v>
      </c>
      <c r="AF1370" s="54">
        <f t="shared" si="327"/>
        <v>496000</v>
      </c>
      <c r="AG1370" s="54">
        <f>ROUNDUP(装备强化!$F$3*INDEX(装备强化!$C$12:$C$26,MATCH(装备强化附表!AG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270</v>
      </c>
      <c r="AH1370" s="54">
        <f t="shared" si="328"/>
        <v>540000</v>
      </c>
      <c r="AI1370" s="54">
        <f>ROUNDUP(装备强化!$F$3*INDEX(装备强化!$C$12:$C$26,MATCH(装备强化附表!AI$1,装备强化!$B$12:$B$26,0))*INDEX(装备强化!$G$12:$G$16,MATCH(装备强化附表!$D1370,装备强化!$F$12:$F$16,0))*(INDEX(装备强化!$K$12:$K$26,MATCH(装备强化附表!$E1370,装备强化!$J$12:$J$26,0))+IF($B1370=1,装备强化!$K$28,0))*INDEX(装备强化!$O$12:$O$21,MATCH(装备强化附表!$C1370,装备强化!$N$12:$N$21,0)),0)</f>
        <v>293</v>
      </c>
      <c r="AJ1370" s="54">
        <f t="shared" si="329"/>
        <v>586000</v>
      </c>
    </row>
    <row r="1371" spans="1:36">
      <c r="A1371" t="s">
        <v>579</v>
      </c>
      <c r="B1371">
        <v>0</v>
      </c>
      <c r="C1371" t="s">
        <v>131</v>
      </c>
      <c r="D1371" t="s">
        <v>315</v>
      </c>
      <c r="E1371">
        <v>10</v>
      </c>
      <c r="F1371" t="s">
        <v>232</v>
      </c>
      <c r="G1371" s="54">
        <f>ROUNDUP(装备强化!$F$3*INDEX(装备强化!$C$12:$C$26,MATCH(装备强化附表!G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12</v>
      </c>
      <c r="H1371" s="54">
        <f t="shared" si="315"/>
        <v>24000</v>
      </c>
      <c r="I1371" s="54">
        <f>ROUNDUP(装备强化!$F$3*INDEX(装备强化!$C$12:$C$26,MATCH(装备强化附表!I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17</v>
      </c>
      <c r="J1371" s="54">
        <f t="shared" si="316"/>
        <v>34000</v>
      </c>
      <c r="K1371" s="54">
        <f>ROUNDUP(装备强化!$F$3*INDEX(装备强化!$C$12:$C$26,MATCH(装备强化附表!K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26</v>
      </c>
      <c r="L1371" s="54">
        <f t="shared" si="317"/>
        <v>52000</v>
      </c>
      <c r="M1371" s="54">
        <f>ROUNDUP(装备强化!$F$3*INDEX(装备强化!$C$12:$C$26,MATCH(装备强化附表!M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31</v>
      </c>
      <c r="N1371" s="54">
        <f t="shared" si="318"/>
        <v>62000</v>
      </c>
      <c r="O1371" s="54">
        <f>ROUNDUP(装备强化!$F$3*INDEX(装备强化!$C$12:$C$26,MATCH(装备强化附表!O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40</v>
      </c>
      <c r="P1371" s="54">
        <f t="shared" si="319"/>
        <v>80000</v>
      </c>
      <c r="Q1371" s="54">
        <f>ROUNDUP(装备强化!$F$3*INDEX(装备强化!$C$12:$C$26,MATCH(装备强化附表!Q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71</v>
      </c>
      <c r="R1371" s="54">
        <f t="shared" si="320"/>
        <v>142000</v>
      </c>
      <c r="S1371" s="54">
        <f>ROUNDUP(装备强化!$F$3*INDEX(装备强化!$C$12:$C$26,MATCH(装备强化附表!S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82</v>
      </c>
      <c r="T1371" s="54">
        <f t="shared" si="321"/>
        <v>164000</v>
      </c>
      <c r="U1371" s="54">
        <f>ROUNDUP(装备强化!$F$3*INDEX(装备强化!$C$12:$C$26,MATCH(装备强化附表!U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93</v>
      </c>
      <c r="V1371" s="54">
        <f t="shared" si="322"/>
        <v>186000</v>
      </c>
      <c r="W1371" s="54">
        <f>ROUNDUP(装备强化!$F$3*INDEX(装备强化!$C$12:$C$26,MATCH(装备强化附表!W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105</v>
      </c>
      <c r="X1371" s="54">
        <f t="shared" si="323"/>
        <v>210000</v>
      </c>
      <c r="Y1371" s="54">
        <f>ROUNDUP(装备强化!$F$3*INDEX(装备强化!$C$12:$C$26,MATCH(装备强化附表!Y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116</v>
      </c>
      <c r="Z1371" s="54">
        <f t="shared" si="324"/>
        <v>232000</v>
      </c>
      <c r="AA1371" s="54">
        <f>ROUNDUP(装备强化!$F$3*INDEX(装备强化!$C$12:$C$26,MATCH(装备强化附表!AA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203</v>
      </c>
      <c r="AB1371" s="54">
        <f t="shared" si="325"/>
        <v>406000</v>
      </c>
      <c r="AC1371" s="54">
        <f>ROUNDUP(装备强化!$F$3*INDEX(装备强化!$C$12:$C$26,MATCH(装备强化附表!AC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225</v>
      </c>
      <c r="AD1371" s="54">
        <f t="shared" si="326"/>
        <v>450000</v>
      </c>
      <c r="AE1371" s="54">
        <f>ROUNDUP(装备强化!$F$3*INDEX(装备强化!$C$12:$C$26,MATCH(装备强化附表!AE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248</v>
      </c>
      <c r="AF1371" s="54">
        <f t="shared" si="327"/>
        <v>496000</v>
      </c>
      <c r="AG1371" s="54">
        <f>ROUNDUP(装备强化!$F$3*INDEX(装备强化!$C$12:$C$26,MATCH(装备强化附表!AG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270</v>
      </c>
      <c r="AH1371" s="54">
        <f t="shared" si="328"/>
        <v>540000</v>
      </c>
      <c r="AI1371" s="54">
        <f>ROUNDUP(装备强化!$F$3*INDEX(装备强化!$C$12:$C$26,MATCH(装备强化附表!AI$1,装备强化!$B$12:$B$26,0))*INDEX(装备强化!$G$12:$G$16,MATCH(装备强化附表!$D1371,装备强化!$F$12:$F$16,0))*(INDEX(装备强化!$K$12:$K$26,MATCH(装备强化附表!$E1371,装备强化!$J$12:$J$26,0))+IF($B1371=1,装备强化!$K$28,0))*INDEX(装备强化!$O$12:$O$21,MATCH(装备强化附表!$C1371,装备强化!$N$12:$N$21,0)),0)</f>
        <v>293</v>
      </c>
      <c r="AJ1371" s="54">
        <f t="shared" si="329"/>
        <v>586000</v>
      </c>
    </row>
    <row r="1372" spans="1:36">
      <c r="A1372" t="s">
        <v>584</v>
      </c>
      <c r="B1372">
        <v>0</v>
      </c>
      <c r="C1372" t="s">
        <v>132</v>
      </c>
      <c r="D1372" t="s">
        <v>315</v>
      </c>
      <c r="E1372">
        <v>10</v>
      </c>
      <c r="F1372" t="s">
        <v>232</v>
      </c>
      <c r="G1372" s="54">
        <f>ROUNDUP(装备强化!$F$3*INDEX(装备强化!$C$12:$C$26,MATCH(装备强化附表!G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7</v>
      </c>
      <c r="H1372" s="54">
        <f t="shared" si="315"/>
        <v>14000</v>
      </c>
      <c r="I1372" s="54">
        <f>ROUNDUP(装备强化!$F$3*INDEX(装备强化!$C$12:$C$26,MATCH(装备强化附表!I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11</v>
      </c>
      <c r="J1372" s="54">
        <f t="shared" si="316"/>
        <v>22000</v>
      </c>
      <c r="K1372" s="54">
        <f>ROUNDUP(装备强化!$F$3*INDEX(装备强化!$C$12:$C$26,MATCH(装备强化附表!K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16</v>
      </c>
      <c r="L1372" s="54">
        <f t="shared" si="317"/>
        <v>32000</v>
      </c>
      <c r="M1372" s="54">
        <f>ROUNDUP(装备强化!$F$3*INDEX(装备强化!$C$12:$C$26,MATCH(装备强化附表!M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19</v>
      </c>
      <c r="N1372" s="54">
        <f t="shared" si="318"/>
        <v>38000</v>
      </c>
      <c r="O1372" s="54">
        <f>ROUNDUP(装备强化!$F$3*INDEX(装备强化!$C$12:$C$26,MATCH(装备强化附表!O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24</v>
      </c>
      <c r="P1372" s="54">
        <f t="shared" si="319"/>
        <v>48000</v>
      </c>
      <c r="Q1372" s="54">
        <f>ROUNDUP(装备强化!$F$3*INDEX(装备强化!$C$12:$C$26,MATCH(装备强化附表!Q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43</v>
      </c>
      <c r="R1372" s="54">
        <f t="shared" si="320"/>
        <v>86000</v>
      </c>
      <c r="S1372" s="54">
        <f>ROUNDUP(装备强化!$F$3*INDEX(装备强化!$C$12:$C$26,MATCH(装备强化附表!S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49</v>
      </c>
      <c r="T1372" s="54">
        <f t="shared" si="321"/>
        <v>98000</v>
      </c>
      <c r="U1372" s="54">
        <f>ROUNDUP(装备强化!$F$3*INDEX(装备强化!$C$12:$C$26,MATCH(装备强化附表!U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56</v>
      </c>
      <c r="V1372" s="54">
        <f t="shared" si="322"/>
        <v>112000</v>
      </c>
      <c r="W1372" s="54">
        <f>ROUNDUP(装备强化!$F$3*INDEX(装备强化!$C$12:$C$26,MATCH(装备强化附表!W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63</v>
      </c>
      <c r="X1372" s="54">
        <f t="shared" si="323"/>
        <v>126000</v>
      </c>
      <c r="Y1372" s="54">
        <f>ROUNDUP(装备强化!$F$3*INDEX(装备强化!$C$12:$C$26,MATCH(装备强化附表!Y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70</v>
      </c>
      <c r="Z1372" s="54">
        <f t="shared" si="324"/>
        <v>140000</v>
      </c>
      <c r="AA1372" s="54">
        <f>ROUNDUP(装备强化!$F$3*INDEX(装备强化!$C$12:$C$26,MATCH(装备强化附表!AA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122</v>
      </c>
      <c r="AB1372" s="54">
        <f t="shared" si="325"/>
        <v>244000</v>
      </c>
      <c r="AC1372" s="54">
        <f>ROUNDUP(装备强化!$F$3*INDEX(装备强化!$C$12:$C$26,MATCH(装备强化附表!AC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135</v>
      </c>
      <c r="AD1372" s="54">
        <f t="shared" si="326"/>
        <v>270000</v>
      </c>
      <c r="AE1372" s="54">
        <f>ROUNDUP(装备强化!$F$3*INDEX(装备强化!$C$12:$C$26,MATCH(装备强化附表!AE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149</v>
      </c>
      <c r="AF1372" s="54">
        <f t="shared" si="327"/>
        <v>298000</v>
      </c>
      <c r="AG1372" s="54">
        <f>ROUNDUP(装备强化!$F$3*INDEX(装备强化!$C$12:$C$26,MATCH(装备强化附表!AG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162</v>
      </c>
      <c r="AH1372" s="54">
        <f t="shared" si="328"/>
        <v>324000</v>
      </c>
      <c r="AI1372" s="54">
        <f>ROUNDUP(装备强化!$F$3*INDEX(装备强化!$C$12:$C$26,MATCH(装备强化附表!AI$1,装备强化!$B$12:$B$26,0))*INDEX(装备强化!$G$12:$G$16,MATCH(装备强化附表!$D1372,装备强化!$F$12:$F$16,0))*(INDEX(装备强化!$K$12:$K$26,MATCH(装备强化附表!$E1372,装备强化!$J$12:$J$26,0))+IF($B1372=1,装备强化!$K$28,0))*INDEX(装备强化!$O$12:$O$21,MATCH(装备强化附表!$C1372,装备强化!$N$12:$N$21,0)),0)</f>
        <v>176</v>
      </c>
      <c r="AJ1372" s="54">
        <f t="shared" si="329"/>
        <v>352000</v>
      </c>
    </row>
    <row r="1373" spans="1:36">
      <c r="A1373" t="s">
        <v>589</v>
      </c>
      <c r="B1373">
        <v>0</v>
      </c>
      <c r="C1373" t="s">
        <v>127</v>
      </c>
      <c r="D1373" t="s">
        <v>315</v>
      </c>
      <c r="E1373">
        <v>10</v>
      </c>
      <c r="F1373" t="s">
        <v>135</v>
      </c>
      <c r="G1373" s="54">
        <f>ROUNDUP(装备强化!$F$3*INDEX(装备强化!$C$12:$C$26,MATCH(装备强化附表!G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23</v>
      </c>
      <c r="H1373" s="54">
        <f t="shared" si="315"/>
        <v>46000</v>
      </c>
      <c r="I1373" s="54">
        <f>ROUNDUP(装备强化!$F$3*INDEX(装备强化!$C$12:$C$26,MATCH(装备强化附表!I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34</v>
      </c>
      <c r="J1373" s="54">
        <f t="shared" si="316"/>
        <v>68000</v>
      </c>
      <c r="K1373" s="54">
        <f>ROUNDUP(装备强化!$F$3*INDEX(装备强化!$C$12:$C$26,MATCH(装备强化附表!K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51</v>
      </c>
      <c r="L1373" s="54">
        <f t="shared" si="317"/>
        <v>102000</v>
      </c>
      <c r="M1373" s="54">
        <f>ROUNDUP(装备强化!$F$3*INDEX(装备强化!$C$12:$C$26,MATCH(装备强化附表!M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62</v>
      </c>
      <c r="N1373" s="54">
        <f t="shared" si="318"/>
        <v>124000</v>
      </c>
      <c r="O1373" s="54">
        <f>ROUNDUP(装备强化!$F$3*INDEX(装备强化!$C$12:$C$26,MATCH(装备强化附表!O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79</v>
      </c>
      <c r="P1373" s="54">
        <f t="shared" si="319"/>
        <v>158000</v>
      </c>
      <c r="Q1373" s="54">
        <f>ROUNDUP(装备强化!$F$3*INDEX(装备强化!$C$12:$C$26,MATCH(装备强化附表!Q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141</v>
      </c>
      <c r="R1373" s="54">
        <f t="shared" si="320"/>
        <v>282000</v>
      </c>
      <c r="S1373" s="54">
        <f>ROUNDUP(装备强化!$F$3*INDEX(装备强化!$C$12:$C$26,MATCH(装备强化附表!S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164</v>
      </c>
      <c r="T1373" s="54">
        <f t="shared" si="321"/>
        <v>328000</v>
      </c>
      <c r="U1373" s="54">
        <f>ROUNDUP(装备强化!$F$3*INDEX(装备强化!$C$12:$C$26,MATCH(装备强化附表!U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186</v>
      </c>
      <c r="V1373" s="54">
        <f t="shared" si="322"/>
        <v>372000</v>
      </c>
      <c r="W1373" s="54">
        <f>ROUNDUP(装备强化!$F$3*INDEX(装备强化!$C$12:$C$26,MATCH(装备强化附表!W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209</v>
      </c>
      <c r="X1373" s="54">
        <f t="shared" si="323"/>
        <v>418000</v>
      </c>
      <c r="Y1373" s="54">
        <f>ROUNDUP(装备强化!$F$3*INDEX(装备强化!$C$12:$C$26,MATCH(装备强化附表!Y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231</v>
      </c>
      <c r="Z1373" s="54">
        <f t="shared" si="324"/>
        <v>462000</v>
      </c>
      <c r="AA1373" s="54">
        <f>ROUNDUP(装备强化!$F$3*INDEX(装备强化!$C$12:$C$26,MATCH(装备强化附表!AA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405</v>
      </c>
      <c r="AB1373" s="54">
        <f t="shared" si="325"/>
        <v>810000</v>
      </c>
      <c r="AC1373" s="54">
        <f>ROUNDUP(装备强化!$F$3*INDEX(装备强化!$C$12:$C$26,MATCH(装备强化附表!AC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450</v>
      </c>
      <c r="AD1373" s="54">
        <f t="shared" si="326"/>
        <v>900000</v>
      </c>
      <c r="AE1373" s="54">
        <f>ROUNDUP(装备强化!$F$3*INDEX(装备强化!$C$12:$C$26,MATCH(装备强化附表!AE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495</v>
      </c>
      <c r="AF1373" s="54">
        <f t="shared" si="327"/>
        <v>990000</v>
      </c>
      <c r="AG1373" s="54">
        <f>ROUNDUP(装备强化!$F$3*INDEX(装备强化!$C$12:$C$26,MATCH(装备强化附表!AG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540</v>
      </c>
      <c r="AH1373" s="54">
        <f t="shared" si="328"/>
        <v>1080000</v>
      </c>
      <c r="AI1373" s="54">
        <f>ROUNDUP(装备强化!$F$3*INDEX(装备强化!$C$12:$C$26,MATCH(装备强化附表!AI$1,装备强化!$B$12:$B$26,0))*INDEX(装备强化!$G$12:$G$16,MATCH(装备强化附表!$D1373,装备强化!$F$12:$F$16,0))*(INDEX(装备强化!$K$12:$K$26,MATCH(装备强化附表!$E1373,装备强化!$J$12:$J$26,0))+IF($B1373=1,装备强化!$K$28,0))*INDEX(装备强化!$O$12:$O$21,MATCH(装备强化附表!$C1373,装备强化!$N$12:$N$21,0)),0)</f>
        <v>585</v>
      </c>
      <c r="AJ1373" s="54">
        <f t="shared" si="329"/>
        <v>1170000</v>
      </c>
    </row>
    <row r="1374" spans="1:36">
      <c r="A1374" t="s">
        <v>594</v>
      </c>
      <c r="B1374">
        <v>1</v>
      </c>
      <c r="C1374" t="s">
        <v>127</v>
      </c>
      <c r="D1374" t="s">
        <v>315</v>
      </c>
      <c r="E1374">
        <v>10</v>
      </c>
      <c r="F1374" t="s">
        <v>135</v>
      </c>
      <c r="G1374" s="54">
        <f>ROUNDUP(装备强化!$F$3*INDEX(装备强化!$C$12:$C$26,MATCH(装备强化附表!G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38</v>
      </c>
      <c r="H1374" s="54">
        <f t="shared" si="315"/>
        <v>76000</v>
      </c>
      <c r="I1374" s="54">
        <f>ROUNDUP(装备强化!$F$3*INDEX(装备强化!$C$12:$C$26,MATCH(装备强化附表!I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57</v>
      </c>
      <c r="J1374" s="54">
        <f t="shared" si="316"/>
        <v>114000</v>
      </c>
      <c r="K1374" s="54">
        <f>ROUNDUP(装备强化!$F$3*INDEX(装备强化!$C$12:$C$26,MATCH(装备强化附表!K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85</v>
      </c>
      <c r="L1374" s="54">
        <f t="shared" si="317"/>
        <v>170000</v>
      </c>
      <c r="M1374" s="54">
        <f>ROUNDUP(装备强化!$F$3*INDEX(装备强化!$C$12:$C$26,MATCH(装备强化附表!M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104</v>
      </c>
      <c r="N1374" s="54">
        <f t="shared" si="318"/>
        <v>208000</v>
      </c>
      <c r="O1374" s="54">
        <f>ROUNDUP(装备强化!$F$3*INDEX(装备强化!$C$12:$C$26,MATCH(装备强化附表!O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132</v>
      </c>
      <c r="P1374" s="54">
        <f t="shared" si="319"/>
        <v>264000</v>
      </c>
      <c r="Q1374" s="54">
        <f>ROUNDUP(装备强化!$F$3*INDEX(装备强化!$C$12:$C$26,MATCH(装备强化附表!Q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235</v>
      </c>
      <c r="R1374" s="54">
        <f t="shared" si="320"/>
        <v>470000</v>
      </c>
      <c r="S1374" s="54">
        <f>ROUNDUP(装备强化!$F$3*INDEX(装备强化!$C$12:$C$26,MATCH(装备强化附表!S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272</v>
      </c>
      <c r="T1374" s="54">
        <f t="shared" si="321"/>
        <v>544000</v>
      </c>
      <c r="U1374" s="54">
        <f>ROUNDUP(装备强化!$F$3*INDEX(装备强化!$C$12:$C$26,MATCH(装备强化附表!U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310</v>
      </c>
      <c r="V1374" s="54">
        <f t="shared" si="322"/>
        <v>620000</v>
      </c>
      <c r="W1374" s="54">
        <f>ROUNDUP(装备强化!$F$3*INDEX(装备强化!$C$12:$C$26,MATCH(装备强化附表!W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347</v>
      </c>
      <c r="X1374" s="54">
        <f t="shared" si="323"/>
        <v>694000</v>
      </c>
      <c r="Y1374" s="54">
        <f>ROUNDUP(装备强化!$F$3*INDEX(装备强化!$C$12:$C$26,MATCH(装备强化附表!Y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385</v>
      </c>
      <c r="Z1374" s="54">
        <f t="shared" si="324"/>
        <v>770000</v>
      </c>
      <c r="AA1374" s="54">
        <f>ROUNDUP(装备强化!$F$3*INDEX(装备强化!$C$12:$C$26,MATCH(装备强化附表!AA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675</v>
      </c>
      <c r="AB1374" s="54">
        <f t="shared" si="325"/>
        <v>1350000</v>
      </c>
      <c r="AC1374" s="54">
        <f>ROUNDUP(装备强化!$F$3*INDEX(装备强化!$C$12:$C$26,MATCH(装备强化附表!AC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750</v>
      </c>
      <c r="AD1374" s="54">
        <f t="shared" si="326"/>
        <v>1500000</v>
      </c>
      <c r="AE1374" s="54">
        <f>ROUNDUP(装备强化!$F$3*INDEX(装备强化!$C$12:$C$26,MATCH(装备强化附表!AE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825</v>
      </c>
      <c r="AF1374" s="54">
        <f t="shared" si="327"/>
        <v>1650000</v>
      </c>
      <c r="AG1374" s="54">
        <f>ROUNDUP(装备强化!$F$3*INDEX(装备强化!$C$12:$C$26,MATCH(装备强化附表!AG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900</v>
      </c>
      <c r="AH1374" s="54">
        <f t="shared" si="328"/>
        <v>1800000</v>
      </c>
      <c r="AI1374" s="54">
        <f>ROUNDUP(装备强化!$F$3*INDEX(装备强化!$C$12:$C$26,MATCH(装备强化附表!AI$1,装备强化!$B$12:$B$26,0))*INDEX(装备强化!$G$12:$G$16,MATCH(装备强化附表!$D1374,装备强化!$F$12:$F$16,0))*(INDEX(装备强化!$K$12:$K$26,MATCH(装备强化附表!$E1374,装备强化!$J$12:$J$26,0))+IF($B1374=1,装备强化!$K$28,0))*INDEX(装备强化!$O$12:$O$21,MATCH(装备强化附表!$C1374,装备强化!$N$12:$N$21,0)),0)</f>
        <v>975</v>
      </c>
      <c r="AJ1374" s="54">
        <f t="shared" si="329"/>
        <v>1950000</v>
      </c>
    </row>
    <row r="1375" spans="1:36">
      <c r="A1375" t="s">
        <v>599</v>
      </c>
      <c r="B1375">
        <v>0</v>
      </c>
      <c r="C1375" t="s">
        <v>128</v>
      </c>
      <c r="D1375" t="s">
        <v>315</v>
      </c>
      <c r="E1375">
        <v>10</v>
      </c>
      <c r="F1375" t="s">
        <v>135</v>
      </c>
      <c r="G1375" s="54">
        <f>ROUNDUP(装备强化!$F$3*INDEX(装备强化!$C$12:$C$26,MATCH(装备强化附表!G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15</v>
      </c>
      <c r="H1375" s="54">
        <f t="shared" si="315"/>
        <v>30000</v>
      </c>
      <c r="I1375" s="54">
        <f>ROUNDUP(装备强化!$F$3*INDEX(装备强化!$C$12:$C$26,MATCH(装备强化附表!I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22</v>
      </c>
      <c r="J1375" s="54">
        <f t="shared" si="316"/>
        <v>44000</v>
      </c>
      <c r="K1375" s="54">
        <f>ROUNDUP(装备强化!$F$3*INDEX(装备强化!$C$12:$C$26,MATCH(装备强化附表!K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32</v>
      </c>
      <c r="L1375" s="54">
        <f t="shared" si="317"/>
        <v>64000</v>
      </c>
      <c r="M1375" s="54">
        <f>ROUNDUP(装备强化!$F$3*INDEX(装备强化!$C$12:$C$26,MATCH(装备强化附表!M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39</v>
      </c>
      <c r="N1375" s="54">
        <f t="shared" si="318"/>
        <v>78000</v>
      </c>
      <c r="O1375" s="54">
        <f>ROUNDUP(装备强化!$F$3*INDEX(装备强化!$C$12:$C$26,MATCH(装备强化附表!O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50</v>
      </c>
      <c r="P1375" s="54">
        <f t="shared" si="319"/>
        <v>100000</v>
      </c>
      <c r="Q1375" s="54">
        <f>ROUNDUP(装备强化!$F$3*INDEX(装备强化!$C$12:$C$26,MATCH(装备强化附表!Q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88</v>
      </c>
      <c r="R1375" s="54">
        <f t="shared" si="320"/>
        <v>176000</v>
      </c>
      <c r="S1375" s="54">
        <f>ROUNDUP(装备强化!$F$3*INDEX(装备强化!$C$12:$C$26,MATCH(装备强化附表!S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102</v>
      </c>
      <c r="T1375" s="54">
        <f t="shared" si="321"/>
        <v>204000</v>
      </c>
      <c r="U1375" s="54">
        <f>ROUNDUP(装备强化!$F$3*INDEX(装备强化!$C$12:$C$26,MATCH(装备强化附表!U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117</v>
      </c>
      <c r="V1375" s="54">
        <f t="shared" si="322"/>
        <v>234000</v>
      </c>
      <c r="W1375" s="54">
        <f>ROUNDUP(装备强化!$F$3*INDEX(装备强化!$C$12:$C$26,MATCH(装备强化附表!W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131</v>
      </c>
      <c r="X1375" s="54">
        <f t="shared" si="323"/>
        <v>262000</v>
      </c>
      <c r="Y1375" s="54">
        <f>ROUNDUP(装备强化!$F$3*INDEX(装备强化!$C$12:$C$26,MATCH(装备强化附表!Y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145</v>
      </c>
      <c r="Z1375" s="54">
        <f t="shared" si="324"/>
        <v>290000</v>
      </c>
      <c r="AA1375" s="54">
        <f>ROUNDUP(装备强化!$F$3*INDEX(装备强化!$C$12:$C$26,MATCH(装备强化附表!AA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254</v>
      </c>
      <c r="AB1375" s="54">
        <f t="shared" si="325"/>
        <v>508000</v>
      </c>
      <c r="AC1375" s="54">
        <f>ROUNDUP(装备强化!$F$3*INDEX(装备强化!$C$12:$C$26,MATCH(装备强化附表!AC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282</v>
      </c>
      <c r="AD1375" s="54">
        <f t="shared" si="326"/>
        <v>564000</v>
      </c>
      <c r="AE1375" s="54">
        <f>ROUNDUP(装备强化!$F$3*INDEX(装备强化!$C$12:$C$26,MATCH(装备强化附表!AE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310</v>
      </c>
      <c r="AF1375" s="54">
        <f t="shared" si="327"/>
        <v>620000</v>
      </c>
      <c r="AG1375" s="54">
        <f>ROUNDUP(装备强化!$F$3*INDEX(装备强化!$C$12:$C$26,MATCH(装备强化附表!AG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338</v>
      </c>
      <c r="AH1375" s="54">
        <f t="shared" si="328"/>
        <v>676000</v>
      </c>
      <c r="AI1375" s="54">
        <f>ROUNDUP(装备强化!$F$3*INDEX(装备强化!$C$12:$C$26,MATCH(装备强化附表!AI$1,装备强化!$B$12:$B$26,0))*INDEX(装备强化!$G$12:$G$16,MATCH(装备强化附表!$D1375,装备强化!$F$12:$F$16,0))*(INDEX(装备强化!$K$12:$K$26,MATCH(装备强化附表!$E1375,装备强化!$J$12:$J$26,0))+IF($B1375=1,装备强化!$K$28,0))*INDEX(装备强化!$O$12:$O$21,MATCH(装备强化附表!$C1375,装备强化!$N$12:$N$21,0)),0)</f>
        <v>366</v>
      </c>
      <c r="AJ1375" s="54">
        <f t="shared" si="329"/>
        <v>732000</v>
      </c>
    </row>
    <row r="1376" spans="1:36">
      <c r="A1376" t="s">
        <v>604</v>
      </c>
      <c r="B1376">
        <v>1</v>
      </c>
      <c r="C1376" t="s">
        <v>128</v>
      </c>
      <c r="D1376" t="s">
        <v>315</v>
      </c>
      <c r="E1376">
        <v>10</v>
      </c>
      <c r="F1376" t="s">
        <v>135</v>
      </c>
      <c r="G1376" s="54">
        <f>ROUNDUP(装备强化!$F$3*INDEX(装备强化!$C$12:$C$26,MATCH(装备强化附表!G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24</v>
      </c>
      <c r="H1376" s="54">
        <f t="shared" si="315"/>
        <v>48000</v>
      </c>
      <c r="I1376" s="54">
        <f>ROUNDUP(装备强化!$F$3*INDEX(装备强化!$C$12:$C$26,MATCH(装备强化附表!I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36</v>
      </c>
      <c r="J1376" s="54">
        <f t="shared" si="316"/>
        <v>72000</v>
      </c>
      <c r="K1376" s="54">
        <f>ROUNDUP(装备强化!$F$3*INDEX(装备强化!$C$12:$C$26,MATCH(装备强化附表!K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53</v>
      </c>
      <c r="L1376" s="54">
        <f t="shared" si="317"/>
        <v>106000</v>
      </c>
      <c r="M1376" s="54">
        <f>ROUNDUP(装备强化!$F$3*INDEX(装备强化!$C$12:$C$26,MATCH(装备强化附表!M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65</v>
      </c>
      <c r="N1376" s="54">
        <f t="shared" si="318"/>
        <v>130000</v>
      </c>
      <c r="O1376" s="54">
        <f>ROUNDUP(装备强化!$F$3*INDEX(装备强化!$C$12:$C$26,MATCH(装备强化附表!O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83</v>
      </c>
      <c r="P1376" s="54">
        <f t="shared" si="319"/>
        <v>166000</v>
      </c>
      <c r="Q1376" s="54">
        <f>ROUNDUP(装备强化!$F$3*INDEX(装备强化!$C$12:$C$26,MATCH(装备强化附表!Q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147</v>
      </c>
      <c r="R1376" s="54">
        <f t="shared" si="320"/>
        <v>294000</v>
      </c>
      <c r="S1376" s="54">
        <f>ROUNDUP(装备强化!$F$3*INDEX(装备强化!$C$12:$C$26,MATCH(装备强化附表!S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170</v>
      </c>
      <c r="T1376" s="54">
        <f t="shared" si="321"/>
        <v>340000</v>
      </c>
      <c r="U1376" s="54">
        <f>ROUNDUP(装备强化!$F$3*INDEX(装备强化!$C$12:$C$26,MATCH(装备强化附表!U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194</v>
      </c>
      <c r="V1376" s="54">
        <f t="shared" si="322"/>
        <v>388000</v>
      </c>
      <c r="W1376" s="54">
        <f>ROUNDUP(装备强化!$F$3*INDEX(装备强化!$C$12:$C$26,MATCH(装备强化附表!W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217</v>
      </c>
      <c r="X1376" s="54">
        <f t="shared" si="323"/>
        <v>434000</v>
      </c>
      <c r="Y1376" s="54">
        <f>ROUNDUP(装备强化!$F$3*INDEX(装备强化!$C$12:$C$26,MATCH(装备强化附表!Y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241</v>
      </c>
      <c r="Z1376" s="54">
        <f t="shared" si="324"/>
        <v>482000</v>
      </c>
      <c r="AA1376" s="54">
        <f>ROUNDUP(装备强化!$F$3*INDEX(装备强化!$C$12:$C$26,MATCH(装备强化附表!AA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422</v>
      </c>
      <c r="AB1376" s="54">
        <f t="shared" si="325"/>
        <v>844000</v>
      </c>
      <c r="AC1376" s="54">
        <f>ROUNDUP(装备强化!$F$3*INDEX(装备强化!$C$12:$C$26,MATCH(装备强化附表!AC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469</v>
      </c>
      <c r="AD1376" s="54">
        <f t="shared" si="326"/>
        <v>938000</v>
      </c>
      <c r="AE1376" s="54">
        <f>ROUNDUP(装备强化!$F$3*INDEX(装备强化!$C$12:$C$26,MATCH(装备强化附表!AE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516</v>
      </c>
      <c r="AF1376" s="54">
        <f t="shared" si="327"/>
        <v>1032000</v>
      </c>
      <c r="AG1376" s="54">
        <f>ROUNDUP(装备强化!$F$3*INDEX(装备强化!$C$12:$C$26,MATCH(装备强化附表!AG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563</v>
      </c>
      <c r="AH1376" s="54">
        <f t="shared" si="328"/>
        <v>1126000</v>
      </c>
      <c r="AI1376" s="54">
        <f>ROUNDUP(装备强化!$F$3*INDEX(装备强化!$C$12:$C$26,MATCH(装备强化附表!AI$1,装备强化!$B$12:$B$26,0))*INDEX(装备强化!$G$12:$G$16,MATCH(装备强化附表!$D1376,装备强化!$F$12:$F$16,0))*(INDEX(装备强化!$K$12:$K$26,MATCH(装备强化附表!$E1376,装备强化!$J$12:$J$26,0))+IF($B1376=1,装备强化!$K$28,0))*INDEX(装备强化!$O$12:$O$21,MATCH(装备强化附表!$C1376,装备强化!$N$12:$N$21,0)),0)</f>
        <v>610</v>
      </c>
      <c r="AJ1376" s="54">
        <f t="shared" si="329"/>
        <v>1220000</v>
      </c>
    </row>
    <row r="1377" spans="1:36">
      <c r="A1377" t="s">
        <v>609</v>
      </c>
      <c r="B1377">
        <v>0</v>
      </c>
      <c r="C1377" t="s">
        <v>127</v>
      </c>
      <c r="D1377" t="s">
        <v>315</v>
      </c>
      <c r="E1377">
        <v>10</v>
      </c>
      <c r="F1377" t="s">
        <v>139</v>
      </c>
      <c r="G1377" s="54">
        <f>ROUNDUP(装备强化!$F$3*INDEX(装备强化!$C$12:$C$26,MATCH(装备强化附表!G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23</v>
      </c>
      <c r="H1377" s="54">
        <f t="shared" si="315"/>
        <v>46000</v>
      </c>
      <c r="I1377" s="54">
        <f>ROUNDUP(装备强化!$F$3*INDEX(装备强化!$C$12:$C$26,MATCH(装备强化附表!I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34</v>
      </c>
      <c r="J1377" s="54">
        <f t="shared" si="316"/>
        <v>68000</v>
      </c>
      <c r="K1377" s="54">
        <f>ROUNDUP(装备强化!$F$3*INDEX(装备强化!$C$12:$C$26,MATCH(装备强化附表!K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51</v>
      </c>
      <c r="L1377" s="54">
        <f t="shared" si="317"/>
        <v>102000</v>
      </c>
      <c r="M1377" s="54">
        <f>ROUNDUP(装备强化!$F$3*INDEX(装备强化!$C$12:$C$26,MATCH(装备强化附表!M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62</v>
      </c>
      <c r="N1377" s="54">
        <f t="shared" si="318"/>
        <v>124000</v>
      </c>
      <c r="O1377" s="54">
        <f>ROUNDUP(装备强化!$F$3*INDEX(装备强化!$C$12:$C$26,MATCH(装备强化附表!O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79</v>
      </c>
      <c r="P1377" s="54">
        <f t="shared" si="319"/>
        <v>158000</v>
      </c>
      <c r="Q1377" s="54">
        <f>ROUNDUP(装备强化!$F$3*INDEX(装备强化!$C$12:$C$26,MATCH(装备强化附表!Q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141</v>
      </c>
      <c r="R1377" s="54">
        <f t="shared" si="320"/>
        <v>282000</v>
      </c>
      <c r="S1377" s="54">
        <f>ROUNDUP(装备强化!$F$3*INDEX(装备强化!$C$12:$C$26,MATCH(装备强化附表!S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164</v>
      </c>
      <c r="T1377" s="54">
        <f t="shared" si="321"/>
        <v>328000</v>
      </c>
      <c r="U1377" s="54">
        <f>ROUNDUP(装备强化!$F$3*INDEX(装备强化!$C$12:$C$26,MATCH(装备强化附表!U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186</v>
      </c>
      <c r="V1377" s="54">
        <f t="shared" si="322"/>
        <v>372000</v>
      </c>
      <c r="W1377" s="54">
        <f>ROUNDUP(装备强化!$F$3*INDEX(装备强化!$C$12:$C$26,MATCH(装备强化附表!W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209</v>
      </c>
      <c r="X1377" s="54">
        <f t="shared" si="323"/>
        <v>418000</v>
      </c>
      <c r="Y1377" s="54">
        <f>ROUNDUP(装备强化!$F$3*INDEX(装备强化!$C$12:$C$26,MATCH(装备强化附表!Y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231</v>
      </c>
      <c r="Z1377" s="54">
        <f t="shared" si="324"/>
        <v>462000</v>
      </c>
      <c r="AA1377" s="54">
        <f>ROUNDUP(装备强化!$F$3*INDEX(装备强化!$C$12:$C$26,MATCH(装备强化附表!AA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405</v>
      </c>
      <c r="AB1377" s="54">
        <f t="shared" si="325"/>
        <v>810000</v>
      </c>
      <c r="AC1377" s="54">
        <f>ROUNDUP(装备强化!$F$3*INDEX(装备强化!$C$12:$C$26,MATCH(装备强化附表!AC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450</v>
      </c>
      <c r="AD1377" s="54">
        <f t="shared" si="326"/>
        <v>900000</v>
      </c>
      <c r="AE1377" s="54">
        <f>ROUNDUP(装备强化!$F$3*INDEX(装备强化!$C$12:$C$26,MATCH(装备强化附表!AE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495</v>
      </c>
      <c r="AF1377" s="54">
        <f t="shared" si="327"/>
        <v>990000</v>
      </c>
      <c r="AG1377" s="54">
        <f>ROUNDUP(装备强化!$F$3*INDEX(装备强化!$C$12:$C$26,MATCH(装备强化附表!AG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540</v>
      </c>
      <c r="AH1377" s="54">
        <f t="shared" si="328"/>
        <v>1080000</v>
      </c>
      <c r="AI1377" s="54">
        <f>ROUNDUP(装备强化!$F$3*INDEX(装备强化!$C$12:$C$26,MATCH(装备强化附表!AI$1,装备强化!$B$12:$B$26,0))*INDEX(装备强化!$G$12:$G$16,MATCH(装备强化附表!$D1377,装备强化!$F$12:$F$16,0))*(INDEX(装备强化!$K$12:$K$26,MATCH(装备强化附表!$E1377,装备强化!$J$12:$J$26,0))+IF($B1377=1,装备强化!$K$28,0))*INDEX(装备强化!$O$12:$O$21,MATCH(装备强化附表!$C1377,装备强化!$N$12:$N$21,0)),0)</f>
        <v>585</v>
      </c>
      <c r="AJ1377" s="54">
        <f t="shared" si="329"/>
        <v>1170000</v>
      </c>
    </row>
    <row r="1378" spans="1:36">
      <c r="A1378" t="s">
        <v>614</v>
      </c>
      <c r="B1378">
        <v>1</v>
      </c>
      <c r="C1378" t="s">
        <v>127</v>
      </c>
      <c r="D1378" t="s">
        <v>315</v>
      </c>
      <c r="E1378">
        <v>10</v>
      </c>
      <c r="F1378" t="s">
        <v>139</v>
      </c>
      <c r="G1378" s="54">
        <f>ROUNDUP(装备强化!$F$3*INDEX(装备强化!$C$12:$C$26,MATCH(装备强化附表!G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38</v>
      </c>
      <c r="H1378" s="54">
        <f t="shared" si="315"/>
        <v>76000</v>
      </c>
      <c r="I1378" s="54">
        <f>ROUNDUP(装备强化!$F$3*INDEX(装备强化!$C$12:$C$26,MATCH(装备强化附表!I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57</v>
      </c>
      <c r="J1378" s="54">
        <f t="shared" si="316"/>
        <v>114000</v>
      </c>
      <c r="K1378" s="54">
        <f>ROUNDUP(装备强化!$F$3*INDEX(装备强化!$C$12:$C$26,MATCH(装备强化附表!K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85</v>
      </c>
      <c r="L1378" s="54">
        <f t="shared" si="317"/>
        <v>170000</v>
      </c>
      <c r="M1378" s="54">
        <f>ROUNDUP(装备强化!$F$3*INDEX(装备强化!$C$12:$C$26,MATCH(装备强化附表!M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104</v>
      </c>
      <c r="N1378" s="54">
        <f t="shared" si="318"/>
        <v>208000</v>
      </c>
      <c r="O1378" s="54">
        <f>ROUNDUP(装备强化!$F$3*INDEX(装备强化!$C$12:$C$26,MATCH(装备强化附表!O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132</v>
      </c>
      <c r="P1378" s="54">
        <f t="shared" si="319"/>
        <v>264000</v>
      </c>
      <c r="Q1378" s="54">
        <f>ROUNDUP(装备强化!$F$3*INDEX(装备强化!$C$12:$C$26,MATCH(装备强化附表!Q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235</v>
      </c>
      <c r="R1378" s="54">
        <f t="shared" si="320"/>
        <v>470000</v>
      </c>
      <c r="S1378" s="54">
        <f>ROUNDUP(装备强化!$F$3*INDEX(装备强化!$C$12:$C$26,MATCH(装备强化附表!S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272</v>
      </c>
      <c r="T1378" s="54">
        <f t="shared" si="321"/>
        <v>544000</v>
      </c>
      <c r="U1378" s="54">
        <f>ROUNDUP(装备强化!$F$3*INDEX(装备强化!$C$12:$C$26,MATCH(装备强化附表!U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310</v>
      </c>
      <c r="V1378" s="54">
        <f t="shared" si="322"/>
        <v>620000</v>
      </c>
      <c r="W1378" s="54">
        <f>ROUNDUP(装备强化!$F$3*INDEX(装备强化!$C$12:$C$26,MATCH(装备强化附表!W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347</v>
      </c>
      <c r="X1378" s="54">
        <f t="shared" si="323"/>
        <v>694000</v>
      </c>
      <c r="Y1378" s="54">
        <f>ROUNDUP(装备强化!$F$3*INDEX(装备强化!$C$12:$C$26,MATCH(装备强化附表!Y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385</v>
      </c>
      <c r="Z1378" s="54">
        <f t="shared" si="324"/>
        <v>770000</v>
      </c>
      <c r="AA1378" s="54">
        <f>ROUNDUP(装备强化!$F$3*INDEX(装备强化!$C$12:$C$26,MATCH(装备强化附表!AA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675</v>
      </c>
      <c r="AB1378" s="54">
        <f t="shared" si="325"/>
        <v>1350000</v>
      </c>
      <c r="AC1378" s="54">
        <f>ROUNDUP(装备强化!$F$3*INDEX(装备强化!$C$12:$C$26,MATCH(装备强化附表!AC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750</v>
      </c>
      <c r="AD1378" s="54">
        <f t="shared" si="326"/>
        <v>1500000</v>
      </c>
      <c r="AE1378" s="54">
        <f>ROUNDUP(装备强化!$F$3*INDEX(装备强化!$C$12:$C$26,MATCH(装备强化附表!AE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825</v>
      </c>
      <c r="AF1378" s="54">
        <f t="shared" si="327"/>
        <v>1650000</v>
      </c>
      <c r="AG1378" s="54">
        <f>ROUNDUP(装备强化!$F$3*INDEX(装备强化!$C$12:$C$26,MATCH(装备强化附表!AG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900</v>
      </c>
      <c r="AH1378" s="54">
        <f t="shared" si="328"/>
        <v>1800000</v>
      </c>
      <c r="AI1378" s="54">
        <f>ROUNDUP(装备强化!$F$3*INDEX(装备强化!$C$12:$C$26,MATCH(装备强化附表!AI$1,装备强化!$B$12:$B$26,0))*INDEX(装备强化!$G$12:$G$16,MATCH(装备强化附表!$D1378,装备强化!$F$12:$F$16,0))*(INDEX(装备强化!$K$12:$K$26,MATCH(装备强化附表!$E1378,装备强化!$J$12:$J$26,0))+IF($B1378=1,装备强化!$K$28,0))*INDEX(装备强化!$O$12:$O$21,MATCH(装备强化附表!$C1378,装备强化!$N$12:$N$21,0)),0)</f>
        <v>975</v>
      </c>
      <c r="AJ1378" s="54">
        <f t="shared" si="329"/>
        <v>1950000</v>
      </c>
    </row>
    <row r="1379" spans="1:36">
      <c r="A1379" t="s">
        <v>619</v>
      </c>
      <c r="B1379">
        <v>0</v>
      </c>
      <c r="C1379" t="s">
        <v>128</v>
      </c>
      <c r="D1379" t="s">
        <v>315</v>
      </c>
      <c r="E1379">
        <v>10</v>
      </c>
      <c r="F1379" t="s">
        <v>139</v>
      </c>
      <c r="G1379" s="54">
        <f>ROUNDUP(装备强化!$F$3*INDEX(装备强化!$C$12:$C$26,MATCH(装备强化附表!G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15</v>
      </c>
      <c r="H1379" s="54">
        <f t="shared" si="315"/>
        <v>30000</v>
      </c>
      <c r="I1379" s="54">
        <f>ROUNDUP(装备强化!$F$3*INDEX(装备强化!$C$12:$C$26,MATCH(装备强化附表!I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22</v>
      </c>
      <c r="J1379" s="54">
        <f t="shared" si="316"/>
        <v>44000</v>
      </c>
      <c r="K1379" s="54">
        <f>ROUNDUP(装备强化!$F$3*INDEX(装备强化!$C$12:$C$26,MATCH(装备强化附表!K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32</v>
      </c>
      <c r="L1379" s="54">
        <f t="shared" si="317"/>
        <v>64000</v>
      </c>
      <c r="M1379" s="54">
        <f>ROUNDUP(装备强化!$F$3*INDEX(装备强化!$C$12:$C$26,MATCH(装备强化附表!M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39</v>
      </c>
      <c r="N1379" s="54">
        <f t="shared" si="318"/>
        <v>78000</v>
      </c>
      <c r="O1379" s="54">
        <f>ROUNDUP(装备强化!$F$3*INDEX(装备强化!$C$12:$C$26,MATCH(装备强化附表!O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50</v>
      </c>
      <c r="P1379" s="54">
        <f t="shared" si="319"/>
        <v>100000</v>
      </c>
      <c r="Q1379" s="54">
        <f>ROUNDUP(装备强化!$F$3*INDEX(装备强化!$C$12:$C$26,MATCH(装备强化附表!Q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88</v>
      </c>
      <c r="R1379" s="54">
        <f t="shared" si="320"/>
        <v>176000</v>
      </c>
      <c r="S1379" s="54">
        <f>ROUNDUP(装备强化!$F$3*INDEX(装备强化!$C$12:$C$26,MATCH(装备强化附表!S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102</v>
      </c>
      <c r="T1379" s="54">
        <f t="shared" si="321"/>
        <v>204000</v>
      </c>
      <c r="U1379" s="54">
        <f>ROUNDUP(装备强化!$F$3*INDEX(装备强化!$C$12:$C$26,MATCH(装备强化附表!U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117</v>
      </c>
      <c r="V1379" s="54">
        <f t="shared" si="322"/>
        <v>234000</v>
      </c>
      <c r="W1379" s="54">
        <f>ROUNDUP(装备强化!$F$3*INDEX(装备强化!$C$12:$C$26,MATCH(装备强化附表!W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131</v>
      </c>
      <c r="X1379" s="54">
        <f t="shared" si="323"/>
        <v>262000</v>
      </c>
      <c r="Y1379" s="54">
        <f>ROUNDUP(装备强化!$F$3*INDEX(装备强化!$C$12:$C$26,MATCH(装备强化附表!Y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145</v>
      </c>
      <c r="Z1379" s="54">
        <f t="shared" si="324"/>
        <v>290000</v>
      </c>
      <c r="AA1379" s="54">
        <f>ROUNDUP(装备强化!$F$3*INDEX(装备强化!$C$12:$C$26,MATCH(装备强化附表!AA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254</v>
      </c>
      <c r="AB1379" s="54">
        <f t="shared" si="325"/>
        <v>508000</v>
      </c>
      <c r="AC1379" s="54">
        <f>ROUNDUP(装备强化!$F$3*INDEX(装备强化!$C$12:$C$26,MATCH(装备强化附表!AC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282</v>
      </c>
      <c r="AD1379" s="54">
        <f t="shared" si="326"/>
        <v>564000</v>
      </c>
      <c r="AE1379" s="54">
        <f>ROUNDUP(装备强化!$F$3*INDEX(装备强化!$C$12:$C$26,MATCH(装备强化附表!AE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310</v>
      </c>
      <c r="AF1379" s="54">
        <f t="shared" si="327"/>
        <v>620000</v>
      </c>
      <c r="AG1379" s="54">
        <f>ROUNDUP(装备强化!$F$3*INDEX(装备强化!$C$12:$C$26,MATCH(装备强化附表!AG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338</v>
      </c>
      <c r="AH1379" s="54">
        <f t="shared" si="328"/>
        <v>676000</v>
      </c>
      <c r="AI1379" s="54">
        <f>ROUNDUP(装备强化!$F$3*INDEX(装备强化!$C$12:$C$26,MATCH(装备强化附表!AI$1,装备强化!$B$12:$B$26,0))*INDEX(装备强化!$G$12:$G$16,MATCH(装备强化附表!$D1379,装备强化!$F$12:$F$16,0))*(INDEX(装备强化!$K$12:$K$26,MATCH(装备强化附表!$E1379,装备强化!$J$12:$J$26,0))+IF($B1379=1,装备强化!$K$28,0))*INDEX(装备强化!$O$12:$O$21,MATCH(装备强化附表!$C1379,装备强化!$N$12:$N$21,0)),0)</f>
        <v>366</v>
      </c>
      <c r="AJ1379" s="54">
        <f t="shared" si="329"/>
        <v>732000</v>
      </c>
    </row>
    <row r="1380" spans="1:36">
      <c r="A1380" t="s">
        <v>624</v>
      </c>
      <c r="B1380">
        <v>1</v>
      </c>
      <c r="C1380" t="s">
        <v>128</v>
      </c>
      <c r="D1380" t="s">
        <v>315</v>
      </c>
      <c r="E1380">
        <v>10</v>
      </c>
      <c r="F1380" t="s">
        <v>139</v>
      </c>
      <c r="G1380" s="54">
        <f>ROUNDUP(装备强化!$F$3*INDEX(装备强化!$C$12:$C$26,MATCH(装备强化附表!G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24</v>
      </c>
      <c r="H1380" s="54">
        <f t="shared" si="315"/>
        <v>48000</v>
      </c>
      <c r="I1380" s="54">
        <f>ROUNDUP(装备强化!$F$3*INDEX(装备强化!$C$12:$C$26,MATCH(装备强化附表!I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36</v>
      </c>
      <c r="J1380" s="54">
        <f t="shared" si="316"/>
        <v>72000</v>
      </c>
      <c r="K1380" s="54">
        <f>ROUNDUP(装备强化!$F$3*INDEX(装备强化!$C$12:$C$26,MATCH(装备强化附表!K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53</v>
      </c>
      <c r="L1380" s="54">
        <f t="shared" si="317"/>
        <v>106000</v>
      </c>
      <c r="M1380" s="54">
        <f>ROUNDUP(装备强化!$F$3*INDEX(装备强化!$C$12:$C$26,MATCH(装备强化附表!M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65</v>
      </c>
      <c r="N1380" s="54">
        <f t="shared" si="318"/>
        <v>130000</v>
      </c>
      <c r="O1380" s="54">
        <f>ROUNDUP(装备强化!$F$3*INDEX(装备强化!$C$12:$C$26,MATCH(装备强化附表!O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83</v>
      </c>
      <c r="P1380" s="54">
        <f t="shared" si="319"/>
        <v>166000</v>
      </c>
      <c r="Q1380" s="54">
        <f>ROUNDUP(装备强化!$F$3*INDEX(装备强化!$C$12:$C$26,MATCH(装备强化附表!Q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147</v>
      </c>
      <c r="R1380" s="54">
        <f t="shared" si="320"/>
        <v>294000</v>
      </c>
      <c r="S1380" s="54">
        <f>ROUNDUP(装备强化!$F$3*INDEX(装备强化!$C$12:$C$26,MATCH(装备强化附表!S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170</v>
      </c>
      <c r="T1380" s="54">
        <f t="shared" si="321"/>
        <v>340000</v>
      </c>
      <c r="U1380" s="54">
        <f>ROUNDUP(装备强化!$F$3*INDEX(装备强化!$C$12:$C$26,MATCH(装备强化附表!U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194</v>
      </c>
      <c r="V1380" s="54">
        <f t="shared" si="322"/>
        <v>388000</v>
      </c>
      <c r="W1380" s="54">
        <f>ROUNDUP(装备强化!$F$3*INDEX(装备强化!$C$12:$C$26,MATCH(装备强化附表!W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217</v>
      </c>
      <c r="X1380" s="54">
        <f t="shared" si="323"/>
        <v>434000</v>
      </c>
      <c r="Y1380" s="54">
        <f>ROUNDUP(装备强化!$F$3*INDEX(装备强化!$C$12:$C$26,MATCH(装备强化附表!Y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241</v>
      </c>
      <c r="Z1380" s="54">
        <f t="shared" si="324"/>
        <v>482000</v>
      </c>
      <c r="AA1380" s="54">
        <f>ROUNDUP(装备强化!$F$3*INDEX(装备强化!$C$12:$C$26,MATCH(装备强化附表!AA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422</v>
      </c>
      <c r="AB1380" s="54">
        <f t="shared" si="325"/>
        <v>844000</v>
      </c>
      <c r="AC1380" s="54">
        <f>ROUNDUP(装备强化!$F$3*INDEX(装备强化!$C$12:$C$26,MATCH(装备强化附表!AC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469</v>
      </c>
      <c r="AD1380" s="54">
        <f t="shared" si="326"/>
        <v>938000</v>
      </c>
      <c r="AE1380" s="54">
        <f>ROUNDUP(装备强化!$F$3*INDEX(装备强化!$C$12:$C$26,MATCH(装备强化附表!AE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516</v>
      </c>
      <c r="AF1380" s="54">
        <f t="shared" si="327"/>
        <v>1032000</v>
      </c>
      <c r="AG1380" s="54">
        <f>ROUNDUP(装备强化!$F$3*INDEX(装备强化!$C$12:$C$26,MATCH(装备强化附表!AG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563</v>
      </c>
      <c r="AH1380" s="54">
        <f t="shared" si="328"/>
        <v>1126000</v>
      </c>
      <c r="AI1380" s="54">
        <f>ROUNDUP(装备强化!$F$3*INDEX(装备强化!$C$12:$C$26,MATCH(装备强化附表!AI$1,装备强化!$B$12:$B$26,0))*INDEX(装备强化!$G$12:$G$16,MATCH(装备强化附表!$D1380,装备强化!$F$12:$F$16,0))*(INDEX(装备强化!$K$12:$K$26,MATCH(装备强化附表!$E1380,装备强化!$J$12:$J$26,0))+IF($B1380=1,装备强化!$K$28,0))*INDEX(装备强化!$O$12:$O$21,MATCH(装备强化附表!$C1380,装备强化!$N$12:$N$21,0)),0)</f>
        <v>610</v>
      </c>
      <c r="AJ1380" s="54">
        <f t="shared" si="329"/>
        <v>1220000</v>
      </c>
    </row>
    <row r="1381" spans="1:36">
      <c r="A1381" t="s">
        <v>629</v>
      </c>
      <c r="B1381">
        <v>0</v>
      </c>
      <c r="C1381" t="s">
        <v>127</v>
      </c>
      <c r="D1381" t="s">
        <v>315</v>
      </c>
      <c r="E1381">
        <v>10</v>
      </c>
      <c r="F1381" t="s">
        <v>137</v>
      </c>
      <c r="G1381" s="54">
        <f>ROUNDUP(装备强化!$F$3*INDEX(装备强化!$C$12:$C$26,MATCH(装备强化附表!G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23</v>
      </c>
      <c r="H1381" s="54">
        <f t="shared" si="315"/>
        <v>46000</v>
      </c>
      <c r="I1381" s="54">
        <f>ROUNDUP(装备强化!$F$3*INDEX(装备强化!$C$12:$C$26,MATCH(装备强化附表!I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34</v>
      </c>
      <c r="J1381" s="54">
        <f t="shared" si="316"/>
        <v>68000</v>
      </c>
      <c r="K1381" s="54">
        <f>ROUNDUP(装备强化!$F$3*INDEX(装备强化!$C$12:$C$26,MATCH(装备强化附表!K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51</v>
      </c>
      <c r="L1381" s="54">
        <f t="shared" si="317"/>
        <v>102000</v>
      </c>
      <c r="M1381" s="54">
        <f>ROUNDUP(装备强化!$F$3*INDEX(装备强化!$C$12:$C$26,MATCH(装备强化附表!M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62</v>
      </c>
      <c r="N1381" s="54">
        <f t="shared" si="318"/>
        <v>124000</v>
      </c>
      <c r="O1381" s="54">
        <f>ROUNDUP(装备强化!$F$3*INDEX(装备强化!$C$12:$C$26,MATCH(装备强化附表!O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79</v>
      </c>
      <c r="P1381" s="54">
        <f t="shared" si="319"/>
        <v>158000</v>
      </c>
      <c r="Q1381" s="54">
        <f>ROUNDUP(装备强化!$F$3*INDEX(装备强化!$C$12:$C$26,MATCH(装备强化附表!Q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141</v>
      </c>
      <c r="R1381" s="54">
        <f t="shared" si="320"/>
        <v>282000</v>
      </c>
      <c r="S1381" s="54">
        <f>ROUNDUP(装备强化!$F$3*INDEX(装备强化!$C$12:$C$26,MATCH(装备强化附表!S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164</v>
      </c>
      <c r="T1381" s="54">
        <f t="shared" si="321"/>
        <v>328000</v>
      </c>
      <c r="U1381" s="54">
        <f>ROUNDUP(装备强化!$F$3*INDEX(装备强化!$C$12:$C$26,MATCH(装备强化附表!U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186</v>
      </c>
      <c r="V1381" s="54">
        <f t="shared" si="322"/>
        <v>372000</v>
      </c>
      <c r="W1381" s="54">
        <f>ROUNDUP(装备强化!$F$3*INDEX(装备强化!$C$12:$C$26,MATCH(装备强化附表!W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209</v>
      </c>
      <c r="X1381" s="54">
        <f t="shared" si="323"/>
        <v>418000</v>
      </c>
      <c r="Y1381" s="54">
        <f>ROUNDUP(装备强化!$F$3*INDEX(装备强化!$C$12:$C$26,MATCH(装备强化附表!Y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231</v>
      </c>
      <c r="Z1381" s="54">
        <f t="shared" si="324"/>
        <v>462000</v>
      </c>
      <c r="AA1381" s="54">
        <f>ROUNDUP(装备强化!$F$3*INDEX(装备强化!$C$12:$C$26,MATCH(装备强化附表!AA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405</v>
      </c>
      <c r="AB1381" s="54">
        <f t="shared" si="325"/>
        <v>810000</v>
      </c>
      <c r="AC1381" s="54">
        <f>ROUNDUP(装备强化!$F$3*INDEX(装备强化!$C$12:$C$26,MATCH(装备强化附表!AC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450</v>
      </c>
      <c r="AD1381" s="54">
        <f t="shared" si="326"/>
        <v>900000</v>
      </c>
      <c r="AE1381" s="54">
        <f>ROUNDUP(装备强化!$F$3*INDEX(装备强化!$C$12:$C$26,MATCH(装备强化附表!AE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495</v>
      </c>
      <c r="AF1381" s="54">
        <f t="shared" si="327"/>
        <v>990000</v>
      </c>
      <c r="AG1381" s="54">
        <f>ROUNDUP(装备强化!$F$3*INDEX(装备强化!$C$12:$C$26,MATCH(装备强化附表!AG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540</v>
      </c>
      <c r="AH1381" s="54">
        <f t="shared" si="328"/>
        <v>1080000</v>
      </c>
      <c r="AI1381" s="54">
        <f>ROUNDUP(装备强化!$F$3*INDEX(装备强化!$C$12:$C$26,MATCH(装备强化附表!AI$1,装备强化!$B$12:$B$26,0))*INDEX(装备强化!$G$12:$G$16,MATCH(装备强化附表!$D1381,装备强化!$F$12:$F$16,0))*(INDEX(装备强化!$K$12:$K$26,MATCH(装备强化附表!$E1381,装备强化!$J$12:$J$26,0))+IF($B1381=1,装备强化!$K$28,0))*INDEX(装备强化!$O$12:$O$21,MATCH(装备强化附表!$C1381,装备强化!$N$12:$N$21,0)),0)</f>
        <v>585</v>
      </c>
      <c r="AJ1381" s="54">
        <f t="shared" si="329"/>
        <v>1170000</v>
      </c>
    </row>
    <row r="1382" spans="1:36">
      <c r="A1382" t="s">
        <v>634</v>
      </c>
      <c r="B1382">
        <v>1</v>
      </c>
      <c r="C1382" t="s">
        <v>127</v>
      </c>
      <c r="D1382" t="s">
        <v>315</v>
      </c>
      <c r="E1382">
        <v>10</v>
      </c>
      <c r="F1382" t="s">
        <v>137</v>
      </c>
      <c r="G1382" s="54">
        <f>ROUNDUP(装备强化!$F$3*INDEX(装备强化!$C$12:$C$26,MATCH(装备强化附表!G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38</v>
      </c>
      <c r="H1382" s="54">
        <f t="shared" si="315"/>
        <v>76000</v>
      </c>
      <c r="I1382" s="54">
        <f>ROUNDUP(装备强化!$F$3*INDEX(装备强化!$C$12:$C$26,MATCH(装备强化附表!I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57</v>
      </c>
      <c r="J1382" s="54">
        <f t="shared" si="316"/>
        <v>114000</v>
      </c>
      <c r="K1382" s="54">
        <f>ROUNDUP(装备强化!$F$3*INDEX(装备强化!$C$12:$C$26,MATCH(装备强化附表!K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85</v>
      </c>
      <c r="L1382" s="54">
        <f t="shared" si="317"/>
        <v>170000</v>
      </c>
      <c r="M1382" s="54">
        <f>ROUNDUP(装备强化!$F$3*INDEX(装备强化!$C$12:$C$26,MATCH(装备强化附表!M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104</v>
      </c>
      <c r="N1382" s="54">
        <f t="shared" si="318"/>
        <v>208000</v>
      </c>
      <c r="O1382" s="54">
        <f>ROUNDUP(装备强化!$F$3*INDEX(装备强化!$C$12:$C$26,MATCH(装备强化附表!O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132</v>
      </c>
      <c r="P1382" s="54">
        <f t="shared" si="319"/>
        <v>264000</v>
      </c>
      <c r="Q1382" s="54">
        <f>ROUNDUP(装备强化!$F$3*INDEX(装备强化!$C$12:$C$26,MATCH(装备强化附表!Q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235</v>
      </c>
      <c r="R1382" s="54">
        <f t="shared" si="320"/>
        <v>470000</v>
      </c>
      <c r="S1382" s="54">
        <f>ROUNDUP(装备强化!$F$3*INDEX(装备强化!$C$12:$C$26,MATCH(装备强化附表!S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272</v>
      </c>
      <c r="T1382" s="54">
        <f t="shared" si="321"/>
        <v>544000</v>
      </c>
      <c r="U1382" s="54">
        <f>ROUNDUP(装备强化!$F$3*INDEX(装备强化!$C$12:$C$26,MATCH(装备强化附表!U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310</v>
      </c>
      <c r="V1382" s="54">
        <f t="shared" si="322"/>
        <v>620000</v>
      </c>
      <c r="W1382" s="54">
        <f>ROUNDUP(装备强化!$F$3*INDEX(装备强化!$C$12:$C$26,MATCH(装备强化附表!W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347</v>
      </c>
      <c r="X1382" s="54">
        <f t="shared" si="323"/>
        <v>694000</v>
      </c>
      <c r="Y1382" s="54">
        <f>ROUNDUP(装备强化!$F$3*INDEX(装备强化!$C$12:$C$26,MATCH(装备强化附表!Y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385</v>
      </c>
      <c r="Z1382" s="54">
        <f t="shared" si="324"/>
        <v>770000</v>
      </c>
      <c r="AA1382" s="54">
        <f>ROUNDUP(装备强化!$F$3*INDEX(装备强化!$C$12:$C$26,MATCH(装备强化附表!AA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675</v>
      </c>
      <c r="AB1382" s="54">
        <f t="shared" si="325"/>
        <v>1350000</v>
      </c>
      <c r="AC1382" s="54">
        <f>ROUNDUP(装备强化!$F$3*INDEX(装备强化!$C$12:$C$26,MATCH(装备强化附表!AC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750</v>
      </c>
      <c r="AD1382" s="54">
        <f t="shared" si="326"/>
        <v>1500000</v>
      </c>
      <c r="AE1382" s="54">
        <f>ROUNDUP(装备强化!$F$3*INDEX(装备强化!$C$12:$C$26,MATCH(装备强化附表!AE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825</v>
      </c>
      <c r="AF1382" s="54">
        <f t="shared" si="327"/>
        <v>1650000</v>
      </c>
      <c r="AG1382" s="54">
        <f>ROUNDUP(装备强化!$F$3*INDEX(装备强化!$C$12:$C$26,MATCH(装备强化附表!AG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900</v>
      </c>
      <c r="AH1382" s="54">
        <f t="shared" si="328"/>
        <v>1800000</v>
      </c>
      <c r="AI1382" s="54">
        <f>ROUNDUP(装备强化!$F$3*INDEX(装备强化!$C$12:$C$26,MATCH(装备强化附表!AI$1,装备强化!$B$12:$B$26,0))*INDEX(装备强化!$G$12:$G$16,MATCH(装备强化附表!$D1382,装备强化!$F$12:$F$16,0))*(INDEX(装备强化!$K$12:$K$26,MATCH(装备强化附表!$E1382,装备强化!$J$12:$J$26,0))+IF($B1382=1,装备强化!$K$28,0))*INDEX(装备强化!$O$12:$O$21,MATCH(装备强化附表!$C1382,装备强化!$N$12:$N$21,0)),0)</f>
        <v>975</v>
      </c>
      <c r="AJ1382" s="54">
        <f t="shared" si="329"/>
        <v>1950000</v>
      </c>
    </row>
    <row r="1383" spans="1:36">
      <c r="A1383" t="s">
        <v>639</v>
      </c>
      <c r="B1383">
        <v>0</v>
      </c>
      <c r="C1383" t="s">
        <v>128</v>
      </c>
      <c r="D1383" t="s">
        <v>315</v>
      </c>
      <c r="E1383">
        <v>10</v>
      </c>
      <c r="F1383" t="s">
        <v>137</v>
      </c>
      <c r="G1383" s="54">
        <f>ROUNDUP(装备强化!$F$3*INDEX(装备强化!$C$12:$C$26,MATCH(装备强化附表!G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15</v>
      </c>
      <c r="H1383" s="54">
        <f t="shared" si="315"/>
        <v>30000</v>
      </c>
      <c r="I1383" s="54">
        <f>ROUNDUP(装备强化!$F$3*INDEX(装备强化!$C$12:$C$26,MATCH(装备强化附表!I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22</v>
      </c>
      <c r="J1383" s="54">
        <f t="shared" si="316"/>
        <v>44000</v>
      </c>
      <c r="K1383" s="54">
        <f>ROUNDUP(装备强化!$F$3*INDEX(装备强化!$C$12:$C$26,MATCH(装备强化附表!K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32</v>
      </c>
      <c r="L1383" s="54">
        <f t="shared" si="317"/>
        <v>64000</v>
      </c>
      <c r="M1383" s="54">
        <f>ROUNDUP(装备强化!$F$3*INDEX(装备强化!$C$12:$C$26,MATCH(装备强化附表!M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39</v>
      </c>
      <c r="N1383" s="54">
        <f t="shared" si="318"/>
        <v>78000</v>
      </c>
      <c r="O1383" s="54">
        <f>ROUNDUP(装备强化!$F$3*INDEX(装备强化!$C$12:$C$26,MATCH(装备强化附表!O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50</v>
      </c>
      <c r="P1383" s="54">
        <f t="shared" si="319"/>
        <v>100000</v>
      </c>
      <c r="Q1383" s="54">
        <f>ROUNDUP(装备强化!$F$3*INDEX(装备强化!$C$12:$C$26,MATCH(装备强化附表!Q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88</v>
      </c>
      <c r="R1383" s="54">
        <f t="shared" si="320"/>
        <v>176000</v>
      </c>
      <c r="S1383" s="54">
        <f>ROUNDUP(装备强化!$F$3*INDEX(装备强化!$C$12:$C$26,MATCH(装备强化附表!S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102</v>
      </c>
      <c r="T1383" s="54">
        <f t="shared" si="321"/>
        <v>204000</v>
      </c>
      <c r="U1383" s="54">
        <f>ROUNDUP(装备强化!$F$3*INDEX(装备强化!$C$12:$C$26,MATCH(装备强化附表!U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117</v>
      </c>
      <c r="V1383" s="54">
        <f t="shared" si="322"/>
        <v>234000</v>
      </c>
      <c r="W1383" s="54">
        <f>ROUNDUP(装备强化!$F$3*INDEX(装备强化!$C$12:$C$26,MATCH(装备强化附表!W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131</v>
      </c>
      <c r="X1383" s="54">
        <f t="shared" si="323"/>
        <v>262000</v>
      </c>
      <c r="Y1383" s="54">
        <f>ROUNDUP(装备强化!$F$3*INDEX(装备强化!$C$12:$C$26,MATCH(装备强化附表!Y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145</v>
      </c>
      <c r="Z1383" s="54">
        <f t="shared" si="324"/>
        <v>290000</v>
      </c>
      <c r="AA1383" s="54">
        <f>ROUNDUP(装备强化!$F$3*INDEX(装备强化!$C$12:$C$26,MATCH(装备强化附表!AA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254</v>
      </c>
      <c r="AB1383" s="54">
        <f t="shared" si="325"/>
        <v>508000</v>
      </c>
      <c r="AC1383" s="54">
        <f>ROUNDUP(装备强化!$F$3*INDEX(装备强化!$C$12:$C$26,MATCH(装备强化附表!AC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282</v>
      </c>
      <c r="AD1383" s="54">
        <f t="shared" si="326"/>
        <v>564000</v>
      </c>
      <c r="AE1383" s="54">
        <f>ROUNDUP(装备强化!$F$3*INDEX(装备强化!$C$12:$C$26,MATCH(装备强化附表!AE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310</v>
      </c>
      <c r="AF1383" s="54">
        <f t="shared" si="327"/>
        <v>620000</v>
      </c>
      <c r="AG1383" s="54">
        <f>ROUNDUP(装备强化!$F$3*INDEX(装备强化!$C$12:$C$26,MATCH(装备强化附表!AG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338</v>
      </c>
      <c r="AH1383" s="54">
        <f t="shared" si="328"/>
        <v>676000</v>
      </c>
      <c r="AI1383" s="54">
        <f>ROUNDUP(装备强化!$F$3*INDEX(装备强化!$C$12:$C$26,MATCH(装备强化附表!AI$1,装备强化!$B$12:$B$26,0))*INDEX(装备强化!$G$12:$G$16,MATCH(装备强化附表!$D1383,装备强化!$F$12:$F$16,0))*(INDEX(装备强化!$K$12:$K$26,MATCH(装备强化附表!$E1383,装备强化!$J$12:$J$26,0))+IF($B1383=1,装备强化!$K$28,0))*INDEX(装备强化!$O$12:$O$21,MATCH(装备强化附表!$C1383,装备强化!$N$12:$N$21,0)),0)</f>
        <v>366</v>
      </c>
      <c r="AJ1383" s="54">
        <f t="shared" si="329"/>
        <v>732000</v>
      </c>
    </row>
    <row r="1384" spans="1:36">
      <c r="A1384" t="s">
        <v>644</v>
      </c>
      <c r="B1384">
        <v>1</v>
      </c>
      <c r="C1384" t="s">
        <v>128</v>
      </c>
      <c r="D1384" t="s">
        <v>315</v>
      </c>
      <c r="E1384">
        <v>10</v>
      </c>
      <c r="F1384" t="s">
        <v>137</v>
      </c>
      <c r="G1384" s="54">
        <f>ROUNDUP(装备强化!$F$3*INDEX(装备强化!$C$12:$C$26,MATCH(装备强化附表!G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24</v>
      </c>
      <c r="H1384" s="54">
        <f t="shared" si="315"/>
        <v>48000</v>
      </c>
      <c r="I1384" s="54">
        <f>ROUNDUP(装备强化!$F$3*INDEX(装备强化!$C$12:$C$26,MATCH(装备强化附表!I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36</v>
      </c>
      <c r="J1384" s="54">
        <f t="shared" si="316"/>
        <v>72000</v>
      </c>
      <c r="K1384" s="54">
        <f>ROUNDUP(装备强化!$F$3*INDEX(装备强化!$C$12:$C$26,MATCH(装备强化附表!K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53</v>
      </c>
      <c r="L1384" s="54">
        <f t="shared" si="317"/>
        <v>106000</v>
      </c>
      <c r="M1384" s="54">
        <f>ROUNDUP(装备强化!$F$3*INDEX(装备强化!$C$12:$C$26,MATCH(装备强化附表!M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65</v>
      </c>
      <c r="N1384" s="54">
        <f t="shared" si="318"/>
        <v>130000</v>
      </c>
      <c r="O1384" s="54">
        <f>ROUNDUP(装备强化!$F$3*INDEX(装备强化!$C$12:$C$26,MATCH(装备强化附表!O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83</v>
      </c>
      <c r="P1384" s="54">
        <f t="shared" si="319"/>
        <v>166000</v>
      </c>
      <c r="Q1384" s="54">
        <f>ROUNDUP(装备强化!$F$3*INDEX(装备强化!$C$12:$C$26,MATCH(装备强化附表!Q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147</v>
      </c>
      <c r="R1384" s="54">
        <f t="shared" si="320"/>
        <v>294000</v>
      </c>
      <c r="S1384" s="54">
        <f>ROUNDUP(装备强化!$F$3*INDEX(装备强化!$C$12:$C$26,MATCH(装备强化附表!S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170</v>
      </c>
      <c r="T1384" s="54">
        <f t="shared" si="321"/>
        <v>340000</v>
      </c>
      <c r="U1384" s="54">
        <f>ROUNDUP(装备强化!$F$3*INDEX(装备强化!$C$12:$C$26,MATCH(装备强化附表!U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194</v>
      </c>
      <c r="V1384" s="54">
        <f t="shared" si="322"/>
        <v>388000</v>
      </c>
      <c r="W1384" s="54">
        <f>ROUNDUP(装备强化!$F$3*INDEX(装备强化!$C$12:$C$26,MATCH(装备强化附表!W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217</v>
      </c>
      <c r="X1384" s="54">
        <f t="shared" si="323"/>
        <v>434000</v>
      </c>
      <c r="Y1384" s="54">
        <f>ROUNDUP(装备强化!$F$3*INDEX(装备强化!$C$12:$C$26,MATCH(装备强化附表!Y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241</v>
      </c>
      <c r="Z1384" s="54">
        <f t="shared" si="324"/>
        <v>482000</v>
      </c>
      <c r="AA1384" s="54">
        <f>ROUNDUP(装备强化!$F$3*INDEX(装备强化!$C$12:$C$26,MATCH(装备强化附表!AA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422</v>
      </c>
      <c r="AB1384" s="54">
        <f t="shared" si="325"/>
        <v>844000</v>
      </c>
      <c r="AC1384" s="54">
        <f>ROUNDUP(装备强化!$F$3*INDEX(装备强化!$C$12:$C$26,MATCH(装备强化附表!AC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469</v>
      </c>
      <c r="AD1384" s="54">
        <f t="shared" si="326"/>
        <v>938000</v>
      </c>
      <c r="AE1384" s="54">
        <f>ROUNDUP(装备强化!$F$3*INDEX(装备强化!$C$12:$C$26,MATCH(装备强化附表!AE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516</v>
      </c>
      <c r="AF1384" s="54">
        <f t="shared" si="327"/>
        <v>1032000</v>
      </c>
      <c r="AG1384" s="54">
        <f>ROUNDUP(装备强化!$F$3*INDEX(装备强化!$C$12:$C$26,MATCH(装备强化附表!AG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563</v>
      </c>
      <c r="AH1384" s="54">
        <f t="shared" si="328"/>
        <v>1126000</v>
      </c>
      <c r="AI1384" s="54">
        <f>ROUNDUP(装备强化!$F$3*INDEX(装备强化!$C$12:$C$26,MATCH(装备强化附表!AI$1,装备强化!$B$12:$B$26,0))*INDEX(装备强化!$G$12:$G$16,MATCH(装备强化附表!$D1384,装备强化!$F$12:$F$16,0))*(INDEX(装备强化!$K$12:$K$26,MATCH(装备强化附表!$E1384,装备强化!$J$12:$J$26,0))+IF($B1384=1,装备强化!$K$28,0))*INDEX(装备强化!$O$12:$O$21,MATCH(装备强化附表!$C1384,装备强化!$N$12:$N$21,0)),0)</f>
        <v>610</v>
      </c>
      <c r="AJ1384" s="54">
        <f t="shared" si="329"/>
        <v>1220000</v>
      </c>
    </row>
    <row r="1385" spans="1:36">
      <c r="A1385" t="s">
        <v>649</v>
      </c>
      <c r="B1385">
        <v>0</v>
      </c>
      <c r="C1385" t="s">
        <v>126</v>
      </c>
      <c r="D1385" t="s">
        <v>315</v>
      </c>
      <c r="E1385">
        <v>10</v>
      </c>
      <c r="F1385" t="s">
        <v>232</v>
      </c>
      <c r="G1385" s="54">
        <f>ROUNDUP(装备强化!$F$3*INDEX(装备强化!$C$12:$C$26,MATCH(装备强化附表!G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12</v>
      </c>
      <c r="H1385" s="54">
        <f t="shared" si="315"/>
        <v>24000</v>
      </c>
      <c r="I1385" s="54">
        <f>ROUNDUP(装备强化!$F$3*INDEX(装备强化!$C$12:$C$26,MATCH(装备强化附表!I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17</v>
      </c>
      <c r="J1385" s="54">
        <f t="shared" si="316"/>
        <v>34000</v>
      </c>
      <c r="K1385" s="54">
        <f>ROUNDUP(装备强化!$F$3*INDEX(装备强化!$C$12:$C$26,MATCH(装备强化附表!K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26</v>
      </c>
      <c r="L1385" s="54">
        <f t="shared" si="317"/>
        <v>52000</v>
      </c>
      <c r="M1385" s="54">
        <f>ROUNDUP(装备强化!$F$3*INDEX(装备强化!$C$12:$C$26,MATCH(装备强化附表!M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31</v>
      </c>
      <c r="N1385" s="54">
        <f t="shared" si="318"/>
        <v>62000</v>
      </c>
      <c r="O1385" s="54">
        <f>ROUNDUP(装备强化!$F$3*INDEX(装备强化!$C$12:$C$26,MATCH(装备强化附表!O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40</v>
      </c>
      <c r="P1385" s="54">
        <f t="shared" si="319"/>
        <v>80000</v>
      </c>
      <c r="Q1385" s="54">
        <f>ROUNDUP(装备强化!$F$3*INDEX(装备强化!$C$12:$C$26,MATCH(装备强化附表!Q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71</v>
      </c>
      <c r="R1385" s="54">
        <f t="shared" si="320"/>
        <v>142000</v>
      </c>
      <c r="S1385" s="54">
        <f>ROUNDUP(装备强化!$F$3*INDEX(装备强化!$C$12:$C$26,MATCH(装备强化附表!S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82</v>
      </c>
      <c r="T1385" s="54">
        <f t="shared" si="321"/>
        <v>164000</v>
      </c>
      <c r="U1385" s="54">
        <f>ROUNDUP(装备强化!$F$3*INDEX(装备强化!$C$12:$C$26,MATCH(装备强化附表!U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93</v>
      </c>
      <c r="V1385" s="54">
        <f t="shared" si="322"/>
        <v>186000</v>
      </c>
      <c r="W1385" s="54">
        <f>ROUNDUP(装备强化!$F$3*INDEX(装备强化!$C$12:$C$26,MATCH(装备强化附表!W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105</v>
      </c>
      <c r="X1385" s="54">
        <f t="shared" si="323"/>
        <v>210000</v>
      </c>
      <c r="Y1385" s="54">
        <f>ROUNDUP(装备强化!$F$3*INDEX(装备强化!$C$12:$C$26,MATCH(装备强化附表!Y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116</v>
      </c>
      <c r="Z1385" s="54">
        <f t="shared" si="324"/>
        <v>232000</v>
      </c>
      <c r="AA1385" s="54">
        <f>ROUNDUP(装备强化!$F$3*INDEX(装备强化!$C$12:$C$26,MATCH(装备强化附表!AA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203</v>
      </c>
      <c r="AB1385" s="54">
        <f t="shared" si="325"/>
        <v>406000</v>
      </c>
      <c r="AC1385" s="54">
        <f>ROUNDUP(装备强化!$F$3*INDEX(装备强化!$C$12:$C$26,MATCH(装备强化附表!AC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225</v>
      </c>
      <c r="AD1385" s="54">
        <f t="shared" si="326"/>
        <v>450000</v>
      </c>
      <c r="AE1385" s="54">
        <f>ROUNDUP(装备强化!$F$3*INDEX(装备强化!$C$12:$C$26,MATCH(装备强化附表!AE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248</v>
      </c>
      <c r="AF1385" s="54">
        <f t="shared" si="327"/>
        <v>496000</v>
      </c>
      <c r="AG1385" s="54">
        <f>ROUNDUP(装备强化!$F$3*INDEX(装备强化!$C$12:$C$26,MATCH(装备强化附表!AG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270</v>
      </c>
      <c r="AH1385" s="54">
        <f t="shared" si="328"/>
        <v>540000</v>
      </c>
      <c r="AI1385" s="54">
        <f>ROUNDUP(装备强化!$F$3*INDEX(装备强化!$C$12:$C$26,MATCH(装备强化附表!AI$1,装备强化!$B$12:$B$26,0))*INDEX(装备强化!$G$12:$G$16,MATCH(装备强化附表!$D1385,装备强化!$F$12:$F$16,0))*(INDEX(装备强化!$K$12:$K$26,MATCH(装备强化附表!$E1385,装备强化!$J$12:$J$26,0))+IF($B1385=1,装备强化!$K$28,0))*INDEX(装备强化!$O$12:$O$21,MATCH(装备强化附表!$C1385,装备强化!$N$12:$N$21,0)),0)</f>
        <v>293</v>
      </c>
      <c r="AJ1385" s="54">
        <f t="shared" si="329"/>
        <v>586000</v>
      </c>
    </row>
    <row r="1386" spans="1:36">
      <c r="A1386" t="s">
        <v>654</v>
      </c>
      <c r="B1386">
        <v>1</v>
      </c>
      <c r="C1386" t="s">
        <v>126</v>
      </c>
      <c r="D1386" t="s">
        <v>315</v>
      </c>
      <c r="E1386">
        <v>10</v>
      </c>
      <c r="F1386" t="s">
        <v>232</v>
      </c>
      <c r="G1386" s="54">
        <f>ROUNDUP(装备强化!$F$3*INDEX(装备强化!$C$12:$C$26,MATCH(装备强化附表!G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19</v>
      </c>
      <c r="H1386" s="54">
        <f t="shared" si="315"/>
        <v>38000</v>
      </c>
      <c r="I1386" s="54">
        <f>ROUNDUP(装备强化!$F$3*INDEX(装备强化!$C$12:$C$26,MATCH(装备强化附表!I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29</v>
      </c>
      <c r="J1386" s="54">
        <f t="shared" si="316"/>
        <v>58000</v>
      </c>
      <c r="K1386" s="54">
        <f>ROUNDUP(装备强化!$F$3*INDEX(装备强化!$C$12:$C$26,MATCH(装备强化附表!K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43</v>
      </c>
      <c r="L1386" s="54">
        <f t="shared" si="317"/>
        <v>86000</v>
      </c>
      <c r="M1386" s="54">
        <f>ROUNDUP(装备强化!$F$3*INDEX(装备强化!$C$12:$C$26,MATCH(装备强化附表!M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52</v>
      </c>
      <c r="N1386" s="54">
        <f t="shared" si="318"/>
        <v>104000</v>
      </c>
      <c r="O1386" s="54">
        <f>ROUNDUP(装备强化!$F$3*INDEX(装备强化!$C$12:$C$26,MATCH(装备强化附表!O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66</v>
      </c>
      <c r="P1386" s="54">
        <f t="shared" si="319"/>
        <v>132000</v>
      </c>
      <c r="Q1386" s="54">
        <f>ROUNDUP(装备强化!$F$3*INDEX(装备强化!$C$12:$C$26,MATCH(装备强化附表!Q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118</v>
      </c>
      <c r="R1386" s="54">
        <f t="shared" si="320"/>
        <v>236000</v>
      </c>
      <c r="S1386" s="54">
        <f>ROUNDUP(装备强化!$F$3*INDEX(装备强化!$C$12:$C$26,MATCH(装备强化附表!S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136</v>
      </c>
      <c r="T1386" s="54">
        <f t="shared" si="321"/>
        <v>272000</v>
      </c>
      <c r="U1386" s="54">
        <f>ROUNDUP(装备强化!$F$3*INDEX(装备强化!$C$12:$C$26,MATCH(装备强化附表!U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155</v>
      </c>
      <c r="V1386" s="54">
        <f t="shared" si="322"/>
        <v>310000</v>
      </c>
      <c r="W1386" s="54">
        <f>ROUNDUP(装备强化!$F$3*INDEX(装备强化!$C$12:$C$26,MATCH(装备强化附表!W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174</v>
      </c>
      <c r="X1386" s="54">
        <f t="shared" si="323"/>
        <v>348000</v>
      </c>
      <c r="Y1386" s="54">
        <f>ROUNDUP(装备强化!$F$3*INDEX(装备强化!$C$12:$C$26,MATCH(装备强化附表!Y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193</v>
      </c>
      <c r="Z1386" s="54">
        <f t="shared" si="324"/>
        <v>386000</v>
      </c>
      <c r="AA1386" s="54">
        <f>ROUNDUP(装备强化!$F$3*INDEX(装备强化!$C$12:$C$26,MATCH(装备强化附表!AA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338</v>
      </c>
      <c r="AB1386" s="54">
        <f t="shared" si="325"/>
        <v>676000</v>
      </c>
      <c r="AC1386" s="54">
        <f>ROUNDUP(装备强化!$F$3*INDEX(装备强化!$C$12:$C$26,MATCH(装备强化附表!AC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375</v>
      </c>
      <c r="AD1386" s="54">
        <f t="shared" si="326"/>
        <v>750000</v>
      </c>
      <c r="AE1386" s="54">
        <f>ROUNDUP(装备强化!$F$3*INDEX(装备强化!$C$12:$C$26,MATCH(装备强化附表!AE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413</v>
      </c>
      <c r="AF1386" s="54">
        <f t="shared" si="327"/>
        <v>826000</v>
      </c>
      <c r="AG1386" s="54">
        <f>ROUNDUP(装备强化!$F$3*INDEX(装备强化!$C$12:$C$26,MATCH(装备强化附表!AG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450</v>
      </c>
      <c r="AH1386" s="54">
        <f t="shared" si="328"/>
        <v>900000</v>
      </c>
      <c r="AI1386" s="54">
        <f>ROUNDUP(装备强化!$F$3*INDEX(装备强化!$C$12:$C$26,MATCH(装备强化附表!AI$1,装备强化!$B$12:$B$26,0))*INDEX(装备强化!$G$12:$G$16,MATCH(装备强化附表!$D1386,装备强化!$F$12:$F$16,0))*(INDEX(装备强化!$K$12:$K$26,MATCH(装备强化附表!$E1386,装备强化!$J$12:$J$26,0))+IF($B1386=1,装备强化!$K$28,0))*INDEX(装备强化!$O$12:$O$21,MATCH(装备强化附表!$C1386,装备强化!$N$12:$N$21,0)),0)</f>
        <v>488</v>
      </c>
      <c r="AJ1386" s="54">
        <f t="shared" si="329"/>
        <v>976000</v>
      </c>
    </row>
    <row r="1387" spans="1:36">
      <c r="A1387" t="s">
        <v>659</v>
      </c>
      <c r="B1387">
        <v>0</v>
      </c>
      <c r="C1387" t="s">
        <v>129</v>
      </c>
      <c r="D1387" t="s">
        <v>315</v>
      </c>
      <c r="E1387">
        <v>10</v>
      </c>
      <c r="F1387" t="s">
        <v>232</v>
      </c>
      <c r="G1387" s="54">
        <f>ROUNDUP(装备强化!$F$3*INDEX(装备强化!$C$12:$C$26,MATCH(装备强化附表!G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12</v>
      </c>
      <c r="H1387" s="54">
        <f t="shared" si="315"/>
        <v>24000</v>
      </c>
      <c r="I1387" s="54">
        <f>ROUNDUP(装备强化!$F$3*INDEX(装备强化!$C$12:$C$26,MATCH(装备强化附表!I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17</v>
      </c>
      <c r="J1387" s="54">
        <f t="shared" si="316"/>
        <v>34000</v>
      </c>
      <c r="K1387" s="54">
        <f>ROUNDUP(装备强化!$F$3*INDEX(装备强化!$C$12:$C$26,MATCH(装备强化附表!K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26</v>
      </c>
      <c r="L1387" s="54">
        <f t="shared" si="317"/>
        <v>52000</v>
      </c>
      <c r="M1387" s="54">
        <f>ROUNDUP(装备强化!$F$3*INDEX(装备强化!$C$12:$C$26,MATCH(装备强化附表!M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31</v>
      </c>
      <c r="N1387" s="54">
        <f t="shared" si="318"/>
        <v>62000</v>
      </c>
      <c r="O1387" s="54">
        <f>ROUNDUP(装备强化!$F$3*INDEX(装备强化!$C$12:$C$26,MATCH(装备强化附表!O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40</v>
      </c>
      <c r="P1387" s="54">
        <f t="shared" si="319"/>
        <v>80000</v>
      </c>
      <c r="Q1387" s="54">
        <f>ROUNDUP(装备强化!$F$3*INDEX(装备强化!$C$12:$C$26,MATCH(装备强化附表!Q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71</v>
      </c>
      <c r="R1387" s="54">
        <f t="shared" si="320"/>
        <v>142000</v>
      </c>
      <c r="S1387" s="54">
        <f>ROUNDUP(装备强化!$F$3*INDEX(装备强化!$C$12:$C$26,MATCH(装备强化附表!S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82</v>
      </c>
      <c r="T1387" s="54">
        <f t="shared" si="321"/>
        <v>164000</v>
      </c>
      <c r="U1387" s="54">
        <f>ROUNDUP(装备强化!$F$3*INDEX(装备强化!$C$12:$C$26,MATCH(装备强化附表!U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93</v>
      </c>
      <c r="V1387" s="54">
        <f t="shared" si="322"/>
        <v>186000</v>
      </c>
      <c r="W1387" s="54">
        <f>ROUNDUP(装备强化!$F$3*INDEX(装备强化!$C$12:$C$26,MATCH(装备强化附表!W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105</v>
      </c>
      <c r="X1387" s="54">
        <f t="shared" si="323"/>
        <v>210000</v>
      </c>
      <c r="Y1387" s="54">
        <f>ROUNDUP(装备强化!$F$3*INDEX(装备强化!$C$12:$C$26,MATCH(装备强化附表!Y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116</v>
      </c>
      <c r="Z1387" s="54">
        <f t="shared" si="324"/>
        <v>232000</v>
      </c>
      <c r="AA1387" s="54">
        <f>ROUNDUP(装备强化!$F$3*INDEX(装备强化!$C$12:$C$26,MATCH(装备强化附表!AA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203</v>
      </c>
      <c r="AB1387" s="54">
        <f t="shared" si="325"/>
        <v>406000</v>
      </c>
      <c r="AC1387" s="54">
        <f>ROUNDUP(装备强化!$F$3*INDEX(装备强化!$C$12:$C$26,MATCH(装备强化附表!AC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225</v>
      </c>
      <c r="AD1387" s="54">
        <f t="shared" si="326"/>
        <v>450000</v>
      </c>
      <c r="AE1387" s="54">
        <f>ROUNDUP(装备强化!$F$3*INDEX(装备强化!$C$12:$C$26,MATCH(装备强化附表!AE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248</v>
      </c>
      <c r="AF1387" s="54">
        <f t="shared" si="327"/>
        <v>496000</v>
      </c>
      <c r="AG1387" s="54">
        <f>ROUNDUP(装备强化!$F$3*INDEX(装备强化!$C$12:$C$26,MATCH(装备强化附表!AG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270</v>
      </c>
      <c r="AH1387" s="54">
        <f t="shared" si="328"/>
        <v>540000</v>
      </c>
      <c r="AI1387" s="54">
        <f>ROUNDUP(装备强化!$F$3*INDEX(装备强化!$C$12:$C$26,MATCH(装备强化附表!AI$1,装备强化!$B$12:$B$26,0))*INDEX(装备强化!$G$12:$G$16,MATCH(装备强化附表!$D1387,装备强化!$F$12:$F$16,0))*(INDEX(装备强化!$K$12:$K$26,MATCH(装备强化附表!$E1387,装备强化!$J$12:$J$26,0))+IF($B1387=1,装备强化!$K$28,0))*INDEX(装备强化!$O$12:$O$21,MATCH(装备强化附表!$C1387,装备强化!$N$12:$N$21,0)),0)</f>
        <v>293</v>
      </c>
      <c r="AJ1387" s="54">
        <f t="shared" si="329"/>
        <v>586000</v>
      </c>
    </row>
    <row r="1388" spans="1:36">
      <c r="A1388" t="s">
        <v>664</v>
      </c>
      <c r="B1388">
        <v>1</v>
      </c>
      <c r="C1388" t="s">
        <v>129</v>
      </c>
      <c r="D1388" t="s">
        <v>315</v>
      </c>
      <c r="E1388">
        <v>10</v>
      </c>
      <c r="F1388" t="s">
        <v>232</v>
      </c>
      <c r="G1388" s="54">
        <f>ROUNDUP(装备强化!$F$3*INDEX(装备强化!$C$12:$C$26,MATCH(装备强化附表!G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19</v>
      </c>
      <c r="H1388" s="54">
        <f t="shared" si="315"/>
        <v>38000</v>
      </c>
      <c r="I1388" s="54">
        <f>ROUNDUP(装备强化!$F$3*INDEX(装备强化!$C$12:$C$26,MATCH(装备强化附表!I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29</v>
      </c>
      <c r="J1388" s="54">
        <f t="shared" si="316"/>
        <v>58000</v>
      </c>
      <c r="K1388" s="54">
        <f>ROUNDUP(装备强化!$F$3*INDEX(装备强化!$C$12:$C$26,MATCH(装备强化附表!K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43</v>
      </c>
      <c r="L1388" s="54">
        <f t="shared" si="317"/>
        <v>86000</v>
      </c>
      <c r="M1388" s="54">
        <f>ROUNDUP(装备强化!$F$3*INDEX(装备强化!$C$12:$C$26,MATCH(装备强化附表!M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52</v>
      </c>
      <c r="N1388" s="54">
        <f t="shared" si="318"/>
        <v>104000</v>
      </c>
      <c r="O1388" s="54">
        <f>ROUNDUP(装备强化!$F$3*INDEX(装备强化!$C$12:$C$26,MATCH(装备强化附表!O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66</v>
      </c>
      <c r="P1388" s="54">
        <f t="shared" si="319"/>
        <v>132000</v>
      </c>
      <c r="Q1388" s="54">
        <f>ROUNDUP(装备强化!$F$3*INDEX(装备强化!$C$12:$C$26,MATCH(装备强化附表!Q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118</v>
      </c>
      <c r="R1388" s="54">
        <f t="shared" si="320"/>
        <v>236000</v>
      </c>
      <c r="S1388" s="54">
        <f>ROUNDUP(装备强化!$F$3*INDEX(装备强化!$C$12:$C$26,MATCH(装备强化附表!S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136</v>
      </c>
      <c r="T1388" s="54">
        <f t="shared" si="321"/>
        <v>272000</v>
      </c>
      <c r="U1388" s="54">
        <f>ROUNDUP(装备强化!$F$3*INDEX(装备强化!$C$12:$C$26,MATCH(装备强化附表!U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155</v>
      </c>
      <c r="V1388" s="54">
        <f t="shared" si="322"/>
        <v>310000</v>
      </c>
      <c r="W1388" s="54">
        <f>ROUNDUP(装备强化!$F$3*INDEX(装备强化!$C$12:$C$26,MATCH(装备强化附表!W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174</v>
      </c>
      <c r="X1388" s="54">
        <f t="shared" si="323"/>
        <v>348000</v>
      </c>
      <c r="Y1388" s="54">
        <f>ROUNDUP(装备强化!$F$3*INDEX(装备强化!$C$12:$C$26,MATCH(装备强化附表!Y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193</v>
      </c>
      <c r="Z1388" s="54">
        <f t="shared" si="324"/>
        <v>386000</v>
      </c>
      <c r="AA1388" s="54">
        <f>ROUNDUP(装备强化!$F$3*INDEX(装备强化!$C$12:$C$26,MATCH(装备强化附表!AA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338</v>
      </c>
      <c r="AB1388" s="54">
        <f t="shared" si="325"/>
        <v>676000</v>
      </c>
      <c r="AC1388" s="54">
        <f>ROUNDUP(装备强化!$F$3*INDEX(装备强化!$C$12:$C$26,MATCH(装备强化附表!AC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375</v>
      </c>
      <c r="AD1388" s="54">
        <f t="shared" si="326"/>
        <v>750000</v>
      </c>
      <c r="AE1388" s="54">
        <f>ROUNDUP(装备强化!$F$3*INDEX(装备强化!$C$12:$C$26,MATCH(装备强化附表!AE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413</v>
      </c>
      <c r="AF1388" s="54">
        <f t="shared" si="327"/>
        <v>826000</v>
      </c>
      <c r="AG1388" s="54">
        <f>ROUNDUP(装备强化!$F$3*INDEX(装备强化!$C$12:$C$26,MATCH(装备强化附表!AG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450</v>
      </c>
      <c r="AH1388" s="54">
        <f t="shared" si="328"/>
        <v>900000</v>
      </c>
      <c r="AI1388" s="54">
        <f>ROUNDUP(装备强化!$F$3*INDEX(装备强化!$C$12:$C$26,MATCH(装备强化附表!AI$1,装备强化!$B$12:$B$26,0))*INDEX(装备强化!$G$12:$G$16,MATCH(装备强化附表!$D1388,装备强化!$F$12:$F$16,0))*(INDEX(装备强化!$K$12:$K$26,MATCH(装备强化附表!$E1388,装备强化!$J$12:$J$26,0))+IF($B1388=1,装备强化!$K$28,0))*INDEX(装备强化!$O$12:$O$21,MATCH(装备强化附表!$C1388,装备强化!$N$12:$N$21,0)),0)</f>
        <v>488</v>
      </c>
      <c r="AJ1388" s="54">
        <f t="shared" si="329"/>
        <v>976000</v>
      </c>
    </row>
    <row r="1389" spans="1:36">
      <c r="A1389" t="s">
        <v>669</v>
      </c>
      <c r="B1389">
        <v>0</v>
      </c>
      <c r="C1389" t="s">
        <v>123</v>
      </c>
      <c r="D1389" t="s">
        <v>315</v>
      </c>
      <c r="E1389">
        <v>15</v>
      </c>
      <c r="F1389" t="s">
        <v>232</v>
      </c>
      <c r="G1389" s="54">
        <f>ROUNDUP(装备强化!$F$3*INDEX(装备强化!$C$12:$C$26,MATCH(装备强化附表!G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14</v>
      </c>
      <c r="H1389" s="54">
        <f t="shared" si="315"/>
        <v>28000</v>
      </c>
      <c r="I1389" s="54">
        <f>ROUNDUP(装备强化!$F$3*INDEX(装备强化!$C$12:$C$26,MATCH(装备强化附表!I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21</v>
      </c>
      <c r="J1389" s="54">
        <f t="shared" si="316"/>
        <v>42000</v>
      </c>
      <c r="K1389" s="54">
        <f>ROUNDUP(装备强化!$F$3*INDEX(装备强化!$C$12:$C$26,MATCH(装备强化附表!K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31</v>
      </c>
      <c r="L1389" s="54">
        <f t="shared" si="317"/>
        <v>62000</v>
      </c>
      <c r="M1389" s="54">
        <f>ROUNDUP(装备强化!$F$3*INDEX(装备强化!$C$12:$C$26,MATCH(装备强化附表!M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38</v>
      </c>
      <c r="N1389" s="54">
        <f t="shared" si="318"/>
        <v>76000</v>
      </c>
      <c r="O1389" s="54">
        <f>ROUNDUP(装备强化!$F$3*INDEX(装备强化!$C$12:$C$26,MATCH(装备强化附表!O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49</v>
      </c>
      <c r="P1389" s="54">
        <f t="shared" si="319"/>
        <v>98000</v>
      </c>
      <c r="Q1389" s="54">
        <f>ROUNDUP(装备强化!$F$3*INDEX(装备强化!$C$12:$C$26,MATCH(装备强化附表!Q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86</v>
      </c>
      <c r="R1389" s="54">
        <f t="shared" si="320"/>
        <v>172000</v>
      </c>
      <c r="S1389" s="54">
        <f>ROUNDUP(装备强化!$F$3*INDEX(装备强化!$C$12:$C$26,MATCH(装备强化附表!S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100</v>
      </c>
      <c r="T1389" s="54">
        <f t="shared" si="321"/>
        <v>200000</v>
      </c>
      <c r="U1389" s="54">
        <f>ROUNDUP(装备强化!$F$3*INDEX(装备强化!$C$12:$C$26,MATCH(装备强化附表!U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114</v>
      </c>
      <c r="V1389" s="54">
        <f t="shared" si="322"/>
        <v>228000</v>
      </c>
      <c r="W1389" s="54">
        <f>ROUNDUP(装备强化!$F$3*INDEX(装备强化!$C$12:$C$26,MATCH(装备强化附表!W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128</v>
      </c>
      <c r="X1389" s="54">
        <f t="shared" si="323"/>
        <v>256000</v>
      </c>
      <c r="Y1389" s="54">
        <f>ROUNDUP(装备强化!$F$3*INDEX(装备强化!$C$12:$C$26,MATCH(装备强化附表!Y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141</v>
      </c>
      <c r="Z1389" s="54">
        <f t="shared" si="324"/>
        <v>282000</v>
      </c>
      <c r="AA1389" s="54">
        <f>ROUNDUP(装备强化!$F$3*INDEX(装备强化!$C$12:$C$26,MATCH(装备强化附表!AA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248</v>
      </c>
      <c r="AB1389" s="54">
        <f t="shared" si="325"/>
        <v>496000</v>
      </c>
      <c r="AC1389" s="54">
        <f>ROUNDUP(装备强化!$F$3*INDEX(装备强化!$C$12:$C$26,MATCH(装备强化附表!AC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275</v>
      </c>
      <c r="AD1389" s="54">
        <f t="shared" si="326"/>
        <v>550000</v>
      </c>
      <c r="AE1389" s="54">
        <f>ROUNDUP(装备强化!$F$3*INDEX(装备强化!$C$12:$C$26,MATCH(装备强化附表!AE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303</v>
      </c>
      <c r="AF1389" s="54">
        <f t="shared" si="327"/>
        <v>606000</v>
      </c>
      <c r="AG1389" s="54">
        <f>ROUNDUP(装备强化!$F$3*INDEX(装备强化!$C$12:$C$26,MATCH(装备强化附表!AG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330</v>
      </c>
      <c r="AH1389" s="54">
        <f t="shared" si="328"/>
        <v>660000</v>
      </c>
      <c r="AI1389" s="54">
        <f>ROUNDUP(装备强化!$F$3*INDEX(装备强化!$C$12:$C$26,MATCH(装备强化附表!AI$1,装备强化!$B$12:$B$26,0))*INDEX(装备强化!$G$12:$G$16,MATCH(装备强化附表!$D1389,装备强化!$F$12:$F$16,0))*(INDEX(装备强化!$K$12:$K$26,MATCH(装备强化附表!$E1389,装备强化!$J$12:$J$26,0))+IF($B1389=1,装备强化!$K$28,0))*INDEX(装备强化!$O$12:$O$21,MATCH(装备强化附表!$C1389,装备强化!$N$12:$N$21,0)),0)</f>
        <v>358</v>
      </c>
      <c r="AJ1389" s="54">
        <f t="shared" si="329"/>
        <v>716000</v>
      </c>
    </row>
    <row r="1390" spans="1:36">
      <c r="A1390" t="s">
        <v>674</v>
      </c>
      <c r="B1390">
        <v>0</v>
      </c>
      <c r="C1390" t="s">
        <v>124</v>
      </c>
      <c r="D1390" t="s">
        <v>315</v>
      </c>
      <c r="E1390">
        <v>15</v>
      </c>
      <c r="F1390" t="s">
        <v>232</v>
      </c>
      <c r="G1390" s="54">
        <f>ROUNDUP(装备强化!$F$3*INDEX(装备强化!$C$12:$C$26,MATCH(装备强化附表!G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18</v>
      </c>
      <c r="H1390" s="54">
        <f t="shared" si="315"/>
        <v>36000</v>
      </c>
      <c r="I1390" s="54">
        <f>ROUNDUP(装备强化!$F$3*INDEX(装备强化!$C$12:$C$26,MATCH(装备强化附表!I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26</v>
      </c>
      <c r="J1390" s="54">
        <f t="shared" si="316"/>
        <v>52000</v>
      </c>
      <c r="K1390" s="54">
        <f>ROUNDUP(装备强化!$F$3*INDEX(装备强化!$C$12:$C$26,MATCH(装备强化附表!K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39</v>
      </c>
      <c r="L1390" s="54">
        <f t="shared" si="317"/>
        <v>78000</v>
      </c>
      <c r="M1390" s="54">
        <f>ROUNDUP(装备强化!$F$3*INDEX(装备强化!$C$12:$C$26,MATCH(装备强化附表!M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48</v>
      </c>
      <c r="N1390" s="54">
        <f t="shared" si="318"/>
        <v>96000</v>
      </c>
      <c r="O1390" s="54">
        <f>ROUNDUP(装备强化!$F$3*INDEX(装备强化!$C$12:$C$26,MATCH(装备强化附表!O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61</v>
      </c>
      <c r="P1390" s="54">
        <f t="shared" si="319"/>
        <v>122000</v>
      </c>
      <c r="Q1390" s="54">
        <f>ROUNDUP(装备强化!$F$3*INDEX(装备强化!$C$12:$C$26,MATCH(装备强化附表!Q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108</v>
      </c>
      <c r="R1390" s="54">
        <f t="shared" si="320"/>
        <v>216000</v>
      </c>
      <c r="S1390" s="54">
        <f>ROUNDUP(装备强化!$F$3*INDEX(装备强化!$C$12:$C$26,MATCH(装备强化附表!S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125</v>
      </c>
      <c r="T1390" s="54">
        <f t="shared" si="321"/>
        <v>250000</v>
      </c>
      <c r="U1390" s="54">
        <f>ROUNDUP(装备强化!$F$3*INDEX(装备强化!$C$12:$C$26,MATCH(装备强化附表!U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142</v>
      </c>
      <c r="V1390" s="54">
        <f t="shared" si="322"/>
        <v>284000</v>
      </c>
      <c r="W1390" s="54">
        <f>ROUNDUP(装备强化!$F$3*INDEX(装备强化!$C$12:$C$26,MATCH(装备强化附表!W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159</v>
      </c>
      <c r="X1390" s="54">
        <f t="shared" si="323"/>
        <v>318000</v>
      </c>
      <c r="Y1390" s="54">
        <f>ROUNDUP(装备强化!$F$3*INDEX(装备强化!$C$12:$C$26,MATCH(装备强化附表!Y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177</v>
      </c>
      <c r="Z1390" s="54">
        <f t="shared" si="324"/>
        <v>354000</v>
      </c>
      <c r="AA1390" s="54">
        <f>ROUNDUP(装备强化!$F$3*INDEX(装备强化!$C$12:$C$26,MATCH(装备强化附表!AA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310</v>
      </c>
      <c r="AB1390" s="54">
        <f t="shared" si="325"/>
        <v>620000</v>
      </c>
      <c r="AC1390" s="54">
        <f>ROUNDUP(装备强化!$F$3*INDEX(装备强化!$C$12:$C$26,MATCH(装备强化附表!AC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344</v>
      </c>
      <c r="AD1390" s="54">
        <f t="shared" si="326"/>
        <v>688000</v>
      </c>
      <c r="AE1390" s="54">
        <f>ROUNDUP(装备强化!$F$3*INDEX(装备强化!$C$12:$C$26,MATCH(装备强化附表!AE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379</v>
      </c>
      <c r="AF1390" s="54">
        <f t="shared" si="327"/>
        <v>758000</v>
      </c>
      <c r="AG1390" s="54">
        <f>ROUNDUP(装备强化!$F$3*INDEX(装备强化!$C$12:$C$26,MATCH(装备强化附表!AG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413</v>
      </c>
      <c r="AH1390" s="54">
        <f t="shared" si="328"/>
        <v>826000</v>
      </c>
      <c r="AI1390" s="54">
        <f>ROUNDUP(装备强化!$F$3*INDEX(装备强化!$C$12:$C$26,MATCH(装备强化附表!AI$1,装备强化!$B$12:$B$26,0))*INDEX(装备强化!$G$12:$G$16,MATCH(装备强化附表!$D1390,装备强化!$F$12:$F$16,0))*(INDEX(装备强化!$K$12:$K$26,MATCH(装备强化附表!$E1390,装备强化!$J$12:$J$26,0))+IF($B1390=1,装备强化!$K$28,0))*INDEX(装备强化!$O$12:$O$21,MATCH(装备强化附表!$C1390,装备强化!$N$12:$N$21,0)),0)</f>
        <v>447</v>
      </c>
      <c r="AJ1390" s="54">
        <f t="shared" si="329"/>
        <v>894000</v>
      </c>
    </row>
    <row r="1391" spans="1:36">
      <c r="A1391" t="s">
        <v>679</v>
      </c>
      <c r="B1391">
        <v>0</v>
      </c>
      <c r="C1391" t="s">
        <v>125</v>
      </c>
      <c r="D1391" t="s">
        <v>315</v>
      </c>
      <c r="E1391">
        <v>15</v>
      </c>
      <c r="F1391" t="s">
        <v>232</v>
      </c>
      <c r="G1391" s="54">
        <f>ROUNDUP(装备强化!$F$3*INDEX(装备强化!$C$12:$C$26,MATCH(装备强化附表!G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18</v>
      </c>
      <c r="H1391" s="54">
        <f t="shared" si="315"/>
        <v>36000</v>
      </c>
      <c r="I1391" s="54">
        <f>ROUNDUP(装备强化!$F$3*INDEX(装备强化!$C$12:$C$26,MATCH(装备强化附表!I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26</v>
      </c>
      <c r="J1391" s="54">
        <f t="shared" si="316"/>
        <v>52000</v>
      </c>
      <c r="K1391" s="54">
        <f>ROUNDUP(装备强化!$F$3*INDEX(装备强化!$C$12:$C$26,MATCH(装备强化附表!K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39</v>
      </c>
      <c r="L1391" s="54">
        <f t="shared" si="317"/>
        <v>78000</v>
      </c>
      <c r="M1391" s="54">
        <f>ROUNDUP(装备强化!$F$3*INDEX(装备强化!$C$12:$C$26,MATCH(装备强化附表!M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48</v>
      </c>
      <c r="N1391" s="54">
        <f t="shared" si="318"/>
        <v>96000</v>
      </c>
      <c r="O1391" s="54">
        <f>ROUNDUP(装备强化!$F$3*INDEX(装备强化!$C$12:$C$26,MATCH(装备强化附表!O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61</v>
      </c>
      <c r="P1391" s="54">
        <f t="shared" si="319"/>
        <v>122000</v>
      </c>
      <c r="Q1391" s="54">
        <f>ROUNDUP(装备强化!$F$3*INDEX(装备强化!$C$12:$C$26,MATCH(装备强化附表!Q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108</v>
      </c>
      <c r="R1391" s="54">
        <f t="shared" si="320"/>
        <v>216000</v>
      </c>
      <c r="S1391" s="54">
        <f>ROUNDUP(装备强化!$F$3*INDEX(装备强化!$C$12:$C$26,MATCH(装备强化附表!S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125</v>
      </c>
      <c r="T1391" s="54">
        <f t="shared" si="321"/>
        <v>250000</v>
      </c>
      <c r="U1391" s="54">
        <f>ROUNDUP(装备强化!$F$3*INDEX(装备强化!$C$12:$C$26,MATCH(装备强化附表!U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142</v>
      </c>
      <c r="V1391" s="54">
        <f t="shared" si="322"/>
        <v>284000</v>
      </c>
      <c r="W1391" s="54">
        <f>ROUNDUP(装备强化!$F$3*INDEX(装备强化!$C$12:$C$26,MATCH(装备强化附表!W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159</v>
      </c>
      <c r="X1391" s="54">
        <f t="shared" si="323"/>
        <v>318000</v>
      </c>
      <c r="Y1391" s="54">
        <f>ROUNDUP(装备强化!$F$3*INDEX(装备强化!$C$12:$C$26,MATCH(装备强化附表!Y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177</v>
      </c>
      <c r="Z1391" s="54">
        <f t="shared" si="324"/>
        <v>354000</v>
      </c>
      <c r="AA1391" s="54">
        <f>ROUNDUP(装备强化!$F$3*INDEX(装备强化!$C$12:$C$26,MATCH(装备强化附表!AA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310</v>
      </c>
      <c r="AB1391" s="54">
        <f t="shared" si="325"/>
        <v>620000</v>
      </c>
      <c r="AC1391" s="54">
        <f>ROUNDUP(装备强化!$F$3*INDEX(装备强化!$C$12:$C$26,MATCH(装备强化附表!AC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344</v>
      </c>
      <c r="AD1391" s="54">
        <f t="shared" si="326"/>
        <v>688000</v>
      </c>
      <c r="AE1391" s="54">
        <f>ROUNDUP(装备强化!$F$3*INDEX(装备强化!$C$12:$C$26,MATCH(装备强化附表!AE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379</v>
      </c>
      <c r="AF1391" s="54">
        <f t="shared" si="327"/>
        <v>758000</v>
      </c>
      <c r="AG1391" s="54">
        <f>ROUNDUP(装备强化!$F$3*INDEX(装备强化!$C$12:$C$26,MATCH(装备强化附表!AG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413</v>
      </c>
      <c r="AH1391" s="54">
        <f t="shared" si="328"/>
        <v>826000</v>
      </c>
      <c r="AI1391" s="54">
        <f>ROUNDUP(装备强化!$F$3*INDEX(装备强化!$C$12:$C$26,MATCH(装备强化附表!AI$1,装备强化!$B$12:$B$26,0))*INDEX(装备强化!$G$12:$G$16,MATCH(装备强化附表!$D1391,装备强化!$F$12:$F$16,0))*(INDEX(装备强化!$K$12:$K$26,MATCH(装备强化附表!$E1391,装备强化!$J$12:$J$26,0))+IF($B1391=1,装备强化!$K$28,0))*INDEX(装备强化!$O$12:$O$21,MATCH(装备强化附表!$C1391,装备强化!$N$12:$N$21,0)),0)</f>
        <v>447</v>
      </c>
      <c r="AJ1391" s="54">
        <f t="shared" si="329"/>
        <v>894000</v>
      </c>
    </row>
    <row r="1392" spans="1:36">
      <c r="A1392" t="s">
        <v>684</v>
      </c>
      <c r="B1392">
        <v>0</v>
      </c>
      <c r="C1392" t="s">
        <v>130</v>
      </c>
      <c r="D1392" t="s">
        <v>315</v>
      </c>
      <c r="E1392">
        <v>15</v>
      </c>
      <c r="F1392" t="s">
        <v>232</v>
      </c>
      <c r="G1392" s="54">
        <f>ROUNDUP(装备强化!$F$3*INDEX(装备强化!$C$12:$C$26,MATCH(装备强化附表!G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14</v>
      </c>
      <c r="H1392" s="54">
        <f t="shared" si="315"/>
        <v>28000</v>
      </c>
      <c r="I1392" s="54">
        <f>ROUNDUP(装备强化!$F$3*INDEX(装备强化!$C$12:$C$26,MATCH(装备强化附表!I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21</v>
      </c>
      <c r="J1392" s="54">
        <f t="shared" si="316"/>
        <v>42000</v>
      </c>
      <c r="K1392" s="54">
        <f>ROUNDUP(装备强化!$F$3*INDEX(装备强化!$C$12:$C$26,MATCH(装备强化附表!K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31</v>
      </c>
      <c r="L1392" s="54">
        <f t="shared" si="317"/>
        <v>62000</v>
      </c>
      <c r="M1392" s="54">
        <f>ROUNDUP(装备强化!$F$3*INDEX(装备强化!$C$12:$C$26,MATCH(装备强化附表!M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38</v>
      </c>
      <c r="N1392" s="54">
        <f t="shared" si="318"/>
        <v>76000</v>
      </c>
      <c r="O1392" s="54">
        <f>ROUNDUP(装备强化!$F$3*INDEX(装备强化!$C$12:$C$26,MATCH(装备强化附表!O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49</v>
      </c>
      <c r="P1392" s="54">
        <f t="shared" si="319"/>
        <v>98000</v>
      </c>
      <c r="Q1392" s="54">
        <f>ROUNDUP(装备强化!$F$3*INDEX(装备强化!$C$12:$C$26,MATCH(装备强化附表!Q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86</v>
      </c>
      <c r="R1392" s="54">
        <f t="shared" si="320"/>
        <v>172000</v>
      </c>
      <c r="S1392" s="54">
        <f>ROUNDUP(装备强化!$F$3*INDEX(装备强化!$C$12:$C$26,MATCH(装备强化附表!S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100</v>
      </c>
      <c r="T1392" s="54">
        <f t="shared" si="321"/>
        <v>200000</v>
      </c>
      <c r="U1392" s="54">
        <f>ROUNDUP(装备强化!$F$3*INDEX(装备强化!$C$12:$C$26,MATCH(装备强化附表!U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114</v>
      </c>
      <c r="V1392" s="54">
        <f t="shared" si="322"/>
        <v>228000</v>
      </c>
      <c r="W1392" s="54">
        <f>ROUNDUP(装备强化!$F$3*INDEX(装备强化!$C$12:$C$26,MATCH(装备强化附表!W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128</v>
      </c>
      <c r="X1392" s="54">
        <f t="shared" si="323"/>
        <v>256000</v>
      </c>
      <c r="Y1392" s="54">
        <f>ROUNDUP(装备强化!$F$3*INDEX(装备强化!$C$12:$C$26,MATCH(装备强化附表!Y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141</v>
      </c>
      <c r="Z1392" s="54">
        <f t="shared" si="324"/>
        <v>282000</v>
      </c>
      <c r="AA1392" s="54">
        <f>ROUNDUP(装备强化!$F$3*INDEX(装备强化!$C$12:$C$26,MATCH(装备强化附表!AA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248</v>
      </c>
      <c r="AB1392" s="54">
        <f t="shared" si="325"/>
        <v>496000</v>
      </c>
      <c r="AC1392" s="54">
        <f>ROUNDUP(装备强化!$F$3*INDEX(装备强化!$C$12:$C$26,MATCH(装备强化附表!AC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275</v>
      </c>
      <c r="AD1392" s="54">
        <f t="shared" si="326"/>
        <v>550000</v>
      </c>
      <c r="AE1392" s="54">
        <f>ROUNDUP(装备强化!$F$3*INDEX(装备强化!$C$12:$C$26,MATCH(装备强化附表!AE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303</v>
      </c>
      <c r="AF1392" s="54">
        <f t="shared" si="327"/>
        <v>606000</v>
      </c>
      <c r="AG1392" s="54">
        <f>ROUNDUP(装备强化!$F$3*INDEX(装备强化!$C$12:$C$26,MATCH(装备强化附表!AG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330</v>
      </c>
      <c r="AH1392" s="54">
        <f t="shared" si="328"/>
        <v>660000</v>
      </c>
      <c r="AI1392" s="54">
        <f>ROUNDUP(装备强化!$F$3*INDEX(装备强化!$C$12:$C$26,MATCH(装备强化附表!AI$1,装备强化!$B$12:$B$26,0))*INDEX(装备强化!$G$12:$G$16,MATCH(装备强化附表!$D1392,装备强化!$F$12:$F$16,0))*(INDEX(装备强化!$K$12:$K$26,MATCH(装备强化附表!$E1392,装备强化!$J$12:$J$26,0))+IF($B1392=1,装备强化!$K$28,0))*INDEX(装备强化!$O$12:$O$21,MATCH(装备强化附表!$C1392,装备强化!$N$12:$N$21,0)),0)</f>
        <v>358</v>
      </c>
      <c r="AJ1392" s="54">
        <f t="shared" si="329"/>
        <v>716000</v>
      </c>
    </row>
    <row r="1393" spans="1:36">
      <c r="A1393" t="s">
        <v>689</v>
      </c>
      <c r="B1393">
        <v>0</v>
      </c>
      <c r="C1393" t="s">
        <v>131</v>
      </c>
      <c r="D1393" t="s">
        <v>315</v>
      </c>
      <c r="E1393">
        <v>15</v>
      </c>
      <c r="F1393" t="s">
        <v>232</v>
      </c>
      <c r="G1393" s="54">
        <f>ROUNDUP(装备强化!$F$3*INDEX(装备强化!$C$12:$C$26,MATCH(装备强化附表!G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14</v>
      </c>
      <c r="H1393" s="54">
        <f t="shared" si="315"/>
        <v>28000</v>
      </c>
      <c r="I1393" s="54">
        <f>ROUNDUP(装备强化!$F$3*INDEX(装备强化!$C$12:$C$26,MATCH(装备强化附表!I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21</v>
      </c>
      <c r="J1393" s="54">
        <f t="shared" si="316"/>
        <v>42000</v>
      </c>
      <c r="K1393" s="54">
        <f>ROUNDUP(装备强化!$F$3*INDEX(装备强化!$C$12:$C$26,MATCH(装备强化附表!K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31</v>
      </c>
      <c r="L1393" s="54">
        <f t="shared" si="317"/>
        <v>62000</v>
      </c>
      <c r="M1393" s="54">
        <f>ROUNDUP(装备强化!$F$3*INDEX(装备强化!$C$12:$C$26,MATCH(装备强化附表!M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38</v>
      </c>
      <c r="N1393" s="54">
        <f t="shared" si="318"/>
        <v>76000</v>
      </c>
      <c r="O1393" s="54">
        <f>ROUNDUP(装备强化!$F$3*INDEX(装备强化!$C$12:$C$26,MATCH(装备强化附表!O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49</v>
      </c>
      <c r="P1393" s="54">
        <f t="shared" si="319"/>
        <v>98000</v>
      </c>
      <c r="Q1393" s="54">
        <f>ROUNDUP(装备强化!$F$3*INDEX(装备强化!$C$12:$C$26,MATCH(装备强化附表!Q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86</v>
      </c>
      <c r="R1393" s="54">
        <f t="shared" si="320"/>
        <v>172000</v>
      </c>
      <c r="S1393" s="54">
        <f>ROUNDUP(装备强化!$F$3*INDEX(装备强化!$C$12:$C$26,MATCH(装备强化附表!S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100</v>
      </c>
      <c r="T1393" s="54">
        <f t="shared" si="321"/>
        <v>200000</v>
      </c>
      <c r="U1393" s="54">
        <f>ROUNDUP(装备强化!$F$3*INDEX(装备强化!$C$12:$C$26,MATCH(装备强化附表!U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114</v>
      </c>
      <c r="V1393" s="54">
        <f t="shared" si="322"/>
        <v>228000</v>
      </c>
      <c r="W1393" s="54">
        <f>ROUNDUP(装备强化!$F$3*INDEX(装备强化!$C$12:$C$26,MATCH(装备强化附表!W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128</v>
      </c>
      <c r="X1393" s="54">
        <f t="shared" si="323"/>
        <v>256000</v>
      </c>
      <c r="Y1393" s="54">
        <f>ROUNDUP(装备强化!$F$3*INDEX(装备强化!$C$12:$C$26,MATCH(装备强化附表!Y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141</v>
      </c>
      <c r="Z1393" s="54">
        <f t="shared" si="324"/>
        <v>282000</v>
      </c>
      <c r="AA1393" s="54">
        <f>ROUNDUP(装备强化!$F$3*INDEX(装备强化!$C$12:$C$26,MATCH(装备强化附表!AA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248</v>
      </c>
      <c r="AB1393" s="54">
        <f t="shared" si="325"/>
        <v>496000</v>
      </c>
      <c r="AC1393" s="54">
        <f>ROUNDUP(装备强化!$F$3*INDEX(装备强化!$C$12:$C$26,MATCH(装备强化附表!AC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275</v>
      </c>
      <c r="AD1393" s="54">
        <f t="shared" si="326"/>
        <v>550000</v>
      </c>
      <c r="AE1393" s="54">
        <f>ROUNDUP(装备强化!$F$3*INDEX(装备强化!$C$12:$C$26,MATCH(装备强化附表!AE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303</v>
      </c>
      <c r="AF1393" s="54">
        <f t="shared" si="327"/>
        <v>606000</v>
      </c>
      <c r="AG1393" s="54">
        <f>ROUNDUP(装备强化!$F$3*INDEX(装备强化!$C$12:$C$26,MATCH(装备强化附表!AG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330</v>
      </c>
      <c r="AH1393" s="54">
        <f t="shared" si="328"/>
        <v>660000</v>
      </c>
      <c r="AI1393" s="54">
        <f>ROUNDUP(装备强化!$F$3*INDEX(装备强化!$C$12:$C$26,MATCH(装备强化附表!AI$1,装备强化!$B$12:$B$26,0))*INDEX(装备强化!$G$12:$G$16,MATCH(装备强化附表!$D1393,装备强化!$F$12:$F$16,0))*(INDEX(装备强化!$K$12:$K$26,MATCH(装备强化附表!$E1393,装备强化!$J$12:$J$26,0))+IF($B1393=1,装备强化!$K$28,0))*INDEX(装备强化!$O$12:$O$21,MATCH(装备强化附表!$C1393,装备强化!$N$12:$N$21,0)),0)</f>
        <v>358</v>
      </c>
      <c r="AJ1393" s="54">
        <f t="shared" si="329"/>
        <v>716000</v>
      </c>
    </row>
    <row r="1394" spans="1:36">
      <c r="A1394" t="s">
        <v>694</v>
      </c>
      <c r="B1394">
        <v>0</v>
      </c>
      <c r="C1394" t="s">
        <v>132</v>
      </c>
      <c r="D1394" t="s">
        <v>315</v>
      </c>
      <c r="E1394">
        <v>15</v>
      </c>
      <c r="F1394" t="s">
        <v>232</v>
      </c>
      <c r="G1394" s="54">
        <f>ROUNDUP(装备强化!$F$3*INDEX(装备强化!$C$12:$C$26,MATCH(装备强化附表!G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9</v>
      </c>
      <c r="H1394" s="54">
        <f t="shared" si="315"/>
        <v>18000</v>
      </c>
      <c r="I1394" s="54">
        <f>ROUNDUP(装备强化!$F$3*INDEX(装备强化!$C$12:$C$26,MATCH(装备强化附表!I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13</v>
      </c>
      <c r="J1394" s="54">
        <f t="shared" si="316"/>
        <v>26000</v>
      </c>
      <c r="K1394" s="54">
        <f>ROUNDUP(装备强化!$F$3*INDEX(装备强化!$C$12:$C$26,MATCH(装备强化附表!K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19</v>
      </c>
      <c r="L1394" s="54">
        <f t="shared" si="317"/>
        <v>38000</v>
      </c>
      <c r="M1394" s="54">
        <f>ROUNDUP(装备强化!$F$3*INDEX(装备强化!$C$12:$C$26,MATCH(装备强化附表!M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23</v>
      </c>
      <c r="N1394" s="54">
        <f t="shared" si="318"/>
        <v>46000</v>
      </c>
      <c r="O1394" s="54">
        <f>ROUNDUP(装备强化!$F$3*INDEX(装备强化!$C$12:$C$26,MATCH(装备强化附表!O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29</v>
      </c>
      <c r="P1394" s="54">
        <f t="shared" si="319"/>
        <v>58000</v>
      </c>
      <c r="Q1394" s="54">
        <f>ROUNDUP(装备强化!$F$3*INDEX(装备强化!$C$12:$C$26,MATCH(装备强化附表!Q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52</v>
      </c>
      <c r="R1394" s="54">
        <f t="shared" si="320"/>
        <v>104000</v>
      </c>
      <c r="S1394" s="54">
        <f>ROUNDUP(装备强化!$F$3*INDEX(装备强化!$C$12:$C$26,MATCH(装备强化附表!S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60</v>
      </c>
      <c r="T1394" s="54">
        <f t="shared" si="321"/>
        <v>120000</v>
      </c>
      <c r="U1394" s="54">
        <f>ROUNDUP(装备强化!$F$3*INDEX(装备强化!$C$12:$C$26,MATCH(装备强化附表!U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69</v>
      </c>
      <c r="V1394" s="54">
        <f t="shared" si="322"/>
        <v>138000</v>
      </c>
      <c r="W1394" s="54">
        <f>ROUNDUP(装备强化!$F$3*INDEX(装备强化!$C$12:$C$26,MATCH(装备强化附表!W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77</v>
      </c>
      <c r="X1394" s="54">
        <f t="shared" si="323"/>
        <v>154000</v>
      </c>
      <c r="Y1394" s="54">
        <f>ROUNDUP(装备强化!$F$3*INDEX(装备强化!$C$12:$C$26,MATCH(装备强化附表!Y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85</v>
      </c>
      <c r="Z1394" s="54">
        <f t="shared" si="324"/>
        <v>170000</v>
      </c>
      <c r="AA1394" s="54">
        <f>ROUNDUP(装备强化!$F$3*INDEX(装备强化!$C$12:$C$26,MATCH(装备强化附表!AA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149</v>
      </c>
      <c r="AB1394" s="54">
        <f t="shared" si="325"/>
        <v>298000</v>
      </c>
      <c r="AC1394" s="54">
        <f>ROUNDUP(装备强化!$F$3*INDEX(装备强化!$C$12:$C$26,MATCH(装备强化附表!AC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165</v>
      </c>
      <c r="AD1394" s="54">
        <f t="shared" si="326"/>
        <v>330000</v>
      </c>
      <c r="AE1394" s="54">
        <f>ROUNDUP(装备强化!$F$3*INDEX(装备强化!$C$12:$C$26,MATCH(装备强化附表!AE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182</v>
      </c>
      <c r="AF1394" s="54">
        <f t="shared" si="327"/>
        <v>364000</v>
      </c>
      <c r="AG1394" s="54">
        <f>ROUNDUP(装备强化!$F$3*INDEX(装备强化!$C$12:$C$26,MATCH(装备强化附表!AG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198</v>
      </c>
      <c r="AH1394" s="54">
        <f t="shared" si="328"/>
        <v>396000</v>
      </c>
      <c r="AI1394" s="54">
        <f>ROUNDUP(装备强化!$F$3*INDEX(装备强化!$C$12:$C$26,MATCH(装备强化附表!AI$1,装备强化!$B$12:$B$26,0))*INDEX(装备强化!$G$12:$G$16,MATCH(装备强化附表!$D1394,装备强化!$F$12:$F$16,0))*(INDEX(装备强化!$K$12:$K$26,MATCH(装备强化附表!$E1394,装备强化!$J$12:$J$26,0))+IF($B1394=1,装备强化!$K$28,0))*INDEX(装备强化!$O$12:$O$21,MATCH(装备强化附表!$C1394,装备强化!$N$12:$N$21,0)),0)</f>
        <v>215</v>
      </c>
      <c r="AJ1394" s="54">
        <f t="shared" si="329"/>
        <v>430000</v>
      </c>
    </row>
    <row r="1395" spans="1:36">
      <c r="A1395" t="s">
        <v>699</v>
      </c>
      <c r="B1395">
        <v>0</v>
      </c>
      <c r="C1395" t="s">
        <v>127</v>
      </c>
      <c r="D1395" t="s">
        <v>315</v>
      </c>
      <c r="E1395">
        <v>15</v>
      </c>
      <c r="F1395" t="s">
        <v>135</v>
      </c>
      <c r="G1395" s="54">
        <f>ROUNDUP(装备强化!$F$3*INDEX(装备强化!$C$12:$C$26,MATCH(装备强化附表!G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28</v>
      </c>
      <c r="H1395" s="54">
        <f t="shared" si="315"/>
        <v>56000</v>
      </c>
      <c r="I1395" s="54">
        <f>ROUNDUP(装备强化!$F$3*INDEX(装备强化!$C$12:$C$26,MATCH(装备强化附表!I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42</v>
      </c>
      <c r="J1395" s="54">
        <f t="shared" si="316"/>
        <v>84000</v>
      </c>
      <c r="K1395" s="54">
        <f>ROUNDUP(装备强化!$F$3*INDEX(装备强化!$C$12:$C$26,MATCH(装备强化附表!K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62</v>
      </c>
      <c r="L1395" s="54">
        <f t="shared" si="317"/>
        <v>124000</v>
      </c>
      <c r="M1395" s="54">
        <f>ROUNDUP(装备强化!$F$3*INDEX(装备强化!$C$12:$C$26,MATCH(装备强化附表!M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76</v>
      </c>
      <c r="N1395" s="54">
        <f t="shared" si="318"/>
        <v>152000</v>
      </c>
      <c r="O1395" s="54">
        <f>ROUNDUP(装备强化!$F$3*INDEX(装备强化!$C$12:$C$26,MATCH(装备强化附表!O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97</v>
      </c>
      <c r="P1395" s="54">
        <f t="shared" si="319"/>
        <v>194000</v>
      </c>
      <c r="Q1395" s="54">
        <f>ROUNDUP(装备强化!$F$3*INDEX(装备强化!$C$12:$C$26,MATCH(装备强化附表!Q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172</v>
      </c>
      <c r="R1395" s="54">
        <f t="shared" si="320"/>
        <v>344000</v>
      </c>
      <c r="S1395" s="54">
        <f>ROUNDUP(装备强化!$F$3*INDEX(装备强化!$C$12:$C$26,MATCH(装备强化附表!S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200</v>
      </c>
      <c r="T1395" s="54">
        <f t="shared" si="321"/>
        <v>400000</v>
      </c>
      <c r="U1395" s="54">
        <f>ROUNDUP(装备强化!$F$3*INDEX(装备强化!$C$12:$C$26,MATCH(装备强化附表!U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227</v>
      </c>
      <c r="V1395" s="54">
        <f t="shared" si="322"/>
        <v>454000</v>
      </c>
      <c r="W1395" s="54">
        <f>ROUNDUP(装备强化!$F$3*INDEX(装备强化!$C$12:$C$26,MATCH(装备强化附表!W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255</v>
      </c>
      <c r="X1395" s="54">
        <f t="shared" si="323"/>
        <v>510000</v>
      </c>
      <c r="Y1395" s="54">
        <f>ROUNDUP(装备强化!$F$3*INDEX(装备强化!$C$12:$C$26,MATCH(装备强化附表!Y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282</v>
      </c>
      <c r="Z1395" s="54">
        <f t="shared" si="324"/>
        <v>564000</v>
      </c>
      <c r="AA1395" s="54">
        <f>ROUNDUP(装备强化!$F$3*INDEX(装备强化!$C$12:$C$26,MATCH(装备强化附表!AA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495</v>
      </c>
      <c r="AB1395" s="54">
        <f t="shared" si="325"/>
        <v>990000</v>
      </c>
      <c r="AC1395" s="54">
        <f>ROUNDUP(装备强化!$F$3*INDEX(装备强化!$C$12:$C$26,MATCH(装备强化附表!AC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550</v>
      </c>
      <c r="AD1395" s="54">
        <f t="shared" si="326"/>
        <v>1100000</v>
      </c>
      <c r="AE1395" s="54">
        <f>ROUNDUP(装备强化!$F$3*INDEX(装备强化!$C$12:$C$26,MATCH(装备强化附表!AE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605</v>
      </c>
      <c r="AF1395" s="54">
        <f t="shared" si="327"/>
        <v>1210000</v>
      </c>
      <c r="AG1395" s="54">
        <f>ROUNDUP(装备强化!$F$3*INDEX(装备强化!$C$12:$C$26,MATCH(装备强化附表!AG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660</v>
      </c>
      <c r="AH1395" s="54">
        <f t="shared" si="328"/>
        <v>1320000</v>
      </c>
      <c r="AI1395" s="54">
        <f>ROUNDUP(装备强化!$F$3*INDEX(装备强化!$C$12:$C$26,MATCH(装备强化附表!AI$1,装备强化!$B$12:$B$26,0))*INDEX(装备强化!$G$12:$G$16,MATCH(装备强化附表!$D1395,装备强化!$F$12:$F$16,0))*(INDEX(装备强化!$K$12:$K$26,MATCH(装备强化附表!$E1395,装备强化!$J$12:$J$26,0))+IF($B1395=1,装备强化!$K$28,0))*INDEX(装备强化!$O$12:$O$21,MATCH(装备强化附表!$C1395,装备强化!$N$12:$N$21,0)),0)</f>
        <v>715</v>
      </c>
      <c r="AJ1395" s="54">
        <f t="shared" si="329"/>
        <v>1430000</v>
      </c>
    </row>
    <row r="1396" spans="1:36">
      <c r="A1396" t="s">
        <v>704</v>
      </c>
      <c r="B1396">
        <v>1</v>
      </c>
      <c r="C1396" t="s">
        <v>127</v>
      </c>
      <c r="D1396" t="s">
        <v>315</v>
      </c>
      <c r="E1396">
        <v>15</v>
      </c>
      <c r="F1396" t="s">
        <v>135</v>
      </c>
      <c r="G1396" s="54">
        <f>ROUNDUP(装备强化!$F$3*INDEX(装备强化!$C$12:$C$26,MATCH(装备强化附表!G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43</v>
      </c>
      <c r="H1396" s="54">
        <f t="shared" si="315"/>
        <v>86000</v>
      </c>
      <c r="I1396" s="54">
        <f>ROUNDUP(装备强化!$F$3*INDEX(装备强化!$C$12:$C$26,MATCH(装备强化附表!I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64</v>
      </c>
      <c r="J1396" s="54">
        <f t="shared" si="316"/>
        <v>128000</v>
      </c>
      <c r="K1396" s="54">
        <f>ROUNDUP(装备强化!$F$3*INDEX(装备强化!$C$12:$C$26,MATCH(装备强化附表!K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96</v>
      </c>
      <c r="L1396" s="54">
        <f t="shared" si="317"/>
        <v>192000</v>
      </c>
      <c r="M1396" s="54">
        <f>ROUNDUP(装备强化!$F$3*INDEX(装备强化!$C$12:$C$26,MATCH(装备强化附表!M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117</v>
      </c>
      <c r="N1396" s="54">
        <f t="shared" si="318"/>
        <v>234000</v>
      </c>
      <c r="O1396" s="54">
        <f>ROUNDUP(装备强化!$F$3*INDEX(装备强化!$C$12:$C$26,MATCH(装备强化附表!O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149</v>
      </c>
      <c r="P1396" s="54">
        <f t="shared" si="319"/>
        <v>298000</v>
      </c>
      <c r="Q1396" s="54">
        <f>ROUNDUP(装备强化!$F$3*INDEX(装备强化!$C$12:$C$26,MATCH(装备强化附表!Q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266</v>
      </c>
      <c r="R1396" s="54">
        <f t="shared" si="320"/>
        <v>532000</v>
      </c>
      <c r="S1396" s="54">
        <f>ROUNDUP(装备强化!$F$3*INDEX(装备强化!$C$12:$C$26,MATCH(装备强化附表!S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309</v>
      </c>
      <c r="T1396" s="54">
        <f t="shared" si="321"/>
        <v>618000</v>
      </c>
      <c r="U1396" s="54">
        <f>ROUNDUP(装备强化!$F$3*INDEX(装备强化!$C$12:$C$26,MATCH(装备强化附表!U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351</v>
      </c>
      <c r="V1396" s="54">
        <f t="shared" si="322"/>
        <v>702000</v>
      </c>
      <c r="W1396" s="54">
        <f>ROUNDUP(装备强化!$F$3*INDEX(装备强化!$C$12:$C$26,MATCH(装备强化附表!W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394</v>
      </c>
      <c r="X1396" s="54">
        <f t="shared" si="323"/>
        <v>788000</v>
      </c>
      <c r="Y1396" s="54">
        <f>ROUNDUP(装备强化!$F$3*INDEX(装备强化!$C$12:$C$26,MATCH(装备强化附表!Y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436</v>
      </c>
      <c r="Z1396" s="54">
        <f t="shared" si="324"/>
        <v>872000</v>
      </c>
      <c r="AA1396" s="54">
        <f>ROUNDUP(装备强化!$F$3*INDEX(装备强化!$C$12:$C$26,MATCH(装备强化附表!AA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765</v>
      </c>
      <c r="AB1396" s="54">
        <f t="shared" si="325"/>
        <v>1530000</v>
      </c>
      <c r="AC1396" s="54">
        <f>ROUNDUP(装备强化!$F$3*INDEX(装备强化!$C$12:$C$26,MATCH(装备强化附表!AC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850</v>
      </c>
      <c r="AD1396" s="54">
        <f t="shared" si="326"/>
        <v>1700000</v>
      </c>
      <c r="AE1396" s="54">
        <f>ROUNDUP(装备强化!$F$3*INDEX(装备强化!$C$12:$C$26,MATCH(装备强化附表!AE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935</v>
      </c>
      <c r="AF1396" s="54">
        <f t="shared" si="327"/>
        <v>1870000</v>
      </c>
      <c r="AG1396" s="54">
        <f>ROUNDUP(装备强化!$F$3*INDEX(装备强化!$C$12:$C$26,MATCH(装备强化附表!AG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1020</v>
      </c>
      <c r="AH1396" s="54">
        <f t="shared" si="328"/>
        <v>2040000</v>
      </c>
      <c r="AI1396" s="54">
        <f>ROUNDUP(装备强化!$F$3*INDEX(装备强化!$C$12:$C$26,MATCH(装备强化附表!AI$1,装备强化!$B$12:$B$26,0))*INDEX(装备强化!$G$12:$G$16,MATCH(装备强化附表!$D1396,装备强化!$F$12:$F$16,0))*(INDEX(装备强化!$K$12:$K$26,MATCH(装备强化附表!$E1396,装备强化!$J$12:$J$26,0))+IF($B1396=1,装备强化!$K$28,0))*INDEX(装备强化!$O$12:$O$21,MATCH(装备强化附表!$C1396,装备强化!$N$12:$N$21,0)),0)</f>
        <v>1105</v>
      </c>
      <c r="AJ1396" s="54">
        <f t="shared" si="329"/>
        <v>2210000</v>
      </c>
    </row>
    <row r="1397" spans="1:36">
      <c r="A1397" t="s">
        <v>709</v>
      </c>
      <c r="B1397">
        <v>0</v>
      </c>
      <c r="C1397" t="s">
        <v>128</v>
      </c>
      <c r="D1397" t="s">
        <v>315</v>
      </c>
      <c r="E1397">
        <v>15</v>
      </c>
      <c r="F1397" t="s">
        <v>135</v>
      </c>
      <c r="G1397" s="54">
        <f>ROUNDUP(装备强化!$F$3*INDEX(装备强化!$C$12:$C$26,MATCH(装备强化附表!G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18</v>
      </c>
      <c r="H1397" s="54">
        <f t="shared" si="315"/>
        <v>36000</v>
      </c>
      <c r="I1397" s="54">
        <f>ROUNDUP(装备强化!$F$3*INDEX(装备强化!$C$12:$C$26,MATCH(装备强化附表!I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26</v>
      </c>
      <c r="J1397" s="54">
        <f t="shared" si="316"/>
        <v>52000</v>
      </c>
      <c r="K1397" s="54">
        <f>ROUNDUP(装备强化!$F$3*INDEX(装备强化!$C$12:$C$26,MATCH(装备强化附表!K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39</v>
      </c>
      <c r="L1397" s="54">
        <f t="shared" si="317"/>
        <v>78000</v>
      </c>
      <c r="M1397" s="54">
        <f>ROUNDUP(装备强化!$F$3*INDEX(装备强化!$C$12:$C$26,MATCH(装备强化附表!M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48</v>
      </c>
      <c r="N1397" s="54">
        <f t="shared" si="318"/>
        <v>96000</v>
      </c>
      <c r="O1397" s="54">
        <f>ROUNDUP(装备强化!$F$3*INDEX(装备强化!$C$12:$C$26,MATCH(装备强化附表!O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61</v>
      </c>
      <c r="P1397" s="54">
        <f t="shared" si="319"/>
        <v>122000</v>
      </c>
      <c r="Q1397" s="54">
        <f>ROUNDUP(装备强化!$F$3*INDEX(装备强化!$C$12:$C$26,MATCH(装备强化附表!Q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108</v>
      </c>
      <c r="R1397" s="54">
        <f t="shared" si="320"/>
        <v>216000</v>
      </c>
      <c r="S1397" s="54">
        <f>ROUNDUP(装备强化!$F$3*INDEX(装备强化!$C$12:$C$26,MATCH(装备强化附表!S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125</v>
      </c>
      <c r="T1397" s="54">
        <f t="shared" si="321"/>
        <v>250000</v>
      </c>
      <c r="U1397" s="54">
        <f>ROUNDUP(装备强化!$F$3*INDEX(装备强化!$C$12:$C$26,MATCH(装备强化附表!U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142</v>
      </c>
      <c r="V1397" s="54">
        <f t="shared" si="322"/>
        <v>284000</v>
      </c>
      <c r="W1397" s="54">
        <f>ROUNDUP(装备强化!$F$3*INDEX(装备强化!$C$12:$C$26,MATCH(装备强化附表!W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159</v>
      </c>
      <c r="X1397" s="54">
        <f t="shared" si="323"/>
        <v>318000</v>
      </c>
      <c r="Y1397" s="54">
        <f>ROUNDUP(装备强化!$F$3*INDEX(装备强化!$C$12:$C$26,MATCH(装备强化附表!Y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177</v>
      </c>
      <c r="Z1397" s="54">
        <f t="shared" si="324"/>
        <v>354000</v>
      </c>
      <c r="AA1397" s="54">
        <f>ROUNDUP(装备强化!$F$3*INDEX(装备强化!$C$12:$C$26,MATCH(装备强化附表!AA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310</v>
      </c>
      <c r="AB1397" s="54">
        <f t="shared" si="325"/>
        <v>620000</v>
      </c>
      <c r="AC1397" s="54">
        <f>ROUNDUP(装备强化!$F$3*INDEX(装备强化!$C$12:$C$26,MATCH(装备强化附表!AC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344</v>
      </c>
      <c r="AD1397" s="54">
        <f t="shared" si="326"/>
        <v>688000</v>
      </c>
      <c r="AE1397" s="54">
        <f>ROUNDUP(装备强化!$F$3*INDEX(装备强化!$C$12:$C$26,MATCH(装备强化附表!AE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379</v>
      </c>
      <c r="AF1397" s="54">
        <f t="shared" si="327"/>
        <v>758000</v>
      </c>
      <c r="AG1397" s="54">
        <f>ROUNDUP(装备强化!$F$3*INDEX(装备强化!$C$12:$C$26,MATCH(装备强化附表!AG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413</v>
      </c>
      <c r="AH1397" s="54">
        <f t="shared" si="328"/>
        <v>826000</v>
      </c>
      <c r="AI1397" s="54">
        <f>ROUNDUP(装备强化!$F$3*INDEX(装备强化!$C$12:$C$26,MATCH(装备强化附表!AI$1,装备强化!$B$12:$B$26,0))*INDEX(装备强化!$G$12:$G$16,MATCH(装备强化附表!$D1397,装备强化!$F$12:$F$16,0))*(INDEX(装备强化!$K$12:$K$26,MATCH(装备强化附表!$E1397,装备强化!$J$12:$J$26,0))+IF($B1397=1,装备强化!$K$28,0))*INDEX(装备强化!$O$12:$O$21,MATCH(装备强化附表!$C1397,装备强化!$N$12:$N$21,0)),0)</f>
        <v>447</v>
      </c>
      <c r="AJ1397" s="54">
        <f t="shared" si="329"/>
        <v>894000</v>
      </c>
    </row>
    <row r="1398" spans="1:36">
      <c r="A1398" t="s">
        <v>714</v>
      </c>
      <c r="B1398">
        <v>1</v>
      </c>
      <c r="C1398" t="s">
        <v>128</v>
      </c>
      <c r="D1398" t="s">
        <v>315</v>
      </c>
      <c r="E1398">
        <v>15</v>
      </c>
      <c r="F1398" t="s">
        <v>135</v>
      </c>
      <c r="G1398" s="54">
        <f>ROUNDUP(装备强化!$F$3*INDEX(装备强化!$C$12:$C$26,MATCH(装备强化附表!G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27</v>
      </c>
      <c r="H1398" s="54">
        <f t="shared" si="315"/>
        <v>54000</v>
      </c>
      <c r="I1398" s="54">
        <f>ROUNDUP(装备强化!$F$3*INDEX(装备强化!$C$12:$C$26,MATCH(装备强化附表!I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40</v>
      </c>
      <c r="J1398" s="54">
        <f t="shared" si="316"/>
        <v>80000</v>
      </c>
      <c r="K1398" s="54">
        <f>ROUNDUP(装备强化!$F$3*INDEX(装备强化!$C$12:$C$26,MATCH(装备强化附表!K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60</v>
      </c>
      <c r="L1398" s="54">
        <f t="shared" si="317"/>
        <v>120000</v>
      </c>
      <c r="M1398" s="54">
        <f>ROUNDUP(装备强化!$F$3*INDEX(装备强化!$C$12:$C$26,MATCH(装备强化附表!M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74</v>
      </c>
      <c r="N1398" s="54">
        <f t="shared" si="318"/>
        <v>148000</v>
      </c>
      <c r="O1398" s="54">
        <f>ROUNDUP(装备强化!$F$3*INDEX(装备强化!$C$12:$C$26,MATCH(装备强化附表!O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93</v>
      </c>
      <c r="P1398" s="54">
        <f t="shared" si="319"/>
        <v>186000</v>
      </c>
      <c r="Q1398" s="54">
        <f>ROUNDUP(装备强化!$F$3*INDEX(装备强化!$C$12:$C$26,MATCH(装备强化附表!Q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167</v>
      </c>
      <c r="R1398" s="54">
        <f t="shared" si="320"/>
        <v>334000</v>
      </c>
      <c r="S1398" s="54">
        <f>ROUNDUP(装备强化!$F$3*INDEX(装备强化!$C$12:$C$26,MATCH(装备强化附表!S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193</v>
      </c>
      <c r="T1398" s="54">
        <f t="shared" si="321"/>
        <v>386000</v>
      </c>
      <c r="U1398" s="54">
        <f>ROUNDUP(装备强化!$F$3*INDEX(装备强化!$C$12:$C$26,MATCH(装备强化附表!U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220</v>
      </c>
      <c r="V1398" s="54">
        <f t="shared" si="322"/>
        <v>440000</v>
      </c>
      <c r="W1398" s="54">
        <f>ROUNDUP(装备强化!$F$3*INDEX(装备强化!$C$12:$C$26,MATCH(装备强化附表!W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246</v>
      </c>
      <c r="X1398" s="54">
        <f t="shared" si="323"/>
        <v>492000</v>
      </c>
      <c r="Y1398" s="54">
        <f>ROUNDUP(装备强化!$F$3*INDEX(装备强化!$C$12:$C$26,MATCH(装备强化附表!Y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273</v>
      </c>
      <c r="Z1398" s="54">
        <f t="shared" si="324"/>
        <v>546000</v>
      </c>
      <c r="AA1398" s="54">
        <f>ROUNDUP(装备强化!$F$3*INDEX(装备强化!$C$12:$C$26,MATCH(装备强化附表!AA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479</v>
      </c>
      <c r="AB1398" s="54">
        <f t="shared" si="325"/>
        <v>958000</v>
      </c>
      <c r="AC1398" s="54">
        <f>ROUNDUP(装备强化!$F$3*INDEX(装备强化!$C$12:$C$26,MATCH(装备强化附表!AC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532</v>
      </c>
      <c r="AD1398" s="54">
        <f t="shared" si="326"/>
        <v>1064000</v>
      </c>
      <c r="AE1398" s="54">
        <f>ROUNDUP(装备强化!$F$3*INDEX(装备强化!$C$12:$C$26,MATCH(装备强化附表!AE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585</v>
      </c>
      <c r="AF1398" s="54">
        <f t="shared" si="327"/>
        <v>1170000</v>
      </c>
      <c r="AG1398" s="54">
        <f>ROUNDUP(装备强化!$F$3*INDEX(装备强化!$C$12:$C$26,MATCH(装备强化附表!AG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638</v>
      </c>
      <c r="AH1398" s="54">
        <f t="shared" si="328"/>
        <v>1276000</v>
      </c>
      <c r="AI1398" s="54">
        <f>ROUNDUP(装备强化!$F$3*INDEX(装备强化!$C$12:$C$26,MATCH(装备强化附表!AI$1,装备强化!$B$12:$B$26,0))*INDEX(装备强化!$G$12:$G$16,MATCH(装备强化附表!$D1398,装备强化!$F$12:$F$16,0))*(INDEX(装备强化!$K$12:$K$26,MATCH(装备强化附表!$E1398,装备强化!$J$12:$J$26,0))+IF($B1398=1,装备强化!$K$28,0))*INDEX(装备强化!$O$12:$O$21,MATCH(装备强化附表!$C1398,装备强化!$N$12:$N$21,0)),0)</f>
        <v>691</v>
      </c>
      <c r="AJ1398" s="54">
        <f t="shared" si="329"/>
        <v>1382000</v>
      </c>
    </row>
    <row r="1399" spans="1:36">
      <c r="A1399" t="s">
        <v>719</v>
      </c>
      <c r="B1399">
        <v>0</v>
      </c>
      <c r="C1399" t="s">
        <v>127</v>
      </c>
      <c r="D1399" t="s">
        <v>315</v>
      </c>
      <c r="E1399">
        <v>15</v>
      </c>
      <c r="F1399" t="s">
        <v>139</v>
      </c>
      <c r="G1399" s="54">
        <f>ROUNDUP(装备强化!$F$3*INDEX(装备强化!$C$12:$C$26,MATCH(装备强化附表!G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28</v>
      </c>
      <c r="H1399" s="54">
        <f t="shared" si="315"/>
        <v>56000</v>
      </c>
      <c r="I1399" s="54">
        <f>ROUNDUP(装备强化!$F$3*INDEX(装备强化!$C$12:$C$26,MATCH(装备强化附表!I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42</v>
      </c>
      <c r="J1399" s="54">
        <f t="shared" si="316"/>
        <v>84000</v>
      </c>
      <c r="K1399" s="54">
        <f>ROUNDUP(装备强化!$F$3*INDEX(装备强化!$C$12:$C$26,MATCH(装备强化附表!K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62</v>
      </c>
      <c r="L1399" s="54">
        <f t="shared" si="317"/>
        <v>124000</v>
      </c>
      <c r="M1399" s="54">
        <f>ROUNDUP(装备强化!$F$3*INDEX(装备强化!$C$12:$C$26,MATCH(装备强化附表!M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76</v>
      </c>
      <c r="N1399" s="54">
        <f t="shared" si="318"/>
        <v>152000</v>
      </c>
      <c r="O1399" s="54">
        <f>ROUNDUP(装备强化!$F$3*INDEX(装备强化!$C$12:$C$26,MATCH(装备强化附表!O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97</v>
      </c>
      <c r="P1399" s="54">
        <f t="shared" si="319"/>
        <v>194000</v>
      </c>
      <c r="Q1399" s="54">
        <f>ROUNDUP(装备强化!$F$3*INDEX(装备强化!$C$12:$C$26,MATCH(装备强化附表!Q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172</v>
      </c>
      <c r="R1399" s="54">
        <f t="shared" si="320"/>
        <v>344000</v>
      </c>
      <c r="S1399" s="54">
        <f>ROUNDUP(装备强化!$F$3*INDEX(装备强化!$C$12:$C$26,MATCH(装备强化附表!S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200</v>
      </c>
      <c r="T1399" s="54">
        <f t="shared" si="321"/>
        <v>400000</v>
      </c>
      <c r="U1399" s="54">
        <f>ROUNDUP(装备强化!$F$3*INDEX(装备强化!$C$12:$C$26,MATCH(装备强化附表!U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227</v>
      </c>
      <c r="V1399" s="54">
        <f t="shared" si="322"/>
        <v>454000</v>
      </c>
      <c r="W1399" s="54">
        <f>ROUNDUP(装备强化!$F$3*INDEX(装备强化!$C$12:$C$26,MATCH(装备强化附表!W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255</v>
      </c>
      <c r="X1399" s="54">
        <f t="shared" si="323"/>
        <v>510000</v>
      </c>
      <c r="Y1399" s="54">
        <f>ROUNDUP(装备强化!$F$3*INDEX(装备强化!$C$12:$C$26,MATCH(装备强化附表!Y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282</v>
      </c>
      <c r="Z1399" s="54">
        <f t="shared" si="324"/>
        <v>564000</v>
      </c>
      <c r="AA1399" s="54">
        <f>ROUNDUP(装备强化!$F$3*INDEX(装备强化!$C$12:$C$26,MATCH(装备强化附表!AA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495</v>
      </c>
      <c r="AB1399" s="54">
        <f t="shared" si="325"/>
        <v>990000</v>
      </c>
      <c r="AC1399" s="54">
        <f>ROUNDUP(装备强化!$F$3*INDEX(装备强化!$C$12:$C$26,MATCH(装备强化附表!AC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550</v>
      </c>
      <c r="AD1399" s="54">
        <f t="shared" si="326"/>
        <v>1100000</v>
      </c>
      <c r="AE1399" s="54">
        <f>ROUNDUP(装备强化!$F$3*INDEX(装备强化!$C$12:$C$26,MATCH(装备强化附表!AE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605</v>
      </c>
      <c r="AF1399" s="54">
        <f t="shared" si="327"/>
        <v>1210000</v>
      </c>
      <c r="AG1399" s="54">
        <f>ROUNDUP(装备强化!$F$3*INDEX(装备强化!$C$12:$C$26,MATCH(装备强化附表!AG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660</v>
      </c>
      <c r="AH1399" s="54">
        <f t="shared" si="328"/>
        <v>1320000</v>
      </c>
      <c r="AI1399" s="54">
        <f>ROUNDUP(装备强化!$F$3*INDEX(装备强化!$C$12:$C$26,MATCH(装备强化附表!AI$1,装备强化!$B$12:$B$26,0))*INDEX(装备强化!$G$12:$G$16,MATCH(装备强化附表!$D1399,装备强化!$F$12:$F$16,0))*(INDEX(装备强化!$K$12:$K$26,MATCH(装备强化附表!$E1399,装备强化!$J$12:$J$26,0))+IF($B1399=1,装备强化!$K$28,0))*INDEX(装备强化!$O$12:$O$21,MATCH(装备强化附表!$C1399,装备强化!$N$12:$N$21,0)),0)</f>
        <v>715</v>
      </c>
      <c r="AJ1399" s="54">
        <f t="shared" si="329"/>
        <v>1430000</v>
      </c>
    </row>
    <row r="1400" spans="1:36">
      <c r="A1400" t="s">
        <v>724</v>
      </c>
      <c r="B1400">
        <v>1</v>
      </c>
      <c r="C1400" t="s">
        <v>127</v>
      </c>
      <c r="D1400" t="s">
        <v>315</v>
      </c>
      <c r="E1400">
        <v>15</v>
      </c>
      <c r="F1400" t="s">
        <v>139</v>
      </c>
      <c r="G1400" s="54">
        <f>ROUNDUP(装备强化!$F$3*INDEX(装备强化!$C$12:$C$26,MATCH(装备强化附表!G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43</v>
      </c>
      <c r="H1400" s="54">
        <f t="shared" si="315"/>
        <v>86000</v>
      </c>
      <c r="I1400" s="54">
        <f>ROUNDUP(装备强化!$F$3*INDEX(装备强化!$C$12:$C$26,MATCH(装备强化附表!I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64</v>
      </c>
      <c r="J1400" s="54">
        <f t="shared" si="316"/>
        <v>128000</v>
      </c>
      <c r="K1400" s="54">
        <f>ROUNDUP(装备强化!$F$3*INDEX(装备强化!$C$12:$C$26,MATCH(装备强化附表!K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96</v>
      </c>
      <c r="L1400" s="54">
        <f t="shared" si="317"/>
        <v>192000</v>
      </c>
      <c r="M1400" s="54">
        <f>ROUNDUP(装备强化!$F$3*INDEX(装备强化!$C$12:$C$26,MATCH(装备强化附表!M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117</v>
      </c>
      <c r="N1400" s="54">
        <f t="shared" si="318"/>
        <v>234000</v>
      </c>
      <c r="O1400" s="54">
        <f>ROUNDUP(装备强化!$F$3*INDEX(装备强化!$C$12:$C$26,MATCH(装备强化附表!O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149</v>
      </c>
      <c r="P1400" s="54">
        <f t="shared" si="319"/>
        <v>298000</v>
      </c>
      <c r="Q1400" s="54">
        <f>ROUNDUP(装备强化!$F$3*INDEX(装备强化!$C$12:$C$26,MATCH(装备强化附表!Q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266</v>
      </c>
      <c r="R1400" s="54">
        <f t="shared" si="320"/>
        <v>532000</v>
      </c>
      <c r="S1400" s="54">
        <f>ROUNDUP(装备强化!$F$3*INDEX(装备强化!$C$12:$C$26,MATCH(装备强化附表!S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309</v>
      </c>
      <c r="T1400" s="54">
        <f t="shared" si="321"/>
        <v>618000</v>
      </c>
      <c r="U1400" s="54">
        <f>ROUNDUP(装备强化!$F$3*INDEX(装备强化!$C$12:$C$26,MATCH(装备强化附表!U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351</v>
      </c>
      <c r="V1400" s="54">
        <f t="shared" si="322"/>
        <v>702000</v>
      </c>
      <c r="W1400" s="54">
        <f>ROUNDUP(装备强化!$F$3*INDEX(装备强化!$C$12:$C$26,MATCH(装备强化附表!W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394</v>
      </c>
      <c r="X1400" s="54">
        <f t="shared" si="323"/>
        <v>788000</v>
      </c>
      <c r="Y1400" s="54">
        <f>ROUNDUP(装备强化!$F$3*INDEX(装备强化!$C$12:$C$26,MATCH(装备强化附表!Y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436</v>
      </c>
      <c r="Z1400" s="54">
        <f t="shared" si="324"/>
        <v>872000</v>
      </c>
      <c r="AA1400" s="54">
        <f>ROUNDUP(装备强化!$F$3*INDEX(装备强化!$C$12:$C$26,MATCH(装备强化附表!AA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765</v>
      </c>
      <c r="AB1400" s="54">
        <f t="shared" si="325"/>
        <v>1530000</v>
      </c>
      <c r="AC1400" s="54">
        <f>ROUNDUP(装备强化!$F$3*INDEX(装备强化!$C$12:$C$26,MATCH(装备强化附表!AC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850</v>
      </c>
      <c r="AD1400" s="54">
        <f t="shared" si="326"/>
        <v>1700000</v>
      </c>
      <c r="AE1400" s="54">
        <f>ROUNDUP(装备强化!$F$3*INDEX(装备强化!$C$12:$C$26,MATCH(装备强化附表!AE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935</v>
      </c>
      <c r="AF1400" s="54">
        <f t="shared" si="327"/>
        <v>1870000</v>
      </c>
      <c r="AG1400" s="54">
        <f>ROUNDUP(装备强化!$F$3*INDEX(装备强化!$C$12:$C$26,MATCH(装备强化附表!AG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1020</v>
      </c>
      <c r="AH1400" s="54">
        <f t="shared" si="328"/>
        <v>2040000</v>
      </c>
      <c r="AI1400" s="54">
        <f>ROUNDUP(装备强化!$F$3*INDEX(装备强化!$C$12:$C$26,MATCH(装备强化附表!AI$1,装备强化!$B$12:$B$26,0))*INDEX(装备强化!$G$12:$G$16,MATCH(装备强化附表!$D1400,装备强化!$F$12:$F$16,0))*(INDEX(装备强化!$K$12:$K$26,MATCH(装备强化附表!$E1400,装备强化!$J$12:$J$26,0))+IF($B1400=1,装备强化!$K$28,0))*INDEX(装备强化!$O$12:$O$21,MATCH(装备强化附表!$C1400,装备强化!$N$12:$N$21,0)),0)</f>
        <v>1105</v>
      </c>
      <c r="AJ1400" s="54">
        <f t="shared" si="329"/>
        <v>2210000</v>
      </c>
    </row>
    <row r="1401" spans="1:36">
      <c r="A1401" t="s">
        <v>729</v>
      </c>
      <c r="B1401">
        <v>0</v>
      </c>
      <c r="C1401" t="s">
        <v>128</v>
      </c>
      <c r="D1401" t="s">
        <v>315</v>
      </c>
      <c r="E1401">
        <v>15</v>
      </c>
      <c r="F1401" t="s">
        <v>139</v>
      </c>
      <c r="G1401" s="54">
        <f>ROUNDUP(装备强化!$F$3*INDEX(装备强化!$C$12:$C$26,MATCH(装备强化附表!G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18</v>
      </c>
      <c r="H1401" s="54">
        <f t="shared" si="315"/>
        <v>36000</v>
      </c>
      <c r="I1401" s="54">
        <f>ROUNDUP(装备强化!$F$3*INDEX(装备强化!$C$12:$C$26,MATCH(装备强化附表!I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26</v>
      </c>
      <c r="J1401" s="54">
        <f t="shared" si="316"/>
        <v>52000</v>
      </c>
      <c r="K1401" s="54">
        <f>ROUNDUP(装备强化!$F$3*INDEX(装备强化!$C$12:$C$26,MATCH(装备强化附表!K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39</v>
      </c>
      <c r="L1401" s="54">
        <f t="shared" si="317"/>
        <v>78000</v>
      </c>
      <c r="M1401" s="54">
        <f>ROUNDUP(装备强化!$F$3*INDEX(装备强化!$C$12:$C$26,MATCH(装备强化附表!M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48</v>
      </c>
      <c r="N1401" s="54">
        <f t="shared" si="318"/>
        <v>96000</v>
      </c>
      <c r="O1401" s="54">
        <f>ROUNDUP(装备强化!$F$3*INDEX(装备强化!$C$12:$C$26,MATCH(装备强化附表!O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61</v>
      </c>
      <c r="P1401" s="54">
        <f t="shared" si="319"/>
        <v>122000</v>
      </c>
      <c r="Q1401" s="54">
        <f>ROUNDUP(装备强化!$F$3*INDEX(装备强化!$C$12:$C$26,MATCH(装备强化附表!Q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108</v>
      </c>
      <c r="R1401" s="54">
        <f t="shared" si="320"/>
        <v>216000</v>
      </c>
      <c r="S1401" s="54">
        <f>ROUNDUP(装备强化!$F$3*INDEX(装备强化!$C$12:$C$26,MATCH(装备强化附表!S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125</v>
      </c>
      <c r="T1401" s="54">
        <f t="shared" si="321"/>
        <v>250000</v>
      </c>
      <c r="U1401" s="54">
        <f>ROUNDUP(装备强化!$F$3*INDEX(装备强化!$C$12:$C$26,MATCH(装备强化附表!U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142</v>
      </c>
      <c r="V1401" s="54">
        <f t="shared" si="322"/>
        <v>284000</v>
      </c>
      <c r="W1401" s="54">
        <f>ROUNDUP(装备强化!$F$3*INDEX(装备强化!$C$12:$C$26,MATCH(装备强化附表!W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159</v>
      </c>
      <c r="X1401" s="54">
        <f t="shared" si="323"/>
        <v>318000</v>
      </c>
      <c r="Y1401" s="54">
        <f>ROUNDUP(装备强化!$F$3*INDEX(装备强化!$C$12:$C$26,MATCH(装备强化附表!Y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177</v>
      </c>
      <c r="Z1401" s="54">
        <f t="shared" si="324"/>
        <v>354000</v>
      </c>
      <c r="AA1401" s="54">
        <f>ROUNDUP(装备强化!$F$3*INDEX(装备强化!$C$12:$C$26,MATCH(装备强化附表!AA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310</v>
      </c>
      <c r="AB1401" s="54">
        <f t="shared" si="325"/>
        <v>620000</v>
      </c>
      <c r="AC1401" s="54">
        <f>ROUNDUP(装备强化!$F$3*INDEX(装备强化!$C$12:$C$26,MATCH(装备强化附表!AC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344</v>
      </c>
      <c r="AD1401" s="54">
        <f t="shared" si="326"/>
        <v>688000</v>
      </c>
      <c r="AE1401" s="54">
        <f>ROUNDUP(装备强化!$F$3*INDEX(装备强化!$C$12:$C$26,MATCH(装备强化附表!AE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379</v>
      </c>
      <c r="AF1401" s="54">
        <f t="shared" si="327"/>
        <v>758000</v>
      </c>
      <c r="AG1401" s="54">
        <f>ROUNDUP(装备强化!$F$3*INDEX(装备强化!$C$12:$C$26,MATCH(装备强化附表!AG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413</v>
      </c>
      <c r="AH1401" s="54">
        <f t="shared" si="328"/>
        <v>826000</v>
      </c>
      <c r="AI1401" s="54">
        <f>ROUNDUP(装备强化!$F$3*INDEX(装备强化!$C$12:$C$26,MATCH(装备强化附表!AI$1,装备强化!$B$12:$B$26,0))*INDEX(装备强化!$G$12:$G$16,MATCH(装备强化附表!$D1401,装备强化!$F$12:$F$16,0))*(INDEX(装备强化!$K$12:$K$26,MATCH(装备强化附表!$E1401,装备强化!$J$12:$J$26,0))+IF($B1401=1,装备强化!$K$28,0))*INDEX(装备强化!$O$12:$O$21,MATCH(装备强化附表!$C1401,装备强化!$N$12:$N$21,0)),0)</f>
        <v>447</v>
      </c>
      <c r="AJ1401" s="54">
        <f t="shared" si="329"/>
        <v>894000</v>
      </c>
    </row>
    <row r="1402" spans="1:36">
      <c r="A1402" t="s">
        <v>734</v>
      </c>
      <c r="B1402">
        <v>1</v>
      </c>
      <c r="C1402" t="s">
        <v>128</v>
      </c>
      <c r="D1402" t="s">
        <v>315</v>
      </c>
      <c r="E1402">
        <v>15</v>
      </c>
      <c r="F1402" t="s">
        <v>139</v>
      </c>
      <c r="G1402" s="54">
        <f>ROUNDUP(装备强化!$F$3*INDEX(装备强化!$C$12:$C$26,MATCH(装备强化附表!G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27</v>
      </c>
      <c r="H1402" s="54">
        <f t="shared" si="315"/>
        <v>54000</v>
      </c>
      <c r="I1402" s="54">
        <f>ROUNDUP(装备强化!$F$3*INDEX(装备强化!$C$12:$C$26,MATCH(装备强化附表!I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40</v>
      </c>
      <c r="J1402" s="54">
        <f t="shared" si="316"/>
        <v>80000</v>
      </c>
      <c r="K1402" s="54">
        <f>ROUNDUP(装备强化!$F$3*INDEX(装备强化!$C$12:$C$26,MATCH(装备强化附表!K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60</v>
      </c>
      <c r="L1402" s="54">
        <f t="shared" si="317"/>
        <v>120000</v>
      </c>
      <c r="M1402" s="54">
        <f>ROUNDUP(装备强化!$F$3*INDEX(装备强化!$C$12:$C$26,MATCH(装备强化附表!M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74</v>
      </c>
      <c r="N1402" s="54">
        <f t="shared" si="318"/>
        <v>148000</v>
      </c>
      <c r="O1402" s="54">
        <f>ROUNDUP(装备强化!$F$3*INDEX(装备强化!$C$12:$C$26,MATCH(装备强化附表!O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93</v>
      </c>
      <c r="P1402" s="54">
        <f t="shared" si="319"/>
        <v>186000</v>
      </c>
      <c r="Q1402" s="54">
        <f>ROUNDUP(装备强化!$F$3*INDEX(装备强化!$C$12:$C$26,MATCH(装备强化附表!Q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167</v>
      </c>
      <c r="R1402" s="54">
        <f t="shared" si="320"/>
        <v>334000</v>
      </c>
      <c r="S1402" s="54">
        <f>ROUNDUP(装备强化!$F$3*INDEX(装备强化!$C$12:$C$26,MATCH(装备强化附表!S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193</v>
      </c>
      <c r="T1402" s="54">
        <f t="shared" si="321"/>
        <v>386000</v>
      </c>
      <c r="U1402" s="54">
        <f>ROUNDUP(装备强化!$F$3*INDEX(装备强化!$C$12:$C$26,MATCH(装备强化附表!U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220</v>
      </c>
      <c r="V1402" s="54">
        <f t="shared" si="322"/>
        <v>440000</v>
      </c>
      <c r="W1402" s="54">
        <f>ROUNDUP(装备强化!$F$3*INDEX(装备强化!$C$12:$C$26,MATCH(装备强化附表!W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246</v>
      </c>
      <c r="X1402" s="54">
        <f t="shared" si="323"/>
        <v>492000</v>
      </c>
      <c r="Y1402" s="54">
        <f>ROUNDUP(装备强化!$F$3*INDEX(装备强化!$C$12:$C$26,MATCH(装备强化附表!Y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273</v>
      </c>
      <c r="Z1402" s="54">
        <f t="shared" si="324"/>
        <v>546000</v>
      </c>
      <c r="AA1402" s="54">
        <f>ROUNDUP(装备强化!$F$3*INDEX(装备强化!$C$12:$C$26,MATCH(装备强化附表!AA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479</v>
      </c>
      <c r="AB1402" s="54">
        <f t="shared" si="325"/>
        <v>958000</v>
      </c>
      <c r="AC1402" s="54">
        <f>ROUNDUP(装备强化!$F$3*INDEX(装备强化!$C$12:$C$26,MATCH(装备强化附表!AC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532</v>
      </c>
      <c r="AD1402" s="54">
        <f t="shared" si="326"/>
        <v>1064000</v>
      </c>
      <c r="AE1402" s="54">
        <f>ROUNDUP(装备强化!$F$3*INDEX(装备强化!$C$12:$C$26,MATCH(装备强化附表!AE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585</v>
      </c>
      <c r="AF1402" s="54">
        <f t="shared" si="327"/>
        <v>1170000</v>
      </c>
      <c r="AG1402" s="54">
        <f>ROUNDUP(装备强化!$F$3*INDEX(装备强化!$C$12:$C$26,MATCH(装备强化附表!AG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638</v>
      </c>
      <c r="AH1402" s="54">
        <f t="shared" si="328"/>
        <v>1276000</v>
      </c>
      <c r="AI1402" s="54">
        <f>ROUNDUP(装备强化!$F$3*INDEX(装备强化!$C$12:$C$26,MATCH(装备强化附表!AI$1,装备强化!$B$12:$B$26,0))*INDEX(装备强化!$G$12:$G$16,MATCH(装备强化附表!$D1402,装备强化!$F$12:$F$16,0))*(INDEX(装备强化!$K$12:$K$26,MATCH(装备强化附表!$E1402,装备强化!$J$12:$J$26,0))+IF($B1402=1,装备强化!$K$28,0))*INDEX(装备强化!$O$12:$O$21,MATCH(装备强化附表!$C1402,装备强化!$N$12:$N$21,0)),0)</f>
        <v>691</v>
      </c>
      <c r="AJ1402" s="54">
        <f t="shared" si="329"/>
        <v>1382000</v>
      </c>
    </row>
    <row r="1403" spans="1:36">
      <c r="A1403" t="s">
        <v>739</v>
      </c>
      <c r="B1403">
        <v>0</v>
      </c>
      <c r="C1403" t="s">
        <v>127</v>
      </c>
      <c r="D1403" t="s">
        <v>315</v>
      </c>
      <c r="E1403">
        <v>15</v>
      </c>
      <c r="F1403" t="s">
        <v>137</v>
      </c>
      <c r="G1403" s="54">
        <f>ROUNDUP(装备强化!$F$3*INDEX(装备强化!$C$12:$C$26,MATCH(装备强化附表!G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28</v>
      </c>
      <c r="H1403" s="54">
        <f t="shared" si="315"/>
        <v>56000</v>
      </c>
      <c r="I1403" s="54">
        <f>ROUNDUP(装备强化!$F$3*INDEX(装备强化!$C$12:$C$26,MATCH(装备强化附表!I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42</v>
      </c>
      <c r="J1403" s="54">
        <f t="shared" si="316"/>
        <v>84000</v>
      </c>
      <c r="K1403" s="54">
        <f>ROUNDUP(装备强化!$F$3*INDEX(装备强化!$C$12:$C$26,MATCH(装备强化附表!K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62</v>
      </c>
      <c r="L1403" s="54">
        <f t="shared" si="317"/>
        <v>124000</v>
      </c>
      <c r="M1403" s="54">
        <f>ROUNDUP(装备强化!$F$3*INDEX(装备强化!$C$12:$C$26,MATCH(装备强化附表!M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76</v>
      </c>
      <c r="N1403" s="54">
        <f t="shared" si="318"/>
        <v>152000</v>
      </c>
      <c r="O1403" s="54">
        <f>ROUNDUP(装备强化!$F$3*INDEX(装备强化!$C$12:$C$26,MATCH(装备强化附表!O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97</v>
      </c>
      <c r="P1403" s="54">
        <f t="shared" si="319"/>
        <v>194000</v>
      </c>
      <c r="Q1403" s="54">
        <f>ROUNDUP(装备强化!$F$3*INDEX(装备强化!$C$12:$C$26,MATCH(装备强化附表!Q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172</v>
      </c>
      <c r="R1403" s="54">
        <f t="shared" si="320"/>
        <v>344000</v>
      </c>
      <c r="S1403" s="54">
        <f>ROUNDUP(装备强化!$F$3*INDEX(装备强化!$C$12:$C$26,MATCH(装备强化附表!S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200</v>
      </c>
      <c r="T1403" s="54">
        <f t="shared" si="321"/>
        <v>400000</v>
      </c>
      <c r="U1403" s="54">
        <f>ROUNDUP(装备强化!$F$3*INDEX(装备强化!$C$12:$C$26,MATCH(装备强化附表!U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227</v>
      </c>
      <c r="V1403" s="54">
        <f t="shared" si="322"/>
        <v>454000</v>
      </c>
      <c r="W1403" s="54">
        <f>ROUNDUP(装备强化!$F$3*INDEX(装备强化!$C$12:$C$26,MATCH(装备强化附表!W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255</v>
      </c>
      <c r="X1403" s="54">
        <f t="shared" si="323"/>
        <v>510000</v>
      </c>
      <c r="Y1403" s="54">
        <f>ROUNDUP(装备强化!$F$3*INDEX(装备强化!$C$12:$C$26,MATCH(装备强化附表!Y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282</v>
      </c>
      <c r="Z1403" s="54">
        <f t="shared" si="324"/>
        <v>564000</v>
      </c>
      <c r="AA1403" s="54">
        <f>ROUNDUP(装备强化!$F$3*INDEX(装备强化!$C$12:$C$26,MATCH(装备强化附表!AA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495</v>
      </c>
      <c r="AB1403" s="54">
        <f t="shared" si="325"/>
        <v>990000</v>
      </c>
      <c r="AC1403" s="54">
        <f>ROUNDUP(装备强化!$F$3*INDEX(装备强化!$C$12:$C$26,MATCH(装备强化附表!AC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550</v>
      </c>
      <c r="AD1403" s="54">
        <f t="shared" si="326"/>
        <v>1100000</v>
      </c>
      <c r="AE1403" s="54">
        <f>ROUNDUP(装备强化!$F$3*INDEX(装备强化!$C$12:$C$26,MATCH(装备强化附表!AE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605</v>
      </c>
      <c r="AF1403" s="54">
        <f t="shared" si="327"/>
        <v>1210000</v>
      </c>
      <c r="AG1403" s="54">
        <f>ROUNDUP(装备强化!$F$3*INDEX(装备强化!$C$12:$C$26,MATCH(装备强化附表!AG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660</v>
      </c>
      <c r="AH1403" s="54">
        <f t="shared" si="328"/>
        <v>1320000</v>
      </c>
      <c r="AI1403" s="54">
        <f>ROUNDUP(装备强化!$F$3*INDEX(装备强化!$C$12:$C$26,MATCH(装备强化附表!AI$1,装备强化!$B$12:$B$26,0))*INDEX(装备强化!$G$12:$G$16,MATCH(装备强化附表!$D1403,装备强化!$F$12:$F$16,0))*(INDEX(装备强化!$K$12:$K$26,MATCH(装备强化附表!$E1403,装备强化!$J$12:$J$26,0))+IF($B1403=1,装备强化!$K$28,0))*INDEX(装备强化!$O$12:$O$21,MATCH(装备强化附表!$C1403,装备强化!$N$12:$N$21,0)),0)</f>
        <v>715</v>
      </c>
      <c r="AJ1403" s="54">
        <f t="shared" si="329"/>
        <v>1430000</v>
      </c>
    </row>
    <row r="1404" spans="1:36">
      <c r="A1404" t="s">
        <v>744</v>
      </c>
      <c r="B1404">
        <v>1</v>
      </c>
      <c r="C1404" t="s">
        <v>127</v>
      </c>
      <c r="D1404" t="s">
        <v>315</v>
      </c>
      <c r="E1404">
        <v>15</v>
      </c>
      <c r="F1404" t="s">
        <v>137</v>
      </c>
      <c r="G1404" s="54">
        <f>ROUNDUP(装备强化!$F$3*INDEX(装备强化!$C$12:$C$26,MATCH(装备强化附表!G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43</v>
      </c>
      <c r="H1404" s="54">
        <f t="shared" si="315"/>
        <v>86000</v>
      </c>
      <c r="I1404" s="54">
        <f>ROUNDUP(装备强化!$F$3*INDEX(装备强化!$C$12:$C$26,MATCH(装备强化附表!I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64</v>
      </c>
      <c r="J1404" s="54">
        <f t="shared" si="316"/>
        <v>128000</v>
      </c>
      <c r="K1404" s="54">
        <f>ROUNDUP(装备强化!$F$3*INDEX(装备强化!$C$12:$C$26,MATCH(装备强化附表!K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96</v>
      </c>
      <c r="L1404" s="54">
        <f t="shared" si="317"/>
        <v>192000</v>
      </c>
      <c r="M1404" s="54">
        <f>ROUNDUP(装备强化!$F$3*INDEX(装备强化!$C$12:$C$26,MATCH(装备强化附表!M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117</v>
      </c>
      <c r="N1404" s="54">
        <f t="shared" si="318"/>
        <v>234000</v>
      </c>
      <c r="O1404" s="54">
        <f>ROUNDUP(装备强化!$F$3*INDEX(装备强化!$C$12:$C$26,MATCH(装备强化附表!O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149</v>
      </c>
      <c r="P1404" s="54">
        <f t="shared" si="319"/>
        <v>298000</v>
      </c>
      <c r="Q1404" s="54">
        <f>ROUNDUP(装备强化!$F$3*INDEX(装备强化!$C$12:$C$26,MATCH(装备强化附表!Q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266</v>
      </c>
      <c r="R1404" s="54">
        <f t="shared" si="320"/>
        <v>532000</v>
      </c>
      <c r="S1404" s="54">
        <f>ROUNDUP(装备强化!$F$3*INDEX(装备强化!$C$12:$C$26,MATCH(装备强化附表!S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309</v>
      </c>
      <c r="T1404" s="54">
        <f t="shared" si="321"/>
        <v>618000</v>
      </c>
      <c r="U1404" s="54">
        <f>ROUNDUP(装备强化!$F$3*INDEX(装备强化!$C$12:$C$26,MATCH(装备强化附表!U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351</v>
      </c>
      <c r="V1404" s="54">
        <f t="shared" si="322"/>
        <v>702000</v>
      </c>
      <c r="W1404" s="54">
        <f>ROUNDUP(装备强化!$F$3*INDEX(装备强化!$C$12:$C$26,MATCH(装备强化附表!W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394</v>
      </c>
      <c r="X1404" s="54">
        <f t="shared" si="323"/>
        <v>788000</v>
      </c>
      <c r="Y1404" s="54">
        <f>ROUNDUP(装备强化!$F$3*INDEX(装备强化!$C$12:$C$26,MATCH(装备强化附表!Y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436</v>
      </c>
      <c r="Z1404" s="54">
        <f t="shared" si="324"/>
        <v>872000</v>
      </c>
      <c r="AA1404" s="54">
        <f>ROUNDUP(装备强化!$F$3*INDEX(装备强化!$C$12:$C$26,MATCH(装备强化附表!AA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765</v>
      </c>
      <c r="AB1404" s="54">
        <f t="shared" si="325"/>
        <v>1530000</v>
      </c>
      <c r="AC1404" s="54">
        <f>ROUNDUP(装备强化!$F$3*INDEX(装备强化!$C$12:$C$26,MATCH(装备强化附表!AC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850</v>
      </c>
      <c r="AD1404" s="54">
        <f t="shared" si="326"/>
        <v>1700000</v>
      </c>
      <c r="AE1404" s="54">
        <f>ROUNDUP(装备强化!$F$3*INDEX(装备强化!$C$12:$C$26,MATCH(装备强化附表!AE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935</v>
      </c>
      <c r="AF1404" s="54">
        <f t="shared" si="327"/>
        <v>1870000</v>
      </c>
      <c r="AG1404" s="54">
        <f>ROUNDUP(装备强化!$F$3*INDEX(装备强化!$C$12:$C$26,MATCH(装备强化附表!AG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1020</v>
      </c>
      <c r="AH1404" s="54">
        <f t="shared" si="328"/>
        <v>2040000</v>
      </c>
      <c r="AI1404" s="54">
        <f>ROUNDUP(装备强化!$F$3*INDEX(装备强化!$C$12:$C$26,MATCH(装备强化附表!AI$1,装备强化!$B$12:$B$26,0))*INDEX(装备强化!$G$12:$G$16,MATCH(装备强化附表!$D1404,装备强化!$F$12:$F$16,0))*(INDEX(装备强化!$K$12:$K$26,MATCH(装备强化附表!$E1404,装备强化!$J$12:$J$26,0))+IF($B1404=1,装备强化!$K$28,0))*INDEX(装备强化!$O$12:$O$21,MATCH(装备强化附表!$C1404,装备强化!$N$12:$N$21,0)),0)</f>
        <v>1105</v>
      </c>
      <c r="AJ1404" s="54">
        <f t="shared" si="329"/>
        <v>2210000</v>
      </c>
    </row>
    <row r="1405" spans="1:36">
      <c r="A1405" t="s">
        <v>749</v>
      </c>
      <c r="B1405">
        <v>0</v>
      </c>
      <c r="C1405" t="s">
        <v>128</v>
      </c>
      <c r="D1405" t="s">
        <v>315</v>
      </c>
      <c r="E1405">
        <v>15</v>
      </c>
      <c r="F1405" t="s">
        <v>137</v>
      </c>
      <c r="G1405" s="54">
        <f>ROUNDUP(装备强化!$F$3*INDEX(装备强化!$C$12:$C$26,MATCH(装备强化附表!G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18</v>
      </c>
      <c r="H1405" s="54">
        <f t="shared" si="315"/>
        <v>36000</v>
      </c>
      <c r="I1405" s="54">
        <f>ROUNDUP(装备强化!$F$3*INDEX(装备强化!$C$12:$C$26,MATCH(装备强化附表!I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26</v>
      </c>
      <c r="J1405" s="54">
        <f t="shared" si="316"/>
        <v>52000</v>
      </c>
      <c r="K1405" s="54">
        <f>ROUNDUP(装备强化!$F$3*INDEX(装备强化!$C$12:$C$26,MATCH(装备强化附表!K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39</v>
      </c>
      <c r="L1405" s="54">
        <f t="shared" si="317"/>
        <v>78000</v>
      </c>
      <c r="M1405" s="54">
        <f>ROUNDUP(装备强化!$F$3*INDEX(装备强化!$C$12:$C$26,MATCH(装备强化附表!M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48</v>
      </c>
      <c r="N1405" s="54">
        <f t="shared" si="318"/>
        <v>96000</v>
      </c>
      <c r="O1405" s="54">
        <f>ROUNDUP(装备强化!$F$3*INDEX(装备强化!$C$12:$C$26,MATCH(装备强化附表!O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61</v>
      </c>
      <c r="P1405" s="54">
        <f t="shared" si="319"/>
        <v>122000</v>
      </c>
      <c r="Q1405" s="54">
        <f>ROUNDUP(装备强化!$F$3*INDEX(装备强化!$C$12:$C$26,MATCH(装备强化附表!Q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108</v>
      </c>
      <c r="R1405" s="54">
        <f t="shared" si="320"/>
        <v>216000</v>
      </c>
      <c r="S1405" s="54">
        <f>ROUNDUP(装备强化!$F$3*INDEX(装备强化!$C$12:$C$26,MATCH(装备强化附表!S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125</v>
      </c>
      <c r="T1405" s="54">
        <f t="shared" si="321"/>
        <v>250000</v>
      </c>
      <c r="U1405" s="54">
        <f>ROUNDUP(装备强化!$F$3*INDEX(装备强化!$C$12:$C$26,MATCH(装备强化附表!U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142</v>
      </c>
      <c r="V1405" s="54">
        <f t="shared" si="322"/>
        <v>284000</v>
      </c>
      <c r="W1405" s="54">
        <f>ROUNDUP(装备强化!$F$3*INDEX(装备强化!$C$12:$C$26,MATCH(装备强化附表!W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159</v>
      </c>
      <c r="X1405" s="54">
        <f t="shared" si="323"/>
        <v>318000</v>
      </c>
      <c r="Y1405" s="54">
        <f>ROUNDUP(装备强化!$F$3*INDEX(装备强化!$C$12:$C$26,MATCH(装备强化附表!Y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177</v>
      </c>
      <c r="Z1405" s="54">
        <f t="shared" si="324"/>
        <v>354000</v>
      </c>
      <c r="AA1405" s="54">
        <f>ROUNDUP(装备强化!$F$3*INDEX(装备强化!$C$12:$C$26,MATCH(装备强化附表!AA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310</v>
      </c>
      <c r="AB1405" s="54">
        <f t="shared" si="325"/>
        <v>620000</v>
      </c>
      <c r="AC1405" s="54">
        <f>ROUNDUP(装备强化!$F$3*INDEX(装备强化!$C$12:$C$26,MATCH(装备强化附表!AC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344</v>
      </c>
      <c r="AD1405" s="54">
        <f t="shared" si="326"/>
        <v>688000</v>
      </c>
      <c r="AE1405" s="54">
        <f>ROUNDUP(装备强化!$F$3*INDEX(装备强化!$C$12:$C$26,MATCH(装备强化附表!AE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379</v>
      </c>
      <c r="AF1405" s="54">
        <f t="shared" si="327"/>
        <v>758000</v>
      </c>
      <c r="AG1405" s="54">
        <f>ROUNDUP(装备强化!$F$3*INDEX(装备强化!$C$12:$C$26,MATCH(装备强化附表!AG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413</v>
      </c>
      <c r="AH1405" s="54">
        <f t="shared" si="328"/>
        <v>826000</v>
      </c>
      <c r="AI1405" s="54">
        <f>ROUNDUP(装备强化!$F$3*INDEX(装备强化!$C$12:$C$26,MATCH(装备强化附表!AI$1,装备强化!$B$12:$B$26,0))*INDEX(装备强化!$G$12:$G$16,MATCH(装备强化附表!$D1405,装备强化!$F$12:$F$16,0))*(INDEX(装备强化!$K$12:$K$26,MATCH(装备强化附表!$E1405,装备强化!$J$12:$J$26,0))+IF($B1405=1,装备强化!$K$28,0))*INDEX(装备强化!$O$12:$O$21,MATCH(装备强化附表!$C1405,装备强化!$N$12:$N$21,0)),0)</f>
        <v>447</v>
      </c>
      <c r="AJ1405" s="54">
        <f t="shared" si="329"/>
        <v>894000</v>
      </c>
    </row>
    <row r="1406" spans="1:36">
      <c r="A1406" t="s">
        <v>754</v>
      </c>
      <c r="B1406">
        <v>1</v>
      </c>
      <c r="C1406" t="s">
        <v>128</v>
      </c>
      <c r="D1406" t="s">
        <v>315</v>
      </c>
      <c r="E1406">
        <v>15</v>
      </c>
      <c r="F1406" t="s">
        <v>137</v>
      </c>
      <c r="G1406" s="54">
        <f>ROUNDUP(装备强化!$F$3*INDEX(装备强化!$C$12:$C$26,MATCH(装备强化附表!G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27</v>
      </c>
      <c r="H1406" s="54">
        <f t="shared" si="315"/>
        <v>54000</v>
      </c>
      <c r="I1406" s="54">
        <f>ROUNDUP(装备强化!$F$3*INDEX(装备强化!$C$12:$C$26,MATCH(装备强化附表!I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40</v>
      </c>
      <c r="J1406" s="54">
        <f t="shared" si="316"/>
        <v>80000</v>
      </c>
      <c r="K1406" s="54">
        <f>ROUNDUP(装备强化!$F$3*INDEX(装备强化!$C$12:$C$26,MATCH(装备强化附表!K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60</v>
      </c>
      <c r="L1406" s="54">
        <f t="shared" si="317"/>
        <v>120000</v>
      </c>
      <c r="M1406" s="54">
        <f>ROUNDUP(装备强化!$F$3*INDEX(装备强化!$C$12:$C$26,MATCH(装备强化附表!M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74</v>
      </c>
      <c r="N1406" s="54">
        <f t="shared" si="318"/>
        <v>148000</v>
      </c>
      <c r="O1406" s="54">
        <f>ROUNDUP(装备强化!$F$3*INDEX(装备强化!$C$12:$C$26,MATCH(装备强化附表!O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93</v>
      </c>
      <c r="P1406" s="54">
        <f t="shared" si="319"/>
        <v>186000</v>
      </c>
      <c r="Q1406" s="54">
        <f>ROUNDUP(装备强化!$F$3*INDEX(装备强化!$C$12:$C$26,MATCH(装备强化附表!Q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167</v>
      </c>
      <c r="R1406" s="54">
        <f t="shared" si="320"/>
        <v>334000</v>
      </c>
      <c r="S1406" s="54">
        <f>ROUNDUP(装备强化!$F$3*INDEX(装备强化!$C$12:$C$26,MATCH(装备强化附表!S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193</v>
      </c>
      <c r="T1406" s="54">
        <f t="shared" si="321"/>
        <v>386000</v>
      </c>
      <c r="U1406" s="54">
        <f>ROUNDUP(装备强化!$F$3*INDEX(装备强化!$C$12:$C$26,MATCH(装备强化附表!U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220</v>
      </c>
      <c r="V1406" s="54">
        <f t="shared" si="322"/>
        <v>440000</v>
      </c>
      <c r="W1406" s="54">
        <f>ROUNDUP(装备强化!$F$3*INDEX(装备强化!$C$12:$C$26,MATCH(装备强化附表!W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246</v>
      </c>
      <c r="X1406" s="54">
        <f t="shared" si="323"/>
        <v>492000</v>
      </c>
      <c r="Y1406" s="54">
        <f>ROUNDUP(装备强化!$F$3*INDEX(装备强化!$C$12:$C$26,MATCH(装备强化附表!Y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273</v>
      </c>
      <c r="Z1406" s="54">
        <f t="shared" si="324"/>
        <v>546000</v>
      </c>
      <c r="AA1406" s="54">
        <f>ROUNDUP(装备强化!$F$3*INDEX(装备强化!$C$12:$C$26,MATCH(装备强化附表!AA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479</v>
      </c>
      <c r="AB1406" s="54">
        <f t="shared" si="325"/>
        <v>958000</v>
      </c>
      <c r="AC1406" s="54">
        <f>ROUNDUP(装备强化!$F$3*INDEX(装备强化!$C$12:$C$26,MATCH(装备强化附表!AC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532</v>
      </c>
      <c r="AD1406" s="54">
        <f t="shared" si="326"/>
        <v>1064000</v>
      </c>
      <c r="AE1406" s="54">
        <f>ROUNDUP(装备强化!$F$3*INDEX(装备强化!$C$12:$C$26,MATCH(装备强化附表!AE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585</v>
      </c>
      <c r="AF1406" s="54">
        <f t="shared" si="327"/>
        <v>1170000</v>
      </c>
      <c r="AG1406" s="54">
        <f>ROUNDUP(装备强化!$F$3*INDEX(装备强化!$C$12:$C$26,MATCH(装备强化附表!AG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638</v>
      </c>
      <c r="AH1406" s="54">
        <f t="shared" si="328"/>
        <v>1276000</v>
      </c>
      <c r="AI1406" s="54">
        <f>ROUNDUP(装备强化!$F$3*INDEX(装备强化!$C$12:$C$26,MATCH(装备强化附表!AI$1,装备强化!$B$12:$B$26,0))*INDEX(装备强化!$G$12:$G$16,MATCH(装备强化附表!$D1406,装备强化!$F$12:$F$16,0))*(INDEX(装备强化!$K$12:$K$26,MATCH(装备强化附表!$E1406,装备强化!$J$12:$J$26,0))+IF($B1406=1,装备强化!$K$28,0))*INDEX(装备强化!$O$12:$O$21,MATCH(装备强化附表!$C1406,装备强化!$N$12:$N$21,0)),0)</f>
        <v>691</v>
      </c>
      <c r="AJ1406" s="54">
        <f t="shared" si="329"/>
        <v>1382000</v>
      </c>
    </row>
    <row r="1407" spans="1:36">
      <c r="A1407" t="s">
        <v>759</v>
      </c>
      <c r="B1407">
        <v>0</v>
      </c>
      <c r="C1407" t="s">
        <v>126</v>
      </c>
      <c r="D1407" t="s">
        <v>315</v>
      </c>
      <c r="E1407">
        <v>15</v>
      </c>
      <c r="F1407" t="s">
        <v>232</v>
      </c>
      <c r="G1407" s="54">
        <f>ROUNDUP(装备强化!$F$3*INDEX(装备强化!$C$12:$C$26,MATCH(装备强化附表!G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14</v>
      </c>
      <c r="H1407" s="54">
        <f t="shared" si="315"/>
        <v>28000</v>
      </c>
      <c r="I1407" s="54">
        <f>ROUNDUP(装备强化!$F$3*INDEX(装备强化!$C$12:$C$26,MATCH(装备强化附表!I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21</v>
      </c>
      <c r="J1407" s="54">
        <f t="shared" si="316"/>
        <v>42000</v>
      </c>
      <c r="K1407" s="54">
        <f>ROUNDUP(装备强化!$F$3*INDEX(装备强化!$C$12:$C$26,MATCH(装备强化附表!K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31</v>
      </c>
      <c r="L1407" s="54">
        <f t="shared" si="317"/>
        <v>62000</v>
      </c>
      <c r="M1407" s="54">
        <f>ROUNDUP(装备强化!$F$3*INDEX(装备强化!$C$12:$C$26,MATCH(装备强化附表!M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38</v>
      </c>
      <c r="N1407" s="54">
        <f t="shared" si="318"/>
        <v>76000</v>
      </c>
      <c r="O1407" s="54">
        <f>ROUNDUP(装备强化!$F$3*INDEX(装备强化!$C$12:$C$26,MATCH(装备强化附表!O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49</v>
      </c>
      <c r="P1407" s="54">
        <f t="shared" si="319"/>
        <v>98000</v>
      </c>
      <c r="Q1407" s="54">
        <f>ROUNDUP(装备强化!$F$3*INDEX(装备强化!$C$12:$C$26,MATCH(装备强化附表!Q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86</v>
      </c>
      <c r="R1407" s="54">
        <f t="shared" si="320"/>
        <v>172000</v>
      </c>
      <c r="S1407" s="54">
        <f>ROUNDUP(装备强化!$F$3*INDEX(装备强化!$C$12:$C$26,MATCH(装备强化附表!S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100</v>
      </c>
      <c r="T1407" s="54">
        <f t="shared" si="321"/>
        <v>200000</v>
      </c>
      <c r="U1407" s="54">
        <f>ROUNDUP(装备强化!$F$3*INDEX(装备强化!$C$12:$C$26,MATCH(装备强化附表!U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114</v>
      </c>
      <c r="V1407" s="54">
        <f t="shared" si="322"/>
        <v>228000</v>
      </c>
      <c r="W1407" s="54">
        <f>ROUNDUP(装备强化!$F$3*INDEX(装备强化!$C$12:$C$26,MATCH(装备强化附表!W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128</v>
      </c>
      <c r="X1407" s="54">
        <f t="shared" si="323"/>
        <v>256000</v>
      </c>
      <c r="Y1407" s="54">
        <f>ROUNDUP(装备强化!$F$3*INDEX(装备强化!$C$12:$C$26,MATCH(装备强化附表!Y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141</v>
      </c>
      <c r="Z1407" s="54">
        <f t="shared" si="324"/>
        <v>282000</v>
      </c>
      <c r="AA1407" s="54">
        <f>ROUNDUP(装备强化!$F$3*INDEX(装备强化!$C$12:$C$26,MATCH(装备强化附表!AA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248</v>
      </c>
      <c r="AB1407" s="54">
        <f t="shared" si="325"/>
        <v>496000</v>
      </c>
      <c r="AC1407" s="54">
        <f>ROUNDUP(装备强化!$F$3*INDEX(装备强化!$C$12:$C$26,MATCH(装备强化附表!AC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275</v>
      </c>
      <c r="AD1407" s="54">
        <f t="shared" si="326"/>
        <v>550000</v>
      </c>
      <c r="AE1407" s="54">
        <f>ROUNDUP(装备强化!$F$3*INDEX(装备强化!$C$12:$C$26,MATCH(装备强化附表!AE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303</v>
      </c>
      <c r="AF1407" s="54">
        <f t="shared" si="327"/>
        <v>606000</v>
      </c>
      <c r="AG1407" s="54">
        <f>ROUNDUP(装备强化!$F$3*INDEX(装备强化!$C$12:$C$26,MATCH(装备强化附表!AG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330</v>
      </c>
      <c r="AH1407" s="54">
        <f t="shared" si="328"/>
        <v>660000</v>
      </c>
      <c r="AI1407" s="54">
        <f>ROUNDUP(装备强化!$F$3*INDEX(装备强化!$C$12:$C$26,MATCH(装备强化附表!AI$1,装备强化!$B$12:$B$26,0))*INDEX(装备强化!$G$12:$G$16,MATCH(装备强化附表!$D1407,装备强化!$F$12:$F$16,0))*(INDEX(装备强化!$K$12:$K$26,MATCH(装备强化附表!$E1407,装备强化!$J$12:$J$26,0))+IF($B1407=1,装备强化!$K$28,0))*INDEX(装备强化!$O$12:$O$21,MATCH(装备强化附表!$C1407,装备强化!$N$12:$N$21,0)),0)</f>
        <v>358</v>
      </c>
      <c r="AJ1407" s="54">
        <f t="shared" si="329"/>
        <v>716000</v>
      </c>
    </row>
    <row r="1408" spans="1:36">
      <c r="A1408" t="s">
        <v>764</v>
      </c>
      <c r="B1408">
        <v>1</v>
      </c>
      <c r="C1408" t="s">
        <v>126</v>
      </c>
      <c r="D1408" t="s">
        <v>315</v>
      </c>
      <c r="E1408">
        <v>15</v>
      </c>
      <c r="F1408" t="s">
        <v>232</v>
      </c>
      <c r="G1408" s="54">
        <f>ROUNDUP(装备强化!$F$3*INDEX(装备强化!$C$12:$C$26,MATCH(装备强化附表!G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22</v>
      </c>
      <c r="H1408" s="54">
        <f t="shared" si="315"/>
        <v>44000</v>
      </c>
      <c r="I1408" s="54">
        <f>ROUNDUP(装备强化!$F$3*INDEX(装备强化!$C$12:$C$26,MATCH(装备强化附表!I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32</v>
      </c>
      <c r="J1408" s="54">
        <f t="shared" si="316"/>
        <v>64000</v>
      </c>
      <c r="K1408" s="54">
        <f>ROUNDUP(装备强化!$F$3*INDEX(装备强化!$C$12:$C$26,MATCH(装备强化附表!K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48</v>
      </c>
      <c r="L1408" s="54">
        <f t="shared" si="317"/>
        <v>96000</v>
      </c>
      <c r="M1408" s="54">
        <f>ROUNDUP(装备强化!$F$3*INDEX(装备强化!$C$12:$C$26,MATCH(装备强化附表!M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59</v>
      </c>
      <c r="N1408" s="54">
        <f t="shared" si="318"/>
        <v>118000</v>
      </c>
      <c r="O1408" s="54">
        <f>ROUNDUP(装备强化!$F$3*INDEX(装备强化!$C$12:$C$26,MATCH(装备强化附表!O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75</v>
      </c>
      <c r="P1408" s="54">
        <f t="shared" si="319"/>
        <v>150000</v>
      </c>
      <c r="Q1408" s="54">
        <f>ROUNDUP(装备强化!$F$3*INDEX(装备强化!$C$12:$C$26,MATCH(装备强化附表!Q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133</v>
      </c>
      <c r="R1408" s="54">
        <f t="shared" si="320"/>
        <v>266000</v>
      </c>
      <c r="S1408" s="54">
        <f>ROUNDUP(装备强化!$F$3*INDEX(装备强化!$C$12:$C$26,MATCH(装备强化附表!S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155</v>
      </c>
      <c r="T1408" s="54">
        <f t="shared" si="321"/>
        <v>310000</v>
      </c>
      <c r="U1408" s="54">
        <f>ROUNDUP(装备强化!$F$3*INDEX(装备强化!$C$12:$C$26,MATCH(装备强化附表!U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176</v>
      </c>
      <c r="V1408" s="54">
        <f t="shared" si="322"/>
        <v>352000</v>
      </c>
      <c r="W1408" s="54">
        <f>ROUNDUP(装备强化!$F$3*INDEX(装备强化!$C$12:$C$26,MATCH(装备强化附表!W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197</v>
      </c>
      <c r="X1408" s="54">
        <f t="shared" si="323"/>
        <v>394000</v>
      </c>
      <c r="Y1408" s="54">
        <f>ROUNDUP(装备强化!$F$3*INDEX(装备强化!$C$12:$C$26,MATCH(装备强化附表!Y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218</v>
      </c>
      <c r="Z1408" s="54">
        <f t="shared" si="324"/>
        <v>436000</v>
      </c>
      <c r="AA1408" s="54">
        <f>ROUNDUP(装备强化!$F$3*INDEX(装备强化!$C$12:$C$26,MATCH(装备强化附表!AA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383</v>
      </c>
      <c r="AB1408" s="54">
        <f t="shared" si="325"/>
        <v>766000</v>
      </c>
      <c r="AC1408" s="54">
        <f>ROUNDUP(装备强化!$F$3*INDEX(装备强化!$C$12:$C$26,MATCH(装备强化附表!AC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425</v>
      </c>
      <c r="AD1408" s="54">
        <f t="shared" si="326"/>
        <v>850000</v>
      </c>
      <c r="AE1408" s="54">
        <f>ROUNDUP(装备强化!$F$3*INDEX(装备强化!$C$12:$C$26,MATCH(装备强化附表!AE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468</v>
      </c>
      <c r="AF1408" s="54">
        <f t="shared" si="327"/>
        <v>936000</v>
      </c>
      <c r="AG1408" s="54">
        <f>ROUNDUP(装备强化!$F$3*INDEX(装备强化!$C$12:$C$26,MATCH(装备强化附表!AG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510</v>
      </c>
      <c r="AH1408" s="54">
        <f t="shared" si="328"/>
        <v>1020000</v>
      </c>
      <c r="AI1408" s="54">
        <f>ROUNDUP(装备强化!$F$3*INDEX(装备强化!$C$12:$C$26,MATCH(装备强化附表!AI$1,装备强化!$B$12:$B$26,0))*INDEX(装备强化!$G$12:$G$16,MATCH(装备强化附表!$D1408,装备强化!$F$12:$F$16,0))*(INDEX(装备强化!$K$12:$K$26,MATCH(装备强化附表!$E1408,装备强化!$J$12:$J$26,0))+IF($B1408=1,装备强化!$K$28,0))*INDEX(装备强化!$O$12:$O$21,MATCH(装备强化附表!$C1408,装备强化!$N$12:$N$21,0)),0)</f>
        <v>553</v>
      </c>
      <c r="AJ1408" s="54">
        <f t="shared" si="329"/>
        <v>1106000</v>
      </c>
    </row>
    <row r="1409" spans="1:36">
      <c r="A1409" t="s">
        <v>769</v>
      </c>
      <c r="B1409">
        <v>0</v>
      </c>
      <c r="C1409" t="s">
        <v>129</v>
      </c>
      <c r="D1409" t="s">
        <v>315</v>
      </c>
      <c r="E1409">
        <v>15</v>
      </c>
      <c r="F1409" t="s">
        <v>232</v>
      </c>
      <c r="G1409" s="54">
        <f>ROUNDUP(装备强化!$F$3*INDEX(装备强化!$C$12:$C$26,MATCH(装备强化附表!G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14</v>
      </c>
      <c r="H1409" s="54">
        <f t="shared" si="315"/>
        <v>28000</v>
      </c>
      <c r="I1409" s="54">
        <f>ROUNDUP(装备强化!$F$3*INDEX(装备强化!$C$12:$C$26,MATCH(装备强化附表!I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21</v>
      </c>
      <c r="J1409" s="54">
        <f t="shared" si="316"/>
        <v>42000</v>
      </c>
      <c r="K1409" s="54">
        <f>ROUNDUP(装备强化!$F$3*INDEX(装备强化!$C$12:$C$26,MATCH(装备强化附表!K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31</v>
      </c>
      <c r="L1409" s="54">
        <f t="shared" si="317"/>
        <v>62000</v>
      </c>
      <c r="M1409" s="54">
        <f>ROUNDUP(装备强化!$F$3*INDEX(装备强化!$C$12:$C$26,MATCH(装备强化附表!M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38</v>
      </c>
      <c r="N1409" s="54">
        <f t="shared" si="318"/>
        <v>76000</v>
      </c>
      <c r="O1409" s="54">
        <f>ROUNDUP(装备强化!$F$3*INDEX(装备强化!$C$12:$C$26,MATCH(装备强化附表!O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49</v>
      </c>
      <c r="P1409" s="54">
        <f t="shared" si="319"/>
        <v>98000</v>
      </c>
      <c r="Q1409" s="54">
        <f>ROUNDUP(装备强化!$F$3*INDEX(装备强化!$C$12:$C$26,MATCH(装备强化附表!Q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86</v>
      </c>
      <c r="R1409" s="54">
        <f t="shared" si="320"/>
        <v>172000</v>
      </c>
      <c r="S1409" s="54">
        <f>ROUNDUP(装备强化!$F$3*INDEX(装备强化!$C$12:$C$26,MATCH(装备强化附表!S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100</v>
      </c>
      <c r="T1409" s="54">
        <f t="shared" si="321"/>
        <v>200000</v>
      </c>
      <c r="U1409" s="54">
        <f>ROUNDUP(装备强化!$F$3*INDEX(装备强化!$C$12:$C$26,MATCH(装备强化附表!U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114</v>
      </c>
      <c r="V1409" s="54">
        <f t="shared" si="322"/>
        <v>228000</v>
      </c>
      <c r="W1409" s="54">
        <f>ROUNDUP(装备强化!$F$3*INDEX(装备强化!$C$12:$C$26,MATCH(装备强化附表!W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128</v>
      </c>
      <c r="X1409" s="54">
        <f t="shared" si="323"/>
        <v>256000</v>
      </c>
      <c r="Y1409" s="54">
        <f>ROUNDUP(装备强化!$F$3*INDEX(装备强化!$C$12:$C$26,MATCH(装备强化附表!Y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141</v>
      </c>
      <c r="Z1409" s="54">
        <f t="shared" si="324"/>
        <v>282000</v>
      </c>
      <c r="AA1409" s="54">
        <f>ROUNDUP(装备强化!$F$3*INDEX(装备强化!$C$12:$C$26,MATCH(装备强化附表!AA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248</v>
      </c>
      <c r="AB1409" s="54">
        <f t="shared" si="325"/>
        <v>496000</v>
      </c>
      <c r="AC1409" s="54">
        <f>ROUNDUP(装备强化!$F$3*INDEX(装备强化!$C$12:$C$26,MATCH(装备强化附表!AC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275</v>
      </c>
      <c r="AD1409" s="54">
        <f t="shared" si="326"/>
        <v>550000</v>
      </c>
      <c r="AE1409" s="54">
        <f>ROUNDUP(装备强化!$F$3*INDEX(装备强化!$C$12:$C$26,MATCH(装备强化附表!AE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303</v>
      </c>
      <c r="AF1409" s="54">
        <f t="shared" si="327"/>
        <v>606000</v>
      </c>
      <c r="AG1409" s="54">
        <f>ROUNDUP(装备强化!$F$3*INDEX(装备强化!$C$12:$C$26,MATCH(装备强化附表!AG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330</v>
      </c>
      <c r="AH1409" s="54">
        <f t="shared" si="328"/>
        <v>660000</v>
      </c>
      <c r="AI1409" s="54">
        <f>ROUNDUP(装备强化!$F$3*INDEX(装备强化!$C$12:$C$26,MATCH(装备强化附表!AI$1,装备强化!$B$12:$B$26,0))*INDEX(装备强化!$G$12:$G$16,MATCH(装备强化附表!$D1409,装备强化!$F$12:$F$16,0))*(INDEX(装备强化!$K$12:$K$26,MATCH(装备强化附表!$E1409,装备强化!$J$12:$J$26,0))+IF($B1409=1,装备强化!$K$28,0))*INDEX(装备强化!$O$12:$O$21,MATCH(装备强化附表!$C1409,装备强化!$N$12:$N$21,0)),0)</f>
        <v>358</v>
      </c>
      <c r="AJ1409" s="54">
        <f t="shared" si="329"/>
        <v>716000</v>
      </c>
    </row>
    <row r="1410" spans="1:36">
      <c r="A1410" t="s">
        <v>774</v>
      </c>
      <c r="B1410">
        <v>1</v>
      </c>
      <c r="C1410" t="s">
        <v>129</v>
      </c>
      <c r="D1410" t="s">
        <v>315</v>
      </c>
      <c r="E1410">
        <v>15</v>
      </c>
      <c r="F1410" t="s">
        <v>232</v>
      </c>
      <c r="G1410" s="54">
        <f>ROUNDUP(装备强化!$F$3*INDEX(装备强化!$C$12:$C$26,MATCH(装备强化附表!G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22</v>
      </c>
      <c r="H1410" s="54">
        <f t="shared" si="315"/>
        <v>44000</v>
      </c>
      <c r="I1410" s="54">
        <f>ROUNDUP(装备强化!$F$3*INDEX(装备强化!$C$12:$C$26,MATCH(装备强化附表!I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32</v>
      </c>
      <c r="J1410" s="54">
        <f t="shared" si="316"/>
        <v>64000</v>
      </c>
      <c r="K1410" s="54">
        <f>ROUNDUP(装备强化!$F$3*INDEX(装备强化!$C$12:$C$26,MATCH(装备强化附表!K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48</v>
      </c>
      <c r="L1410" s="54">
        <f t="shared" si="317"/>
        <v>96000</v>
      </c>
      <c r="M1410" s="54">
        <f>ROUNDUP(装备强化!$F$3*INDEX(装备强化!$C$12:$C$26,MATCH(装备强化附表!M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59</v>
      </c>
      <c r="N1410" s="54">
        <f t="shared" si="318"/>
        <v>118000</v>
      </c>
      <c r="O1410" s="54">
        <f>ROUNDUP(装备强化!$F$3*INDEX(装备强化!$C$12:$C$26,MATCH(装备强化附表!O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75</v>
      </c>
      <c r="P1410" s="54">
        <f t="shared" si="319"/>
        <v>150000</v>
      </c>
      <c r="Q1410" s="54">
        <f>ROUNDUP(装备强化!$F$3*INDEX(装备强化!$C$12:$C$26,MATCH(装备强化附表!Q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133</v>
      </c>
      <c r="R1410" s="54">
        <f t="shared" si="320"/>
        <v>266000</v>
      </c>
      <c r="S1410" s="54">
        <f>ROUNDUP(装备强化!$F$3*INDEX(装备强化!$C$12:$C$26,MATCH(装备强化附表!S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155</v>
      </c>
      <c r="T1410" s="54">
        <f t="shared" si="321"/>
        <v>310000</v>
      </c>
      <c r="U1410" s="54">
        <f>ROUNDUP(装备强化!$F$3*INDEX(装备强化!$C$12:$C$26,MATCH(装备强化附表!U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176</v>
      </c>
      <c r="V1410" s="54">
        <f t="shared" si="322"/>
        <v>352000</v>
      </c>
      <c r="W1410" s="54">
        <f>ROUNDUP(装备强化!$F$3*INDEX(装备强化!$C$12:$C$26,MATCH(装备强化附表!W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197</v>
      </c>
      <c r="X1410" s="54">
        <f t="shared" si="323"/>
        <v>394000</v>
      </c>
      <c r="Y1410" s="54">
        <f>ROUNDUP(装备强化!$F$3*INDEX(装备强化!$C$12:$C$26,MATCH(装备强化附表!Y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218</v>
      </c>
      <c r="Z1410" s="54">
        <f t="shared" si="324"/>
        <v>436000</v>
      </c>
      <c r="AA1410" s="54">
        <f>ROUNDUP(装备强化!$F$3*INDEX(装备强化!$C$12:$C$26,MATCH(装备强化附表!AA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383</v>
      </c>
      <c r="AB1410" s="54">
        <f t="shared" si="325"/>
        <v>766000</v>
      </c>
      <c r="AC1410" s="54">
        <f>ROUNDUP(装备强化!$F$3*INDEX(装备强化!$C$12:$C$26,MATCH(装备强化附表!AC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425</v>
      </c>
      <c r="AD1410" s="54">
        <f t="shared" si="326"/>
        <v>850000</v>
      </c>
      <c r="AE1410" s="54">
        <f>ROUNDUP(装备强化!$F$3*INDEX(装备强化!$C$12:$C$26,MATCH(装备强化附表!AE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468</v>
      </c>
      <c r="AF1410" s="54">
        <f t="shared" si="327"/>
        <v>936000</v>
      </c>
      <c r="AG1410" s="54">
        <f>ROUNDUP(装备强化!$F$3*INDEX(装备强化!$C$12:$C$26,MATCH(装备强化附表!AG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510</v>
      </c>
      <c r="AH1410" s="54">
        <f t="shared" si="328"/>
        <v>1020000</v>
      </c>
      <c r="AI1410" s="54">
        <f>ROUNDUP(装备强化!$F$3*INDEX(装备强化!$C$12:$C$26,MATCH(装备强化附表!AI$1,装备强化!$B$12:$B$26,0))*INDEX(装备强化!$G$12:$G$16,MATCH(装备强化附表!$D1410,装备强化!$F$12:$F$16,0))*(INDEX(装备强化!$K$12:$K$26,MATCH(装备强化附表!$E1410,装备强化!$J$12:$J$26,0))+IF($B1410=1,装备强化!$K$28,0))*INDEX(装备强化!$O$12:$O$21,MATCH(装备强化附表!$C1410,装备强化!$N$12:$N$21,0)),0)</f>
        <v>553</v>
      </c>
      <c r="AJ1410" s="54">
        <f t="shared" si="329"/>
        <v>1106000</v>
      </c>
    </row>
    <row r="1411" spans="1:36">
      <c r="A1411" t="s">
        <v>779</v>
      </c>
      <c r="B1411">
        <v>0</v>
      </c>
      <c r="C1411" t="s">
        <v>123</v>
      </c>
      <c r="D1411" t="s">
        <v>315</v>
      </c>
      <c r="E1411">
        <v>20</v>
      </c>
      <c r="F1411" t="s">
        <v>232</v>
      </c>
      <c r="G1411" s="54">
        <f>ROUNDUP(装备强化!$F$3*INDEX(装备强化!$C$12:$C$26,MATCH(装备强化附表!G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17</v>
      </c>
      <c r="H1411" s="54">
        <f t="shared" si="315"/>
        <v>34000</v>
      </c>
      <c r="I1411" s="54">
        <f>ROUNDUP(装备强化!$F$3*INDEX(装备强化!$C$12:$C$26,MATCH(装备强化附表!I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25</v>
      </c>
      <c r="J1411" s="54">
        <f t="shared" si="316"/>
        <v>50000</v>
      </c>
      <c r="K1411" s="54">
        <f>ROUNDUP(装备强化!$F$3*INDEX(装备强化!$C$12:$C$26,MATCH(装备强化附表!K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37</v>
      </c>
      <c r="L1411" s="54">
        <f t="shared" si="317"/>
        <v>74000</v>
      </c>
      <c r="M1411" s="54">
        <f>ROUNDUP(装备强化!$F$3*INDEX(装备强化!$C$12:$C$26,MATCH(装备强化附表!M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45</v>
      </c>
      <c r="N1411" s="54">
        <f t="shared" si="318"/>
        <v>90000</v>
      </c>
      <c r="O1411" s="54">
        <f>ROUNDUP(装备强化!$F$3*INDEX(装备强化!$C$12:$C$26,MATCH(装备强化附表!O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57</v>
      </c>
      <c r="P1411" s="54">
        <f t="shared" si="319"/>
        <v>114000</v>
      </c>
      <c r="Q1411" s="54">
        <f>ROUNDUP(装备强化!$F$3*INDEX(装备强化!$C$12:$C$26,MATCH(装备强化附表!Q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102</v>
      </c>
      <c r="R1411" s="54">
        <f t="shared" si="320"/>
        <v>204000</v>
      </c>
      <c r="S1411" s="54">
        <f>ROUNDUP(装备强化!$F$3*INDEX(装备强化!$C$12:$C$26,MATCH(装备强化附表!S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118</v>
      </c>
      <c r="T1411" s="54">
        <f t="shared" si="321"/>
        <v>236000</v>
      </c>
      <c r="U1411" s="54">
        <f>ROUNDUP(装备强化!$F$3*INDEX(装备强化!$C$12:$C$26,MATCH(装备强化附表!U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135</v>
      </c>
      <c r="V1411" s="54">
        <f t="shared" si="322"/>
        <v>270000</v>
      </c>
      <c r="W1411" s="54">
        <f>ROUNDUP(装备强化!$F$3*INDEX(装备强化!$C$12:$C$26,MATCH(装备强化附表!W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151</v>
      </c>
      <c r="X1411" s="54">
        <f t="shared" si="323"/>
        <v>302000</v>
      </c>
      <c r="Y1411" s="54">
        <f>ROUNDUP(装备强化!$F$3*INDEX(装备强化!$C$12:$C$26,MATCH(装备强化附表!Y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167</v>
      </c>
      <c r="Z1411" s="54">
        <f t="shared" si="324"/>
        <v>334000</v>
      </c>
      <c r="AA1411" s="54">
        <f>ROUNDUP(装备强化!$F$3*INDEX(装备强化!$C$12:$C$26,MATCH(装备强化附表!AA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293</v>
      </c>
      <c r="AB1411" s="54">
        <f t="shared" si="325"/>
        <v>586000</v>
      </c>
      <c r="AC1411" s="54">
        <f>ROUNDUP(装备强化!$F$3*INDEX(装备强化!$C$12:$C$26,MATCH(装备强化附表!AC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325</v>
      </c>
      <c r="AD1411" s="54">
        <f t="shared" si="326"/>
        <v>650000</v>
      </c>
      <c r="AE1411" s="54">
        <f>ROUNDUP(装备强化!$F$3*INDEX(装备强化!$C$12:$C$26,MATCH(装备强化附表!AE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358</v>
      </c>
      <c r="AF1411" s="54">
        <f t="shared" si="327"/>
        <v>716000</v>
      </c>
      <c r="AG1411" s="54">
        <f>ROUNDUP(装备强化!$F$3*INDEX(装备强化!$C$12:$C$26,MATCH(装备强化附表!AG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390</v>
      </c>
      <c r="AH1411" s="54">
        <f t="shared" si="328"/>
        <v>780000</v>
      </c>
      <c r="AI1411" s="54">
        <f>ROUNDUP(装备强化!$F$3*INDEX(装备强化!$C$12:$C$26,MATCH(装备强化附表!AI$1,装备强化!$B$12:$B$26,0))*INDEX(装备强化!$G$12:$G$16,MATCH(装备强化附表!$D1411,装备强化!$F$12:$F$16,0))*(INDEX(装备强化!$K$12:$K$26,MATCH(装备强化附表!$E1411,装备强化!$J$12:$J$26,0))+IF($B1411=1,装备强化!$K$28,0))*INDEX(装备强化!$O$12:$O$21,MATCH(装备强化附表!$C1411,装备强化!$N$12:$N$21,0)),0)</f>
        <v>423</v>
      </c>
      <c r="AJ1411" s="54">
        <f t="shared" si="329"/>
        <v>846000</v>
      </c>
    </row>
    <row r="1412" spans="1:36">
      <c r="A1412" t="s">
        <v>784</v>
      </c>
      <c r="B1412">
        <v>0</v>
      </c>
      <c r="C1412" t="s">
        <v>124</v>
      </c>
      <c r="D1412" t="s">
        <v>315</v>
      </c>
      <c r="E1412">
        <v>20</v>
      </c>
      <c r="F1412" t="s">
        <v>232</v>
      </c>
      <c r="G1412" s="54">
        <f>ROUNDUP(装备强化!$F$3*INDEX(装备强化!$C$12:$C$26,MATCH(装备强化附表!G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21</v>
      </c>
      <c r="H1412" s="54">
        <f t="shared" ref="H1412:H1475" si="330">G1412*2000</f>
        <v>42000</v>
      </c>
      <c r="I1412" s="54">
        <f>ROUNDUP(装备强化!$F$3*INDEX(装备强化!$C$12:$C$26,MATCH(装备强化附表!I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31</v>
      </c>
      <c r="J1412" s="54">
        <f t="shared" ref="J1412:J1475" si="331">I1412*2000</f>
        <v>62000</v>
      </c>
      <c r="K1412" s="54">
        <f>ROUNDUP(装备强化!$F$3*INDEX(装备强化!$C$12:$C$26,MATCH(装备强化附表!K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46</v>
      </c>
      <c r="L1412" s="54">
        <f t="shared" ref="L1412:L1475" si="332">K1412*2000</f>
        <v>92000</v>
      </c>
      <c r="M1412" s="54">
        <f>ROUNDUP(装备强化!$F$3*INDEX(装备强化!$C$12:$C$26,MATCH(装备强化附表!M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56</v>
      </c>
      <c r="N1412" s="54">
        <f t="shared" ref="N1412:N1475" si="333">M1412*2000</f>
        <v>112000</v>
      </c>
      <c r="O1412" s="54">
        <f>ROUNDUP(装备强化!$F$3*INDEX(装备强化!$C$12:$C$26,MATCH(装备强化附表!O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72</v>
      </c>
      <c r="P1412" s="54">
        <f t="shared" ref="P1412:P1475" si="334">O1412*2000</f>
        <v>144000</v>
      </c>
      <c r="Q1412" s="54">
        <f>ROUNDUP(装备强化!$F$3*INDEX(装备强化!$C$12:$C$26,MATCH(装备强化附表!Q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127</v>
      </c>
      <c r="R1412" s="54">
        <f t="shared" ref="R1412:R1475" si="335">Q1412*2000</f>
        <v>254000</v>
      </c>
      <c r="S1412" s="54">
        <f>ROUNDUP(装备强化!$F$3*INDEX(装备强化!$C$12:$C$26,MATCH(装备强化附表!S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148</v>
      </c>
      <c r="T1412" s="54">
        <f t="shared" ref="T1412:T1475" si="336">S1412*2000</f>
        <v>296000</v>
      </c>
      <c r="U1412" s="54">
        <f>ROUNDUP(装备强化!$F$3*INDEX(装备强化!$C$12:$C$26,MATCH(装备强化附表!U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168</v>
      </c>
      <c r="V1412" s="54">
        <f t="shared" ref="V1412:V1475" si="337">U1412*2000</f>
        <v>336000</v>
      </c>
      <c r="W1412" s="54">
        <f>ROUNDUP(装备强化!$F$3*INDEX(装备强化!$C$12:$C$26,MATCH(装备强化附表!W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188</v>
      </c>
      <c r="X1412" s="54">
        <f t="shared" ref="X1412:X1475" si="338">W1412*2000</f>
        <v>376000</v>
      </c>
      <c r="Y1412" s="54">
        <f>ROUNDUP(装备强化!$F$3*INDEX(装备强化!$C$12:$C$26,MATCH(装备强化附表!Y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209</v>
      </c>
      <c r="Z1412" s="54">
        <f t="shared" ref="Z1412:Z1475" si="339">Y1412*2000</f>
        <v>418000</v>
      </c>
      <c r="AA1412" s="54">
        <f>ROUNDUP(装备强化!$F$3*INDEX(装备强化!$C$12:$C$26,MATCH(装备强化附表!AA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366</v>
      </c>
      <c r="AB1412" s="54">
        <f t="shared" ref="AB1412:AB1475" si="340">AA1412*2000</f>
        <v>732000</v>
      </c>
      <c r="AC1412" s="54">
        <f>ROUNDUP(装备强化!$F$3*INDEX(装备强化!$C$12:$C$26,MATCH(装备强化附表!AC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407</v>
      </c>
      <c r="AD1412" s="54">
        <f t="shared" ref="AD1412:AD1475" si="341">AC1412*2000</f>
        <v>814000</v>
      </c>
      <c r="AE1412" s="54">
        <f>ROUNDUP(装备强化!$F$3*INDEX(装备强化!$C$12:$C$26,MATCH(装备强化附表!AE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447</v>
      </c>
      <c r="AF1412" s="54">
        <f t="shared" ref="AF1412:AF1475" si="342">AE1412*2000</f>
        <v>894000</v>
      </c>
      <c r="AG1412" s="54">
        <f>ROUNDUP(装备强化!$F$3*INDEX(装备强化!$C$12:$C$26,MATCH(装备强化附表!AG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488</v>
      </c>
      <c r="AH1412" s="54">
        <f t="shared" ref="AH1412:AH1475" si="343">AG1412*2000</f>
        <v>976000</v>
      </c>
      <c r="AI1412" s="54">
        <f>ROUNDUP(装备强化!$F$3*INDEX(装备强化!$C$12:$C$26,MATCH(装备强化附表!AI$1,装备强化!$B$12:$B$26,0))*INDEX(装备强化!$G$12:$G$16,MATCH(装备强化附表!$D1412,装备强化!$F$12:$F$16,0))*(INDEX(装备强化!$K$12:$K$26,MATCH(装备强化附表!$E1412,装备强化!$J$12:$J$26,0))+IF($B1412=1,装备强化!$K$28,0))*INDEX(装备强化!$O$12:$O$21,MATCH(装备强化附表!$C1412,装备强化!$N$12:$N$21,0)),0)</f>
        <v>529</v>
      </c>
      <c r="AJ1412" s="54">
        <f t="shared" ref="AJ1412:AJ1475" si="344">AI1412*2000</f>
        <v>1058000</v>
      </c>
    </row>
    <row r="1413" spans="1:36">
      <c r="A1413" t="s">
        <v>789</v>
      </c>
      <c r="B1413">
        <v>0</v>
      </c>
      <c r="C1413" t="s">
        <v>125</v>
      </c>
      <c r="D1413" t="s">
        <v>315</v>
      </c>
      <c r="E1413">
        <v>20</v>
      </c>
      <c r="F1413" t="s">
        <v>232</v>
      </c>
      <c r="G1413" s="54">
        <f>ROUNDUP(装备强化!$F$3*INDEX(装备强化!$C$12:$C$26,MATCH(装备强化附表!G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21</v>
      </c>
      <c r="H1413" s="54">
        <f t="shared" si="330"/>
        <v>42000</v>
      </c>
      <c r="I1413" s="54">
        <f>ROUNDUP(装备强化!$F$3*INDEX(装备强化!$C$12:$C$26,MATCH(装备强化附表!I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31</v>
      </c>
      <c r="J1413" s="54">
        <f t="shared" si="331"/>
        <v>62000</v>
      </c>
      <c r="K1413" s="54">
        <f>ROUNDUP(装备强化!$F$3*INDEX(装备强化!$C$12:$C$26,MATCH(装备强化附表!K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46</v>
      </c>
      <c r="L1413" s="54">
        <f t="shared" si="332"/>
        <v>92000</v>
      </c>
      <c r="M1413" s="54">
        <f>ROUNDUP(装备强化!$F$3*INDEX(装备强化!$C$12:$C$26,MATCH(装备强化附表!M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56</v>
      </c>
      <c r="N1413" s="54">
        <f t="shared" si="333"/>
        <v>112000</v>
      </c>
      <c r="O1413" s="54">
        <f>ROUNDUP(装备强化!$F$3*INDEX(装备强化!$C$12:$C$26,MATCH(装备强化附表!O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72</v>
      </c>
      <c r="P1413" s="54">
        <f t="shared" si="334"/>
        <v>144000</v>
      </c>
      <c r="Q1413" s="54">
        <f>ROUNDUP(装备强化!$F$3*INDEX(装备强化!$C$12:$C$26,MATCH(装备强化附表!Q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127</v>
      </c>
      <c r="R1413" s="54">
        <f t="shared" si="335"/>
        <v>254000</v>
      </c>
      <c r="S1413" s="54">
        <f>ROUNDUP(装备强化!$F$3*INDEX(装备强化!$C$12:$C$26,MATCH(装备强化附表!S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148</v>
      </c>
      <c r="T1413" s="54">
        <f t="shared" si="336"/>
        <v>296000</v>
      </c>
      <c r="U1413" s="54">
        <f>ROUNDUP(装备强化!$F$3*INDEX(装备强化!$C$12:$C$26,MATCH(装备强化附表!U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168</v>
      </c>
      <c r="V1413" s="54">
        <f t="shared" si="337"/>
        <v>336000</v>
      </c>
      <c r="W1413" s="54">
        <f>ROUNDUP(装备强化!$F$3*INDEX(装备强化!$C$12:$C$26,MATCH(装备强化附表!W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188</v>
      </c>
      <c r="X1413" s="54">
        <f t="shared" si="338"/>
        <v>376000</v>
      </c>
      <c r="Y1413" s="54">
        <f>ROUNDUP(装备强化!$F$3*INDEX(装备强化!$C$12:$C$26,MATCH(装备强化附表!Y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209</v>
      </c>
      <c r="Z1413" s="54">
        <f t="shared" si="339"/>
        <v>418000</v>
      </c>
      <c r="AA1413" s="54">
        <f>ROUNDUP(装备强化!$F$3*INDEX(装备强化!$C$12:$C$26,MATCH(装备强化附表!AA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366</v>
      </c>
      <c r="AB1413" s="54">
        <f t="shared" si="340"/>
        <v>732000</v>
      </c>
      <c r="AC1413" s="54">
        <f>ROUNDUP(装备强化!$F$3*INDEX(装备强化!$C$12:$C$26,MATCH(装备强化附表!AC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407</v>
      </c>
      <c r="AD1413" s="54">
        <f t="shared" si="341"/>
        <v>814000</v>
      </c>
      <c r="AE1413" s="54">
        <f>ROUNDUP(装备强化!$F$3*INDEX(装备强化!$C$12:$C$26,MATCH(装备强化附表!AE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447</v>
      </c>
      <c r="AF1413" s="54">
        <f t="shared" si="342"/>
        <v>894000</v>
      </c>
      <c r="AG1413" s="54">
        <f>ROUNDUP(装备强化!$F$3*INDEX(装备强化!$C$12:$C$26,MATCH(装备强化附表!AG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488</v>
      </c>
      <c r="AH1413" s="54">
        <f t="shared" si="343"/>
        <v>976000</v>
      </c>
      <c r="AI1413" s="54">
        <f>ROUNDUP(装备强化!$F$3*INDEX(装备强化!$C$12:$C$26,MATCH(装备强化附表!AI$1,装备强化!$B$12:$B$26,0))*INDEX(装备强化!$G$12:$G$16,MATCH(装备强化附表!$D1413,装备强化!$F$12:$F$16,0))*(INDEX(装备强化!$K$12:$K$26,MATCH(装备强化附表!$E1413,装备强化!$J$12:$J$26,0))+IF($B1413=1,装备强化!$K$28,0))*INDEX(装备强化!$O$12:$O$21,MATCH(装备强化附表!$C1413,装备强化!$N$12:$N$21,0)),0)</f>
        <v>529</v>
      </c>
      <c r="AJ1413" s="54">
        <f t="shared" si="344"/>
        <v>1058000</v>
      </c>
    </row>
    <row r="1414" spans="1:36">
      <c r="A1414" t="s">
        <v>794</v>
      </c>
      <c r="B1414">
        <v>0</v>
      </c>
      <c r="C1414" t="s">
        <v>130</v>
      </c>
      <c r="D1414" t="s">
        <v>315</v>
      </c>
      <c r="E1414">
        <v>20</v>
      </c>
      <c r="F1414" t="s">
        <v>232</v>
      </c>
      <c r="G1414" s="54">
        <f>ROUNDUP(装备强化!$F$3*INDEX(装备强化!$C$12:$C$26,MATCH(装备强化附表!G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17</v>
      </c>
      <c r="H1414" s="54">
        <f t="shared" si="330"/>
        <v>34000</v>
      </c>
      <c r="I1414" s="54">
        <f>ROUNDUP(装备强化!$F$3*INDEX(装备强化!$C$12:$C$26,MATCH(装备强化附表!I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25</v>
      </c>
      <c r="J1414" s="54">
        <f t="shared" si="331"/>
        <v>50000</v>
      </c>
      <c r="K1414" s="54">
        <f>ROUNDUP(装备强化!$F$3*INDEX(装备强化!$C$12:$C$26,MATCH(装备强化附表!K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37</v>
      </c>
      <c r="L1414" s="54">
        <f t="shared" si="332"/>
        <v>74000</v>
      </c>
      <c r="M1414" s="54">
        <f>ROUNDUP(装备强化!$F$3*INDEX(装备强化!$C$12:$C$26,MATCH(装备强化附表!M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45</v>
      </c>
      <c r="N1414" s="54">
        <f t="shared" si="333"/>
        <v>90000</v>
      </c>
      <c r="O1414" s="54">
        <f>ROUNDUP(装备强化!$F$3*INDEX(装备强化!$C$12:$C$26,MATCH(装备强化附表!O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57</v>
      </c>
      <c r="P1414" s="54">
        <f t="shared" si="334"/>
        <v>114000</v>
      </c>
      <c r="Q1414" s="54">
        <f>ROUNDUP(装备强化!$F$3*INDEX(装备强化!$C$12:$C$26,MATCH(装备强化附表!Q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102</v>
      </c>
      <c r="R1414" s="54">
        <f t="shared" si="335"/>
        <v>204000</v>
      </c>
      <c r="S1414" s="54">
        <f>ROUNDUP(装备强化!$F$3*INDEX(装备强化!$C$12:$C$26,MATCH(装备强化附表!S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118</v>
      </c>
      <c r="T1414" s="54">
        <f t="shared" si="336"/>
        <v>236000</v>
      </c>
      <c r="U1414" s="54">
        <f>ROUNDUP(装备强化!$F$3*INDEX(装备强化!$C$12:$C$26,MATCH(装备强化附表!U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135</v>
      </c>
      <c r="V1414" s="54">
        <f t="shared" si="337"/>
        <v>270000</v>
      </c>
      <c r="W1414" s="54">
        <f>ROUNDUP(装备强化!$F$3*INDEX(装备强化!$C$12:$C$26,MATCH(装备强化附表!W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151</v>
      </c>
      <c r="X1414" s="54">
        <f t="shared" si="338"/>
        <v>302000</v>
      </c>
      <c r="Y1414" s="54">
        <f>ROUNDUP(装备强化!$F$3*INDEX(装备强化!$C$12:$C$26,MATCH(装备强化附表!Y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167</v>
      </c>
      <c r="Z1414" s="54">
        <f t="shared" si="339"/>
        <v>334000</v>
      </c>
      <c r="AA1414" s="54">
        <f>ROUNDUP(装备强化!$F$3*INDEX(装备强化!$C$12:$C$26,MATCH(装备强化附表!AA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293</v>
      </c>
      <c r="AB1414" s="54">
        <f t="shared" si="340"/>
        <v>586000</v>
      </c>
      <c r="AC1414" s="54">
        <f>ROUNDUP(装备强化!$F$3*INDEX(装备强化!$C$12:$C$26,MATCH(装备强化附表!AC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325</v>
      </c>
      <c r="AD1414" s="54">
        <f t="shared" si="341"/>
        <v>650000</v>
      </c>
      <c r="AE1414" s="54">
        <f>ROUNDUP(装备强化!$F$3*INDEX(装备强化!$C$12:$C$26,MATCH(装备强化附表!AE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358</v>
      </c>
      <c r="AF1414" s="54">
        <f t="shared" si="342"/>
        <v>716000</v>
      </c>
      <c r="AG1414" s="54">
        <f>ROUNDUP(装备强化!$F$3*INDEX(装备强化!$C$12:$C$26,MATCH(装备强化附表!AG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390</v>
      </c>
      <c r="AH1414" s="54">
        <f t="shared" si="343"/>
        <v>780000</v>
      </c>
      <c r="AI1414" s="54">
        <f>ROUNDUP(装备强化!$F$3*INDEX(装备强化!$C$12:$C$26,MATCH(装备强化附表!AI$1,装备强化!$B$12:$B$26,0))*INDEX(装备强化!$G$12:$G$16,MATCH(装备强化附表!$D1414,装备强化!$F$12:$F$16,0))*(INDEX(装备强化!$K$12:$K$26,MATCH(装备强化附表!$E1414,装备强化!$J$12:$J$26,0))+IF($B1414=1,装备强化!$K$28,0))*INDEX(装备强化!$O$12:$O$21,MATCH(装备强化附表!$C1414,装备强化!$N$12:$N$21,0)),0)</f>
        <v>423</v>
      </c>
      <c r="AJ1414" s="54">
        <f t="shared" si="344"/>
        <v>846000</v>
      </c>
    </row>
    <row r="1415" spans="1:36">
      <c r="A1415" t="s">
        <v>799</v>
      </c>
      <c r="B1415">
        <v>0</v>
      </c>
      <c r="C1415" t="s">
        <v>131</v>
      </c>
      <c r="D1415" t="s">
        <v>315</v>
      </c>
      <c r="E1415">
        <v>20</v>
      </c>
      <c r="F1415" t="s">
        <v>232</v>
      </c>
      <c r="G1415" s="54">
        <f>ROUNDUP(装备强化!$F$3*INDEX(装备强化!$C$12:$C$26,MATCH(装备强化附表!G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17</v>
      </c>
      <c r="H1415" s="54">
        <f t="shared" si="330"/>
        <v>34000</v>
      </c>
      <c r="I1415" s="54">
        <f>ROUNDUP(装备强化!$F$3*INDEX(装备强化!$C$12:$C$26,MATCH(装备强化附表!I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25</v>
      </c>
      <c r="J1415" s="54">
        <f t="shared" si="331"/>
        <v>50000</v>
      </c>
      <c r="K1415" s="54">
        <f>ROUNDUP(装备强化!$F$3*INDEX(装备强化!$C$12:$C$26,MATCH(装备强化附表!K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37</v>
      </c>
      <c r="L1415" s="54">
        <f t="shared" si="332"/>
        <v>74000</v>
      </c>
      <c r="M1415" s="54">
        <f>ROUNDUP(装备强化!$F$3*INDEX(装备强化!$C$12:$C$26,MATCH(装备强化附表!M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45</v>
      </c>
      <c r="N1415" s="54">
        <f t="shared" si="333"/>
        <v>90000</v>
      </c>
      <c r="O1415" s="54">
        <f>ROUNDUP(装备强化!$F$3*INDEX(装备强化!$C$12:$C$26,MATCH(装备强化附表!O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57</v>
      </c>
      <c r="P1415" s="54">
        <f t="shared" si="334"/>
        <v>114000</v>
      </c>
      <c r="Q1415" s="54">
        <f>ROUNDUP(装备强化!$F$3*INDEX(装备强化!$C$12:$C$26,MATCH(装备强化附表!Q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102</v>
      </c>
      <c r="R1415" s="54">
        <f t="shared" si="335"/>
        <v>204000</v>
      </c>
      <c r="S1415" s="54">
        <f>ROUNDUP(装备强化!$F$3*INDEX(装备强化!$C$12:$C$26,MATCH(装备强化附表!S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118</v>
      </c>
      <c r="T1415" s="54">
        <f t="shared" si="336"/>
        <v>236000</v>
      </c>
      <c r="U1415" s="54">
        <f>ROUNDUP(装备强化!$F$3*INDEX(装备强化!$C$12:$C$26,MATCH(装备强化附表!U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135</v>
      </c>
      <c r="V1415" s="54">
        <f t="shared" si="337"/>
        <v>270000</v>
      </c>
      <c r="W1415" s="54">
        <f>ROUNDUP(装备强化!$F$3*INDEX(装备强化!$C$12:$C$26,MATCH(装备强化附表!W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151</v>
      </c>
      <c r="X1415" s="54">
        <f t="shared" si="338"/>
        <v>302000</v>
      </c>
      <c r="Y1415" s="54">
        <f>ROUNDUP(装备强化!$F$3*INDEX(装备强化!$C$12:$C$26,MATCH(装备强化附表!Y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167</v>
      </c>
      <c r="Z1415" s="54">
        <f t="shared" si="339"/>
        <v>334000</v>
      </c>
      <c r="AA1415" s="54">
        <f>ROUNDUP(装备强化!$F$3*INDEX(装备强化!$C$12:$C$26,MATCH(装备强化附表!AA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293</v>
      </c>
      <c r="AB1415" s="54">
        <f t="shared" si="340"/>
        <v>586000</v>
      </c>
      <c r="AC1415" s="54">
        <f>ROUNDUP(装备强化!$F$3*INDEX(装备强化!$C$12:$C$26,MATCH(装备强化附表!AC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325</v>
      </c>
      <c r="AD1415" s="54">
        <f t="shared" si="341"/>
        <v>650000</v>
      </c>
      <c r="AE1415" s="54">
        <f>ROUNDUP(装备强化!$F$3*INDEX(装备强化!$C$12:$C$26,MATCH(装备强化附表!AE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358</v>
      </c>
      <c r="AF1415" s="54">
        <f t="shared" si="342"/>
        <v>716000</v>
      </c>
      <c r="AG1415" s="54">
        <f>ROUNDUP(装备强化!$F$3*INDEX(装备强化!$C$12:$C$26,MATCH(装备强化附表!AG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390</v>
      </c>
      <c r="AH1415" s="54">
        <f t="shared" si="343"/>
        <v>780000</v>
      </c>
      <c r="AI1415" s="54">
        <f>ROUNDUP(装备强化!$F$3*INDEX(装备强化!$C$12:$C$26,MATCH(装备强化附表!AI$1,装备强化!$B$12:$B$26,0))*INDEX(装备强化!$G$12:$G$16,MATCH(装备强化附表!$D1415,装备强化!$F$12:$F$16,0))*(INDEX(装备强化!$K$12:$K$26,MATCH(装备强化附表!$E1415,装备强化!$J$12:$J$26,0))+IF($B1415=1,装备强化!$K$28,0))*INDEX(装备强化!$O$12:$O$21,MATCH(装备强化附表!$C1415,装备强化!$N$12:$N$21,0)),0)</f>
        <v>423</v>
      </c>
      <c r="AJ1415" s="54">
        <f t="shared" si="344"/>
        <v>846000</v>
      </c>
    </row>
    <row r="1416" spans="1:36">
      <c r="A1416" t="s">
        <v>804</v>
      </c>
      <c r="B1416">
        <v>0</v>
      </c>
      <c r="C1416" t="s">
        <v>132</v>
      </c>
      <c r="D1416" t="s">
        <v>315</v>
      </c>
      <c r="E1416">
        <v>20</v>
      </c>
      <c r="F1416" t="s">
        <v>232</v>
      </c>
      <c r="G1416" s="54">
        <f>ROUNDUP(装备强化!$F$3*INDEX(装备强化!$C$12:$C$26,MATCH(装备强化附表!G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10</v>
      </c>
      <c r="H1416" s="54">
        <f t="shared" si="330"/>
        <v>20000</v>
      </c>
      <c r="I1416" s="54">
        <f>ROUNDUP(装备强化!$F$3*INDEX(装备强化!$C$12:$C$26,MATCH(装备强化附表!I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15</v>
      </c>
      <c r="J1416" s="54">
        <f t="shared" si="331"/>
        <v>30000</v>
      </c>
      <c r="K1416" s="54">
        <f>ROUNDUP(装备强化!$F$3*INDEX(装备强化!$C$12:$C$26,MATCH(装备强化附表!K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22</v>
      </c>
      <c r="L1416" s="54">
        <f t="shared" si="332"/>
        <v>44000</v>
      </c>
      <c r="M1416" s="54">
        <f>ROUNDUP(装备强化!$F$3*INDEX(装备强化!$C$12:$C$26,MATCH(装备强化附表!M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27</v>
      </c>
      <c r="N1416" s="54">
        <f t="shared" si="333"/>
        <v>54000</v>
      </c>
      <c r="O1416" s="54">
        <f>ROUNDUP(装备强化!$F$3*INDEX(装备强化!$C$12:$C$26,MATCH(装备强化附表!O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35</v>
      </c>
      <c r="P1416" s="54">
        <f t="shared" si="334"/>
        <v>70000</v>
      </c>
      <c r="Q1416" s="54">
        <f>ROUNDUP(装备强化!$F$3*INDEX(装备强化!$C$12:$C$26,MATCH(装备强化附表!Q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61</v>
      </c>
      <c r="R1416" s="54">
        <f t="shared" si="335"/>
        <v>122000</v>
      </c>
      <c r="S1416" s="54">
        <f>ROUNDUP(装备强化!$F$3*INDEX(装备强化!$C$12:$C$26,MATCH(装备强化附表!S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71</v>
      </c>
      <c r="T1416" s="54">
        <f t="shared" si="336"/>
        <v>142000</v>
      </c>
      <c r="U1416" s="54">
        <f>ROUNDUP(装备强化!$F$3*INDEX(装备强化!$C$12:$C$26,MATCH(装备强化附表!U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81</v>
      </c>
      <c r="V1416" s="54">
        <f t="shared" si="337"/>
        <v>162000</v>
      </c>
      <c r="W1416" s="54">
        <f>ROUNDUP(装备强化!$F$3*INDEX(装备强化!$C$12:$C$26,MATCH(装备强化附表!W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91</v>
      </c>
      <c r="X1416" s="54">
        <f t="shared" si="338"/>
        <v>182000</v>
      </c>
      <c r="Y1416" s="54">
        <f>ROUNDUP(装备强化!$F$3*INDEX(装备强化!$C$12:$C$26,MATCH(装备强化附表!Y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100</v>
      </c>
      <c r="Z1416" s="54">
        <f t="shared" si="339"/>
        <v>200000</v>
      </c>
      <c r="AA1416" s="54">
        <f>ROUNDUP(装备强化!$F$3*INDEX(装备强化!$C$12:$C$26,MATCH(装备强化附表!AA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176</v>
      </c>
      <c r="AB1416" s="54">
        <f t="shared" si="340"/>
        <v>352000</v>
      </c>
      <c r="AC1416" s="54">
        <f>ROUNDUP(装备强化!$F$3*INDEX(装备强化!$C$12:$C$26,MATCH(装备强化附表!AC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195</v>
      </c>
      <c r="AD1416" s="54">
        <f t="shared" si="341"/>
        <v>390000</v>
      </c>
      <c r="AE1416" s="54">
        <f>ROUNDUP(装备强化!$F$3*INDEX(装备强化!$C$12:$C$26,MATCH(装备强化附表!AE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215</v>
      </c>
      <c r="AF1416" s="54">
        <f t="shared" si="342"/>
        <v>430000</v>
      </c>
      <c r="AG1416" s="54">
        <f>ROUNDUP(装备强化!$F$3*INDEX(装备强化!$C$12:$C$26,MATCH(装备强化附表!AG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234</v>
      </c>
      <c r="AH1416" s="54">
        <f t="shared" si="343"/>
        <v>468000</v>
      </c>
      <c r="AI1416" s="54">
        <f>ROUNDUP(装备强化!$F$3*INDEX(装备强化!$C$12:$C$26,MATCH(装备强化附表!AI$1,装备强化!$B$12:$B$26,0))*INDEX(装备强化!$G$12:$G$16,MATCH(装备强化附表!$D1416,装备强化!$F$12:$F$16,0))*(INDEX(装备强化!$K$12:$K$26,MATCH(装备强化附表!$E1416,装备强化!$J$12:$J$26,0))+IF($B1416=1,装备强化!$K$28,0))*INDEX(装备强化!$O$12:$O$21,MATCH(装备强化附表!$C1416,装备强化!$N$12:$N$21,0)),0)</f>
        <v>254</v>
      </c>
      <c r="AJ1416" s="54">
        <f t="shared" si="344"/>
        <v>508000</v>
      </c>
    </row>
    <row r="1417" spans="1:36">
      <c r="A1417" t="s">
        <v>809</v>
      </c>
      <c r="B1417">
        <v>0</v>
      </c>
      <c r="C1417" t="s">
        <v>127</v>
      </c>
      <c r="D1417" t="s">
        <v>315</v>
      </c>
      <c r="E1417">
        <v>20</v>
      </c>
      <c r="F1417" t="s">
        <v>135</v>
      </c>
      <c r="G1417" s="54">
        <f>ROUNDUP(装备强化!$F$3*INDEX(装备强化!$C$12:$C$26,MATCH(装备强化附表!G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33</v>
      </c>
      <c r="H1417" s="54">
        <f t="shared" si="330"/>
        <v>66000</v>
      </c>
      <c r="I1417" s="54">
        <f>ROUNDUP(装备强化!$F$3*INDEX(装备强化!$C$12:$C$26,MATCH(装备强化附表!I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49</v>
      </c>
      <c r="J1417" s="54">
        <f t="shared" si="331"/>
        <v>98000</v>
      </c>
      <c r="K1417" s="54">
        <f>ROUNDUP(装备强化!$F$3*INDEX(装备强化!$C$12:$C$26,MATCH(装备强化附表!K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74</v>
      </c>
      <c r="L1417" s="54">
        <f t="shared" si="332"/>
        <v>148000</v>
      </c>
      <c r="M1417" s="54">
        <f>ROUNDUP(装备强化!$F$3*INDEX(装备强化!$C$12:$C$26,MATCH(装备强化附表!M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90</v>
      </c>
      <c r="N1417" s="54">
        <f t="shared" si="333"/>
        <v>180000</v>
      </c>
      <c r="O1417" s="54">
        <f>ROUNDUP(装备强化!$F$3*INDEX(装备强化!$C$12:$C$26,MATCH(装备强化附表!O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114</v>
      </c>
      <c r="P1417" s="54">
        <f t="shared" si="334"/>
        <v>228000</v>
      </c>
      <c r="Q1417" s="54">
        <f>ROUNDUP(装备强化!$F$3*INDEX(装备强化!$C$12:$C$26,MATCH(装备强化附表!Q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204</v>
      </c>
      <c r="R1417" s="54">
        <f t="shared" si="335"/>
        <v>408000</v>
      </c>
      <c r="S1417" s="54">
        <f>ROUNDUP(装备强化!$F$3*INDEX(装备强化!$C$12:$C$26,MATCH(装备强化附表!S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236</v>
      </c>
      <c r="T1417" s="54">
        <f t="shared" si="336"/>
        <v>472000</v>
      </c>
      <c r="U1417" s="54">
        <f>ROUNDUP(装备强化!$F$3*INDEX(装备强化!$C$12:$C$26,MATCH(装备强化附表!U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269</v>
      </c>
      <c r="V1417" s="54">
        <f t="shared" si="337"/>
        <v>538000</v>
      </c>
      <c r="W1417" s="54">
        <f>ROUNDUP(装备强化!$F$3*INDEX(装备强化!$C$12:$C$26,MATCH(装备强化附表!W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301</v>
      </c>
      <c r="X1417" s="54">
        <f t="shared" si="338"/>
        <v>602000</v>
      </c>
      <c r="Y1417" s="54">
        <f>ROUNDUP(装备强化!$F$3*INDEX(装备强化!$C$12:$C$26,MATCH(装备强化附表!Y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334</v>
      </c>
      <c r="Z1417" s="54">
        <f t="shared" si="339"/>
        <v>668000</v>
      </c>
      <c r="AA1417" s="54">
        <f>ROUNDUP(装备强化!$F$3*INDEX(装备强化!$C$12:$C$26,MATCH(装备强化附表!AA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585</v>
      </c>
      <c r="AB1417" s="54">
        <f t="shared" si="340"/>
        <v>1170000</v>
      </c>
      <c r="AC1417" s="54">
        <f>ROUNDUP(装备强化!$F$3*INDEX(装备强化!$C$12:$C$26,MATCH(装备强化附表!AC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650</v>
      </c>
      <c r="AD1417" s="54">
        <f t="shared" si="341"/>
        <v>1300000</v>
      </c>
      <c r="AE1417" s="54">
        <f>ROUNDUP(装备强化!$F$3*INDEX(装备强化!$C$12:$C$26,MATCH(装备强化附表!AE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715</v>
      </c>
      <c r="AF1417" s="54">
        <f t="shared" si="342"/>
        <v>1430000</v>
      </c>
      <c r="AG1417" s="54">
        <f>ROUNDUP(装备强化!$F$3*INDEX(装备强化!$C$12:$C$26,MATCH(装备强化附表!AG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780</v>
      </c>
      <c r="AH1417" s="54">
        <f t="shared" si="343"/>
        <v>1560000</v>
      </c>
      <c r="AI1417" s="54">
        <f>ROUNDUP(装备强化!$F$3*INDEX(装备强化!$C$12:$C$26,MATCH(装备强化附表!AI$1,装备强化!$B$12:$B$26,0))*INDEX(装备强化!$G$12:$G$16,MATCH(装备强化附表!$D1417,装备强化!$F$12:$F$16,0))*(INDEX(装备强化!$K$12:$K$26,MATCH(装备强化附表!$E1417,装备强化!$J$12:$J$26,0))+IF($B1417=1,装备强化!$K$28,0))*INDEX(装备强化!$O$12:$O$21,MATCH(装备强化附表!$C1417,装备强化!$N$12:$N$21,0)),0)</f>
        <v>845</v>
      </c>
      <c r="AJ1417" s="54">
        <f t="shared" si="344"/>
        <v>1690000</v>
      </c>
    </row>
    <row r="1418" spans="1:36">
      <c r="A1418" t="s">
        <v>814</v>
      </c>
      <c r="B1418">
        <v>1</v>
      </c>
      <c r="C1418" t="s">
        <v>127</v>
      </c>
      <c r="D1418" t="s">
        <v>315</v>
      </c>
      <c r="E1418">
        <v>20</v>
      </c>
      <c r="F1418" t="s">
        <v>135</v>
      </c>
      <c r="G1418" s="54">
        <f>ROUNDUP(装备强化!$F$3*INDEX(装备强化!$C$12:$C$26,MATCH(装备强化附表!G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48</v>
      </c>
      <c r="H1418" s="54">
        <f t="shared" si="330"/>
        <v>96000</v>
      </c>
      <c r="I1418" s="54">
        <f>ROUNDUP(装备强化!$F$3*INDEX(装备强化!$C$12:$C$26,MATCH(装备强化附表!I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72</v>
      </c>
      <c r="J1418" s="54">
        <f t="shared" si="331"/>
        <v>144000</v>
      </c>
      <c r="K1418" s="54">
        <f>ROUNDUP(装备强化!$F$3*INDEX(装备强化!$C$12:$C$26,MATCH(装备强化附表!K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107</v>
      </c>
      <c r="L1418" s="54">
        <f t="shared" si="332"/>
        <v>214000</v>
      </c>
      <c r="M1418" s="54">
        <f>ROUNDUP(装备强化!$F$3*INDEX(装备强化!$C$12:$C$26,MATCH(装备强化附表!M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131</v>
      </c>
      <c r="N1418" s="54">
        <f t="shared" si="333"/>
        <v>262000</v>
      </c>
      <c r="O1418" s="54">
        <f>ROUNDUP(装备强化!$F$3*INDEX(装备强化!$C$12:$C$26,MATCH(装备强化附表!O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167</v>
      </c>
      <c r="P1418" s="54">
        <f t="shared" si="334"/>
        <v>334000</v>
      </c>
      <c r="Q1418" s="54">
        <f>ROUNDUP(装备强化!$F$3*INDEX(装备强化!$C$12:$C$26,MATCH(装备强化附表!Q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297</v>
      </c>
      <c r="R1418" s="54">
        <f t="shared" si="335"/>
        <v>594000</v>
      </c>
      <c r="S1418" s="54">
        <f>ROUNDUP(装备强化!$F$3*INDEX(装备强化!$C$12:$C$26,MATCH(装备强化附表!S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345</v>
      </c>
      <c r="T1418" s="54">
        <f t="shared" si="336"/>
        <v>690000</v>
      </c>
      <c r="U1418" s="54">
        <f>ROUNDUP(装备强化!$F$3*INDEX(装备强化!$C$12:$C$26,MATCH(装备强化附表!U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392</v>
      </c>
      <c r="V1418" s="54">
        <f t="shared" si="337"/>
        <v>784000</v>
      </c>
      <c r="W1418" s="54">
        <f>ROUNDUP(装备强化!$F$3*INDEX(装备强化!$C$12:$C$26,MATCH(装备强化附表!W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440</v>
      </c>
      <c r="X1418" s="54">
        <f t="shared" si="338"/>
        <v>880000</v>
      </c>
      <c r="Y1418" s="54">
        <f>ROUNDUP(装备强化!$F$3*INDEX(装备强化!$C$12:$C$26,MATCH(装备强化附表!Y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487</v>
      </c>
      <c r="Z1418" s="54">
        <f t="shared" si="339"/>
        <v>974000</v>
      </c>
      <c r="AA1418" s="54">
        <f>ROUNDUP(装备强化!$F$3*INDEX(装备强化!$C$12:$C$26,MATCH(装备强化附表!AA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855</v>
      </c>
      <c r="AB1418" s="54">
        <f t="shared" si="340"/>
        <v>1710000</v>
      </c>
      <c r="AC1418" s="54">
        <f>ROUNDUP(装备强化!$F$3*INDEX(装备强化!$C$12:$C$26,MATCH(装备强化附表!AC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950</v>
      </c>
      <c r="AD1418" s="54">
        <f t="shared" si="341"/>
        <v>1900000</v>
      </c>
      <c r="AE1418" s="54">
        <f>ROUNDUP(装备强化!$F$3*INDEX(装备强化!$C$12:$C$26,MATCH(装备强化附表!AE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1045</v>
      </c>
      <c r="AF1418" s="54">
        <f t="shared" si="342"/>
        <v>2090000</v>
      </c>
      <c r="AG1418" s="54">
        <f>ROUNDUP(装备强化!$F$3*INDEX(装备强化!$C$12:$C$26,MATCH(装备强化附表!AG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1140</v>
      </c>
      <c r="AH1418" s="54">
        <f t="shared" si="343"/>
        <v>2280000</v>
      </c>
      <c r="AI1418" s="54">
        <f>ROUNDUP(装备强化!$F$3*INDEX(装备强化!$C$12:$C$26,MATCH(装备强化附表!AI$1,装备强化!$B$12:$B$26,0))*INDEX(装备强化!$G$12:$G$16,MATCH(装备强化附表!$D1418,装备强化!$F$12:$F$16,0))*(INDEX(装备强化!$K$12:$K$26,MATCH(装备强化附表!$E1418,装备强化!$J$12:$J$26,0))+IF($B1418=1,装备强化!$K$28,0))*INDEX(装备强化!$O$12:$O$21,MATCH(装备强化附表!$C1418,装备强化!$N$12:$N$21,0)),0)</f>
        <v>1235</v>
      </c>
      <c r="AJ1418" s="54">
        <f t="shared" si="344"/>
        <v>2470000</v>
      </c>
    </row>
    <row r="1419" spans="1:36">
      <c r="A1419" t="s">
        <v>819</v>
      </c>
      <c r="B1419">
        <v>0</v>
      </c>
      <c r="C1419" t="s">
        <v>128</v>
      </c>
      <c r="D1419" t="s">
        <v>315</v>
      </c>
      <c r="E1419">
        <v>20</v>
      </c>
      <c r="F1419" t="s">
        <v>135</v>
      </c>
      <c r="G1419" s="54">
        <f>ROUNDUP(装备强化!$F$3*INDEX(装备强化!$C$12:$C$26,MATCH(装备强化附表!G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21</v>
      </c>
      <c r="H1419" s="54">
        <f t="shared" si="330"/>
        <v>42000</v>
      </c>
      <c r="I1419" s="54">
        <f>ROUNDUP(装备强化!$F$3*INDEX(装备强化!$C$12:$C$26,MATCH(装备强化附表!I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31</v>
      </c>
      <c r="J1419" s="54">
        <f t="shared" si="331"/>
        <v>62000</v>
      </c>
      <c r="K1419" s="54">
        <f>ROUNDUP(装备强化!$F$3*INDEX(装备强化!$C$12:$C$26,MATCH(装备强化附表!K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46</v>
      </c>
      <c r="L1419" s="54">
        <f t="shared" si="332"/>
        <v>92000</v>
      </c>
      <c r="M1419" s="54">
        <f>ROUNDUP(装备强化!$F$3*INDEX(装备强化!$C$12:$C$26,MATCH(装备强化附表!M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56</v>
      </c>
      <c r="N1419" s="54">
        <f t="shared" si="333"/>
        <v>112000</v>
      </c>
      <c r="O1419" s="54">
        <f>ROUNDUP(装备强化!$F$3*INDEX(装备强化!$C$12:$C$26,MATCH(装备强化附表!O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72</v>
      </c>
      <c r="P1419" s="54">
        <f t="shared" si="334"/>
        <v>144000</v>
      </c>
      <c r="Q1419" s="54">
        <f>ROUNDUP(装备强化!$F$3*INDEX(装备强化!$C$12:$C$26,MATCH(装备强化附表!Q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127</v>
      </c>
      <c r="R1419" s="54">
        <f t="shared" si="335"/>
        <v>254000</v>
      </c>
      <c r="S1419" s="54">
        <f>ROUNDUP(装备强化!$F$3*INDEX(装备强化!$C$12:$C$26,MATCH(装备强化附表!S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148</v>
      </c>
      <c r="T1419" s="54">
        <f t="shared" si="336"/>
        <v>296000</v>
      </c>
      <c r="U1419" s="54">
        <f>ROUNDUP(装备强化!$F$3*INDEX(装备强化!$C$12:$C$26,MATCH(装备强化附表!U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168</v>
      </c>
      <c r="V1419" s="54">
        <f t="shared" si="337"/>
        <v>336000</v>
      </c>
      <c r="W1419" s="54">
        <f>ROUNDUP(装备强化!$F$3*INDEX(装备强化!$C$12:$C$26,MATCH(装备强化附表!W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188</v>
      </c>
      <c r="X1419" s="54">
        <f t="shared" si="338"/>
        <v>376000</v>
      </c>
      <c r="Y1419" s="54">
        <f>ROUNDUP(装备强化!$F$3*INDEX(装备强化!$C$12:$C$26,MATCH(装备强化附表!Y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209</v>
      </c>
      <c r="Z1419" s="54">
        <f t="shared" si="339"/>
        <v>418000</v>
      </c>
      <c r="AA1419" s="54">
        <f>ROUNDUP(装备强化!$F$3*INDEX(装备强化!$C$12:$C$26,MATCH(装备强化附表!AA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366</v>
      </c>
      <c r="AB1419" s="54">
        <f t="shared" si="340"/>
        <v>732000</v>
      </c>
      <c r="AC1419" s="54">
        <f>ROUNDUP(装备强化!$F$3*INDEX(装备强化!$C$12:$C$26,MATCH(装备强化附表!AC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407</v>
      </c>
      <c r="AD1419" s="54">
        <f t="shared" si="341"/>
        <v>814000</v>
      </c>
      <c r="AE1419" s="54">
        <f>ROUNDUP(装备强化!$F$3*INDEX(装备强化!$C$12:$C$26,MATCH(装备强化附表!AE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447</v>
      </c>
      <c r="AF1419" s="54">
        <f t="shared" si="342"/>
        <v>894000</v>
      </c>
      <c r="AG1419" s="54">
        <f>ROUNDUP(装备强化!$F$3*INDEX(装备强化!$C$12:$C$26,MATCH(装备强化附表!AG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488</v>
      </c>
      <c r="AH1419" s="54">
        <f t="shared" si="343"/>
        <v>976000</v>
      </c>
      <c r="AI1419" s="54">
        <f>ROUNDUP(装备强化!$F$3*INDEX(装备强化!$C$12:$C$26,MATCH(装备强化附表!AI$1,装备强化!$B$12:$B$26,0))*INDEX(装备强化!$G$12:$G$16,MATCH(装备强化附表!$D1419,装备强化!$F$12:$F$16,0))*(INDEX(装备强化!$K$12:$K$26,MATCH(装备强化附表!$E1419,装备强化!$J$12:$J$26,0))+IF($B1419=1,装备强化!$K$28,0))*INDEX(装备强化!$O$12:$O$21,MATCH(装备强化附表!$C1419,装备强化!$N$12:$N$21,0)),0)</f>
        <v>529</v>
      </c>
      <c r="AJ1419" s="54">
        <f t="shared" si="344"/>
        <v>1058000</v>
      </c>
    </row>
    <row r="1420" spans="1:36">
      <c r="A1420" t="s">
        <v>824</v>
      </c>
      <c r="B1420">
        <v>1</v>
      </c>
      <c r="C1420" t="s">
        <v>128</v>
      </c>
      <c r="D1420" t="s">
        <v>315</v>
      </c>
      <c r="E1420">
        <v>20</v>
      </c>
      <c r="F1420" t="s">
        <v>135</v>
      </c>
      <c r="G1420" s="54">
        <f>ROUNDUP(装备强化!$F$3*INDEX(装备强化!$C$12:$C$26,MATCH(装备强化附表!G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30</v>
      </c>
      <c r="H1420" s="54">
        <f t="shared" si="330"/>
        <v>60000</v>
      </c>
      <c r="I1420" s="54">
        <f>ROUNDUP(装备强化!$F$3*INDEX(装备强化!$C$12:$C$26,MATCH(装备强化附表!I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45</v>
      </c>
      <c r="J1420" s="54">
        <f t="shared" si="331"/>
        <v>90000</v>
      </c>
      <c r="K1420" s="54">
        <f>ROUNDUP(装备强化!$F$3*INDEX(装备强化!$C$12:$C$26,MATCH(装备强化附表!K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67</v>
      </c>
      <c r="L1420" s="54">
        <f t="shared" si="332"/>
        <v>134000</v>
      </c>
      <c r="M1420" s="54">
        <f>ROUNDUP(装备强化!$F$3*INDEX(装备强化!$C$12:$C$26,MATCH(装备强化附表!M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82</v>
      </c>
      <c r="N1420" s="54">
        <f t="shared" si="333"/>
        <v>164000</v>
      </c>
      <c r="O1420" s="54">
        <f>ROUNDUP(装备强化!$F$3*INDEX(装备强化!$C$12:$C$26,MATCH(装备强化附表!O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104</v>
      </c>
      <c r="P1420" s="54">
        <f t="shared" si="334"/>
        <v>208000</v>
      </c>
      <c r="Q1420" s="54">
        <f>ROUNDUP(装备强化!$F$3*INDEX(装备强化!$C$12:$C$26,MATCH(装备强化附表!Q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186</v>
      </c>
      <c r="R1420" s="54">
        <f t="shared" si="335"/>
        <v>372000</v>
      </c>
      <c r="S1420" s="54">
        <f>ROUNDUP(装备强化!$F$3*INDEX(装备强化!$C$12:$C$26,MATCH(装备强化附表!S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216</v>
      </c>
      <c r="T1420" s="54">
        <f t="shared" si="336"/>
        <v>432000</v>
      </c>
      <c r="U1420" s="54">
        <f>ROUNDUP(装备强化!$F$3*INDEX(装备强化!$C$12:$C$26,MATCH(装备强化附表!U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245</v>
      </c>
      <c r="V1420" s="54">
        <f t="shared" si="337"/>
        <v>490000</v>
      </c>
      <c r="W1420" s="54">
        <f>ROUNDUP(装备强化!$F$3*INDEX(装备强化!$C$12:$C$26,MATCH(装备强化附表!W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275</v>
      </c>
      <c r="X1420" s="54">
        <f t="shared" si="338"/>
        <v>550000</v>
      </c>
      <c r="Y1420" s="54">
        <f>ROUNDUP(装备强化!$F$3*INDEX(装备强化!$C$12:$C$26,MATCH(装备强化附表!Y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305</v>
      </c>
      <c r="Z1420" s="54">
        <f t="shared" si="339"/>
        <v>610000</v>
      </c>
      <c r="AA1420" s="54">
        <f>ROUNDUP(装备强化!$F$3*INDEX(装备强化!$C$12:$C$26,MATCH(装备强化附表!AA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535</v>
      </c>
      <c r="AB1420" s="54">
        <f t="shared" si="340"/>
        <v>1070000</v>
      </c>
      <c r="AC1420" s="54">
        <f>ROUNDUP(装备强化!$F$3*INDEX(装备强化!$C$12:$C$26,MATCH(装备强化附表!AC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594</v>
      </c>
      <c r="AD1420" s="54">
        <f t="shared" si="341"/>
        <v>1188000</v>
      </c>
      <c r="AE1420" s="54">
        <f>ROUNDUP(装备强化!$F$3*INDEX(装备强化!$C$12:$C$26,MATCH(装备强化附表!AE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654</v>
      </c>
      <c r="AF1420" s="54">
        <f t="shared" si="342"/>
        <v>1308000</v>
      </c>
      <c r="AG1420" s="54">
        <f>ROUNDUP(装备强化!$F$3*INDEX(装备强化!$C$12:$C$26,MATCH(装备强化附表!AG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713</v>
      </c>
      <c r="AH1420" s="54">
        <f t="shared" si="343"/>
        <v>1426000</v>
      </c>
      <c r="AI1420" s="54">
        <f>ROUNDUP(装备强化!$F$3*INDEX(装备强化!$C$12:$C$26,MATCH(装备强化附表!AI$1,装备强化!$B$12:$B$26,0))*INDEX(装备强化!$G$12:$G$16,MATCH(装备强化附表!$D1420,装备强化!$F$12:$F$16,0))*(INDEX(装备强化!$K$12:$K$26,MATCH(装备强化附表!$E1420,装备强化!$J$12:$J$26,0))+IF($B1420=1,装备强化!$K$28,0))*INDEX(装备强化!$O$12:$O$21,MATCH(装备强化附表!$C1420,装备强化!$N$12:$N$21,0)),0)</f>
        <v>772</v>
      </c>
      <c r="AJ1420" s="54">
        <f t="shared" si="344"/>
        <v>1544000</v>
      </c>
    </row>
    <row r="1421" spans="1:36">
      <c r="A1421" t="s">
        <v>829</v>
      </c>
      <c r="B1421">
        <v>0</v>
      </c>
      <c r="C1421" t="s">
        <v>127</v>
      </c>
      <c r="D1421" t="s">
        <v>315</v>
      </c>
      <c r="E1421">
        <v>20</v>
      </c>
      <c r="F1421" t="s">
        <v>139</v>
      </c>
      <c r="G1421" s="54">
        <f>ROUNDUP(装备强化!$F$3*INDEX(装备强化!$C$12:$C$26,MATCH(装备强化附表!G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33</v>
      </c>
      <c r="H1421" s="54">
        <f t="shared" si="330"/>
        <v>66000</v>
      </c>
      <c r="I1421" s="54">
        <f>ROUNDUP(装备强化!$F$3*INDEX(装备强化!$C$12:$C$26,MATCH(装备强化附表!I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49</v>
      </c>
      <c r="J1421" s="54">
        <f t="shared" si="331"/>
        <v>98000</v>
      </c>
      <c r="K1421" s="54">
        <f>ROUNDUP(装备强化!$F$3*INDEX(装备强化!$C$12:$C$26,MATCH(装备强化附表!K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74</v>
      </c>
      <c r="L1421" s="54">
        <f t="shared" si="332"/>
        <v>148000</v>
      </c>
      <c r="M1421" s="54">
        <f>ROUNDUP(装备强化!$F$3*INDEX(装备强化!$C$12:$C$26,MATCH(装备强化附表!M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90</v>
      </c>
      <c r="N1421" s="54">
        <f t="shared" si="333"/>
        <v>180000</v>
      </c>
      <c r="O1421" s="54">
        <f>ROUNDUP(装备强化!$F$3*INDEX(装备强化!$C$12:$C$26,MATCH(装备强化附表!O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114</v>
      </c>
      <c r="P1421" s="54">
        <f t="shared" si="334"/>
        <v>228000</v>
      </c>
      <c r="Q1421" s="54">
        <f>ROUNDUP(装备强化!$F$3*INDEX(装备强化!$C$12:$C$26,MATCH(装备强化附表!Q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204</v>
      </c>
      <c r="R1421" s="54">
        <f t="shared" si="335"/>
        <v>408000</v>
      </c>
      <c r="S1421" s="54">
        <f>ROUNDUP(装备强化!$F$3*INDEX(装备强化!$C$12:$C$26,MATCH(装备强化附表!S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236</v>
      </c>
      <c r="T1421" s="54">
        <f t="shared" si="336"/>
        <v>472000</v>
      </c>
      <c r="U1421" s="54">
        <f>ROUNDUP(装备强化!$F$3*INDEX(装备强化!$C$12:$C$26,MATCH(装备强化附表!U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269</v>
      </c>
      <c r="V1421" s="54">
        <f t="shared" si="337"/>
        <v>538000</v>
      </c>
      <c r="W1421" s="54">
        <f>ROUNDUP(装备强化!$F$3*INDEX(装备强化!$C$12:$C$26,MATCH(装备强化附表!W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301</v>
      </c>
      <c r="X1421" s="54">
        <f t="shared" si="338"/>
        <v>602000</v>
      </c>
      <c r="Y1421" s="54">
        <f>ROUNDUP(装备强化!$F$3*INDEX(装备强化!$C$12:$C$26,MATCH(装备强化附表!Y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334</v>
      </c>
      <c r="Z1421" s="54">
        <f t="shared" si="339"/>
        <v>668000</v>
      </c>
      <c r="AA1421" s="54">
        <f>ROUNDUP(装备强化!$F$3*INDEX(装备强化!$C$12:$C$26,MATCH(装备强化附表!AA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585</v>
      </c>
      <c r="AB1421" s="54">
        <f t="shared" si="340"/>
        <v>1170000</v>
      </c>
      <c r="AC1421" s="54">
        <f>ROUNDUP(装备强化!$F$3*INDEX(装备强化!$C$12:$C$26,MATCH(装备强化附表!AC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650</v>
      </c>
      <c r="AD1421" s="54">
        <f t="shared" si="341"/>
        <v>1300000</v>
      </c>
      <c r="AE1421" s="54">
        <f>ROUNDUP(装备强化!$F$3*INDEX(装备强化!$C$12:$C$26,MATCH(装备强化附表!AE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715</v>
      </c>
      <c r="AF1421" s="54">
        <f t="shared" si="342"/>
        <v>1430000</v>
      </c>
      <c r="AG1421" s="54">
        <f>ROUNDUP(装备强化!$F$3*INDEX(装备强化!$C$12:$C$26,MATCH(装备强化附表!AG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780</v>
      </c>
      <c r="AH1421" s="54">
        <f t="shared" si="343"/>
        <v>1560000</v>
      </c>
      <c r="AI1421" s="54">
        <f>ROUNDUP(装备强化!$F$3*INDEX(装备强化!$C$12:$C$26,MATCH(装备强化附表!AI$1,装备强化!$B$12:$B$26,0))*INDEX(装备强化!$G$12:$G$16,MATCH(装备强化附表!$D1421,装备强化!$F$12:$F$16,0))*(INDEX(装备强化!$K$12:$K$26,MATCH(装备强化附表!$E1421,装备强化!$J$12:$J$26,0))+IF($B1421=1,装备强化!$K$28,0))*INDEX(装备强化!$O$12:$O$21,MATCH(装备强化附表!$C1421,装备强化!$N$12:$N$21,0)),0)</f>
        <v>845</v>
      </c>
      <c r="AJ1421" s="54">
        <f t="shared" si="344"/>
        <v>1690000</v>
      </c>
    </row>
    <row r="1422" spans="1:36">
      <c r="A1422" t="s">
        <v>834</v>
      </c>
      <c r="B1422">
        <v>1</v>
      </c>
      <c r="C1422" t="s">
        <v>127</v>
      </c>
      <c r="D1422" t="s">
        <v>315</v>
      </c>
      <c r="E1422">
        <v>20</v>
      </c>
      <c r="F1422" t="s">
        <v>139</v>
      </c>
      <c r="G1422" s="54">
        <f>ROUNDUP(装备强化!$F$3*INDEX(装备强化!$C$12:$C$26,MATCH(装备强化附表!G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48</v>
      </c>
      <c r="H1422" s="54">
        <f t="shared" si="330"/>
        <v>96000</v>
      </c>
      <c r="I1422" s="54">
        <f>ROUNDUP(装备强化!$F$3*INDEX(装备强化!$C$12:$C$26,MATCH(装备强化附表!I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72</v>
      </c>
      <c r="J1422" s="54">
        <f t="shared" si="331"/>
        <v>144000</v>
      </c>
      <c r="K1422" s="54">
        <f>ROUNDUP(装备强化!$F$3*INDEX(装备强化!$C$12:$C$26,MATCH(装备强化附表!K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107</v>
      </c>
      <c r="L1422" s="54">
        <f t="shared" si="332"/>
        <v>214000</v>
      </c>
      <c r="M1422" s="54">
        <f>ROUNDUP(装备强化!$F$3*INDEX(装备强化!$C$12:$C$26,MATCH(装备强化附表!M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131</v>
      </c>
      <c r="N1422" s="54">
        <f t="shared" si="333"/>
        <v>262000</v>
      </c>
      <c r="O1422" s="54">
        <f>ROUNDUP(装备强化!$F$3*INDEX(装备强化!$C$12:$C$26,MATCH(装备强化附表!O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167</v>
      </c>
      <c r="P1422" s="54">
        <f t="shared" si="334"/>
        <v>334000</v>
      </c>
      <c r="Q1422" s="54">
        <f>ROUNDUP(装备强化!$F$3*INDEX(装备强化!$C$12:$C$26,MATCH(装备强化附表!Q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297</v>
      </c>
      <c r="R1422" s="54">
        <f t="shared" si="335"/>
        <v>594000</v>
      </c>
      <c r="S1422" s="54">
        <f>ROUNDUP(装备强化!$F$3*INDEX(装备强化!$C$12:$C$26,MATCH(装备强化附表!S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345</v>
      </c>
      <c r="T1422" s="54">
        <f t="shared" si="336"/>
        <v>690000</v>
      </c>
      <c r="U1422" s="54">
        <f>ROUNDUP(装备强化!$F$3*INDEX(装备强化!$C$12:$C$26,MATCH(装备强化附表!U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392</v>
      </c>
      <c r="V1422" s="54">
        <f t="shared" si="337"/>
        <v>784000</v>
      </c>
      <c r="W1422" s="54">
        <f>ROUNDUP(装备强化!$F$3*INDEX(装备强化!$C$12:$C$26,MATCH(装备强化附表!W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440</v>
      </c>
      <c r="X1422" s="54">
        <f t="shared" si="338"/>
        <v>880000</v>
      </c>
      <c r="Y1422" s="54">
        <f>ROUNDUP(装备强化!$F$3*INDEX(装备强化!$C$12:$C$26,MATCH(装备强化附表!Y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487</v>
      </c>
      <c r="Z1422" s="54">
        <f t="shared" si="339"/>
        <v>974000</v>
      </c>
      <c r="AA1422" s="54">
        <f>ROUNDUP(装备强化!$F$3*INDEX(装备强化!$C$12:$C$26,MATCH(装备强化附表!AA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855</v>
      </c>
      <c r="AB1422" s="54">
        <f t="shared" si="340"/>
        <v>1710000</v>
      </c>
      <c r="AC1422" s="54">
        <f>ROUNDUP(装备强化!$F$3*INDEX(装备强化!$C$12:$C$26,MATCH(装备强化附表!AC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950</v>
      </c>
      <c r="AD1422" s="54">
        <f t="shared" si="341"/>
        <v>1900000</v>
      </c>
      <c r="AE1422" s="54">
        <f>ROUNDUP(装备强化!$F$3*INDEX(装备强化!$C$12:$C$26,MATCH(装备强化附表!AE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1045</v>
      </c>
      <c r="AF1422" s="54">
        <f t="shared" si="342"/>
        <v>2090000</v>
      </c>
      <c r="AG1422" s="54">
        <f>ROUNDUP(装备强化!$F$3*INDEX(装备强化!$C$12:$C$26,MATCH(装备强化附表!AG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1140</v>
      </c>
      <c r="AH1422" s="54">
        <f t="shared" si="343"/>
        <v>2280000</v>
      </c>
      <c r="AI1422" s="54">
        <f>ROUNDUP(装备强化!$F$3*INDEX(装备强化!$C$12:$C$26,MATCH(装备强化附表!AI$1,装备强化!$B$12:$B$26,0))*INDEX(装备强化!$G$12:$G$16,MATCH(装备强化附表!$D1422,装备强化!$F$12:$F$16,0))*(INDEX(装备强化!$K$12:$K$26,MATCH(装备强化附表!$E1422,装备强化!$J$12:$J$26,0))+IF($B1422=1,装备强化!$K$28,0))*INDEX(装备强化!$O$12:$O$21,MATCH(装备强化附表!$C1422,装备强化!$N$12:$N$21,0)),0)</f>
        <v>1235</v>
      </c>
      <c r="AJ1422" s="54">
        <f t="shared" si="344"/>
        <v>2470000</v>
      </c>
    </row>
    <row r="1423" spans="1:36">
      <c r="A1423" t="s">
        <v>839</v>
      </c>
      <c r="B1423">
        <v>0</v>
      </c>
      <c r="C1423" t="s">
        <v>128</v>
      </c>
      <c r="D1423" t="s">
        <v>315</v>
      </c>
      <c r="E1423">
        <v>20</v>
      </c>
      <c r="F1423" t="s">
        <v>139</v>
      </c>
      <c r="G1423" s="54">
        <f>ROUNDUP(装备强化!$F$3*INDEX(装备强化!$C$12:$C$26,MATCH(装备强化附表!G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21</v>
      </c>
      <c r="H1423" s="54">
        <f t="shared" si="330"/>
        <v>42000</v>
      </c>
      <c r="I1423" s="54">
        <f>ROUNDUP(装备强化!$F$3*INDEX(装备强化!$C$12:$C$26,MATCH(装备强化附表!I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31</v>
      </c>
      <c r="J1423" s="54">
        <f t="shared" si="331"/>
        <v>62000</v>
      </c>
      <c r="K1423" s="54">
        <f>ROUNDUP(装备强化!$F$3*INDEX(装备强化!$C$12:$C$26,MATCH(装备强化附表!K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46</v>
      </c>
      <c r="L1423" s="54">
        <f t="shared" si="332"/>
        <v>92000</v>
      </c>
      <c r="M1423" s="54">
        <f>ROUNDUP(装备强化!$F$3*INDEX(装备强化!$C$12:$C$26,MATCH(装备强化附表!M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56</v>
      </c>
      <c r="N1423" s="54">
        <f t="shared" si="333"/>
        <v>112000</v>
      </c>
      <c r="O1423" s="54">
        <f>ROUNDUP(装备强化!$F$3*INDEX(装备强化!$C$12:$C$26,MATCH(装备强化附表!O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72</v>
      </c>
      <c r="P1423" s="54">
        <f t="shared" si="334"/>
        <v>144000</v>
      </c>
      <c r="Q1423" s="54">
        <f>ROUNDUP(装备强化!$F$3*INDEX(装备强化!$C$12:$C$26,MATCH(装备强化附表!Q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127</v>
      </c>
      <c r="R1423" s="54">
        <f t="shared" si="335"/>
        <v>254000</v>
      </c>
      <c r="S1423" s="54">
        <f>ROUNDUP(装备强化!$F$3*INDEX(装备强化!$C$12:$C$26,MATCH(装备强化附表!S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148</v>
      </c>
      <c r="T1423" s="54">
        <f t="shared" si="336"/>
        <v>296000</v>
      </c>
      <c r="U1423" s="54">
        <f>ROUNDUP(装备强化!$F$3*INDEX(装备强化!$C$12:$C$26,MATCH(装备强化附表!U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168</v>
      </c>
      <c r="V1423" s="54">
        <f t="shared" si="337"/>
        <v>336000</v>
      </c>
      <c r="W1423" s="54">
        <f>ROUNDUP(装备强化!$F$3*INDEX(装备强化!$C$12:$C$26,MATCH(装备强化附表!W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188</v>
      </c>
      <c r="X1423" s="54">
        <f t="shared" si="338"/>
        <v>376000</v>
      </c>
      <c r="Y1423" s="54">
        <f>ROUNDUP(装备强化!$F$3*INDEX(装备强化!$C$12:$C$26,MATCH(装备强化附表!Y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209</v>
      </c>
      <c r="Z1423" s="54">
        <f t="shared" si="339"/>
        <v>418000</v>
      </c>
      <c r="AA1423" s="54">
        <f>ROUNDUP(装备强化!$F$3*INDEX(装备强化!$C$12:$C$26,MATCH(装备强化附表!AA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366</v>
      </c>
      <c r="AB1423" s="54">
        <f t="shared" si="340"/>
        <v>732000</v>
      </c>
      <c r="AC1423" s="54">
        <f>ROUNDUP(装备强化!$F$3*INDEX(装备强化!$C$12:$C$26,MATCH(装备强化附表!AC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407</v>
      </c>
      <c r="AD1423" s="54">
        <f t="shared" si="341"/>
        <v>814000</v>
      </c>
      <c r="AE1423" s="54">
        <f>ROUNDUP(装备强化!$F$3*INDEX(装备强化!$C$12:$C$26,MATCH(装备强化附表!AE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447</v>
      </c>
      <c r="AF1423" s="54">
        <f t="shared" si="342"/>
        <v>894000</v>
      </c>
      <c r="AG1423" s="54">
        <f>ROUNDUP(装备强化!$F$3*INDEX(装备强化!$C$12:$C$26,MATCH(装备强化附表!AG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488</v>
      </c>
      <c r="AH1423" s="54">
        <f t="shared" si="343"/>
        <v>976000</v>
      </c>
      <c r="AI1423" s="54">
        <f>ROUNDUP(装备强化!$F$3*INDEX(装备强化!$C$12:$C$26,MATCH(装备强化附表!AI$1,装备强化!$B$12:$B$26,0))*INDEX(装备强化!$G$12:$G$16,MATCH(装备强化附表!$D1423,装备强化!$F$12:$F$16,0))*(INDEX(装备强化!$K$12:$K$26,MATCH(装备强化附表!$E1423,装备强化!$J$12:$J$26,0))+IF($B1423=1,装备强化!$K$28,0))*INDEX(装备强化!$O$12:$O$21,MATCH(装备强化附表!$C1423,装备强化!$N$12:$N$21,0)),0)</f>
        <v>529</v>
      </c>
      <c r="AJ1423" s="54">
        <f t="shared" si="344"/>
        <v>1058000</v>
      </c>
    </row>
    <row r="1424" spans="1:36">
      <c r="A1424" t="s">
        <v>844</v>
      </c>
      <c r="B1424">
        <v>1</v>
      </c>
      <c r="C1424" t="s">
        <v>128</v>
      </c>
      <c r="D1424" t="s">
        <v>315</v>
      </c>
      <c r="E1424">
        <v>20</v>
      </c>
      <c r="F1424" t="s">
        <v>139</v>
      </c>
      <c r="G1424" s="54">
        <f>ROUNDUP(装备强化!$F$3*INDEX(装备强化!$C$12:$C$26,MATCH(装备强化附表!G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30</v>
      </c>
      <c r="H1424" s="54">
        <f t="shared" si="330"/>
        <v>60000</v>
      </c>
      <c r="I1424" s="54">
        <f>ROUNDUP(装备强化!$F$3*INDEX(装备强化!$C$12:$C$26,MATCH(装备强化附表!I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45</v>
      </c>
      <c r="J1424" s="54">
        <f t="shared" si="331"/>
        <v>90000</v>
      </c>
      <c r="K1424" s="54">
        <f>ROUNDUP(装备强化!$F$3*INDEX(装备强化!$C$12:$C$26,MATCH(装备强化附表!K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67</v>
      </c>
      <c r="L1424" s="54">
        <f t="shared" si="332"/>
        <v>134000</v>
      </c>
      <c r="M1424" s="54">
        <f>ROUNDUP(装备强化!$F$3*INDEX(装备强化!$C$12:$C$26,MATCH(装备强化附表!M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82</v>
      </c>
      <c r="N1424" s="54">
        <f t="shared" si="333"/>
        <v>164000</v>
      </c>
      <c r="O1424" s="54">
        <f>ROUNDUP(装备强化!$F$3*INDEX(装备强化!$C$12:$C$26,MATCH(装备强化附表!O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104</v>
      </c>
      <c r="P1424" s="54">
        <f t="shared" si="334"/>
        <v>208000</v>
      </c>
      <c r="Q1424" s="54">
        <f>ROUNDUP(装备强化!$F$3*INDEX(装备强化!$C$12:$C$26,MATCH(装备强化附表!Q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186</v>
      </c>
      <c r="R1424" s="54">
        <f t="shared" si="335"/>
        <v>372000</v>
      </c>
      <c r="S1424" s="54">
        <f>ROUNDUP(装备强化!$F$3*INDEX(装备强化!$C$12:$C$26,MATCH(装备强化附表!S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216</v>
      </c>
      <c r="T1424" s="54">
        <f t="shared" si="336"/>
        <v>432000</v>
      </c>
      <c r="U1424" s="54">
        <f>ROUNDUP(装备强化!$F$3*INDEX(装备强化!$C$12:$C$26,MATCH(装备强化附表!U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245</v>
      </c>
      <c r="V1424" s="54">
        <f t="shared" si="337"/>
        <v>490000</v>
      </c>
      <c r="W1424" s="54">
        <f>ROUNDUP(装备强化!$F$3*INDEX(装备强化!$C$12:$C$26,MATCH(装备强化附表!W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275</v>
      </c>
      <c r="X1424" s="54">
        <f t="shared" si="338"/>
        <v>550000</v>
      </c>
      <c r="Y1424" s="54">
        <f>ROUNDUP(装备强化!$F$3*INDEX(装备强化!$C$12:$C$26,MATCH(装备强化附表!Y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305</v>
      </c>
      <c r="Z1424" s="54">
        <f t="shared" si="339"/>
        <v>610000</v>
      </c>
      <c r="AA1424" s="54">
        <f>ROUNDUP(装备强化!$F$3*INDEX(装备强化!$C$12:$C$26,MATCH(装备强化附表!AA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535</v>
      </c>
      <c r="AB1424" s="54">
        <f t="shared" si="340"/>
        <v>1070000</v>
      </c>
      <c r="AC1424" s="54">
        <f>ROUNDUP(装备强化!$F$3*INDEX(装备强化!$C$12:$C$26,MATCH(装备强化附表!AC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594</v>
      </c>
      <c r="AD1424" s="54">
        <f t="shared" si="341"/>
        <v>1188000</v>
      </c>
      <c r="AE1424" s="54">
        <f>ROUNDUP(装备强化!$F$3*INDEX(装备强化!$C$12:$C$26,MATCH(装备强化附表!AE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654</v>
      </c>
      <c r="AF1424" s="54">
        <f t="shared" si="342"/>
        <v>1308000</v>
      </c>
      <c r="AG1424" s="54">
        <f>ROUNDUP(装备强化!$F$3*INDEX(装备强化!$C$12:$C$26,MATCH(装备强化附表!AG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713</v>
      </c>
      <c r="AH1424" s="54">
        <f t="shared" si="343"/>
        <v>1426000</v>
      </c>
      <c r="AI1424" s="54">
        <f>ROUNDUP(装备强化!$F$3*INDEX(装备强化!$C$12:$C$26,MATCH(装备强化附表!AI$1,装备强化!$B$12:$B$26,0))*INDEX(装备强化!$G$12:$G$16,MATCH(装备强化附表!$D1424,装备强化!$F$12:$F$16,0))*(INDEX(装备强化!$K$12:$K$26,MATCH(装备强化附表!$E1424,装备强化!$J$12:$J$26,0))+IF($B1424=1,装备强化!$K$28,0))*INDEX(装备强化!$O$12:$O$21,MATCH(装备强化附表!$C1424,装备强化!$N$12:$N$21,0)),0)</f>
        <v>772</v>
      </c>
      <c r="AJ1424" s="54">
        <f t="shared" si="344"/>
        <v>1544000</v>
      </c>
    </row>
    <row r="1425" spans="1:36">
      <c r="A1425" t="s">
        <v>849</v>
      </c>
      <c r="B1425">
        <v>0</v>
      </c>
      <c r="C1425" t="s">
        <v>127</v>
      </c>
      <c r="D1425" t="s">
        <v>315</v>
      </c>
      <c r="E1425">
        <v>20</v>
      </c>
      <c r="F1425" t="s">
        <v>137</v>
      </c>
      <c r="G1425" s="54">
        <f>ROUNDUP(装备强化!$F$3*INDEX(装备强化!$C$12:$C$26,MATCH(装备强化附表!G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33</v>
      </c>
      <c r="H1425" s="54">
        <f t="shared" si="330"/>
        <v>66000</v>
      </c>
      <c r="I1425" s="54">
        <f>ROUNDUP(装备强化!$F$3*INDEX(装备强化!$C$12:$C$26,MATCH(装备强化附表!I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49</v>
      </c>
      <c r="J1425" s="54">
        <f t="shared" si="331"/>
        <v>98000</v>
      </c>
      <c r="K1425" s="54">
        <f>ROUNDUP(装备强化!$F$3*INDEX(装备强化!$C$12:$C$26,MATCH(装备强化附表!K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74</v>
      </c>
      <c r="L1425" s="54">
        <f t="shared" si="332"/>
        <v>148000</v>
      </c>
      <c r="M1425" s="54">
        <f>ROUNDUP(装备强化!$F$3*INDEX(装备强化!$C$12:$C$26,MATCH(装备强化附表!M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90</v>
      </c>
      <c r="N1425" s="54">
        <f t="shared" si="333"/>
        <v>180000</v>
      </c>
      <c r="O1425" s="54">
        <f>ROUNDUP(装备强化!$F$3*INDEX(装备强化!$C$12:$C$26,MATCH(装备强化附表!O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114</v>
      </c>
      <c r="P1425" s="54">
        <f t="shared" si="334"/>
        <v>228000</v>
      </c>
      <c r="Q1425" s="54">
        <f>ROUNDUP(装备强化!$F$3*INDEX(装备强化!$C$12:$C$26,MATCH(装备强化附表!Q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204</v>
      </c>
      <c r="R1425" s="54">
        <f t="shared" si="335"/>
        <v>408000</v>
      </c>
      <c r="S1425" s="54">
        <f>ROUNDUP(装备强化!$F$3*INDEX(装备强化!$C$12:$C$26,MATCH(装备强化附表!S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236</v>
      </c>
      <c r="T1425" s="54">
        <f t="shared" si="336"/>
        <v>472000</v>
      </c>
      <c r="U1425" s="54">
        <f>ROUNDUP(装备强化!$F$3*INDEX(装备强化!$C$12:$C$26,MATCH(装备强化附表!U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269</v>
      </c>
      <c r="V1425" s="54">
        <f t="shared" si="337"/>
        <v>538000</v>
      </c>
      <c r="W1425" s="54">
        <f>ROUNDUP(装备强化!$F$3*INDEX(装备强化!$C$12:$C$26,MATCH(装备强化附表!W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301</v>
      </c>
      <c r="X1425" s="54">
        <f t="shared" si="338"/>
        <v>602000</v>
      </c>
      <c r="Y1425" s="54">
        <f>ROUNDUP(装备强化!$F$3*INDEX(装备强化!$C$12:$C$26,MATCH(装备强化附表!Y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334</v>
      </c>
      <c r="Z1425" s="54">
        <f t="shared" si="339"/>
        <v>668000</v>
      </c>
      <c r="AA1425" s="54">
        <f>ROUNDUP(装备强化!$F$3*INDEX(装备强化!$C$12:$C$26,MATCH(装备强化附表!AA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585</v>
      </c>
      <c r="AB1425" s="54">
        <f t="shared" si="340"/>
        <v>1170000</v>
      </c>
      <c r="AC1425" s="54">
        <f>ROUNDUP(装备强化!$F$3*INDEX(装备强化!$C$12:$C$26,MATCH(装备强化附表!AC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650</v>
      </c>
      <c r="AD1425" s="54">
        <f t="shared" si="341"/>
        <v>1300000</v>
      </c>
      <c r="AE1425" s="54">
        <f>ROUNDUP(装备强化!$F$3*INDEX(装备强化!$C$12:$C$26,MATCH(装备强化附表!AE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715</v>
      </c>
      <c r="AF1425" s="54">
        <f t="shared" si="342"/>
        <v>1430000</v>
      </c>
      <c r="AG1425" s="54">
        <f>ROUNDUP(装备强化!$F$3*INDEX(装备强化!$C$12:$C$26,MATCH(装备强化附表!AG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780</v>
      </c>
      <c r="AH1425" s="54">
        <f t="shared" si="343"/>
        <v>1560000</v>
      </c>
      <c r="AI1425" s="54">
        <f>ROUNDUP(装备强化!$F$3*INDEX(装备强化!$C$12:$C$26,MATCH(装备强化附表!AI$1,装备强化!$B$12:$B$26,0))*INDEX(装备强化!$G$12:$G$16,MATCH(装备强化附表!$D1425,装备强化!$F$12:$F$16,0))*(INDEX(装备强化!$K$12:$K$26,MATCH(装备强化附表!$E1425,装备强化!$J$12:$J$26,0))+IF($B1425=1,装备强化!$K$28,0))*INDEX(装备强化!$O$12:$O$21,MATCH(装备强化附表!$C1425,装备强化!$N$12:$N$21,0)),0)</f>
        <v>845</v>
      </c>
      <c r="AJ1425" s="54">
        <f t="shared" si="344"/>
        <v>1690000</v>
      </c>
    </row>
    <row r="1426" spans="1:36">
      <c r="A1426" t="s">
        <v>854</v>
      </c>
      <c r="B1426">
        <v>1</v>
      </c>
      <c r="C1426" t="s">
        <v>127</v>
      </c>
      <c r="D1426" t="s">
        <v>315</v>
      </c>
      <c r="E1426">
        <v>20</v>
      </c>
      <c r="F1426" t="s">
        <v>137</v>
      </c>
      <c r="G1426" s="54">
        <f>ROUNDUP(装备强化!$F$3*INDEX(装备强化!$C$12:$C$26,MATCH(装备强化附表!G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48</v>
      </c>
      <c r="H1426" s="54">
        <f t="shared" si="330"/>
        <v>96000</v>
      </c>
      <c r="I1426" s="54">
        <f>ROUNDUP(装备强化!$F$3*INDEX(装备强化!$C$12:$C$26,MATCH(装备强化附表!I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72</v>
      </c>
      <c r="J1426" s="54">
        <f t="shared" si="331"/>
        <v>144000</v>
      </c>
      <c r="K1426" s="54">
        <f>ROUNDUP(装备强化!$F$3*INDEX(装备强化!$C$12:$C$26,MATCH(装备强化附表!K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107</v>
      </c>
      <c r="L1426" s="54">
        <f t="shared" si="332"/>
        <v>214000</v>
      </c>
      <c r="M1426" s="54">
        <f>ROUNDUP(装备强化!$F$3*INDEX(装备强化!$C$12:$C$26,MATCH(装备强化附表!M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131</v>
      </c>
      <c r="N1426" s="54">
        <f t="shared" si="333"/>
        <v>262000</v>
      </c>
      <c r="O1426" s="54">
        <f>ROUNDUP(装备强化!$F$3*INDEX(装备强化!$C$12:$C$26,MATCH(装备强化附表!O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167</v>
      </c>
      <c r="P1426" s="54">
        <f t="shared" si="334"/>
        <v>334000</v>
      </c>
      <c r="Q1426" s="54">
        <f>ROUNDUP(装备强化!$F$3*INDEX(装备强化!$C$12:$C$26,MATCH(装备强化附表!Q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297</v>
      </c>
      <c r="R1426" s="54">
        <f t="shared" si="335"/>
        <v>594000</v>
      </c>
      <c r="S1426" s="54">
        <f>ROUNDUP(装备强化!$F$3*INDEX(装备强化!$C$12:$C$26,MATCH(装备强化附表!S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345</v>
      </c>
      <c r="T1426" s="54">
        <f t="shared" si="336"/>
        <v>690000</v>
      </c>
      <c r="U1426" s="54">
        <f>ROUNDUP(装备强化!$F$3*INDEX(装备强化!$C$12:$C$26,MATCH(装备强化附表!U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392</v>
      </c>
      <c r="V1426" s="54">
        <f t="shared" si="337"/>
        <v>784000</v>
      </c>
      <c r="W1426" s="54">
        <f>ROUNDUP(装备强化!$F$3*INDEX(装备强化!$C$12:$C$26,MATCH(装备强化附表!W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440</v>
      </c>
      <c r="X1426" s="54">
        <f t="shared" si="338"/>
        <v>880000</v>
      </c>
      <c r="Y1426" s="54">
        <f>ROUNDUP(装备强化!$F$3*INDEX(装备强化!$C$12:$C$26,MATCH(装备强化附表!Y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487</v>
      </c>
      <c r="Z1426" s="54">
        <f t="shared" si="339"/>
        <v>974000</v>
      </c>
      <c r="AA1426" s="54">
        <f>ROUNDUP(装备强化!$F$3*INDEX(装备强化!$C$12:$C$26,MATCH(装备强化附表!AA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855</v>
      </c>
      <c r="AB1426" s="54">
        <f t="shared" si="340"/>
        <v>1710000</v>
      </c>
      <c r="AC1426" s="54">
        <f>ROUNDUP(装备强化!$F$3*INDEX(装备强化!$C$12:$C$26,MATCH(装备强化附表!AC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950</v>
      </c>
      <c r="AD1426" s="54">
        <f t="shared" si="341"/>
        <v>1900000</v>
      </c>
      <c r="AE1426" s="54">
        <f>ROUNDUP(装备强化!$F$3*INDEX(装备强化!$C$12:$C$26,MATCH(装备强化附表!AE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1045</v>
      </c>
      <c r="AF1426" s="54">
        <f t="shared" si="342"/>
        <v>2090000</v>
      </c>
      <c r="AG1426" s="54">
        <f>ROUNDUP(装备强化!$F$3*INDEX(装备强化!$C$12:$C$26,MATCH(装备强化附表!AG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1140</v>
      </c>
      <c r="AH1426" s="54">
        <f t="shared" si="343"/>
        <v>2280000</v>
      </c>
      <c r="AI1426" s="54">
        <f>ROUNDUP(装备强化!$F$3*INDEX(装备强化!$C$12:$C$26,MATCH(装备强化附表!AI$1,装备强化!$B$12:$B$26,0))*INDEX(装备强化!$G$12:$G$16,MATCH(装备强化附表!$D1426,装备强化!$F$12:$F$16,0))*(INDEX(装备强化!$K$12:$K$26,MATCH(装备强化附表!$E1426,装备强化!$J$12:$J$26,0))+IF($B1426=1,装备强化!$K$28,0))*INDEX(装备强化!$O$12:$O$21,MATCH(装备强化附表!$C1426,装备强化!$N$12:$N$21,0)),0)</f>
        <v>1235</v>
      </c>
      <c r="AJ1426" s="54">
        <f t="shared" si="344"/>
        <v>2470000</v>
      </c>
    </row>
    <row r="1427" spans="1:36">
      <c r="A1427" t="s">
        <v>859</v>
      </c>
      <c r="B1427">
        <v>0</v>
      </c>
      <c r="C1427" t="s">
        <v>128</v>
      </c>
      <c r="D1427" t="s">
        <v>315</v>
      </c>
      <c r="E1427">
        <v>20</v>
      </c>
      <c r="F1427" t="s">
        <v>137</v>
      </c>
      <c r="G1427" s="54">
        <f>ROUNDUP(装备强化!$F$3*INDEX(装备强化!$C$12:$C$26,MATCH(装备强化附表!G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21</v>
      </c>
      <c r="H1427" s="54">
        <f t="shared" si="330"/>
        <v>42000</v>
      </c>
      <c r="I1427" s="54">
        <f>ROUNDUP(装备强化!$F$3*INDEX(装备强化!$C$12:$C$26,MATCH(装备强化附表!I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31</v>
      </c>
      <c r="J1427" s="54">
        <f t="shared" si="331"/>
        <v>62000</v>
      </c>
      <c r="K1427" s="54">
        <f>ROUNDUP(装备强化!$F$3*INDEX(装备强化!$C$12:$C$26,MATCH(装备强化附表!K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46</v>
      </c>
      <c r="L1427" s="54">
        <f t="shared" si="332"/>
        <v>92000</v>
      </c>
      <c r="M1427" s="54">
        <f>ROUNDUP(装备强化!$F$3*INDEX(装备强化!$C$12:$C$26,MATCH(装备强化附表!M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56</v>
      </c>
      <c r="N1427" s="54">
        <f t="shared" si="333"/>
        <v>112000</v>
      </c>
      <c r="O1427" s="54">
        <f>ROUNDUP(装备强化!$F$3*INDEX(装备强化!$C$12:$C$26,MATCH(装备强化附表!O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72</v>
      </c>
      <c r="P1427" s="54">
        <f t="shared" si="334"/>
        <v>144000</v>
      </c>
      <c r="Q1427" s="54">
        <f>ROUNDUP(装备强化!$F$3*INDEX(装备强化!$C$12:$C$26,MATCH(装备强化附表!Q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127</v>
      </c>
      <c r="R1427" s="54">
        <f t="shared" si="335"/>
        <v>254000</v>
      </c>
      <c r="S1427" s="54">
        <f>ROUNDUP(装备强化!$F$3*INDEX(装备强化!$C$12:$C$26,MATCH(装备强化附表!S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148</v>
      </c>
      <c r="T1427" s="54">
        <f t="shared" si="336"/>
        <v>296000</v>
      </c>
      <c r="U1427" s="54">
        <f>ROUNDUP(装备强化!$F$3*INDEX(装备强化!$C$12:$C$26,MATCH(装备强化附表!U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168</v>
      </c>
      <c r="V1427" s="54">
        <f t="shared" si="337"/>
        <v>336000</v>
      </c>
      <c r="W1427" s="54">
        <f>ROUNDUP(装备强化!$F$3*INDEX(装备强化!$C$12:$C$26,MATCH(装备强化附表!W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188</v>
      </c>
      <c r="X1427" s="54">
        <f t="shared" si="338"/>
        <v>376000</v>
      </c>
      <c r="Y1427" s="54">
        <f>ROUNDUP(装备强化!$F$3*INDEX(装备强化!$C$12:$C$26,MATCH(装备强化附表!Y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209</v>
      </c>
      <c r="Z1427" s="54">
        <f t="shared" si="339"/>
        <v>418000</v>
      </c>
      <c r="AA1427" s="54">
        <f>ROUNDUP(装备强化!$F$3*INDEX(装备强化!$C$12:$C$26,MATCH(装备强化附表!AA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366</v>
      </c>
      <c r="AB1427" s="54">
        <f t="shared" si="340"/>
        <v>732000</v>
      </c>
      <c r="AC1427" s="54">
        <f>ROUNDUP(装备强化!$F$3*INDEX(装备强化!$C$12:$C$26,MATCH(装备强化附表!AC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407</v>
      </c>
      <c r="AD1427" s="54">
        <f t="shared" si="341"/>
        <v>814000</v>
      </c>
      <c r="AE1427" s="54">
        <f>ROUNDUP(装备强化!$F$3*INDEX(装备强化!$C$12:$C$26,MATCH(装备强化附表!AE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447</v>
      </c>
      <c r="AF1427" s="54">
        <f t="shared" si="342"/>
        <v>894000</v>
      </c>
      <c r="AG1427" s="54">
        <f>ROUNDUP(装备强化!$F$3*INDEX(装备强化!$C$12:$C$26,MATCH(装备强化附表!AG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488</v>
      </c>
      <c r="AH1427" s="54">
        <f t="shared" si="343"/>
        <v>976000</v>
      </c>
      <c r="AI1427" s="54">
        <f>ROUNDUP(装备强化!$F$3*INDEX(装备强化!$C$12:$C$26,MATCH(装备强化附表!AI$1,装备强化!$B$12:$B$26,0))*INDEX(装备强化!$G$12:$G$16,MATCH(装备强化附表!$D1427,装备强化!$F$12:$F$16,0))*(INDEX(装备强化!$K$12:$K$26,MATCH(装备强化附表!$E1427,装备强化!$J$12:$J$26,0))+IF($B1427=1,装备强化!$K$28,0))*INDEX(装备强化!$O$12:$O$21,MATCH(装备强化附表!$C1427,装备强化!$N$12:$N$21,0)),0)</f>
        <v>529</v>
      </c>
      <c r="AJ1427" s="54">
        <f t="shared" si="344"/>
        <v>1058000</v>
      </c>
    </row>
    <row r="1428" spans="1:36">
      <c r="A1428" t="s">
        <v>864</v>
      </c>
      <c r="B1428">
        <v>1</v>
      </c>
      <c r="C1428" t="s">
        <v>128</v>
      </c>
      <c r="D1428" t="s">
        <v>315</v>
      </c>
      <c r="E1428">
        <v>20</v>
      </c>
      <c r="F1428" t="s">
        <v>137</v>
      </c>
      <c r="G1428" s="54">
        <f>ROUNDUP(装备强化!$F$3*INDEX(装备强化!$C$12:$C$26,MATCH(装备强化附表!G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30</v>
      </c>
      <c r="H1428" s="54">
        <f t="shared" si="330"/>
        <v>60000</v>
      </c>
      <c r="I1428" s="54">
        <f>ROUNDUP(装备强化!$F$3*INDEX(装备强化!$C$12:$C$26,MATCH(装备强化附表!I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45</v>
      </c>
      <c r="J1428" s="54">
        <f t="shared" si="331"/>
        <v>90000</v>
      </c>
      <c r="K1428" s="54">
        <f>ROUNDUP(装备强化!$F$3*INDEX(装备强化!$C$12:$C$26,MATCH(装备强化附表!K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67</v>
      </c>
      <c r="L1428" s="54">
        <f t="shared" si="332"/>
        <v>134000</v>
      </c>
      <c r="M1428" s="54">
        <f>ROUNDUP(装备强化!$F$3*INDEX(装备强化!$C$12:$C$26,MATCH(装备强化附表!M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82</v>
      </c>
      <c r="N1428" s="54">
        <f t="shared" si="333"/>
        <v>164000</v>
      </c>
      <c r="O1428" s="54">
        <f>ROUNDUP(装备强化!$F$3*INDEX(装备强化!$C$12:$C$26,MATCH(装备强化附表!O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104</v>
      </c>
      <c r="P1428" s="54">
        <f t="shared" si="334"/>
        <v>208000</v>
      </c>
      <c r="Q1428" s="54">
        <f>ROUNDUP(装备强化!$F$3*INDEX(装备强化!$C$12:$C$26,MATCH(装备强化附表!Q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186</v>
      </c>
      <c r="R1428" s="54">
        <f t="shared" si="335"/>
        <v>372000</v>
      </c>
      <c r="S1428" s="54">
        <f>ROUNDUP(装备强化!$F$3*INDEX(装备强化!$C$12:$C$26,MATCH(装备强化附表!S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216</v>
      </c>
      <c r="T1428" s="54">
        <f t="shared" si="336"/>
        <v>432000</v>
      </c>
      <c r="U1428" s="54">
        <f>ROUNDUP(装备强化!$F$3*INDEX(装备强化!$C$12:$C$26,MATCH(装备强化附表!U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245</v>
      </c>
      <c r="V1428" s="54">
        <f t="shared" si="337"/>
        <v>490000</v>
      </c>
      <c r="W1428" s="54">
        <f>ROUNDUP(装备强化!$F$3*INDEX(装备强化!$C$12:$C$26,MATCH(装备强化附表!W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275</v>
      </c>
      <c r="X1428" s="54">
        <f t="shared" si="338"/>
        <v>550000</v>
      </c>
      <c r="Y1428" s="54">
        <f>ROUNDUP(装备强化!$F$3*INDEX(装备强化!$C$12:$C$26,MATCH(装备强化附表!Y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305</v>
      </c>
      <c r="Z1428" s="54">
        <f t="shared" si="339"/>
        <v>610000</v>
      </c>
      <c r="AA1428" s="54">
        <f>ROUNDUP(装备强化!$F$3*INDEX(装备强化!$C$12:$C$26,MATCH(装备强化附表!AA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535</v>
      </c>
      <c r="AB1428" s="54">
        <f t="shared" si="340"/>
        <v>1070000</v>
      </c>
      <c r="AC1428" s="54">
        <f>ROUNDUP(装备强化!$F$3*INDEX(装备强化!$C$12:$C$26,MATCH(装备强化附表!AC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594</v>
      </c>
      <c r="AD1428" s="54">
        <f t="shared" si="341"/>
        <v>1188000</v>
      </c>
      <c r="AE1428" s="54">
        <f>ROUNDUP(装备强化!$F$3*INDEX(装备强化!$C$12:$C$26,MATCH(装备强化附表!AE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654</v>
      </c>
      <c r="AF1428" s="54">
        <f t="shared" si="342"/>
        <v>1308000</v>
      </c>
      <c r="AG1428" s="54">
        <f>ROUNDUP(装备强化!$F$3*INDEX(装备强化!$C$12:$C$26,MATCH(装备强化附表!AG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713</v>
      </c>
      <c r="AH1428" s="54">
        <f t="shared" si="343"/>
        <v>1426000</v>
      </c>
      <c r="AI1428" s="54">
        <f>ROUNDUP(装备强化!$F$3*INDEX(装备强化!$C$12:$C$26,MATCH(装备强化附表!AI$1,装备强化!$B$12:$B$26,0))*INDEX(装备强化!$G$12:$G$16,MATCH(装备强化附表!$D1428,装备强化!$F$12:$F$16,0))*(INDEX(装备强化!$K$12:$K$26,MATCH(装备强化附表!$E1428,装备强化!$J$12:$J$26,0))+IF($B1428=1,装备强化!$K$28,0))*INDEX(装备强化!$O$12:$O$21,MATCH(装备强化附表!$C1428,装备强化!$N$12:$N$21,0)),0)</f>
        <v>772</v>
      </c>
      <c r="AJ1428" s="54">
        <f t="shared" si="344"/>
        <v>1544000</v>
      </c>
    </row>
    <row r="1429" spans="1:36">
      <c r="A1429" t="s">
        <v>869</v>
      </c>
      <c r="B1429">
        <v>0</v>
      </c>
      <c r="C1429" t="s">
        <v>126</v>
      </c>
      <c r="D1429" t="s">
        <v>315</v>
      </c>
      <c r="E1429">
        <v>20</v>
      </c>
      <c r="F1429" t="s">
        <v>232</v>
      </c>
      <c r="G1429" s="54">
        <f>ROUNDUP(装备强化!$F$3*INDEX(装备强化!$C$12:$C$26,MATCH(装备强化附表!G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17</v>
      </c>
      <c r="H1429" s="54">
        <f t="shared" si="330"/>
        <v>34000</v>
      </c>
      <c r="I1429" s="54">
        <f>ROUNDUP(装备强化!$F$3*INDEX(装备强化!$C$12:$C$26,MATCH(装备强化附表!I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25</v>
      </c>
      <c r="J1429" s="54">
        <f t="shared" si="331"/>
        <v>50000</v>
      </c>
      <c r="K1429" s="54">
        <f>ROUNDUP(装备强化!$F$3*INDEX(装备强化!$C$12:$C$26,MATCH(装备强化附表!K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37</v>
      </c>
      <c r="L1429" s="54">
        <f t="shared" si="332"/>
        <v>74000</v>
      </c>
      <c r="M1429" s="54">
        <f>ROUNDUP(装备强化!$F$3*INDEX(装备强化!$C$12:$C$26,MATCH(装备强化附表!M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45</v>
      </c>
      <c r="N1429" s="54">
        <f t="shared" si="333"/>
        <v>90000</v>
      </c>
      <c r="O1429" s="54">
        <f>ROUNDUP(装备强化!$F$3*INDEX(装备强化!$C$12:$C$26,MATCH(装备强化附表!O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57</v>
      </c>
      <c r="P1429" s="54">
        <f t="shared" si="334"/>
        <v>114000</v>
      </c>
      <c r="Q1429" s="54">
        <f>ROUNDUP(装备强化!$F$3*INDEX(装备强化!$C$12:$C$26,MATCH(装备强化附表!Q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102</v>
      </c>
      <c r="R1429" s="54">
        <f t="shared" si="335"/>
        <v>204000</v>
      </c>
      <c r="S1429" s="54">
        <f>ROUNDUP(装备强化!$F$3*INDEX(装备强化!$C$12:$C$26,MATCH(装备强化附表!S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118</v>
      </c>
      <c r="T1429" s="54">
        <f t="shared" si="336"/>
        <v>236000</v>
      </c>
      <c r="U1429" s="54">
        <f>ROUNDUP(装备强化!$F$3*INDEX(装备强化!$C$12:$C$26,MATCH(装备强化附表!U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135</v>
      </c>
      <c r="V1429" s="54">
        <f t="shared" si="337"/>
        <v>270000</v>
      </c>
      <c r="W1429" s="54">
        <f>ROUNDUP(装备强化!$F$3*INDEX(装备强化!$C$12:$C$26,MATCH(装备强化附表!W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151</v>
      </c>
      <c r="X1429" s="54">
        <f t="shared" si="338"/>
        <v>302000</v>
      </c>
      <c r="Y1429" s="54">
        <f>ROUNDUP(装备强化!$F$3*INDEX(装备强化!$C$12:$C$26,MATCH(装备强化附表!Y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167</v>
      </c>
      <c r="Z1429" s="54">
        <f t="shared" si="339"/>
        <v>334000</v>
      </c>
      <c r="AA1429" s="54">
        <f>ROUNDUP(装备强化!$F$3*INDEX(装备强化!$C$12:$C$26,MATCH(装备强化附表!AA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293</v>
      </c>
      <c r="AB1429" s="54">
        <f t="shared" si="340"/>
        <v>586000</v>
      </c>
      <c r="AC1429" s="54">
        <f>ROUNDUP(装备强化!$F$3*INDEX(装备强化!$C$12:$C$26,MATCH(装备强化附表!AC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325</v>
      </c>
      <c r="AD1429" s="54">
        <f t="shared" si="341"/>
        <v>650000</v>
      </c>
      <c r="AE1429" s="54">
        <f>ROUNDUP(装备强化!$F$3*INDEX(装备强化!$C$12:$C$26,MATCH(装备强化附表!AE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358</v>
      </c>
      <c r="AF1429" s="54">
        <f t="shared" si="342"/>
        <v>716000</v>
      </c>
      <c r="AG1429" s="54">
        <f>ROUNDUP(装备强化!$F$3*INDEX(装备强化!$C$12:$C$26,MATCH(装备强化附表!AG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390</v>
      </c>
      <c r="AH1429" s="54">
        <f t="shared" si="343"/>
        <v>780000</v>
      </c>
      <c r="AI1429" s="54">
        <f>ROUNDUP(装备强化!$F$3*INDEX(装备强化!$C$12:$C$26,MATCH(装备强化附表!AI$1,装备强化!$B$12:$B$26,0))*INDEX(装备强化!$G$12:$G$16,MATCH(装备强化附表!$D1429,装备强化!$F$12:$F$16,0))*(INDEX(装备强化!$K$12:$K$26,MATCH(装备强化附表!$E1429,装备强化!$J$12:$J$26,0))+IF($B1429=1,装备强化!$K$28,0))*INDEX(装备强化!$O$12:$O$21,MATCH(装备强化附表!$C1429,装备强化!$N$12:$N$21,0)),0)</f>
        <v>423</v>
      </c>
      <c r="AJ1429" s="54">
        <f t="shared" si="344"/>
        <v>846000</v>
      </c>
    </row>
    <row r="1430" spans="1:36">
      <c r="A1430" t="s">
        <v>874</v>
      </c>
      <c r="B1430">
        <v>1</v>
      </c>
      <c r="C1430" t="s">
        <v>126</v>
      </c>
      <c r="D1430" t="s">
        <v>315</v>
      </c>
      <c r="E1430">
        <v>20</v>
      </c>
      <c r="F1430" t="s">
        <v>232</v>
      </c>
      <c r="G1430" s="54">
        <f>ROUNDUP(装备强化!$F$3*INDEX(装备强化!$C$12:$C$26,MATCH(装备强化附表!G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24</v>
      </c>
      <c r="H1430" s="54">
        <f t="shared" si="330"/>
        <v>48000</v>
      </c>
      <c r="I1430" s="54">
        <f>ROUNDUP(装备强化!$F$3*INDEX(装备强化!$C$12:$C$26,MATCH(装备强化附表!I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36</v>
      </c>
      <c r="J1430" s="54">
        <f t="shared" si="331"/>
        <v>72000</v>
      </c>
      <c r="K1430" s="54">
        <f>ROUNDUP(装备强化!$F$3*INDEX(装备强化!$C$12:$C$26,MATCH(装备强化附表!K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54</v>
      </c>
      <c r="L1430" s="54">
        <f t="shared" si="332"/>
        <v>108000</v>
      </c>
      <c r="M1430" s="54">
        <f>ROUNDUP(装备强化!$F$3*INDEX(装备强化!$C$12:$C$26,MATCH(装备强化附表!M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66</v>
      </c>
      <c r="N1430" s="54">
        <f t="shared" si="333"/>
        <v>132000</v>
      </c>
      <c r="O1430" s="54">
        <f>ROUNDUP(装备强化!$F$3*INDEX(装备强化!$C$12:$C$26,MATCH(装备强化附表!O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84</v>
      </c>
      <c r="P1430" s="54">
        <f t="shared" si="334"/>
        <v>168000</v>
      </c>
      <c r="Q1430" s="54">
        <f>ROUNDUP(装备强化!$F$3*INDEX(装备强化!$C$12:$C$26,MATCH(装备强化附表!Q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149</v>
      </c>
      <c r="R1430" s="54">
        <f t="shared" si="335"/>
        <v>298000</v>
      </c>
      <c r="S1430" s="54">
        <f>ROUNDUP(装备强化!$F$3*INDEX(装备强化!$C$12:$C$26,MATCH(装备强化附表!S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173</v>
      </c>
      <c r="T1430" s="54">
        <f t="shared" si="336"/>
        <v>346000</v>
      </c>
      <c r="U1430" s="54">
        <f>ROUNDUP(装备强化!$F$3*INDEX(装备强化!$C$12:$C$26,MATCH(装备强化附表!U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196</v>
      </c>
      <c r="V1430" s="54">
        <f t="shared" si="337"/>
        <v>392000</v>
      </c>
      <c r="W1430" s="54">
        <f>ROUNDUP(装备强化!$F$3*INDEX(装备强化!$C$12:$C$26,MATCH(装备强化附表!W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220</v>
      </c>
      <c r="X1430" s="54">
        <f t="shared" si="338"/>
        <v>440000</v>
      </c>
      <c r="Y1430" s="54">
        <f>ROUNDUP(装备强化!$F$3*INDEX(装备强化!$C$12:$C$26,MATCH(装备强化附表!Y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244</v>
      </c>
      <c r="Z1430" s="54">
        <f t="shared" si="339"/>
        <v>488000</v>
      </c>
      <c r="AA1430" s="54">
        <f>ROUNDUP(装备强化!$F$3*INDEX(装备强化!$C$12:$C$26,MATCH(装备强化附表!AA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428</v>
      </c>
      <c r="AB1430" s="54">
        <f t="shared" si="340"/>
        <v>856000</v>
      </c>
      <c r="AC1430" s="54">
        <f>ROUNDUP(装备强化!$F$3*INDEX(装备强化!$C$12:$C$26,MATCH(装备强化附表!AC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475</v>
      </c>
      <c r="AD1430" s="54">
        <f t="shared" si="341"/>
        <v>950000</v>
      </c>
      <c r="AE1430" s="54">
        <f>ROUNDUP(装备强化!$F$3*INDEX(装备强化!$C$12:$C$26,MATCH(装备强化附表!AE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523</v>
      </c>
      <c r="AF1430" s="54">
        <f t="shared" si="342"/>
        <v>1046000</v>
      </c>
      <c r="AG1430" s="54">
        <f>ROUNDUP(装备强化!$F$3*INDEX(装备强化!$C$12:$C$26,MATCH(装备强化附表!AG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570</v>
      </c>
      <c r="AH1430" s="54">
        <f t="shared" si="343"/>
        <v>1140000</v>
      </c>
      <c r="AI1430" s="54">
        <f>ROUNDUP(装备强化!$F$3*INDEX(装备强化!$C$12:$C$26,MATCH(装备强化附表!AI$1,装备强化!$B$12:$B$26,0))*INDEX(装备强化!$G$12:$G$16,MATCH(装备强化附表!$D1430,装备强化!$F$12:$F$16,0))*(INDEX(装备强化!$K$12:$K$26,MATCH(装备强化附表!$E1430,装备强化!$J$12:$J$26,0))+IF($B1430=1,装备强化!$K$28,0))*INDEX(装备强化!$O$12:$O$21,MATCH(装备强化附表!$C1430,装备强化!$N$12:$N$21,0)),0)</f>
        <v>618</v>
      </c>
      <c r="AJ1430" s="54">
        <f t="shared" si="344"/>
        <v>1236000</v>
      </c>
    </row>
    <row r="1431" spans="1:36">
      <c r="A1431" t="s">
        <v>879</v>
      </c>
      <c r="B1431">
        <v>0</v>
      </c>
      <c r="C1431" t="s">
        <v>129</v>
      </c>
      <c r="D1431" t="s">
        <v>315</v>
      </c>
      <c r="E1431">
        <v>20</v>
      </c>
      <c r="F1431" t="s">
        <v>232</v>
      </c>
      <c r="G1431" s="54">
        <f>ROUNDUP(装备强化!$F$3*INDEX(装备强化!$C$12:$C$26,MATCH(装备强化附表!G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17</v>
      </c>
      <c r="H1431" s="54">
        <f t="shared" si="330"/>
        <v>34000</v>
      </c>
      <c r="I1431" s="54">
        <f>ROUNDUP(装备强化!$F$3*INDEX(装备强化!$C$12:$C$26,MATCH(装备强化附表!I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25</v>
      </c>
      <c r="J1431" s="54">
        <f t="shared" si="331"/>
        <v>50000</v>
      </c>
      <c r="K1431" s="54">
        <f>ROUNDUP(装备强化!$F$3*INDEX(装备强化!$C$12:$C$26,MATCH(装备强化附表!K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37</v>
      </c>
      <c r="L1431" s="54">
        <f t="shared" si="332"/>
        <v>74000</v>
      </c>
      <c r="M1431" s="54">
        <f>ROUNDUP(装备强化!$F$3*INDEX(装备强化!$C$12:$C$26,MATCH(装备强化附表!M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45</v>
      </c>
      <c r="N1431" s="54">
        <f t="shared" si="333"/>
        <v>90000</v>
      </c>
      <c r="O1431" s="54">
        <f>ROUNDUP(装备强化!$F$3*INDEX(装备强化!$C$12:$C$26,MATCH(装备强化附表!O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57</v>
      </c>
      <c r="P1431" s="54">
        <f t="shared" si="334"/>
        <v>114000</v>
      </c>
      <c r="Q1431" s="54">
        <f>ROUNDUP(装备强化!$F$3*INDEX(装备强化!$C$12:$C$26,MATCH(装备强化附表!Q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102</v>
      </c>
      <c r="R1431" s="54">
        <f t="shared" si="335"/>
        <v>204000</v>
      </c>
      <c r="S1431" s="54">
        <f>ROUNDUP(装备强化!$F$3*INDEX(装备强化!$C$12:$C$26,MATCH(装备强化附表!S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118</v>
      </c>
      <c r="T1431" s="54">
        <f t="shared" si="336"/>
        <v>236000</v>
      </c>
      <c r="U1431" s="54">
        <f>ROUNDUP(装备强化!$F$3*INDEX(装备强化!$C$12:$C$26,MATCH(装备强化附表!U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135</v>
      </c>
      <c r="V1431" s="54">
        <f t="shared" si="337"/>
        <v>270000</v>
      </c>
      <c r="W1431" s="54">
        <f>ROUNDUP(装备强化!$F$3*INDEX(装备强化!$C$12:$C$26,MATCH(装备强化附表!W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151</v>
      </c>
      <c r="X1431" s="54">
        <f t="shared" si="338"/>
        <v>302000</v>
      </c>
      <c r="Y1431" s="54">
        <f>ROUNDUP(装备强化!$F$3*INDEX(装备强化!$C$12:$C$26,MATCH(装备强化附表!Y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167</v>
      </c>
      <c r="Z1431" s="54">
        <f t="shared" si="339"/>
        <v>334000</v>
      </c>
      <c r="AA1431" s="54">
        <f>ROUNDUP(装备强化!$F$3*INDEX(装备强化!$C$12:$C$26,MATCH(装备强化附表!AA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293</v>
      </c>
      <c r="AB1431" s="54">
        <f t="shared" si="340"/>
        <v>586000</v>
      </c>
      <c r="AC1431" s="54">
        <f>ROUNDUP(装备强化!$F$3*INDEX(装备强化!$C$12:$C$26,MATCH(装备强化附表!AC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325</v>
      </c>
      <c r="AD1431" s="54">
        <f t="shared" si="341"/>
        <v>650000</v>
      </c>
      <c r="AE1431" s="54">
        <f>ROUNDUP(装备强化!$F$3*INDEX(装备强化!$C$12:$C$26,MATCH(装备强化附表!AE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358</v>
      </c>
      <c r="AF1431" s="54">
        <f t="shared" si="342"/>
        <v>716000</v>
      </c>
      <c r="AG1431" s="54">
        <f>ROUNDUP(装备强化!$F$3*INDEX(装备强化!$C$12:$C$26,MATCH(装备强化附表!AG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390</v>
      </c>
      <c r="AH1431" s="54">
        <f t="shared" si="343"/>
        <v>780000</v>
      </c>
      <c r="AI1431" s="54">
        <f>ROUNDUP(装备强化!$F$3*INDEX(装备强化!$C$12:$C$26,MATCH(装备强化附表!AI$1,装备强化!$B$12:$B$26,0))*INDEX(装备强化!$G$12:$G$16,MATCH(装备强化附表!$D1431,装备强化!$F$12:$F$16,0))*(INDEX(装备强化!$K$12:$K$26,MATCH(装备强化附表!$E1431,装备强化!$J$12:$J$26,0))+IF($B1431=1,装备强化!$K$28,0))*INDEX(装备强化!$O$12:$O$21,MATCH(装备强化附表!$C1431,装备强化!$N$12:$N$21,0)),0)</f>
        <v>423</v>
      </c>
      <c r="AJ1431" s="54">
        <f t="shared" si="344"/>
        <v>846000</v>
      </c>
    </row>
    <row r="1432" spans="1:36">
      <c r="A1432" t="s">
        <v>884</v>
      </c>
      <c r="B1432">
        <v>1</v>
      </c>
      <c r="C1432" t="s">
        <v>129</v>
      </c>
      <c r="D1432" t="s">
        <v>315</v>
      </c>
      <c r="E1432">
        <v>20</v>
      </c>
      <c r="F1432" t="s">
        <v>232</v>
      </c>
      <c r="G1432" s="54">
        <f>ROUNDUP(装备强化!$F$3*INDEX(装备强化!$C$12:$C$26,MATCH(装备强化附表!G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24</v>
      </c>
      <c r="H1432" s="54">
        <f t="shared" si="330"/>
        <v>48000</v>
      </c>
      <c r="I1432" s="54">
        <f>ROUNDUP(装备强化!$F$3*INDEX(装备强化!$C$12:$C$26,MATCH(装备强化附表!I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36</v>
      </c>
      <c r="J1432" s="54">
        <f t="shared" si="331"/>
        <v>72000</v>
      </c>
      <c r="K1432" s="54">
        <f>ROUNDUP(装备强化!$F$3*INDEX(装备强化!$C$12:$C$26,MATCH(装备强化附表!K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54</v>
      </c>
      <c r="L1432" s="54">
        <f t="shared" si="332"/>
        <v>108000</v>
      </c>
      <c r="M1432" s="54">
        <f>ROUNDUP(装备强化!$F$3*INDEX(装备强化!$C$12:$C$26,MATCH(装备强化附表!M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66</v>
      </c>
      <c r="N1432" s="54">
        <f t="shared" si="333"/>
        <v>132000</v>
      </c>
      <c r="O1432" s="54">
        <f>ROUNDUP(装备强化!$F$3*INDEX(装备强化!$C$12:$C$26,MATCH(装备强化附表!O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84</v>
      </c>
      <c r="P1432" s="54">
        <f t="shared" si="334"/>
        <v>168000</v>
      </c>
      <c r="Q1432" s="54">
        <f>ROUNDUP(装备强化!$F$3*INDEX(装备强化!$C$12:$C$26,MATCH(装备强化附表!Q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149</v>
      </c>
      <c r="R1432" s="54">
        <f t="shared" si="335"/>
        <v>298000</v>
      </c>
      <c r="S1432" s="54">
        <f>ROUNDUP(装备强化!$F$3*INDEX(装备强化!$C$12:$C$26,MATCH(装备强化附表!S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173</v>
      </c>
      <c r="T1432" s="54">
        <f t="shared" si="336"/>
        <v>346000</v>
      </c>
      <c r="U1432" s="54">
        <f>ROUNDUP(装备强化!$F$3*INDEX(装备强化!$C$12:$C$26,MATCH(装备强化附表!U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196</v>
      </c>
      <c r="V1432" s="54">
        <f t="shared" si="337"/>
        <v>392000</v>
      </c>
      <c r="W1432" s="54">
        <f>ROUNDUP(装备强化!$F$3*INDEX(装备强化!$C$12:$C$26,MATCH(装备强化附表!W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220</v>
      </c>
      <c r="X1432" s="54">
        <f t="shared" si="338"/>
        <v>440000</v>
      </c>
      <c r="Y1432" s="54">
        <f>ROUNDUP(装备强化!$F$3*INDEX(装备强化!$C$12:$C$26,MATCH(装备强化附表!Y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244</v>
      </c>
      <c r="Z1432" s="54">
        <f t="shared" si="339"/>
        <v>488000</v>
      </c>
      <c r="AA1432" s="54">
        <f>ROUNDUP(装备强化!$F$3*INDEX(装备强化!$C$12:$C$26,MATCH(装备强化附表!AA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428</v>
      </c>
      <c r="AB1432" s="54">
        <f t="shared" si="340"/>
        <v>856000</v>
      </c>
      <c r="AC1432" s="54">
        <f>ROUNDUP(装备强化!$F$3*INDEX(装备强化!$C$12:$C$26,MATCH(装备强化附表!AC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475</v>
      </c>
      <c r="AD1432" s="54">
        <f t="shared" si="341"/>
        <v>950000</v>
      </c>
      <c r="AE1432" s="54">
        <f>ROUNDUP(装备强化!$F$3*INDEX(装备强化!$C$12:$C$26,MATCH(装备强化附表!AE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523</v>
      </c>
      <c r="AF1432" s="54">
        <f t="shared" si="342"/>
        <v>1046000</v>
      </c>
      <c r="AG1432" s="54">
        <f>ROUNDUP(装备强化!$F$3*INDEX(装备强化!$C$12:$C$26,MATCH(装备强化附表!AG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570</v>
      </c>
      <c r="AH1432" s="54">
        <f t="shared" si="343"/>
        <v>1140000</v>
      </c>
      <c r="AI1432" s="54">
        <f>ROUNDUP(装备强化!$F$3*INDEX(装备强化!$C$12:$C$26,MATCH(装备强化附表!AI$1,装备强化!$B$12:$B$26,0))*INDEX(装备强化!$G$12:$G$16,MATCH(装备强化附表!$D1432,装备强化!$F$12:$F$16,0))*(INDEX(装备强化!$K$12:$K$26,MATCH(装备强化附表!$E1432,装备强化!$J$12:$J$26,0))+IF($B1432=1,装备强化!$K$28,0))*INDEX(装备强化!$O$12:$O$21,MATCH(装备强化附表!$C1432,装备强化!$N$12:$N$21,0)),0)</f>
        <v>618</v>
      </c>
      <c r="AJ1432" s="54">
        <f t="shared" si="344"/>
        <v>1236000</v>
      </c>
    </row>
    <row r="1433" spans="1:36">
      <c r="A1433" t="s">
        <v>889</v>
      </c>
      <c r="B1433">
        <v>0</v>
      </c>
      <c r="C1433" t="s">
        <v>123</v>
      </c>
      <c r="D1433" t="s">
        <v>315</v>
      </c>
      <c r="E1433">
        <v>25</v>
      </c>
      <c r="F1433" t="s">
        <v>232</v>
      </c>
      <c r="G1433" s="54">
        <f>ROUNDUP(装备强化!$F$3*INDEX(装备强化!$C$12:$C$26,MATCH(装备强化附表!G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19</v>
      </c>
      <c r="H1433" s="54">
        <f t="shared" si="330"/>
        <v>38000</v>
      </c>
      <c r="I1433" s="54">
        <f>ROUNDUP(装备强化!$F$3*INDEX(装备强化!$C$12:$C$26,MATCH(装备强化附表!I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29</v>
      </c>
      <c r="J1433" s="54">
        <f t="shared" si="331"/>
        <v>58000</v>
      </c>
      <c r="K1433" s="54">
        <f>ROUNDUP(装备强化!$F$3*INDEX(装备强化!$C$12:$C$26,MATCH(装备强化附表!K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43</v>
      </c>
      <c r="L1433" s="54">
        <f t="shared" si="332"/>
        <v>86000</v>
      </c>
      <c r="M1433" s="54">
        <f>ROUNDUP(装备强化!$F$3*INDEX(装备强化!$C$12:$C$26,MATCH(装备强化附表!M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52</v>
      </c>
      <c r="N1433" s="54">
        <f t="shared" si="333"/>
        <v>104000</v>
      </c>
      <c r="O1433" s="54">
        <f>ROUNDUP(装备强化!$F$3*INDEX(装备强化!$C$12:$C$26,MATCH(装备强化附表!O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66</v>
      </c>
      <c r="P1433" s="54">
        <f t="shared" si="334"/>
        <v>132000</v>
      </c>
      <c r="Q1433" s="54">
        <f>ROUNDUP(装备强化!$F$3*INDEX(装备强化!$C$12:$C$26,MATCH(装备强化附表!Q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118</v>
      </c>
      <c r="R1433" s="54">
        <f t="shared" si="335"/>
        <v>236000</v>
      </c>
      <c r="S1433" s="54">
        <f>ROUNDUP(装备强化!$F$3*INDEX(装备强化!$C$12:$C$26,MATCH(装备强化附表!S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136</v>
      </c>
      <c r="T1433" s="54">
        <f t="shared" si="336"/>
        <v>272000</v>
      </c>
      <c r="U1433" s="54">
        <f>ROUNDUP(装备强化!$F$3*INDEX(装备强化!$C$12:$C$26,MATCH(装备强化附表!U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155</v>
      </c>
      <c r="V1433" s="54">
        <f t="shared" si="337"/>
        <v>310000</v>
      </c>
      <c r="W1433" s="54">
        <f>ROUNDUP(装备强化!$F$3*INDEX(装备强化!$C$12:$C$26,MATCH(装备强化附表!W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174</v>
      </c>
      <c r="X1433" s="54">
        <f t="shared" si="338"/>
        <v>348000</v>
      </c>
      <c r="Y1433" s="54">
        <f>ROUNDUP(装备强化!$F$3*INDEX(装备强化!$C$12:$C$26,MATCH(装备强化附表!Y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193</v>
      </c>
      <c r="Z1433" s="54">
        <f t="shared" si="339"/>
        <v>386000</v>
      </c>
      <c r="AA1433" s="54">
        <f>ROUNDUP(装备强化!$F$3*INDEX(装备强化!$C$12:$C$26,MATCH(装备强化附表!AA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338</v>
      </c>
      <c r="AB1433" s="54">
        <f t="shared" si="340"/>
        <v>676000</v>
      </c>
      <c r="AC1433" s="54">
        <f>ROUNDUP(装备强化!$F$3*INDEX(装备强化!$C$12:$C$26,MATCH(装备强化附表!AC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375</v>
      </c>
      <c r="AD1433" s="54">
        <f t="shared" si="341"/>
        <v>750000</v>
      </c>
      <c r="AE1433" s="54">
        <f>ROUNDUP(装备强化!$F$3*INDEX(装备强化!$C$12:$C$26,MATCH(装备强化附表!AE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413</v>
      </c>
      <c r="AF1433" s="54">
        <f t="shared" si="342"/>
        <v>826000</v>
      </c>
      <c r="AG1433" s="54">
        <f>ROUNDUP(装备强化!$F$3*INDEX(装备强化!$C$12:$C$26,MATCH(装备强化附表!AG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450</v>
      </c>
      <c r="AH1433" s="54">
        <f t="shared" si="343"/>
        <v>900000</v>
      </c>
      <c r="AI1433" s="54">
        <f>ROUNDUP(装备强化!$F$3*INDEX(装备强化!$C$12:$C$26,MATCH(装备强化附表!AI$1,装备强化!$B$12:$B$26,0))*INDEX(装备强化!$G$12:$G$16,MATCH(装备强化附表!$D1433,装备强化!$F$12:$F$16,0))*(INDEX(装备强化!$K$12:$K$26,MATCH(装备强化附表!$E1433,装备强化!$J$12:$J$26,0))+IF($B1433=1,装备强化!$K$28,0))*INDEX(装备强化!$O$12:$O$21,MATCH(装备强化附表!$C1433,装备强化!$N$12:$N$21,0)),0)</f>
        <v>488</v>
      </c>
      <c r="AJ1433" s="54">
        <f t="shared" si="344"/>
        <v>976000</v>
      </c>
    </row>
    <row r="1434" spans="1:36">
      <c r="A1434" t="s">
        <v>894</v>
      </c>
      <c r="B1434">
        <v>0</v>
      </c>
      <c r="C1434" t="s">
        <v>124</v>
      </c>
      <c r="D1434" t="s">
        <v>315</v>
      </c>
      <c r="E1434">
        <v>25</v>
      </c>
      <c r="F1434" t="s">
        <v>232</v>
      </c>
      <c r="G1434" s="54">
        <f>ROUNDUP(装备强化!$F$3*INDEX(装备强化!$C$12:$C$26,MATCH(装备强化附表!G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24</v>
      </c>
      <c r="H1434" s="54">
        <f t="shared" si="330"/>
        <v>48000</v>
      </c>
      <c r="I1434" s="54">
        <f>ROUNDUP(装备强化!$F$3*INDEX(装备强化!$C$12:$C$26,MATCH(装备强化附表!I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36</v>
      </c>
      <c r="J1434" s="54">
        <f t="shared" si="331"/>
        <v>72000</v>
      </c>
      <c r="K1434" s="54">
        <f>ROUNDUP(装备强化!$F$3*INDEX(装备强化!$C$12:$C$26,MATCH(装备强化附表!K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53</v>
      </c>
      <c r="L1434" s="54">
        <f t="shared" si="332"/>
        <v>106000</v>
      </c>
      <c r="M1434" s="54">
        <f>ROUNDUP(装备强化!$F$3*INDEX(装备强化!$C$12:$C$26,MATCH(装备强化附表!M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65</v>
      </c>
      <c r="N1434" s="54">
        <f t="shared" si="333"/>
        <v>130000</v>
      </c>
      <c r="O1434" s="54">
        <f>ROUNDUP(装备强化!$F$3*INDEX(装备强化!$C$12:$C$26,MATCH(装备强化附表!O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83</v>
      </c>
      <c r="P1434" s="54">
        <f t="shared" si="334"/>
        <v>166000</v>
      </c>
      <c r="Q1434" s="54">
        <f>ROUNDUP(装备强化!$F$3*INDEX(装备强化!$C$12:$C$26,MATCH(装备强化附表!Q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147</v>
      </c>
      <c r="R1434" s="54">
        <f t="shared" si="335"/>
        <v>294000</v>
      </c>
      <c r="S1434" s="54">
        <f>ROUNDUP(装备强化!$F$3*INDEX(装备强化!$C$12:$C$26,MATCH(装备强化附表!S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170</v>
      </c>
      <c r="T1434" s="54">
        <f t="shared" si="336"/>
        <v>340000</v>
      </c>
      <c r="U1434" s="54">
        <f>ROUNDUP(装备强化!$F$3*INDEX(装备强化!$C$12:$C$26,MATCH(装备强化附表!U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194</v>
      </c>
      <c r="V1434" s="54">
        <f t="shared" si="337"/>
        <v>388000</v>
      </c>
      <c r="W1434" s="54">
        <f>ROUNDUP(装备强化!$F$3*INDEX(装备强化!$C$12:$C$26,MATCH(装备强化附表!W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217</v>
      </c>
      <c r="X1434" s="54">
        <f t="shared" si="338"/>
        <v>434000</v>
      </c>
      <c r="Y1434" s="54">
        <f>ROUNDUP(装备强化!$F$3*INDEX(装备强化!$C$12:$C$26,MATCH(装备强化附表!Y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241</v>
      </c>
      <c r="Z1434" s="54">
        <f t="shared" si="339"/>
        <v>482000</v>
      </c>
      <c r="AA1434" s="54">
        <f>ROUNDUP(装备强化!$F$3*INDEX(装备强化!$C$12:$C$26,MATCH(装备强化附表!AA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422</v>
      </c>
      <c r="AB1434" s="54">
        <f t="shared" si="340"/>
        <v>844000</v>
      </c>
      <c r="AC1434" s="54">
        <f>ROUNDUP(装备强化!$F$3*INDEX(装备强化!$C$12:$C$26,MATCH(装备强化附表!AC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469</v>
      </c>
      <c r="AD1434" s="54">
        <f t="shared" si="341"/>
        <v>938000</v>
      </c>
      <c r="AE1434" s="54">
        <f>ROUNDUP(装备强化!$F$3*INDEX(装备强化!$C$12:$C$26,MATCH(装备强化附表!AE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516</v>
      </c>
      <c r="AF1434" s="54">
        <f t="shared" si="342"/>
        <v>1032000</v>
      </c>
      <c r="AG1434" s="54">
        <f>ROUNDUP(装备强化!$F$3*INDEX(装备强化!$C$12:$C$26,MATCH(装备强化附表!AG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563</v>
      </c>
      <c r="AH1434" s="54">
        <f t="shared" si="343"/>
        <v>1126000</v>
      </c>
      <c r="AI1434" s="54">
        <f>ROUNDUP(装备强化!$F$3*INDEX(装备强化!$C$12:$C$26,MATCH(装备强化附表!AI$1,装备强化!$B$12:$B$26,0))*INDEX(装备强化!$G$12:$G$16,MATCH(装备强化附表!$D1434,装备强化!$F$12:$F$16,0))*(INDEX(装备强化!$K$12:$K$26,MATCH(装备强化附表!$E1434,装备强化!$J$12:$J$26,0))+IF($B1434=1,装备强化!$K$28,0))*INDEX(装备强化!$O$12:$O$21,MATCH(装备强化附表!$C1434,装备强化!$N$12:$N$21,0)),0)</f>
        <v>610</v>
      </c>
      <c r="AJ1434" s="54">
        <f t="shared" si="344"/>
        <v>1220000</v>
      </c>
    </row>
    <row r="1435" spans="1:36">
      <c r="A1435" t="s">
        <v>899</v>
      </c>
      <c r="B1435">
        <v>0</v>
      </c>
      <c r="C1435" t="s">
        <v>125</v>
      </c>
      <c r="D1435" t="s">
        <v>315</v>
      </c>
      <c r="E1435">
        <v>25</v>
      </c>
      <c r="F1435" t="s">
        <v>232</v>
      </c>
      <c r="G1435" s="54">
        <f>ROUNDUP(装备强化!$F$3*INDEX(装备强化!$C$12:$C$26,MATCH(装备强化附表!G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24</v>
      </c>
      <c r="H1435" s="54">
        <f t="shared" si="330"/>
        <v>48000</v>
      </c>
      <c r="I1435" s="54">
        <f>ROUNDUP(装备强化!$F$3*INDEX(装备强化!$C$12:$C$26,MATCH(装备强化附表!I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36</v>
      </c>
      <c r="J1435" s="54">
        <f t="shared" si="331"/>
        <v>72000</v>
      </c>
      <c r="K1435" s="54">
        <f>ROUNDUP(装备强化!$F$3*INDEX(装备强化!$C$12:$C$26,MATCH(装备强化附表!K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53</v>
      </c>
      <c r="L1435" s="54">
        <f t="shared" si="332"/>
        <v>106000</v>
      </c>
      <c r="M1435" s="54">
        <f>ROUNDUP(装备强化!$F$3*INDEX(装备强化!$C$12:$C$26,MATCH(装备强化附表!M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65</v>
      </c>
      <c r="N1435" s="54">
        <f t="shared" si="333"/>
        <v>130000</v>
      </c>
      <c r="O1435" s="54">
        <f>ROUNDUP(装备强化!$F$3*INDEX(装备强化!$C$12:$C$26,MATCH(装备强化附表!O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83</v>
      </c>
      <c r="P1435" s="54">
        <f t="shared" si="334"/>
        <v>166000</v>
      </c>
      <c r="Q1435" s="54">
        <f>ROUNDUP(装备强化!$F$3*INDEX(装备强化!$C$12:$C$26,MATCH(装备强化附表!Q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147</v>
      </c>
      <c r="R1435" s="54">
        <f t="shared" si="335"/>
        <v>294000</v>
      </c>
      <c r="S1435" s="54">
        <f>ROUNDUP(装备强化!$F$3*INDEX(装备强化!$C$12:$C$26,MATCH(装备强化附表!S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170</v>
      </c>
      <c r="T1435" s="54">
        <f t="shared" si="336"/>
        <v>340000</v>
      </c>
      <c r="U1435" s="54">
        <f>ROUNDUP(装备强化!$F$3*INDEX(装备强化!$C$12:$C$26,MATCH(装备强化附表!U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194</v>
      </c>
      <c r="V1435" s="54">
        <f t="shared" si="337"/>
        <v>388000</v>
      </c>
      <c r="W1435" s="54">
        <f>ROUNDUP(装备强化!$F$3*INDEX(装备强化!$C$12:$C$26,MATCH(装备强化附表!W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217</v>
      </c>
      <c r="X1435" s="54">
        <f t="shared" si="338"/>
        <v>434000</v>
      </c>
      <c r="Y1435" s="54">
        <f>ROUNDUP(装备强化!$F$3*INDEX(装备强化!$C$12:$C$26,MATCH(装备强化附表!Y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241</v>
      </c>
      <c r="Z1435" s="54">
        <f t="shared" si="339"/>
        <v>482000</v>
      </c>
      <c r="AA1435" s="54">
        <f>ROUNDUP(装备强化!$F$3*INDEX(装备强化!$C$12:$C$26,MATCH(装备强化附表!AA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422</v>
      </c>
      <c r="AB1435" s="54">
        <f t="shared" si="340"/>
        <v>844000</v>
      </c>
      <c r="AC1435" s="54">
        <f>ROUNDUP(装备强化!$F$3*INDEX(装备强化!$C$12:$C$26,MATCH(装备强化附表!AC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469</v>
      </c>
      <c r="AD1435" s="54">
        <f t="shared" si="341"/>
        <v>938000</v>
      </c>
      <c r="AE1435" s="54">
        <f>ROUNDUP(装备强化!$F$3*INDEX(装备强化!$C$12:$C$26,MATCH(装备强化附表!AE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516</v>
      </c>
      <c r="AF1435" s="54">
        <f t="shared" si="342"/>
        <v>1032000</v>
      </c>
      <c r="AG1435" s="54">
        <f>ROUNDUP(装备强化!$F$3*INDEX(装备强化!$C$12:$C$26,MATCH(装备强化附表!AG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563</v>
      </c>
      <c r="AH1435" s="54">
        <f t="shared" si="343"/>
        <v>1126000</v>
      </c>
      <c r="AI1435" s="54">
        <f>ROUNDUP(装备强化!$F$3*INDEX(装备强化!$C$12:$C$26,MATCH(装备强化附表!AI$1,装备强化!$B$12:$B$26,0))*INDEX(装备强化!$G$12:$G$16,MATCH(装备强化附表!$D1435,装备强化!$F$12:$F$16,0))*(INDEX(装备强化!$K$12:$K$26,MATCH(装备强化附表!$E1435,装备强化!$J$12:$J$26,0))+IF($B1435=1,装备强化!$K$28,0))*INDEX(装备强化!$O$12:$O$21,MATCH(装备强化附表!$C1435,装备强化!$N$12:$N$21,0)),0)</f>
        <v>610</v>
      </c>
      <c r="AJ1435" s="54">
        <f t="shared" si="344"/>
        <v>1220000</v>
      </c>
    </row>
    <row r="1436" spans="1:36">
      <c r="A1436" t="s">
        <v>904</v>
      </c>
      <c r="B1436">
        <v>0</v>
      </c>
      <c r="C1436" t="s">
        <v>130</v>
      </c>
      <c r="D1436" t="s">
        <v>315</v>
      </c>
      <c r="E1436">
        <v>25</v>
      </c>
      <c r="F1436" t="s">
        <v>232</v>
      </c>
      <c r="G1436" s="54">
        <f>ROUNDUP(装备强化!$F$3*INDEX(装备强化!$C$12:$C$26,MATCH(装备强化附表!G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19</v>
      </c>
      <c r="H1436" s="54">
        <f t="shared" si="330"/>
        <v>38000</v>
      </c>
      <c r="I1436" s="54">
        <f>ROUNDUP(装备强化!$F$3*INDEX(装备强化!$C$12:$C$26,MATCH(装备强化附表!I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29</v>
      </c>
      <c r="J1436" s="54">
        <f t="shared" si="331"/>
        <v>58000</v>
      </c>
      <c r="K1436" s="54">
        <f>ROUNDUP(装备强化!$F$3*INDEX(装备强化!$C$12:$C$26,MATCH(装备强化附表!K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43</v>
      </c>
      <c r="L1436" s="54">
        <f t="shared" si="332"/>
        <v>86000</v>
      </c>
      <c r="M1436" s="54">
        <f>ROUNDUP(装备强化!$F$3*INDEX(装备强化!$C$12:$C$26,MATCH(装备强化附表!M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52</v>
      </c>
      <c r="N1436" s="54">
        <f t="shared" si="333"/>
        <v>104000</v>
      </c>
      <c r="O1436" s="54">
        <f>ROUNDUP(装备强化!$F$3*INDEX(装备强化!$C$12:$C$26,MATCH(装备强化附表!O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66</v>
      </c>
      <c r="P1436" s="54">
        <f t="shared" si="334"/>
        <v>132000</v>
      </c>
      <c r="Q1436" s="54">
        <f>ROUNDUP(装备强化!$F$3*INDEX(装备强化!$C$12:$C$26,MATCH(装备强化附表!Q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118</v>
      </c>
      <c r="R1436" s="54">
        <f t="shared" si="335"/>
        <v>236000</v>
      </c>
      <c r="S1436" s="54">
        <f>ROUNDUP(装备强化!$F$3*INDEX(装备强化!$C$12:$C$26,MATCH(装备强化附表!S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136</v>
      </c>
      <c r="T1436" s="54">
        <f t="shared" si="336"/>
        <v>272000</v>
      </c>
      <c r="U1436" s="54">
        <f>ROUNDUP(装备强化!$F$3*INDEX(装备强化!$C$12:$C$26,MATCH(装备强化附表!U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155</v>
      </c>
      <c r="V1436" s="54">
        <f t="shared" si="337"/>
        <v>310000</v>
      </c>
      <c r="W1436" s="54">
        <f>ROUNDUP(装备强化!$F$3*INDEX(装备强化!$C$12:$C$26,MATCH(装备强化附表!W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174</v>
      </c>
      <c r="X1436" s="54">
        <f t="shared" si="338"/>
        <v>348000</v>
      </c>
      <c r="Y1436" s="54">
        <f>ROUNDUP(装备强化!$F$3*INDEX(装备强化!$C$12:$C$26,MATCH(装备强化附表!Y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193</v>
      </c>
      <c r="Z1436" s="54">
        <f t="shared" si="339"/>
        <v>386000</v>
      </c>
      <c r="AA1436" s="54">
        <f>ROUNDUP(装备强化!$F$3*INDEX(装备强化!$C$12:$C$26,MATCH(装备强化附表!AA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338</v>
      </c>
      <c r="AB1436" s="54">
        <f t="shared" si="340"/>
        <v>676000</v>
      </c>
      <c r="AC1436" s="54">
        <f>ROUNDUP(装备强化!$F$3*INDEX(装备强化!$C$12:$C$26,MATCH(装备强化附表!AC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375</v>
      </c>
      <c r="AD1436" s="54">
        <f t="shared" si="341"/>
        <v>750000</v>
      </c>
      <c r="AE1436" s="54">
        <f>ROUNDUP(装备强化!$F$3*INDEX(装备强化!$C$12:$C$26,MATCH(装备强化附表!AE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413</v>
      </c>
      <c r="AF1436" s="54">
        <f t="shared" si="342"/>
        <v>826000</v>
      </c>
      <c r="AG1436" s="54">
        <f>ROUNDUP(装备强化!$F$3*INDEX(装备强化!$C$12:$C$26,MATCH(装备强化附表!AG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450</v>
      </c>
      <c r="AH1436" s="54">
        <f t="shared" si="343"/>
        <v>900000</v>
      </c>
      <c r="AI1436" s="54">
        <f>ROUNDUP(装备强化!$F$3*INDEX(装备强化!$C$12:$C$26,MATCH(装备强化附表!AI$1,装备强化!$B$12:$B$26,0))*INDEX(装备强化!$G$12:$G$16,MATCH(装备强化附表!$D1436,装备强化!$F$12:$F$16,0))*(INDEX(装备强化!$K$12:$K$26,MATCH(装备强化附表!$E1436,装备强化!$J$12:$J$26,0))+IF($B1436=1,装备强化!$K$28,0))*INDEX(装备强化!$O$12:$O$21,MATCH(装备强化附表!$C1436,装备强化!$N$12:$N$21,0)),0)</f>
        <v>488</v>
      </c>
      <c r="AJ1436" s="54">
        <f t="shared" si="344"/>
        <v>976000</v>
      </c>
    </row>
    <row r="1437" spans="1:36">
      <c r="A1437" t="s">
        <v>909</v>
      </c>
      <c r="B1437">
        <v>0</v>
      </c>
      <c r="C1437" t="s">
        <v>131</v>
      </c>
      <c r="D1437" t="s">
        <v>315</v>
      </c>
      <c r="E1437">
        <v>25</v>
      </c>
      <c r="F1437" t="s">
        <v>232</v>
      </c>
      <c r="G1437" s="54">
        <f>ROUNDUP(装备强化!$F$3*INDEX(装备强化!$C$12:$C$26,MATCH(装备强化附表!G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19</v>
      </c>
      <c r="H1437" s="54">
        <f t="shared" si="330"/>
        <v>38000</v>
      </c>
      <c r="I1437" s="54">
        <f>ROUNDUP(装备强化!$F$3*INDEX(装备强化!$C$12:$C$26,MATCH(装备强化附表!I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29</v>
      </c>
      <c r="J1437" s="54">
        <f t="shared" si="331"/>
        <v>58000</v>
      </c>
      <c r="K1437" s="54">
        <f>ROUNDUP(装备强化!$F$3*INDEX(装备强化!$C$12:$C$26,MATCH(装备强化附表!K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43</v>
      </c>
      <c r="L1437" s="54">
        <f t="shared" si="332"/>
        <v>86000</v>
      </c>
      <c r="M1437" s="54">
        <f>ROUNDUP(装备强化!$F$3*INDEX(装备强化!$C$12:$C$26,MATCH(装备强化附表!M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52</v>
      </c>
      <c r="N1437" s="54">
        <f t="shared" si="333"/>
        <v>104000</v>
      </c>
      <c r="O1437" s="54">
        <f>ROUNDUP(装备强化!$F$3*INDEX(装备强化!$C$12:$C$26,MATCH(装备强化附表!O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66</v>
      </c>
      <c r="P1437" s="54">
        <f t="shared" si="334"/>
        <v>132000</v>
      </c>
      <c r="Q1437" s="54">
        <f>ROUNDUP(装备强化!$F$3*INDEX(装备强化!$C$12:$C$26,MATCH(装备强化附表!Q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118</v>
      </c>
      <c r="R1437" s="54">
        <f t="shared" si="335"/>
        <v>236000</v>
      </c>
      <c r="S1437" s="54">
        <f>ROUNDUP(装备强化!$F$3*INDEX(装备强化!$C$12:$C$26,MATCH(装备强化附表!S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136</v>
      </c>
      <c r="T1437" s="54">
        <f t="shared" si="336"/>
        <v>272000</v>
      </c>
      <c r="U1437" s="54">
        <f>ROUNDUP(装备强化!$F$3*INDEX(装备强化!$C$12:$C$26,MATCH(装备强化附表!U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155</v>
      </c>
      <c r="V1437" s="54">
        <f t="shared" si="337"/>
        <v>310000</v>
      </c>
      <c r="W1437" s="54">
        <f>ROUNDUP(装备强化!$F$3*INDEX(装备强化!$C$12:$C$26,MATCH(装备强化附表!W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174</v>
      </c>
      <c r="X1437" s="54">
        <f t="shared" si="338"/>
        <v>348000</v>
      </c>
      <c r="Y1437" s="54">
        <f>ROUNDUP(装备强化!$F$3*INDEX(装备强化!$C$12:$C$26,MATCH(装备强化附表!Y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193</v>
      </c>
      <c r="Z1437" s="54">
        <f t="shared" si="339"/>
        <v>386000</v>
      </c>
      <c r="AA1437" s="54">
        <f>ROUNDUP(装备强化!$F$3*INDEX(装备强化!$C$12:$C$26,MATCH(装备强化附表!AA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338</v>
      </c>
      <c r="AB1437" s="54">
        <f t="shared" si="340"/>
        <v>676000</v>
      </c>
      <c r="AC1437" s="54">
        <f>ROUNDUP(装备强化!$F$3*INDEX(装备强化!$C$12:$C$26,MATCH(装备强化附表!AC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375</v>
      </c>
      <c r="AD1437" s="54">
        <f t="shared" si="341"/>
        <v>750000</v>
      </c>
      <c r="AE1437" s="54">
        <f>ROUNDUP(装备强化!$F$3*INDEX(装备强化!$C$12:$C$26,MATCH(装备强化附表!AE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413</v>
      </c>
      <c r="AF1437" s="54">
        <f t="shared" si="342"/>
        <v>826000</v>
      </c>
      <c r="AG1437" s="54">
        <f>ROUNDUP(装备强化!$F$3*INDEX(装备强化!$C$12:$C$26,MATCH(装备强化附表!AG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450</v>
      </c>
      <c r="AH1437" s="54">
        <f t="shared" si="343"/>
        <v>900000</v>
      </c>
      <c r="AI1437" s="54">
        <f>ROUNDUP(装备强化!$F$3*INDEX(装备强化!$C$12:$C$26,MATCH(装备强化附表!AI$1,装备强化!$B$12:$B$26,0))*INDEX(装备强化!$G$12:$G$16,MATCH(装备强化附表!$D1437,装备强化!$F$12:$F$16,0))*(INDEX(装备强化!$K$12:$K$26,MATCH(装备强化附表!$E1437,装备强化!$J$12:$J$26,0))+IF($B1437=1,装备强化!$K$28,0))*INDEX(装备强化!$O$12:$O$21,MATCH(装备强化附表!$C1437,装备强化!$N$12:$N$21,0)),0)</f>
        <v>488</v>
      </c>
      <c r="AJ1437" s="54">
        <f t="shared" si="344"/>
        <v>976000</v>
      </c>
    </row>
    <row r="1438" spans="1:36">
      <c r="A1438" t="s">
        <v>914</v>
      </c>
      <c r="B1438">
        <v>0</v>
      </c>
      <c r="C1438" t="s">
        <v>132</v>
      </c>
      <c r="D1438" t="s">
        <v>315</v>
      </c>
      <c r="E1438">
        <v>25</v>
      </c>
      <c r="F1438" t="s">
        <v>232</v>
      </c>
      <c r="G1438" s="54">
        <f>ROUNDUP(装备强化!$F$3*INDEX(装备强化!$C$12:$C$26,MATCH(装备强化附表!G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12</v>
      </c>
      <c r="H1438" s="54">
        <f t="shared" si="330"/>
        <v>24000</v>
      </c>
      <c r="I1438" s="54">
        <f>ROUNDUP(装备强化!$F$3*INDEX(装备强化!$C$12:$C$26,MATCH(装备强化附表!I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17</v>
      </c>
      <c r="J1438" s="54">
        <f t="shared" si="331"/>
        <v>34000</v>
      </c>
      <c r="K1438" s="54">
        <f>ROUNDUP(装备强化!$F$3*INDEX(装备强化!$C$12:$C$26,MATCH(装备强化附表!K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26</v>
      </c>
      <c r="L1438" s="54">
        <f t="shared" si="332"/>
        <v>52000</v>
      </c>
      <c r="M1438" s="54">
        <f>ROUNDUP(装备强化!$F$3*INDEX(装备强化!$C$12:$C$26,MATCH(装备强化附表!M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31</v>
      </c>
      <c r="N1438" s="54">
        <f t="shared" si="333"/>
        <v>62000</v>
      </c>
      <c r="O1438" s="54">
        <f>ROUNDUP(装备强化!$F$3*INDEX(装备强化!$C$12:$C$26,MATCH(装备强化附表!O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40</v>
      </c>
      <c r="P1438" s="54">
        <f t="shared" si="334"/>
        <v>80000</v>
      </c>
      <c r="Q1438" s="54">
        <f>ROUNDUP(装备强化!$F$3*INDEX(装备强化!$C$12:$C$26,MATCH(装备强化附表!Q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71</v>
      </c>
      <c r="R1438" s="54">
        <f t="shared" si="335"/>
        <v>142000</v>
      </c>
      <c r="S1438" s="54">
        <f>ROUNDUP(装备强化!$F$3*INDEX(装备强化!$C$12:$C$26,MATCH(装备强化附表!S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82</v>
      </c>
      <c r="T1438" s="54">
        <f t="shared" si="336"/>
        <v>164000</v>
      </c>
      <c r="U1438" s="54">
        <f>ROUNDUP(装备强化!$F$3*INDEX(装备强化!$C$12:$C$26,MATCH(装备强化附表!U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93</v>
      </c>
      <c r="V1438" s="54">
        <f t="shared" si="337"/>
        <v>186000</v>
      </c>
      <c r="W1438" s="54">
        <f>ROUNDUP(装备强化!$F$3*INDEX(装备强化!$C$12:$C$26,MATCH(装备强化附表!W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105</v>
      </c>
      <c r="X1438" s="54">
        <f t="shared" si="338"/>
        <v>210000</v>
      </c>
      <c r="Y1438" s="54">
        <f>ROUNDUP(装备强化!$F$3*INDEX(装备强化!$C$12:$C$26,MATCH(装备强化附表!Y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116</v>
      </c>
      <c r="Z1438" s="54">
        <f t="shared" si="339"/>
        <v>232000</v>
      </c>
      <c r="AA1438" s="54">
        <f>ROUNDUP(装备强化!$F$3*INDEX(装备强化!$C$12:$C$26,MATCH(装备强化附表!AA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203</v>
      </c>
      <c r="AB1438" s="54">
        <f t="shared" si="340"/>
        <v>406000</v>
      </c>
      <c r="AC1438" s="54">
        <f>ROUNDUP(装备强化!$F$3*INDEX(装备强化!$C$12:$C$26,MATCH(装备强化附表!AC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225</v>
      </c>
      <c r="AD1438" s="54">
        <f t="shared" si="341"/>
        <v>450000</v>
      </c>
      <c r="AE1438" s="54">
        <f>ROUNDUP(装备强化!$F$3*INDEX(装备强化!$C$12:$C$26,MATCH(装备强化附表!AE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248</v>
      </c>
      <c r="AF1438" s="54">
        <f t="shared" si="342"/>
        <v>496000</v>
      </c>
      <c r="AG1438" s="54">
        <f>ROUNDUP(装备强化!$F$3*INDEX(装备强化!$C$12:$C$26,MATCH(装备强化附表!AG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270</v>
      </c>
      <c r="AH1438" s="54">
        <f t="shared" si="343"/>
        <v>540000</v>
      </c>
      <c r="AI1438" s="54">
        <f>ROUNDUP(装备强化!$F$3*INDEX(装备强化!$C$12:$C$26,MATCH(装备强化附表!AI$1,装备强化!$B$12:$B$26,0))*INDEX(装备强化!$G$12:$G$16,MATCH(装备强化附表!$D1438,装备强化!$F$12:$F$16,0))*(INDEX(装备强化!$K$12:$K$26,MATCH(装备强化附表!$E1438,装备强化!$J$12:$J$26,0))+IF($B1438=1,装备强化!$K$28,0))*INDEX(装备强化!$O$12:$O$21,MATCH(装备强化附表!$C1438,装备强化!$N$12:$N$21,0)),0)</f>
        <v>293</v>
      </c>
      <c r="AJ1438" s="54">
        <f t="shared" si="344"/>
        <v>586000</v>
      </c>
    </row>
    <row r="1439" spans="1:36">
      <c r="A1439" t="s">
        <v>919</v>
      </c>
      <c r="B1439">
        <v>0</v>
      </c>
      <c r="C1439" t="s">
        <v>127</v>
      </c>
      <c r="D1439" t="s">
        <v>315</v>
      </c>
      <c r="E1439">
        <v>25</v>
      </c>
      <c r="F1439" t="s">
        <v>135</v>
      </c>
      <c r="G1439" s="54">
        <f>ROUNDUP(装备强化!$F$3*INDEX(装备强化!$C$12:$C$26,MATCH(装备强化附表!G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38</v>
      </c>
      <c r="H1439" s="54">
        <f t="shared" si="330"/>
        <v>76000</v>
      </c>
      <c r="I1439" s="54">
        <f>ROUNDUP(装备强化!$F$3*INDEX(装备强化!$C$12:$C$26,MATCH(装备强化附表!I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57</v>
      </c>
      <c r="J1439" s="54">
        <f t="shared" si="331"/>
        <v>114000</v>
      </c>
      <c r="K1439" s="54">
        <f>ROUNDUP(装备强化!$F$3*INDEX(装备强化!$C$12:$C$26,MATCH(装备强化附表!K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85</v>
      </c>
      <c r="L1439" s="54">
        <f t="shared" si="332"/>
        <v>170000</v>
      </c>
      <c r="M1439" s="54">
        <f>ROUNDUP(装备强化!$F$3*INDEX(装备强化!$C$12:$C$26,MATCH(装备强化附表!M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104</v>
      </c>
      <c r="N1439" s="54">
        <f t="shared" si="333"/>
        <v>208000</v>
      </c>
      <c r="O1439" s="54">
        <f>ROUNDUP(装备强化!$F$3*INDEX(装备强化!$C$12:$C$26,MATCH(装备强化附表!O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132</v>
      </c>
      <c r="P1439" s="54">
        <f t="shared" si="334"/>
        <v>264000</v>
      </c>
      <c r="Q1439" s="54">
        <f>ROUNDUP(装备强化!$F$3*INDEX(装备强化!$C$12:$C$26,MATCH(装备强化附表!Q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235</v>
      </c>
      <c r="R1439" s="54">
        <f t="shared" si="335"/>
        <v>470000</v>
      </c>
      <c r="S1439" s="54">
        <f>ROUNDUP(装备强化!$F$3*INDEX(装备强化!$C$12:$C$26,MATCH(装备强化附表!S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272</v>
      </c>
      <c r="T1439" s="54">
        <f t="shared" si="336"/>
        <v>544000</v>
      </c>
      <c r="U1439" s="54">
        <f>ROUNDUP(装备强化!$F$3*INDEX(装备强化!$C$12:$C$26,MATCH(装备强化附表!U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310</v>
      </c>
      <c r="V1439" s="54">
        <f t="shared" si="337"/>
        <v>620000</v>
      </c>
      <c r="W1439" s="54">
        <f>ROUNDUP(装备强化!$F$3*INDEX(装备强化!$C$12:$C$26,MATCH(装备强化附表!W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347</v>
      </c>
      <c r="X1439" s="54">
        <f t="shared" si="338"/>
        <v>694000</v>
      </c>
      <c r="Y1439" s="54">
        <f>ROUNDUP(装备强化!$F$3*INDEX(装备强化!$C$12:$C$26,MATCH(装备强化附表!Y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385</v>
      </c>
      <c r="Z1439" s="54">
        <f t="shared" si="339"/>
        <v>770000</v>
      </c>
      <c r="AA1439" s="54">
        <f>ROUNDUP(装备强化!$F$3*INDEX(装备强化!$C$12:$C$26,MATCH(装备强化附表!AA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675</v>
      </c>
      <c r="AB1439" s="54">
        <f t="shared" si="340"/>
        <v>1350000</v>
      </c>
      <c r="AC1439" s="54">
        <f>ROUNDUP(装备强化!$F$3*INDEX(装备强化!$C$12:$C$26,MATCH(装备强化附表!AC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750</v>
      </c>
      <c r="AD1439" s="54">
        <f t="shared" si="341"/>
        <v>1500000</v>
      </c>
      <c r="AE1439" s="54">
        <f>ROUNDUP(装备强化!$F$3*INDEX(装备强化!$C$12:$C$26,MATCH(装备强化附表!AE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825</v>
      </c>
      <c r="AF1439" s="54">
        <f t="shared" si="342"/>
        <v>1650000</v>
      </c>
      <c r="AG1439" s="54">
        <f>ROUNDUP(装备强化!$F$3*INDEX(装备强化!$C$12:$C$26,MATCH(装备强化附表!AG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900</v>
      </c>
      <c r="AH1439" s="54">
        <f t="shared" si="343"/>
        <v>1800000</v>
      </c>
      <c r="AI1439" s="54">
        <f>ROUNDUP(装备强化!$F$3*INDEX(装备强化!$C$12:$C$26,MATCH(装备强化附表!AI$1,装备强化!$B$12:$B$26,0))*INDEX(装备强化!$G$12:$G$16,MATCH(装备强化附表!$D1439,装备强化!$F$12:$F$16,0))*(INDEX(装备强化!$K$12:$K$26,MATCH(装备强化附表!$E1439,装备强化!$J$12:$J$26,0))+IF($B1439=1,装备强化!$K$28,0))*INDEX(装备强化!$O$12:$O$21,MATCH(装备强化附表!$C1439,装备强化!$N$12:$N$21,0)),0)</f>
        <v>975</v>
      </c>
      <c r="AJ1439" s="54">
        <f t="shared" si="344"/>
        <v>1950000</v>
      </c>
    </row>
    <row r="1440" spans="1:36">
      <c r="A1440" t="s">
        <v>924</v>
      </c>
      <c r="B1440">
        <v>1</v>
      </c>
      <c r="C1440" t="s">
        <v>127</v>
      </c>
      <c r="D1440" t="s">
        <v>315</v>
      </c>
      <c r="E1440">
        <v>25</v>
      </c>
      <c r="F1440" t="s">
        <v>135</v>
      </c>
      <c r="G1440" s="54">
        <f>ROUNDUP(装备强化!$F$3*INDEX(装备强化!$C$12:$C$26,MATCH(装备强化附表!G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53</v>
      </c>
      <c r="H1440" s="54">
        <f t="shared" si="330"/>
        <v>106000</v>
      </c>
      <c r="I1440" s="54">
        <f>ROUNDUP(装备强化!$F$3*INDEX(装备强化!$C$12:$C$26,MATCH(装备强化附表!I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79</v>
      </c>
      <c r="J1440" s="54">
        <f t="shared" si="331"/>
        <v>158000</v>
      </c>
      <c r="K1440" s="54">
        <f>ROUNDUP(装备强化!$F$3*INDEX(装备强化!$C$12:$C$26,MATCH(装备强化附表!K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119</v>
      </c>
      <c r="L1440" s="54">
        <f t="shared" si="332"/>
        <v>238000</v>
      </c>
      <c r="M1440" s="54">
        <f>ROUNDUP(装备强化!$F$3*INDEX(装备强化!$C$12:$C$26,MATCH(装备强化附表!M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145</v>
      </c>
      <c r="N1440" s="54">
        <f t="shared" si="333"/>
        <v>290000</v>
      </c>
      <c r="O1440" s="54">
        <f>ROUNDUP(装备强化!$F$3*INDEX(装备强化!$C$12:$C$26,MATCH(装备强化附表!O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184</v>
      </c>
      <c r="P1440" s="54">
        <f t="shared" si="334"/>
        <v>368000</v>
      </c>
      <c r="Q1440" s="54">
        <f>ROUNDUP(装备强化!$F$3*INDEX(装备强化!$C$12:$C$26,MATCH(装备强化附表!Q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329</v>
      </c>
      <c r="R1440" s="54">
        <f t="shared" si="335"/>
        <v>658000</v>
      </c>
      <c r="S1440" s="54">
        <f>ROUNDUP(装备强化!$F$3*INDEX(装备强化!$C$12:$C$26,MATCH(装备强化附表!S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381</v>
      </c>
      <c r="T1440" s="54">
        <f t="shared" si="336"/>
        <v>762000</v>
      </c>
      <c r="U1440" s="54">
        <f>ROUNDUP(装备强化!$F$3*INDEX(装备强化!$C$12:$C$26,MATCH(装备强化附表!U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434</v>
      </c>
      <c r="V1440" s="54">
        <f t="shared" si="337"/>
        <v>868000</v>
      </c>
      <c r="W1440" s="54">
        <f>ROUNDUP(装备强化!$F$3*INDEX(装备强化!$C$12:$C$26,MATCH(装备强化附表!W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486</v>
      </c>
      <c r="X1440" s="54">
        <f t="shared" si="338"/>
        <v>972000</v>
      </c>
      <c r="Y1440" s="54">
        <f>ROUNDUP(装备强化!$F$3*INDEX(装备强化!$C$12:$C$26,MATCH(装备强化附表!Y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539</v>
      </c>
      <c r="Z1440" s="54">
        <f t="shared" si="339"/>
        <v>1078000</v>
      </c>
      <c r="AA1440" s="54">
        <f>ROUNDUP(装备强化!$F$3*INDEX(装备强化!$C$12:$C$26,MATCH(装备强化附表!AA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945</v>
      </c>
      <c r="AB1440" s="54">
        <f t="shared" si="340"/>
        <v>1890000</v>
      </c>
      <c r="AC1440" s="54">
        <f>ROUNDUP(装备强化!$F$3*INDEX(装备强化!$C$12:$C$26,MATCH(装备强化附表!AC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1050</v>
      </c>
      <c r="AD1440" s="54">
        <f t="shared" si="341"/>
        <v>2100000</v>
      </c>
      <c r="AE1440" s="54">
        <f>ROUNDUP(装备强化!$F$3*INDEX(装备强化!$C$12:$C$26,MATCH(装备强化附表!AE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1155</v>
      </c>
      <c r="AF1440" s="54">
        <f t="shared" si="342"/>
        <v>2310000</v>
      </c>
      <c r="AG1440" s="54">
        <f>ROUNDUP(装备强化!$F$3*INDEX(装备强化!$C$12:$C$26,MATCH(装备强化附表!AG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1260</v>
      </c>
      <c r="AH1440" s="54">
        <f t="shared" si="343"/>
        <v>2520000</v>
      </c>
      <c r="AI1440" s="54">
        <f>ROUNDUP(装备强化!$F$3*INDEX(装备强化!$C$12:$C$26,MATCH(装备强化附表!AI$1,装备强化!$B$12:$B$26,0))*INDEX(装备强化!$G$12:$G$16,MATCH(装备强化附表!$D1440,装备强化!$F$12:$F$16,0))*(INDEX(装备强化!$K$12:$K$26,MATCH(装备强化附表!$E1440,装备强化!$J$12:$J$26,0))+IF($B1440=1,装备强化!$K$28,0))*INDEX(装备强化!$O$12:$O$21,MATCH(装备强化附表!$C1440,装备强化!$N$12:$N$21,0)),0)</f>
        <v>1365</v>
      </c>
      <c r="AJ1440" s="54">
        <f t="shared" si="344"/>
        <v>2730000</v>
      </c>
    </row>
    <row r="1441" spans="1:36">
      <c r="A1441" t="s">
        <v>929</v>
      </c>
      <c r="B1441">
        <v>0</v>
      </c>
      <c r="C1441" t="s">
        <v>128</v>
      </c>
      <c r="D1441" t="s">
        <v>315</v>
      </c>
      <c r="E1441">
        <v>25</v>
      </c>
      <c r="F1441" t="s">
        <v>135</v>
      </c>
      <c r="G1441" s="54">
        <f>ROUNDUP(装备强化!$F$3*INDEX(装备强化!$C$12:$C$26,MATCH(装备强化附表!G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24</v>
      </c>
      <c r="H1441" s="54">
        <f t="shared" si="330"/>
        <v>48000</v>
      </c>
      <c r="I1441" s="54">
        <f>ROUNDUP(装备强化!$F$3*INDEX(装备强化!$C$12:$C$26,MATCH(装备强化附表!I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36</v>
      </c>
      <c r="J1441" s="54">
        <f t="shared" si="331"/>
        <v>72000</v>
      </c>
      <c r="K1441" s="54">
        <f>ROUNDUP(装备强化!$F$3*INDEX(装备强化!$C$12:$C$26,MATCH(装备强化附表!K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53</v>
      </c>
      <c r="L1441" s="54">
        <f t="shared" si="332"/>
        <v>106000</v>
      </c>
      <c r="M1441" s="54">
        <f>ROUNDUP(装备强化!$F$3*INDEX(装备强化!$C$12:$C$26,MATCH(装备强化附表!M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65</v>
      </c>
      <c r="N1441" s="54">
        <f t="shared" si="333"/>
        <v>130000</v>
      </c>
      <c r="O1441" s="54">
        <f>ROUNDUP(装备强化!$F$3*INDEX(装备强化!$C$12:$C$26,MATCH(装备强化附表!O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83</v>
      </c>
      <c r="P1441" s="54">
        <f t="shared" si="334"/>
        <v>166000</v>
      </c>
      <c r="Q1441" s="54">
        <f>ROUNDUP(装备强化!$F$3*INDEX(装备强化!$C$12:$C$26,MATCH(装备强化附表!Q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147</v>
      </c>
      <c r="R1441" s="54">
        <f t="shared" si="335"/>
        <v>294000</v>
      </c>
      <c r="S1441" s="54">
        <f>ROUNDUP(装备强化!$F$3*INDEX(装备强化!$C$12:$C$26,MATCH(装备强化附表!S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170</v>
      </c>
      <c r="T1441" s="54">
        <f t="shared" si="336"/>
        <v>340000</v>
      </c>
      <c r="U1441" s="54">
        <f>ROUNDUP(装备强化!$F$3*INDEX(装备强化!$C$12:$C$26,MATCH(装备强化附表!U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194</v>
      </c>
      <c r="V1441" s="54">
        <f t="shared" si="337"/>
        <v>388000</v>
      </c>
      <c r="W1441" s="54">
        <f>ROUNDUP(装备强化!$F$3*INDEX(装备强化!$C$12:$C$26,MATCH(装备强化附表!W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217</v>
      </c>
      <c r="X1441" s="54">
        <f t="shared" si="338"/>
        <v>434000</v>
      </c>
      <c r="Y1441" s="54">
        <f>ROUNDUP(装备强化!$F$3*INDEX(装备强化!$C$12:$C$26,MATCH(装备强化附表!Y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241</v>
      </c>
      <c r="Z1441" s="54">
        <f t="shared" si="339"/>
        <v>482000</v>
      </c>
      <c r="AA1441" s="54">
        <f>ROUNDUP(装备强化!$F$3*INDEX(装备强化!$C$12:$C$26,MATCH(装备强化附表!AA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422</v>
      </c>
      <c r="AB1441" s="54">
        <f t="shared" si="340"/>
        <v>844000</v>
      </c>
      <c r="AC1441" s="54">
        <f>ROUNDUP(装备强化!$F$3*INDEX(装备强化!$C$12:$C$26,MATCH(装备强化附表!AC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469</v>
      </c>
      <c r="AD1441" s="54">
        <f t="shared" si="341"/>
        <v>938000</v>
      </c>
      <c r="AE1441" s="54">
        <f>ROUNDUP(装备强化!$F$3*INDEX(装备强化!$C$12:$C$26,MATCH(装备强化附表!AE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516</v>
      </c>
      <c r="AF1441" s="54">
        <f t="shared" si="342"/>
        <v>1032000</v>
      </c>
      <c r="AG1441" s="54">
        <f>ROUNDUP(装备强化!$F$3*INDEX(装备强化!$C$12:$C$26,MATCH(装备强化附表!AG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563</v>
      </c>
      <c r="AH1441" s="54">
        <f t="shared" si="343"/>
        <v>1126000</v>
      </c>
      <c r="AI1441" s="54">
        <f>ROUNDUP(装备强化!$F$3*INDEX(装备强化!$C$12:$C$26,MATCH(装备强化附表!AI$1,装备强化!$B$12:$B$26,0))*INDEX(装备强化!$G$12:$G$16,MATCH(装备强化附表!$D1441,装备强化!$F$12:$F$16,0))*(INDEX(装备强化!$K$12:$K$26,MATCH(装备强化附表!$E1441,装备强化!$J$12:$J$26,0))+IF($B1441=1,装备强化!$K$28,0))*INDEX(装备强化!$O$12:$O$21,MATCH(装备强化附表!$C1441,装备强化!$N$12:$N$21,0)),0)</f>
        <v>610</v>
      </c>
      <c r="AJ1441" s="54">
        <f t="shared" si="344"/>
        <v>1220000</v>
      </c>
    </row>
    <row r="1442" spans="1:36">
      <c r="A1442" t="s">
        <v>934</v>
      </c>
      <c r="B1442">
        <v>1</v>
      </c>
      <c r="C1442" t="s">
        <v>128</v>
      </c>
      <c r="D1442" t="s">
        <v>315</v>
      </c>
      <c r="E1442">
        <v>25</v>
      </c>
      <c r="F1442" t="s">
        <v>135</v>
      </c>
      <c r="G1442" s="54">
        <f>ROUNDUP(装备强化!$F$3*INDEX(装备强化!$C$12:$C$26,MATCH(装备强化附表!G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33</v>
      </c>
      <c r="H1442" s="54">
        <f t="shared" si="330"/>
        <v>66000</v>
      </c>
      <c r="I1442" s="54">
        <f>ROUNDUP(装备强化!$F$3*INDEX(装备强化!$C$12:$C$26,MATCH(装备强化附表!I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50</v>
      </c>
      <c r="J1442" s="54">
        <f t="shared" si="331"/>
        <v>100000</v>
      </c>
      <c r="K1442" s="54">
        <f>ROUNDUP(装备强化!$F$3*INDEX(装备强化!$C$12:$C$26,MATCH(装备强化附表!K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74</v>
      </c>
      <c r="L1442" s="54">
        <f t="shared" si="332"/>
        <v>148000</v>
      </c>
      <c r="M1442" s="54">
        <f>ROUNDUP(装备强化!$F$3*INDEX(装备强化!$C$12:$C$26,MATCH(装备强化附表!M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91</v>
      </c>
      <c r="N1442" s="54">
        <f t="shared" si="333"/>
        <v>182000</v>
      </c>
      <c r="O1442" s="54">
        <f>ROUNDUP(装备强化!$F$3*INDEX(装备强化!$C$12:$C$26,MATCH(装备强化附表!O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115</v>
      </c>
      <c r="P1442" s="54">
        <f t="shared" si="334"/>
        <v>230000</v>
      </c>
      <c r="Q1442" s="54">
        <f>ROUNDUP(装备强化!$F$3*INDEX(装备强化!$C$12:$C$26,MATCH(装备强化附表!Q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206</v>
      </c>
      <c r="R1442" s="54">
        <f t="shared" si="335"/>
        <v>412000</v>
      </c>
      <c r="S1442" s="54">
        <f>ROUNDUP(装备强化!$F$3*INDEX(装备强化!$C$12:$C$26,MATCH(装备强化附表!S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238</v>
      </c>
      <c r="T1442" s="54">
        <f t="shared" si="336"/>
        <v>476000</v>
      </c>
      <c r="U1442" s="54">
        <f>ROUNDUP(装备强化!$F$3*INDEX(装备强化!$C$12:$C$26,MATCH(装备强化附表!U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271</v>
      </c>
      <c r="V1442" s="54">
        <f t="shared" si="337"/>
        <v>542000</v>
      </c>
      <c r="W1442" s="54">
        <f>ROUNDUP(装备强化!$F$3*INDEX(装备强化!$C$12:$C$26,MATCH(装备强化附表!W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304</v>
      </c>
      <c r="X1442" s="54">
        <f t="shared" si="338"/>
        <v>608000</v>
      </c>
      <c r="Y1442" s="54">
        <f>ROUNDUP(装备强化!$F$3*INDEX(装备强化!$C$12:$C$26,MATCH(装备强化附表!Y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337</v>
      </c>
      <c r="Z1442" s="54">
        <f t="shared" si="339"/>
        <v>674000</v>
      </c>
      <c r="AA1442" s="54">
        <f>ROUNDUP(装备强化!$F$3*INDEX(装备强化!$C$12:$C$26,MATCH(装备强化附表!AA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591</v>
      </c>
      <c r="AB1442" s="54">
        <f t="shared" si="340"/>
        <v>1182000</v>
      </c>
      <c r="AC1442" s="54">
        <f>ROUNDUP(装备强化!$F$3*INDEX(装备强化!$C$12:$C$26,MATCH(装备强化附表!AC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657</v>
      </c>
      <c r="AD1442" s="54">
        <f t="shared" si="341"/>
        <v>1314000</v>
      </c>
      <c r="AE1442" s="54">
        <f>ROUNDUP(装备强化!$F$3*INDEX(装备强化!$C$12:$C$26,MATCH(装备强化附表!AE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722</v>
      </c>
      <c r="AF1442" s="54">
        <f t="shared" si="342"/>
        <v>1444000</v>
      </c>
      <c r="AG1442" s="54">
        <f>ROUNDUP(装备强化!$F$3*INDEX(装备强化!$C$12:$C$26,MATCH(装备强化附表!AG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788</v>
      </c>
      <c r="AH1442" s="54">
        <f t="shared" si="343"/>
        <v>1576000</v>
      </c>
      <c r="AI1442" s="54">
        <f>ROUNDUP(装备强化!$F$3*INDEX(装备强化!$C$12:$C$26,MATCH(装备强化附表!AI$1,装备强化!$B$12:$B$26,0))*INDEX(装备强化!$G$12:$G$16,MATCH(装备强化附表!$D1442,装备强化!$F$12:$F$16,0))*(INDEX(装备强化!$K$12:$K$26,MATCH(装备强化附表!$E1442,装备强化!$J$12:$J$26,0))+IF($B1442=1,装备强化!$K$28,0))*INDEX(装备强化!$O$12:$O$21,MATCH(装备强化附表!$C1442,装备强化!$N$12:$N$21,0)),0)</f>
        <v>854</v>
      </c>
      <c r="AJ1442" s="54">
        <f t="shared" si="344"/>
        <v>1708000</v>
      </c>
    </row>
    <row r="1443" spans="1:36">
      <c r="A1443" t="s">
        <v>939</v>
      </c>
      <c r="B1443">
        <v>0</v>
      </c>
      <c r="C1443" t="s">
        <v>127</v>
      </c>
      <c r="D1443" t="s">
        <v>315</v>
      </c>
      <c r="E1443">
        <v>25</v>
      </c>
      <c r="F1443" t="s">
        <v>139</v>
      </c>
      <c r="G1443" s="54">
        <f>ROUNDUP(装备强化!$F$3*INDEX(装备强化!$C$12:$C$26,MATCH(装备强化附表!G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38</v>
      </c>
      <c r="H1443" s="54">
        <f t="shared" si="330"/>
        <v>76000</v>
      </c>
      <c r="I1443" s="54">
        <f>ROUNDUP(装备强化!$F$3*INDEX(装备强化!$C$12:$C$26,MATCH(装备强化附表!I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57</v>
      </c>
      <c r="J1443" s="54">
        <f t="shared" si="331"/>
        <v>114000</v>
      </c>
      <c r="K1443" s="54">
        <f>ROUNDUP(装备强化!$F$3*INDEX(装备强化!$C$12:$C$26,MATCH(装备强化附表!K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85</v>
      </c>
      <c r="L1443" s="54">
        <f t="shared" si="332"/>
        <v>170000</v>
      </c>
      <c r="M1443" s="54">
        <f>ROUNDUP(装备强化!$F$3*INDEX(装备强化!$C$12:$C$26,MATCH(装备强化附表!M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104</v>
      </c>
      <c r="N1443" s="54">
        <f t="shared" si="333"/>
        <v>208000</v>
      </c>
      <c r="O1443" s="54">
        <f>ROUNDUP(装备强化!$F$3*INDEX(装备强化!$C$12:$C$26,MATCH(装备强化附表!O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132</v>
      </c>
      <c r="P1443" s="54">
        <f t="shared" si="334"/>
        <v>264000</v>
      </c>
      <c r="Q1443" s="54">
        <f>ROUNDUP(装备强化!$F$3*INDEX(装备强化!$C$12:$C$26,MATCH(装备强化附表!Q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235</v>
      </c>
      <c r="R1443" s="54">
        <f t="shared" si="335"/>
        <v>470000</v>
      </c>
      <c r="S1443" s="54">
        <f>ROUNDUP(装备强化!$F$3*INDEX(装备强化!$C$12:$C$26,MATCH(装备强化附表!S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272</v>
      </c>
      <c r="T1443" s="54">
        <f t="shared" si="336"/>
        <v>544000</v>
      </c>
      <c r="U1443" s="54">
        <f>ROUNDUP(装备强化!$F$3*INDEX(装备强化!$C$12:$C$26,MATCH(装备强化附表!U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310</v>
      </c>
      <c r="V1443" s="54">
        <f t="shared" si="337"/>
        <v>620000</v>
      </c>
      <c r="W1443" s="54">
        <f>ROUNDUP(装备强化!$F$3*INDEX(装备强化!$C$12:$C$26,MATCH(装备强化附表!W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347</v>
      </c>
      <c r="X1443" s="54">
        <f t="shared" si="338"/>
        <v>694000</v>
      </c>
      <c r="Y1443" s="54">
        <f>ROUNDUP(装备强化!$F$3*INDEX(装备强化!$C$12:$C$26,MATCH(装备强化附表!Y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385</v>
      </c>
      <c r="Z1443" s="54">
        <f t="shared" si="339"/>
        <v>770000</v>
      </c>
      <c r="AA1443" s="54">
        <f>ROUNDUP(装备强化!$F$3*INDEX(装备强化!$C$12:$C$26,MATCH(装备强化附表!AA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675</v>
      </c>
      <c r="AB1443" s="54">
        <f t="shared" si="340"/>
        <v>1350000</v>
      </c>
      <c r="AC1443" s="54">
        <f>ROUNDUP(装备强化!$F$3*INDEX(装备强化!$C$12:$C$26,MATCH(装备强化附表!AC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750</v>
      </c>
      <c r="AD1443" s="54">
        <f t="shared" si="341"/>
        <v>1500000</v>
      </c>
      <c r="AE1443" s="54">
        <f>ROUNDUP(装备强化!$F$3*INDEX(装备强化!$C$12:$C$26,MATCH(装备强化附表!AE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825</v>
      </c>
      <c r="AF1443" s="54">
        <f t="shared" si="342"/>
        <v>1650000</v>
      </c>
      <c r="AG1443" s="54">
        <f>ROUNDUP(装备强化!$F$3*INDEX(装备强化!$C$12:$C$26,MATCH(装备强化附表!AG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900</v>
      </c>
      <c r="AH1443" s="54">
        <f t="shared" si="343"/>
        <v>1800000</v>
      </c>
      <c r="AI1443" s="54">
        <f>ROUNDUP(装备强化!$F$3*INDEX(装备强化!$C$12:$C$26,MATCH(装备强化附表!AI$1,装备强化!$B$12:$B$26,0))*INDEX(装备强化!$G$12:$G$16,MATCH(装备强化附表!$D1443,装备强化!$F$12:$F$16,0))*(INDEX(装备强化!$K$12:$K$26,MATCH(装备强化附表!$E1443,装备强化!$J$12:$J$26,0))+IF($B1443=1,装备强化!$K$28,0))*INDEX(装备强化!$O$12:$O$21,MATCH(装备强化附表!$C1443,装备强化!$N$12:$N$21,0)),0)</f>
        <v>975</v>
      </c>
      <c r="AJ1443" s="54">
        <f t="shared" si="344"/>
        <v>1950000</v>
      </c>
    </row>
    <row r="1444" spans="1:36">
      <c r="A1444" t="s">
        <v>944</v>
      </c>
      <c r="B1444">
        <v>1</v>
      </c>
      <c r="C1444" t="s">
        <v>127</v>
      </c>
      <c r="D1444" t="s">
        <v>315</v>
      </c>
      <c r="E1444">
        <v>25</v>
      </c>
      <c r="F1444" t="s">
        <v>139</v>
      </c>
      <c r="G1444" s="54">
        <f>ROUNDUP(装备强化!$F$3*INDEX(装备强化!$C$12:$C$26,MATCH(装备强化附表!G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53</v>
      </c>
      <c r="H1444" s="54">
        <f t="shared" si="330"/>
        <v>106000</v>
      </c>
      <c r="I1444" s="54">
        <f>ROUNDUP(装备强化!$F$3*INDEX(装备强化!$C$12:$C$26,MATCH(装备强化附表!I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79</v>
      </c>
      <c r="J1444" s="54">
        <f t="shared" si="331"/>
        <v>158000</v>
      </c>
      <c r="K1444" s="54">
        <f>ROUNDUP(装备强化!$F$3*INDEX(装备强化!$C$12:$C$26,MATCH(装备强化附表!K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119</v>
      </c>
      <c r="L1444" s="54">
        <f t="shared" si="332"/>
        <v>238000</v>
      </c>
      <c r="M1444" s="54">
        <f>ROUNDUP(装备强化!$F$3*INDEX(装备强化!$C$12:$C$26,MATCH(装备强化附表!M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145</v>
      </c>
      <c r="N1444" s="54">
        <f t="shared" si="333"/>
        <v>290000</v>
      </c>
      <c r="O1444" s="54">
        <f>ROUNDUP(装备强化!$F$3*INDEX(装备强化!$C$12:$C$26,MATCH(装备强化附表!O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184</v>
      </c>
      <c r="P1444" s="54">
        <f t="shared" si="334"/>
        <v>368000</v>
      </c>
      <c r="Q1444" s="54">
        <f>ROUNDUP(装备强化!$F$3*INDEX(装备强化!$C$12:$C$26,MATCH(装备强化附表!Q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329</v>
      </c>
      <c r="R1444" s="54">
        <f t="shared" si="335"/>
        <v>658000</v>
      </c>
      <c r="S1444" s="54">
        <f>ROUNDUP(装备强化!$F$3*INDEX(装备强化!$C$12:$C$26,MATCH(装备强化附表!S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381</v>
      </c>
      <c r="T1444" s="54">
        <f t="shared" si="336"/>
        <v>762000</v>
      </c>
      <c r="U1444" s="54">
        <f>ROUNDUP(装备强化!$F$3*INDEX(装备强化!$C$12:$C$26,MATCH(装备强化附表!U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434</v>
      </c>
      <c r="V1444" s="54">
        <f t="shared" si="337"/>
        <v>868000</v>
      </c>
      <c r="W1444" s="54">
        <f>ROUNDUP(装备强化!$F$3*INDEX(装备强化!$C$12:$C$26,MATCH(装备强化附表!W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486</v>
      </c>
      <c r="X1444" s="54">
        <f t="shared" si="338"/>
        <v>972000</v>
      </c>
      <c r="Y1444" s="54">
        <f>ROUNDUP(装备强化!$F$3*INDEX(装备强化!$C$12:$C$26,MATCH(装备强化附表!Y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539</v>
      </c>
      <c r="Z1444" s="54">
        <f t="shared" si="339"/>
        <v>1078000</v>
      </c>
      <c r="AA1444" s="54">
        <f>ROUNDUP(装备强化!$F$3*INDEX(装备强化!$C$12:$C$26,MATCH(装备强化附表!AA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945</v>
      </c>
      <c r="AB1444" s="54">
        <f t="shared" si="340"/>
        <v>1890000</v>
      </c>
      <c r="AC1444" s="54">
        <f>ROUNDUP(装备强化!$F$3*INDEX(装备强化!$C$12:$C$26,MATCH(装备强化附表!AC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1050</v>
      </c>
      <c r="AD1444" s="54">
        <f t="shared" si="341"/>
        <v>2100000</v>
      </c>
      <c r="AE1444" s="54">
        <f>ROUNDUP(装备强化!$F$3*INDEX(装备强化!$C$12:$C$26,MATCH(装备强化附表!AE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1155</v>
      </c>
      <c r="AF1444" s="54">
        <f t="shared" si="342"/>
        <v>2310000</v>
      </c>
      <c r="AG1444" s="54">
        <f>ROUNDUP(装备强化!$F$3*INDEX(装备强化!$C$12:$C$26,MATCH(装备强化附表!AG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1260</v>
      </c>
      <c r="AH1444" s="54">
        <f t="shared" si="343"/>
        <v>2520000</v>
      </c>
      <c r="AI1444" s="54">
        <f>ROUNDUP(装备强化!$F$3*INDEX(装备强化!$C$12:$C$26,MATCH(装备强化附表!AI$1,装备强化!$B$12:$B$26,0))*INDEX(装备强化!$G$12:$G$16,MATCH(装备强化附表!$D1444,装备强化!$F$12:$F$16,0))*(INDEX(装备强化!$K$12:$K$26,MATCH(装备强化附表!$E1444,装备强化!$J$12:$J$26,0))+IF($B1444=1,装备强化!$K$28,0))*INDEX(装备强化!$O$12:$O$21,MATCH(装备强化附表!$C1444,装备强化!$N$12:$N$21,0)),0)</f>
        <v>1365</v>
      </c>
      <c r="AJ1444" s="54">
        <f t="shared" si="344"/>
        <v>2730000</v>
      </c>
    </row>
    <row r="1445" spans="1:36">
      <c r="A1445" t="s">
        <v>949</v>
      </c>
      <c r="B1445">
        <v>0</v>
      </c>
      <c r="C1445" t="s">
        <v>128</v>
      </c>
      <c r="D1445" t="s">
        <v>315</v>
      </c>
      <c r="E1445">
        <v>25</v>
      </c>
      <c r="F1445" t="s">
        <v>139</v>
      </c>
      <c r="G1445" s="54">
        <f>ROUNDUP(装备强化!$F$3*INDEX(装备强化!$C$12:$C$26,MATCH(装备强化附表!G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24</v>
      </c>
      <c r="H1445" s="54">
        <f t="shared" si="330"/>
        <v>48000</v>
      </c>
      <c r="I1445" s="54">
        <f>ROUNDUP(装备强化!$F$3*INDEX(装备强化!$C$12:$C$26,MATCH(装备强化附表!I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36</v>
      </c>
      <c r="J1445" s="54">
        <f t="shared" si="331"/>
        <v>72000</v>
      </c>
      <c r="K1445" s="54">
        <f>ROUNDUP(装备强化!$F$3*INDEX(装备强化!$C$12:$C$26,MATCH(装备强化附表!K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53</v>
      </c>
      <c r="L1445" s="54">
        <f t="shared" si="332"/>
        <v>106000</v>
      </c>
      <c r="M1445" s="54">
        <f>ROUNDUP(装备强化!$F$3*INDEX(装备强化!$C$12:$C$26,MATCH(装备强化附表!M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65</v>
      </c>
      <c r="N1445" s="54">
        <f t="shared" si="333"/>
        <v>130000</v>
      </c>
      <c r="O1445" s="54">
        <f>ROUNDUP(装备强化!$F$3*INDEX(装备强化!$C$12:$C$26,MATCH(装备强化附表!O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83</v>
      </c>
      <c r="P1445" s="54">
        <f t="shared" si="334"/>
        <v>166000</v>
      </c>
      <c r="Q1445" s="54">
        <f>ROUNDUP(装备强化!$F$3*INDEX(装备强化!$C$12:$C$26,MATCH(装备强化附表!Q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147</v>
      </c>
      <c r="R1445" s="54">
        <f t="shared" si="335"/>
        <v>294000</v>
      </c>
      <c r="S1445" s="54">
        <f>ROUNDUP(装备强化!$F$3*INDEX(装备强化!$C$12:$C$26,MATCH(装备强化附表!S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170</v>
      </c>
      <c r="T1445" s="54">
        <f t="shared" si="336"/>
        <v>340000</v>
      </c>
      <c r="U1445" s="54">
        <f>ROUNDUP(装备强化!$F$3*INDEX(装备强化!$C$12:$C$26,MATCH(装备强化附表!U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194</v>
      </c>
      <c r="V1445" s="54">
        <f t="shared" si="337"/>
        <v>388000</v>
      </c>
      <c r="W1445" s="54">
        <f>ROUNDUP(装备强化!$F$3*INDEX(装备强化!$C$12:$C$26,MATCH(装备强化附表!W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217</v>
      </c>
      <c r="X1445" s="54">
        <f t="shared" si="338"/>
        <v>434000</v>
      </c>
      <c r="Y1445" s="54">
        <f>ROUNDUP(装备强化!$F$3*INDEX(装备强化!$C$12:$C$26,MATCH(装备强化附表!Y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241</v>
      </c>
      <c r="Z1445" s="54">
        <f t="shared" si="339"/>
        <v>482000</v>
      </c>
      <c r="AA1445" s="54">
        <f>ROUNDUP(装备强化!$F$3*INDEX(装备强化!$C$12:$C$26,MATCH(装备强化附表!AA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422</v>
      </c>
      <c r="AB1445" s="54">
        <f t="shared" si="340"/>
        <v>844000</v>
      </c>
      <c r="AC1445" s="54">
        <f>ROUNDUP(装备强化!$F$3*INDEX(装备强化!$C$12:$C$26,MATCH(装备强化附表!AC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469</v>
      </c>
      <c r="AD1445" s="54">
        <f t="shared" si="341"/>
        <v>938000</v>
      </c>
      <c r="AE1445" s="54">
        <f>ROUNDUP(装备强化!$F$3*INDEX(装备强化!$C$12:$C$26,MATCH(装备强化附表!AE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516</v>
      </c>
      <c r="AF1445" s="54">
        <f t="shared" si="342"/>
        <v>1032000</v>
      </c>
      <c r="AG1445" s="54">
        <f>ROUNDUP(装备强化!$F$3*INDEX(装备强化!$C$12:$C$26,MATCH(装备强化附表!AG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563</v>
      </c>
      <c r="AH1445" s="54">
        <f t="shared" si="343"/>
        <v>1126000</v>
      </c>
      <c r="AI1445" s="54">
        <f>ROUNDUP(装备强化!$F$3*INDEX(装备强化!$C$12:$C$26,MATCH(装备强化附表!AI$1,装备强化!$B$12:$B$26,0))*INDEX(装备强化!$G$12:$G$16,MATCH(装备强化附表!$D1445,装备强化!$F$12:$F$16,0))*(INDEX(装备强化!$K$12:$K$26,MATCH(装备强化附表!$E1445,装备强化!$J$12:$J$26,0))+IF($B1445=1,装备强化!$K$28,0))*INDEX(装备强化!$O$12:$O$21,MATCH(装备强化附表!$C1445,装备强化!$N$12:$N$21,0)),0)</f>
        <v>610</v>
      </c>
      <c r="AJ1445" s="54">
        <f t="shared" si="344"/>
        <v>1220000</v>
      </c>
    </row>
    <row r="1446" spans="1:36">
      <c r="A1446" t="s">
        <v>954</v>
      </c>
      <c r="B1446">
        <v>1</v>
      </c>
      <c r="C1446" t="s">
        <v>128</v>
      </c>
      <c r="D1446" t="s">
        <v>315</v>
      </c>
      <c r="E1446">
        <v>25</v>
      </c>
      <c r="F1446" t="s">
        <v>139</v>
      </c>
      <c r="G1446" s="54">
        <f>ROUNDUP(装备强化!$F$3*INDEX(装备强化!$C$12:$C$26,MATCH(装备强化附表!G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33</v>
      </c>
      <c r="H1446" s="54">
        <f t="shared" si="330"/>
        <v>66000</v>
      </c>
      <c r="I1446" s="54">
        <f>ROUNDUP(装备强化!$F$3*INDEX(装备强化!$C$12:$C$26,MATCH(装备强化附表!I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50</v>
      </c>
      <c r="J1446" s="54">
        <f t="shared" si="331"/>
        <v>100000</v>
      </c>
      <c r="K1446" s="54">
        <f>ROUNDUP(装备强化!$F$3*INDEX(装备强化!$C$12:$C$26,MATCH(装备强化附表!K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74</v>
      </c>
      <c r="L1446" s="54">
        <f t="shared" si="332"/>
        <v>148000</v>
      </c>
      <c r="M1446" s="54">
        <f>ROUNDUP(装备强化!$F$3*INDEX(装备强化!$C$12:$C$26,MATCH(装备强化附表!M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91</v>
      </c>
      <c r="N1446" s="54">
        <f t="shared" si="333"/>
        <v>182000</v>
      </c>
      <c r="O1446" s="54">
        <f>ROUNDUP(装备强化!$F$3*INDEX(装备强化!$C$12:$C$26,MATCH(装备强化附表!O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115</v>
      </c>
      <c r="P1446" s="54">
        <f t="shared" si="334"/>
        <v>230000</v>
      </c>
      <c r="Q1446" s="54">
        <f>ROUNDUP(装备强化!$F$3*INDEX(装备强化!$C$12:$C$26,MATCH(装备强化附表!Q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206</v>
      </c>
      <c r="R1446" s="54">
        <f t="shared" si="335"/>
        <v>412000</v>
      </c>
      <c r="S1446" s="54">
        <f>ROUNDUP(装备强化!$F$3*INDEX(装备强化!$C$12:$C$26,MATCH(装备强化附表!S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238</v>
      </c>
      <c r="T1446" s="54">
        <f t="shared" si="336"/>
        <v>476000</v>
      </c>
      <c r="U1446" s="54">
        <f>ROUNDUP(装备强化!$F$3*INDEX(装备强化!$C$12:$C$26,MATCH(装备强化附表!U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271</v>
      </c>
      <c r="V1446" s="54">
        <f t="shared" si="337"/>
        <v>542000</v>
      </c>
      <c r="W1446" s="54">
        <f>ROUNDUP(装备强化!$F$3*INDEX(装备强化!$C$12:$C$26,MATCH(装备强化附表!W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304</v>
      </c>
      <c r="X1446" s="54">
        <f t="shared" si="338"/>
        <v>608000</v>
      </c>
      <c r="Y1446" s="54">
        <f>ROUNDUP(装备强化!$F$3*INDEX(装备强化!$C$12:$C$26,MATCH(装备强化附表!Y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337</v>
      </c>
      <c r="Z1446" s="54">
        <f t="shared" si="339"/>
        <v>674000</v>
      </c>
      <c r="AA1446" s="54">
        <f>ROUNDUP(装备强化!$F$3*INDEX(装备强化!$C$12:$C$26,MATCH(装备强化附表!AA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591</v>
      </c>
      <c r="AB1446" s="54">
        <f t="shared" si="340"/>
        <v>1182000</v>
      </c>
      <c r="AC1446" s="54">
        <f>ROUNDUP(装备强化!$F$3*INDEX(装备强化!$C$12:$C$26,MATCH(装备强化附表!AC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657</v>
      </c>
      <c r="AD1446" s="54">
        <f t="shared" si="341"/>
        <v>1314000</v>
      </c>
      <c r="AE1446" s="54">
        <f>ROUNDUP(装备强化!$F$3*INDEX(装备强化!$C$12:$C$26,MATCH(装备强化附表!AE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722</v>
      </c>
      <c r="AF1446" s="54">
        <f t="shared" si="342"/>
        <v>1444000</v>
      </c>
      <c r="AG1446" s="54">
        <f>ROUNDUP(装备强化!$F$3*INDEX(装备强化!$C$12:$C$26,MATCH(装备强化附表!AG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788</v>
      </c>
      <c r="AH1446" s="54">
        <f t="shared" si="343"/>
        <v>1576000</v>
      </c>
      <c r="AI1446" s="54">
        <f>ROUNDUP(装备强化!$F$3*INDEX(装备强化!$C$12:$C$26,MATCH(装备强化附表!AI$1,装备强化!$B$12:$B$26,0))*INDEX(装备强化!$G$12:$G$16,MATCH(装备强化附表!$D1446,装备强化!$F$12:$F$16,0))*(INDEX(装备强化!$K$12:$K$26,MATCH(装备强化附表!$E1446,装备强化!$J$12:$J$26,0))+IF($B1446=1,装备强化!$K$28,0))*INDEX(装备强化!$O$12:$O$21,MATCH(装备强化附表!$C1446,装备强化!$N$12:$N$21,0)),0)</f>
        <v>854</v>
      </c>
      <c r="AJ1446" s="54">
        <f t="shared" si="344"/>
        <v>1708000</v>
      </c>
    </row>
    <row r="1447" spans="1:36">
      <c r="A1447" t="s">
        <v>959</v>
      </c>
      <c r="B1447">
        <v>0</v>
      </c>
      <c r="C1447" t="s">
        <v>127</v>
      </c>
      <c r="D1447" t="s">
        <v>315</v>
      </c>
      <c r="E1447">
        <v>25</v>
      </c>
      <c r="F1447" t="s">
        <v>137</v>
      </c>
      <c r="G1447" s="54">
        <f>ROUNDUP(装备强化!$F$3*INDEX(装备强化!$C$12:$C$26,MATCH(装备强化附表!G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38</v>
      </c>
      <c r="H1447" s="54">
        <f t="shared" si="330"/>
        <v>76000</v>
      </c>
      <c r="I1447" s="54">
        <f>ROUNDUP(装备强化!$F$3*INDEX(装备强化!$C$12:$C$26,MATCH(装备强化附表!I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57</v>
      </c>
      <c r="J1447" s="54">
        <f t="shared" si="331"/>
        <v>114000</v>
      </c>
      <c r="K1447" s="54">
        <f>ROUNDUP(装备强化!$F$3*INDEX(装备强化!$C$12:$C$26,MATCH(装备强化附表!K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85</v>
      </c>
      <c r="L1447" s="54">
        <f t="shared" si="332"/>
        <v>170000</v>
      </c>
      <c r="M1447" s="54">
        <f>ROUNDUP(装备强化!$F$3*INDEX(装备强化!$C$12:$C$26,MATCH(装备强化附表!M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104</v>
      </c>
      <c r="N1447" s="54">
        <f t="shared" si="333"/>
        <v>208000</v>
      </c>
      <c r="O1447" s="54">
        <f>ROUNDUP(装备强化!$F$3*INDEX(装备强化!$C$12:$C$26,MATCH(装备强化附表!O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132</v>
      </c>
      <c r="P1447" s="54">
        <f t="shared" si="334"/>
        <v>264000</v>
      </c>
      <c r="Q1447" s="54">
        <f>ROUNDUP(装备强化!$F$3*INDEX(装备强化!$C$12:$C$26,MATCH(装备强化附表!Q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235</v>
      </c>
      <c r="R1447" s="54">
        <f t="shared" si="335"/>
        <v>470000</v>
      </c>
      <c r="S1447" s="54">
        <f>ROUNDUP(装备强化!$F$3*INDEX(装备强化!$C$12:$C$26,MATCH(装备强化附表!S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272</v>
      </c>
      <c r="T1447" s="54">
        <f t="shared" si="336"/>
        <v>544000</v>
      </c>
      <c r="U1447" s="54">
        <f>ROUNDUP(装备强化!$F$3*INDEX(装备强化!$C$12:$C$26,MATCH(装备强化附表!U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310</v>
      </c>
      <c r="V1447" s="54">
        <f t="shared" si="337"/>
        <v>620000</v>
      </c>
      <c r="W1447" s="54">
        <f>ROUNDUP(装备强化!$F$3*INDEX(装备强化!$C$12:$C$26,MATCH(装备强化附表!W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347</v>
      </c>
      <c r="X1447" s="54">
        <f t="shared" si="338"/>
        <v>694000</v>
      </c>
      <c r="Y1447" s="54">
        <f>ROUNDUP(装备强化!$F$3*INDEX(装备强化!$C$12:$C$26,MATCH(装备强化附表!Y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385</v>
      </c>
      <c r="Z1447" s="54">
        <f t="shared" si="339"/>
        <v>770000</v>
      </c>
      <c r="AA1447" s="54">
        <f>ROUNDUP(装备强化!$F$3*INDEX(装备强化!$C$12:$C$26,MATCH(装备强化附表!AA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675</v>
      </c>
      <c r="AB1447" s="54">
        <f t="shared" si="340"/>
        <v>1350000</v>
      </c>
      <c r="AC1447" s="54">
        <f>ROUNDUP(装备强化!$F$3*INDEX(装备强化!$C$12:$C$26,MATCH(装备强化附表!AC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750</v>
      </c>
      <c r="AD1447" s="54">
        <f t="shared" si="341"/>
        <v>1500000</v>
      </c>
      <c r="AE1447" s="54">
        <f>ROUNDUP(装备强化!$F$3*INDEX(装备强化!$C$12:$C$26,MATCH(装备强化附表!AE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825</v>
      </c>
      <c r="AF1447" s="54">
        <f t="shared" si="342"/>
        <v>1650000</v>
      </c>
      <c r="AG1447" s="54">
        <f>ROUNDUP(装备强化!$F$3*INDEX(装备强化!$C$12:$C$26,MATCH(装备强化附表!AG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900</v>
      </c>
      <c r="AH1447" s="54">
        <f t="shared" si="343"/>
        <v>1800000</v>
      </c>
      <c r="AI1447" s="54">
        <f>ROUNDUP(装备强化!$F$3*INDEX(装备强化!$C$12:$C$26,MATCH(装备强化附表!AI$1,装备强化!$B$12:$B$26,0))*INDEX(装备强化!$G$12:$G$16,MATCH(装备强化附表!$D1447,装备强化!$F$12:$F$16,0))*(INDEX(装备强化!$K$12:$K$26,MATCH(装备强化附表!$E1447,装备强化!$J$12:$J$26,0))+IF($B1447=1,装备强化!$K$28,0))*INDEX(装备强化!$O$12:$O$21,MATCH(装备强化附表!$C1447,装备强化!$N$12:$N$21,0)),0)</f>
        <v>975</v>
      </c>
      <c r="AJ1447" s="54">
        <f t="shared" si="344"/>
        <v>1950000</v>
      </c>
    </row>
    <row r="1448" spans="1:36">
      <c r="A1448" t="s">
        <v>964</v>
      </c>
      <c r="B1448">
        <v>1</v>
      </c>
      <c r="C1448" t="s">
        <v>127</v>
      </c>
      <c r="D1448" t="s">
        <v>315</v>
      </c>
      <c r="E1448">
        <v>25</v>
      </c>
      <c r="F1448" t="s">
        <v>137</v>
      </c>
      <c r="G1448" s="54">
        <f>ROUNDUP(装备强化!$F$3*INDEX(装备强化!$C$12:$C$26,MATCH(装备强化附表!G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53</v>
      </c>
      <c r="H1448" s="54">
        <f t="shared" si="330"/>
        <v>106000</v>
      </c>
      <c r="I1448" s="54">
        <f>ROUNDUP(装备强化!$F$3*INDEX(装备强化!$C$12:$C$26,MATCH(装备强化附表!I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79</v>
      </c>
      <c r="J1448" s="54">
        <f t="shared" si="331"/>
        <v>158000</v>
      </c>
      <c r="K1448" s="54">
        <f>ROUNDUP(装备强化!$F$3*INDEX(装备强化!$C$12:$C$26,MATCH(装备强化附表!K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119</v>
      </c>
      <c r="L1448" s="54">
        <f t="shared" si="332"/>
        <v>238000</v>
      </c>
      <c r="M1448" s="54">
        <f>ROUNDUP(装备强化!$F$3*INDEX(装备强化!$C$12:$C$26,MATCH(装备强化附表!M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145</v>
      </c>
      <c r="N1448" s="54">
        <f t="shared" si="333"/>
        <v>290000</v>
      </c>
      <c r="O1448" s="54">
        <f>ROUNDUP(装备强化!$F$3*INDEX(装备强化!$C$12:$C$26,MATCH(装备强化附表!O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184</v>
      </c>
      <c r="P1448" s="54">
        <f t="shared" si="334"/>
        <v>368000</v>
      </c>
      <c r="Q1448" s="54">
        <f>ROUNDUP(装备强化!$F$3*INDEX(装备强化!$C$12:$C$26,MATCH(装备强化附表!Q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329</v>
      </c>
      <c r="R1448" s="54">
        <f t="shared" si="335"/>
        <v>658000</v>
      </c>
      <c r="S1448" s="54">
        <f>ROUNDUP(装备强化!$F$3*INDEX(装备强化!$C$12:$C$26,MATCH(装备强化附表!S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381</v>
      </c>
      <c r="T1448" s="54">
        <f t="shared" si="336"/>
        <v>762000</v>
      </c>
      <c r="U1448" s="54">
        <f>ROUNDUP(装备强化!$F$3*INDEX(装备强化!$C$12:$C$26,MATCH(装备强化附表!U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434</v>
      </c>
      <c r="V1448" s="54">
        <f t="shared" si="337"/>
        <v>868000</v>
      </c>
      <c r="W1448" s="54">
        <f>ROUNDUP(装备强化!$F$3*INDEX(装备强化!$C$12:$C$26,MATCH(装备强化附表!W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486</v>
      </c>
      <c r="X1448" s="54">
        <f t="shared" si="338"/>
        <v>972000</v>
      </c>
      <c r="Y1448" s="54">
        <f>ROUNDUP(装备强化!$F$3*INDEX(装备强化!$C$12:$C$26,MATCH(装备强化附表!Y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539</v>
      </c>
      <c r="Z1448" s="54">
        <f t="shared" si="339"/>
        <v>1078000</v>
      </c>
      <c r="AA1448" s="54">
        <f>ROUNDUP(装备强化!$F$3*INDEX(装备强化!$C$12:$C$26,MATCH(装备强化附表!AA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945</v>
      </c>
      <c r="AB1448" s="54">
        <f t="shared" si="340"/>
        <v>1890000</v>
      </c>
      <c r="AC1448" s="54">
        <f>ROUNDUP(装备强化!$F$3*INDEX(装备强化!$C$12:$C$26,MATCH(装备强化附表!AC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1050</v>
      </c>
      <c r="AD1448" s="54">
        <f t="shared" si="341"/>
        <v>2100000</v>
      </c>
      <c r="AE1448" s="54">
        <f>ROUNDUP(装备强化!$F$3*INDEX(装备强化!$C$12:$C$26,MATCH(装备强化附表!AE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1155</v>
      </c>
      <c r="AF1448" s="54">
        <f t="shared" si="342"/>
        <v>2310000</v>
      </c>
      <c r="AG1448" s="54">
        <f>ROUNDUP(装备强化!$F$3*INDEX(装备强化!$C$12:$C$26,MATCH(装备强化附表!AG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1260</v>
      </c>
      <c r="AH1448" s="54">
        <f t="shared" si="343"/>
        <v>2520000</v>
      </c>
      <c r="AI1448" s="54">
        <f>ROUNDUP(装备强化!$F$3*INDEX(装备强化!$C$12:$C$26,MATCH(装备强化附表!AI$1,装备强化!$B$12:$B$26,0))*INDEX(装备强化!$G$12:$G$16,MATCH(装备强化附表!$D1448,装备强化!$F$12:$F$16,0))*(INDEX(装备强化!$K$12:$K$26,MATCH(装备强化附表!$E1448,装备强化!$J$12:$J$26,0))+IF($B1448=1,装备强化!$K$28,0))*INDEX(装备强化!$O$12:$O$21,MATCH(装备强化附表!$C1448,装备强化!$N$12:$N$21,0)),0)</f>
        <v>1365</v>
      </c>
      <c r="AJ1448" s="54">
        <f t="shared" si="344"/>
        <v>2730000</v>
      </c>
    </row>
    <row r="1449" spans="1:36">
      <c r="A1449" t="s">
        <v>969</v>
      </c>
      <c r="B1449">
        <v>0</v>
      </c>
      <c r="C1449" t="s">
        <v>128</v>
      </c>
      <c r="D1449" t="s">
        <v>315</v>
      </c>
      <c r="E1449">
        <v>25</v>
      </c>
      <c r="F1449" t="s">
        <v>137</v>
      </c>
      <c r="G1449" s="54">
        <f>ROUNDUP(装备强化!$F$3*INDEX(装备强化!$C$12:$C$26,MATCH(装备强化附表!G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24</v>
      </c>
      <c r="H1449" s="54">
        <f t="shared" si="330"/>
        <v>48000</v>
      </c>
      <c r="I1449" s="54">
        <f>ROUNDUP(装备强化!$F$3*INDEX(装备强化!$C$12:$C$26,MATCH(装备强化附表!I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36</v>
      </c>
      <c r="J1449" s="54">
        <f t="shared" si="331"/>
        <v>72000</v>
      </c>
      <c r="K1449" s="54">
        <f>ROUNDUP(装备强化!$F$3*INDEX(装备强化!$C$12:$C$26,MATCH(装备强化附表!K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53</v>
      </c>
      <c r="L1449" s="54">
        <f t="shared" si="332"/>
        <v>106000</v>
      </c>
      <c r="M1449" s="54">
        <f>ROUNDUP(装备强化!$F$3*INDEX(装备强化!$C$12:$C$26,MATCH(装备强化附表!M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65</v>
      </c>
      <c r="N1449" s="54">
        <f t="shared" si="333"/>
        <v>130000</v>
      </c>
      <c r="O1449" s="54">
        <f>ROUNDUP(装备强化!$F$3*INDEX(装备强化!$C$12:$C$26,MATCH(装备强化附表!O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83</v>
      </c>
      <c r="P1449" s="54">
        <f t="shared" si="334"/>
        <v>166000</v>
      </c>
      <c r="Q1449" s="54">
        <f>ROUNDUP(装备强化!$F$3*INDEX(装备强化!$C$12:$C$26,MATCH(装备强化附表!Q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147</v>
      </c>
      <c r="R1449" s="54">
        <f t="shared" si="335"/>
        <v>294000</v>
      </c>
      <c r="S1449" s="54">
        <f>ROUNDUP(装备强化!$F$3*INDEX(装备强化!$C$12:$C$26,MATCH(装备强化附表!S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170</v>
      </c>
      <c r="T1449" s="54">
        <f t="shared" si="336"/>
        <v>340000</v>
      </c>
      <c r="U1449" s="54">
        <f>ROUNDUP(装备强化!$F$3*INDEX(装备强化!$C$12:$C$26,MATCH(装备强化附表!U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194</v>
      </c>
      <c r="V1449" s="54">
        <f t="shared" si="337"/>
        <v>388000</v>
      </c>
      <c r="W1449" s="54">
        <f>ROUNDUP(装备强化!$F$3*INDEX(装备强化!$C$12:$C$26,MATCH(装备强化附表!W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217</v>
      </c>
      <c r="X1449" s="54">
        <f t="shared" si="338"/>
        <v>434000</v>
      </c>
      <c r="Y1449" s="54">
        <f>ROUNDUP(装备强化!$F$3*INDEX(装备强化!$C$12:$C$26,MATCH(装备强化附表!Y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241</v>
      </c>
      <c r="Z1449" s="54">
        <f t="shared" si="339"/>
        <v>482000</v>
      </c>
      <c r="AA1449" s="54">
        <f>ROUNDUP(装备强化!$F$3*INDEX(装备强化!$C$12:$C$26,MATCH(装备强化附表!AA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422</v>
      </c>
      <c r="AB1449" s="54">
        <f t="shared" si="340"/>
        <v>844000</v>
      </c>
      <c r="AC1449" s="54">
        <f>ROUNDUP(装备强化!$F$3*INDEX(装备强化!$C$12:$C$26,MATCH(装备强化附表!AC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469</v>
      </c>
      <c r="AD1449" s="54">
        <f t="shared" si="341"/>
        <v>938000</v>
      </c>
      <c r="AE1449" s="54">
        <f>ROUNDUP(装备强化!$F$3*INDEX(装备强化!$C$12:$C$26,MATCH(装备强化附表!AE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516</v>
      </c>
      <c r="AF1449" s="54">
        <f t="shared" si="342"/>
        <v>1032000</v>
      </c>
      <c r="AG1449" s="54">
        <f>ROUNDUP(装备强化!$F$3*INDEX(装备强化!$C$12:$C$26,MATCH(装备强化附表!AG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563</v>
      </c>
      <c r="AH1449" s="54">
        <f t="shared" si="343"/>
        <v>1126000</v>
      </c>
      <c r="AI1449" s="54">
        <f>ROUNDUP(装备强化!$F$3*INDEX(装备强化!$C$12:$C$26,MATCH(装备强化附表!AI$1,装备强化!$B$12:$B$26,0))*INDEX(装备强化!$G$12:$G$16,MATCH(装备强化附表!$D1449,装备强化!$F$12:$F$16,0))*(INDEX(装备强化!$K$12:$K$26,MATCH(装备强化附表!$E1449,装备强化!$J$12:$J$26,0))+IF($B1449=1,装备强化!$K$28,0))*INDEX(装备强化!$O$12:$O$21,MATCH(装备强化附表!$C1449,装备强化!$N$12:$N$21,0)),0)</f>
        <v>610</v>
      </c>
      <c r="AJ1449" s="54">
        <f t="shared" si="344"/>
        <v>1220000</v>
      </c>
    </row>
    <row r="1450" spans="1:36">
      <c r="A1450" t="s">
        <v>974</v>
      </c>
      <c r="B1450">
        <v>1</v>
      </c>
      <c r="C1450" t="s">
        <v>128</v>
      </c>
      <c r="D1450" t="s">
        <v>315</v>
      </c>
      <c r="E1450">
        <v>25</v>
      </c>
      <c r="F1450" t="s">
        <v>137</v>
      </c>
      <c r="G1450" s="54">
        <f>ROUNDUP(装备强化!$F$3*INDEX(装备强化!$C$12:$C$26,MATCH(装备强化附表!G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33</v>
      </c>
      <c r="H1450" s="54">
        <f t="shared" si="330"/>
        <v>66000</v>
      </c>
      <c r="I1450" s="54">
        <f>ROUNDUP(装备强化!$F$3*INDEX(装备强化!$C$12:$C$26,MATCH(装备强化附表!I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50</v>
      </c>
      <c r="J1450" s="54">
        <f t="shared" si="331"/>
        <v>100000</v>
      </c>
      <c r="K1450" s="54">
        <f>ROUNDUP(装备强化!$F$3*INDEX(装备强化!$C$12:$C$26,MATCH(装备强化附表!K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74</v>
      </c>
      <c r="L1450" s="54">
        <f t="shared" si="332"/>
        <v>148000</v>
      </c>
      <c r="M1450" s="54">
        <f>ROUNDUP(装备强化!$F$3*INDEX(装备强化!$C$12:$C$26,MATCH(装备强化附表!M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91</v>
      </c>
      <c r="N1450" s="54">
        <f t="shared" si="333"/>
        <v>182000</v>
      </c>
      <c r="O1450" s="54">
        <f>ROUNDUP(装备强化!$F$3*INDEX(装备强化!$C$12:$C$26,MATCH(装备强化附表!O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115</v>
      </c>
      <c r="P1450" s="54">
        <f t="shared" si="334"/>
        <v>230000</v>
      </c>
      <c r="Q1450" s="54">
        <f>ROUNDUP(装备强化!$F$3*INDEX(装备强化!$C$12:$C$26,MATCH(装备强化附表!Q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206</v>
      </c>
      <c r="R1450" s="54">
        <f t="shared" si="335"/>
        <v>412000</v>
      </c>
      <c r="S1450" s="54">
        <f>ROUNDUP(装备强化!$F$3*INDEX(装备强化!$C$12:$C$26,MATCH(装备强化附表!S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238</v>
      </c>
      <c r="T1450" s="54">
        <f t="shared" si="336"/>
        <v>476000</v>
      </c>
      <c r="U1450" s="54">
        <f>ROUNDUP(装备强化!$F$3*INDEX(装备强化!$C$12:$C$26,MATCH(装备强化附表!U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271</v>
      </c>
      <c r="V1450" s="54">
        <f t="shared" si="337"/>
        <v>542000</v>
      </c>
      <c r="W1450" s="54">
        <f>ROUNDUP(装备强化!$F$3*INDEX(装备强化!$C$12:$C$26,MATCH(装备强化附表!W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304</v>
      </c>
      <c r="X1450" s="54">
        <f t="shared" si="338"/>
        <v>608000</v>
      </c>
      <c r="Y1450" s="54">
        <f>ROUNDUP(装备强化!$F$3*INDEX(装备强化!$C$12:$C$26,MATCH(装备强化附表!Y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337</v>
      </c>
      <c r="Z1450" s="54">
        <f t="shared" si="339"/>
        <v>674000</v>
      </c>
      <c r="AA1450" s="54">
        <f>ROUNDUP(装备强化!$F$3*INDEX(装备强化!$C$12:$C$26,MATCH(装备强化附表!AA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591</v>
      </c>
      <c r="AB1450" s="54">
        <f t="shared" si="340"/>
        <v>1182000</v>
      </c>
      <c r="AC1450" s="54">
        <f>ROUNDUP(装备强化!$F$3*INDEX(装备强化!$C$12:$C$26,MATCH(装备强化附表!AC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657</v>
      </c>
      <c r="AD1450" s="54">
        <f t="shared" si="341"/>
        <v>1314000</v>
      </c>
      <c r="AE1450" s="54">
        <f>ROUNDUP(装备强化!$F$3*INDEX(装备强化!$C$12:$C$26,MATCH(装备强化附表!AE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722</v>
      </c>
      <c r="AF1450" s="54">
        <f t="shared" si="342"/>
        <v>1444000</v>
      </c>
      <c r="AG1450" s="54">
        <f>ROUNDUP(装备强化!$F$3*INDEX(装备强化!$C$12:$C$26,MATCH(装备强化附表!AG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788</v>
      </c>
      <c r="AH1450" s="54">
        <f t="shared" si="343"/>
        <v>1576000</v>
      </c>
      <c r="AI1450" s="54">
        <f>ROUNDUP(装备强化!$F$3*INDEX(装备强化!$C$12:$C$26,MATCH(装备强化附表!AI$1,装备强化!$B$12:$B$26,0))*INDEX(装备强化!$G$12:$G$16,MATCH(装备强化附表!$D1450,装备强化!$F$12:$F$16,0))*(INDEX(装备强化!$K$12:$K$26,MATCH(装备强化附表!$E1450,装备强化!$J$12:$J$26,0))+IF($B1450=1,装备强化!$K$28,0))*INDEX(装备强化!$O$12:$O$21,MATCH(装备强化附表!$C1450,装备强化!$N$12:$N$21,0)),0)</f>
        <v>854</v>
      </c>
      <c r="AJ1450" s="54">
        <f t="shared" si="344"/>
        <v>1708000</v>
      </c>
    </row>
    <row r="1451" spans="1:36">
      <c r="A1451" t="s">
        <v>979</v>
      </c>
      <c r="B1451">
        <v>0</v>
      </c>
      <c r="C1451" t="s">
        <v>126</v>
      </c>
      <c r="D1451" t="s">
        <v>315</v>
      </c>
      <c r="E1451">
        <v>25</v>
      </c>
      <c r="F1451" t="s">
        <v>232</v>
      </c>
      <c r="G1451" s="54">
        <f>ROUNDUP(装备强化!$F$3*INDEX(装备强化!$C$12:$C$26,MATCH(装备强化附表!G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19</v>
      </c>
      <c r="H1451" s="54">
        <f t="shared" si="330"/>
        <v>38000</v>
      </c>
      <c r="I1451" s="54">
        <f>ROUNDUP(装备强化!$F$3*INDEX(装备强化!$C$12:$C$26,MATCH(装备强化附表!I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29</v>
      </c>
      <c r="J1451" s="54">
        <f t="shared" si="331"/>
        <v>58000</v>
      </c>
      <c r="K1451" s="54">
        <f>ROUNDUP(装备强化!$F$3*INDEX(装备强化!$C$12:$C$26,MATCH(装备强化附表!K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43</v>
      </c>
      <c r="L1451" s="54">
        <f t="shared" si="332"/>
        <v>86000</v>
      </c>
      <c r="M1451" s="54">
        <f>ROUNDUP(装备强化!$F$3*INDEX(装备强化!$C$12:$C$26,MATCH(装备强化附表!M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52</v>
      </c>
      <c r="N1451" s="54">
        <f t="shared" si="333"/>
        <v>104000</v>
      </c>
      <c r="O1451" s="54">
        <f>ROUNDUP(装备强化!$F$3*INDEX(装备强化!$C$12:$C$26,MATCH(装备强化附表!O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66</v>
      </c>
      <c r="P1451" s="54">
        <f t="shared" si="334"/>
        <v>132000</v>
      </c>
      <c r="Q1451" s="54">
        <f>ROUNDUP(装备强化!$F$3*INDEX(装备强化!$C$12:$C$26,MATCH(装备强化附表!Q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118</v>
      </c>
      <c r="R1451" s="54">
        <f t="shared" si="335"/>
        <v>236000</v>
      </c>
      <c r="S1451" s="54">
        <f>ROUNDUP(装备强化!$F$3*INDEX(装备强化!$C$12:$C$26,MATCH(装备强化附表!S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136</v>
      </c>
      <c r="T1451" s="54">
        <f t="shared" si="336"/>
        <v>272000</v>
      </c>
      <c r="U1451" s="54">
        <f>ROUNDUP(装备强化!$F$3*INDEX(装备强化!$C$12:$C$26,MATCH(装备强化附表!U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155</v>
      </c>
      <c r="V1451" s="54">
        <f t="shared" si="337"/>
        <v>310000</v>
      </c>
      <c r="W1451" s="54">
        <f>ROUNDUP(装备强化!$F$3*INDEX(装备强化!$C$12:$C$26,MATCH(装备强化附表!W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174</v>
      </c>
      <c r="X1451" s="54">
        <f t="shared" si="338"/>
        <v>348000</v>
      </c>
      <c r="Y1451" s="54">
        <f>ROUNDUP(装备强化!$F$3*INDEX(装备强化!$C$12:$C$26,MATCH(装备强化附表!Y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193</v>
      </c>
      <c r="Z1451" s="54">
        <f t="shared" si="339"/>
        <v>386000</v>
      </c>
      <c r="AA1451" s="54">
        <f>ROUNDUP(装备强化!$F$3*INDEX(装备强化!$C$12:$C$26,MATCH(装备强化附表!AA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338</v>
      </c>
      <c r="AB1451" s="54">
        <f t="shared" si="340"/>
        <v>676000</v>
      </c>
      <c r="AC1451" s="54">
        <f>ROUNDUP(装备强化!$F$3*INDEX(装备强化!$C$12:$C$26,MATCH(装备强化附表!AC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375</v>
      </c>
      <c r="AD1451" s="54">
        <f t="shared" si="341"/>
        <v>750000</v>
      </c>
      <c r="AE1451" s="54">
        <f>ROUNDUP(装备强化!$F$3*INDEX(装备强化!$C$12:$C$26,MATCH(装备强化附表!AE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413</v>
      </c>
      <c r="AF1451" s="54">
        <f t="shared" si="342"/>
        <v>826000</v>
      </c>
      <c r="AG1451" s="54">
        <f>ROUNDUP(装备强化!$F$3*INDEX(装备强化!$C$12:$C$26,MATCH(装备强化附表!AG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450</v>
      </c>
      <c r="AH1451" s="54">
        <f t="shared" si="343"/>
        <v>900000</v>
      </c>
      <c r="AI1451" s="54">
        <f>ROUNDUP(装备强化!$F$3*INDEX(装备强化!$C$12:$C$26,MATCH(装备强化附表!AI$1,装备强化!$B$12:$B$26,0))*INDEX(装备强化!$G$12:$G$16,MATCH(装备强化附表!$D1451,装备强化!$F$12:$F$16,0))*(INDEX(装备强化!$K$12:$K$26,MATCH(装备强化附表!$E1451,装备强化!$J$12:$J$26,0))+IF($B1451=1,装备强化!$K$28,0))*INDEX(装备强化!$O$12:$O$21,MATCH(装备强化附表!$C1451,装备强化!$N$12:$N$21,0)),0)</f>
        <v>488</v>
      </c>
      <c r="AJ1451" s="54">
        <f t="shared" si="344"/>
        <v>976000</v>
      </c>
    </row>
    <row r="1452" spans="1:36">
      <c r="A1452" t="s">
        <v>984</v>
      </c>
      <c r="B1452">
        <v>1</v>
      </c>
      <c r="C1452" t="s">
        <v>126</v>
      </c>
      <c r="D1452" t="s">
        <v>315</v>
      </c>
      <c r="E1452">
        <v>25</v>
      </c>
      <c r="F1452" t="s">
        <v>232</v>
      </c>
      <c r="G1452" s="54">
        <f>ROUNDUP(装备强化!$F$3*INDEX(装备强化!$C$12:$C$26,MATCH(装备强化附表!G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27</v>
      </c>
      <c r="H1452" s="54">
        <f t="shared" si="330"/>
        <v>54000</v>
      </c>
      <c r="I1452" s="54">
        <f>ROUNDUP(装备强化!$F$3*INDEX(装备强化!$C$12:$C$26,MATCH(装备强化附表!I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40</v>
      </c>
      <c r="J1452" s="54">
        <f t="shared" si="331"/>
        <v>80000</v>
      </c>
      <c r="K1452" s="54">
        <f>ROUNDUP(装备强化!$F$3*INDEX(装备强化!$C$12:$C$26,MATCH(装备强化附表!K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60</v>
      </c>
      <c r="L1452" s="54">
        <f t="shared" si="332"/>
        <v>120000</v>
      </c>
      <c r="M1452" s="54">
        <f>ROUNDUP(装备强化!$F$3*INDEX(装备强化!$C$12:$C$26,MATCH(装备强化附表!M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73</v>
      </c>
      <c r="N1452" s="54">
        <f t="shared" si="333"/>
        <v>146000</v>
      </c>
      <c r="O1452" s="54">
        <f>ROUNDUP(装备强化!$F$3*INDEX(装备强化!$C$12:$C$26,MATCH(装备强化附表!O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92</v>
      </c>
      <c r="P1452" s="54">
        <f t="shared" si="334"/>
        <v>184000</v>
      </c>
      <c r="Q1452" s="54">
        <f>ROUNDUP(装备强化!$F$3*INDEX(装备强化!$C$12:$C$26,MATCH(装备强化附表!Q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165</v>
      </c>
      <c r="R1452" s="54">
        <f t="shared" si="335"/>
        <v>330000</v>
      </c>
      <c r="S1452" s="54">
        <f>ROUNDUP(装备强化!$F$3*INDEX(装备强化!$C$12:$C$26,MATCH(装备强化附表!S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191</v>
      </c>
      <c r="T1452" s="54">
        <f t="shared" si="336"/>
        <v>382000</v>
      </c>
      <c r="U1452" s="54">
        <f>ROUNDUP(装备强化!$F$3*INDEX(装备强化!$C$12:$C$26,MATCH(装备强化附表!U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217</v>
      </c>
      <c r="V1452" s="54">
        <f t="shared" si="337"/>
        <v>434000</v>
      </c>
      <c r="W1452" s="54">
        <f>ROUNDUP(装备强化!$F$3*INDEX(装备强化!$C$12:$C$26,MATCH(装备强化附表!W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243</v>
      </c>
      <c r="X1452" s="54">
        <f t="shared" si="338"/>
        <v>486000</v>
      </c>
      <c r="Y1452" s="54">
        <f>ROUNDUP(装备强化!$F$3*INDEX(装备强化!$C$12:$C$26,MATCH(装备强化附表!Y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270</v>
      </c>
      <c r="Z1452" s="54">
        <f t="shared" si="339"/>
        <v>540000</v>
      </c>
      <c r="AA1452" s="54">
        <f>ROUNDUP(装备强化!$F$3*INDEX(装备强化!$C$12:$C$26,MATCH(装备强化附表!AA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473</v>
      </c>
      <c r="AB1452" s="54">
        <f t="shared" si="340"/>
        <v>946000</v>
      </c>
      <c r="AC1452" s="54">
        <f>ROUNDUP(装备强化!$F$3*INDEX(装备强化!$C$12:$C$26,MATCH(装备强化附表!AC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525</v>
      </c>
      <c r="AD1452" s="54">
        <f t="shared" si="341"/>
        <v>1050000</v>
      </c>
      <c r="AE1452" s="54">
        <f>ROUNDUP(装备强化!$F$3*INDEX(装备强化!$C$12:$C$26,MATCH(装备强化附表!AE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578</v>
      </c>
      <c r="AF1452" s="54">
        <f t="shared" si="342"/>
        <v>1156000</v>
      </c>
      <c r="AG1452" s="54">
        <f>ROUNDUP(装备强化!$F$3*INDEX(装备强化!$C$12:$C$26,MATCH(装备强化附表!AG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630</v>
      </c>
      <c r="AH1452" s="54">
        <f t="shared" si="343"/>
        <v>1260000</v>
      </c>
      <c r="AI1452" s="54">
        <f>ROUNDUP(装备强化!$F$3*INDEX(装备强化!$C$12:$C$26,MATCH(装备强化附表!AI$1,装备强化!$B$12:$B$26,0))*INDEX(装备强化!$G$12:$G$16,MATCH(装备强化附表!$D1452,装备强化!$F$12:$F$16,0))*(INDEX(装备强化!$K$12:$K$26,MATCH(装备强化附表!$E1452,装备强化!$J$12:$J$26,0))+IF($B1452=1,装备强化!$K$28,0))*INDEX(装备强化!$O$12:$O$21,MATCH(装备强化附表!$C1452,装备强化!$N$12:$N$21,0)),0)</f>
        <v>683</v>
      </c>
      <c r="AJ1452" s="54">
        <f t="shared" si="344"/>
        <v>1366000</v>
      </c>
    </row>
    <row r="1453" spans="1:36">
      <c r="A1453" t="s">
        <v>989</v>
      </c>
      <c r="B1453">
        <v>0</v>
      </c>
      <c r="C1453" t="s">
        <v>129</v>
      </c>
      <c r="D1453" t="s">
        <v>315</v>
      </c>
      <c r="E1453">
        <v>25</v>
      </c>
      <c r="F1453" t="s">
        <v>232</v>
      </c>
      <c r="G1453" s="54">
        <f>ROUNDUP(装备强化!$F$3*INDEX(装备强化!$C$12:$C$26,MATCH(装备强化附表!G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19</v>
      </c>
      <c r="H1453" s="54">
        <f t="shared" si="330"/>
        <v>38000</v>
      </c>
      <c r="I1453" s="54">
        <f>ROUNDUP(装备强化!$F$3*INDEX(装备强化!$C$12:$C$26,MATCH(装备强化附表!I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29</v>
      </c>
      <c r="J1453" s="54">
        <f t="shared" si="331"/>
        <v>58000</v>
      </c>
      <c r="K1453" s="54">
        <f>ROUNDUP(装备强化!$F$3*INDEX(装备强化!$C$12:$C$26,MATCH(装备强化附表!K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43</v>
      </c>
      <c r="L1453" s="54">
        <f t="shared" si="332"/>
        <v>86000</v>
      </c>
      <c r="M1453" s="54">
        <f>ROUNDUP(装备强化!$F$3*INDEX(装备强化!$C$12:$C$26,MATCH(装备强化附表!M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52</v>
      </c>
      <c r="N1453" s="54">
        <f t="shared" si="333"/>
        <v>104000</v>
      </c>
      <c r="O1453" s="54">
        <f>ROUNDUP(装备强化!$F$3*INDEX(装备强化!$C$12:$C$26,MATCH(装备强化附表!O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66</v>
      </c>
      <c r="P1453" s="54">
        <f t="shared" si="334"/>
        <v>132000</v>
      </c>
      <c r="Q1453" s="54">
        <f>ROUNDUP(装备强化!$F$3*INDEX(装备强化!$C$12:$C$26,MATCH(装备强化附表!Q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118</v>
      </c>
      <c r="R1453" s="54">
        <f t="shared" si="335"/>
        <v>236000</v>
      </c>
      <c r="S1453" s="54">
        <f>ROUNDUP(装备强化!$F$3*INDEX(装备强化!$C$12:$C$26,MATCH(装备强化附表!S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136</v>
      </c>
      <c r="T1453" s="54">
        <f t="shared" si="336"/>
        <v>272000</v>
      </c>
      <c r="U1453" s="54">
        <f>ROUNDUP(装备强化!$F$3*INDEX(装备强化!$C$12:$C$26,MATCH(装备强化附表!U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155</v>
      </c>
      <c r="V1453" s="54">
        <f t="shared" si="337"/>
        <v>310000</v>
      </c>
      <c r="W1453" s="54">
        <f>ROUNDUP(装备强化!$F$3*INDEX(装备强化!$C$12:$C$26,MATCH(装备强化附表!W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174</v>
      </c>
      <c r="X1453" s="54">
        <f t="shared" si="338"/>
        <v>348000</v>
      </c>
      <c r="Y1453" s="54">
        <f>ROUNDUP(装备强化!$F$3*INDEX(装备强化!$C$12:$C$26,MATCH(装备强化附表!Y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193</v>
      </c>
      <c r="Z1453" s="54">
        <f t="shared" si="339"/>
        <v>386000</v>
      </c>
      <c r="AA1453" s="54">
        <f>ROUNDUP(装备强化!$F$3*INDEX(装备强化!$C$12:$C$26,MATCH(装备强化附表!AA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338</v>
      </c>
      <c r="AB1453" s="54">
        <f t="shared" si="340"/>
        <v>676000</v>
      </c>
      <c r="AC1453" s="54">
        <f>ROUNDUP(装备强化!$F$3*INDEX(装备强化!$C$12:$C$26,MATCH(装备强化附表!AC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375</v>
      </c>
      <c r="AD1453" s="54">
        <f t="shared" si="341"/>
        <v>750000</v>
      </c>
      <c r="AE1453" s="54">
        <f>ROUNDUP(装备强化!$F$3*INDEX(装备强化!$C$12:$C$26,MATCH(装备强化附表!AE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413</v>
      </c>
      <c r="AF1453" s="54">
        <f t="shared" si="342"/>
        <v>826000</v>
      </c>
      <c r="AG1453" s="54">
        <f>ROUNDUP(装备强化!$F$3*INDEX(装备强化!$C$12:$C$26,MATCH(装备强化附表!AG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450</v>
      </c>
      <c r="AH1453" s="54">
        <f t="shared" si="343"/>
        <v>900000</v>
      </c>
      <c r="AI1453" s="54">
        <f>ROUNDUP(装备强化!$F$3*INDEX(装备强化!$C$12:$C$26,MATCH(装备强化附表!AI$1,装备强化!$B$12:$B$26,0))*INDEX(装备强化!$G$12:$G$16,MATCH(装备强化附表!$D1453,装备强化!$F$12:$F$16,0))*(INDEX(装备强化!$K$12:$K$26,MATCH(装备强化附表!$E1453,装备强化!$J$12:$J$26,0))+IF($B1453=1,装备强化!$K$28,0))*INDEX(装备强化!$O$12:$O$21,MATCH(装备强化附表!$C1453,装备强化!$N$12:$N$21,0)),0)</f>
        <v>488</v>
      </c>
      <c r="AJ1453" s="54">
        <f t="shared" si="344"/>
        <v>976000</v>
      </c>
    </row>
    <row r="1454" spans="1:36">
      <c r="A1454" t="s">
        <v>994</v>
      </c>
      <c r="B1454">
        <v>1</v>
      </c>
      <c r="C1454" t="s">
        <v>129</v>
      </c>
      <c r="D1454" t="s">
        <v>315</v>
      </c>
      <c r="E1454">
        <v>25</v>
      </c>
      <c r="F1454" t="s">
        <v>232</v>
      </c>
      <c r="G1454" s="54">
        <f>ROUNDUP(装备强化!$F$3*INDEX(装备强化!$C$12:$C$26,MATCH(装备强化附表!G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27</v>
      </c>
      <c r="H1454" s="54">
        <f t="shared" si="330"/>
        <v>54000</v>
      </c>
      <c r="I1454" s="54">
        <f>ROUNDUP(装备强化!$F$3*INDEX(装备强化!$C$12:$C$26,MATCH(装备强化附表!I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40</v>
      </c>
      <c r="J1454" s="54">
        <f t="shared" si="331"/>
        <v>80000</v>
      </c>
      <c r="K1454" s="54">
        <f>ROUNDUP(装备强化!$F$3*INDEX(装备强化!$C$12:$C$26,MATCH(装备强化附表!K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60</v>
      </c>
      <c r="L1454" s="54">
        <f t="shared" si="332"/>
        <v>120000</v>
      </c>
      <c r="M1454" s="54">
        <f>ROUNDUP(装备强化!$F$3*INDEX(装备强化!$C$12:$C$26,MATCH(装备强化附表!M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73</v>
      </c>
      <c r="N1454" s="54">
        <f t="shared" si="333"/>
        <v>146000</v>
      </c>
      <c r="O1454" s="54">
        <f>ROUNDUP(装备强化!$F$3*INDEX(装备强化!$C$12:$C$26,MATCH(装备强化附表!O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92</v>
      </c>
      <c r="P1454" s="54">
        <f t="shared" si="334"/>
        <v>184000</v>
      </c>
      <c r="Q1454" s="54">
        <f>ROUNDUP(装备强化!$F$3*INDEX(装备强化!$C$12:$C$26,MATCH(装备强化附表!Q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165</v>
      </c>
      <c r="R1454" s="54">
        <f t="shared" si="335"/>
        <v>330000</v>
      </c>
      <c r="S1454" s="54">
        <f>ROUNDUP(装备强化!$F$3*INDEX(装备强化!$C$12:$C$26,MATCH(装备强化附表!S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191</v>
      </c>
      <c r="T1454" s="54">
        <f t="shared" si="336"/>
        <v>382000</v>
      </c>
      <c r="U1454" s="54">
        <f>ROUNDUP(装备强化!$F$3*INDEX(装备强化!$C$12:$C$26,MATCH(装备强化附表!U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217</v>
      </c>
      <c r="V1454" s="54">
        <f t="shared" si="337"/>
        <v>434000</v>
      </c>
      <c r="W1454" s="54">
        <f>ROUNDUP(装备强化!$F$3*INDEX(装备强化!$C$12:$C$26,MATCH(装备强化附表!W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243</v>
      </c>
      <c r="X1454" s="54">
        <f t="shared" si="338"/>
        <v>486000</v>
      </c>
      <c r="Y1454" s="54">
        <f>ROUNDUP(装备强化!$F$3*INDEX(装备强化!$C$12:$C$26,MATCH(装备强化附表!Y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270</v>
      </c>
      <c r="Z1454" s="54">
        <f t="shared" si="339"/>
        <v>540000</v>
      </c>
      <c r="AA1454" s="54">
        <f>ROUNDUP(装备强化!$F$3*INDEX(装备强化!$C$12:$C$26,MATCH(装备强化附表!AA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473</v>
      </c>
      <c r="AB1454" s="54">
        <f t="shared" si="340"/>
        <v>946000</v>
      </c>
      <c r="AC1454" s="54">
        <f>ROUNDUP(装备强化!$F$3*INDEX(装备强化!$C$12:$C$26,MATCH(装备强化附表!AC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525</v>
      </c>
      <c r="AD1454" s="54">
        <f t="shared" si="341"/>
        <v>1050000</v>
      </c>
      <c r="AE1454" s="54">
        <f>ROUNDUP(装备强化!$F$3*INDEX(装备强化!$C$12:$C$26,MATCH(装备强化附表!AE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578</v>
      </c>
      <c r="AF1454" s="54">
        <f t="shared" si="342"/>
        <v>1156000</v>
      </c>
      <c r="AG1454" s="54">
        <f>ROUNDUP(装备强化!$F$3*INDEX(装备强化!$C$12:$C$26,MATCH(装备强化附表!AG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630</v>
      </c>
      <c r="AH1454" s="54">
        <f t="shared" si="343"/>
        <v>1260000</v>
      </c>
      <c r="AI1454" s="54">
        <f>ROUNDUP(装备强化!$F$3*INDEX(装备强化!$C$12:$C$26,MATCH(装备强化附表!AI$1,装备强化!$B$12:$B$26,0))*INDEX(装备强化!$G$12:$G$16,MATCH(装备强化附表!$D1454,装备强化!$F$12:$F$16,0))*(INDEX(装备强化!$K$12:$K$26,MATCH(装备强化附表!$E1454,装备强化!$J$12:$J$26,0))+IF($B1454=1,装备强化!$K$28,0))*INDEX(装备强化!$O$12:$O$21,MATCH(装备强化附表!$C1454,装备强化!$N$12:$N$21,0)),0)</f>
        <v>683</v>
      </c>
      <c r="AJ1454" s="54">
        <f t="shared" si="344"/>
        <v>1366000</v>
      </c>
    </row>
    <row r="1455" spans="1:36">
      <c r="A1455" t="s">
        <v>999</v>
      </c>
      <c r="B1455">
        <v>0</v>
      </c>
      <c r="C1455" t="s">
        <v>123</v>
      </c>
      <c r="D1455" t="s">
        <v>315</v>
      </c>
      <c r="E1455">
        <v>30</v>
      </c>
      <c r="F1455" t="s">
        <v>232</v>
      </c>
      <c r="G1455" s="54">
        <f>ROUNDUP(装备强化!$F$3*INDEX(装备强化!$C$12:$C$26,MATCH(装备强化附表!G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22</v>
      </c>
      <c r="H1455" s="54">
        <f t="shared" si="330"/>
        <v>44000</v>
      </c>
      <c r="I1455" s="54">
        <f>ROUNDUP(装备强化!$F$3*INDEX(装备强化!$C$12:$C$26,MATCH(装备强化附表!I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32</v>
      </c>
      <c r="J1455" s="54">
        <f t="shared" si="331"/>
        <v>64000</v>
      </c>
      <c r="K1455" s="54">
        <f>ROUNDUP(装备强化!$F$3*INDEX(装备强化!$C$12:$C$26,MATCH(装备强化附表!K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48</v>
      </c>
      <c r="L1455" s="54">
        <f t="shared" si="332"/>
        <v>96000</v>
      </c>
      <c r="M1455" s="54">
        <f>ROUNDUP(装备强化!$F$3*INDEX(装备强化!$C$12:$C$26,MATCH(装备强化附表!M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59</v>
      </c>
      <c r="N1455" s="54">
        <f t="shared" si="333"/>
        <v>118000</v>
      </c>
      <c r="O1455" s="54">
        <f>ROUNDUP(装备强化!$F$3*INDEX(装备强化!$C$12:$C$26,MATCH(装备强化附表!O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75</v>
      </c>
      <c r="P1455" s="54">
        <f t="shared" si="334"/>
        <v>150000</v>
      </c>
      <c r="Q1455" s="54">
        <f>ROUNDUP(装备强化!$F$3*INDEX(装备强化!$C$12:$C$26,MATCH(装备强化附表!Q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133</v>
      </c>
      <c r="R1455" s="54">
        <f t="shared" si="335"/>
        <v>266000</v>
      </c>
      <c r="S1455" s="54">
        <f>ROUNDUP(装备强化!$F$3*INDEX(装备强化!$C$12:$C$26,MATCH(装备强化附表!S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155</v>
      </c>
      <c r="T1455" s="54">
        <f t="shared" si="336"/>
        <v>310000</v>
      </c>
      <c r="U1455" s="54">
        <f>ROUNDUP(装备强化!$F$3*INDEX(装备强化!$C$12:$C$26,MATCH(装备强化附表!U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176</v>
      </c>
      <c r="V1455" s="54">
        <f t="shared" si="337"/>
        <v>352000</v>
      </c>
      <c r="W1455" s="54">
        <f>ROUNDUP(装备强化!$F$3*INDEX(装备强化!$C$12:$C$26,MATCH(装备强化附表!W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197</v>
      </c>
      <c r="X1455" s="54">
        <f t="shared" si="338"/>
        <v>394000</v>
      </c>
      <c r="Y1455" s="54">
        <f>ROUNDUP(装备强化!$F$3*INDEX(装备强化!$C$12:$C$26,MATCH(装备强化附表!Y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218</v>
      </c>
      <c r="Z1455" s="54">
        <f t="shared" si="339"/>
        <v>436000</v>
      </c>
      <c r="AA1455" s="54">
        <f>ROUNDUP(装备强化!$F$3*INDEX(装备强化!$C$12:$C$26,MATCH(装备强化附表!AA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383</v>
      </c>
      <c r="AB1455" s="54">
        <f t="shared" si="340"/>
        <v>766000</v>
      </c>
      <c r="AC1455" s="54">
        <f>ROUNDUP(装备强化!$F$3*INDEX(装备强化!$C$12:$C$26,MATCH(装备强化附表!AC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425</v>
      </c>
      <c r="AD1455" s="54">
        <f t="shared" si="341"/>
        <v>850000</v>
      </c>
      <c r="AE1455" s="54">
        <f>ROUNDUP(装备强化!$F$3*INDEX(装备强化!$C$12:$C$26,MATCH(装备强化附表!AE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468</v>
      </c>
      <c r="AF1455" s="54">
        <f t="shared" si="342"/>
        <v>936000</v>
      </c>
      <c r="AG1455" s="54">
        <f>ROUNDUP(装备强化!$F$3*INDEX(装备强化!$C$12:$C$26,MATCH(装备强化附表!AG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510</v>
      </c>
      <c r="AH1455" s="54">
        <f t="shared" si="343"/>
        <v>1020000</v>
      </c>
      <c r="AI1455" s="54">
        <f>ROUNDUP(装备强化!$F$3*INDEX(装备强化!$C$12:$C$26,MATCH(装备强化附表!AI$1,装备强化!$B$12:$B$26,0))*INDEX(装备强化!$G$12:$G$16,MATCH(装备强化附表!$D1455,装备强化!$F$12:$F$16,0))*(INDEX(装备强化!$K$12:$K$26,MATCH(装备强化附表!$E1455,装备强化!$J$12:$J$26,0))+IF($B1455=1,装备强化!$K$28,0))*INDEX(装备强化!$O$12:$O$21,MATCH(装备强化附表!$C1455,装备强化!$N$12:$N$21,0)),0)</f>
        <v>553</v>
      </c>
      <c r="AJ1455" s="54">
        <f t="shared" si="344"/>
        <v>1106000</v>
      </c>
    </row>
    <row r="1456" spans="1:36">
      <c r="A1456" t="s">
        <v>1004</v>
      </c>
      <c r="B1456">
        <v>0</v>
      </c>
      <c r="C1456" t="s">
        <v>124</v>
      </c>
      <c r="D1456" t="s">
        <v>315</v>
      </c>
      <c r="E1456">
        <v>30</v>
      </c>
      <c r="F1456" t="s">
        <v>232</v>
      </c>
      <c r="G1456" s="54">
        <f>ROUNDUP(装备强化!$F$3*INDEX(装备强化!$C$12:$C$26,MATCH(装备强化附表!G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27</v>
      </c>
      <c r="H1456" s="54">
        <f t="shared" si="330"/>
        <v>54000</v>
      </c>
      <c r="I1456" s="54">
        <f>ROUNDUP(装备强化!$F$3*INDEX(装备强化!$C$12:$C$26,MATCH(装备强化附表!I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40</v>
      </c>
      <c r="J1456" s="54">
        <f t="shared" si="331"/>
        <v>80000</v>
      </c>
      <c r="K1456" s="54">
        <f>ROUNDUP(装备强化!$F$3*INDEX(装备强化!$C$12:$C$26,MATCH(装备强化附表!K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60</v>
      </c>
      <c r="L1456" s="54">
        <f t="shared" si="332"/>
        <v>120000</v>
      </c>
      <c r="M1456" s="54">
        <f>ROUNDUP(装备强化!$F$3*INDEX(装备强化!$C$12:$C$26,MATCH(装备强化附表!M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74</v>
      </c>
      <c r="N1456" s="54">
        <f t="shared" si="333"/>
        <v>148000</v>
      </c>
      <c r="O1456" s="54">
        <f>ROUNDUP(装备强化!$F$3*INDEX(装备强化!$C$12:$C$26,MATCH(装备强化附表!O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93</v>
      </c>
      <c r="P1456" s="54">
        <f t="shared" si="334"/>
        <v>186000</v>
      </c>
      <c r="Q1456" s="54">
        <f>ROUNDUP(装备强化!$F$3*INDEX(装备强化!$C$12:$C$26,MATCH(装备强化附表!Q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167</v>
      </c>
      <c r="R1456" s="54">
        <f t="shared" si="335"/>
        <v>334000</v>
      </c>
      <c r="S1456" s="54">
        <f>ROUNDUP(装备强化!$F$3*INDEX(装备强化!$C$12:$C$26,MATCH(装备强化附表!S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193</v>
      </c>
      <c r="T1456" s="54">
        <f t="shared" si="336"/>
        <v>386000</v>
      </c>
      <c r="U1456" s="54">
        <f>ROUNDUP(装备强化!$F$3*INDEX(装备强化!$C$12:$C$26,MATCH(装备强化附表!U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220</v>
      </c>
      <c r="V1456" s="54">
        <f t="shared" si="337"/>
        <v>440000</v>
      </c>
      <c r="W1456" s="54">
        <f>ROUNDUP(装备强化!$F$3*INDEX(装备强化!$C$12:$C$26,MATCH(装备强化附表!W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246</v>
      </c>
      <c r="X1456" s="54">
        <f t="shared" si="338"/>
        <v>492000</v>
      </c>
      <c r="Y1456" s="54">
        <f>ROUNDUP(装备强化!$F$3*INDEX(装备强化!$C$12:$C$26,MATCH(装备强化附表!Y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273</v>
      </c>
      <c r="Z1456" s="54">
        <f t="shared" si="339"/>
        <v>546000</v>
      </c>
      <c r="AA1456" s="54">
        <f>ROUNDUP(装备强化!$F$3*INDEX(装备强化!$C$12:$C$26,MATCH(装备强化附表!AA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479</v>
      </c>
      <c r="AB1456" s="54">
        <f t="shared" si="340"/>
        <v>958000</v>
      </c>
      <c r="AC1456" s="54">
        <f>ROUNDUP(装备强化!$F$3*INDEX(装备强化!$C$12:$C$26,MATCH(装备强化附表!AC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532</v>
      </c>
      <c r="AD1456" s="54">
        <f t="shared" si="341"/>
        <v>1064000</v>
      </c>
      <c r="AE1456" s="54">
        <f>ROUNDUP(装备强化!$F$3*INDEX(装备强化!$C$12:$C$26,MATCH(装备强化附表!AE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585</v>
      </c>
      <c r="AF1456" s="54">
        <f t="shared" si="342"/>
        <v>1170000</v>
      </c>
      <c r="AG1456" s="54">
        <f>ROUNDUP(装备强化!$F$3*INDEX(装备强化!$C$12:$C$26,MATCH(装备强化附表!AG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638</v>
      </c>
      <c r="AH1456" s="54">
        <f t="shared" si="343"/>
        <v>1276000</v>
      </c>
      <c r="AI1456" s="54">
        <f>ROUNDUP(装备强化!$F$3*INDEX(装备强化!$C$12:$C$26,MATCH(装备强化附表!AI$1,装备强化!$B$12:$B$26,0))*INDEX(装备强化!$G$12:$G$16,MATCH(装备强化附表!$D1456,装备强化!$F$12:$F$16,0))*(INDEX(装备强化!$K$12:$K$26,MATCH(装备强化附表!$E1456,装备强化!$J$12:$J$26,0))+IF($B1456=1,装备强化!$K$28,0))*INDEX(装备强化!$O$12:$O$21,MATCH(装备强化附表!$C1456,装备强化!$N$12:$N$21,0)),0)</f>
        <v>691</v>
      </c>
      <c r="AJ1456" s="54">
        <f t="shared" si="344"/>
        <v>1382000</v>
      </c>
    </row>
    <row r="1457" spans="1:36">
      <c r="A1457" t="s">
        <v>1009</v>
      </c>
      <c r="B1457">
        <v>0</v>
      </c>
      <c r="C1457" t="s">
        <v>125</v>
      </c>
      <c r="D1457" t="s">
        <v>315</v>
      </c>
      <c r="E1457">
        <v>30</v>
      </c>
      <c r="F1457" t="s">
        <v>232</v>
      </c>
      <c r="G1457" s="54">
        <f>ROUNDUP(装备强化!$F$3*INDEX(装备强化!$C$12:$C$26,MATCH(装备强化附表!G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27</v>
      </c>
      <c r="H1457" s="54">
        <f t="shared" si="330"/>
        <v>54000</v>
      </c>
      <c r="I1457" s="54">
        <f>ROUNDUP(装备强化!$F$3*INDEX(装备强化!$C$12:$C$26,MATCH(装备强化附表!I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40</v>
      </c>
      <c r="J1457" s="54">
        <f t="shared" si="331"/>
        <v>80000</v>
      </c>
      <c r="K1457" s="54">
        <f>ROUNDUP(装备强化!$F$3*INDEX(装备强化!$C$12:$C$26,MATCH(装备强化附表!K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60</v>
      </c>
      <c r="L1457" s="54">
        <f t="shared" si="332"/>
        <v>120000</v>
      </c>
      <c r="M1457" s="54">
        <f>ROUNDUP(装备强化!$F$3*INDEX(装备强化!$C$12:$C$26,MATCH(装备强化附表!M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74</v>
      </c>
      <c r="N1457" s="54">
        <f t="shared" si="333"/>
        <v>148000</v>
      </c>
      <c r="O1457" s="54">
        <f>ROUNDUP(装备强化!$F$3*INDEX(装备强化!$C$12:$C$26,MATCH(装备强化附表!O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93</v>
      </c>
      <c r="P1457" s="54">
        <f t="shared" si="334"/>
        <v>186000</v>
      </c>
      <c r="Q1457" s="54">
        <f>ROUNDUP(装备强化!$F$3*INDEX(装备强化!$C$12:$C$26,MATCH(装备强化附表!Q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167</v>
      </c>
      <c r="R1457" s="54">
        <f t="shared" si="335"/>
        <v>334000</v>
      </c>
      <c r="S1457" s="54">
        <f>ROUNDUP(装备强化!$F$3*INDEX(装备强化!$C$12:$C$26,MATCH(装备强化附表!S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193</v>
      </c>
      <c r="T1457" s="54">
        <f t="shared" si="336"/>
        <v>386000</v>
      </c>
      <c r="U1457" s="54">
        <f>ROUNDUP(装备强化!$F$3*INDEX(装备强化!$C$12:$C$26,MATCH(装备强化附表!U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220</v>
      </c>
      <c r="V1457" s="54">
        <f t="shared" si="337"/>
        <v>440000</v>
      </c>
      <c r="W1457" s="54">
        <f>ROUNDUP(装备强化!$F$3*INDEX(装备强化!$C$12:$C$26,MATCH(装备强化附表!W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246</v>
      </c>
      <c r="X1457" s="54">
        <f t="shared" si="338"/>
        <v>492000</v>
      </c>
      <c r="Y1457" s="54">
        <f>ROUNDUP(装备强化!$F$3*INDEX(装备强化!$C$12:$C$26,MATCH(装备强化附表!Y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273</v>
      </c>
      <c r="Z1457" s="54">
        <f t="shared" si="339"/>
        <v>546000</v>
      </c>
      <c r="AA1457" s="54">
        <f>ROUNDUP(装备强化!$F$3*INDEX(装备强化!$C$12:$C$26,MATCH(装备强化附表!AA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479</v>
      </c>
      <c r="AB1457" s="54">
        <f t="shared" si="340"/>
        <v>958000</v>
      </c>
      <c r="AC1457" s="54">
        <f>ROUNDUP(装备强化!$F$3*INDEX(装备强化!$C$12:$C$26,MATCH(装备强化附表!AC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532</v>
      </c>
      <c r="AD1457" s="54">
        <f t="shared" si="341"/>
        <v>1064000</v>
      </c>
      <c r="AE1457" s="54">
        <f>ROUNDUP(装备强化!$F$3*INDEX(装备强化!$C$12:$C$26,MATCH(装备强化附表!AE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585</v>
      </c>
      <c r="AF1457" s="54">
        <f t="shared" si="342"/>
        <v>1170000</v>
      </c>
      <c r="AG1457" s="54">
        <f>ROUNDUP(装备强化!$F$3*INDEX(装备强化!$C$12:$C$26,MATCH(装备强化附表!AG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638</v>
      </c>
      <c r="AH1457" s="54">
        <f t="shared" si="343"/>
        <v>1276000</v>
      </c>
      <c r="AI1457" s="54">
        <f>ROUNDUP(装备强化!$F$3*INDEX(装备强化!$C$12:$C$26,MATCH(装备强化附表!AI$1,装备强化!$B$12:$B$26,0))*INDEX(装备强化!$G$12:$G$16,MATCH(装备强化附表!$D1457,装备强化!$F$12:$F$16,0))*(INDEX(装备强化!$K$12:$K$26,MATCH(装备强化附表!$E1457,装备强化!$J$12:$J$26,0))+IF($B1457=1,装备强化!$K$28,0))*INDEX(装备强化!$O$12:$O$21,MATCH(装备强化附表!$C1457,装备强化!$N$12:$N$21,0)),0)</f>
        <v>691</v>
      </c>
      <c r="AJ1457" s="54">
        <f t="shared" si="344"/>
        <v>1382000</v>
      </c>
    </row>
    <row r="1458" spans="1:36">
      <c r="A1458" t="s">
        <v>1014</v>
      </c>
      <c r="B1458">
        <v>0</v>
      </c>
      <c r="C1458" t="s">
        <v>130</v>
      </c>
      <c r="D1458" t="s">
        <v>315</v>
      </c>
      <c r="E1458">
        <v>30</v>
      </c>
      <c r="F1458" t="s">
        <v>232</v>
      </c>
      <c r="G1458" s="54">
        <f>ROUNDUP(装备强化!$F$3*INDEX(装备强化!$C$12:$C$26,MATCH(装备强化附表!G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22</v>
      </c>
      <c r="H1458" s="54">
        <f t="shared" si="330"/>
        <v>44000</v>
      </c>
      <c r="I1458" s="54">
        <f>ROUNDUP(装备强化!$F$3*INDEX(装备强化!$C$12:$C$26,MATCH(装备强化附表!I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32</v>
      </c>
      <c r="J1458" s="54">
        <f t="shared" si="331"/>
        <v>64000</v>
      </c>
      <c r="K1458" s="54">
        <f>ROUNDUP(装备强化!$F$3*INDEX(装备强化!$C$12:$C$26,MATCH(装备强化附表!K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48</v>
      </c>
      <c r="L1458" s="54">
        <f t="shared" si="332"/>
        <v>96000</v>
      </c>
      <c r="M1458" s="54">
        <f>ROUNDUP(装备强化!$F$3*INDEX(装备强化!$C$12:$C$26,MATCH(装备强化附表!M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59</v>
      </c>
      <c r="N1458" s="54">
        <f t="shared" si="333"/>
        <v>118000</v>
      </c>
      <c r="O1458" s="54">
        <f>ROUNDUP(装备强化!$F$3*INDEX(装备强化!$C$12:$C$26,MATCH(装备强化附表!O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75</v>
      </c>
      <c r="P1458" s="54">
        <f t="shared" si="334"/>
        <v>150000</v>
      </c>
      <c r="Q1458" s="54">
        <f>ROUNDUP(装备强化!$F$3*INDEX(装备强化!$C$12:$C$26,MATCH(装备强化附表!Q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133</v>
      </c>
      <c r="R1458" s="54">
        <f t="shared" si="335"/>
        <v>266000</v>
      </c>
      <c r="S1458" s="54">
        <f>ROUNDUP(装备强化!$F$3*INDEX(装备强化!$C$12:$C$26,MATCH(装备强化附表!S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155</v>
      </c>
      <c r="T1458" s="54">
        <f t="shared" si="336"/>
        <v>310000</v>
      </c>
      <c r="U1458" s="54">
        <f>ROUNDUP(装备强化!$F$3*INDEX(装备强化!$C$12:$C$26,MATCH(装备强化附表!U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176</v>
      </c>
      <c r="V1458" s="54">
        <f t="shared" si="337"/>
        <v>352000</v>
      </c>
      <c r="W1458" s="54">
        <f>ROUNDUP(装备强化!$F$3*INDEX(装备强化!$C$12:$C$26,MATCH(装备强化附表!W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197</v>
      </c>
      <c r="X1458" s="54">
        <f t="shared" si="338"/>
        <v>394000</v>
      </c>
      <c r="Y1458" s="54">
        <f>ROUNDUP(装备强化!$F$3*INDEX(装备强化!$C$12:$C$26,MATCH(装备强化附表!Y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218</v>
      </c>
      <c r="Z1458" s="54">
        <f t="shared" si="339"/>
        <v>436000</v>
      </c>
      <c r="AA1458" s="54">
        <f>ROUNDUP(装备强化!$F$3*INDEX(装备强化!$C$12:$C$26,MATCH(装备强化附表!AA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383</v>
      </c>
      <c r="AB1458" s="54">
        <f t="shared" si="340"/>
        <v>766000</v>
      </c>
      <c r="AC1458" s="54">
        <f>ROUNDUP(装备强化!$F$3*INDEX(装备强化!$C$12:$C$26,MATCH(装备强化附表!AC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425</v>
      </c>
      <c r="AD1458" s="54">
        <f t="shared" si="341"/>
        <v>850000</v>
      </c>
      <c r="AE1458" s="54">
        <f>ROUNDUP(装备强化!$F$3*INDEX(装备强化!$C$12:$C$26,MATCH(装备强化附表!AE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468</v>
      </c>
      <c r="AF1458" s="54">
        <f t="shared" si="342"/>
        <v>936000</v>
      </c>
      <c r="AG1458" s="54">
        <f>ROUNDUP(装备强化!$F$3*INDEX(装备强化!$C$12:$C$26,MATCH(装备强化附表!AG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510</v>
      </c>
      <c r="AH1458" s="54">
        <f t="shared" si="343"/>
        <v>1020000</v>
      </c>
      <c r="AI1458" s="54">
        <f>ROUNDUP(装备强化!$F$3*INDEX(装备强化!$C$12:$C$26,MATCH(装备强化附表!AI$1,装备强化!$B$12:$B$26,0))*INDEX(装备强化!$G$12:$G$16,MATCH(装备强化附表!$D1458,装备强化!$F$12:$F$16,0))*(INDEX(装备强化!$K$12:$K$26,MATCH(装备强化附表!$E1458,装备强化!$J$12:$J$26,0))+IF($B1458=1,装备强化!$K$28,0))*INDEX(装备强化!$O$12:$O$21,MATCH(装备强化附表!$C1458,装备强化!$N$12:$N$21,0)),0)</f>
        <v>553</v>
      </c>
      <c r="AJ1458" s="54">
        <f t="shared" si="344"/>
        <v>1106000</v>
      </c>
    </row>
    <row r="1459" spans="1:36">
      <c r="A1459" t="s">
        <v>1019</v>
      </c>
      <c r="B1459">
        <v>0</v>
      </c>
      <c r="C1459" t="s">
        <v>131</v>
      </c>
      <c r="D1459" t="s">
        <v>315</v>
      </c>
      <c r="E1459">
        <v>30</v>
      </c>
      <c r="F1459" t="s">
        <v>232</v>
      </c>
      <c r="G1459" s="54">
        <f>ROUNDUP(装备强化!$F$3*INDEX(装备强化!$C$12:$C$26,MATCH(装备强化附表!G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22</v>
      </c>
      <c r="H1459" s="54">
        <f t="shared" si="330"/>
        <v>44000</v>
      </c>
      <c r="I1459" s="54">
        <f>ROUNDUP(装备强化!$F$3*INDEX(装备强化!$C$12:$C$26,MATCH(装备强化附表!I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32</v>
      </c>
      <c r="J1459" s="54">
        <f t="shared" si="331"/>
        <v>64000</v>
      </c>
      <c r="K1459" s="54">
        <f>ROUNDUP(装备强化!$F$3*INDEX(装备强化!$C$12:$C$26,MATCH(装备强化附表!K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48</v>
      </c>
      <c r="L1459" s="54">
        <f t="shared" si="332"/>
        <v>96000</v>
      </c>
      <c r="M1459" s="54">
        <f>ROUNDUP(装备强化!$F$3*INDEX(装备强化!$C$12:$C$26,MATCH(装备强化附表!M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59</v>
      </c>
      <c r="N1459" s="54">
        <f t="shared" si="333"/>
        <v>118000</v>
      </c>
      <c r="O1459" s="54">
        <f>ROUNDUP(装备强化!$F$3*INDEX(装备强化!$C$12:$C$26,MATCH(装备强化附表!O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75</v>
      </c>
      <c r="P1459" s="54">
        <f t="shared" si="334"/>
        <v>150000</v>
      </c>
      <c r="Q1459" s="54">
        <f>ROUNDUP(装备强化!$F$3*INDEX(装备强化!$C$12:$C$26,MATCH(装备强化附表!Q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133</v>
      </c>
      <c r="R1459" s="54">
        <f t="shared" si="335"/>
        <v>266000</v>
      </c>
      <c r="S1459" s="54">
        <f>ROUNDUP(装备强化!$F$3*INDEX(装备强化!$C$12:$C$26,MATCH(装备强化附表!S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155</v>
      </c>
      <c r="T1459" s="54">
        <f t="shared" si="336"/>
        <v>310000</v>
      </c>
      <c r="U1459" s="54">
        <f>ROUNDUP(装备强化!$F$3*INDEX(装备强化!$C$12:$C$26,MATCH(装备强化附表!U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176</v>
      </c>
      <c r="V1459" s="54">
        <f t="shared" si="337"/>
        <v>352000</v>
      </c>
      <c r="W1459" s="54">
        <f>ROUNDUP(装备强化!$F$3*INDEX(装备强化!$C$12:$C$26,MATCH(装备强化附表!W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197</v>
      </c>
      <c r="X1459" s="54">
        <f t="shared" si="338"/>
        <v>394000</v>
      </c>
      <c r="Y1459" s="54">
        <f>ROUNDUP(装备强化!$F$3*INDEX(装备强化!$C$12:$C$26,MATCH(装备强化附表!Y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218</v>
      </c>
      <c r="Z1459" s="54">
        <f t="shared" si="339"/>
        <v>436000</v>
      </c>
      <c r="AA1459" s="54">
        <f>ROUNDUP(装备强化!$F$3*INDEX(装备强化!$C$12:$C$26,MATCH(装备强化附表!AA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383</v>
      </c>
      <c r="AB1459" s="54">
        <f t="shared" si="340"/>
        <v>766000</v>
      </c>
      <c r="AC1459" s="54">
        <f>ROUNDUP(装备强化!$F$3*INDEX(装备强化!$C$12:$C$26,MATCH(装备强化附表!AC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425</v>
      </c>
      <c r="AD1459" s="54">
        <f t="shared" si="341"/>
        <v>850000</v>
      </c>
      <c r="AE1459" s="54">
        <f>ROUNDUP(装备强化!$F$3*INDEX(装备强化!$C$12:$C$26,MATCH(装备强化附表!AE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468</v>
      </c>
      <c r="AF1459" s="54">
        <f t="shared" si="342"/>
        <v>936000</v>
      </c>
      <c r="AG1459" s="54">
        <f>ROUNDUP(装备强化!$F$3*INDEX(装备强化!$C$12:$C$26,MATCH(装备强化附表!AG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510</v>
      </c>
      <c r="AH1459" s="54">
        <f t="shared" si="343"/>
        <v>1020000</v>
      </c>
      <c r="AI1459" s="54">
        <f>ROUNDUP(装备强化!$F$3*INDEX(装备强化!$C$12:$C$26,MATCH(装备强化附表!AI$1,装备强化!$B$12:$B$26,0))*INDEX(装备强化!$G$12:$G$16,MATCH(装备强化附表!$D1459,装备强化!$F$12:$F$16,0))*(INDEX(装备强化!$K$12:$K$26,MATCH(装备强化附表!$E1459,装备强化!$J$12:$J$26,0))+IF($B1459=1,装备强化!$K$28,0))*INDEX(装备强化!$O$12:$O$21,MATCH(装备强化附表!$C1459,装备强化!$N$12:$N$21,0)),0)</f>
        <v>553</v>
      </c>
      <c r="AJ1459" s="54">
        <f t="shared" si="344"/>
        <v>1106000</v>
      </c>
    </row>
    <row r="1460" spans="1:36">
      <c r="A1460" t="s">
        <v>1024</v>
      </c>
      <c r="B1460">
        <v>0</v>
      </c>
      <c r="C1460" t="s">
        <v>132</v>
      </c>
      <c r="D1460" t="s">
        <v>315</v>
      </c>
      <c r="E1460">
        <v>30</v>
      </c>
      <c r="F1460" t="s">
        <v>232</v>
      </c>
      <c r="G1460" s="54">
        <f>ROUNDUP(装备强化!$F$3*INDEX(装备强化!$C$12:$C$26,MATCH(装备强化附表!G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13</v>
      </c>
      <c r="H1460" s="54">
        <f t="shared" si="330"/>
        <v>26000</v>
      </c>
      <c r="I1460" s="54">
        <f>ROUNDUP(装备强化!$F$3*INDEX(装备强化!$C$12:$C$26,MATCH(装备强化附表!I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20</v>
      </c>
      <c r="J1460" s="54">
        <f t="shared" si="331"/>
        <v>40000</v>
      </c>
      <c r="K1460" s="54">
        <f>ROUNDUP(装备强化!$F$3*INDEX(装备强化!$C$12:$C$26,MATCH(装备强化附表!K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29</v>
      </c>
      <c r="L1460" s="54">
        <f t="shared" si="332"/>
        <v>58000</v>
      </c>
      <c r="M1460" s="54">
        <f>ROUNDUP(装备强化!$F$3*INDEX(装备强化!$C$12:$C$26,MATCH(装备强化附表!M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36</v>
      </c>
      <c r="N1460" s="54">
        <f t="shared" si="333"/>
        <v>72000</v>
      </c>
      <c r="O1460" s="54">
        <f>ROUNDUP(装备强化!$F$3*INDEX(装备强化!$C$12:$C$26,MATCH(装备强化附表!O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45</v>
      </c>
      <c r="P1460" s="54">
        <f t="shared" si="334"/>
        <v>90000</v>
      </c>
      <c r="Q1460" s="54">
        <f>ROUNDUP(装备强化!$F$3*INDEX(装备强化!$C$12:$C$26,MATCH(装备强化附表!Q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80</v>
      </c>
      <c r="R1460" s="54">
        <f t="shared" si="335"/>
        <v>160000</v>
      </c>
      <c r="S1460" s="54">
        <f>ROUNDUP(装备强化!$F$3*INDEX(装备强化!$C$12:$C$26,MATCH(装备强化附表!S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93</v>
      </c>
      <c r="T1460" s="54">
        <f t="shared" si="336"/>
        <v>186000</v>
      </c>
      <c r="U1460" s="54">
        <f>ROUNDUP(装备强化!$F$3*INDEX(装备强化!$C$12:$C$26,MATCH(装备强化附表!U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106</v>
      </c>
      <c r="V1460" s="54">
        <f t="shared" si="337"/>
        <v>212000</v>
      </c>
      <c r="W1460" s="54">
        <f>ROUNDUP(装备强化!$F$3*INDEX(装备强化!$C$12:$C$26,MATCH(装备强化附表!W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118</v>
      </c>
      <c r="X1460" s="54">
        <f t="shared" si="338"/>
        <v>236000</v>
      </c>
      <c r="Y1460" s="54">
        <f>ROUNDUP(装备强化!$F$3*INDEX(装备强化!$C$12:$C$26,MATCH(装备强化附表!Y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131</v>
      </c>
      <c r="Z1460" s="54">
        <f t="shared" si="339"/>
        <v>262000</v>
      </c>
      <c r="AA1460" s="54">
        <f>ROUNDUP(装备强化!$F$3*INDEX(装备强化!$C$12:$C$26,MATCH(装备强化附表!AA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230</v>
      </c>
      <c r="AB1460" s="54">
        <f t="shared" si="340"/>
        <v>460000</v>
      </c>
      <c r="AC1460" s="54">
        <f>ROUNDUP(装备强化!$F$3*INDEX(装备强化!$C$12:$C$26,MATCH(装备强化附表!AC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255</v>
      </c>
      <c r="AD1460" s="54">
        <f t="shared" si="341"/>
        <v>510000</v>
      </c>
      <c r="AE1460" s="54">
        <f>ROUNDUP(装备强化!$F$3*INDEX(装备强化!$C$12:$C$26,MATCH(装备强化附表!AE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281</v>
      </c>
      <c r="AF1460" s="54">
        <f t="shared" si="342"/>
        <v>562000</v>
      </c>
      <c r="AG1460" s="54">
        <f>ROUNDUP(装备强化!$F$3*INDEX(装备强化!$C$12:$C$26,MATCH(装备强化附表!AG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306</v>
      </c>
      <c r="AH1460" s="54">
        <f t="shared" si="343"/>
        <v>612000</v>
      </c>
      <c r="AI1460" s="54">
        <f>ROUNDUP(装备强化!$F$3*INDEX(装备强化!$C$12:$C$26,MATCH(装备强化附表!AI$1,装备强化!$B$12:$B$26,0))*INDEX(装备强化!$G$12:$G$16,MATCH(装备强化附表!$D1460,装备强化!$F$12:$F$16,0))*(INDEX(装备强化!$K$12:$K$26,MATCH(装备强化附表!$E1460,装备强化!$J$12:$J$26,0))+IF($B1460=1,装备强化!$K$28,0))*INDEX(装备强化!$O$12:$O$21,MATCH(装备强化附表!$C1460,装备强化!$N$12:$N$21,0)),0)</f>
        <v>332</v>
      </c>
      <c r="AJ1460" s="54">
        <f t="shared" si="344"/>
        <v>664000</v>
      </c>
    </row>
    <row r="1461" spans="1:36">
      <c r="A1461" t="s">
        <v>1029</v>
      </c>
      <c r="B1461">
        <v>0</v>
      </c>
      <c r="C1461" t="s">
        <v>127</v>
      </c>
      <c r="D1461" t="s">
        <v>315</v>
      </c>
      <c r="E1461">
        <v>30</v>
      </c>
      <c r="F1461" t="s">
        <v>135</v>
      </c>
      <c r="G1461" s="54">
        <f>ROUNDUP(装备强化!$F$3*INDEX(装备强化!$C$12:$C$26,MATCH(装备强化附表!G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43</v>
      </c>
      <c r="H1461" s="54">
        <f t="shared" si="330"/>
        <v>86000</v>
      </c>
      <c r="I1461" s="54">
        <f>ROUNDUP(装备强化!$F$3*INDEX(装备强化!$C$12:$C$26,MATCH(装备强化附表!I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64</v>
      </c>
      <c r="J1461" s="54">
        <f t="shared" si="331"/>
        <v>128000</v>
      </c>
      <c r="K1461" s="54">
        <f>ROUNDUP(装备强化!$F$3*INDEX(装备强化!$C$12:$C$26,MATCH(装备强化附表!K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96</v>
      </c>
      <c r="L1461" s="54">
        <f t="shared" si="332"/>
        <v>192000</v>
      </c>
      <c r="M1461" s="54">
        <f>ROUNDUP(装备强化!$F$3*INDEX(装备强化!$C$12:$C$26,MATCH(装备强化附表!M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117</v>
      </c>
      <c r="N1461" s="54">
        <f t="shared" si="333"/>
        <v>234000</v>
      </c>
      <c r="O1461" s="54">
        <f>ROUNDUP(装备强化!$F$3*INDEX(装备强化!$C$12:$C$26,MATCH(装备强化附表!O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149</v>
      </c>
      <c r="P1461" s="54">
        <f t="shared" si="334"/>
        <v>298000</v>
      </c>
      <c r="Q1461" s="54">
        <f>ROUNDUP(装备强化!$F$3*INDEX(装备强化!$C$12:$C$26,MATCH(装备强化附表!Q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266</v>
      </c>
      <c r="R1461" s="54">
        <f t="shared" si="335"/>
        <v>532000</v>
      </c>
      <c r="S1461" s="54">
        <f>ROUNDUP(装备强化!$F$3*INDEX(装备强化!$C$12:$C$26,MATCH(装备强化附表!S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309</v>
      </c>
      <c r="T1461" s="54">
        <f t="shared" si="336"/>
        <v>618000</v>
      </c>
      <c r="U1461" s="54">
        <f>ROUNDUP(装备强化!$F$3*INDEX(装备强化!$C$12:$C$26,MATCH(装备强化附表!U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351</v>
      </c>
      <c r="V1461" s="54">
        <f t="shared" si="337"/>
        <v>702000</v>
      </c>
      <c r="W1461" s="54">
        <f>ROUNDUP(装备强化!$F$3*INDEX(装备强化!$C$12:$C$26,MATCH(装备强化附表!W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394</v>
      </c>
      <c r="X1461" s="54">
        <f t="shared" si="338"/>
        <v>788000</v>
      </c>
      <c r="Y1461" s="54">
        <f>ROUNDUP(装备强化!$F$3*INDEX(装备强化!$C$12:$C$26,MATCH(装备强化附表!Y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436</v>
      </c>
      <c r="Z1461" s="54">
        <f t="shared" si="339"/>
        <v>872000</v>
      </c>
      <c r="AA1461" s="54">
        <f>ROUNDUP(装备强化!$F$3*INDEX(装备强化!$C$12:$C$26,MATCH(装备强化附表!AA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765</v>
      </c>
      <c r="AB1461" s="54">
        <f t="shared" si="340"/>
        <v>1530000</v>
      </c>
      <c r="AC1461" s="54">
        <f>ROUNDUP(装备强化!$F$3*INDEX(装备强化!$C$12:$C$26,MATCH(装备强化附表!AC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850</v>
      </c>
      <c r="AD1461" s="54">
        <f t="shared" si="341"/>
        <v>1700000</v>
      </c>
      <c r="AE1461" s="54">
        <f>ROUNDUP(装备强化!$F$3*INDEX(装备强化!$C$12:$C$26,MATCH(装备强化附表!AE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935</v>
      </c>
      <c r="AF1461" s="54">
        <f t="shared" si="342"/>
        <v>1870000</v>
      </c>
      <c r="AG1461" s="54">
        <f>ROUNDUP(装备强化!$F$3*INDEX(装备强化!$C$12:$C$26,MATCH(装备强化附表!AG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1020</v>
      </c>
      <c r="AH1461" s="54">
        <f t="shared" si="343"/>
        <v>2040000</v>
      </c>
      <c r="AI1461" s="54">
        <f>ROUNDUP(装备强化!$F$3*INDEX(装备强化!$C$12:$C$26,MATCH(装备强化附表!AI$1,装备强化!$B$12:$B$26,0))*INDEX(装备强化!$G$12:$G$16,MATCH(装备强化附表!$D1461,装备强化!$F$12:$F$16,0))*(INDEX(装备强化!$K$12:$K$26,MATCH(装备强化附表!$E1461,装备强化!$J$12:$J$26,0))+IF($B1461=1,装备强化!$K$28,0))*INDEX(装备强化!$O$12:$O$21,MATCH(装备强化附表!$C1461,装备强化!$N$12:$N$21,0)),0)</f>
        <v>1105</v>
      </c>
      <c r="AJ1461" s="54">
        <f t="shared" si="344"/>
        <v>2210000</v>
      </c>
    </row>
    <row r="1462" spans="1:36">
      <c r="A1462" t="s">
        <v>1034</v>
      </c>
      <c r="B1462">
        <v>1</v>
      </c>
      <c r="C1462" t="s">
        <v>127</v>
      </c>
      <c r="D1462" t="s">
        <v>315</v>
      </c>
      <c r="E1462">
        <v>30</v>
      </c>
      <c r="F1462" t="s">
        <v>135</v>
      </c>
      <c r="G1462" s="54">
        <f>ROUNDUP(装备强化!$F$3*INDEX(装备强化!$C$12:$C$26,MATCH(装备强化附表!G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58</v>
      </c>
      <c r="H1462" s="54">
        <f t="shared" si="330"/>
        <v>116000</v>
      </c>
      <c r="I1462" s="54">
        <f>ROUNDUP(装备强化!$F$3*INDEX(装备强化!$C$12:$C$26,MATCH(装备强化附表!I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87</v>
      </c>
      <c r="J1462" s="54">
        <f t="shared" si="331"/>
        <v>174000</v>
      </c>
      <c r="K1462" s="54">
        <f>ROUNDUP(装备强化!$F$3*INDEX(装备强化!$C$12:$C$26,MATCH(装备强化附表!K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130</v>
      </c>
      <c r="L1462" s="54">
        <f t="shared" si="332"/>
        <v>260000</v>
      </c>
      <c r="M1462" s="54">
        <f>ROUNDUP(装备强化!$F$3*INDEX(装备强化!$C$12:$C$26,MATCH(装备强化附表!M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159</v>
      </c>
      <c r="N1462" s="54">
        <f t="shared" si="333"/>
        <v>318000</v>
      </c>
      <c r="O1462" s="54">
        <f>ROUNDUP(装备强化!$F$3*INDEX(装备强化!$C$12:$C$26,MATCH(装备强化附表!O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202</v>
      </c>
      <c r="P1462" s="54">
        <f t="shared" si="334"/>
        <v>404000</v>
      </c>
      <c r="Q1462" s="54">
        <f>ROUNDUP(装备强化!$F$3*INDEX(装备强化!$C$12:$C$26,MATCH(装备强化附表!Q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360</v>
      </c>
      <c r="R1462" s="54">
        <f t="shared" si="335"/>
        <v>720000</v>
      </c>
      <c r="S1462" s="54">
        <f>ROUNDUP(装备强化!$F$3*INDEX(装备强化!$C$12:$C$26,MATCH(装备强化附表!S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417</v>
      </c>
      <c r="T1462" s="54">
        <f t="shared" si="336"/>
        <v>834000</v>
      </c>
      <c r="U1462" s="54">
        <f>ROUNDUP(装备强化!$F$3*INDEX(装备强化!$C$12:$C$26,MATCH(装备强化附表!U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475</v>
      </c>
      <c r="V1462" s="54">
        <f t="shared" si="337"/>
        <v>950000</v>
      </c>
      <c r="W1462" s="54">
        <f>ROUNDUP(装备强化!$F$3*INDEX(装备强化!$C$12:$C$26,MATCH(装备强化附表!W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532</v>
      </c>
      <c r="X1462" s="54">
        <f t="shared" si="338"/>
        <v>1064000</v>
      </c>
      <c r="Y1462" s="54">
        <f>ROUNDUP(装备强化!$F$3*INDEX(装备强化!$C$12:$C$26,MATCH(装备强化附表!Y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590</v>
      </c>
      <c r="Z1462" s="54">
        <f t="shared" si="339"/>
        <v>1180000</v>
      </c>
      <c r="AA1462" s="54">
        <f>ROUNDUP(装备强化!$F$3*INDEX(装备强化!$C$12:$C$26,MATCH(装备强化附表!AA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1035</v>
      </c>
      <c r="AB1462" s="54">
        <f t="shared" si="340"/>
        <v>2070000</v>
      </c>
      <c r="AC1462" s="54">
        <f>ROUNDUP(装备强化!$F$3*INDEX(装备强化!$C$12:$C$26,MATCH(装备强化附表!AC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1150</v>
      </c>
      <c r="AD1462" s="54">
        <f t="shared" si="341"/>
        <v>2300000</v>
      </c>
      <c r="AE1462" s="54">
        <f>ROUNDUP(装备强化!$F$3*INDEX(装备强化!$C$12:$C$26,MATCH(装备强化附表!AE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1265</v>
      </c>
      <c r="AF1462" s="54">
        <f t="shared" si="342"/>
        <v>2530000</v>
      </c>
      <c r="AG1462" s="54">
        <f>ROUNDUP(装备强化!$F$3*INDEX(装备强化!$C$12:$C$26,MATCH(装备强化附表!AG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1380</v>
      </c>
      <c r="AH1462" s="54">
        <f t="shared" si="343"/>
        <v>2760000</v>
      </c>
      <c r="AI1462" s="54">
        <f>ROUNDUP(装备强化!$F$3*INDEX(装备强化!$C$12:$C$26,MATCH(装备强化附表!AI$1,装备强化!$B$12:$B$26,0))*INDEX(装备强化!$G$12:$G$16,MATCH(装备强化附表!$D1462,装备强化!$F$12:$F$16,0))*(INDEX(装备强化!$K$12:$K$26,MATCH(装备强化附表!$E1462,装备强化!$J$12:$J$26,0))+IF($B1462=1,装备强化!$K$28,0))*INDEX(装备强化!$O$12:$O$21,MATCH(装备强化附表!$C1462,装备强化!$N$12:$N$21,0)),0)</f>
        <v>1495</v>
      </c>
      <c r="AJ1462" s="54">
        <f t="shared" si="344"/>
        <v>2990000</v>
      </c>
    </row>
    <row r="1463" spans="1:36">
      <c r="A1463" t="s">
        <v>1039</v>
      </c>
      <c r="B1463">
        <v>0</v>
      </c>
      <c r="C1463" t="s">
        <v>128</v>
      </c>
      <c r="D1463" t="s">
        <v>315</v>
      </c>
      <c r="E1463">
        <v>30</v>
      </c>
      <c r="F1463" t="s">
        <v>135</v>
      </c>
      <c r="G1463" s="54">
        <f>ROUNDUP(装备强化!$F$3*INDEX(装备强化!$C$12:$C$26,MATCH(装备强化附表!G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27</v>
      </c>
      <c r="H1463" s="54">
        <f t="shared" si="330"/>
        <v>54000</v>
      </c>
      <c r="I1463" s="54">
        <f>ROUNDUP(装备强化!$F$3*INDEX(装备强化!$C$12:$C$26,MATCH(装备强化附表!I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40</v>
      </c>
      <c r="J1463" s="54">
        <f t="shared" si="331"/>
        <v>80000</v>
      </c>
      <c r="K1463" s="54">
        <f>ROUNDUP(装备强化!$F$3*INDEX(装备强化!$C$12:$C$26,MATCH(装备强化附表!K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60</v>
      </c>
      <c r="L1463" s="54">
        <f t="shared" si="332"/>
        <v>120000</v>
      </c>
      <c r="M1463" s="54">
        <f>ROUNDUP(装备强化!$F$3*INDEX(装备强化!$C$12:$C$26,MATCH(装备强化附表!M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74</v>
      </c>
      <c r="N1463" s="54">
        <f t="shared" si="333"/>
        <v>148000</v>
      </c>
      <c r="O1463" s="54">
        <f>ROUNDUP(装备强化!$F$3*INDEX(装备强化!$C$12:$C$26,MATCH(装备强化附表!O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93</v>
      </c>
      <c r="P1463" s="54">
        <f t="shared" si="334"/>
        <v>186000</v>
      </c>
      <c r="Q1463" s="54">
        <f>ROUNDUP(装备强化!$F$3*INDEX(装备强化!$C$12:$C$26,MATCH(装备强化附表!Q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167</v>
      </c>
      <c r="R1463" s="54">
        <f t="shared" si="335"/>
        <v>334000</v>
      </c>
      <c r="S1463" s="54">
        <f>ROUNDUP(装备强化!$F$3*INDEX(装备强化!$C$12:$C$26,MATCH(装备强化附表!S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193</v>
      </c>
      <c r="T1463" s="54">
        <f t="shared" si="336"/>
        <v>386000</v>
      </c>
      <c r="U1463" s="54">
        <f>ROUNDUP(装备强化!$F$3*INDEX(装备强化!$C$12:$C$26,MATCH(装备强化附表!U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220</v>
      </c>
      <c r="V1463" s="54">
        <f t="shared" si="337"/>
        <v>440000</v>
      </c>
      <c r="W1463" s="54">
        <f>ROUNDUP(装备强化!$F$3*INDEX(装备强化!$C$12:$C$26,MATCH(装备强化附表!W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246</v>
      </c>
      <c r="X1463" s="54">
        <f t="shared" si="338"/>
        <v>492000</v>
      </c>
      <c r="Y1463" s="54">
        <f>ROUNDUP(装备强化!$F$3*INDEX(装备强化!$C$12:$C$26,MATCH(装备强化附表!Y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273</v>
      </c>
      <c r="Z1463" s="54">
        <f t="shared" si="339"/>
        <v>546000</v>
      </c>
      <c r="AA1463" s="54">
        <f>ROUNDUP(装备强化!$F$3*INDEX(装备强化!$C$12:$C$26,MATCH(装备强化附表!AA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479</v>
      </c>
      <c r="AB1463" s="54">
        <f t="shared" si="340"/>
        <v>958000</v>
      </c>
      <c r="AC1463" s="54">
        <f>ROUNDUP(装备强化!$F$3*INDEX(装备强化!$C$12:$C$26,MATCH(装备强化附表!AC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532</v>
      </c>
      <c r="AD1463" s="54">
        <f t="shared" si="341"/>
        <v>1064000</v>
      </c>
      <c r="AE1463" s="54">
        <f>ROUNDUP(装备强化!$F$3*INDEX(装备强化!$C$12:$C$26,MATCH(装备强化附表!AE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585</v>
      </c>
      <c r="AF1463" s="54">
        <f t="shared" si="342"/>
        <v>1170000</v>
      </c>
      <c r="AG1463" s="54">
        <f>ROUNDUP(装备强化!$F$3*INDEX(装备强化!$C$12:$C$26,MATCH(装备强化附表!AG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638</v>
      </c>
      <c r="AH1463" s="54">
        <f t="shared" si="343"/>
        <v>1276000</v>
      </c>
      <c r="AI1463" s="54">
        <f>ROUNDUP(装备强化!$F$3*INDEX(装备强化!$C$12:$C$26,MATCH(装备强化附表!AI$1,装备强化!$B$12:$B$26,0))*INDEX(装备强化!$G$12:$G$16,MATCH(装备强化附表!$D1463,装备强化!$F$12:$F$16,0))*(INDEX(装备强化!$K$12:$K$26,MATCH(装备强化附表!$E1463,装备强化!$J$12:$J$26,0))+IF($B1463=1,装备强化!$K$28,0))*INDEX(装备强化!$O$12:$O$21,MATCH(装备强化附表!$C1463,装备强化!$N$12:$N$21,0)),0)</f>
        <v>691</v>
      </c>
      <c r="AJ1463" s="54">
        <f t="shared" si="344"/>
        <v>1382000</v>
      </c>
    </row>
    <row r="1464" spans="1:36">
      <c r="A1464" t="s">
        <v>1044</v>
      </c>
      <c r="B1464">
        <v>1</v>
      </c>
      <c r="C1464" t="s">
        <v>128</v>
      </c>
      <c r="D1464" t="s">
        <v>315</v>
      </c>
      <c r="E1464">
        <v>30</v>
      </c>
      <c r="F1464" t="s">
        <v>135</v>
      </c>
      <c r="G1464" s="54">
        <f>ROUNDUP(装备强化!$F$3*INDEX(装备强化!$C$12:$C$26,MATCH(装备强化附表!G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36</v>
      </c>
      <c r="H1464" s="54">
        <f t="shared" si="330"/>
        <v>72000</v>
      </c>
      <c r="I1464" s="54">
        <f>ROUNDUP(装备强化!$F$3*INDEX(装备强化!$C$12:$C$26,MATCH(装备强化附表!I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54</v>
      </c>
      <c r="J1464" s="54">
        <f t="shared" si="331"/>
        <v>108000</v>
      </c>
      <c r="K1464" s="54">
        <f>ROUNDUP(装备强化!$F$3*INDEX(装备强化!$C$12:$C$26,MATCH(装备强化附表!K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81</v>
      </c>
      <c r="L1464" s="54">
        <f t="shared" si="332"/>
        <v>162000</v>
      </c>
      <c r="M1464" s="54">
        <f>ROUNDUP(装备强化!$F$3*INDEX(装备强化!$C$12:$C$26,MATCH(装备强化附表!M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99</v>
      </c>
      <c r="N1464" s="54">
        <f t="shared" si="333"/>
        <v>198000</v>
      </c>
      <c r="O1464" s="54">
        <f>ROUNDUP(装备强化!$F$3*INDEX(装备强化!$C$12:$C$26,MATCH(装备强化附表!O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126</v>
      </c>
      <c r="P1464" s="54">
        <f t="shared" si="334"/>
        <v>252000</v>
      </c>
      <c r="Q1464" s="54">
        <f>ROUNDUP(装备强化!$F$3*INDEX(装备强化!$C$12:$C$26,MATCH(装备强化附表!Q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225</v>
      </c>
      <c r="R1464" s="54">
        <f t="shared" si="335"/>
        <v>450000</v>
      </c>
      <c r="S1464" s="54">
        <f>ROUNDUP(装备强化!$F$3*INDEX(装备强化!$C$12:$C$26,MATCH(装备强化附表!S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261</v>
      </c>
      <c r="T1464" s="54">
        <f t="shared" si="336"/>
        <v>522000</v>
      </c>
      <c r="U1464" s="54">
        <f>ROUNDUP(装备强化!$F$3*INDEX(装备强化!$C$12:$C$26,MATCH(装备强化附表!U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297</v>
      </c>
      <c r="V1464" s="54">
        <f t="shared" si="337"/>
        <v>594000</v>
      </c>
      <c r="W1464" s="54">
        <f>ROUNDUP(装备强化!$F$3*INDEX(装备强化!$C$12:$C$26,MATCH(装备强化附表!W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333</v>
      </c>
      <c r="X1464" s="54">
        <f t="shared" si="338"/>
        <v>666000</v>
      </c>
      <c r="Y1464" s="54">
        <f>ROUNDUP(装备强化!$F$3*INDEX(装备强化!$C$12:$C$26,MATCH(装备强化附表!Y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369</v>
      </c>
      <c r="Z1464" s="54">
        <f t="shared" si="339"/>
        <v>738000</v>
      </c>
      <c r="AA1464" s="54">
        <f>ROUNDUP(装备强化!$F$3*INDEX(装备强化!$C$12:$C$26,MATCH(装备强化附表!AA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647</v>
      </c>
      <c r="AB1464" s="54">
        <f t="shared" si="340"/>
        <v>1294000</v>
      </c>
      <c r="AC1464" s="54">
        <f>ROUNDUP(装备强化!$F$3*INDEX(装备强化!$C$12:$C$26,MATCH(装备强化附表!AC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719</v>
      </c>
      <c r="AD1464" s="54">
        <f t="shared" si="341"/>
        <v>1438000</v>
      </c>
      <c r="AE1464" s="54">
        <f>ROUNDUP(装备强化!$F$3*INDEX(装备强化!$C$12:$C$26,MATCH(装备强化附表!AE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791</v>
      </c>
      <c r="AF1464" s="54">
        <f t="shared" si="342"/>
        <v>1582000</v>
      </c>
      <c r="AG1464" s="54">
        <f>ROUNDUP(装备强化!$F$3*INDEX(装备强化!$C$12:$C$26,MATCH(装备强化附表!AG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863</v>
      </c>
      <c r="AH1464" s="54">
        <f t="shared" si="343"/>
        <v>1726000</v>
      </c>
      <c r="AI1464" s="54">
        <f>ROUNDUP(装备强化!$F$3*INDEX(装备强化!$C$12:$C$26,MATCH(装备强化附表!AI$1,装备强化!$B$12:$B$26,0))*INDEX(装备强化!$G$12:$G$16,MATCH(装备强化附表!$D1464,装备强化!$F$12:$F$16,0))*(INDEX(装备强化!$K$12:$K$26,MATCH(装备强化附表!$E1464,装备强化!$J$12:$J$26,0))+IF($B1464=1,装备强化!$K$28,0))*INDEX(装备强化!$O$12:$O$21,MATCH(装备强化附表!$C1464,装备强化!$N$12:$N$21,0)),0)</f>
        <v>935</v>
      </c>
      <c r="AJ1464" s="54">
        <f t="shared" si="344"/>
        <v>1870000</v>
      </c>
    </row>
    <row r="1465" spans="1:36">
      <c r="A1465" t="s">
        <v>1049</v>
      </c>
      <c r="B1465">
        <v>0</v>
      </c>
      <c r="C1465" t="s">
        <v>127</v>
      </c>
      <c r="D1465" t="s">
        <v>315</v>
      </c>
      <c r="E1465">
        <v>30</v>
      </c>
      <c r="F1465" t="s">
        <v>139</v>
      </c>
      <c r="G1465" s="54">
        <f>ROUNDUP(装备强化!$F$3*INDEX(装备强化!$C$12:$C$26,MATCH(装备强化附表!G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43</v>
      </c>
      <c r="H1465" s="54">
        <f t="shared" si="330"/>
        <v>86000</v>
      </c>
      <c r="I1465" s="54">
        <f>ROUNDUP(装备强化!$F$3*INDEX(装备强化!$C$12:$C$26,MATCH(装备强化附表!I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64</v>
      </c>
      <c r="J1465" s="54">
        <f t="shared" si="331"/>
        <v>128000</v>
      </c>
      <c r="K1465" s="54">
        <f>ROUNDUP(装备强化!$F$3*INDEX(装备强化!$C$12:$C$26,MATCH(装备强化附表!K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96</v>
      </c>
      <c r="L1465" s="54">
        <f t="shared" si="332"/>
        <v>192000</v>
      </c>
      <c r="M1465" s="54">
        <f>ROUNDUP(装备强化!$F$3*INDEX(装备强化!$C$12:$C$26,MATCH(装备强化附表!M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117</v>
      </c>
      <c r="N1465" s="54">
        <f t="shared" si="333"/>
        <v>234000</v>
      </c>
      <c r="O1465" s="54">
        <f>ROUNDUP(装备强化!$F$3*INDEX(装备强化!$C$12:$C$26,MATCH(装备强化附表!O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149</v>
      </c>
      <c r="P1465" s="54">
        <f t="shared" si="334"/>
        <v>298000</v>
      </c>
      <c r="Q1465" s="54">
        <f>ROUNDUP(装备强化!$F$3*INDEX(装备强化!$C$12:$C$26,MATCH(装备强化附表!Q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266</v>
      </c>
      <c r="R1465" s="54">
        <f t="shared" si="335"/>
        <v>532000</v>
      </c>
      <c r="S1465" s="54">
        <f>ROUNDUP(装备强化!$F$3*INDEX(装备强化!$C$12:$C$26,MATCH(装备强化附表!S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309</v>
      </c>
      <c r="T1465" s="54">
        <f t="shared" si="336"/>
        <v>618000</v>
      </c>
      <c r="U1465" s="54">
        <f>ROUNDUP(装备强化!$F$3*INDEX(装备强化!$C$12:$C$26,MATCH(装备强化附表!U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351</v>
      </c>
      <c r="V1465" s="54">
        <f t="shared" si="337"/>
        <v>702000</v>
      </c>
      <c r="W1465" s="54">
        <f>ROUNDUP(装备强化!$F$3*INDEX(装备强化!$C$12:$C$26,MATCH(装备强化附表!W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394</v>
      </c>
      <c r="X1465" s="54">
        <f t="shared" si="338"/>
        <v>788000</v>
      </c>
      <c r="Y1465" s="54">
        <f>ROUNDUP(装备强化!$F$3*INDEX(装备强化!$C$12:$C$26,MATCH(装备强化附表!Y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436</v>
      </c>
      <c r="Z1465" s="54">
        <f t="shared" si="339"/>
        <v>872000</v>
      </c>
      <c r="AA1465" s="54">
        <f>ROUNDUP(装备强化!$F$3*INDEX(装备强化!$C$12:$C$26,MATCH(装备强化附表!AA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765</v>
      </c>
      <c r="AB1465" s="54">
        <f t="shared" si="340"/>
        <v>1530000</v>
      </c>
      <c r="AC1465" s="54">
        <f>ROUNDUP(装备强化!$F$3*INDEX(装备强化!$C$12:$C$26,MATCH(装备强化附表!AC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850</v>
      </c>
      <c r="AD1465" s="54">
        <f t="shared" si="341"/>
        <v>1700000</v>
      </c>
      <c r="AE1465" s="54">
        <f>ROUNDUP(装备强化!$F$3*INDEX(装备强化!$C$12:$C$26,MATCH(装备强化附表!AE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935</v>
      </c>
      <c r="AF1465" s="54">
        <f t="shared" si="342"/>
        <v>1870000</v>
      </c>
      <c r="AG1465" s="54">
        <f>ROUNDUP(装备强化!$F$3*INDEX(装备强化!$C$12:$C$26,MATCH(装备强化附表!AG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1020</v>
      </c>
      <c r="AH1465" s="54">
        <f t="shared" si="343"/>
        <v>2040000</v>
      </c>
      <c r="AI1465" s="54">
        <f>ROUNDUP(装备强化!$F$3*INDEX(装备强化!$C$12:$C$26,MATCH(装备强化附表!AI$1,装备强化!$B$12:$B$26,0))*INDEX(装备强化!$G$12:$G$16,MATCH(装备强化附表!$D1465,装备强化!$F$12:$F$16,0))*(INDEX(装备强化!$K$12:$K$26,MATCH(装备强化附表!$E1465,装备强化!$J$12:$J$26,0))+IF($B1465=1,装备强化!$K$28,0))*INDEX(装备强化!$O$12:$O$21,MATCH(装备强化附表!$C1465,装备强化!$N$12:$N$21,0)),0)</f>
        <v>1105</v>
      </c>
      <c r="AJ1465" s="54">
        <f t="shared" si="344"/>
        <v>2210000</v>
      </c>
    </row>
    <row r="1466" spans="1:36">
      <c r="A1466" t="s">
        <v>1054</v>
      </c>
      <c r="B1466">
        <v>1</v>
      </c>
      <c r="C1466" t="s">
        <v>127</v>
      </c>
      <c r="D1466" t="s">
        <v>315</v>
      </c>
      <c r="E1466">
        <v>30</v>
      </c>
      <c r="F1466" t="s">
        <v>139</v>
      </c>
      <c r="G1466" s="54">
        <f>ROUNDUP(装备强化!$F$3*INDEX(装备强化!$C$12:$C$26,MATCH(装备强化附表!G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58</v>
      </c>
      <c r="H1466" s="54">
        <f t="shared" si="330"/>
        <v>116000</v>
      </c>
      <c r="I1466" s="54">
        <f>ROUNDUP(装备强化!$F$3*INDEX(装备强化!$C$12:$C$26,MATCH(装备强化附表!I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87</v>
      </c>
      <c r="J1466" s="54">
        <f t="shared" si="331"/>
        <v>174000</v>
      </c>
      <c r="K1466" s="54">
        <f>ROUNDUP(装备强化!$F$3*INDEX(装备强化!$C$12:$C$26,MATCH(装备强化附表!K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130</v>
      </c>
      <c r="L1466" s="54">
        <f t="shared" si="332"/>
        <v>260000</v>
      </c>
      <c r="M1466" s="54">
        <f>ROUNDUP(装备强化!$F$3*INDEX(装备强化!$C$12:$C$26,MATCH(装备强化附表!M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159</v>
      </c>
      <c r="N1466" s="54">
        <f t="shared" si="333"/>
        <v>318000</v>
      </c>
      <c r="O1466" s="54">
        <f>ROUNDUP(装备强化!$F$3*INDEX(装备强化!$C$12:$C$26,MATCH(装备强化附表!O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202</v>
      </c>
      <c r="P1466" s="54">
        <f t="shared" si="334"/>
        <v>404000</v>
      </c>
      <c r="Q1466" s="54">
        <f>ROUNDUP(装备强化!$F$3*INDEX(装备强化!$C$12:$C$26,MATCH(装备强化附表!Q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360</v>
      </c>
      <c r="R1466" s="54">
        <f t="shared" si="335"/>
        <v>720000</v>
      </c>
      <c r="S1466" s="54">
        <f>ROUNDUP(装备强化!$F$3*INDEX(装备强化!$C$12:$C$26,MATCH(装备强化附表!S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417</v>
      </c>
      <c r="T1466" s="54">
        <f t="shared" si="336"/>
        <v>834000</v>
      </c>
      <c r="U1466" s="54">
        <f>ROUNDUP(装备强化!$F$3*INDEX(装备强化!$C$12:$C$26,MATCH(装备强化附表!U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475</v>
      </c>
      <c r="V1466" s="54">
        <f t="shared" si="337"/>
        <v>950000</v>
      </c>
      <c r="W1466" s="54">
        <f>ROUNDUP(装备强化!$F$3*INDEX(装备强化!$C$12:$C$26,MATCH(装备强化附表!W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532</v>
      </c>
      <c r="X1466" s="54">
        <f t="shared" si="338"/>
        <v>1064000</v>
      </c>
      <c r="Y1466" s="54">
        <f>ROUNDUP(装备强化!$F$3*INDEX(装备强化!$C$12:$C$26,MATCH(装备强化附表!Y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590</v>
      </c>
      <c r="Z1466" s="54">
        <f t="shared" si="339"/>
        <v>1180000</v>
      </c>
      <c r="AA1466" s="54">
        <f>ROUNDUP(装备强化!$F$3*INDEX(装备强化!$C$12:$C$26,MATCH(装备强化附表!AA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1035</v>
      </c>
      <c r="AB1466" s="54">
        <f t="shared" si="340"/>
        <v>2070000</v>
      </c>
      <c r="AC1466" s="54">
        <f>ROUNDUP(装备强化!$F$3*INDEX(装备强化!$C$12:$C$26,MATCH(装备强化附表!AC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1150</v>
      </c>
      <c r="AD1466" s="54">
        <f t="shared" si="341"/>
        <v>2300000</v>
      </c>
      <c r="AE1466" s="54">
        <f>ROUNDUP(装备强化!$F$3*INDEX(装备强化!$C$12:$C$26,MATCH(装备强化附表!AE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1265</v>
      </c>
      <c r="AF1466" s="54">
        <f t="shared" si="342"/>
        <v>2530000</v>
      </c>
      <c r="AG1466" s="54">
        <f>ROUNDUP(装备强化!$F$3*INDEX(装备强化!$C$12:$C$26,MATCH(装备强化附表!AG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1380</v>
      </c>
      <c r="AH1466" s="54">
        <f t="shared" si="343"/>
        <v>2760000</v>
      </c>
      <c r="AI1466" s="54">
        <f>ROUNDUP(装备强化!$F$3*INDEX(装备强化!$C$12:$C$26,MATCH(装备强化附表!AI$1,装备强化!$B$12:$B$26,0))*INDEX(装备强化!$G$12:$G$16,MATCH(装备强化附表!$D1466,装备强化!$F$12:$F$16,0))*(INDEX(装备强化!$K$12:$K$26,MATCH(装备强化附表!$E1466,装备强化!$J$12:$J$26,0))+IF($B1466=1,装备强化!$K$28,0))*INDEX(装备强化!$O$12:$O$21,MATCH(装备强化附表!$C1466,装备强化!$N$12:$N$21,0)),0)</f>
        <v>1495</v>
      </c>
      <c r="AJ1466" s="54">
        <f t="shared" si="344"/>
        <v>2990000</v>
      </c>
    </row>
    <row r="1467" spans="1:36">
      <c r="A1467" t="s">
        <v>1059</v>
      </c>
      <c r="B1467">
        <v>0</v>
      </c>
      <c r="C1467" t="s">
        <v>128</v>
      </c>
      <c r="D1467" t="s">
        <v>315</v>
      </c>
      <c r="E1467">
        <v>30</v>
      </c>
      <c r="F1467" t="s">
        <v>139</v>
      </c>
      <c r="G1467" s="54">
        <f>ROUNDUP(装备强化!$F$3*INDEX(装备强化!$C$12:$C$26,MATCH(装备强化附表!G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27</v>
      </c>
      <c r="H1467" s="54">
        <f t="shared" si="330"/>
        <v>54000</v>
      </c>
      <c r="I1467" s="54">
        <f>ROUNDUP(装备强化!$F$3*INDEX(装备强化!$C$12:$C$26,MATCH(装备强化附表!I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40</v>
      </c>
      <c r="J1467" s="54">
        <f t="shared" si="331"/>
        <v>80000</v>
      </c>
      <c r="K1467" s="54">
        <f>ROUNDUP(装备强化!$F$3*INDEX(装备强化!$C$12:$C$26,MATCH(装备强化附表!K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60</v>
      </c>
      <c r="L1467" s="54">
        <f t="shared" si="332"/>
        <v>120000</v>
      </c>
      <c r="M1467" s="54">
        <f>ROUNDUP(装备强化!$F$3*INDEX(装备强化!$C$12:$C$26,MATCH(装备强化附表!M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74</v>
      </c>
      <c r="N1467" s="54">
        <f t="shared" si="333"/>
        <v>148000</v>
      </c>
      <c r="O1467" s="54">
        <f>ROUNDUP(装备强化!$F$3*INDEX(装备强化!$C$12:$C$26,MATCH(装备强化附表!O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93</v>
      </c>
      <c r="P1467" s="54">
        <f t="shared" si="334"/>
        <v>186000</v>
      </c>
      <c r="Q1467" s="54">
        <f>ROUNDUP(装备强化!$F$3*INDEX(装备强化!$C$12:$C$26,MATCH(装备强化附表!Q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167</v>
      </c>
      <c r="R1467" s="54">
        <f t="shared" si="335"/>
        <v>334000</v>
      </c>
      <c r="S1467" s="54">
        <f>ROUNDUP(装备强化!$F$3*INDEX(装备强化!$C$12:$C$26,MATCH(装备强化附表!S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193</v>
      </c>
      <c r="T1467" s="54">
        <f t="shared" si="336"/>
        <v>386000</v>
      </c>
      <c r="U1467" s="54">
        <f>ROUNDUP(装备强化!$F$3*INDEX(装备强化!$C$12:$C$26,MATCH(装备强化附表!U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220</v>
      </c>
      <c r="V1467" s="54">
        <f t="shared" si="337"/>
        <v>440000</v>
      </c>
      <c r="W1467" s="54">
        <f>ROUNDUP(装备强化!$F$3*INDEX(装备强化!$C$12:$C$26,MATCH(装备强化附表!W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246</v>
      </c>
      <c r="X1467" s="54">
        <f t="shared" si="338"/>
        <v>492000</v>
      </c>
      <c r="Y1467" s="54">
        <f>ROUNDUP(装备强化!$F$3*INDEX(装备强化!$C$12:$C$26,MATCH(装备强化附表!Y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273</v>
      </c>
      <c r="Z1467" s="54">
        <f t="shared" si="339"/>
        <v>546000</v>
      </c>
      <c r="AA1467" s="54">
        <f>ROUNDUP(装备强化!$F$3*INDEX(装备强化!$C$12:$C$26,MATCH(装备强化附表!AA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479</v>
      </c>
      <c r="AB1467" s="54">
        <f t="shared" si="340"/>
        <v>958000</v>
      </c>
      <c r="AC1467" s="54">
        <f>ROUNDUP(装备强化!$F$3*INDEX(装备强化!$C$12:$C$26,MATCH(装备强化附表!AC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532</v>
      </c>
      <c r="AD1467" s="54">
        <f t="shared" si="341"/>
        <v>1064000</v>
      </c>
      <c r="AE1467" s="54">
        <f>ROUNDUP(装备强化!$F$3*INDEX(装备强化!$C$12:$C$26,MATCH(装备强化附表!AE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585</v>
      </c>
      <c r="AF1467" s="54">
        <f t="shared" si="342"/>
        <v>1170000</v>
      </c>
      <c r="AG1467" s="54">
        <f>ROUNDUP(装备强化!$F$3*INDEX(装备强化!$C$12:$C$26,MATCH(装备强化附表!AG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638</v>
      </c>
      <c r="AH1467" s="54">
        <f t="shared" si="343"/>
        <v>1276000</v>
      </c>
      <c r="AI1467" s="54">
        <f>ROUNDUP(装备强化!$F$3*INDEX(装备强化!$C$12:$C$26,MATCH(装备强化附表!AI$1,装备强化!$B$12:$B$26,0))*INDEX(装备强化!$G$12:$G$16,MATCH(装备强化附表!$D1467,装备强化!$F$12:$F$16,0))*(INDEX(装备强化!$K$12:$K$26,MATCH(装备强化附表!$E1467,装备强化!$J$12:$J$26,0))+IF($B1467=1,装备强化!$K$28,0))*INDEX(装备强化!$O$12:$O$21,MATCH(装备强化附表!$C1467,装备强化!$N$12:$N$21,0)),0)</f>
        <v>691</v>
      </c>
      <c r="AJ1467" s="54">
        <f t="shared" si="344"/>
        <v>1382000</v>
      </c>
    </row>
    <row r="1468" spans="1:36">
      <c r="A1468" t="s">
        <v>1064</v>
      </c>
      <c r="B1468">
        <v>1</v>
      </c>
      <c r="C1468" t="s">
        <v>128</v>
      </c>
      <c r="D1468" t="s">
        <v>315</v>
      </c>
      <c r="E1468">
        <v>30</v>
      </c>
      <c r="F1468" t="s">
        <v>139</v>
      </c>
      <c r="G1468" s="54">
        <f>ROUNDUP(装备强化!$F$3*INDEX(装备强化!$C$12:$C$26,MATCH(装备强化附表!G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36</v>
      </c>
      <c r="H1468" s="54">
        <f t="shared" si="330"/>
        <v>72000</v>
      </c>
      <c r="I1468" s="54">
        <f>ROUNDUP(装备强化!$F$3*INDEX(装备强化!$C$12:$C$26,MATCH(装备强化附表!I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54</v>
      </c>
      <c r="J1468" s="54">
        <f t="shared" si="331"/>
        <v>108000</v>
      </c>
      <c r="K1468" s="54">
        <f>ROUNDUP(装备强化!$F$3*INDEX(装备强化!$C$12:$C$26,MATCH(装备强化附表!K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81</v>
      </c>
      <c r="L1468" s="54">
        <f t="shared" si="332"/>
        <v>162000</v>
      </c>
      <c r="M1468" s="54">
        <f>ROUNDUP(装备强化!$F$3*INDEX(装备强化!$C$12:$C$26,MATCH(装备强化附表!M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99</v>
      </c>
      <c r="N1468" s="54">
        <f t="shared" si="333"/>
        <v>198000</v>
      </c>
      <c r="O1468" s="54">
        <f>ROUNDUP(装备强化!$F$3*INDEX(装备强化!$C$12:$C$26,MATCH(装备强化附表!O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126</v>
      </c>
      <c r="P1468" s="54">
        <f t="shared" si="334"/>
        <v>252000</v>
      </c>
      <c r="Q1468" s="54">
        <f>ROUNDUP(装备强化!$F$3*INDEX(装备强化!$C$12:$C$26,MATCH(装备强化附表!Q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225</v>
      </c>
      <c r="R1468" s="54">
        <f t="shared" si="335"/>
        <v>450000</v>
      </c>
      <c r="S1468" s="54">
        <f>ROUNDUP(装备强化!$F$3*INDEX(装备强化!$C$12:$C$26,MATCH(装备强化附表!S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261</v>
      </c>
      <c r="T1468" s="54">
        <f t="shared" si="336"/>
        <v>522000</v>
      </c>
      <c r="U1468" s="54">
        <f>ROUNDUP(装备强化!$F$3*INDEX(装备强化!$C$12:$C$26,MATCH(装备强化附表!U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297</v>
      </c>
      <c r="V1468" s="54">
        <f t="shared" si="337"/>
        <v>594000</v>
      </c>
      <c r="W1468" s="54">
        <f>ROUNDUP(装备强化!$F$3*INDEX(装备强化!$C$12:$C$26,MATCH(装备强化附表!W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333</v>
      </c>
      <c r="X1468" s="54">
        <f t="shared" si="338"/>
        <v>666000</v>
      </c>
      <c r="Y1468" s="54">
        <f>ROUNDUP(装备强化!$F$3*INDEX(装备强化!$C$12:$C$26,MATCH(装备强化附表!Y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369</v>
      </c>
      <c r="Z1468" s="54">
        <f t="shared" si="339"/>
        <v>738000</v>
      </c>
      <c r="AA1468" s="54">
        <f>ROUNDUP(装备强化!$F$3*INDEX(装备强化!$C$12:$C$26,MATCH(装备强化附表!AA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647</v>
      </c>
      <c r="AB1468" s="54">
        <f t="shared" si="340"/>
        <v>1294000</v>
      </c>
      <c r="AC1468" s="54">
        <f>ROUNDUP(装备强化!$F$3*INDEX(装备强化!$C$12:$C$26,MATCH(装备强化附表!AC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719</v>
      </c>
      <c r="AD1468" s="54">
        <f t="shared" si="341"/>
        <v>1438000</v>
      </c>
      <c r="AE1468" s="54">
        <f>ROUNDUP(装备强化!$F$3*INDEX(装备强化!$C$12:$C$26,MATCH(装备强化附表!AE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791</v>
      </c>
      <c r="AF1468" s="54">
        <f t="shared" si="342"/>
        <v>1582000</v>
      </c>
      <c r="AG1468" s="54">
        <f>ROUNDUP(装备强化!$F$3*INDEX(装备强化!$C$12:$C$26,MATCH(装备强化附表!AG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863</v>
      </c>
      <c r="AH1468" s="54">
        <f t="shared" si="343"/>
        <v>1726000</v>
      </c>
      <c r="AI1468" s="54">
        <f>ROUNDUP(装备强化!$F$3*INDEX(装备强化!$C$12:$C$26,MATCH(装备强化附表!AI$1,装备强化!$B$12:$B$26,0))*INDEX(装备强化!$G$12:$G$16,MATCH(装备强化附表!$D1468,装备强化!$F$12:$F$16,0))*(INDEX(装备强化!$K$12:$K$26,MATCH(装备强化附表!$E1468,装备强化!$J$12:$J$26,0))+IF($B1468=1,装备强化!$K$28,0))*INDEX(装备强化!$O$12:$O$21,MATCH(装备强化附表!$C1468,装备强化!$N$12:$N$21,0)),0)</f>
        <v>935</v>
      </c>
      <c r="AJ1468" s="54">
        <f t="shared" si="344"/>
        <v>1870000</v>
      </c>
    </row>
    <row r="1469" spans="1:36">
      <c r="A1469" t="s">
        <v>1069</v>
      </c>
      <c r="B1469">
        <v>0</v>
      </c>
      <c r="C1469" t="s">
        <v>127</v>
      </c>
      <c r="D1469" t="s">
        <v>315</v>
      </c>
      <c r="E1469">
        <v>30</v>
      </c>
      <c r="F1469" t="s">
        <v>137</v>
      </c>
      <c r="G1469" s="54">
        <f>ROUNDUP(装备强化!$F$3*INDEX(装备强化!$C$12:$C$26,MATCH(装备强化附表!G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43</v>
      </c>
      <c r="H1469" s="54">
        <f t="shared" si="330"/>
        <v>86000</v>
      </c>
      <c r="I1469" s="54">
        <f>ROUNDUP(装备强化!$F$3*INDEX(装备强化!$C$12:$C$26,MATCH(装备强化附表!I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64</v>
      </c>
      <c r="J1469" s="54">
        <f t="shared" si="331"/>
        <v>128000</v>
      </c>
      <c r="K1469" s="54">
        <f>ROUNDUP(装备强化!$F$3*INDEX(装备强化!$C$12:$C$26,MATCH(装备强化附表!K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96</v>
      </c>
      <c r="L1469" s="54">
        <f t="shared" si="332"/>
        <v>192000</v>
      </c>
      <c r="M1469" s="54">
        <f>ROUNDUP(装备强化!$F$3*INDEX(装备强化!$C$12:$C$26,MATCH(装备强化附表!M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117</v>
      </c>
      <c r="N1469" s="54">
        <f t="shared" si="333"/>
        <v>234000</v>
      </c>
      <c r="O1469" s="54">
        <f>ROUNDUP(装备强化!$F$3*INDEX(装备强化!$C$12:$C$26,MATCH(装备强化附表!O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149</v>
      </c>
      <c r="P1469" s="54">
        <f t="shared" si="334"/>
        <v>298000</v>
      </c>
      <c r="Q1469" s="54">
        <f>ROUNDUP(装备强化!$F$3*INDEX(装备强化!$C$12:$C$26,MATCH(装备强化附表!Q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266</v>
      </c>
      <c r="R1469" s="54">
        <f t="shared" si="335"/>
        <v>532000</v>
      </c>
      <c r="S1469" s="54">
        <f>ROUNDUP(装备强化!$F$3*INDEX(装备强化!$C$12:$C$26,MATCH(装备强化附表!S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309</v>
      </c>
      <c r="T1469" s="54">
        <f t="shared" si="336"/>
        <v>618000</v>
      </c>
      <c r="U1469" s="54">
        <f>ROUNDUP(装备强化!$F$3*INDEX(装备强化!$C$12:$C$26,MATCH(装备强化附表!U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351</v>
      </c>
      <c r="V1469" s="54">
        <f t="shared" si="337"/>
        <v>702000</v>
      </c>
      <c r="W1469" s="54">
        <f>ROUNDUP(装备强化!$F$3*INDEX(装备强化!$C$12:$C$26,MATCH(装备强化附表!W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394</v>
      </c>
      <c r="X1469" s="54">
        <f t="shared" si="338"/>
        <v>788000</v>
      </c>
      <c r="Y1469" s="54">
        <f>ROUNDUP(装备强化!$F$3*INDEX(装备强化!$C$12:$C$26,MATCH(装备强化附表!Y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436</v>
      </c>
      <c r="Z1469" s="54">
        <f t="shared" si="339"/>
        <v>872000</v>
      </c>
      <c r="AA1469" s="54">
        <f>ROUNDUP(装备强化!$F$3*INDEX(装备强化!$C$12:$C$26,MATCH(装备强化附表!AA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765</v>
      </c>
      <c r="AB1469" s="54">
        <f t="shared" si="340"/>
        <v>1530000</v>
      </c>
      <c r="AC1469" s="54">
        <f>ROUNDUP(装备强化!$F$3*INDEX(装备强化!$C$12:$C$26,MATCH(装备强化附表!AC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850</v>
      </c>
      <c r="AD1469" s="54">
        <f t="shared" si="341"/>
        <v>1700000</v>
      </c>
      <c r="AE1469" s="54">
        <f>ROUNDUP(装备强化!$F$3*INDEX(装备强化!$C$12:$C$26,MATCH(装备强化附表!AE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935</v>
      </c>
      <c r="AF1469" s="54">
        <f t="shared" si="342"/>
        <v>1870000</v>
      </c>
      <c r="AG1469" s="54">
        <f>ROUNDUP(装备强化!$F$3*INDEX(装备强化!$C$12:$C$26,MATCH(装备强化附表!AG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1020</v>
      </c>
      <c r="AH1469" s="54">
        <f t="shared" si="343"/>
        <v>2040000</v>
      </c>
      <c r="AI1469" s="54">
        <f>ROUNDUP(装备强化!$F$3*INDEX(装备强化!$C$12:$C$26,MATCH(装备强化附表!AI$1,装备强化!$B$12:$B$26,0))*INDEX(装备强化!$G$12:$G$16,MATCH(装备强化附表!$D1469,装备强化!$F$12:$F$16,0))*(INDEX(装备强化!$K$12:$K$26,MATCH(装备强化附表!$E1469,装备强化!$J$12:$J$26,0))+IF($B1469=1,装备强化!$K$28,0))*INDEX(装备强化!$O$12:$O$21,MATCH(装备强化附表!$C1469,装备强化!$N$12:$N$21,0)),0)</f>
        <v>1105</v>
      </c>
      <c r="AJ1469" s="54">
        <f t="shared" si="344"/>
        <v>2210000</v>
      </c>
    </row>
    <row r="1470" spans="1:36">
      <c r="A1470" t="s">
        <v>1074</v>
      </c>
      <c r="B1470">
        <v>1</v>
      </c>
      <c r="C1470" t="s">
        <v>127</v>
      </c>
      <c r="D1470" t="s">
        <v>315</v>
      </c>
      <c r="E1470">
        <v>30</v>
      </c>
      <c r="F1470" t="s">
        <v>137</v>
      </c>
      <c r="G1470" s="54">
        <f>ROUNDUP(装备强化!$F$3*INDEX(装备强化!$C$12:$C$26,MATCH(装备强化附表!G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58</v>
      </c>
      <c r="H1470" s="54">
        <f t="shared" si="330"/>
        <v>116000</v>
      </c>
      <c r="I1470" s="54">
        <f>ROUNDUP(装备强化!$F$3*INDEX(装备强化!$C$12:$C$26,MATCH(装备强化附表!I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87</v>
      </c>
      <c r="J1470" s="54">
        <f t="shared" si="331"/>
        <v>174000</v>
      </c>
      <c r="K1470" s="54">
        <f>ROUNDUP(装备强化!$F$3*INDEX(装备强化!$C$12:$C$26,MATCH(装备强化附表!K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130</v>
      </c>
      <c r="L1470" s="54">
        <f t="shared" si="332"/>
        <v>260000</v>
      </c>
      <c r="M1470" s="54">
        <f>ROUNDUP(装备强化!$F$3*INDEX(装备强化!$C$12:$C$26,MATCH(装备强化附表!M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159</v>
      </c>
      <c r="N1470" s="54">
        <f t="shared" si="333"/>
        <v>318000</v>
      </c>
      <c r="O1470" s="54">
        <f>ROUNDUP(装备强化!$F$3*INDEX(装备强化!$C$12:$C$26,MATCH(装备强化附表!O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202</v>
      </c>
      <c r="P1470" s="54">
        <f t="shared" si="334"/>
        <v>404000</v>
      </c>
      <c r="Q1470" s="54">
        <f>ROUNDUP(装备强化!$F$3*INDEX(装备强化!$C$12:$C$26,MATCH(装备强化附表!Q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360</v>
      </c>
      <c r="R1470" s="54">
        <f t="shared" si="335"/>
        <v>720000</v>
      </c>
      <c r="S1470" s="54">
        <f>ROUNDUP(装备强化!$F$3*INDEX(装备强化!$C$12:$C$26,MATCH(装备强化附表!S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417</v>
      </c>
      <c r="T1470" s="54">
        <f t="shared" si="336"/>
        <v>834000</v>
      </c>
      <c r="U1470" s="54">
        <f>ROUNDUP(装备强化!$F$3*INDEX(装备强化!$C$12:$C$26,MATCH(装备强化附表!U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475</v>
      </c>
      <c r="V1470" s="54">
        <f t="shared" si="337"/>
        <v>950000</v>
      </c>
      <c r="W1470" s="54">
        <f>ROUNDUP(装备强化!$F$3*INDEX(装备强化!$C$12:$C$26,MATCH(装备强化附表!W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532</v>
      </c>
      <c r="X1470" s="54">
        <f t="shared" si="338"/>
        <v>1064000</v>
      </c>
      <c r="Y1470" s="54">
        <f>ROUNDUP(装备强化!$F$3*INDEX(装备强化!$C$12:$C$26,MATCH(装备强化附表!Y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590</v>
      </c>
      <c r="Z1470" s="54">
        <f t="shared" si="339"/>
        <v>1180000</v>
      </c>
      <c r="AA1470" s="54">
        <f>ROUNDUP(装备强化!$F$3*INDEX(装备强化!$C$12:$C$26,MATCH(装备强化附表!AA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1035</v>
      </c>
      <c r="AB1470" s="54">
        <f t="shared" si="340"/>
        <v>2070000</v>
      </c>
      <c r="AC1470" s="54">
        <f>ROUNDUP(装备强化!$F$3*INDEX(装备强化!$C$12:$C$26,MATCH(装备强化附表!AC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1150</v>
      </c>
      <c r="AD1470" s="54">
        <f t="shared" si="341"/>
        <v>2300000</v>
      </c>
      <c r="AE1470" s="54">
        <f>ROUNDUP(装备强化!$F$3*INDEX(装备强化!$C$12:$C$26,MATCH(装备强化附表!AE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1265</v>
      </c>
      <c r="AF1470" s="54">
        <f t="shared" si="342"/>
        <v>2530000</v>
      </c>
      <c r="AG1470" s="54">
        <f>ROUNDUP(装备强化!$F$3*INDEX(装备强化!$C$12:$C$26,MATCH(装备强化附表!AG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1380</v>
      </c>
      <c r="AH1470" s="54">
        <f t="shared" si="343"/>
        <v>2760000</v>
      </c>
      <c r="AI1470" s="54">
        <f>ROUNDUP(装备强化!$F$3*INDEX(装备强化!$C$12:$C$26,MATCH(装备强化附表!AI$1,装备强化!$B$12:$B$26,0))*INDEX(装备强化!$G$12:$G$16,MATCH(装备强化附表!$D1470,装备强化!$F$12:$F$16,0))*(INDEX(装备强化!$K$12:$K$26,MATCH(装备强化附表!$E1470,装备强化!$J$12:$J$26,0))+IF($B1470=1,装备强化!$K$28,0))*INDEX(装备强化!$O$12:$O$21,MATCH(装备强化附表!$C1470,装备强化!$N$12:$N$21,0)),0)</f>
        <v>1495</v>
      </c>
      <c r="AJ1470" s="54">
        <f t="shared" si="344"/>
        <v>2990000</v>
      </c>
    </row>
    <row r="1471" spans="1:36">
      <c r="A1471" t="s">
        <v>1079</v>
      </c>
      <c r="B1471">
        <v>0</v>
      </c>
      <c r="C1471" t="s">
        <v>128</v>
      </c>
      <c r="D1471" t="s">
        <v>315</v>
      </c>
      <c r="E1471">
        <v>30</v>
      </c>
      <c r="F1471" t="s">
        <v>137</v>
      </c>
      <c r="G1471" s="54">
        <f>ROUNDUP(装备强化!$F$3*INDEX(装备强化!$C$12:$C$26,MATCH(装备强化附表!G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27</v>
      </c>
      <c r="H1471" s="54">
        <f t="shared" si="330"/>
        <v>54000</v>
      </c>
      <c r="I1471" s="54">
        <f>ROUNDUP(装备强化!$F$3*INDEX(装备强化!$C$12:$C$26,MATCH(装备强化附表!I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40</v>
      </c>
      <c r="J1471" s="54">
        <f t="shared" si="331"/>
        <v>80000</v>
      </c>
      <c r="K1471" s="54">
        <f>ROUNDUP(装备强化!$F$3*INDEX(装备强化!$C$12:$C$26,MATCH(装备强化附表!K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60</v>
      </c>
      <c r="L1471" s="54">
        <f t="shared" si="332"/>
        <v>120000</v>
      </c>
      <c r="M1471" s="54">
        <f>ROUNDUP(装备强化!$F$3*INDEX(装备强化!$C$12:$C$26,MATCH(装备强化附表!M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74</v>
      </c>
      <c r="N1471" s="54">
        <f t="shared" si="333"/>
        <v>148000</v>
      </c>
      <c r="O1471" s="54">
        <f>ROUNDUP(装备强化!$F$3*INDEX(装备强化!$C$12:$C$26,MATCH(装备强化附表!O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93</v>
      </c>
      <c r="P1471" s="54">
        <f t="shared" si="334"/>
        <v>186000</v>
      </c>
      <c r="Q1471" s="54">
        <f>ROUNDUP(装备强化!$F$3*INDEX(装备强化!$C$12:$C$26,MATCH(装备强化附表!Q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167</v>
      </c>
      <c r="R1471" s="54">
        <f t="shared" si="335"/>
        <v>334000</v>
      </c>
      <c r="S1471" s="54">
        <f>ROUNDUP(装备强化!$F$3*INDEX(装备强化!$C$12:$C$26,MATCH(装备强化附表!S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193</v>
      </c>
      <c r="T1471" s="54">
        <f t="shared" si="336"/>
        <v>386000</v>
      </c>
      <c r="U1471" s="54">
        <f>ROUNDUP(装备强化!$F$3*INDEX(装备强化!$C$12:$C$26,MATCH(装备强化附表!U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220</v>
      </c>
      <c r="V1471" s="54">
        <f t="shared" si="337"/>
        <v>440000</v>
      </c>
      <c r="W1471" s="54">
        <f>ROUNDUP(装备强化!$F$3*INDEX(装备强化!$C$12:$C$26,MATCH(装备强化附表!W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246</v>
      </c>
      <c r="X1471" s="54">
        <f t="shared" si="338"/>
        <v>492000</v>
      </c>
      <c r="Y1471" s="54">
        <f>ROUNDUP(装备强化!$F$3*INDEX(装备强化!$C$12:$C$26,MATCH(装备强化附表!Y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273</v>
      </c>
      <c r="Z1471" s="54">
        <f t="shared" si="339"/>
        <v>546000</v>
      </c>
      <c r="AA1471" s="54">
        <f>ROUNDUP(装备强化!$F$3*INDEX(装备强化!$C$12:$C$26,MATCH(装备强化附表!AA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479</v>
      </c>
      <c r="AB1471" s="54">
        <f t="shared" si="340"/>
        <v>958000</v>
      </c>
      <c r="AC1471" s="54">
        <f>ROUNDUP(装备强化!$F$3*INDEX(装备强化!$C$12:$C$26,MATCH(装备强化附表!AC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532</v>
      </c>
      <c r="AD1471" s="54">
        <f t="shared" si="341"/>
        <v>1064000</v>
      </c>
      <c r="AE1471" s="54">
        <f>ROUNDUP(装备强化!$F$3*INDEX(装备强化!$C$12:$C$26,MATCH(装备强化附表!AE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585</v>
      </c>
      <c r="AF1471" s="54">
        <f t="shared" si="342"/>
        <v>1170000</v>
      </c>
      <c r="AG1471" s="54">
        <f>ROUNDUP(装备强化!$F$3*INDEX(装备强化!$C$12:$C$26,MATCH(装备强化附表!AG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638</v>
      </c>
      <c r="AH1471" s="54">
        <f t="shared" si="343"/>
        <v>1276000</v>
      </c>
      <c r="AI1471" s="54">
        <f>ROUNDUP(装备强化!$F$3*INDEX(装备强化!$C$12:$C$26,MATCH(装备强化附表!AI$1,装备强化!$B$12:$B$26,0))*INDEX(装备强化!$G$12:$G$16,MATCH(装备强化附表!$D1471,装备强化!$F$12:$F$16,0))*(INDEX(装备强化!$K$12:$K$26,MATCH(装备强化附表!$E1471,装备强化!$J$12:$J$26,0))+IF($B1471=1,装备强化!$K$28,0))*INDEX(装备强化!$O$12:$O$21,MATCH(装备强化附表!$C1471,装备强化!$N$12:$N$21,0)),0)</f>
        <v>691</v>
      </c>
      <c r="AJ1471" s="54">
        <f t="shared" si="344"/>
        <v>1382000</v>
      </c>
    </row>
    <row r="1472" spans="1:36">
      <c r="A1472" t="s">
        <v>1084</v>
      </c>
      <c r="B1472">
        <v>1</v>
      </c>
      <c r="C1472" t="s">
        <v>128</v>
      </c>
      <c r="D1472" t="s">
        <v>315</v>
      </c>
      <c r="E1472">
        <v>30</v>
      </c>
      <c r="F1472" t="s">
        <v>137</v>
      </c>
      <c r="G1472" s="54">
        <f>ROUNDUP(装备强化!$F$3*INDEX(装备强化!$C$12:$C$26,MATCH(装备强化附表!G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36</v>
      </c>
      <c r="H1472" s="54">
        <f t="shared" si="330"/>
        <v>72000</v>
      </c>
      <c r="I1472" s="54">
        <f>ROUNDUP(装备强化!$F$3*INDEX(装备强化!$C$12:$C$26,MATCH(装备强化附表!I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54</v>
      </c>
      <c r="J1472" s="54">
        <f t="shared" si="331"/>
        <v>108000</v>
      </c>
      <c r="K1472" s="54">
        <f>ROUNDUP(装备强化!$F$3*INDEX(装备强化!$C$12:$C$26,MATCH(装备强化附表!K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81</v>
      </c>
      <c r="L1472" s="54">
        <f t="shared" si="332"/>
        <v>162000</v>
      </c>
      <c r="M1472" s="54">
        <f>ROUNDUP(装备强化!$F$3*INDEX(装备强化!$C$12:$C$26,MATCH(装备强化附表!M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99</v>
      </c>
      <c r="N1472" s="54">
        <f t="shared" si="333"/>
        <v>198000</v>
      </c>
      <c r="O1472" s="54">
        <f>ROUNDUP(装备强化!$F$3*INDEX(装备强化!$C$12:$C$26,MATCH(装备强化附表!O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126</v>
      </c>
      <c r="P1472" s="54">
        <f t="shared" si="334"/>
        <v>252000</v>
      </c>
      <c r="Q1472" s="54">
        <f>ROUNDUP(装备强化!$F$3*INDEX(装备强化!$C$12:$C$26,MATCH(装备强化附表!Q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225</v>
      </c>
      <c r="R1472" s="54">
        <f t="shared" si="335"/>
        <v>450000</v>
      </c>
      <c r="S1472" s="54">
        <f>ROUNDUP(装备强化!$F$3*INDEX(装备强化!$C$12:$C$26,MATCH(装备强化附表!S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261</v>
      </c>
      <c r="T1472" s="54">
        <f t="shared" si="336"/>
        <v>522000</v>
      </c>
      <c r="U1472" s="54">
        <f>ROUNDUP(装备强化!$F$3*INDEX(装备强化!$C$12:$C$26,MATCH(装备强化附表!U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297</v>
      </c>
      <c r="V1472" s="54">
        <f t="shared" si="337"/>
        <v>594000</v>
      </c>
      <c r="W1472" s="54">
        <f>ROUNDUP(装备强化!$F$3*INDEX(装备强化!$C$12:$C$26,MATCH(装备强化附表!W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333</v>
      </c>
      <c r="X1472" s="54">
        <f t="shared" si="338"/>
        <v>666000</v>
      </c>
      <c r="Y1472" s="54">
        <f>ROUNDUP(装备强化!$F$3*INDEX(装备强化!$C$12:$C$26,MATCH(装备强化附表!Y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369</v>
      </c>
      <c r="Z1472" s="54">
        <f t="shared" si="339"/>
        <v>738000</v>
      </c>
      <c r="AA1472" s="54">
        <f>ROUNDUP(装备强化!$F$3*INDEX(装备强化!$C$12:$C$26,MATCH(装备强化附表!AA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647</v>
      </c>
      <c r="AB1472" s="54">
        <f t="shared" si="340"/>
        <v>1294000</v>
      </c>
      <c r="AC1472" s="54">
        <f>ROUNDUP(装备强化!$F$3*INDEX(装备强化!$C$12:$C$26,MATCH(装备强化附表!AC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719</v>
      </c>
      <c r="AD1472" s="54">
        <f t="shared" si="341"/>
        <v>1438000</v>
      </c>
      <c r="AE1472" s="54">
        <f>ROUNDUP(装备强化!$F$3*INDEX(装备强化!$C$12:$C$26,MATCH(装备强化附表!AE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791</v>
      </c>
      <c r="AF1472" s="54">
        <f t="shared" si="342"/>
        <v>1582000</v>
      </c>
      <c r="AG1472" s="54">
        <f>ROUNDUP(装备强化!$F$3*INDEX(装备强化!$C$12:$C$26,MATCH(装备强化附表!AG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863</v>
      </c>
      <c r="AH1472" s="54">
        <f t="shared" si="343"/>
        <v>1726000</v>
      </c>
      <c r="AI1472" s="54">
        <f>ROUNDUP(装备强化!$F$3*INDEX(装备强化!$C$12:$C$26,MATCH(装备强化附表!AI$1,装备强化!$B$12:$B$26,0))*INDEX(装备强化!$G$12:$G$16,MATCH(装备强化附表!$D1472,装备强化!$F$12:$F$16,0))*(INDEX(装备强化!$K$12:$K$26,MATCH(装备强化附表!$E1472,装备强化!$J$12:$J$26,0))+IF($B1472=1,装备强化!$K$28,0))*INDEX(装备强化!$O$12:$O$21,MATCH(装备强化附表!$C1472,装备强化!$N$12:$N$21,0)),0)</f>
        <v>935</v>
      </c>
      <c r="AJ1472" s="54">
        <f t="shared" si="344"/>
        <v>1870000</v>
      </c>
    </row>
    <row r="1473" spans="1:36">
      <c r="A1473" t="s">
        <v>1089</v>
      </c>
      <c r="B1473">
        <v>0</v>
      </c>
      <c r="C1473" t="s">
        <v>126</v>
      </c>
      <c r="D1473" t="s">
        <v>315</v>
      </c>
      <c r="E1473">
        <v>30</v>
      </c>
      <c r="F1473" t="s">
        <v>232</v>
      </c>
      <c r="G1473" s="54">
        <f>ROUNDUP(装备强化!$F$3*INDEX(装备强化!$C$12:$C$26,MATCH(装备强化附表!G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22</v>
      </c>
      <c r="H1473" s="54">
        <f t="shared" si="330"/>
        <v>44000</v>
      </c>
      <c r="I1473" s="54">
        <f>ROUNDUP(装备强化!$F$3*INDEX(装备强化!$C$12:$C$26,MATCH(装备强化附表!I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32</v>
      </c>
      <c r="J1473" s="54">
        <f t="shared" si="331"/>
        <v>64000</v>
      </c>
      <c r="K1473" s="54">
        <f>ROUNDUP(装备强化!$F$3*INDEX(装备强化!$C$12:$C$26,MATCH(装备强化附表!K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48</v>
      </c>
      <c r="L1473" s="54">
        <f t="shared" si="332"/>
        <v>96000</v>
      </c>
      <c r="M1473" s="54">
        <f>ROUNDUP(装备强化!$F$3*INDEX(装备强化!$C$12:$C$26,MATCH(装备强化附表!M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59</v>
      </c>
      <c r="N1473" s="54">
        <f t="shared" si="333"/>
        <v>118000</v>
      </c>
      <c r="O1473" s="54">
        <f>ROUNDUP(装备强化!$F$3*INDEX(装备强化!$C$12:$C$26,MATCH(装备强化附表!O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75</v>
      </c>
      <c r="P1473" s="54">
        <f t="shared" si="334"/>
        <v>150000</v>
      </c>
      <c r="Q1473" s="54">
        <f>ROUNDUP(装备强化!$F$3*INDEX(装备强化!$C$12:$C$26,MATCH(装备强化附表!Q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133</v>
      </c>
      <c r="R1473" s="54">
        <f t="shared" si="335"/>
        <v>266000</v>
      </c>
      <c r="S1473" s="54">
        <f>ROUNDUP(装备强化!$F$3*INDEX(装备强化!$C$12:$C$26,MATCH(装备强化附表!S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155</v>
      </c>
      <c r="T1473" s="54">
        <f t="shared" si="336"/>
        <v>310000</v>
      </c>
      <c r="U1473" s="54">
        <f>ROUNDUP(装备强化!$F$3*INDEX(装备强化!$C$12:$C$26,MATCH(装备强化附表!U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176</v>
      </c>
      <c r="V1473" s="54">
        <f t="shared" si="337"/>
        <v>352000</v>
      </c>
      <c r="W1473" s="54">
        <f>ROUNDUP(装备强化!$F$3*INDEX(装备强化!$C$12:$C$26,MATCH(装备强化附表!W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197</v>
      </c>
      <c r="X1473" s="54">
        <f t="shared" si="338"/>
        <v>394000</v>
      </c>
      <c r="Y1473" s="54">
        <f>ROUNDUP(装备强化!$F$3*INDEX(装备强化!$C$12:$C$26,MATCH(装备强化附表!Y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218</v>
      </c>
      <c r="Z1473" s="54">
        <f t="shared" si="339"/>
        <v>436000</v>
      </c>
      <c r="AA1473" s="54">
        <f>ROUNDUP(装备强化!$F$3*INDEX(装备强化!$C$12:$C$26,MATCH(装备强化附表!AA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383</v>
      </c>
      <c r="AB1473" s="54">
        <f t="shared" si="340"/>
        <v>766000</v>
      </c>
      <c r="AC1473" s="54">
        <f>ROUNDUP(装备强化!$F$3*INDEX(装备强化!$C$12:$C$26,MATCH(装备强化附表!AC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425</v>
      </c>
      <c r="AD1473" s="54">
        <f t="shared" si="341"/>
        <v>850000</v>
      </c>
      <c r="AE1473" s="54">
        <f>ROUNDUP(装备强化!$F$3*INDEX(装备强化!$C$12:$C$26,MATCH(装备强化附表!AE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468</v>
      </c>
      <c r="AF1473" s="54">
        <f t="shared" si="342"/>
        <v>936000</v>
      </c>
      <c r="AG1473" s="54">
        <f>ROUNDUP(装备强化!$F$3*INDEX(装备强化!$C$12:$C$26,MATCH(装备强化附表!AG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510</v>
      </c>
      <c r="AH1473" s="54">
        <f t="shared" si="343"/>
        <v>1020000</v>
      </c>
      <c r="AI1473" s="54">
        <f>ROUNDUP(装备强化!$F$3*INDEX(装备强化!$C$12:$C$26,MATCH(装备强化附表!AI$1,装备强化!$B$12:$B$26,0))*INDEX(装备强化!$G$12:$G$16,MATCH(装备强化附表!$D1473,装备强化!$F$12:$F$16,0))*(INDEX(装备强化!$K$12:$K$26,MATCH(装备强化附表!$E1473,装备强化!$J$12:$J$26,0))+IF($B1473=1,装备强化!$K$28,0))*INDEX(装备强化!$O$12:$O$21,MATCH(装备强化附表!$C1473,装备强化!$N$12:$N$21,0)),0)</f>
        <v>553</v>
      </c>
      <c r="AJ1473" s="54">
        <f t="shared" si="344"/>
        <v>1106000</v>
      </c>
    </row>
    <row r="1474" spans="1:36">
      <c r="A1474" t="s">
        <v>1094</v>
      </c>
      <c r="B1474">
        <v>1</v>
      </c>
      <c r="C1474" t="s">
        <v>126</v>
      </c>
      <c r="D1474" t="s">
        <v>315</v>
      </c>
      <c r="E1474">
        <v>30</v>
      </c>
      <c r="F1474" t="s">
        <v>232</v>
      </c>
      <c r="G1474" s="54">
        <f>ROUNDUP(装备强化!$F$3*INDEX(装备强化!$C$12:$C$26,MATCH(装备强化附表!G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29</v>
      </c>
      <c r="H1474" s="54">
        <f t="shared" si="330"/>
        <v>58000</v>
      </c>
      <c r="I1474" s="54">
        <f>ROUNDUP(装备强化!$F$3*INDEX(装备强化!$C$12:$C$26,MATCH(装备强化附表!I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44</v>
      </c>
      <c r="J1474" s="54">
        <f t="shared" si="331"/>
        <v>88000</v>
      </c>
      <c r="K1474" s="54">
        <f>ROUNDUP(装备强化!$F$3*INDEX(装备强化!$C$12:$C$26,MATCH(装备强化附表!K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65</v>
      </c>
      <c r="L1474" s="54">
        <f t="shared" si="332"/>
        <v>130000</v>
      </c>
      <c r="M1474" s="54">
        <f>ROUNDUP(装备强化!$F$3*INDEX(装备强化!$C$12:$C$26,MATCH(装备强化附表!M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80</v>
      </c>
      <c r="N1474" s="54">
        <f t="shared" si="333"/>
        <v>160000</v>
      </c>
      <c r="O1474" s="54">
        <f>ROUNDUP(装备强化!$F$3*INDEX(装备强化!$C$12:$C$26,MATCH(装备强化附表!O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101</v>
      </c>
      <c r="P1474" s="54">
        <f t="shared" si="334"/>
        <v>202000</v>
      </c>
      <c r="Q1474" s="54">
        <f>ROUNDUP(装备强化!$F$3*INDEX(装备强化!$C$12:$C$26,MATCH(装备强化附表!Q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180</v>
      </c>
      <c r="R1474" s="54">
        <f t="shared" si="335"/>
        <v>360000</v>
      </c>
      <c r="S1474" s="54">
        <f>ROUNDUP(装备强化!$F$3*INDEX(装备强化!$C$12:$C$26,MATCH(装备强化附表!S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209</v>
      </c>
      <c r="T1474" s="54">
        <f t="shared" si="336"/>
        <v>418000</v>
      </c>
      <c r="U1474" s="54">
        <f>ROUNDUP(装备强化!$F$3*INDEX(装备强化!$C$12:$C$26,MATCH(装备强化附表!U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238</v>
      </c>
      <c r="V1474" s="54">
        <f t="shared" si="337"/>
        <v>476000</v>
      </c>
      <c r="W1474" s="54">
        <f>ROUNDUP(装备强化!$F$3*INDEX(装备强化!$C$12:$C$26,MATCH(装备强化附表!W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266</v>
      </c>
      <c r="X1474" s="54">
        <f t="shared" si="338"/>
        <v>532000</v>
      </c>
      <c r="Y1474" s="54">
        <f>ROUNDUP(装备强化!$F$3*INDEX(装备强化!$C$12:$C$26,MATCH(装备强化附表!Y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295</v>
      </c>
      <c r="Z1474" s="54">
        <f t="shared" si="339"/>
        <v>590000</v>
      </c>
      <c r="AA1474" s="54">
        <f>ROUNDUP(装备强化!$F$3*INDEX(装备强化!$C$12:$C$26,MATCH(装备强化附表!AA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518</v>
      </c>
      <c r="AB1474" s="54">
        <f t="shared" si="340"/>
        <v>1036000</v>
      </c>
      <c r="AC1474" s="54">
        <f>ROUNDUP(装备强化!$F$3*INDEX(装备强化!$C$12:$C$26,MATCH(装备强化附表!AC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575</v>
      </c>
      <c r="AD1474" s="54">
        <f t="shared" si="341"/>
        <v>1150000</v>
      </c>
      <c r="AE1474" s="54">
        <f>ROUNDUP(装备强化!$F$3*INDEX(装备强化!$C$12:$C$26,MATCH(装备强化附表!AE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633</v>
      </c>
      <c r="AF1474" s="54">
        <f t="shared" si="342"/>
        <v>1266000</v>
      </c>
      <c r="AG1474" s="54">
        <f>ROUNDUP(装备强化!$F$3*INDEX(装备强化!$C$12:$C$26,MATCH(装备强化附表!AG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690</v>
      </c>
      <c r="AH1474" s="54">
        <f t="shared" si="343"/>
        <v>1380000</v>
      </c>
      <c r="AI1474" s="54">
        <f>ROUNDUP(装备强化!$F$3*INDEX(装备强化!$C$12:$C$26,MATCH(装备强化附表!AI$1,装备强化!$B$12:$B$26,0))*INDEX(装备强化!$G$12:$G$16,MATCH(装备强化附表!$D1474,装备强化!$F$12:$F$16,0))*(INDEX(装备强化!$K$12:$K$26,MATCH(装备强化附表!$E1474,装备强化!$J$12:$J$26,0))+IF($B1474=1,装备强化!$K$28,0))*INDEX(装备强化!$O$12:$O$21,MATCH(装备强化附表!$C1474,装备强化!$N$12:$N$21,0)),0)</f>
        <v>748</v>
      </c>
      <c r="AJ1474" s="54">
        <f t="shared" si="344"/>
        <v>1496000</v>
      </c>
    </row>
    <row r="1475" spans="1:36">
      <c r="A1475" t="s">
        <v>1099</v>
      </c>
      <c r="B1475">
        <v>0</v>
      </c>
      <c r="C1475" t="s">
        <v>129</v>
      </c>
      <c r="D1475" t="s">
        <v>315</v>
      </c>
      <c r="E1475">
        <v>30</v>
      </c>
      <c r="F1475" t="s">
        <v>232</v>
      </c>
      <c r="G1475" s="54">
        <f>ROUNDUP(装备强化!$F$3*INDEX(装备强化!$C$12:$C$26,MATCH(装备强化附表!G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22</v>
      </c>
      <c r="H1475" s="54">
        <f t="shared" si="330"/>
        <v>44000</v>
      </c>
      <c r="I1475" s="54">
        <f>ROUNDUP(装备强化!$F$3*INDEX(装备强化!$C$12:$C$26,MATCH(装备强化附表!I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32</v>
      </c>
      <c r="J1475" s="54">
        <f t="shared" si="331"/>
        <v>64000</v>
      </c>
      <c r="K1475" s="54">
        <f>ROUNDUP(装备强化!$F$3*INDEX(装备强化!$C$12:$C$26,MATCH(装备强化附表!K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48</v>
      </c>
      <c r="L1475" s="54">
        <f t="shared" si="332"/>
        <v>96000</v>
      </c>
      <c r="M1475" s="54">
        <f>ROUNDUP(装备强化!$F$3*INDEX(装备强化!$C$12:$C$26,MATCH(装备强化附表!M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59</v>
      </c>
      <c r="N1475" s="54">
        <f t="shared" si="333"/>
        <v>118000</v>
      </c>
      <c r="O1475" s="54">
        <f>ROUNDUP(装备强化!$F$3*INDEX(装备强化!$C$12:$C$26,MATCH(装备强化附表!O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75</v>
      </c>
      <c r="P1475" s="54">
        <f t="shared" si="334"/>
        <v>150000</v>
      </c>
      <c r="Q1475" s="54">
        <f>ROUNDUP(装备强化!$F$3*INDEX(装备强化!$C$12:$C$26,MATCH(装备强化附表!Q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133</v>
      </c>
      <c r="R1475" s="54">
        <f t="shared" si="335"/>
        <v>266000</v>
      </c>
      <c r="S1475" s="54">
        <f>ROUNDUP(装备强化!$F$3*INDEX(装备强化!$C$12:$C$26,MATCH(装备强化附表!S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155</v>
      </c>
      <c r="T1475" s="54">
        <f t="shared" si="336"/>
        <v>310000</v>
      </c>
      <c r="U1475" s="54">
        <f>ROUNDUP(装备强化!$F$3*INDEX(装备强化!$C$12:$C$26,MATCH(装备强化附表!U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176</v>
      </c>
      <c r="V1475" s="54">
        <f t="shared" si="337"/>
        <v>352000</v>
      </c>
      <c r="W1475" s="54">
        <f>ROUNDUP(装备强化!$F$3*INDEX(装备强化!$C$12:$C$26,MATCH(装备强化附表!W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197</v>
      </c>
      <c r="X1475" s="54">
        <f t="shared" si="338"/>
        <v>394000</v>
      </c>
      <c r="Y1475" s="54">
        <f>ROUNDUP(装备强化!$F$3*INDEX(装备强化!$C$12:$C$26,MATCH(装备强化附表!Y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218</v>
      </c>
      <c r="Z1475" s="54">
        <f t="shared" si="339"/>
        <v>436000</v>
      </c>
      <c r="AA1475" s="54">
        <f>ROUNDUP(装备强化!$F$3*INDEX(装备强化!$C$12:$C$26,MATCH(装备强化附表!AA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383</v>
      </c>
      <c r="AB1475" s="54">
        <f t="shared" si="340"/>
        <v>766000</v>
      </c>
      <c r="AC1475" s="54">
        <f>ROUNDUP(装备强化!$F$3*INDEX(装备强化!$C$12:$C$26,MATCH(装备强化附表!AC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425</v>
      </c>
      <c r="AD1475" s="54">
        <f t="shared" si="341"/>
        <v>850000</v>
      </c>
      <c r="AE1475" s="54">
        <f>ROUNDUP(装备强化!$F$3*INDEX(装备强化!$C$12:$C$26,MATCH(装备强化附表!AE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468</v>
      </c>
      <c r="AF1475" s="54">
        <f t="shared" si="342"/>
        <v>936000</v>
      </c>
      <c r="AG1475" s="54">
        <f>ROUNDUP(装备强化!$F$3*INDEX(装备强化!$C$12:$C$26,MATCH(装备强化附表!AG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510</v>
      </c>
      <c r="AH1475" s="54">
        <f t="shared" si="343"/>
        <v>1020000</v>
      </c>
      <c r="AI1475" s="54">
        <f>ROUNDUP(装备强化!$F$3*INDEX(装备强化!$C$12:$C$26,MATCH(装备强化附表!AI$1,装备强化!$B$12:$B$26,0))*INDEX(装备强化!$G$12:$G$16,MATCH(装备强化附表!$D1475,装备强化!$F$12:$F$16,0))*(INDEX(装备强化!$K$12:$K$26,MATCH(装备强化附表!$E1475,装备强化!$J$12:$J$26,0))+IF($B1475=1,装备强化!$K$28,0))*INDEX(装备强化!$O$12:$O$21,MATCH(装备强化附表!$C1475,装备强化!$N$12:$N$21,0)),0)</f>
        <v>553</v>
      </c>
      <c r="AJ1475" s="54">
        <f t="shared" si="344"/>
        <v>1106000</v>
      </c>
    </row>
    <row r="1476" spans="1:36">
      <c r="A1476" t="s">
        <v>1104</v>
      </c>
      <c r="B1476">
        <v>1</v>
      </c>
      <c r="C1476" t="s">
        <v>129</v>
      </c>
      <c r="D1476" t="s">
        <v>315</v>
      </c>
      <c r="E1476">
        <v>30</v>
      </c>
      <c r="F1476" t="s">
        <v>232</v>
      </c>
      <c r="G1476" s="54">
        <f>ROUNDUP(装备强化!$F$3*INDEX(装备强化!$C$12:$C$26,MATCH(装备强化附表!G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29</v>
      </c>
      <c r="H1476" s="54">
        <f t="shared" ref="H1476:H1539" si="345">G1476*2000</f>
        <v>58000</v>
      </c>
      <c r="I1476" s="54">
        <f>ROUNDUP(装备强化!$F$3*INDEX(装备强化!$C$12:$C$26,MATCH(装备强化附表!I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44</v>
      </c>
      <c r="J1476" s="54">
        <f t="shared" ref="J1476:J1539" si="346">I1476*2000</f>
        <v>88000</v>
      </c>
      <c r="K1476" s="54">
        <f>ROUNDUP(装备强化!$F$3*INDEX(装备强化!$C$12:$C$26,MATCH(装备强化附表!K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65</v>
      </c>
      <c r="L1476" s="54">
        <f t="shared" ref="L1476:L1539" si="347">K1476*2000</f>
        <v>130000</v>
      </c>
      <c r="M1476" s="54">
        <f>ROUNDUP(装备强化!$F$3*INDEX(装备强化!$C$12:$C$26,MATCH(装备强化附表!M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80</v>
      </c>
      <c r="N1476" s="54">
        <f t="shared" ref="N1476:N1539" si="348">M1476*2000</f>
        <v>160000</v>
      </c>
      <c r="O1476" s="54">
        <f>ROUNDUP(装备强化!$F$3*INDEX(装备强化!$C$12:$C$26,MATCH(装备强化附表!O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101</v>
      </c>
      <c r="P1476" s="54">
        <f t="shared" ref="P1476:P1539" si="349">O1476*2000</f>
        <v>202000</v>
      </c>
      <c r="Q1476" s="54">
        <f>ROUNDUP(装备强化!$F$3*INDEX(装备强化!$C$12:$C$26,MATCH(装备强化附表!Q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180</v>
      </c>
      <c r="R1476" s="54">
        <f t="shared" ref="R1476:R1539" si="350">Q1476*2000</f>
        <v>360000</v>
      </c>
      <c r="S1476" s="54">
        <f>ROUNDUP(装备强化!$F$3*INDEX(装备强化!$C$12:$C$26,MATCH(装备强化附表!S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209</v>
      </c>
      <c r="T1476" s="54">
        <f t="shared" ref="T1476:T1539" si="351">S1476*2000</f>
        <v>418000</v>
      </c>
      <c r="U1476" s="54">
        <f>ROUNDUP(装备强化!$F$3*INDEX(装备强化!$C$12:$C$26,MATCH(装备强化附表!U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238</v>
      </c>
      <c r="V1476" s="54">
        <f t="shared" ref="V1476:V1539" si="352">U1476*2000</f>
        <v>476000</v>
      </c>
      <c r="W1476" s="54">
        <f>ROUNDUP(装备强化!$F$3*INDEX(装备强化!$C$12:$C$26,MATCH(装备强化附表!W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266</v>
      </c>
      <c r="X1476" s="54">
        <f t="shared" ref="X1476:X1539" si="353">W1476*2000</f>
        <v>532000</v>
      </c>
      <c r="Y1476" s="54">
        <f>ROUNDUP(装备强化!$F$3*INDEX(装备强化!$C$12:$C$26,MATCH(装备强化附表!Y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295</v>
      </c>
      <c r="Z1476" s="54">
        <f t="shared" ref="Z1476:Z1539" si="354">Y1476*2000</f>
        <v>590000</v>
      </c>
      <c r="AA1476" s="54">
        <f>ROUNDUP(装备强化!$F$3*INDEX(装备强化!$C$12:$C$26,MATCH(装备强化附表!AA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518</v>
      </c>
      <c r="AB1476" s="54">
        <f t="shared" ref="AB1476:AB1539" si="355">AA1476*2000</f>
        <v>1036000</v>
      </c>
      <c r="AC1476" s="54">
        <f>ROUNDUP(装备强化!$F$3*INDEX(装备强化!$C$12:$C$26,MATCH(装备强化附表!AC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575</v>
      </c>
      <c r="AD1476" s="54">
        <f t="shared" ref="AD1476:AD1539" si="356">AC1476*2000</f>
        <v>1150000</v>
      </c>
      <c r="AE1476" s="54">
        <f>ROUNDUP(装备强化!$F$3*INDEX(装备强化!$C$12:$C$26,MATCH(装备强化附表!AE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633</v>
      </c>
      <c r="AF1476" s="54">
        <f t="shared" ref="AF1476:AF1539" si="357">AE1476*2000</f>
        <v>1266000</v>
      </c>
      <c r="AG1476" s="54">
        <f>ROUNDUP(装备强化!$F$3*INDEX(装备强化!$C$12:$C$26,MATCH(装备强化附表!AG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690</v>
      </c>
      <c r="AH1476" s="54">
        <f t="shared" ref="AH1476:AH1539" si="358">AG1476*2000</f>
        <v>1380000</v>
      </c>
      <c r="AI1476" s="54">
        <f>ROUNDUP(装备强化!$F$3*INDEX(装备强化!$C$12:$C$26,MATCH(装备强化附表!AI$1,装备强化!$B$12:$B$26,0))*INDEX(装备强化!$G$12:$G$16,MATCH(装备强化附表!$D1476,装备强化!$F$12:$F$16,0))*(INDEX(装备强化!$K$12:$K$26,MATCH(装备强化附表!$E1476,装备强化!$J$12:$J$26,0))+IF($B1476=1,装备强化!$K$28,0))*INDEX(装备强化!$O$12:$O$21,MATCH(装备强化附表!$C1476,装备强化!$N$12:$N$21,0)),0)</f>
        <v>748</v>
      </c>
      <c r="AJ1476" s="54">
        <f t="shared" ref="AJ1476:AJ1539" si="359">AI1476*2000</f>
        <v>1496000</v>
      </c>
    </row>
    <row r="1477" spans="1:36">
      <c r="A1477" t="s">
        <v>1109</v>
      </c>
      <c r="B1477">
        <v>0</v>
      </c>
      <c r="C1477" t="s">
        <v>123</v>
      </c>
      <c r="D1477" t="s">
        <v>315</v>
      </c>
      <c r="E1477">
        <v>35</v>
      </c>
      <c r="F1477" t="s">
        <v>232</v>
      </c>
      <c r="G1477" s="54">
        <f>ROUNDUP(装备强化!$F$3*INDEX(装备强化!$C$12:$C$26,MATCH(装备强化附表!G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24</v>
      </c>
      <c r="H1477" s="54">
        <f t="shared" si="345"/>
        <v>48000</v>
      </c>
      <c r="I1477" s="54">
        <f>ROUNDUP(装备强化!$F$3*INDEX(装备强化!$C$12:$C$26,MATCH(装备强化附表!I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36</v>
      </c>
      <c r="J1477" s="54">
        <f t="shared" si="346"/>
        <v>72000</v>
      </c>
      <c r="K1477" s="54">
        <f>ROUNDUP(装备强化!$F$3*INDEX(装备强化!$C$12:$C$26,MATCH(装备强化附表!K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54</v>
      </c>
      <c r="L1477" s="54">
        <f t="shared" si="347"/>
        <v>108000</v>
      </c>
      <c r="M1477" s="54">
        <f>ROUNDUP(装备强化!$F$3*INDEX(装备强化!$C$12:$C$26,MATCH(装备强化附表!M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66</v>
      </c>
      <c r="N1477" s="54">
        <f t="shared" si="348"/>
        <v>132000</v>
      </c>
      <c r="O1477" s="54">
        <f>ROUNDUP(装备强化!$F$3*INDEX(装备强化!$C$12:$C$26,MATCH(装备强化附表!O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84</v>
      </c>
      <c r="P1477" s="54">
        <f t="shared" si="349"/>
        <v>168000</v>
      </c>
      <c r="Q1477" s="54">
        <f>ROUNDUP(装备强化!$F$3*INDEX(装备强化!$C$12:$C$26,MATCH(装备强化附表!Q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149</v>
      </c>
      <c r="R1477" s="54">
        <f t="shared" si="350"/>
        <v>298000</v>
      </c>
      <c r="S1477" s="54">
        <f>ROUNDUP(装备强化!$F$3*INDEX(装备强化!$C$12:$C$26,MATCH(装备强化附表!S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173</v>
      </c>
      <c r="T1477" s="54">
        <f t="shared" si="351"/>
        <v>346000</v>
      </c>
      <c r="U1477" s="54">
        <f>ROUNDUP(装备强化!$F$3*INDEX(装备强化!$C$12:$C$26,MATCH(装备强化附表!U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196</v>
      </c>
      <c r="V1477" s="54">
        <f t="shared" si="352"/>
        <v>392000</v>
      </c>
      <c r="W1477" s="54">
        <f>ROUNDUP(装备强化!$F$3*INDEX(装备强化!$C$12:$C$26,MATCH(装备强化附表!W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220</v>
      </c>
      <c r="X1477" s="54">
        <f t="shared" si="353"/>
        <v>440000</v>
      </c>
      <c r="Y1477" s="54">
        <f>ROUNDUP(装备强化!$F$3*INDEX(装备强化!$C$12:$C$26,MATCH(装备强化附表!Y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244</v>
      </c>
      <c r="Z1477" s="54">
        <f t="shared" si="354"/>
        <v>488000</v>
      </c>
      <c r="AA1477" s="54">
        <f>ROUNDUP(装备强化!$F$3*INDEX(装备强化!$C$12:$C$26,MATCH(装备强化附表!AA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428</v>
      </c>
      <c r="AB1477" s="54">
        <f t="shared" si="355"/>
        <v>856000</v>
      </c>
      <c r="AC1477" s="54">
        <f>ROUNDUP(装备强化!$F$3*INDEX(装备强化!$C$12:$C$26,MATCH(装备强化附表!AC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475</v>
      </c>
      <c r="AD1477" s="54">
        <f t="shared" si="356"/>
        <v>950000</v>
      </c>
      <c r="AE1477" s="54">
        <f>ROUNDUP(装备强化!$F$3*INDEX(装备强化!$C$12:$C$26,MATCH(装备强化附表!AE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523</v>
      </c>
      <c r="AF1477" s="54">
        <f t="shared" si="357"/>
        <v>1046000</v>
      </c>
      <c r="AG1477" s="54">
        <f>ROUNDUP(装备强化!$F$3*INDEX(装备强化!$C$12:$C$26,MATCH(装备强化附表!AG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570</v>
      </c>
      <c r="AH1477" s="54">
        <f t="shared" si="358"/>
        <v>1140000</v>
      </c>
      <c r="AI1477" s="54">
        <f>ROUNDUP(装备强化!$F$3*INDEX(装备强化!$C$12:$C$26,MATCH(装备强化附表!AI$1,装备强化!$B$12:$B$26,0))*INDEX(装备强化!$G$12:$G$16,MATCH(装备强化附表!$D1477,装备强化!$F$12:$F$16,0))*(INDEX(装备强化!$K$12:$K$26,MATCH(装备强化附表!$E1477,装备强化!$J$12:$J$26,0))+IF($B1477=1,装备强化!$K$28,0))*INDEX(装备强化!$O$12:$O$21,MATCH(装备强化附表!$C1477,装备强化!$N$12:$N$21,0)),0)</f>
        <v>618</v>
      </c>
      <c r="AJ1477" s="54">
        <f t="shared" si="359"/>
        <v>1236000</v>
      </c>
    </row>
    <row r="1478" spans="1:36">
      <c r="A1478" t="s">
        <v>1114</v>
      </c>
      <c r="B1478">
        <v>0</v>
      </c>
      <c r="C1478" t="s">
        <v>124</v>
      </c>
      <c r="D1478" t="s">
        <v>315</v>
      </c>
      <c r="E1478">
        <v>35</v>
      </c>
      <c r="F1478" t="s">
        <v>232</v>
      </c>
      <c r="G1478" s="54">
        <f>ROUNDUP(装备强化!$F$3*INDEX(装备强化!$C$12:$C$26,MATCH(装备强化附表!G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30</v>
      </c>
      <c r="H1478" s="54">
        <f t="shared" si="345"/>
        <v>60000</v>
      </c>
      <c r="I1478" s="54">
        <f>ROUNDUP(装备强化!$F$3*INDEX(装备强化!$C$12:$C$26,MATCH(装备强化附表!I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45</v>
      </c>
      <c r="J1478" s="54">
        <f t="shared" si="346"/>
        <v>90000</v>
      </c>
      <c r="K1478" s="54">
        <f>ROUNDUP(装备强化!$F$3*INDEX(装备强化!$C$12:$C$26,MATCH(装备强化附表!K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67</v>
      </c>
      <c r="L1478" s="54">
        <f t="shared" si="347"/>
        <v>134000</v>
      </c>
      <c r="M1478" s="54">
        <f>ROUNDUP(装备强化!$F$3*INDEX(装备强化!$C$12:$C$26,MATCH(装备强化附表!M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82</v>
      </c>
      <c r="N1478" s="54">
        <f t="shared" si="348"/>
        <v>164000</v>
      </c>
      <c r="O1478" s="54">
        <f>ROUNDUP(装备强化!$F$3*INDEX(装备强化!$C$12:$C$26,MATCH(装备强化附表!O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104</v>
      </c>
      <c r="P1478" s="54">
        <f t="shared" si="349"/>
        <v>208000</v>
      </c>
      <c r="Q1478" s="54">
        <f>ROUNDUP(装备强化!$F$3*INDEX(装备强化!$C$12:$C$26,MATCH(装备强化附表!Q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186</v>
      </c>
      <c r="R1478" s="54">
        <f t="shared" si="350"/>
        <v>372000</v>
      </c>
      <c r="S1478" s="54">
        <f>ROUNDUP(装备强化!$F$3*INDEX(装备强化!$C$12:$C$26,MATCH(装备强化附表!S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216</v>
      </c>
      <c r="T1478" s="54">
        <f t="shared" si="351"/>
        <v>432000</v>
      </c>
      <c r="U1478" s="54">
        <f>ROUNDUP(装备强化!$F$3*INDEX(装备强化!$C$12:$C$26,MATCH(装备强化附表!U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245</v>
      </c>
      <c r="V1478" s="54">
        <f t="shared" si="352"/>
        <v>490000</v>
      </c>
      <c r="W1478" s="54">
        <f>ROUNDUP(装备强化!$F$3*INDEX(装备强化!$C$12:$C$26,MATCH(装备强化附表!W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275</v>
      </c>
      <c r="X1478" s="54">
        <f t="shared" si="353"/>
        <v>550000</v>
      </c>
      <c r="Y1478" s="54">
        <f>ROUNDUP(装备强化!$F$3*INDEX(装备强化!$C$12:$C$26,MATCH(装备强化附表!Y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305</v>
      </c>
      <c r="Z1478" s="54">
        <f t="shared" si="354"/>
        <v>610000</v>
      </c>
      <c r="AA1478" s="54">
        <f>ROUNDUP(装备强化!$F$3*INDEX(装备强化!$C$12:$C$26,MATCH(装备强化附表!AA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535</v>
      </c>
      <c r="AB1478" s="54">
        <f t="shared" si="355"/>
        <v>1070000</v>
      </c>
      <c r="AC1478" s="54">
        <f>ROUNDUP(装备强化!$F$3*INDEX(装备强化!$C$12:$C$26,MATCH(装备强化附表!AC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594</v>
      </c>
      <c r="AD1478" s="54">
        <f t="shared" si="356"/>
        <v>1188000</v>
      </c>
      <c r="AE1478" s="54">
        <f>ROUNDUP(装备强化!$F$3*INDEX(装备强化!$C$12:$C$26,MATCH(装备强化附表!AE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654</v>
      </c>
      <c r="AF1478" s="54">
        <f t="shared" si="357"/>
        <v>1308000</v>
      </c>
      <c r="AG1478" s="54">
        <f>ROUNDUP(装备强化!$F$3*INDEX(装备强化!$C$12:$C$26,MATCH(装备强化附表!AG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713</v>
      </c>
      <c r="AH1478" s="54">
        <f t="shared" si="358"/>
        <v>1426000</v>
      </c>
      <c r="AI1478" s="54">
        <f>ROUNDUP(装备强化!$F$3*INDEX(装备强化!$C$12:$C$26,MATCH(装备强化附表!AI$1,装备强化!$B$12:$B$26,0))*INDEX(装备强化!$G$12:$G$16,MATCH(装备强化附表!$D1478,装备强化!$F$12:$F$16,0))*(INDEX(装备强化!$K$12:$K$26,MATCH(装备强化附表!$E1478,装备强化!$J$12:$J$26,0))+IF($B1478=1,装备强化!$K$28,0))*INDEX(装备强化!$O$12:$O$21,MATCH(装备强化附表!$C1478,装备强化!$N$12:$N$21,0)),0)</f>
        <v>772</v>
      </c>
      <c r="AJ1478" s="54">
        <f t="shared" si="359"/>
        <v>1544000</v>
      </c>
    </row>
    <row r="1479" spans="1:36">
      <c r="A1479" t="s">
        <v>1119</v>
      </c>
      <c r="B1479">
        <v>0</v>
      </c>
      <c r="C1479" t="s">
        <v>125</v>
      </c>
      <c r="D1479" t="s">
        <v>315</v>
      </c>
      <c r="E1479">
        <v>35</v>
      </c>
      <c r="F1479" t="s">
        <v>232</v>
      </c>
      <c r="G1479" s="54">
        <f>ROUNDUP(装备强化!$F$3*INDEX(装备强化!$C$12:$C$26,MATCH(装备强化附表!G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30</v>
      </c>
      <c r="H1479" s="54">
        <f t="shared" si="345"/>
        <v>60000</v>
      </c>
      <c r="I1479" s="54">
        <f>ROUNDUP(装备强化!$F$3*INDEX(装备强化!$C$12:$C$26,MATCH(装备强化附表!I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45</v>
      </c>
      <c r="J1479" s="54">
        <f t="shared" si="346"/>
        <v>90000</v>
      </c>
      <c r="K1479" s="54">
        <f>ROUNDUP(装备强化!$F$3*INDEX(装备强化!$C$12:$C$26,MATCH(装备强化附表!K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67</v>
      </c>
      <c r="L1479" s="54">
        <f t="shared" si="347"/>
        <v>134000</v>
      </c>
      <c r="M1479" s="54">
        <f>ROUNDUP(装备强化!$F$3*INDEX(装备强化!$C$12:$C$26,MATCH(装备强化附表!M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82</v>
      </c>
      <c r="N1479" s="54">
        <f t="shared" si="348"/>
        <v>164000</v>
      </c>
      <c r="O1479" s="54">
        <f>ROUNDUP(装备强化!$F$3*INDEX(装备强化!$C$12:$C$26,MATCH(装备强化附表!O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104</v>
      </c>
      <c r="P1479" s="54">
        <f t="shared" si="349"/>
        <v>208000</v>
      </c>
      <c r="Q1479" s="54">
        <f>ROUNDUP(装备强化!$F$3*INDEX(装备强化!$C$12:$C$26,MATCH(装备强化附表!Q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186</v>
      </c>
      <c r="R1479" s="54">
        <f t="shared" si="350"/>
        <v>372000</v>
      </c>
      <c r="S1479" s="54">
        <f>ROUNDUP(装备强化!$F$3*INDEX(装备强化!$C$12:$C$26,MATCH(装备强化附表!S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216</v>
      </c>
      <c r="T1479" s="54">
        <f t="shared" si="351"/>
        <v>432000</v>
      </c>
      <c r="U1479" s="54">
        <f>ROUNDUP(装备强化!$F$3*INDEX(装备强化!$C$12:$C$26,MATCH(装备强化附表!U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245</v>
      </c>
      <c r="V1479" s="54">
        <f t="shared" si="352"/>
        <v>490000</v>
      </c>
      <c r="W1479" s="54">
        <f>ROUNDUP(装备强化!$F$3*INDEX(装备强化!$C$12:$C$26,MATCH(装备强化附表!W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275</v>
      </c>
      <c r="X1479" s="54">
        <f t="shared" si="353"/>
        <v>550000</v>
      </c>
      <c r="Y1479" s="54">
        <f>ROUNDUP(装备强化!$F$3*INDEX(装备强化!$C$12:$C$26,MATCH(装备强化附表!Y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305</v>
      </c>
      <c r="Z1479" s="54">
        <f t="shared" si="354"/>
        <v>610000</v>
      </c>
      <c r="AA1479" s="54">
        <f>ROUNDUP(装备强化!$F$3*INDEX(装备强化!$C$12:$C$26,MATCH(装备强化附表!AA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535</v>
      </c>
      <c r="AB1479" s="54">
        <f t="shared" si="355"/>
        <v>1070000</v>
      </c>
      <c r="AC1479" s="54">
        <f>ROUNDUP(装备强化!$F$3*INDEX(装备强化!$C$12:$C$26,MATCH(装备强化附表!AC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594</v>
      </c>
      <c r="AD1479" s="54">
        <f t="shared" si="356"/>
        <v>1188000</v>
      </c>
      <c r="AE1479" s="54">
        <f>ROUNDUP(装备强化!$F$3*INDEX(装备强化!$C$12:$C$26,MATCH(装备强化附表!AE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654</v>
      </c>
      <c r="AF1479" s="54">
        <f t="shared" si="357"/>
        <v>1308000</v>
      </c>
      <c r="AG1479" s="54">
        <f>ROUNDUP(装备强化!$F$3*INDEX(装备强化!$C$12:$C$26,MATCH(装备强化附表!AG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713</v>
      </c>
      <c r="AH1479" s="54">
        <f t="shared" si="358"/>
        <v>1426000</v>
      </c>
      <c r="AI1479" s="54">
        <f>ROUNDUP(装备强化!$F$3*INDEX(装备强化!$C$12:$C$26,MATCH(装备强化附表!AI$1,装备强化!$B$12:$B$26,0))*INDEX(装备强化!$G$12:$G$16,MATCH(装备强化附表!$D1479,装备强化!$F$12:$F$16,0))*(INDEX(装备强化!$K$12:$K$26,MATCH(装备强化附表!$E1479,装备强化!$J$12:$J$26,0))+IF($B1479=1,装备强化!$K$28,0))*INDEX(装备强化!$O$12:$O$21,MATCH(装备强化附表!$C1479,装备强化!$N$12:$N$21,0)),0)</f>
        <v>772</v>
      </c>
      <c r="AJ1479" s="54">
        <f t="shared" si="359"/>
        <v>1544000</v>
      </c>
    </row>
    <row r="1480" spans="1:36">
      <c r="A1480" t="s">
        <v>1124</v>
      </c>
      <c r="B1480">
        <v>0</v>
      </c>
      <c r="C1480" t="s">
        <v>130</v>
      </c>
      <c r="D1480" t="s">
        <v>315</v>
      </c>
      <c r="E1480">
        <v>35</v>
      </c>
      <c r="F1480" t="s">
        <v>232</v>
      </c>
      <c r="G1480" s="54">
        <f>ROUNDUP(装备强化!$F$3*INDEX(装备强化!$C$12:$C$26,MATCH(装备强化附表!G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24</v>
      </c>
      <c r="H1480" s="54">
        <f t="shared" si="345"/>
        <v>48000</v>
      </c>
      <c r="I1480" s="54">
        <f>ROUNDUP(装备强化!$F$3*INDEX(装备强化!$C$12:$C$26,MATCH(装备强化附表!I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36</v>
      </c>
      <c r="J1480" s="54">
        <f t="shared" si="346"/>
        <v>72000</v>
      </c>
      <c r="K1480" s="54">
        <f>ROUNDUP(装备强化!$F$3*INDEX(装备强化!$C$12:$C$26,MATCH(装备强化附表!K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54</v>
      </c>
      <c r="L1480" s="54">
        <f t="shared" si="347"/>
        <v>108000</v>
      </c>
      <c r="M1480" s="54">
        <f>ROUNDUP(装备强化!$F$3*INDEX(装备强化!$C$12:$C$26,MATCH(装备强化附表!M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66</v>
      </c>
      <c r="N1480" s="54">
        <f t="shared" si="348"/>
        <v>132000</v>
      </c>
      <c r="O1480" s="54">
        <f>ROUNDUP(装备强化!$F$3*INDEX(装备强化!$C$12:$C$26,MATCH(装备强化附表!O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84</v>
      </c>
      <c r="P1480" s="54">
        <f t="shared" si="349"/>
        <v>168000</v>
      </c>
      <c r="Q1480" s="54">
        <f>ROUNDUP(装备强化!$F$3*INDEX(装备强化!$C$12:$C$26,MATCH(装备强化附表!Q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149</v>
      </c>
      <c r="R1480" s="54">
        <f t="shared" si="350"/>
        <v>298000</v>
      </c>
      <c r="S1480" s="54">
        <f>ROUNDUP(装备强化!$F$3*INDEX(装备强化!$C$12:$C$26,MATCH(装备强化附表!S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173</v>
      </c>
      <c r="T1480" s="54">
        <f t="shared" si="351"/>
        <v>346000</v>
      </c>
      <c r="U1480" s="54">
        <f>ROUNDUP(装备强化!$F$3*INDEX(装备强化!$C$12:$C$26,MATCH(装备强化附表!U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196</v>
      </c>
      <c r="V1480" s="54">
        <f t="shared" si="352"/>
        <v>392000</v>
      </c>
      <c r="W1480" s="54">
        <f>ROUNDUP(装备强化!$F$3*INDEX(装备强化!$C$12:$C$26,MATCH(装备强化附表!W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220</v>
      </c>
      <c r="X1480" s="54">
        <f t="shared" si="353"/>
        <v>440000</v>
      </c>
      <c r="Y1480" s="54">
        <f>ROUNDUP(装备强化!$F$3*INDEX(装备强化!$C$12:$C$26,MATCH(装备强化附表!Y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244</v>
      </c>
      <c r="Z1480" s="54">
        <f t="shared" si="354"/>
        <v>488000</v>
      </c>
      <c r="AA1480" s="54">
        <f>ROUNDUP(装备强化!$F$3*INDEX(装备强化!$C$12:$C$26,MATCH(装备强化附表!AA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428</v>
      </c>
      <c r="AB1480" s="54">
        <f t="shared" si="355"/>
        <v>856000</v>
      </c>
      <c r="AC1480" s="54">
        <f>ROUNDUP(装备强化!$F$3*INDEX(装备强化!$C$12:$C$26,MATCH(装备强化附表!AC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475</v>
      </c>
      <c r="AD1480" s="54">
        <f t="shared" si="356"/>
        <v>950000</v>
      </c>
      <c r="AE1480" s="54">
        <f>ROUNDUP(装备强化!$F$3*INDEX(装备强化!$C$12:$C$26,MATCH(装备强化附表!AE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523</v>
      </c>
      <c r="AF1480" s="54">
        <f t="shared" si="357"/>
        <v>1046000</v>
      </c>
      <c r="AG1480" s="54">
        <f>ROUNDUP(装备强化!$F$3*INDEX(装备强化!$C$12:$C$26,MATCH(装备强化附表!AG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570</v>
      </c>
      <c r="AH1480" s="54">
        <f t="shared" si="358"/>
        <v>1140000</v>
      </c>
      <c r="AI1480" s="54">
        <f>ROUNDUP(装备强化!$F$3*INDEX(装备强化!$C$12:$C$26,MATCH(装备强化附表!AI$1,装备强化!$B$12:$B$26,0))*INDEX(装备强化!$G$12:$G$16,MATCH(装备强化附表!$D1480,装备强化!$F$12:$F$16,0))*(INDEX(装备强化!$K$12:$K$26,MATCH(装备强化附表!$E1480,装备强化!$J$12:$J$26,0))+IF($B1480=1,装备强化!$K$28,0))*INDEX(装备强化!$O$12:$O$21,MATCH(装备强化附表!$C1480,装备强化!$N$12:$N$21,0)),0)</f>
        <v>618</v>
      </c>
      <c r="AJ1480" s="54">
        <f t="shared" si="359"/>
        <v>1236000</v>
      </c>
    </row>
    <row r="1481" spans="1:36">
      <c r="A1481" t="s">
        <v>1129</v>
      </c>
      <c r="B1481">
        <v>0</v>
      </c>
      <c r="C1481" t="s">
        <v>131</v>
      </c>
      <c r="D1481" t="s">
        <v>315</v>
      </c>
      <c r="E1481">
        <v>35</v>
      </c>
      <c r="F1481" t="s">
        <v>232</v>
      </c>
      <c r="G1481" s="54">
        <f>ROUNDUP(装备强化!$F$3*INDEX(装备强化!$C$12:$C$26,MATCH(装备强化附表!G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24</v>
      </c>
      <c r="H1481" s="54">
        <f t="shared" si="345"/>
        <v>48000</v>
      </c>
      <c r="I1481" s="54">
        <f>ROUNDUP(装备强化!$F$3*INDEX(装备强化!$C$12:$C$26,MATCH(装备强化附表!I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36</v>
      </c>
      <c r="J1481" s="54">
        <f t="shared" si="346"/>
        <v>72000</v>
      </c>
      <c r="K1481" s="54">
        <f>ROUNDUP(装备强化!$F$3*INDEX(装备强化!$C$12:$C$26,MATCH(装备强化附表!K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54</v>
      </c>
      <c r="L1481" s="54">
        <f t="shared" si="347"/>
        <v>108000</v>
      </c>
      <c r="M1481" s="54">
        <f>ROUNDUP(装备强化!$F$3*INDEX(装备强化!$C$12:$C$26,MATCH(装备强化附表!M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66</v>
      </c>
      <c r="N1481" s="54">
        <f t="shared" si="348"/>
        <v>132000</v>
      </c>
      <c r="O1481" s="54">
        <f>ROUNDUP(装备强化!$F$3*INDEX(装备强化!$C$12:$C$26,MATCH(装备强化附表!O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84</v>
      </c>
      <c r="P1481" s="54">
        <f t="shared" si="349"/>
        <v>168000</v>
      </c>
      <c r="Q1481" s="54">
        <f>ROUNDUP(装备强化!$F$3*INDEX(装备强化!$C$12:$C$26,MATCH(装备强化附表!Q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149</v>
      </c>
      <c r="R1481" s="54">
        <f t="shared" si="350"/>
        <v>298000</v>
      </c>
      <c r="S1481" s="54">
        <f>ROUNDUP(装备强化!$F$3*INDEX(装备强化!$C$12:$C$26,MATCH(装备强化附表!S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173</v>
      </c>
      <c r="T1481" s="54">
        <f t="shared" si="351"/>
        <v>346000</v>
      </c>
      <c r="U1481" s="54">
        <f>ROUNDUP(装备强化!$F$3*INDEX(装备强化!$C$12:$C$26,MATCH(装备强化附表!U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196</v>
      </c>
      <c r="V1481" s="54">
        <f t="shared" si="352"/>
        <v>392000</v>
      </c>
      <c r="W1481" s="54">
        <f>ROUNDUP(装备强化!$F$3*INDEX(装备强化!$C$12:$C$26,MATCH(装备强化附表!W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220</v>
      </c>
      <c r="X1481" s="54">
        <f t="shared" si="353"/>
        <v>440000</v>
      </c>
      <c r="Y1481" s="54">
        <f>ROUNDUP(装备强化!$F$3*INDEX(装备强化!$C$12:$C$26,MATCH(装备强化附表!Y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244</v>
      </c>
      <c r="Z1481" s="54">
        <f t="shared" si="354"/>
        <v>488000</v>
      </c>
      <c r="AA1481" s="54">
        <f>ROUNDUP(装备强化!$F$3*INDEX(装备强化!$C$12:$C$26,MATCH(装备强化附表!AA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428</v>
      </c>
      <c r="AB1481" s="54">
        <f t="shared" si="355"/>
        <v>856000</v>
      </c>
      <c r="AC1481" s="54">
        <f>ROUNDUP(装备强化!$F$3*INDEX(装备强化!$C$12:$C$26,MATCH(装备强化附表!AC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475</v>
      </c>
      <c r="AD1481" s="54">
        <f t="shared" si="356"/>
        <v>950000</v>
      </c>
      <c r="AE1481" s="54">
        <f>ROUNDUP(装备强化!$F$3*INDEX(装备强化!$C$12:$C$26,MATCH(装备强化附表!AE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523</v>
      </c>
      <c r="AF1481" s="54">
        <f t="shared" si="357"/>
        <v>1046000</v>
      </c>
      <c r="AG1481" s="54">
        <f>ROUNDUP(装备强化!$F$3*INDEX(装备强化!$C$12:$C$26,MATCH(装备强化附表!AG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570</v>
      </c>
      <c r="AH1481" s="54">
        <f t="shared" si="358"/>
        <v>1140000</v>
      </c>
      <c r="AI1481" s="54">
        <f>ROUNDUP(装备强化!$F$3*INDEX(装备强化!$C$12:$C$26,MATCH(装备强化附表!AI$1,装备强化!$B$12:$B$26,0))*INDEX(装备强化!$G$12:$G$16,MATCH(装备强化附表!$D1481,装备强化!$F$12:$F$16,0))*(INDEX(装备强化!$K$12:$K$26,MATCH(装备强化附表!$E1481,装备强化!$J$12:$J$26,0))+IF($B1481=1,装备强化!$K$28,0))*INDEX(装备强化!$O$12:$O$21,MATCH(装备强化附表!$C1481,装备强化!$N$12:$N$21,0)),0)</f>
        <v>618</v>
      </c>
      <c r="AJ1481" s="54">
        <f t="shared" si="359"/>
        <v>1236000</v>
      </c>
    </row>
    <row r="1482" spans="1:36">
      <c r="A1482" t="s">
        <v>1134</v>
      </c>
      <c r="B1482">
        <v>0</v>
      </c>
      <c r="C1482" t="s">
        <v>132</v>
      </c>
      <c r="D1482" t="s">
        <v>315</v>
      </c>
      <c r="E1482">
        <v>35</v>
      </c>
      <c r="F1482" t="s">
        <v>232</v>
      </c>
      <c r="G1482" s="54">
        <f>ROUNDUP(装备强化!$F$3*INDEX(装备强化!$C$12:$C$26,MATCH(装备强化附表!G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15</v>
      </c>
      <c r="H1482" s="54">
        <f t="shared" si="345"/>
        <v>30000</v>
      </c>
      <c r="I1482" s="54">
        <f>ROUNDUP(装备强化!$F$3*INDEX(装备强化!$C$12:$C$26,MATCH(装备强化附表!I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22</v>
      </c>
      <c r="J1482" s="54">
        <f t="shared" si="346"/>
        <v>44000</v>
      </c>
      <c r="K1482" s="54">
        <f>ROUNDUP(装备强化!$F$3*INDEX(装备强化!$C$12:$C$26,MATCH(装备强化附表!K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33</v>
      </c>
      <c r="L1482" s="54">
        <f t="shared" si="347"/>
        <v>66000</v>
      </c>
      <c r="M1482" s="54">
        <f>ROUNDUP(装备强化!$F$3*INDEX(装备强化!$C$12:$C$26,MATCH(装备强化附表!M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40</v>
      </c>
      <c r="N1482" s="54">
        <f t="shared" si="348"/>
        <v>80000</v>
      </c>
      <c r="O1482" s="54">
        <f>ROUNDUP(装备强化!$F$3*INDEX(装备强化!$C$12:$C$26,MATCH(装备强化附表!O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50</v>
      </c>
      <c r="P1482" s="54">
        <f t="shared" si="349"/>
        <v>100000</v>
      </c>
      <c r="Q1482" s="54">
        <f>ROUNDUP(装备强化!$F$3*INDEX(装备强化!$C$12:$C$26,MATCH(装备强化附表!Q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90</v>
      </c>
      <c r="R1482" s="54">
        <f t="shared" si="350"/>
        <v>180000</v>
      </c>
      <c r="S1482" s="54">
        <f>ROUNDUP(装备强化!$F$3*INDEX(装备强化!$C$12:$C$26,MATCH(装备强化附表!S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104</v>
      </c>
      <c r="T1482" s="54">
        <f t="shared" si="351"/>
        <v>208000</v>
      </c>
      <c r="U1482" s="54">
        <f>ROUNDUP(装备强化!$F$3*INDEX(装备强化!$C$12:$C$26,MATCH(装备强化附表!U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118</v>
      </c>
      <c r="V1482" s="54">
        <f t="shared" si="352"/>
        <v>236000</v>
      </c>
      <c r="W1482" s="54">
        <f>ROUNDUP(装备强化!$F$3*INDEX(装备强化!$C$12:$C$26,MATCH(装备强化附表!W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132</v>
      </c>
      <c r="X1482" s="54">
        <f t="shared" si="353"/>
        <v>264000</v>
      </c>
      <c r="Y1482" s="54">
        <f>ROUNDUP(装备强化!$F$3*INDEX(装备强化!$C$12:$C$26,MATCH(装备强化附表!Y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147</v>
      </c>
      <c r="Z1482" s="54">
        <f t="shared" si="354"/>
        <v>294000</v>
      </c>
      <c r="AA1482" s="54">
        <f>ROUNDUP(装备强化!$F$3*INDEX(装备强化!$C$12:$C$26,MATCH(装备强化附表!AA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257</v>
      </c>
      <c r="AB1482" s="54">
        <f t="shared" si="355"/>
        <v>514000</v>
      </c>
      <c r="AC1482" s="54">
        <f>ROUNDUP(装备强化!$F$3*INDEX(装备强化!$C$12:$C$26,MATCH(装备强化附表!AC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285</v>
      </c>
      <c r="AD1482" s="54">
        <f t="shared" si="356"/>
        <v>570000</v>
      </c>
      <c r="AE1482" s="54">
        <f>ROUNDUP(装备强化!$F$3*INDEX(装备强化!$C$12:$C$26,MATCH(装备强化附表!AE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314</v>
      </c>
      <c r="AF1482" s="54">
        <f t="shared" si="357"/>
        <v>628000</v>
      </c>
      <c r="AG1482" s="54">
        <f>ROUNDUP(装备强化!$F$3*INDEX(装备强化!$C$12:$C$26,MATCH(装备强化附表!AG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342</v>
      </c>
      <c r="AH1482" s="54">
        <f t="shared" si="358"/>
        <v>684000</v>
      </c>
      <c r="AI1482" s="54">
        <f>ROUNDUP(装备强化!$F$3*INDEX(装备强化!$C$12:$C$26,MATCH(装备强化附表!AI$1,装备强化!$B$12:$B$26,0))*INDEX(装备强化!$G$12:$G$16,MATCH(装备强化附表!$D1482,装备强化!$F$12:$F$16,0))*(INDEX(装备强化!$K$12:$K$26,MATCH(装备强化附表!$E1482,装备强化!$J$12:$J$26,0))+IF($B1482=1,装备强化!$K$28,0))*INDEX(装备强化!$O$12:$O$21,MATCH(装备强化附表!$C1482,装备强化!$N$12:$N$21,0)),0)</f>
        <v>371</v>
      </c>
      <c r="AJ1482" s="54">
        <f t="shared" si="359"/>
        <v>742000</v>
      </c>
    </row>
    <row r="1483" spans="1:36">
      <c r="A1483" t="s">
        <v>1139</v>
      </c>
      <c r="B1483">
        <v>0</v>
      </c>
      <c r="C1483" t="s">
        <v>127</v>
      </c>
      <c r="D1483" t="s">
        <v>315</v>
      </c>
      <c r="E1483">
        <v>35</v>
      </c>
      <c r="F1483" t="s">
        <v>135</v>
      </c>
      <c r="G1483" s="54">
        <f>ROUNDUP(装备强化!$F$3*INDEX(装备强化!$C$12:$C$26,MATCH(装备强化附表!G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48</v>
      </c>
      <c r="H1483" s="54">
        <f t="shared" si="345"/>
        <v>96000</v>
      </c>
      <c r="I1483" s="54">
        <f>ROUNDUP(装备强化!$F$3*INDEX(装备强化!$C$12:$C$26,MATCH(装备强化附表!I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72</v>
      </c>
      <c r="J1483" s="54">
        <f t="shared" si="346"/>
        <v>144000</v>
      </c>
      <c r="K1483" s="54">
        <f>ROUNDUP(装备强化!$F$3*INDEX(装备强化!$C$12:$C$26,MATCH(装备强化附表!K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107</v>
      </c>
      <c r="L1483" s="54">
        <f t="shared" si="347"/>
        <v>214000</v>
      </c>
      <c r="M1483" s="54">
        <f>ROUNDUP(装备强化!$F$3*INDEX(装备强化!$C$12:$C$26,MATCH(装备强化附表!M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131</v>
      </c>
      <c r="N1483" s="54">
        <f t="shared" si="348"/>
        <v>262000</v>
      </c>
      <c r="O1483" s="54">
        <f>ROUNDUP(装备强化!$F$3*INDEX(装备强化!$C$12:$C$26,MATCH(装备强化附表!O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167</v>
      </c>
      <c r="P1483" s="54">
        <f t="shared" si="349"/>
        <v>334000</v>
      </c>
      <c r="Q1483" s="54">
        <f>ROUNDUP(装备强化!$F$3*INDEX(装备强化!$C$12:$C$26,MATCH(装备强化附表!Q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297</v>
      </c>
      <c r="R1483" s="54">
        <f t="shared" si="350"/>
        <v>594000</v>
      </c>
      <c r="S1483" s="54">
        <f>ROUNDUP(装备强化!$F$3*INDEX(装备强化!$C$12:$C$26,MATCH(装备强化附表!S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345</v>
      </c>
      <c r="T1483" s="54">
        <f t="shared" si="351"/>
        <v>690000</v>
      </c>
      <c r="U1483" s="54">
        <f>ROUNDUP(装备强化!$F$3*INDEX(装备强化!$C$12:$C$26,MATCH(装备强化附表!U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392</v>
      </c>
      <c r="V1483" s="54">
        <f t="shared" si="352"/>
        <v>784000</v>
      </c>
      <c r="W1483" s="54">
        <f>ROUNDUP(装备强化!$F$3*INDEX(装备强化!$C$12:$C$26,MATCH(装备强化附表!W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440</v>
      </c>
      <c r="X1483" s="54">
        <f t="shared" si="353"/>
        <v>880000</v>
      </c>
      <c r="Y1483" s="54">
        <f>ROUNDUP(装备强化!$F$3*INDEX(装备强化!$C$12:$C$26,MATCH(装备强化附表!Y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487</v>
      </c>
      <c r="Z1483" s="54">
        <f t="shared" si="354"/>
        <v>974000</v>
      </c>
      <c r="AA1483" s="54">
        <f>ROUNDUP(装备强化!$F$3*INDEX(装备强化!$C$12:$C$26,MATCH(装备强化附表!AA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855</v>
      </c>
      <c r="AB1483" s="54">
        <f t="shared" si="355"/>
        <v>1710000</v>
      </c>
      <c r="AC1483" s="54">
        <f>ROUNDUP(装备强化!$F$3*INDEX(装备强化!$C$12:$C$26,MATCH(装备强化附表!AC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950</v>
      </c>
      <c r="AD1483" s="54">
        <f t="shared" si="356"/>
        <v>1900000</v>
      </c>
      <c r="AE1483" s="54">
        <f>ROUNDUP(装备强化!$F$3*INDEX(装备强化!$C$12:$C$26,MATCH(装备强化附表!AE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1045</v>
      </c>
      <c r="AF1483" s="54">
        <f t="shared" si="357"/>
        <v>2090000</v>
      </c>
      <c r="AG1483" s="54">
        <f>ROUNDUP(装备强化!$F$3*INDEX(装备强化!$C$12:$C$26,MATCH(装备强化附表!AG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1140</v>
      </c>
      <c r="AH1483" s="54">
        <f t="shared" si="358"/>
        <v>2280000</v>
      </c>
      <c r="AI1483" s="54">
        <f>ROUNDUP(装备强化!$F$3*INDEX(装备强化!$C$12:$C$26,MATCH(装备强化附表!AI$1,装备强化!$B$12:$B$26,0))*INDEX(装备强化!$G$12:$G$16,MATCH(装备强化附表!$D1483,装备强化!$F$12:$F$16,0))*(INDEX(装备强化!$K$12:$K$26,MATCH(装备强化附表!$E1483,装备强化!$J$12:$J$26,0))+IF($B1483=1,装备强化!$K$28,0))*INDEX(装备强化!$O$12:$O$21,MATCH(装备强化附表!$C1483,装备强化!$N$12:$N$21,0)),0)</f>
        <v>1235</v>
      </c>
      <c r="AJ1483" s="54">
        <f t="shared" si="359"/>
        <v>2470000</v>
      </c>
    </row>
    <row r="1484" spans="1:36">
      <c r="A1484" t="s">
        <v>1144</v>
      </c>
      <c r="B1484">
        <v>1</v>
      </c>
      <c r="C1484" t="s">
        <v>127</v>
      </c>
      <c r="D1484" t="s">
        <v>315</v>
      </c>
      <c r="E1484">
        <v>35</v>
      </c>
      <c r="F1484" t="s">
        <v>135</v>
      </c>
      <c r="G1484" s="54">
        <f>ROUNDUP(装备强化!$F$3*INDEX(装备强化!$C$12:$C$26,MATCH(装备强化附表!G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63</v>
      </c>
      <c r="H1484" s="54">
        <f t="shared" si="345"/>
        <v>126000</v>
      </c>
      <c r="I1484" s="54">
        <f>ROUNDUP(装备强化!$F$3*INDEX(装备强化!$C$12:$C$26,MATCH(装备强化附表!I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94</v>
      </c>
      <c r="J1484" s="54">
        <f t="shared" si="346"/>
        <v>188000</v>
      </c>
      <c r="K1484" s="54">
        <f>ROUNDUP(装备强化!$F$3*INDEX(装备强化!$C$12:$C$26,MATCH(装备强化附表!K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141</v>
      </c>
      <c r="L1484" s="54">
        <f t="shared" si="347"/>
        <v>282000</v>
      </c>
      <c r="M1484" s="54">
        <f>ROUNDUP(装备强化!$F$3*INDEX(装备强化!$C$12:$C$26,MATCH(装备强化附表!M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172</v>
      </c>
      <c r="N1484" s="54">
        <f t="shared" si="348"/>
        <v>344000</v>
      </c>
      <c r="O1484" s="54">
        <f>ROUNDUP(装备强化!$F$3*INDEX(装备强化!$C$12:$C$26,MATCH(装备强化附表!O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219</v>
      </c>
      <c r="P1484" s="54">
        <f t="shared" si="349"/>
        <v>438000</v>
      </c>
      <c r="Q1484" s="54">
        <f>ROUNDUP(装备强化!$F$3*INDEX(装备强化!$C$12:$C$26,MATCH(装备强化附表!Q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391</v>
      </c>
      <c r="R1484" s="54">
        <f t="shared" si="350"/>
        <v>782000</v>
      </c>
      <c r="S1484" s="54">
        <f>ROUNDUP(装备强化!$F$3*INDEX(装备强化!$C$12:$C$26,MATCH(装备强化附表!S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454</v>
      </c>
      <c r="T1484" s="54">
        <f t="shared" si="351"/>
        <v>908000</v>
      </c>
      <c r="U1484" s="54">
        <f>ROUNDUP(装备强化!$F$3*INDEX(装备强化!$C$12:$C$26,MATCH(装备强化附表!U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516</v>
      </c>
      <c r="V1484" s="54">
        <f t="shared" si="352"/>
        <v>1032000</v>
      </c>
      <c r="W1484" s="54">
        <f>ROUNDUP(装备强化!$F$3*INDEX(装备强化!$C$12:$C$26,MATCH(装备强化附表!W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579</v>
      </c>
      <c r="X1484" s="54">
        <f t="shared" si="353"/>
        <v>1158000</v>
      </c>
      <c r="Y1484" s="54">
        <f>ROUNDUP(装备强化!$F$3*INDEX(装备强化!$C$12:$C$26,MATCH(装备强化附表!Y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641</v>
      </c>
      <c r="Z1484" s="54">
        <f t="shared" si="354"/>
        <v>1282000</v>
      </c>
      <c r="AA1484" s="54">
        <f>ROUNDUP(装备强化!$F$3*INDEX(装备强化!$C$12:$C$26,MATCH(装备强化附表!AA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1125</v>
      </c>
      <c r="AB1484" s="54">
        <f t="shared" si="355"/>
        <v>2250000</v>
      </c>
      <c r="AC1484" s="54">
        <f>ROUNDUP(装备强化!$F$3*INDEX(装备强化!$C$12:$C$26,MATCH(装备强化附表!AC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1250</v>
      </c>
      <c r="AD1484" s="54">
        <f t="shared" si="356"/>
        <v>2500000</v>
      </c>
      <c r="AE1484" s="54">
        <f>ROUNDUP(装备强化!$F$3*INDEX(装备强化!$C$12:$C$26,MATCH(装备强化附表!AE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1375</v>
      </c>
      <c r="AF1484" s="54">
        <f t="shared" si="357"/>
        <v>2750000</v>
      </c>
      <c r="AG1484" s="54">
        <f>ROUNDUP(装备强化!$F$3*INDEX(装备强化!$C$12:$C$26,MATCH(装备强化附表!AG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1500</v>
      </c>
      <c r="AH1484" s="54">
        <f t="shared" si="358"/>
        <v>3000000</v>
      </c>
      <c r="AI1484" s="54">
        <f>ROUNDUP(装备强化!$F$3*INDEX(装备强化!$C$12:$C$26,MATCH(装备强化附表!AI$1,装备强化!$B$12:$B$26,0))*INDEX(装备强化!$G$12:$G$16,MATCH(装备强化附表!$D1484,装备强化!$F$12:$F$16,0))*(INDEX(装备强化!$K$12:$K$26,MATCH(装备强化附表!$E1484,装备强化!$J$12:$J$26,0))+IF($B1484=1,装备强化!$K$28,0))*INDEX(装备强化!$O$12:$O$21,MATCH(装备强化附表!$C1484,装备强化!$N$12:$N$21,0)),0)</f>
        <v>1625</v>
      </c>
      <c r="AJ1484" s="54">
        <f t="shared" si="359"/>
        <v>3250000</v>
      </c>
    </row>
    <row r="1485" spans="1:36">
      <c r="A1485" t="s">
        <v>1149</v>
      </c>
      <c r="B1485">
        <v>0</v>
      </c>
      <c r="C1485" t="s">
        <v>128</v>
      </c>
      <c r="D1485" t="s">
        <v>315</v>
      </c>
      <c r="E1485">
        <v>35</v>
      </c>
      <c r="F1485" t="s">
        <v>135</v>
      </c>
      <c r="G1485" s="54">
        <f>ROUNDUP(装备强化!$F$3*INDEX(装备强化!$C$12:$C$26,MATCH(装备强化附表!G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30</v>
      </c>
      <c r="H1485" s="54">
        <f t="shared" si="345"/>
        <v>60000</v>
      </c>
      <c r="I1485" s="54">
        <f>ROUNDUP(装备强化!$F$3*INDEX(装备强化!$C$12:$C$26,MATCH(装备强化附表!I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45</v>
      </c>
      <c r="J1485" s="54">
        <f t="shared" si="346"/>
        <v>90000</v>
      </c>
      <c r="K1485" s="54">
        <f>ROUNDUP(装备强化!$F$3*INDEX(装备强化!$C$12:$C$26,MATCH(装备强化附表!K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67</v>
      </c>
      <c r="L1485" s="54">
        <f t="shared" si="347"/>
        <v>134000</v>
      </c>
      <c r="M1485" s="54">
        <f>ROUNDUP(装备强化!$F$3*INDEX(装备强化!$C$12:$C$26,MATCH(装备强化附表!M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82</v>
      </c>
      <c r="N1485" s="54">
        <f t="shared" si="348"/>
        <v>164000</v>
      </c>
      <c r="O1485" s="54">
        <f>ROUNDUP(装备强化!$F$3*INDEX(装备强化!$C$12:$C$26,MATCH(装备强化附表!O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104</v>
      </c>
      <c r="P1485" s="54">
        <f t="shared" si="349"/>
        <v>208000</v>
      </c>
      <c r="Q1485" s="54">
        <f>ROUNDUP(装备强化!$F$3*INDEX(装备强化!$C$12:$C$26,MATCH(装备强化附表!Q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186</v>
      </c>
      <c r="R1485" s="54">
        <f t="shared" si="350"/>
        <v>372000</v>
      </c>
      <c r="S1485" s="54">
        <f>ROUNDUP(装备强化!$F$3*INDEX(装备强化!$C$12:$C$26,MATCH(装备强化附表!S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216</v>
      </c>
      <c r="T1485" s="54">
        <f t="shared" si="351"/>
        <v>432000</v>
      </c>
      <c r="U1485" s="54">
        <f>ROUNDUP(装备强化!$F$3*INDEX(装备强化!$C$12:$C$26,MATCH(装备强化附表!U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245</v>
      </c>
      <c r="V1485" s="54">
        <f t="shared" si="352"/>
        <v>490000</v>
      </c>
      <c r="W1485" s="54">
        <f>ROUNDUP(装备强化!$F$3*INDEX(装备强化!$C$12:$C$26,MATCH(装备强化附表!W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275</v>
      </c>
      <c r="X1485" s="54">
        <f t="shared" si="353"/>
        <v>550000</v>
      </c>
      <c r="Y1485" s="54">
        <f>ROUNDUP(装备强化!$F$3*INDEX(装备强化!$C$12:$C$26,MATCH(装备强化附表!Y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305</v>
      </c>
      <c r="Z1485" s="54">
        <f t="shared" si="354"/>
        <v>610000</v>
      </c>
      <c r="AA1485" s="54">
        <f>ROUNDUP(装备强化!$F$3*INDEX(装备强化!$C$12:$C$26,MATCH(装备强化附表!AA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535</v>
      </c>
      <c r="AB1485" s="54">
        <f t="shared" si="355"/>
        <v>1070000</v>
      </c>
      <c r="AC1485" s="54">
        <f>ROUNDUP(装备强化!$F$3*INDEX(装备强化!$C$12:$C$26,MATCH(装备强化附表!AC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594</v>
      </c>
      <c r="AD1485" s="54">
        <f t="shared" si="356"/>
        <v>1188000</v>
      </c>
      <c r="AE1485" s="54">
        <f>ROUNDUP(装备强化!$F$3*INDEX(装备强化!$C$12:$C$26,MATCH(装备强化附表!AE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654</v>
      </c>
      <c r="AF1485" s="54">
        <f t="shared" si="357"/>
        <v>1308000</v>
      </c>
      <c r="AG1485" s="54">
        <f>ROUNDUP(装备强化!$F$3*INDEX(装备强化!$C$12:$C$26,MATCH(装备强化附表!AG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713</v>
      </c>
      <c r="AH1485" s="54">
        <f t="shared" si="358"/>
        <v>1426000</v>
      </c>
      <c r="AI1485" s="54">
        <f>ROUNDUP(装备强化!$F$3*INDEX(装备强化!$C$12:$C$26,MATCH(装备强化附表!AI$1,装备强化!$B$12:$B$26,0))*INDEX(装备强化!$G$12:$G$16,MATCH(装备强化附表!$D1485,装备强化!$F$12:$F$16,0))*(INDEX(装备强化!$K$12:$K$26,MATCH(装备强化附表!$E1485,装备强化!$J$12:$J$26,0))+IF($B1485=1,装备强化!$K$28,0))*INDEX(装备强化!$O$12:$O$21,MATCH(装备强化附表!$C1485,装备强化!$N$12:$N$21,0)),0)</f>
        <v>772</v>
      </c>
      <c r="AJ1485" s="54">
        <f t="shared" si="359"/>
        <v>1544000</v>
      </c>
    </row>
    <row r="1486" spans="1:36">
      <c r="A1486" t="s">
        <v>1154</v>
      </c>
      <c r="B1486">
        <v>1</v>
      </c>
      <c r="C1486" t="s">
        <v>128</v>
      </c>
      <c r="D1486" t="s">
        <v>315</v>
      </c>
      <c r="E1486">
        <v>35</v>
      </c>
      <c r="F1486" t="s">
        <v>135</v>
      </c>
      <c r="G1486" s="54">
        <f>ROUNDUP(装备强化!$F$3*INDEX(装备强化!$C$12:$C$26,MATCH(装备强化附表!G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40</v>
      </c>
      <c r="H1486" s="54">
        <f t="shared" si="345"/>
        <v>80000</v>
      </c>
      <c r="I1486" s="54">
        <f>ROUNDUP(装备强化!$F$3*INDEX(装备强化!$C$12:$C$26,MATCH(装备强化附表!I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59</v>
      </c>
      <c r="J1486" s="54">
        <f t="shared" si="346"/>
        <v>118000</v>
      </c>
      <c r="K1486" s="54">
        <f>ROUNDUP(装备强化!$F$3*INDEX(装备强化!$C$12:$C$26,MATCH(装备强化附表!K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88</v>
      </c>
      <c r="L1486" s="54">
        <f t="shared" si="347"/>
        <v>176000</v>
      </c>
      <c r="M1486" s="54">
        <f>ROUNDUP(装备强化!$F$3*INDEX(装备强化!$C$12:$C$26,MATCH(装备强化附表!M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108</v>
      </c>
      <c r="N1486" s="54">
        <f t="shared" si="348"/>
        <v>216000</v>
      </c>
      <c r="O1486" s="54">
        <f>ROUNDUP(装备强化!$F$3*INDEX(装备强化!$C$12:$C$26,MATCH(装备强化附表!O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137</v>
      </c>
      <c r="P1486" s="54">
        <f t="shared" si="349"/>
        <v>274000</v>
      </c>
      <c r="Q1486" s="54">
        <f>ROUNDUP(装备强化!$F$3*INDEX(装备强化!$C$12:$C$26,MATCH(装备强化附表!Q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245</v>
      </c>
      <c r="R1486" s="54">
        <f t="shared" si="350"/>
        <v>490000</v>
      </c>
      <c r="S1486" s="54">
        <f>ROUNDUP(装备强化!$F$3*INDEX(装备强化!$C$12:$C$26,MATCH(装备强化附表!S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284</v>
      </c>
      <c r="T1486" s="54">
        <f t="shared" si="351"/>
        <v>568000</v>
      </c>
      <c r="U1486" s="54">
        <f>ROUNDUP(装备强化!$F$3*INDEX(装备强化!$C$12:$C$26,MATCH(装备强化附表!U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323</v>
      </c>
      <c r="V1486" s="54">
        <f t="shared" si="352"/>
        <v>646000</v>
      </c>
      <c r="W1486" s="54">
        <f>ROUNDUP(装备强化!$F$3*INDEX(装备强化!$C$12:$C$26,MATCH(装备强化附表!W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362</v>
      </c>
      <c r="X1486" s="54">
        <f t="shared" si="353"/>
        <v>724000</v>
      </c>
      <c r="Y1486" s="54">
        <f>ROUNDUP(装备强化!$F$3*INDEX(装备强化!$C$12:$C$26,MATCH(装备强化附表!Y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401</v>
      </c>
      <c r="Z1486" s="54">
        <f t="shared" si="354"/>
        <v>802000</v>
      </c>
      <c r="AA1486" s="54">
        <f>ROUNDUP(装备强化!$F$3*INDEX(装备强化!$C$12:$C$26,MATCH(装备强化附表!AA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704</v>
      </c>
      <c r="AB1486" s="54">
        <f t="shared" si="355"/>
        <v>1408000</v>
      </c>
      <c r="AC1486" s="54">
        <f>ROUNDUP(装备强化!$F$3*INDEX(装备强化!$C$12:$C$26,MATCH(装备强化附表!AC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782</v>
      </c>
      <c r="AD1486" s="54">
        <f t="shared" si="356"/>
        <v>1564000</v>
      </c>
      <c r="AE1486" s="54">
        <f>ROUNDUP(装备强化!$F$3*INDEX(装备强化!$C$12:$C$26,MATCH(装备强化附表!AE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860</v>
      </c>
      <c r="AF1486" s="54">
        <f t="shared" si="357"/>
        <v>1720000</v>
      </c>
      <c r="AG1486" s="54">
        <f>ROUNDUP(装备强化!$F$3*INDEX(装备强化!$C$12:$C$26,MATCH(装备强化附表!AG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938</v>
      </c>
      <c r="AH1486" s="54">
        <f t="shared" si="358"/>
        <v>1876000</v>
      </c>
      <c r="AI1486" s="54">
        <f>ROUNDUP(装备强化!$F$3*INDEX(装备强化!$C$12:$C$26,MATCH(装备强化附表!AI$1,装备强化!$B$12:$B$26,0))*INDEX(装备强化!$G$12:$G$16,MATCH(装备强化附表!$D1486,装备强化!$F$12:$F$16,0))*(INDEX(装备强化!$K$12:$K$26,MATCH(装备强化附表!$E1486,装备强化!$J$12:$J$26,0))+IF($B1486=1,装备强化!$K$28,0))*INDEX(装备强化!$O$12:$O$21,MATCH(装备强化附表!$C1486,装备强化!$N$12:$N$21,0)),0)</f>
        <v>1016</v>
      </c>
      <c r="AJ1486" s="54">
        <f t="shared" si="359"/>
        <v>2032000</v>
      </c>
    </row>
    <row r="1487" spans="1:36">
      <c r="A1487" t="s">
        <v>1159</v>
      </c>
      <c r="B1487">
        <v>0</v>
      </c>
      <c r="C1487" t="s">
        <v>127</v>
      </c>
      <c r="D1487" t="s">
        <v>315</v>
      </c>
      <c r="E1487">
        <v>35</v>
      </c>
      <c r="F1487" t="s">
        <v>139</v>
      </c>
      <c r="G1487" s="54">
        <f>ROUNDUP(装备强化!$F$3*INDEX(装备强化!$C$12:$C$26,MATCH(装备强化附表!G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48</v>
      </c>
      <c r="H1487" s="54">
        <f t="shared" si="345"/>
        <v>96000</v>
      </c>
      <c r="I1487" s="54">
        <f>ROUNDUP(装备强化!$F$3*INDEX(装备强化!$C$12:$C$26,MATCH(装备强化附表!I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72</v>
      </c>
      <c r="J1487" s="54">
        <f t="shared" si="346"/>
        <v>144000</v>
      </c>
      <c r="K1487" s="54">
        <f>ROUNDUP(装备强化!$F$3*INDEX(装备强化!$C$12:$C$26,MATCH(装备强化附表!K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107</v>
      </c>
      <c r="L1487" s="54">
        <f t="shared" si="347"/>
        <v>214000</v>
      </c>
      <c r="M1487" s="54">
        <f>ROUNDUP(装备强化!$F$3*INDEX(装备强化!$C$12:$C$26,MATCH(装备强化附表!M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131</v>
      </c>
      <c r="N1487" s="54">
        <f t="shared" si="348"/>
        <v>262000</v>
      </c>
      <c r="O1487" s="54">
        <f>ROUNDUP(装备强化!$F$3*INDEX(装备强化!$C$12:$C$26,MATCH(装备强化附表!O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167</v>
      </c>
      <c r="P1487" s="54">
        <f t="shared" si="349"/>
        <v>334000</v>
      </c>
      <c r="Q1487" s="54">
        <f>ROUNDUP(装备强化!$F$3*INDEX(装备强化!$C$12:$C$26,MATCH(装备强化附表!Q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297</v>
      </c>
      <c r="R1487" s="54">
        <f t="shared" si="350"/>
        <v>594000</v>
      </c>
      <c r="S1487" s="54">
        <f>ROUNDUP(装备强化!$F$3*INDEX(装备强化!$C$12:$C$26,MATCH(装备强化附表!S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345</v>
      </c>
      <c r="T1487" s="54">
        <f t="shared" si="351"/>
        <v>690000</v>
      </c>
      <c r="U1487" s="54">
        <f>ROUNDUP(装备强化!$F$3*INDEX(装备强化!$C$12:$C$26,MATCH(装备强化附表!U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392</v>
      </c>
      <c r="V1487" s="54">
        <f t="shared" si="352"/>
        <v>784000</v>
      </c>
      <c r="W1487" s="54">
        <f>ROUNDUP(装备强化!$F$3*INDEX(装备强化!$C$12:$C$26,MATCH(装备强化附表!W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440</v>
      </c>
      <c r="X1487" s="54">
        <f t="shared" si="353"/>
        <v>880000</v>
      </c>
      <c r="Y1487" s="54">
        <f>ROUNDUP(装备强化!$F$3*INDEX(装备强化!$C$12:$C$26,MATCH(装备强化附表!Y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487</v>
      </c>
      <c r="Z1487" s="54">
        <f t="shared" si="354"/>
        <v>974000</v>
      </c>
      <c r="AA1487" s="54">
        <f>ROUNDUP(装备强化!$F$3*INDEX(装备强化!$C$12:$C$26,MATCH(装备强化附表!AA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855</v>
      </c>
      <c r="AB1487" s="54">
        <f t="shared" si="355"/>
        <v>1710000</v>
      </c>
      <c r="AC1487" s="54">
        <f>ROUNDUP(装备强化!$F$3*INDEX(装备强化!$C$12:$C$26,MATCH(装备强化附表!AC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950</v>
      </c>
      <c r="AD1487" s="54">
        <f t="shared" si="356"/>
        <v>1900000</v>
      </c>
      <c r="AE1487" s="54">
        <f>ROUNDUP(装备强化!$F$3*INDEX(装备强化!$C$12:$C$26,MATCH(装备强化附表!AE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1045</v>
      </c>
      <c r="AF1487" s="54">
        <f t="shared" si="357"/>
        <v>2090000</v>
      </c>
      <c r="AG1487" s="54">
        <f>ROUNDUP(装备强化!$F$3*INDEX(装备强化!$C$12:$C$26,MATCH(装备强化附表!AG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1140</v>
      </c>
      <c r="AH1487" s="54">
        <f t="shared" si="358"/>
        <v>2280000</v>
      </c>
      <c r="AI1487" s="54">
        <f>ROUNDUP(装备强化!$F$3*INDEX(装备强化!$C$12:$C$26,MATCH(装备强化附表!AI$1,装备强化!$B$12:$B$26,0))*INDEX(装备强化!$G$12:$G$16,MATCH(装备强化附表!$D1487,装备强化!$F$12:$F$16,0))*(INDEX(装备强化!$K$12:$K$26,MATCH(装备强化附表!$E1487,装备强化!$J$12:$J$26,0))+IF($B1487=1,装备强化!$K$28,0))*INDEX(装备强化!$O$12:$O$21,MATCH(装备强化附表!$C1487,装备强化!$N$12:$N$21,0)),0)</f>
        <v>1235</v>
      </c>
      <c r="AJ1487" s="54">
        <f t="shared" si="359"/>
        <v>2470000</v>
      </c>
    </row>
    <row r="1488" spans="1:36">
      <c r="A1488" t="s">
        <v>1164</v>
      </c>
      <c r="B1488">
        <v>1</v>
      </c>
      <c r="C1488" t="s">
        <v>127</v>
      </c>
      <c r="D1488" t="s">
        <v>315</v>
      </c>
      <c r="E1488">
        <v>35</v>
      </c>
      <c r="F1488" t="s">
        <v>139</v>
      </c>
      <c r="G1488" s="54">
        <f>ROUNDUP(装备强化!$F$3*INDEX(装备强化!$C$12:$C$26,MATCH(装备强化附表!G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63</v>
      </c>
      <c r="H1488" s="54">
        <f t="shared" si="345"/>
        <v>126000</v>
      </c>
      <c r="I1488" s="54">
        <f>ROUNDUP(装备强化!$F$3*INDEX(装备强化!$C$12:$C$26,MATCH(装备强化附表!I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94</v>
      </c>
      <c r="J1488" s="54">
        <f t="shared" si="346"/>
        <v>188000</v>
      </c>
      <c r="K1488" s="54">
        <f>ROUNDUP(装备强化!$F$3*INDEX(装备强化!$C$12:$C$26,MATCH(装备强化附表!K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141</v>
      </c>
      <c r="L1488" s="54">
        <f t="shared" si="347"/>
        <v>282000</v>
      </c>
      <c r="M1488" s="54">
        <f>ROUNDUP(装备强化!$F$3*INDEX(装备强化!$C$12:$C$26,MATCH(装备强化附表!M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172</v>
      </c>
      <c r="N1488" s="54">
        <f t="shared" si="348"/>
        <v>344000</v>
      </c>
      <c r="O1488" s="54">
        <f>ROUNDUP(装备强化!$F$3*INDEX(装备强化!$C$12:$C$26,MATCH(装备强化附表!O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219</v>
      </c>
      <c r="P1488" s="54">
        <f t="shared" si="349"/>
        <v>438000</v>
      </c>
      <c r="Q1488" s="54">
        <f>ROUNDUP(装备强化!$F$3*INDEX(装备强化!$C$12:$C$26,MATCH(装备强化附表!Q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391</v>
      </c>
      <c r="R1488" s="54">
        <f t="shared" si="350"/>
        <v>782000</v>
      </c>
      <c r="S1488" s="54">
        <f>ROUNDUP(装备强化!$F$3*INDEX(装备强化!$C$12:$C$26,MATCH(装备强化附表!S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454</v>
      </c>
      <c r="T1488" s="54">
        <f t="shared" si="351"/>
        <v>908000</v>
      </c>
      <c r="U1488" s="54">
        <f>ROUNDUP(装备强化!$F$3*INDEX(装备强化!$C$12:$C$26,MATCH(装备强化附表!U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516</v>
      </c>
      <c r="V1488" s="54">
        <f t="shared" si="352"/>
        <v>1032000</v>
      </c>
      <c r="W1488" s="54">
        <f>ROUNDUP(装备强化!$F$3*INDEX(装备强化!$C$12:$C$26,MATCH(装备强化附表!W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579</v>
      </c>
      <c r="X1488" s="54">
        <f t="shared" si="353"/>
        <v>1158000</v>
      </c>
      <c r="Y1488" s="54">
        <f>ROUNDUP(装备强化!$F$3*INDEX(装备强化!$C$12:$C$26,MATCH(装备强化附表!Y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641</v>
      </c>
      <c r="Z1488" s="54">
        <f t="shared" si="354"/>
        <v>1282000</v>
      </c>
      <c r="AA1488" s="54">
        <f>ROUNDUP(装备强化!$F$3*INDEX(装备强化!$C$12:$C$26,MATCH(装备强化附表!AA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1125</v>
      </c>
      <c r="AB1488" s="54">
        <f t="shared" si="355"/>
        <v>2250000</v>
      </c>
      <c r="AC1488" s="54">
        <f>ROUNDUP(装备强化!$F$3*INDEX(装备强化!$C$12:$C$26,MATCH(装备强化附表!AC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1250</v>
      </c>
      <c r="AD1488" s="54">
        <f t="shared" si="356"/>
        <v>2500000</v>
      </c>
      <c r="AE1488" s="54">
        <f>ROUNDUP(装备强化!$F$3*INDEX(装备强化!$C$12:$C$26,MATCH(装备强化附表!AE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1375</v>
      </c>
      <c r="AF1488" s="54">
        <f t="shared" si="357"/>
        <v>2750000</v>
      </c>
      <c r="AG1488" s="54">
        <f>ROUNDUP(装备强化!$F$3*INDEX(装备强化!$C$12:$C$26,MATCH(装备强化附表!AG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1500</v>
      </c>
      <c r="AH1488" s="54">
        <f t="shared" si="358"/>
        <v>3000000</v>
      </c>
      <c r="AI1488" s="54">
        <f>ROUNDUP(装备强化!$F$3*INDEX(装备强化!$C$12:$C$26,MATCH(装备强化附表!AI$1,装备强化!$B$12:$B$26,0))*INDEX(装备强化!$G$12:$G$16,MATCH(装备强化附表!$D1488,装备强化!$F$12:$F$16,0))*(INDEX(装备强化!$K$12:$K$26,MATCH(装备强化附表!$E1488,装备强化!$J$12:$J$26,0))+IF($B1488=1,装备强化!$K$28,0))*INDEX(装备强化!$O$12:$O$21,MATCH(装备强化附表!$C1488,装备强化!$N$12:$N$21,0)),0)</f>
        <v>1625</v>
      </c>
      <c r="AJ1488" s="54">
        <f t="shared" si="359"/>
        <v>3250000</v>
      </c>
    </row>
    <row r="1489" spans="1:36">
      <c r="A1489" t="s">
        <v>1169</v>
      </c>
      <c r="B1489">
        <v>0</v>
      </c>
      <c r="C1489" t="s">
        <v>128</v>
      </c>
      <c r="D1489" t="s">
        <v>315</v>
      </c>
      <c r="E1489">
        <v>35</v>
      </c>
      <c r="F1489" t="s">
        <v>139</v>
      </c>
      <c r="G1489" s="54">
        <f>ROUNDUP(装备强化!$F$3*INDEX(装备强化!$C$12:$C$26,MATCH(装备强化附表!G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30</v>
      </c>
      <c r="H1489" s="54">
        <f t="shared" si="345"/>
        <v>60000</v>
      </c>
      <c r="I1489" s="54">
        <f>ROUNDUP(装备强化!$F$3*INDEX(装备强化!$C$12:$C$26,MATCH(装备强化附表!I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45</v>
      </c>
      <c r="J1489" s="54">
        <f t="shared" si="346"/>
        <v>90000</v>
      </c>
      <c r="K1489" s="54">
        <f>ROUNDUP(装备强化!$F$3*INDEX(装备强化!$C$12:$C$26,MATCH(装备强化附表!K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67</v>
      </c>
      <c r="L1489" s="54">
        <f t="shared" si="347"/>
        <v>134000</v>
      </c>
      <c r="M1489" s="54">
        <f>ROUNDUP(装备强化!$F$3*INDEX(装备强化!$C$12:$C$26,MATCH(装备强化附表!M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82</v>
      </c>
      <c r="N1489" s="54">
        <f t="shared" si="348"/>
        <v>164000</v>
      </c>
      <c r="O1489" s="54">
        <f>ROUNDUP(装备强化!$F$3*INDEX(装备强化!$C$12:$C$26,MATCH(装备强化附表!O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104</v>
      </c>
      <c r="P1489" s="54">
        <f t="shared" si="349"/>
        <v>208000</v>
      </c>
      <c r="Q1489" s="54">
        <f>ROUNDUP(装备强化!$F$3*INDEX(装备强化!$C$12:$C$26,MATCH(装备强化附表!Q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186</v>
      </c>
      <c r="R1489" s="54">
        <f t="shared" si="350"/>
        <v>372000</v>
      </c>
      <c r="S1489" s="54">
        <f>ROUNDUP(装备强化!$F$3*INDEX(装备强化!$C$12:$C$26,MATCH(装备强化附表!S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216</v>
      </c>
      <c r="T1489" s="54">
        <f t="shared" si="351"/>
        <v>432000</v>
      </c>
      <c r="U1489" s="54">
        <f>ROUNDUP(装备强化!$F$3*INDEX(装备强化!$C$12:$C$26,MATCH(装备强化附表!U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245</v>
      </c>
      <c r="V1489" s="54">
        <f t="shared" si="352"/>
        <v>490000</v>
      </c>
      <c r="W1489" s="54">
        <f>ROUNDUP(装备强化!$F$3*INDEX(装备强化!$C$12:$C$26,MATCH(装备强化附表!W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275</v>
      </c>
      <c r="X1489" s="54">
        <f t="shared" si="353"/>
        <v>550000</v>
      </c>
      <c r="Y1489" s="54">
        <f>ROUNDUP(装备强化!$F$3*INDEX(装备强化!$C$12:$C$26,MATCH(装备强化附表!Y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305</v>
      </c>
      <c r="Z1489" s="54">
        <f t="shared" si="354"/>
        <v>610000</v>
      </c>
      <c r="AA1489" s="54">
        <f>ROUNDUP(装备强化!$F$3*INDEX(装备强化!$C$12:$C$26,MATCH(装备强化附表!AA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535</v>
      </c>
      <c r="AB1489" s="54">
        <f t="shared" si="355"/>
        <v>1070000</v>
      </c>
      <c r="AC1489" s="54">
        <f>ROUNDUP(装备强化!$F$3*INDEX(装备强化!$C$12:$C$26,MATCH(装备强化附表!AC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594</v>
      </c>
      <c r="AD1489" s="54">
        <f t="shared" si="356"/>
        <v>1188000</v>
      </c>
      <c r="AE1489" s="54">
        <f>ROUNDUP(装备强化!$F$3*INDEX(装备强化!$C$12:$C$26,MATCH(装备强化附表!AE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654</v>
      </c>
      <c r="AF1489" s="54">
        <f t="shared" si="357"/>
        <v>1308000</v>
      </c>
      <c r="AG1489" s="54">
        <f>ROUNDUP(装备强化!$F$3*INDEX(装备强化!$C$12:$C$26,MATCH(装备强化附表!AG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713</v>
      </c>
      <c r="AH1489" s="54">
        <f t="shared" si="358"/>
        <v>1426000</v>
      </c>
      <c r="AI1489" s="54">
        <f>ROUNDUP(装备强化!$F$3*INDEX(装备强化!$C$12:$C$26,MATCH(装备强化附表!AI$1,装备强化!$B$12:$B$26,0))*INDEX(装备强化!$G$12:$G$16,MATCH(装备强化附表!$D1489,装备强化!$F$12:$F$16,0))*(INDEX(装备强化!$K$12:$K$26,MATCH(装备强化附表!$E1489,装备强化!$J$12:$J$26,0))+IF($B1489=1,装备强化!$K$28,0))*INDEX(装备强化!$O$12:$O$21,MATCH(装备强化附表!$C1489,装备强化!$N$12:$N$21,0)),0)</f>
        <v>772</v>
      </c>
      <c r="AJ1489" s="54">
        <f t="shared" si="359"/>
        <v>1544000</v>
      </c>
    </row>
    <row r="1490" spans="1:36">
      <c r="A1490" t="s">
        <v>1174</v>
      </c>
      <c r="B1490">
        <v>1</v>
      </c>
      <c r="C1490" t="s">
        <v>128</v>
      </c>
      <c r="D1490" t="s">
        <v>315</v>
      </c>
      <c r="E1490">
        <v>35</v>
      </c>
      <c r="F1490" t="s">
        <v>139</v>
      </c>
      <c r="G1490" s="54">
        <f>ROUNDUP(装备强化!$F$3*INDEX(装备强化!$C$12:$C$26,MATCH(装备强化附表!G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40</v>
      </c>
      <c r="H1490" s="54">
        <f t="shared" si="345"/>
        <v>80000</v>
      </c>
      <c r="I1490" s="54">
        <f>ROUNDUP(装备强化!$F$3*INDEX(装备强化!$C$12:$C$26,MATCH(装备强化附表!I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59</v>
      </c>
      <c r="J1490" s="54">
        <f t="shared" si="346"/>
        <v>118000</v>
      </c>
      <c r="K1490" s="54">
        <f>ROUNDUP(装备强化!$F$3*INDEX(装备强化!$C$12:$C$26,MATCH(装备强化附表!K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88</v>
      </c>
      <c r="L1490" s="54">
        <f t="shared" si="347"/>
        <v>176000</v>
      </c>
      <c r="M1490" s="54">
        <f>ROUNDUP(装备强化!$F$3*INDEX(装备强化!$C$12:$C$26,MATCH(装备强化附表!M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108</v>
      </c>
      <c r="N1490" s="54">
        <f t="shared" si="348"/>
        <v>216000</v>
      </c>
      <c r="O1490" s="54">
        <f>ROUNDUP(装备强化!$F$3*INDEX(装备强化!$C$12:$C$26,MATCH(装备强化附表!O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137</v>
      </c>
      <c r="P1490" s="54">
        <f t="shared" si="349"/>
        <v>274000</v>
      </c>
      <c r="Q1490" s="54">
        <f>ROUNDUP(装备强化!$F$3*INDEX(装备强化!$C$12:$C$26,MATCH(装备强化附表!Q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245</v>
      </c>
      <c r="R1490" s="54">
        <f t="shared" si="350"/>
        <v>490000</v>
      </c>
      <c r="S1490" s="54">
        <f>ROUNDUP(装备强化!$F$3*INDEX(装备强化!$C$12:$C$26,MATCH(装备强化附表!S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284</v>
      </c>
      <c r="T1490" s="54">
        <f t="shared" si="351"/>
        <v>568000</v>
      </c>
      <c r="U1490" s="54">
        <f>ROUNDUP(装备强化!$F$3*INDEX(装备强化!$C$12:$C$26,MATCH(装备强化附表!U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323</v>
      </c>
      <c r="V1490" s="54">
        <f t="shared" si="352"/>
        <v>646000</v>
      </c>
      <c r="W1490" s="54">
        <f>ROUNDUP(装备强化!$F$3*INDEX(装备强化!$C$12:$C$26,MATCH(装备强化附表!W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362</v>
      </c>
      <c r="X1490" s="54">
        <f t="shared" si="353"/>
        <v>724000</v>
      </c>
      <c r="Y1490" s="54">
        <f>ROUNDUP(装备强化!$F$3*INDEX(装备强化!$C$12:$C$26,MATCH(装备强化附表!Y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401</v>
      </c>
      <c r="Z1490" s="54">
        <f t="shared" si="354"/>
        <v>802000</v>
      </c>
      <c r="AA1490" s="54">
        <f>ROUNDUP(装备强化!$F$3*INDEX(装备强化!$C$12:$C$26,MATCH(装备强化附表!AA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704</v>
      </c>
      <c r="AB1490" s="54">
        <f t="shared" si="355"/>
        <v>1408000</v>
      </c>
      <c r="AC1490" s="54">
        <f>ROUNDUP(装备强化!$F$3*INDEX(装备强化!$C$12:$C$26,MATCH(装备强化附表!AC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782</v>
      </c>
      <c r="AD1490" s="54">
        <f t="shared" si="356"/>
        <v>1564000</v>
      </c>
      <c r="AE1490" s="54">
        <f>ROUNDUP(装备强化!$F$3*INDEX(装备强化!$C$12:$C$26,MATCH(装备强化附表!AE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860</v>
      </c>
      <c r="AF1490" s="54">
        <f t="shared" si="357"/>
        <v>1720000</v>
      </c>
      <c r="AG1490" s="54">
        <f>ROUNDUP(装备强化!$F$3*INDEX(装备强化!$C$12:$C$26,MATCH(装备强化附表!AG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938</v>
      </c>
      <c r="AH1490" s="54">
        <f t="shared" si="358"/>
        <v>1876000</v>
      </c>
      <c r="AI1490" s="54">
        <f>ROUNDUP(装备强化!$F$3*INDEX(装备强化!$C$12:$C$26,MATCH(装备强化附表!AI$1,装备强化!$B$12:$B$26,0))*INDEX(装备强化!$G$12:$G$16,MATCH(装备强化附表!$D1490,装备强化!$F$12:$F$16,0))*(INDEX(装备强化!$K$12:$K$26,MATCH(装备强化附表!$E1490,装备强化!$J$12:$J$26,0))+IF($B1490=1,装备强化!$K$28,0))*INDEX(装备强化!$O$12:$O$21,MATCH(装备强化附表!$C1490,装备强化!$N$12:$N$21,0)),0)</f>
        <v>1016</v>
      </c>
      <c r="AJ1490" s="54">
        <f t="shared" si="359"/>
        <v>2032000</v>
      </c>
    </row>
    <row r="1491" spans="1:36">
      <c r="A1491" t="s">
        <v>1179</v>
      </c>
      <c r="B1491">
        <v>0</v>
      </c>
      <c r="C1491" t="s">
        <v>127</v>
      </c>
      <c r="D1491" t="s">
        <v>315</v>
      </c>
      <c r="E1491">
        <v>35</v>
      </c>
      <c r="F1491" t="s">
        <v>137</v>
      </c>
      <c r="G1491" s="54">
        <f>ROUNDUP(装备强化!$F$3*INDEX(装备强化!$C$12:$C$26,MATCH(装备强化附表!G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48</v>
      </c>
      <c r="H1491" s="54">
        <f t="shared" si="345"/>
        <v>96000</v>
      </c>
      <c r="I1491" s="54">
        <f>ROUNDUP(装备强化!$F$3*INDEX(装备强化!$C$12:$C$26,MATCH(装备强化附表!I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72</v>
      </c>
      <c r="J1491" s="54">
        <f t="shared" si="346"/>
        <v>144000</v>
      </c>
      <c r="K1491" s="54">
        <f>ROUNDUP(装备强化!$F$3*INDEX(装备强化!$C$12:$C$26,MATCH(装备强化附表!K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107</v>
      </c>
      <c r="L1491" s="54">
        <f t="shared" si="347"/>
        <v>214000</v>
      </c>
      <c r="M1491" s="54">
        <f>ROUNDUP(装备强化!$F$3*INDEX(装备强化!$C$12:$C$26,MATCH(装备强化附表!M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131</v>
      </c>
      <c r="N1491" s="54">
        <f t="shared" si="348"/>
        <v>262000</v>
      </c>
      <c r="O1491" s="54">
        <f>ROUNDUP(装备强化!$F$3*INDEX(装备强化!$C$12:$C$26,MATCH(装备强化附表!O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167</v>
      </c>
      <c r="P1491" s="54">
        <f t="shared" si="349"/>
        <v>334000</v>
      </c>
      <c r="Q1491" s="54">
        <f>ROUNDUP(装备强化!$F$3*INDEX(装备强化!$C$12:$C$26,MATCH(装备强化附表!Q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297</v>
      </c>
      <c r="R1491" s="54">
        <f t="shared" si="350"/>
        <v>594000</v>
      </c>
      <c r="S1491" s="54">
        <f>ROUNDUP(装备强化!$F$3*INDEX(装备强化!$C$12:$C$26,MATCH(装备强化附表!S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345</v>
      </c>
      <c r="T1491" s="54">
        <f t="shared" si="351"/>
        <v>690000</v>
      </c>
      <c r="U1491" s="54">
        <f>ROUNDUP(装备强化!$F$3*INDEX(装备强化!$C$12:$C$26,MATCH(装备强化附表!U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392</v>
      </c>
      <c r="V1491" s="54">
        <f t="shared" si="352"/>
        <v>784000</v>
      </c>
      <c r="W1491" s="54">
        <f>ROUNDUP(装备强化!$F$3*INDEX(装备强化!$C$12:$C$26,MATCH(装备强化附表!W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440</v>
      </c>
      <c r="X1491" s="54">
        <f t="shared" si="353"/>
        <v>880000</v>
      </c>
      <c r="Y1491" s="54">
        <f>ROUNDUP(装备强化!$F$3*INDEX(装备强化!$C$12:$C$26,MATCH(装备强化附表!Y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487</v>
      </c>
      <c r="Z1491" s="54">
        <f t="shared" si="354"/>
        <v>974000</v>
      </c>
      <c r="AA1491" s="54">
        <f>ROUNDUP(装备强化!$F$3*INDEX(装备强化!$C$12:$C$26,MATCH(装备强化附表!AA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855</v>
      </c>
      <c r="AB1491" s="54">
        <f t="shared" si="355"/>
        <v>1710000</v>
      </c>
      <c r="AC1491" s="54">
        <f>ROUNDUP(装备强化!$F$3*INDEX(装备强化!$C$12:$C$26,MATCH(装备强化附表!AC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950</v>
      </c>
      <c r="AD1491" s="54">
        <f t="shared" si="356"/>
        <v>1900000</v>
      </c>
      <c r="AE1491" s="54">
        <f>ROUNDUP(装备强化!$F$3*INDEX(装备强化!$C$12:$C$26,MATCH(装备强化附表!AE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1045</v>
      </c>
      <c r="AF1491" s="54">
        <f t="shared" si="357"/>
        <v>2090000</v>
      </c>
      <c r="AG1491" s="54">
        <f>ROUNDUP(装备强化!$F$3*INDEX(装备强化!$C$12:$C$26,MATCH(装备强化附表!AG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1140</v>
      </c>
      <c r="AH1491" s="54">
        <f t="shared" si="358"/>
        <v>2280000</v>
      </c>
      <c r="AI1491" s="54">
        <f>ROUNDUP(装备强化!$F$3*INDEX(装备强化!$C$12:$C$26,MATCH(装备强化附表!AI$1,装备强化!$B$12:$B$26,0))*INDEX(装备强化!$G$12:$G$16,MATCH(装备强化附表!$D1491,装备强化!$F$12:$F$16,0))*(INDEX(装备强化!$K$12:$K$26,MATCH(装备强化附表!$E1491,装备强化!$J$12:$J$26,0))+IF($B1491=1,装备强化!$K$28,0))*INDEX(装备强化!$O$12:$O$21,MATCH(装备强化附表!$C1491,装备强化!$N$12:$N$21,0)),0)</f>
        <v>1235</v>
      </c>
      <c r="AJ1491" s="54">
        <f t="shared" si="359"/>
        <v>2470000</v>
      </c>
    </row>
    <row r="1492" spans="1:36">
      <c r="A1492" t="s">
        <v>1184</v>
      </c>
      <c r="B1492">
        <v>1</v>
      </c>
      <c r="C1492" t="s">
        <v>127</v>
      </c>
      <c r="D1492" t="s">
        <v>315</v>
      </c>
      <c r="E1492">
        <v>35</v>
      </c>
      <c r="F1492" t="s">
        <v>137</v>
      </c>
      <c r="G1492" s="54">
        <f>ROUNDUP(装备强化!$F$3*INDEX(装备强化!$C$12:$C$26,MATCH(装备强化附表!G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63</v>
      </c>
      <c r="H1492" s="54">
        <f t="shared" si="345"/>
        <v>126000</v>
      </c>
      <c r="I1492" s="54">
        <f>ROUNDUP(装备强化!$F$3*INDEX(装备强化!$C$12:$C$26,MATCH(装备强化附表!I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94</v>
      </c>
      <c r="J1492" s="54">
        <f t="shared" si="346"/>
        <v>188000</v>
      </c>
      <c r="K1492" s="54">
        <f>ROUNDUP(装备强化!$F$3*INDEX(装备强化!$C$12:$C$26,MATCH(装备强化附表!K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141</v>
      </c>
      <c r="L1492" s="54">
        <f t="shared" si="347"/>
        <v>282000</v>
      </c>
      <c r="M1492" s="54">
        <f>ROUNDUP(装备强化!$F$3*INDEX(装备强化!$C$12:$C$26,MATCH(装备强化附表!M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172</v>
      </c>
      <c r="N1492" s="54">
        <f t="shared" si="348"/>
        <v>344000</v>
      </c>
      <c r="O1492" s="54">
        <f>ROUNDUP(装备强化!$F$3*INDEX(装备强化!$C$12:$C$26,MATCH(装备强化附表!O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219</v>
      </c>
      <c r="P1492" s="54">
        <f t="shared" si="349"/>
        <v>438000</v>
      </c>
      <c r="Q1492" s="54">
        <f>ROUNDUP(装备强化!$F$3*INDEX(装备强化!$C$12:$C$26,MATCH(装备强化附表!Q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391</v>
      </c>
      <c r="R1492" s="54">
        <f t="shared" si="350"/>
        <v>782000</v>
      </c>
      <c r="S1492" s="54">
        <f>ROUNDUP(装备强化!$F$3*INDEX(装备强化!$C$12:$C$26,MATCH(装备强化附表!S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454</v>
      </c>
      <c r="T1492" s="54">
        <f t="shared" si="351"/>
        <v>908000</v>
      </c>
      <c r="U1492" s="54">
        <f>ROUNDUP(装备强化!$F$3*INDEX(装备强化!$C$12:$C$26,MATCH(装备强化附表!U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516</v>
      </c>
      <c r="V1492" s="54">
        <f t="shared" si="352"/>
        <v>1032000</v>
      </c>
      <c r="W1492" s="54">
        <f>ROUNDUP(装备强化!$F$3*INDEX(装备强化!$C$12:$C$26,MATCH(装备强化附表!W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579</v>
      </c>
      <c r="X1492" s="54">
        <f t="shared" si="353"/>
        <v>1158000</v>
      </c>
      <c r="Y1492" s="54">
        <f>ROUNDUP(装备强化!$F$3*INDEX(装备强化!$C$12:$C$26,MATCH(装备强化附表!Y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641</v>
      </c>
      <c r="Z1492" s="54">
        <f t="shared" si="354"/>
        <v>1282000</v>
      </c>
      <c r="AA1492" s="54">
        <f>ROUNDUP(装备强化!$F$3*INDEX(装备强化!$C$12:$C$26,MATCH(装备强化附表!AA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1125</v>
      </c>
      <c r="AB1492" s="54">
        <f t="shared" si="355"/>
        <v>2250000</v>
      </c>
      <c r="AC1492" s="54">
        <f>ROUNDUP(装备强化!$F$3*INDEX(装备强化!$C$12:$C$26,MATCH(装备强化附表!AC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1250</v>
      </c>
      <c r="AD1492" s="54">
        <f t="shared" si="356"/>
        <v>2500000</v>
      </c>
      <c r="AE1492" s="54">
        <f>ROUNDUP(装备强化!$F$3*INDEX(装备强化!$C$12:$C$26,MATCH(装备强化附表!AE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1375</v>
      </c>
      <c r="AF1492" s="54">
        <f t="shared" si="357"/>
        <v>2750000</v>
      </c>
      <c r="AG1492" s="54">
        <f>ROUNDUP(装备强化!$F$3*INDEX(装备强化!$C$12:$C$26,MATCH(装备强化附表!AG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1500</v>
      </c>
      <c r="AH1492" s="54">
        <f t="shared" si="358"/>
        <v>3000000</v>
      </c>
      <c r="AI1492" s="54">
        <f>ROUNDUP(装备强化!$F$3*INDEX(装备强化!$C$12:$C$26,MATCH(装备强化附表!AI$1,装备强化!$B$12:$B$26,0))*INDEX(装备强化!$G$12:$G$16,MATCH(装备强化附表!$D1492,装备强化!$F$12:$F$16,0))*(INDEX(装备强化!$K$12:$K$26,MATCH(装备强化附表!$E1492,装备强化!$J$12:$J$26,0))+IF($B1492=1,装备强化!$K$28,0))*INDEX(装备强化!$O$12:$O$21,MATCH(装备强化附表!$C1492,装备强化!$N$12:$N$21,0)),0)</f>
        <v>1625</v>
      </c>
      <c r="AJ1492" s="54">
        <f t="shared" si="359"/>
        <v>3250000</v>
      </c>
    </row>
    <row r="1493" spans="1:36">
      <c r="A1493" t="s">
        <v>1189</v>
      </c>
      <c r="B1493">
        <v>0</v>
      </c>
      <c r="C1493" t="s">
        <v>128</v>
      </c>
      <c r="D1493" t="s">
        <v>315</v>
      </c>
      <c r="E1493">
        <v>35</v>
      </c>
      <c r="F1493" t="s">
        <v>137</v>
      </c>
      <c r="G1493" s="54">
        <f>ROUNDUP(装备强化!$F$3*INDEX(装备强化!$C$12:$C$26,MATCH(装备强化附表!G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30</v>
      </c>
      <c r="H1493" s="54">
        <f t="shared" si="345"/>
        <v>60000</v>
      </c>
      <c r="I1493" s="54">
        <f>ROUNDUP(装备强化!$F$3*INDEX(装备强化!$C$12:$C$26,MATCH(装备强化附表!I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45</v>
      </c>
      <c r="J1493" s="54">
        <f t="shared" si="346"/>
        <v>90000</v>
      </c>
      <c r="K1493" s="54">
        <f>ROUNDUP(装备强化!$F$3*INDEX(装备强化!$C$12:$C$26,MATCH(装备强化附表!K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67</v>
      </c>
      <c r="L1493" s="54">
        <f t="shared" si="347"/>
        <v>134000</v>
      </c>
      <c r="M1493" s="54">
        <f>ROUNDUP(装备强化!$F$3*INDEX(装备强化!$C$12:$C$26,MATCH(装备强化附表!M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82</v>
      </c>
      <c r="N1493" s="54">
        <f t="shared" si="348"/>
        <v>164000</v>
      </c>
      <c r="O1493" s="54">
        <f>ROUNDUP(装备强化!$F$3*INDEX(装备强化!$C$12:$C$26,MATCH(装备强化附表!O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104</v>
      </c>
      <c r="P1493" s="54">
        <f t="shared" si="349"/>
        <v>208000</v>
      </c>
      <c r="Q1493" s="54">
        <f>ROUNDUP(装备强化!$F$3*INDEX(装备强化!$C$12:$C$26,MATCH(装备强化附表!Q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186</v>
      </c>
      <c r="R1493" s="54">
        <f t="shared" si="350"/>
        <v>372000</v>
      </c>
      <c r="S1493" s="54">
        <f>ROUNDUP(装备强化!$F$3*INDEX(装备强化!$C$12:$C$26,MATCH(装备强化附表!S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216</v>
      </c>
      <c r="T1493" s="54">
        <f t="shared" si="351"/>
        <v>432000</v>
      </c>
      <c r="U1493" s="54">
        <f>ROUNDUP(装备强化!$F$3*INDEX(装备强化!$C$12:$C$26,MATCH(装备强化附表!U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245</v>
      </c>
      <c r="V1493" s="54">
        <f t="shared" si="352"/>
        <v>490000</v>
      </c>
      <c r="W1493" s="54">
        <f>ROUNDUP(装备强化!$F$3*INDEX(装备强化!$C$12:$C$26,MATCH(装备强化附表!W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275</v>
      </c>
      <c r="X1493" s="54">
        <f t="shared" si="353"/>
        <v>550000</v>
      </c>
      <c r="Y1493" s="54">
        <f>ROUNDUP(装备强化!$F$3*INDEX(装备强化!$C$12:$C$26,MATCH(装备强化附表!Y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305</v>
      </c>
      <c r="Z1493" s="54">
        <f t="shared" si="354"/>
        <v>610000</v>
      </c>
      <c r="AA1493" s="54">
        <f>ROUNDUP(装备强化!$F$3*INDEX(装备强化!$C$12:$C$26,MATCH(装备强化附表!AA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535</v>
      </c>
      <c r="AB1493" s="54">
        <f t="shared" si="355"/>
        <v>1070000</v>
      </c>
      <c r="AC1493" s="54">
        <f>ROUNDUP(装备强化!$F$3*INDEX(装备强化!$C$12:$C$26,MATCH(装备强化附表!AC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594</v>
      </c>
      <c r="AD1493" s="54">
        <f t="shared" si="356"/>
        <v>1188000</v>
      </c>
      <c r="AE1493" s="54">
        <f>ROUNDUP(装备强化!$F$3*INDEX(装备强化!$C$12:$C$26,MATCH(装备强化附表!AE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654</v>
      </c>
      <c r="AF1493" s="54">
        <f t="shared" si="357"/>
        <v>1308000</v>
      </c>
      <c r="AG1493" s="54">
        <f>ROUNDUP(装备强化!$F$3*INDEX(装备强化!$C$12:$C$26,MATCH(装备强化附表!AG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713</v>
      </c>
      <c r="AH1493" s="54">
        <f t="shared" si="358"/>
        <v>1426000</v>
      </c>
      <c r="AI1493" s="54">
        <f>ROUNDUP(装备强化!$F$3*INDEX(装备强化!$C$12:$C$26,MATCH(装备强化附表!AI$1,装备强化!$B$12:$B$26,0))*INDEX(装备强化!$G$12:$G$16,MATCH(装备强化附表!$D1493,装备强化!$F$12:$F$16,0))*(INDEX(装备强化!$K$12:$K$26,MATCH(装备强化附表!$E1493,装备强化!$J$12:$J$26,0))+IF($B1493=1,装备强化!$K$28,0))*INDEX(装备强化!$O$12:$O$21,MATCH(装备强化附表!$C1493,装备强化!$N$12:$N$21,0)),0)</f>
        <v>772</v>
      </c>
      <c r="AJ1493" s="54">
        <f t="shared" si="359"/>
        <v>1544000</v>
      </c>
    </row>
    <row r="1494" spans="1:36">
      <c r="A1494" t="s">
        <v>1194</v>
      </c>
      <c r="B1494">
        <v>1</v>
      </c>
      <c r="C1494" t="s">
        <v>128</v>
      </c>
      <c r="D1494" t="s">
        <v>315</v>
      </c>
      <c r="E1494">
        <v>35</v>
      </c>
      <c r="F1494" t="s">
        <v>137</v>
      </c>
      <c r="G1494" s="54">
        <f>ROUNDUP(装备强化!$F$3*INDEX(装备强化!$C$12:$C$26,MATCH(装备强化附表!G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40</v>
      </c>
      <c r="H1494" s="54">
        <f t="shared" si="345"/>
        <v>80000</v>
      </c>
      <c r="I1494" s="54">
        <f>ROUNDUP(装备强化!$F$3*INDEX(装备强化!$C$12:$C$26,MATCH(装备强化附表!I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59</v>
      </c>
      <c r="J1494" s="54">
        <f t="shared" si="346"/>
        <v>118000</v>
      </c>
      <c r="K1494" s="54">
        <f>ROUNDUP(装备强化!$F$3*INDEX(装备强化!$C$12:$C$26,MATCH(装备强化附表!K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88</v>
      </c>
      <c r="L1494" s="54">
        <f t="shared" si="347"/>
        <v>176000</v>
      </c>
      <c r="M1494" s="54">
        <f>ROUNDUP(装备强化!$F$3*INDEX(装备强化!$C$12:$C$26,MATCH(装备强化附表!M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108</v>
      </c>
      <c r="N1494" s="54">
        <f t="shared" si="348"/>
        <v>216000</v>
      </c>
      <c r="O1494" s="54">
        <f>ROUNDUP(装备强化!$F$3*INDEX(装备强化!$C$12:$C$26,MATCH(装备强化附表!O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137</v>
      </c>
      <c r="P1494" s="54">
        <f t="shared" si="349"/>
        <v>274000</v>
      </c>
      <c r="Q1494" s="54">
        <f>ROUNDUP(装备强化!$F$3*INDEX(装备强化!$C$12:$C$26,MATCH(装备强化附表!Q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245</v>
      </c>
      <c r="R1494" s="54">
        <f t="shared" si="350"/>
        <v>490000</v>
      </c>
      <c r="S1494" s="54">
        <f>ROUNDUP(装备强化!$F$3*INDEX(装备强化!$C$12:$C$26,MATCH(装备强化附表!S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284</v>
      </c>
      <c r="T1494" s="54">
        <f t="shared" si="351"/>
        <v>568000</v>
      </c>
      <c r="U1494" s="54">
        <f>ROUNDUP(装备强化!$F$3*INDEX(装备强化!$C$12:$C$26,MATCH(装备强化附表!U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323</v>
      </c>
      <c r="V1494" s="54">
        <f t="shared" si="352"/>
        <v>646000</v>
      </c>
      <c r="W1494" s="54">
        <f>ROUNDUP(装备强化!$F$3*INDEX(装备强化!$C$12:$C$26,MATCH(装备强化附表!W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362</v>
      </c>
      <c r="X1494" s="54">
        <f t="shared" si="353"/>
        <v>724000</v>
      </c>
      <c r="Y1494" s="54">
        <f>ROUNDUP(装备强化!$F$3*INDEX(装备强化!$C$12:$C$26,MATCH(装备强化附表!Y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401</v>
      </c>
      <c r="Z1494" s="54">
        <f t="shared" si="354"/>
        <v>802000</v>
      </c>
      <c r="AA1494" s="54">
        <f>ROUNDUP(装备强化!$F$3*INDEX(装备强化!$C$12:$C$26,MATCH(装备强化附表!AA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704</v>
      </c>
      <c r="AB1494" s="54">
        <f t="shared" si="355"/>
        <v>1408000</v>
      </c>
      <c r="AC1494" s="54">
        <f>ROUNDUP(装备强化!$F$3*INDEX(装备强化!$C$12:$C$26,MATCH(装备强化附表!AC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782</v>
      </c>
      <c r="AD1494" s="54">
        <f t="shared" si="356"/>
        <v>1564000</v>
      </c>
      <c r="AE1494" s="54">
        <f>ROUNDUP(装备强化!$F$3*INDEX(装备强化!$C$12:$C$26,MATCH(装备强化附表!AE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860</v>
      </c>
      <c r="AF1494" s="54">
        <f t="shared" si="357"/>
        <v>1720000</v>
      </c>
      <c r="AG1494" s="54">
        <f>ROUNDUP(装备强化!$F$3*INDEX(装备强化!$C$12:$C$26,MATCH(装备强化附表!AG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938</v>
      </c>
      <c r="AH1494" s="54">
        <f t="shared" si="358"/>
        <v>1876000</v>
      </c>
      <c r="AI1494" s="54">
        <f>ROUNDUP(装备强化!$F$3*INDEX(装备强化!$C$12:$C$26,MATCH(装备强化附表!AI$1,装备强化!$B$12:$B$26,0))*INDEX(装备强化!$G$12:$G$16,MATCH(装备强化附表!$D1494,装备强化!$F$12:$F$16,0))*(INDEX(装备强化!$K$12:$K$26,MATCH(装备强化附表!$E1494,装备强化!$J$12:$J$26,0))+IF($B1494=1,装备强化!$K$28,0))*INDEX(装备强化!$O$12:$O$21,MATCH(装备强化附表!$C1494,装备强化!$N$12:$N$21,0)),0)</f>
        <v>1016</v>
      </c>
      <c r="AJ1494" s="54">
        <f t="shared" si="359"/>
        <v>2032000</v>
      </c>
    </row>
    <row r="1495" spans="1:36">
      <c r="A1495" t="s">
        <v>1199</v>
      </c>
      <c r="B1495">
        <v>0</v>
      </c>
      <c r="C1495" t="s">
        <v>126</v>
      </c>
      <c r="D1495" t="s">
        <v>315</v>
      </c>
      <c r="E1495">
        <v>35</v>
      </c>
      <c r="F1495" t="s">
        <v>232</v>
      </c>
      <c r="G1495" s="54">
        <f>ROUNDUP(装备强化!$F$3*INDEX(装备强化!$C$12:$C$26,MATCH(装备强化附表!G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24</v>
      </c>
      <c r="H1495" s="54">
        <f t="shared" si="345"/>
        <v>48000</v>
      </c>
      <c r="I1495" s="54">
        <f>ROUNDUP(装备强化!$F$3*INDEX(装备强化!$C$12:$C$26,MATCH(装备强化附表!I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36</v>
      </c>
      <c r="J1495" s="54">
        <f t="shared" si="346"/>
        <v>72000</v>
      </c>
      <c r="K1495" s="54">
        <f>ROUNDUP(装备强化!$F$3*INDEX(装备强化!$C$12:$C$26,MATCH(装备强化附表!K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54</v>
      </c>
      <c r="L1495" s="54">
        <f t="shared" si="347"/>
        <v>108000</v>
      </c>
      <c r="M1495" s="54">
        <f>ROUNDUP(装备强化!$F$3*INDEX(装备强化!$C$12:$C$26,MATCH(装备强化附表!M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66</v>
      </c>
      <c r="N1495" s="54">
        <f t="shared" si="348"/>
        <v>132000</v>
      </c>
      <c r="O1495" s="54">
        <f>ROUNDUP(装备强化!$F$3*INDEX(装备强化!$C$12:$C$26,MATCH(装备强化附表!O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84</v>
      </c>
      <c r="P1495" s="54">
        <f t="shared" si="349"/>
        <v>168000</v>
      </c>
      <c r="Q1495" s="54">
        <f>ROUNDUP(装备强化!$F$3*INDEX(装备强化!$C$12:$C$26,MATCH(装备强化附表!Q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149</v>
      </c>
      <c r="R1495" s="54">
        <f t="shared" si="350"/>
        <v>298000</v>
      </c>
      <c r="S1495" s="54">
        <f>ROUNDUP(装备强化!$F$3*INDEX(装备强化!$C$12:$C$26,MATCH(装备强化附表!S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173</v>
      </c>
      <c r="T1495" s="54">
        <f t="shared" si="351"/>
        <v>346000</v>
      </c>
      <c r="U1495" s="54">
        <f>ROUNDUP(装备强化!$F$3*INDEX(装备强化!$C$12:$C$26,MATCH(装备强化附表!U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196</v>
      </c>
      <c r="V1495" s="54">
        <f t="shared" si="352"/>
        <v>392000</v>
      </c>
      <c r="W1495" s="54">
        <f>ROUNDUP(装备强化!$F$3*INDEX(装备强化!$C$12:$C$26,MATCH(装备强化附表!W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220</v>
      </c>
      <c r="X1495" s="54">
        <f t="shared" si="353"/>
        <v>440000</v>
      </c>
      <c r="Y1495" s="54">
        <f>ROUNDUP(装备强化!$F$3*INDEX(装备强化!$C$12:$C$26,MATCH(装备强化附表!Y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244</v>
      </c>
      <c r="Z1495" s="54">
        <f t="shared" si="354"/>
        <v>488000</v>
      </c>
      <c r="AA1495" s="54">
        <f>ROUNDUP(装备强化!$F$3*INDEX(装备强化!$C$12:$C$26,MATCH(装备强化附表!AA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428</v>
      </c>
      <c r="AB1495" s="54">
        <f t="shared" si="355"/>
        <v>856000</v>
      </c>
      <c r="AC1495" s="54">
        <f>ROUNDUP(装备强化!$F$3*INDEX(装备强化!$C$12:$C$26,MATCH(装备强化附表!AC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475</v>
      </c>
      <c r="AD1495" s="54">
        <f t="shared" si="356"/>
        <v>950000</v>
      </c>
      <c r="AE1495" s="54">
        <f>ROUNDUP(装备强化!$F$3*INDEX(装备强化!$C$12:$C$26,MATCH(装备强化附表!AE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523</v>
      </c>
      <c r="AF1495" s="54">
        <f t="shared" si="357"/>
        <v>1046000</v>
      </c>
      <c r="AG1495" s="54">
        <f>ROUNDUP(装备强化!$F$3*INDEX(装备强化!$C$12:$C$26,MATCH(装备强化附表!AG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570</v>
      </c>
      <c r="AH1495" s="54">
        <f t="shared" si="358"/>
        <v>1140000</v>
      </c>
      <c r="AI1495" s="54">
        <f>ROUNDUP(装备强化!$F$3*INDEX(装备强化!$C$12:$C$26,MATCH(装备强化附表!AI$1,装备强化!$B$12:$B$26,0))*INDEX(装备强化!$G$12:$G$16,MATCH(装备强化附表!$D1495,装备强化!$F$12:$F$16,0))*(INDEX(装备强化!$K$12:$K$26,MATCH(装备强化附表!$E1495,装备强化!$J$12:$J$26,0))+IF($B1495=1,装备强化!$K$28,0))*INDEX(装备强化!$O$12:$O$21,MATCH(装备强化附表!$C1495,装备强化!$N$12:$N$21,0)),0)</f>
        <v>618</v>
      </c>
      <c r="AJ1495" s="54">
        <f t="shared" si="359"/>
        <v>1236000</v>
      </c>
    </row>
    <row r="1496" spans="1:36">
      <c r="A1496" t="s">
        <v>1204</v>
      </c>
      <c r="B1496">
        <v>1</v>
      </c>
      <c r="C1496" t="s">
        <v>126</v>
      </c>
      <c r="D1496" t="s">
        <v>315</v>
      </c>
      <c r="E1496">
        <v>35</v>
      </c>
      <c r="F1496" t="s">
        <v>232</v>
      </c>
      <c r="G1496" s="54">
        <f>ROUNDUP(装备强化!$F$3*INDEX(装备强化!$C$12:$C$26,MATCH(装备强化附表!G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32</v>
      </c>
      <c r="H1496" s="54">
        <f t="shared" si="345"/>
        <v>64000</v>
      </c>
      <c r="I1496" s="54">
        <f>ROUNDUP(装备强化!$F$3*INDEX(装备强化!$C$12:$C$26,MATCH(装备强化附表!I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47</v>
      </c>
      <c r="J1496" s="54">
        <f t="shared" si="346"/>
        <v>94000</v>
      </c>
      <c r="K1496" s="54">
        <f>ROUNDUP(装备强化!$F$3*INDEX(装备强化!$C$12:$C$26,MATCH(装备强化附表!K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71</v>
      </c>
      <c r="L1496" s="54">
        <f t="shared" si="347"/>
        <v>142000</v>
      </c>
      <c r="M1496" s="54">
        <f>ROUNDUP(装备强化!$F$3*INDEX(装备强化!$C$12:$C$26,MATCH(装备强化附表!M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86</v>
      </c>
      <c r="N1496" s="54">
        <f t="shared" si="348"/>
        <v>172000</v>
      </c>
      <c r="O1496" s="54">
        <f>ROUNDUP(装备强化!$F$3*INDEX(装备强化!$C$12:$C$26,MATCH(装备强化附表!O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110</v>
      </c>
      <c r="P1496" s="54">
        <f t="shared" si="349"/>
        <v>220000</v>
      </c>
      <c r="Q1496" s="54">
        <f>ROUNDUP(装备强化!$F$3*INDEX(装备强化!$C$12:$C$26,MATCH(装备强化附表!Q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196</v>
      </c>
      <c r="R1496" s="54">
        <f t="shared" si="350"/>
        <v>392000</v>
      </c>
      <c r="S1496" s="54">
        <f>ROUNDUP(装备强化!$F$3*INDEX(装备强化!$C$12:$C$26,MATCH(装备强化附表!S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227</v>
      </c>
      <c r="T1496" s="54">
        <f t="shared" si="351"/>
        <v>454000</v>
      </c>
      <c r="U1496" s="54">
        <f>ROUNDUP(装备强化!$F$3*INDEX(装备强化!$C$12:$C$26,MATCH(装备强化附表!U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258</v>
      </c>
      <c r="V1496" s="54">
        <f t="shared" si="352"/>
        <v>516000</v>
      </c>
      <c r="W1496" s="54">
        <f>ROUNDUP(装备强化!$F$3*INDEX(装备强化!$C$12:$C$26,MATCH(装备强化附表!W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290</v>
      </c>
      <c r="X1496" s="54">
        <f t="shared" si="353"/>
        <v>580000</v>
      </c>
      <c r="Y1496" s="54">
        <f>ROUNDUP(装备强化!$F$3*INDEX(装备强化!$C$12:$C$26,MATCH(装备强化附表!Y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321</v>
      </c>
      <c r="Z1496" s="54">
        <f t="shared" si="354"/>
        <v>642000</v>
      </c>
      <c r="AA1496" s="54">
        <f>ROUNDUP(装备强化!$F$3*INDEX(装备强化!$C$12:$C$26,MATCH(装备强化附表!AA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563</v>
      </c>
      <c r="AB1496" s="54">
        <f t="shared" si="355"/>
        <v>1126000</v>
      </c>
      <c r="AC1496" s="54">
        <f>ROUNDUP(装备强化!$F$3*INDEX(装备强化!$C$12:$C$26,MATCH(装备强化附表!AC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625</v>
      </c>
      <c r="AD1496" s="54">
        <f t="shared" si="356"/>
        <v>1250000</v>
      </c>
      <c r="AE1496" s="54">
        <f>ROUNDUP(装备强化!$F$3*INDEX(装备强化!$C$12:$C$26,MATCH(装备强化附表!AE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688</v>
      </c>
      <c r="AF1496" s="54">
        <f t="shared" si="357"/>
        <v>1376000</v>
      </c>
      <c r="AG1496" s="54">
        <f>ROUNDUP(装备强化!$F$3*INDEX(装备强化!$C$12:$C$26,MATCH(装备强化附表!AG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750</v>
      </c>
      <c r="AH1496" s="54">
        <f t="shared" si="358"/>
        <v>1500000</v>
      </c>
      <c r="AI1496" s="54">
        <f>ROUNDUP(装备强化!$F$3*INDEX(装备强化!$C$12:$C$26,MATCH(装备强化附表!AI$1,装备强化!$B$12:$B$26,0))*INDEX(装备强化!$G$12:$G$16,MATCH(装备强化附表!$D1496,装备强化!$F$12:$F$16,0))*(INDEX(装备强化!$K$12:$K$26,MATCH(装备强化附表!$E1496,装备强化!$J$12:$J$26,0))+IF($B1496=1,装备强化!$K$28,0))*INDEX(装备强化!$O$12:$O$21,MATCH(装备强化附表!$C1496,装备强化!$N$12:$N$21,0)),0)</f>
        <v>813</v>
      </c>
      <c r="AJ1496" s="54">
        <f t="shared" si="359"/>
        <v>1626000</v>
      </c>
    </row>
    <row r="1497" spans="1:36">
      <c r="A1497" t="s">
        <v>1209</v>
      </c>
      <c r="B1497">
        <v>0</v>
      </c>
      <c r="C1497" t="s">
        <v>129</v>
      </c>
      <c r="D1497" t="s">
        <v>315</v>
      </c>
      <c r="E1497">
        <v>35</v>
      </c>
      <c r="F1497" t="s">
        <v>232</v>
      </c>
      <c r="G1497" s="54">
        <f>ROUNDUP(装备强化!$F$3*INDEX(装备强化!$C$12:$C$26,MATCH(装备强化附表!G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24</v>
      </c>
      <c r="H1497" s="54">
        <f t="shared" si="345"/>
        <v>48000</v>
      </c>
      <c r="I1497" s="54">
        <f>ROUNDUP(装备强化!$F$3*INDEX(装备强化!$C$12:$C$26,MATCH(装备强化附表!I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36</v>
      </c>
      <c r="J1497" s="54">
        <f t="shared" si="346"/>
        <v>72000</v>
      </c>
      <c r="K1497" s="54">
        <f>ROUNDUP(装备强化!$F$3*INDEX(装备强化!$C$12:$C$26,MATCH(装备强化附表!K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54</v>
      </c>
      <c r="L1497" s="54">
        <f t="shared" si="347"/>
        <v>108000</v>
      </c>
      <c r="M1497" s="54">
        <f>ROUNDUP(装备强化!$F$3*INDEX(装备强化!$C$12:$C$26,MATCH(装备强化附表!M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66</v>
      </c>
      <c r="N1497" s="54">
        <f t="shared" si="348"/>
        <v>132000</v>
      </c>
      <c r="O1497" s="54">
        <f>ROUNDUP(装备强化!$F$3*INDEX(装备强化!$C$12:$C$26,MATCH(装备强化附表!O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84</v>
      </c>
      <c r="P1497" s="54">
        <f t="shared" si="349"/>
        <v>168000</v>
      </c>
      <c r="Q1497" s="54">
        <f>ROUNDUP(装备强化!$F$3*INDEX(装备强化!$C$12:$C$26,MATCH(装备强化附表!Q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149</v>
      </c>
      <c r="R1497" s="54">
        <f t="shared" si="350"/>
        <v>298000</v>
      </c>
      <c r="S1497" s="54">
        <f>ROUNDUP(装备强化!$F$3*INDEX(装备强化!$C$12:$C$26,MATCH(装备强化附表!S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173</v>
      </c>
      <c r="T1497" s="54">
        <f t="shared" si="351"/>
        <v>346000</v>
      </c>
      <c r="U1497" s="54">
        <f>ROUNDUP(装备强化!$F$3*INDEX(装备强化!$C$12:$C$26,MATCH(装备强化附表!U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196</v>
      </c>
      <c r="V1497" s="54">
        <f t="shared" si="352"/>
        <v>392000</v>
      </c>
      <c r="W1497" s="54">
        <f>ROUNDUP(装备强化!$F$3*INDEX(装备强化!$C$12:$C$26,MATCH(装备强化附表!W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220</v>
      </c>
      <c r="X1497" s="54">
        <f t="shared" si="353"/>
        <v>440000</v>
      </c>
      <c r="Y1497" s="54">
        <f>ROUNDUP(装备强化!$F$3*INDEX(装备强化!$C$12:$C$26,MATCH(装备强化附表!Y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244</v>
      </c>
      <c r="Z1497" s="54">
        <f t="shared" si="354"/>
        <v>488000</v>
      </c>
      <c r="AA1497" s="54">
        <f>ROUNDUP(装备强化!$F$3*INDEX(装备强化!$C$12:$C$26,MATCH(装备强化附表!AA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428</v>
      </c>
      <c r="AB1497" s="54">
        <f t="shared" si="355"/>
        <v>856000</v>
      </c>
      <c r="AC1497" s="54">
        <f>ROUNDUP(装备强化!$F$3*INDEX(装备强化!$C$12:$C$26,MATCH(装备强化附表!AC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475</v>
      </c>
      <c r="AD1497" s="54">
        <f t="shared" si="356"/>
        <v>950000</v>
      </c>
      <c r="AE1497" s="54">
        <f>ROUNDUP(装备强化!$F$3*INDEX(装备强化!$C$12:$C$26,MATCH(装备强化附表!AE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523</v>
      </c>
      <c r="AF1497" s="54">
        <f t="shared" si="357"/>
        <v>1046000</v>
      </c>
      <c r="AG1497" s="54">
        <f>ROUNDUP(装备强化!$F$3*INDEX(装备强化!$C$12:$C$26,MATCH(装备强化附表!AG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570</v>
      </c>
      <c r="AH1497" s="54">
        <f t="shared" si="358"/>
        <v>1140000</v>
      </c>
      <c r="AI1497" s="54">
        <f>ROUNDUP(装备强化!$F$3*INDEX(装备强化!$C$12:$C$26,MATCH(装备强化附表!AI$1,装备强化!$B$12:$B$26,0))*INDEX(装备强化!$G$12:$G$16,MATCH(装备强化附表!$D1497,装备强化!$F$12:$F$16,0))*(INDEX(装备强化!$K$12:$K$26,MATCH(装备强化附表!$E1497,装备强化!$J$12:$J$26,0))+IF($B1497=1,装备强化!$K$28,0))*INDEX(装备强化!$O$12:$O$21,MATCH(装备强化附表!$C1497,装备强化!$N$12:$N$21,0)),0)</f>
        <v>618</v>
      </c>
      <c r="AJ1497" s="54">
        <f t="shared" si="359"/>
        <v>1236000</v>
      </c>
    </row>
    <row r="1498" spans="1:36">
      <c r="A1498" t="s">
        <v>1214</v>
      </c>
      <c r="B1498">
        <v>1</v>
      </c>
      <c r="C1498" t="s">
        <v>129</v>
      </c>
      <c r="D1498" t="s">
        <v>315</v>
      </c>
      <c r="E1498">
        <v>35</v>
      </c>
      <c r="F1498" t="s">
        <v>232</v>
      </c>
      <c r="G1498" s="54">
        <f>ROUNDUP(装备强化!$F$3*INDEX(装备强化!$C$12:$C$26,MATCH(装备强化附表!G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32</v>
      </c>
      <c r="H1498" s="54">
        <f t="shared" si="345"/>
        <v>64000</v>
      </c>
      <c r="I1498" s="54">
        <f>ROUNDUP(装备强化!$F$3*INDEX(装备强化!$C$12:$C$26,MATCH(装备强化附表!I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47</v>
      </c>
      <c r="J1498" s="54">
        <f t="shared" si="346"/>
        <v>94000</v>
      </c>
      <c r="K1498" s="54">
        <f>ROUNDUP(装备强化!$F$3*INDEX(装备强化!$C$12:$C$26,MATCH(装备强化附表!K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71</v>
      </c>
      <c r="L1498" s="54">
        <f t="shared" si="347"/>
        <v>142000</v>
      </c>
      <c r="M1498" s="54">
        <f>ROUNDUP(装备强化!$F$3*INDEX(装备强化!$C$12:$C$26,MATCH(装备强化附表!M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86</v>
      </c>
      <c r="N1498" s="54">
        <f t="shared" si="348"/>
        <v>172000</v>
      </c>
      <c r="O1498" s="54">
        <f>ROUNDUP(装备强化!$F$3*INDEX(装备强化!$C$12:$C$26,MATCH(装备强化附表!O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110</v>
      </c>
      <c r="P1498" s="54">
        <f t="shared" si="349"/>
        <v>220000</v>
      </c>
      <c r="Q1498" s="54">
        <f>ROUNDUP(装备强化!$F$3*INDEX(装备强化!$C$12:$C$26,MATCH(装备强化附表!Q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196</v>
      </c>
      <c r="R1498" s="54">
        <f t="shared" si="350"/>
        <v>392000</v>
      </c>
      <c r="S1498" s="54">
        <f>ROUNDUP(装备强化!$F$3*INDEX(装备强化!$C$12:$C$26,MATCH(装备强化附表!S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227</v>
      </c>
      <c r="T1498" s="54">
        <f t="shared" si="351"/>
        <v>454000</v>
      </c>
      <c r="U1498" s="54">
        <f>ROUNDUP(装备强化!$F$3*INDEX(装备强化!$C$12:$C$26,MATCH(装备强化附表!U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258</v>
      </c>
      <c r="V1498" s="54">
        <f t="shared" si="352"/>
        <v>516000</v>
      </c>
      <c r="W1498" s="54">
        <f>ROUNDUP(装备强化!$F$3*INDEX(装备强化!$C$12:$C$26,MATCH(装备强化附表!W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290</v>
      </c>
      <c r="X1498" s="54">
        <f t="shared" si="353"/>
        <v>580000</v>
      </c>
      <c r="Y1498" s="54">
        <f>ROUNDUP(装备强化!$F$3*INDEX(装备强化!$C$12:$C$26,MATCH(装备强化附表!Y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321</v>
      </c>
      <c r="Z1498" s="54">
        <f t="shared" si="354"/>
        <v>642000</v>
      </c>
      <c r="AA1498" s="54">
        <f>ROUNDUP(装备强化!$F$3*INDEX(装备强化!$C$12:$C$26,MATCH(装备强化附表!AA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563</v>
      </c>
      <c r="AB1498" s="54">
        <f t="shared" si="355"/>
        <v>1126000</v>
      </c>
      <c r="AC1498" s="54">
        <f>ROUNDUP(装备强化!$F$3*INDEX(装备强化!$C$12:$C$26,MATCH(装备强化附表!AC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625</v>
      </c>
      <c r="AD1498" s="54">
        <f t="shared" si="356"/>
        <v>1250000</v>
      </c>
      <c r="AE1498" s="54">
        <f>ROUNDUP(装备强化!$F$3*INDEX(装备强化!$C$12:$C$26,MATCH(装备强化附表!AE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688</v>
      </c>
      <c r="AF1498" s="54">
        <f t="shared" si="357"/>
        <v>1376000</v>
      </c>
      <c r="AG1498" s="54">
        <f>ROUNDUP(装备强化!$F$3*INDEX(装备强化!$C$12:$C$26,MATCH(装备强化附表!AG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750</v>
      </c>
      <c r="AH1498" s="54">
        <f t="shared" si="358"/>
        <v>1500000</v>
      </c>
      <c r="AI1498" s="54">
        <f>ROUNDUP(装备强化!$F$3*INDEX(装备强化!$C$12:$C$26,MATCH(装备强化附表!AI$1,装备强化!$B$12:$B$26,0))*INDEX(装备强化!$G$12:$G$16,MATCH(装备强化附表!$D1498,装备强化!$F$12:$F$16,0))*(INDEX(装备强化!$K$12:$K$26,MATCH(装备强化附表!$E1498,装备强化!$J$12:$J$26,0))+IF($B1498=1,装备强化!$K$28,0))*INDEX(装备强化!$O$12:$O$21,MATCH(装备强化附表!$C1498,装备强化!$N$12:$N$21,0)),0)</f>
        <v>813</v>
      </c>
      <c r="AJ1498" s="54">
        <f t="shared" si="359"/>
        <v>1626000</v>
      </c>
    </row>
    <row r="1499" spans="1:36">
      <c r="A1499" t="s">
        <v>1219</v>
      </c>
      <c r="B1499">
        <v>0</v>
      </c>
      <c r="C1499" t="s">
        <v>123</v>
      </c>
      <c r="D1499" t="s">
        <v>315</v>
      </c>
      <c r="E1499">
        <v>40</v>
      </c>
      <c r="F1499" t="s">
        <v>232</v>
      </c>
      <c r="G1499" s="54">
        <f>ROUNDUP(装备强化!$F$3*INDEX(装备强化!$C$12:$C$26,MATCH(装备强化附表!G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27</v>
      </c>
      <c r="H1499" s="54">
        <f t="shared" si="345"/>
        <v>54000</v>
      </c>
      <c r="I1499" s="54">
        <f>ROUNDUP(装备强化!$F$3*INDEX(装备强化!$C$12:$C$26,MATCH(装备强化附表!I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40</v>
      </c>
      <c r="J1499" s="54">
        <f t="shared" si="346"/>
        <v>80000</v>
      </c>
      <c r="K1499" s="54">
        <f>ROUNDUP(装备强化!$F$3*INDEX(装备强化!$C$12:$C$26,MATCH(装备强化附表!K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60</v>
      </c>
      <c r="L1499" s="54">
        <f t="shared" si="347"/>
        <v>120000</v>
      </c>
      <c r="M1499" s="54">
        <f>ROUNDUP(装备强化!$F$3*INDEX(装备强化!$C$12:$C$26,MATCH(装备强化附表!M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73</v>
      </c>
      <c r="N1499" s="54">
        <f t="shared" si="348"/>
        <v>146000</v>
      </c>
      <c r="O1499" s="54">
        <f>ROUNDUP(装备强化!$F$3*INDEX(装备强化!$C$12:$C$26,MATCH(装备强化附表!O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92</v>
      </c>
      <c r="P1499" s="54">
        <f t="shared" si="349"/>
        <v>184000</v>
      </c>
      <c r="Q1499" s="54">
        <f>ROUNDUP(装备强化!$F$3*INDEX(装备强化!$C$12:$C$26,MATCH(装备强化附表!Q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165</v>
      </c>
      <c r="R1499" s="54">
        <f t="shared" si="350"/>
        <v>330000</v>
      </c>
      <c r="S1499" s="54">
        <f>ROUNDUP(装备强化!$F$3*INDEX(装备强化!$C$12:$C$26,MATCH(装备强化附表!S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191</v>
      </c>
      <c r="T1499" s="54">
        <f t="shared" si="351"/>
        <v>382000</v>
      </c>
      <c r="U1499" s="54">
        <f>ROUNDUP(装备强化!$F$3*INDEX(装备强化!$C$12:$C$26,MATCH(装备强化附表!U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217</v>
      </c>
      <c r="V1499" s="54">
        <f t="shared" si="352"/>
        <v>434000</v>
      </c>
      <c r="W1499" s="54">
        <f>ROUNDUP(装备强化!$F$3*INDEX(装备强化!$C$12:$C$26,MATCH(装备强化附表!W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243</v>
      </c>
      <c r="X1499" s="54">
        <f t="shared" si="353"/>
        <v>486000</v>
      </c>
      <c r="Y1499" s="54">
        <f>ROUNDUP(装备强化!$F$3*INDEX(装备强化!$C$12:$C$26,MATCH(装备强化附表!Y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270</v>
      </c>
      <c r="Z1499" s="54">
        <f t="shared" si="354"/>
        <v>540000</v>
      </c>
      <c r="AA1499" s="54">
        <f>ROUNDUP(装备强化!$F$3*INDEX(装备强化!$C$12:$C$26,MATCH(装备强化附表!AA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473</v>
      </c>
      <c r="AB1499" s="54">
        <f t="shared" si="355"/>
        <v>946000</v>
      </c>
      <c r="AC1499" s="54">
        <f>ROUNDUP(装备强化!$F$3*INDEX(装备强化!$C$12:$C$26,MATCH(装备强化附表!AC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525</v>
      </c>
      <c r="AD1499" s="54">
        <f t="shared" si="356"/>
        <v>1050000</v>
      </c>
      <c r="AE1499" s="54">
        <f>ROUNDUP(装备强化!$F$3*INDEX(装备强化!$C$12:$C$26,MATCH(装备强化附表!AE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578</v>
      </c>
      <c r="AF1499" s="54">
        <f t="shared" si="357"/>
        <v>1156000</v>
      </c>
      <c r="AG1499" s="54">
        <f>ROUNDUP(装备强化!$F$3*INDEX(装备强化!$C$12:$C$26,MATCH(装备强化附表!AG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630</v>
      </c>
      <c r="AH1499" s="54">
        <f t="shared" si="358"/>
        <v>1260000</v>
      </c>
      <c r="AI1499" s="54">
        <f>ROUNDUP(装备强化!$F$3*INDEX(装备强化!$C$12:$C$26,MATCH(装备强化附表!AI$1,装备强化!$B$12:$B$26,0))*INDEX(装备强化!$G$12:$G$16,MATCH(装备强化附表!$D1499,装备强化!$F$12:$F$16,0))*(INDEX(装备强化!$K$12:$K$26,MATCH(装备强化附表!$E1499,装备强化!$J$12:$J$26,0))+IF($B1499=1,装备强化!$K$28,0))*INDEX(装备强化!$O$12:$O$21,MATCH(装备强化附表!$C1499,装备强化!$N$12:$N$21,0)),0)</f>
        <v>683</v>
      </c>
      <c r="AJ1499" s="54">
        <f t="shared" si="359"/>
        <v>1366000</v>
      </c>
    </row>
    <row r="1500" spans="1:36">
      <c r="A1500" t="s">
        <v>1224</v>
      </c>
      <c r="B1500">
        <v>0</v>
      </c>
      <c r="C1500" t="s">
        <v>124</v>
      </c>
      <c r="D1500" t="s">
        <v>315</v>
      </c>
      <c r="E1500">
        <v>40</v>
      </c>
      <c r="F1500" t="s">
        <v>232</v>
      </c>
      <c r="G1500" s="54">
        <f>ROUNDUP(装备强化!$F$3*INDEX(装备强化!$C$12:$C$26,MATCH(装备强化附表!G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33</v>
      </c>
      <c r="H1500" s="54">
        <f t="shared" si="345"/>
        <v>66000</v>
      </c>
      <c r="I1500" s="54">
        <f>ROUNDUP(装备强化!$F$3*INDEX(装备强化!$C$12:$C$26,MATCH(装备强化附表!I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50</v>
      </c>
      <c r="J1500" s="54">
        <f t="shared" si="346"/>
        <v>100000</v>
      </c>
      <c r="K1500" s="54">
        <f>ROUNDUP(装备强化!$F$3*INDEX(装备强化!$C$12:$C$26,MATCH(装备强化附表!K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74</v>
      </c>
      <c r="L1500" s="54">
        <f t="shared" si="347"/>
        <v>148000</v>
      </c>
      <c r="M1500" s="54">
        <f>ROUNDUP(装备强化!$F$3*INDEX(装备强化!$C$12:$C$26,MATCH(装备强化附表!M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91</v>
      </c>
      <c r="N1500" s="54">
        <f t="shared" si="348"/>
        <v>182000</v>
      </c>
      <c r="O1500" s="54">
        <f>ROUNDUP(装备强化!$F$3*INDEX(装备强化!$C$12:$C$26,MATCH(装备强化附表!O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115</v>
      </c>
      <c r="P1500" s="54">
        <f t="shared" si="349"/>
        <v>230000</v>
      </c>
      <c r="Q1500" s="54">
        <f>ROUNDUP(装备强化!$F$3*INDEX(装备强化!$C$12:$C$26,MATCH(装备强化附表!Q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206</v>
      </c>
      <c r="R1500" s="54">
        <f t="shared" si="350"/>
        <v>412000</v>
      </c>
      <c r="S1500" s="54">
        <f>ROUNDUP(装备强化!$F$3*INDEX(装备强化!$C$12:$C$26,MATCH(装备强化附表!S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238</v>
      </c>
      <c r="T1500" s="54">
        <f t="shared" si="351"/>
        <v>476000</v>
      </c>
      <c r="U1500" s="54">
        <f>ROUNDUP(装备强化!$F$3*INDEX(装备强化!$C$12:$C$26,MATCH(装备强化附表!U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271</v>
      </c>
      <c r="V1500" s="54">
        <f t="shared" si="352"/>
        <v>542000</v>
      </c>
      <c r="W1500" s="54">
        <f>ROUNDUP(装备强化!$F$3*INDEX(装备强化!$C$12:$C$26,MATCH(装备强化附表!W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304</v>
      </c>
      <c r="X1500" s="54">
        <f t="shared" si="353"/>
        <v>608000</v>
      </c>
      <c r="Y1500" s="54">
        <f>ROUNDUP(装备强化!$F$3*INDEX(装备强化!$C$12:$C$26,MATCH(装备强化附表!Y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337</v>
      </c>
      <c r="Z1500" s="54">
        <f t="shared" si="354"/>
        <v>674000</v>
      </c>
      <c r="AA1500" s="54">
        <f>ROUNDUP(装备强化!$F$3*INDEX(装备强化!$C$12:$C$26,MATCH(装备强化附表!AA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591</v>
      </c>
      <c r="AB1500" s="54">
        <f t="shared" si="355"/>
        <v>1182000</v>
      </c>
      <c r="AC1500" s="54">
        <f>ROUNDUP(装备强化!$F$3*INDEX(装备强化!$C$12:$C$26,MATCH(装备强化附表!AC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657</v>
      </c>
      <c r="AD1500" s="54">
        <f t="shared" si="356"/>
        <v>1314000</v>
      </c>
      <c r="AE1500" s="54">
        <f>ROUNDUP(装备强化!$F$3*INDEX(装备强化!$C$12:$C$26,MATCH(装备强化附表!AE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722</v>
      </c>
      <c r="AF1500" s="54">
        <f t="shared" si="357"/>
        <v>1444000</v>
      </c>
      <c r="AG1500" s="54">
        <f>ROUNDUP(装备强化!$F$3*INDEX(装备强化!$C$12:$C$26,MATCH(装备强化附表!AG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788</v>
      </c>
      <c r="AH1500" s="54">
        <f t="shared" si="358"/>
        <v>1576000</v>
      </c>
      <c r="AI1500" s="54">
        <f>ROUNDUP(装备强化!$F$3*INDEX(装备强化!$C$12:$C$26,MATCH(装备强化附表!AI$1,装备强化!$B$12:$B$26,0))*INDEX(装备强化!$G$12:$G$16,MATCH(装备强化附表!$D1500,装备强化!$F$12:$F$16,0))*(INDEX(装备强化!$K$12:$K$26,MATCH(装备强化附表!$E1500,装备强化!$J$12:$J$26,0))+IF($B1500=1,装备强化!$K$28,0))*INDEX(装备强化!$O$12:$O$21,MATCH(装备强化附表!$C1500,装备强化!$N$12:$N$21,0)),0)</f>
        <v>854</v>
      </c>
      <c r="AJ1500" s="54">
        <f t="shared" si="359"/>
        <v>1708000</v>
      </c>
    </row>
    <row r="1501" spans="1:36">
      <c r="A1501" t="s">
        <v>1229</v>
      </c>
      <c r="B1501">
        <v>0</v>
      </c>
      <c r="C1501" t="s">
        <v>125</v>
      </c>
      <c r="D1501" t="s">
        <v>315</v>
      </c>
      <c r="E1501">
        <v>40</v>
      </c>
      <c r="F1501" t="s">
        <v>232</v>
      </c>
      <c r="G1501" s="54">
        <f>ROUNDUP(装备强化!$F$3*INDEX(装备强化!$C$12:$C$26,MATCH(装备强化附表!G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33</v>
      </c>
      <c r="H1501" s="54">
        <f t="shared" si="345"/>
        <v>66000</v>
      </c>
      <c r="I1501" s="54">
        <f>ROUNDUP(装备强化!$F$3*INDEX(装备强化!$C$12:$C$26,MATCH(装备强化附表!I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50</v>
      </c>
      <c r="J1501" s="54">
        <f t="shared" si="346"/>
        <v>100000</v>
      </c>
      <c r="K1501" s="54">
        <f>ROUNDUP(装备强化!$F$3*INDEX(装备强化!$C$12:$C$26,MATCH(装备强化附表!K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74</v>
      </c>
      <c r="L1501" s="54">
        <f t="shared" si="347"/>
        <v>148000</v>
      </c>
      <c r="M1501" s="54">
        <f>ROUNDUP(装备强化!$F$3*INDEX(装备强化!$C$12:$C$26,MATCH(装备强化附表!M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91</v>
      </c>
      <c r="N1501" s="54">
        <f t="shared" si="348"/>
        <v>182000</v>
      </c>
      <c r="O1501" s="54">
        <f>ROUNDUP(装备强化!$F$3*INDEX(装备强化!$C$12:$C$26,MATCH(装备强化附表!O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115</v>
      </c>
      <c r="P1501" s="54">
        <f t="shared" si="349"/>
        <v>230000</v>
      </c>
      <c r="Q1501" s="54">
        <f>ROUNDUP(装备强化!$F$3*INDEX(装备强化!$C$12:$C$26,MATCH(装备强化附表!Q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206</v>
      </c>
      <c r="R1501" s="54">
        <f t="shared" si="350"/>
        <v>412000</v>
      </c>
      <c r="S1501" s="54">
        <f>ROUNDUP(装备强化!$F$3*INDEX(装备强化!$C$12:$C$26,MATCH(装备强化附表!S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238</v>
      </c>
      <c r="T1501" s="54">
        <f t="shared" si="351"/>
        <v>476000</v>
      </c>
      <c r="U1501" s="54">
        <f>ROUNDUP(装备强化!$F$3*INDEX(装备强化!$C$12:$C$26,MATCH(装备强化附表!U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271</v>
      </c>
      <c r="V1501" s="54">
        <f t="shared" si="352"/>
        <v>542000</v>
      </c>
      <c r="W1501" s="54">
        <f>ROUNDUP(装备强化!$F$3*INDEX(装备强化!$C$12:$C$26,MATCH(装备强化附表!W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304</v>
      </c>
      <c r="X1501" s="54">
        <f t="shared" si="353"/>
        <v>608000</v>
      </c>
      <c r="Y1501" s="54">
        <f>ROUNDUP(装备强化!$F$3*INDEX(装备强化!$C$12:$C$26,MATCH(装备强化附表!Y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337</v>
      </c>
      <c r="Z1501" s="54">
        <f t="shared" si="354"/>
        <v>674000</v>
      </c>
      <c r="AA1501" s="54">
        <f>ROUNDUP(装备强化!$F$3*INDEX(装备强化!$C$12:$C$26,MATCH(装备强化附表!AA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591</v>
      </c>
      <c r="AB1501" s="54">
        <f t="shared" si="355"/>
        <v>1182000</v>
      </c>
      <c r="AC1501" s="54">
        <f>ROUNDUP(装备强化!$F$3*INDEX(装备强化!$C$12:$C$26,MATCH(装备强化附表!AC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657</v>
      </c>
      <c r="AD1501" s="54">
        <f t="shared" si="356"/>
        <v>1314000</v>
      </c>
      <c r="AE1501" s="54">
        <f>ROUNDUP(装备强化!$F$3*INDEX(装备强化!$C$12:$C$26,MATCH(装备强化附表!AE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722</v>
      </c>
      <c r="AF1501" s="54">
        <f t="shared" si="357"/>
        <v>1444000</v>
      </c>
      <c r="AG1501" s="54">
        <f>ROUNDUP(装备强化!$F$3*INDEX(装备强化!$C$12:$C$26,MATCH(装备强化附表!AG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788</v>
      </c>
      <c r="AH1501" s="54">
        <f t="shared" si="358"/>
        <v>1576000</v>
      </c>
      <c r="AI1501" s="54">
        <f>ROUNDUP(装备强化!$F$3*INDEX(装备强化!$C$12:$C$26,MATCH(装备强化附表!AI$1,装备强化!$B$12:$B$26,0))*INDEX(装备强化!$G$12:$G$16,MATCH(装备强化附表!$D1501,装备强化!$F$12:$F$16,0))*(INDEX(装备强化!$K$12:$K$26,MATCH(装备强化附表!$E1501,装备强化!$J$12:$J$26,0))+IF($B1501=1,装备强化!$K$28,0))*INDEX(装备强化!$O$12:$O$21,MATCH(装备强化附表!$C1501,装备强化!$N$12:$N$21,0)),0)</f>
        <v>854</v>
      </c>
      <c r="AJ1501" s="54">
        <f t="shared" si="359"/>
        <v>1708000</v>
      </c>
    </row>
    <row r="1502" spans="1:36">
      <c r="A1502" t="s">
        <v>1234</v>
      </c>
      <c r="B1502">
        <v>0</v>
      </c>
      <c r="C1502" t="s">
        <v>130</v>
      </c>
      <c r="D1502" t="s">
        <v>315</v>
      </c>
      <c r="E1502">
        <v>40</v>
      </c>
      <c r="F1502" t="s">
        <v>232</v>
      </c>
      <c r="G1502" s="54">
        <f>ROUNDUP(装备强化!$F$3*INDEX(装备强化!$C$12:$C$26,MATCH(装备强化附表!G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27</v>
      </c>
      <c r="H1502" s="54">
        <f t="shared" si="345"/>
        <v>54000</v>
      </c>
      <c r="I1502" s="54">
        <f>ROUNDUP(装备强化!$F$3*INDEX(装备强化!$C$12:$C$26,MATCH(装备强化附表!I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40</v>
      </c>
      <c r="J1502" s="54">
        <f t="shared" si="346"/>
        <v>80000</v>
      </c>
      <c r="K1502" s="54">
        <f>ROUNDUP(装备强化!$F$3*INDEX(装备强化!$C$12:$C$26,MATCH(装备强化附表!K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60</v>
      </c>
      <c r="L1502" s="54">
        <f t="shared" si="347"/>
        <v>120000</v>
      </c>
      <c r="M1502" s="54">
        <f>ROUNDUP(装备强化!$F$3*INDEX(装备强化!$C$12:$C$26,MATCH(装备强化附表!M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73</v>
      </c>
      <c r="N1502" s="54">
        <f t="shared" si="348"/>
        <v>146000</v>
      </c>
      <c r="O1502" s="54">
        <f>ROUNDUP(装备强化!$F$3*INDEX(装备强化!$C$12:$C$26,MATCH(装备强化附表!O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92</v>
      </c>
      <c r="P1502" s="54">
        <f t="shared" si="349"/>
        <v>184000</v>
      </c>
      <c r="Q1502" s="54">
        <f>ROUNDUP(装备强化!$F$3*INDEX(装备强化!$C$12:$C$26,MATCH(装备强化附表!Q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165</v>
      </c>
      <c r="R1502" s="54">
        <f t="shared" si="350"/>
        <v>330000</v>
      </c>
      <c r="S1502" s="54">
        <f>ROUNDUP(装备强化!$F$3*INDEX(装备强化!$C$12:$C$26,MATCH(装备强化附表!S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191</v>
      </c>
      <c r="T1502" s="54">
        <f t="shared" si="351"/>
        <v>382000</v>
      </c>
      <c r="U1502" s="54">
        <f>ROUNDUP(装备强化!$F$3*INDEX(装备强化!$C$12:$C$26,MATCH(装备强化附表!U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217</v>
      </c>
      <c r="V1502" s="54">
        <f t="shared" si="352"/>
        <v>434000</v>
      </c>
      <c r="W1502" s="54">
        <f>ROUNDUP(装备强化!$F$3*INDEX(装备强化!$C$12:$C$26,MATCH(装备强化附表!W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243</v>
      </c>
      <c r="X1502" s="54">
        <f t="shared" si="353"/>
        <v>486000</v>
      </c>
      <c r="Y1502" s="54">
        <f>ROUNDUP(装备强化!$F$3*INDEX(装备强化!$C$12:$C$26,MATCH(装备强化附表!Y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270</v>
      </c>
      <c r="Z1502" s="54">
        <f t="shared" si="354"/>
        <v>540000</v>
      </c>
      <c r="AA1502" s="54">
        <f>ROUNDUP(装备强化!$F$3*INDEX(装备强化!$C$12:$C$26,MATCH(装备强化附表!AA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473</v>
      </c>
      <c r="AB1502" s="54">
        <f t="shared" si="355"/>
        <v>946000</v>
      </c>
      <c r="AC1502" s="54">
        <f>ROUNDUP(装备强化!$F$3*INDEX(装备强化!$C$12:$C$26,MATCH(装备强化附表!AC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525</v>
      </c>
      <c r="AD1502" s="54">
        <f t="shared" si="356"/>
        <v>1050000</v>
      </c>
      <c r="AE1502" s="54">
        <f>ROUNDUP(装备强化!$F$3*INDEX(装备强化!$C$12:$C$26,MATCH(装备强化附表!AE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578</v>
      </c>
      <c r="AF1502" s="54">
        <f t="shared" si="357"/>
        <v>1156000</v>
      </c>
      <c r="AG1502" s="54">
        <f>ROUNDUP(装备强化!$F$3*INDEX(装备强化!$C$12:$C$26,MATCH(装备强化附表!AG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630</v>
      </c>
      <c r="AH1502" s="54">
        <f t="shared" si="358"/>
        <v>1260000</v>
      </c>
      <c r="AI1502" s="54">
        <f>ROUNDUP(装备强化!$F$3*INDEX(装备强化!$C$12:$C$26,MATCH(装备强化附表!AI$1,装备强化!$B$12:$B$26,0))*INDEX(装备强化!$G$12:$G$16,MATCH(装备强化附表!$D1502,装备强化!$F$12:$F$16,0))*(INDEX(装备强化!$K$12:$K$26,MATCH(装备强化附表!$E1502,装备强化!$J$12:$J$26,0))+IF($B1502=1,装备强化!$K$28,0))*INDEX(装备强化!$O$12:$O$21,MATCH(装备强化附表!$C1502,装备强化!$N$12:$N$21,0)),0)</f>
        <v>683</v>
      </c>
      <c r="AJ1502" s="54">
        <f t="shared" si="359"/>
        <v>1366000</v>
      </c>
    </row>
    <row r="1503" spans="1:36">
      <c r="A1503" t="s">
        <v>1239</v>
      </c>
      <c r="B1503">
        <v>0</v>
      </c>
      <c r="C1503" t="s">
        <v>131</v>
      </c>
      <c r="D1503" t="s">
        <v>315</v>
      </c>
      <c r="E1503">
        <v>40</v>
      </c>
      <c r="F1503" t="s">
        <v>232</v>
      </c>
      <c r="G1503" s="54">
        <f>ROUNDUP(装备强化!$F$3*INDEX(装备强化!$C$12:$C$26,MATCH(装备强化附表!G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27</v>
      </c>
      <c r="H1503" s="54">
        <f t="shared" si="345"/>
        <v>54000</v>
      </c>
      <c r="I1503" s="54">
        <f>ROUNDUP(装备强化!$F$3*INDEX(装备强化!$C$12:$C$26,MATCH(装备强化附表!I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40</v>
      </c>
      <c r="J1503" s="54">
        <f t="shared" si="346"/>
        <v>80000</v>
      </c>
      <c r="K1503" s="54">
        <f>ROUNDUP(装备强化!$F$3*INDEX(装备强化!$C$12:$C$26,MATCH(装备强化附表!K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60</v>
      </c>
      <c r="L1503" s="54">
        <f t="shared" si="347"/>
        <v>120000</v>
      </c>
      <c r="M1503" s="54">
        <f>ROUNDUP(装备强化!$F$3*INDEX(装备强化!$C$12:$C$26,MATCH(装备强化附表!M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73</v>
      </c>
      <c r="N1503" s="54">
        <f t="shared" si="348"/>
        <v>146000</v>
      </c>
      <c r="O1503" s="54">
        <f>ROUNDUP(装备强化!$F$3*INDEX(装备强化!$C$12:$C$26,MATCH(装备强化附表!O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92</v>
      </c>
      <c r="P1503" s="54">
        <f t="shared" si="349"/>
        <v>184000</v>
      </c>
      <c r="Q1503" s="54">
        <f>ROUNDUP(装备强化!$F$3*INDEX(装备强化!$C$12:$C$26,MATCH(装备强化附表!Q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165</v>
      </c>
      <c r="R1503" s="54">
        <f t="shared" si="350"/>
        <v>330000</v>
      </c>
      <c r="S1503" s="54">
        <f>ROUNDUP(装备强化!$F$3*INDEX(装备强化!$C$12:$C$26,MATCH(装备强化附表!S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191</v>
      </c>
      <c r="T1503" s="54">
        <f t="shared" si="351"/>
        <v>382000</v>
      </c>
      <c r="U1503" s="54">
        <f>ROUNDUP(装备强化!$F$3*INDEX(装备强化!$C$12:$C$26,MATCH(装备强化附表!U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217</v>
      </c>
      <c r="V1503" s="54">
        <f t="shared" si="352"/>
        <v>434000</v>
      </c>
      <c r="W1503" s="54">
        <f>ROUNDUP(装备强化!$F$3*INDEX(装备强化!$C$12:$C$26,MATCH(装备强化附表!W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243</v>
      </c>
      <c r="X1503" s="54">
        <f t="shared" si="353"/>
        <v>486000</v>
      </c>
      <c r="Y1503" s="54">
        <f>ROUNDUP(装备强化!$F$3*INDEX(装备强化!$C$12:$C$26,MATCH(装备强化附表!Y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270</v>
      </c>
      <c r="Z1503" s="54">
        <f t="shared" si="354"/>
        <v>540000</v>
      </c>
      <c r="AA1503" s="54">
        <f>ROUNDUP(装备强化!$F$3*INDEX(装备强化!$C$12:$C$26,MATCH(装备强化附表!AA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473</v>
      </c>
      <c r="AB1503" s="54">
        <f t="shared" si="355"/>
        <v>946000</v>
      </c>
      <c r="AC1503" s="54">
        <f>ROUNDUP(装备强化!$F$3*INDEX(装备强化!$C$12:$C$26,MATCH(装备强化附表!AC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525</v>
      </c>
      <c r="AD1503" s="54">
        <f t="shared" si="356"/>
        <v>1050000</v>
      </c>
      <c r="AE1503" s="54">
        <f>ROUNDUP(装备强化!$F$3*INDEX(装备强化!$C$12:$C$26,MATCH(装备强化附表!AE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578</v>
      </c>
      <c r="AF1503" s="54">
        <f t="shared" si="357"/>
        <v>1156000</v>
      </c>
      <c r="AG1503" s="54">
        <f>ROUNDUP(装备强化!$F$3*INDEX(装备强化!$C$12:$C$26,MATCH(装备强化附表!AG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630</v>
      </c>
      <c r="AH1503" s="54">
        <f t="shared" si="358"/>
        <v>1260000</v>
      </c>
      <c r="AI1503" s="54">
        <f>ROUNDUP(装备强化!$F$3*INDEX(装备强化!$C$12:$C$26,MATCH(装备强化附表!AI$1,装备强化!$B$12:$B$26,0))*INDEX(装备强化!$G$12:$G$16,MATCH(装备强化附表!$D1503,装备强化!$F$12:$F$16,0))*(INDEX(装备强化!$K$12:$K$26,MATCH(装备强化附表!$E1503,装备强化!$J$12:$J$26,0))+IF($B1503=1,装备强化!$K$28,0))*INDEX(装备强化!$O$12:$O$21,MATCH(装备强化附表!$C1503,装备强化!$N$12:$N$21,0)),0)</f>
        <v>683</v>
      </c>
      <c r="AJ1503" s="54">
        <f t="shared" si="359"/>
        <v>1366000</v>
      </c>
    </row>
    <row r="1504" spans="1:36">
      <c r="A1504" t="s">
        <v>1244</v>
      </c>
      <c r="B1504">
        <v>0</v>
      </c>
      <c r="C1504" t="s">
        <v>132</v>
      </c>
      <c r="D1504" t="s">
        <v>315</v>
      </c>
      <c r="E1504">
        <v>40</v>
      </c>
      <c r="F1504" t="s">
        <v>232</v>
      </c>
      <c r="G1504" s="54">
        <f>ROUNDUP(装备强化!$F$3*INDEX(装备强化!$C$12:$C$26,MATCH(装备强化附表!G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16</v>
      </c>
      <c r="H1504" s="54">
        <f t="shared" si="345"/>
        <v>32000</v>
      </c>
      <c r="I1504" s="54">
        <f>ROUNDUP(装备强化!$F$3*INDEX(装备强化!$C$12:$C$26,MATCH(装备强化附表!I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24</v>
      </c>
      <c r="J1504" s="54">
        <f t="shared" si="346"/>
        <v>48000</v>
      </c>
      <c r="K1504" s="54">
        <f>ROUNDUP(装备强化!$F$3*INDEX(装备强化!$C$12:$C$26,MATCH(装备强化附表!K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36</v>
      </c>
      <c r="L1504" s="54">
        <f t="shared" si="347"/>
        <v>72000</v>
      </c>
      <c r="M1504" s="54">
        <f>ROUNDUP(装备强化!$F$3*INDEX(装备强化!$C$12:$C$26,MATCH(装备强化附表!M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44</v>
      </c>
      <c r="N1504" s="54">
        <f t="shared" si="348"/>
        <v>88000</v>
      </c>
      <c r="O1504" s="54">
        <f>ROUNDUP(装备强化!$F$3*INDEX(装备强化!$C$12:$C$26,MATCH(装备强化附表!O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56</v>
      </c>
      <c r="P1504" s="54">
        <f t="shared" si="349"/>
        <v>112000</v>
      </c>
      <c r="Q1504" s="54">
        <f>ROUNDUP(装备强化!$F$3*INDEX(装备强化!$C$12:$C$26,MATCH(装备强化附表!Q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99</v>
      </c>
      <c r="R1504" s="54">
        <f t="shared" si="350"/>
        <v>198000</v>
      </c>
      <c r="S1504" s="54">
        <f>ROUNDUP(装备强化!$F$3*INDEX(装备强化!$C$12:$C$26,MATCH(装备强化附表!S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115</v>
      </c>
      <c r="T1504" s="54">
        <f t="shared" si="351"/>
        <v>230000</v>
      </c>
      <c r="U1504" s="54">
        <f>ROUNDUP(装备强化!$F$3*INDEX(装备强化!$C$12:$C$26,MATCH(装备强化附表!U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130</v>
      </c>
      <c r="V1504" s="54">
        <f t="shared" si="352"/>
        <v>260000</v>
      </c>
      <c r="W1504" s="54">
        <f>ROUNDUP(装备强化!$F$3*INDEX(装备强化!$C$12:$C$26,MATCH(装备强化附表!W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146</v>
      </c>
      <c r="X1504" s="54">
        <f t="shared" si="353"/>
        <v>292000</v>
      </c>
      <c r="Y1504" s="54">
        <f>ROUNDUP(装备强化!$F$3*INDEX(装备强化!$C$12:$C$26,MATCH(装备强化附表!Y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162</v>
      </c>
      <c r="Z1504" s="54">
        <f t="shared" si="354"/>
        <v>324000</v>
      </c>
      <c r="AA1504" s="54">
        <f>ROUNDUP(装备强化!$F$3*INDEX(装备强化!$C$12:$C$26,MATCH(装备强化附表!AA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284</v>
      </c>
      <c r="AB1504" s="54">
        <f t="shared" si="355"/>
        <v>568000</v>
      </c>
      <c r="AC1504" s="54">
        <f>ROUNDUP(装备强化!$F$3*INDEX(装备强化!$C$12:$C$26,MATCH(装备强化附表!AC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315</v>
      </c>
      <c r="AD1504" s="54">
        <f t="shared" si="356"/>
        <v>630000</v>
      </c>
      <c r="AE1504" s="54">
        <f>ROUNDUP(装备强化!$F$3*INDEX(装备强化!$C$12:$C$26,MATCH(装备强化附表!AE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347</v>
      </c>
      <c r="AF1504" s="54">
        <f t="shared" si="357"/>
        <v>694000</v>
      </c>
      <c r="AG1504" s="54">
        <f>ROUNDUP(装备强化!$F$3*INDEX(装备强化!$C$12:$C$26,MATCH(装备强化附表!AG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378</v>
      </c>
      <c r="AH1504" s="54">
        <f t="shared" si="358"/>
        <v>756000</v>
      </c>
      <c r="AI1504" s="54">
        <f>ROUNDUP(装备强化!$F$3*INDEX(装备强化!$C$12:$C$26,MATCH(装备强化附表!AI$1,装备强化!$B$12:$B$26,0))*INDEX(装备强化!$G$12:$G$16,MATCH(装备强化附表!$D1504,装备强化!$F$12:$F$16,0))*(INDEX(装备强化!$K$12:$K$26,MATCH(装备强化附表!$E1504,装备强化!$J$12:$J$26,0))+IF($B1504=1,装备强化!$K$28,0))*INDEX(装备强化!$O$12:$O$21,MATCH(装备强化附表!$C1504,装备强化!$N$12:$N$21,0)),0)</f>
        <v>410</v>
      </c>
      <c r="AJ1504" s="54">
        <f t="shared" si="359"/>
        <v>820000</v>
      </c>
    </row>
    <row r="1505" spans="1:36">
      <c r="A1505" t="s">
        <v>1249</v>
      </c>
      <c r="B1505">
        <v>0</v>
      </c>
      <c r="C1505" t="s">
        <v>127</v>
      </c>
      <c r="D1505" t="s">
        <v>315</v>
      </c>
      <c r="E1505">
        <v>40</v>
      </c>
      <c r="F1505" t="s">
        <v>135</v>
      </c>
      <c r="G1505" s="54">
        <f>ROUNDUP(装备强化!$F$3*INDEX(装备强化!$C$12:$C$26,MATCH(装备强化附表!G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53</v>
      </c>
      <c r="H1505" s="54">
        <f t="shared" si="345"/>
        <v>106000</v>
      </c>
      <c r="I1505" s="54">
        <f>ROUNDUP(装备强化!$F$3*INDEX(装备强化!$C$12:$C$26,MATCH(装备强化附表!I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79</v>
      </c>
      <c r="J1505" s="54">
        <f t="shared" si="346"/>
        <v>158000</v>
      </c>
      <c r="K1505" s="54">
        <f>ROUNDUP(装备强化!$F$3*INDEX(装备强化!$C$12:$C$26,MATCH(装备强化附表!K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119</v>
      </c>
      <c r="L1505" s="54">
        <f t="shared" si="347"/>
        <v>238000</v>
      </c>
      <c r="M1505" s="54">
        <f>ROUNDUP(装备强化!$F$3*INDEX(装备强化!$C$12:$C$26,MATCH(装备强化附表!M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145</v>
      </c>
      <c r="N1505" s="54">
        <f t="shared" si="348"/>
        <v>290000</v>
      </c>
      <c r="O1505" s="54">
        <f>ROUNDUP(装备强化!$F$3*INDEX(装备强化!$C$12:$C$26,MATCH(装备强化附表!O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184</v>
      </c>
      <c r="P1505" s="54">
        <f t="shared" si="349"/>
        <v>368000</v>
      </c>
      <c r="Q1505" s="54">
        <f>ROUNDUP(装备强化!$F$3*INDEX(装备强化!$C$12:$C$26,MATCH(装备强化附表!Q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329</v>
      </c>
      <c r="R1505" s="54">
        <f t="shared" si="350"/>
        <v>658000</v>
      </c>
      <c r="S1505" s="54">
        <f>ROUNDUP(装备强化!$F$3*INDEX(装备强化!$C$12:$C$26,MATCH(装备强化附表!S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381</v>
      </c>
      <c r="T1505" s="54">
        <f t="shared" si="351"/>
        <v>762000</v>
      </c>
      <c r="U1505" s="54">
        <f>ROUNDUP(装备强化!$F$3*INDEX(装备强化!$C$12:$C$26,MATCH(装备强化附表!U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434</v>
      </c>
      <c r="V1505" s="54">
        <f t="shared" si="352"/>
        <v>868000</v>
      </c>
      <c r="W1505" s="54">
        <f>ROUNDUP(装备强化!$F$3*INDEX(装备强化!$C$12:$C$26,MATCH(装备强化附表!W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486</v>
      </c>
      <c r="X1505" s="54">
        <f t="shared" si="353"/>
        <v>972000</v>
      </c>
      <c r="Y1505" s="54">
        <f>ROUNDUP(装备强化!$F$3*INDEX(装备强化!$C$12:$C$26,MATCH(装备强化附表!Y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539</v>
      </c>
      <c r="Z1505" s="54">
        <f t="shared" si="354"/>
        <v>1078000</v>
      </c>
      <c r="AA1505" s="54">
        <f>ROUNDUP(装备强化!$F$3*INDEX(装备强化!$C$12:$C$26,MATCH(装备强化附表!AA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945</v>
      </c>
      <c r="AB1505" s="54">
        <f t="shared" si="355"/>
        <v>1890000</v>
      </c>
      <c r="AC1505" s="54">
        <f>ROUNDUP(装备强化!$F$3*INDEX(装备强化!$C$12:$C$26,MATCH(装备强化附表!AC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1050</v>
      </c>
      <c r="AD1505" s="54">
        <f t="shared" si="356"/>
        <v>2100000</v>
      </c>
      <c r="AE1505" s="54">
        <f>ROUNDUP(装备强化!$F$3*INDEX(装备强化!$C$12:$C$26,MATCH(装备强化附表!AE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1155</v>
      </c>
      <c r="AF1505" s="54">
        <f t="shared" si="357"/>
        <v>2310000</v>
      </c>
      <c r="AG1505" s="54">
        <f>ROUNDUP(装备强化!$F$3*INDEX(装备强化!$C$12:$C$26,MATCH(装备强化附表!AG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1260</v>
      </c>
      <c r="AH1505" s="54">
        <f t="shared" si="358"/>
        <v>2520000</v>
      </c>
      <c r="AI1505" s="54">
        <f>ROUNDUP(装备强化!$F$3*INDEX(装备强化!$C$12:$C$26,MATCH(装备强化附表!AI$1,装备强化!$B$12:$B$26,0))*INDEX(装备强化!$G$12:$G$16,MATCH(装备强化附表!$D1505,装备强化!$F$12:$F$16,0))*(INDEX(装备强化!$K$12:$K$26,MATCH(装备强化附表!$E1505,装备强化!$J$12:$J$26,0))+IF($B1505=1,装备强化!$K$28,0))*INDEX(装备强化!$O$12:$O$21,MATCH(装备强化附表!$C1505,装备强化!$N$12:$N$21,0)),0)</f>
        <v>1365</v>
      </c>
      <c r="AJ1505" s="54">
        <f t="shared" si="359"/>
        <v>2730000</v>
      </c>
    </row>
    <row r="1506" spans="1:36">
      <c r="A1506" t="s">
        <v>1254</v>
      </c>
      <c r="B1506">
        <v>1</v>
      </c>
      <c r="C1506" t="s">
        <v>127</v>
      </c>
      <c r="D1506" t="s">
        <v>315</v>
      </c>
      <c r="E1506">
        <v>40</v>
      </c>
      <c r="F1506" t="s">
        <v>135</v>
      </c>
      <c r="G1506" s="54">
        <f>ROUNDUP(装备强化!$F$3*INDEX(装备强化!$C$12:$C$26,MATCH(装备强化附表!G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68</v>
      </c>
      <c r="H1506" s="54">
        <f t="shared" si="345"/>
        <v>136000</v>
      </c>
      <c r="I1506" s="54">
        <f>ROUNDUP(装备强化!$F$3*INDEX(装备强化!$C$12:$C$26,MATCH(装备强化附表!I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102</v>
      </c>
      <c r="J1506" s="54">
        <f t="shared" si="346"/>
        <v>204000</v>
      </c>
      <c r="K1506" s="54">
        <f>ROUNDUP(装备强化!$F$3*INDEX(装备强化!$C$12:$C$26,MATCH(装备强化附表!K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152</v>
      </c>
      <c r="L1506" s="54">
        <f t="shared" si="347"/>
        <v>304000</v>
      </c>
      <c r="M1506" s="54">
        <f>ROUNDUP(装备强化!$F$3*INDEX(装备强化!$C$12:$C$26,MATCH(装备强化附表!M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186</v>
      </c>
      <c r="N1506" s="54">
        <f t="shared" si="348"/>
        <v>372000</v>
      </c>
      <c r="O1506" s="54">
        <f>ROUNDUP(装备强化!$F$3*INDEX(装备强化!$C$12:$C$26,MATCH(装备强化附表!O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237</v>
      </c>
      <c r="P1506" s="54">
        <f t="shared" si="349"/>
        <v>474000</v>
      </c>
      <c r="Q1506" s="54">
        <f>ROUNDUP(装备强化!$F$3*INDEX(装备强化!$C$12:$C$26,MATCH(装备强化附表!Q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422</v>
      </c>
      <c r="R1506" s="54">
        <f t="shared" si="350"/>
        <v>844000</v>
      </c>
      <c r="S1506" s="54">
        <f>ROUNDUP(装备强化!$F$3*INDEX(装备强化!$C$12:$C$26,MATCH(装备强化附表!S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490</v>
      </c>
      <c r="T1506" s="54">
        <f t="shared" si="351"/>
        <v>980000</v>
      </c>
      <c r="U1506" s="54">
        <f>ROUNDUP(装备强化!$F$3*INDEX(装备强化!$C$12:$C$26,MATCH(装备强化附表!U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557</v>
      </c>
      <c r="V1506" s="54">
        <f t="shared" si="352"/>
        <v>1114000</v>
      </c>
      <c r="W1506" s="54">
        <f>ROUNDUP(装备强化!$F$3*INDEX(装备强化!$C$12:$C$26,MATCH(装备强化附表!W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625</v>
      </c>
      <c r="X1506" s="54">
        <f t="shared" si="353"/>
        <v>1250000</v>
      </c>
      <c r="Y1506" s="54">
        <f>ROUNDUP(装备强化!$F$3*INDEX(装备强化!$C$12:$C$26,MATCH(装备强化附表!Y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692</v>
      </c>
      <c r="Z1506" s="54">
        <f t="shared" si="354"/>
        <v>1384000</v>
      </c>
      <c r="AA1506" s="54">
        <f>ROUNDUP(装备强化!$F$3*INDEX(装备强化!$C$12:$C$26,MATCH(装备强化附表!AA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1215</v>
      </c>
      <c r="AB1506" s="54">
        <f t="shared" si="355"/>
        <v>2430000</v>
      </c>
      <c r="AC1506" s="54">
        <f>ROUNDUP(装备强化!$F$3*INDEX(装备强化!$C$12:$C$26,MATCH(装备强化附表!AC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1350</v>
      </c>
      <c r="AD1506" s="54">
        <f t="shared" si="356"/>
        <v>2700000</v>
      </c>
      <c r="AE1506" s="54">
        <f>ROUNDUP(装备强化!$F$3*INDEX(装备强化!$C$12:$C$26,MATCH(装备强化附表!AE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1485</v>
      </c>
      <c r="AF1506" s="54">
        <f t="shared" si="357"/>
        <v>2970000</v>
      </c>
      <c r="AG1506" s="54">
        <f>ROUNDUP(装备强化!$F$3*INDEX(装备强化!$C$12:$C$26,MATCH(装备强化附表!AG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1620</v>
      </c>
      <c r="AH1506" s="54">
        <f t="shared" si="358"/>
        <v>3240000</v>
      </c>
      <c r="AI1506" s="54">
        <f>ROUNDUP(装备强化!$F$3*INDEX(装备强化!$C$12:$C$26,MATCH(装备强化附表!AI$1,装备强化!$B$12:$B$26,0))*INDEX(装备强化!$G$12:$G$16,MATCH(装备强化附表!$D1506,装备强化!$F$12:$F$16,0))*(INDEX(装备强化!$K$12:$K$26,MATCH(装备强化附表!$E1506,装备强化!$J$12:$J$26,0))+IF($B1506=1,装备强化!$K$28,0))*INDEX(装备强化!$O$12:$O$21,MATCH(装备强化附表!$C1506,装备强化!$N$12:$N$21,0)),0)</f>
        <v>1755</v>
      </c>
      <c r="AJ1506" s="54">
        <f t="shared" si="359"/>
        <v>3510000</v>
      </c>
    </row>
    <row r="1507" spans="1:36">
      <c r="A1507" t="s">
        <v>1259</v>
      </c>
      <c r="B1507">
        <v>0</v>
      </c>
      <c r="C1507" t="s">
        <v>128</v>
      </c>
      <c r="D1507" t="s">
        <v>315</v>
      </c>
      <c r="E1507">
        <v>40</v>
      </c>
      <c r="F1507" t="s">
        <v>135</v>
      </c>
      <c r="G1507" s="54">
        <f>ROUNDUP(装备强化!$F$3*INDEX(装备强化!$C$12:$C$26,MATCH(装备强化附表!G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33</v>
      </c>
      <c r="H1507" s="54">
        <f t="shared" si="345"/>
        <v>66000</v>
      </c>
      <c r="I1507" s="54">
        <f>ROUNDUP(装备强化!$F$3*INDEX(装备强化!$C$12:$C$26,MATCH(装备强化附表!I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50</v>
      </c>
      <c r="J1507" s="54">
        <f t="shared" si="346"/>
        <v>100000</v>
      </c>
      <c r="K1507" s="54">
        <f>ROUNDUP(装备强化!$F$3*INDEX(装备强化!$C$12:$C$26,MATCH(装备强化附表!K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74</v>
      </c>
      <c r="L1507" s="54">
        <f t="shared" si="347"/>
        <v>148000</v>
      </c>
      <c r="M1507" s="54">
        <f>ROUNDUP(装备强化!$F$3*INDEX(装备强化!$C$12:$C$26,MATCH(装备强化附表!M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91</v>
      </c>
      <c r="N1507" s="54">
        <f t="shared" si="348"/>
        <v>182000</v>
      </c>
      <c r="O1507" s="54">
        <f>ROUNDUP(装备强化!$F$3*INDEX(装备强化!$C$12:$C$26,MATCH(装备强化附表!O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115</v>
      </c>
      <c r="P1507" s="54">
        <f t="shared" si="349"/>
        <v>230000</v>
      </c>
      <c r="Q1507" s="54">
        <f>ROUNDUP(装备强化!$F$3*INDEX(装备强化!$C$12:$C$26,MATCH(装备强化附表!Q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206</v>
      </c>
      <c r="R1507" s="54">
        <f t="shared" si="350"/>
        <v>412000</v>
      </c>
      <c r="S1507" s="54">
        <f>ROUNDUP(装备强化!$F$3*INDEX(装备强化!$C$12:$C$26,MATCH(装备强化附表!S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238</v>
      </c>
      <c r="T1507" s="54">
        <f t="shared" si="351"/>
        <v>476000</v>
      </c>
      <c r="U1507" s="54">
        <f>ROUNDUP(装备强化!$F$3*INDEX(装备强化!$C$12:$C$26,MATCH(装备强化附表!U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271</v>
      </c>
      <c r="V1507" s="54">
        <f t="shared" si="352"/>
        <v>542000</v>
      </c>
      <c r="W1507" s="54">
        <f>ROUNDUP(装备强化!$F$3*INDEX(装备强化!$C$12:$C$26,MATCH(装备强化附表!W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304</v>
      </c>
      <c r="X1507" s="54">
        <f t="shared" si="353"/>
        <v>608000</v>
      </c>
      <c r="Y1507" s="54">
        <f>ROUNDUP(装备强化!$F$3*INDEX(装备强化!$C$12:$C$26,MATCH(装备强化附表!Y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337</v>
      </c>
      <c r="Z1507" s="54">
        <f t="shared" si="354"/>
        <v>674000</v>
      </c>
      <c r="AA1507" s="54">
        <f>ROUNDUP(装备强化!$F$3*INDEX(装备强化!$C$12:$C$26,MATCH(装备强化附表!AA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591</v>
      </c>
      <c r="AB1507" s="54">
        <f t="shared" si="355"/>
        <v>1182000</v>
      </c>
      <c r="AC1507" s="54">
        <f>ROUNDUP(装备强化!$F$3*INDEX(装备强化!$C$12:$C$26,MATCH(装备强化附表!AC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657</v>
      </c>
      <c r="AD1507" s="54">
        <f t="shared" si="356"/>
        <v>1314000</v>
      </c>
      <c r="AE1507" s="54">
        <f>ROUNDUP(装备强化!$F$3*INDEX(装备强化!$C$12:$C$26,MATCH(装备强化附表!AE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722</v>
      </c>
      <c r="AF1507" s="54">
        <f t="shared" si="357"/>
        <v>1444000</v>
      </c>
      <c r="AG1507" s="54">
        <f>ROUNDUP(装备强化!$F$3*INDEX(装备强化!$C$12:$C$26,MATCH(装备强化附表!AG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788</v>
      </c>
      <c r="AH1507" s="54">
        <f t="shared" si="358"/>
        <v>1576000</v>
      </c>
      <c r="AI1507" s="54">
        <f>ROUNDUP(装备强化!$F$3*INDEX(装备强化!$C$12:$C$26,MATCH(装备强化附表!AI$1,装备强化!$B$12:$B$26,0))*INDEX(装备强化!$G$12:$G$16,MATCH(装备强化附表!$D1507,装备强化!$F$12:$F$16,0))*(INDEX(装备强化!$K$12:$K$26,MATCH(装备强化附表!$E1507,装备强化!$J$12:$J$26,0))+IF($B1507=1,装备强化!$K$28,0))*INDEX(装备强化!$O$12:$O$21,MATCH(装备强化附表!$C1507,装备强化!$N$12:$N$21,0)),0)</f>
        <v>854</v>
      </c>
      <c r="AJ1507" s="54">
        <f t="shared" si="359"/>
        <v>1708000</v>
      </c>
    </row>
    <row r="1508" spans="1:36">
      <c r="A1508" t="s">
        <v>1264</v>
      </c>
      <c r="B1508">
        <v>1</v>
      </c>
      <c r="C1508" t="s">
        <v>128</v>
      </c>
      <c r="D1508" t="s">
        <v>315</v>
      </c>
      <c r="E1508">
        <v>40</v>
      </c>
      <c r="F1508" t="s">
        <v>135</v>
      </c>
      <c r="G1508" s="54">
        <f>ROUNDUP(装备强化!$F$3*INDEX(装备强化!$C$12:$C$26,MATCH(装备强化附表!G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43</v>
      </c>
      <c r="H1508" s="54">
        <f t="shared" si="345"/>
        <v>86000</v>
      </c>
      <c r="I1508" s="54">
        <f>ROUNDUP(装备强化!$F$3*INDEX(装备强化!$C$12:$C$26,MATCH(装备强化附表!I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64</v>
      </c>
      <c r="J1508" s="54">
        <f t="shared" si="346"/>
        <v>128000</v>
      </c>
      <c r="K1508" s="54">
        <f>ROUNDUP(装备强化!$F$3*INDEX(装备强化!$C$12:$C$26,MATCH(装备强化附表!K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95</v>
      </c>
      <c r="L1508" s="54">
        <f t="shared" si="347"/>
        <v>190000</v>
      </c>
      <c r="M1508" s="54">
        <f>ROUNDUP(装备强化!$F$3*INDEX(装备强化!$C$12:$C$26,MATCH(装备强化附表!M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117</v>
      </c>
      <c r="N1508" s="54">
        <f t="shared" si="348"/>
        <v>234000</v>
      </c>
      <c r="O1508" s="54">
        <f>ROUNDUP(装备强化!$F$3*INDEX(装备强化!$C$12:$C$26,MATCH(装备强化附表!O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148</v>
      </c>
      <c r="P1508" s="54">
        <f t="shared" si="349"/>
        <v>296000</v>
      </c>
      <c r="Q1508" s="54">
        <f>ROUNDUP(装备强化!$F$3*INDEX(装备强化!$C$12:$C$26,MATCH(装备强化附表!Q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264</v>
      </c>
      <c r="R1508" s="54">
        <f t="shared" si="350"/>
        <v>528000</v>
      </c>
      <c r="S1508" s="54">
        <f>ROUNDUP(装备强化!$F$3*INDEX(装备强化!$C$12:$C$26,MATCH(装备强化附表!S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306</v>
      </c>
      <c r="T1508" s="54">
        <f t="shared" si="351"/>
        <v>612000</v>
      </c>
      <c r="U1508" s="54">
        <f>ROUNDUP(装备强化!$F$3*INDEX(装备强化!$C$12:$C$26,MATCH(装备强化附表!U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349</v>
      </c>
      <c r="V1508" s="54">
        <f t="shared" si="352"/>
        <v>698000</v>
      </c>
      <c r="W1508" s="54">
        <f>ROUNDUP(装备强化!$F$3*INDEX(装备强化!$C$12:$C$26,MATCH(装备强化附表!W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391</v>
      </c>
      <c r="X1508" s="54">
        <f t="shared" si="353"/>
        <v>782000</v>
      </c>
      <c r="Y1508" s="54">
        <f>ROUNDUP(装备强化!$F$3*INDEX(装备强化!$C$12:$C$26,MATCH(装备强化附表!Y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433</v>
      </c>
      <c r="Z1508" s="54">
        <f t="shared" si="354"/>
        <v>866000</v>
      </c>
      <c r="AA1508" s="54">
        <f>ROUNDUP(装备强化!$F$3*INDEX(装备强化!$C$12:$C$26,MATCH(装备强化附表!AA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760</v>
      </c>
      <c r="AB1508" s="54">
        <f t="shared" si="355"/>
        <v>1520000</v>
      </c>
      <c r="AC1508" s="54">
        <f>ROUNDUP(装备强化!$F$3*INDEX(装备强化!$C$12:$C$26,MATCH(装备强化附表!AC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844</v>
      </c>
      <c r="AD1508" s="54">
        <f t="shared" si="356"/>
        <v>1688000</v>
      </c>
      <c r="AE1508" s="54">
        <f>ROUNDUP(装备强化!$F$3*INDEX(装备强化!$C$12:$C$26,MATCH(装备强化附表!AE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929</v>
      </c>
      <c r="AF1508" s="54">
        <f t="shared" si="357"/>
        <v>1858000</v>
      </c>
      <c r="AG1508" s="54">
        <f>ROUNDUP(装备强化!$F$3*INDEX(装备强化!$C$12:$C$26,MATCH(装备强化附表!AG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1013</v>
      </c>
      <c r="AH1508" s="54">
        <f t="shared" si="358"/>
        <v>2026000</v>
      </c>
      <c r="AI1508" s="54">
        <f>ROUNDUP(装备强化!$F$3*INDEX(装备强化!$C$12:$C$26,MATCH(装备强化附表!AI$1,装备强化!$B$12:$B$26,0))*INDEX(装备强化!$G$12:$G$16,MATCH(装备强化附表!$D1508,装备强化!$F$12:$F$16,0))*(INDEX(装备强化!$K$12:$K$26,MATCH(装备强化附表!$E1508,装备强化!$J$12:$J$26,0))+IF($B1508=1,装备强化!$K$28,0))*INDEX(装备强化!$O$12:$O$21,MATCH(装备强化附表!$C1508,装备强化!$N$12:$N$21,0)),0)</f>
        <v>1097</v>
      </c>
      <c r="AJ1508" s="54">
        <f t="shared" si="359"/>
        <v>2194000</v>
      </c>
    </row>
    <row r="1509" spans="1:36">
      <c r="A1509" t="s">
        <v>1269</v>
      </c>
      <c r="B1509">
        <v>0</v>
      </c>
      <c r="C1509" t="s">
        <v>127</v>
      </c>
      <c r="D1509" t="s">
        <v>315</v>
      </c>
      <c r="E1509">
        <v>40</v>
      </c>
      <c r="F1509" t="s">
        <v>139</v>
      </c>
      <c r="G1509" s="54">
        <f>ROUNDUP(装备强化!$F$3*INDEX(装备强化!$C$12:$C$26,MATCH(装备强化附表!G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53</v>
      </c>
      <c r="H1509" s="54">
        <f t="shared" si="345"/>
        <v>106000</v>
      </c>
      <c r="I1509" s="54">
        <f>ROUNDUP(装备强化!$F$3*INDEX(装备强化!$C$12:$C$26,MATCH(装备强化附表!I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79</v>
      </c>
      <c r="J1509" s="54">
        <f t="shared" si="346"/>
        <v>158000</v>
      </c>
      <c r="K1509" s="54">
        <f>ROUNDUP(装备强化!$F$3*INDEX(装备强化!$C$12:$C$26,MATCH(装备强化附表!K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119</v>
      </c>
      <c r="L1509" s="54">
        <f t="shared" si="347"/>
        <v>238000</v>
      </c>
      <c r="M1509" s="54">
        <f>ROUNDUP(装备强化!$F$3*INDEX(装备强化!$C$12:$C$26,MATCH(装备强化附表!M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145</v>
      </c>
      <c r="N1509" s="54">
        <f t="shared" si="348"/>
        <v>290000</v>
      </c>
      <c r="O1509" s="54">
        <f>ROUNDUP(装备强化!$F$3*INDEX(装备强化!$C$12:$C$26,MATCH(装备强化附表!O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184</v>
      </c>
      <c r="P1509" s="54">
        <f t="shared" si="349"/>
        <v>368000</v>
      </c>
      <c r="Q1509" s="54">
        <f>ROUNDUP(装备强化!$F$3*INDEX(装备强化!$C$12:$C$26,MATCH(装备强化附表!Q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329</v>
      </c>
      <c r="R1509" s="54">
        <f t="shared" si="350"/>
        <v>658000</v>
      </c>
      <c r="S1509" s="54">
        <f>ROUNDUP(装备强化!$F$3*INDEX(装备强化!$C$12:$C$26,MATCH(装备强化附表!S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381</v>
      </c>
      <c r="T1509" s="54">
        <f t="shared" si="351"/>
        <v>762000</v>
      </c>
      <c r="U1509" s="54">
        <f>ROUNDUP(装备强化!$F$3*INDEX(装备强化!$C$12:$C$26,MATCH(装备强化附表!U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434</v>
      </c>
      <c r="V1509" s="54">
        <f t="shared" si="352"/>
        <v>868000</v>
      </c>
      <c r="W1509" s="54">
        <f>ROUNDUP(装备强化!$F$3*INDEX(装备强化!$C$12:$C$26,MATCH(装备强化附表!W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486</v>
      </c>
      <c r="X1509" s="54">
        <f t="shared" si="353"/>
        <v>972000</v>
      </c>
      <c r="Y1509" s="54">
        <f>ROUNDUP(装备强化!$F$3*INDEX(装备强化!$C$12:$C$26,MATCH(装备强化附表!Y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539</v>
      </c>
      <c r="Z1509" s="54">
        <f t="shared" si="354"/>
        <v>1078000</v>
      </c>
      <c r="AA1509" s="54">
        <f>ROUNDUP(装备强化!$F$3*INDEX(装备强化!$C$12:$C$26,MATCH(装备强化附表!AA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945</v>
      </c>
      <c r="AB1509" s="54">
        <f t="shared" si="355"/>
        <v>1890000</v>
      </c>
      <c r="AC1509" s="54">
        <f>ROUNDUP(装备强化!$F$3*INDEX(装备强化!$C$12:$C$26,MATCH(装备强化附表!AC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1050</v>
      </c>
      <c r="AD1509" s="54">
        <f t="shared" si="356"/>
        <v>2100000</v>
      </c>
      <c r="AE1509" s="54">
        <f>ROUNDUP(装备强化!$F$3*INDEX(装备强化!$C$12:$C$26,MATCH(装备强化附表!AE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1155</v>
      </c>
      <c r="AF1509" s="54">
        <f t="shared" si="357"/>
        <v>2310000</v>
      </c>
      <c r="AG1509" s="54">
        <f>ROUNDUP(装备强化!$F$3*INDEX(装备强化!$C$12:$C$26,MATCH(装备强化附表!AG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1260</v>
      </c>
      <c r="AH1509" s="54">
        <f t="shared" si="358"/>
        <v>2520000</v>
      </c>
      <c r="AI1509" s="54">
        <f>ROUNDUP(装备强化!$F$3*INDEX(装备强化!$C$12:$C$26,MATCH(装备强化附表!AI$1,装备强化!$B$12:$B$26,0))*INDEX(装备强化!$G$12:$G$16,MATCH(装备强化附表!$D1509,装备强化!$F$12:$F$16,0))*(INDEX(装备强化!$K$12:$K$26,MATCH(装备强化附表!$E1509,装备强化!$J$12:$J$26,0))+IF($B1509=1,装备强化!$K$28,0))*INDEX(装备强化!$O$12:$O$21,MATCH(装备强化附表!$C1509,装备强化!$N$12:$N$21,0)),0)</f>
        <v>1365</v>
      </c>
      <c r="AJ1509" s="54">
        <f t="shared" si="359"/>
        <v>2730000</v>
      </c>
    </row>
    <row r="1510" spans="1:36">
      <c r="A1510" t="s">
        <v>1274</v>
      </c>
      <c r="B1510">
        <v>1</v>
      </c>
      <c r="C1510" t="s">
        <v>127</v>
      </c>
      <c r="D1510" t="s">
        <v>315</v>
      </c>
      <c r="E1510">
        <v>40</v>
      </c>
      <c r="F1510" t="s">
        <v>139</v>
      </c>
      <c r="G1510" s="54">
        <f>ROUNDUP(装备强化!$F$3*INDEX(装备强化!$C$12:$C$26,MATCH(装备强化附表!G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68</v>
      </c>
      <c r="H1510" s="54">
        <f t="shared" si="345"/>
        <v>136000</v>
      </c>
      <c r="I1510" s="54">
        <f>ROUNDUP(装备强化!$F$3*INDEX(装备强化!$C$12:$C$26,MATCH(装备强化附表!I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102</v>
      </c>
      <c r="J1510" s="54">
        <f t="shared" si="346"/>
        <v>204000</v>
      </c>
      <c r="K1510" s="54">
        <f>ROUNDUP(装备强化!$F$3*INDEX(装备强化!$C$12:$C$26,MATCH(装备强化附表!K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152</v>
      </c>
      <c r="L1510" s="54">
        <f t="shared" si="347"/>
        <v>304000</v>
      </c>
      <c r="M1510" s="54">
        <f>ROUNDUP(装备强化!$F$3*INDEX(装备强化!$C$12:$C$26,MATCH(装备强化附表!M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186</v>
      </c>
      <c r="N1510" s="54">
        <f t="shared" si="348"/>
        <v>372000</v>
      </c>
      <c r="O1510" s="54">
        <f>ROUNDUP(装备强化!$F$3*INDEX(装备强化!$C$12:$C$26,MATCH(装备强化附表!O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237</v>
      </c>
      <c r="P1510" s="54">
        <f t="shared" si="349"/>
        <v>474000</v>
      </c>
      <c r="Q1510" s="54">
        <f>ROUNDUP(装备强化!$F$3*INDEX(装备强化!$C$12:$C$26,MATCH(装备强化附表!Q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422</v>
      </c>
      <c r="R1510" s="54">
        <f t="shared" si="350"/>
        <v>844000</v>
      </c>
      <c r="S1510" s="54">
        <f>ROUNDUP(装备强化!$F$3*INDEX(装备强化!$C$12:$C$26,MATCH(装备强化附表!S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490</v>
      </c>
      <c r="T1510" s="54">
        <f t="shared" si="351"/>
        <v>980000</v>
      </c>
      <c r="U1510" s="54">
        <f>ROUNDUP(装备强化!$F$3*INDEX(装备强化!$C$12:$C$26,MATCH(装备强化附表!U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557</v>
      </c>
      <c r="V1510" s="54">
        <f t="shared" si="352"/>
        <v>1114000</v>
      </c>
      <c r="W1510" s="54">
        <f>ROUNDUP(装备强化!$F$3*INDEX(装备强化!$C$12:$C$26,MATCH(装备强化附表!W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625</v>
      </c>
      <c r="X1510" s="54">
        <f t="shared" si="353"/>
        <v>1250000</v>
      </c>
      <c r="Y1510" s="54">
        <f>ROUNDUP(装备强化!$F$3*INDEX(装备强化!$C$12:$C$26,MATCH(装备强化附表!Y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692</v>
      </c>
      <c r="Z1510" s="54">
        <f t="shared" si="354"/>
        <v>1384000</v>
      </c>
      <c r="AA1510" s="54">
        <f>ROUNDUP(装备强化!$F$3*INDEX(装备强化!$C$12:$C$26,MATCH(装备强化附表!AA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1215</v>
      </c>
      <c r="AB1510" s="54">
        <f t="shared" si="355"/>
        <v>2430000</v>
      </c>
      <c r="AC1510" s="54">
        <f>ROUNDUP(装备强化!$F$3*INDEX(装备强化!$C$12:$C$26,MATCH(装备强化附表!AC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1350</v>
      </c>
      <c r="AD1510" s="54">
        <f t="shared" si="356"/>
        <v>2700000</v>
      </c>
      <c r="AE1510" s="54">
        <f>ROUNDUP(装备强化!$F$3*INDEX(装备强化!$C$12:$C$26,MATCH(装备强化附表!AE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1485</v>
      </c>
      <c r="AF1510" s="54">
        <f t="shared" si="357"/>
        <v>2970000</v>
      </c>
      <c r="AG1510" s="54">
        <f>ROUNDUP(装备强化!$F$3*INDEX(装备强化!$C$12:$C$26,MATCH(装备强化附表!AG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1620</v>
      </c>
      <c r="AH1510" s="54">
        <f t="shared" si="358"/>
        <v>3240000</v>
      </c>
      <c r="AI1510" s="54">
        <f>ROUNDUP(装备强化!$F$3*INDEX(装备强化!$C$12:$C$26,MATCH(装备强化附表!AI$1,装备强化!$B$12:$B$26,0))*INDEX(装备强化!$G$12:$G$16,MATCH(装备强化附表!$D1510,装备强化!$F$12:$F$16,0))*(INDEX(装备强化!$K$12:$K$26,MATCH(装备强化附表!$E1510,装备强化!$J$12:$J$26,0))+IF($B1510=1,装备强化!$K$28,0))*INDEX(装备强化!$O$12:$O$21,MATCH(装备强化附表!$C1510,装备强化!$N$12:$N$21,0)),0)</f>
        <v>1755</v>
      </c>
      <c r="AJ1510" s="54">
        <f t="shared" si="359"/>
        <v>3510000</v>
      </c>
    </row>
    <row r="1511" spans="1:36">
      <c r="A1511" t="s">
        <v>1279</v>
      </c>
      <c r="B1511">
        <v>0</v>
      </c>
      <c r="C1511" t="s">
        <v>128</v>
      </c>
      <c r="D1511" t="s">
        <v>315</v>
      </c>
      <c r="E1511">
        <v>40</v>
      </c>
      <c r="F1511" t="s">
        <v>139</v>
      </c>
      <c r="G1511" s="54">
        <f>ROUNDUP(装备强化!$F$3*INDEX(装备强化!$C$12:$C$26,MATCH(装备强化附表!G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33</v>
      </c>
      <c r="H1511" s="54">
        <f t="shared" si="345"/>
        <v>66000</v>
      </c>
      <c r="I1511" s="54">
        <f>ROUNDUP(装备强化!$F$3*INDEX(装备强化!$C$12:$C$26,MATCH(装备强化附表!I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50</v>
      </c>
      <c r="J1511" s="54">
        <f t="shared" si="346"/>
        <v>100000</v>
      </c>
      <c r="K1511" s="54">
        <f>ROUNDUP(装备强化!$F$3*INDEX(装备强化!$C$12:$C$26,MATCH(装备强化附表!K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74</v>
      </c>
      <c r="L1511" s="54">
        <f t="shared" si="347"/>
        <v>148000</v>
      </c>
      <c r="M1511" s="54">
        <f>ROUNDUP(装备强化!$F$3*INDEX(装备强化!$C$12:$C$26,MATCH(装备强化附表!M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91</v>
      </c>
      <c r="N1511" s="54">
        <f t="shared" si="348"/>
        <v>182000</v>
      </c>
      <c r="O1511" s="54">
        <f>ROUNDUP(装备强化!$F$3*INDEX(装备强化!$C$12:$C$26,MATCH(装备强化附表!O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115</v>
      </c>
      <c r="P1511" s="54">
        <f t="shared" si="349"/>
        <v>230000</v>
      </c>
      <c r="Q1511" s="54">
        <f>ROUNDUP(装备强化!$F$3*INDEX(装备强化!$C$12:$C$26,MATCH(装备强化附表!Q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206</v>
      </c>
      <c r="R1511" s="54">
        <f t="shared" si="350"/>
        <v>412000</v>
      </c>
      <c r="S1511" s="54">
        <f>ROUNDUP(装备强化!$F$3*INDEX(装备强化!$C$12:$C$26,MATCH(装备强化附表!S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238</v>
      </c>
      <c r="T1511" s="54">
        <f t="shared" si="351"/>
        <v>476000</v>
      </c>
      <c r="U1511" s="54">
        <f>ROUNDUP(装备强化!$F$3*INDEX(装备强化!$C$12:$C$26,MATCH(装备强化附表!U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271</v>
      </c>
      <c r="V1511" s="54">
        <f t="shared" si="352"/>
        <v>542000</v>
      </c>
      <c r="W1511" s="54">
        <f>ROUNDUP(装备强化!$F$3*INDEX(装备强化!$C$12:$C$26,MATCH(装备强化附表!W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304</v>
      </c>
      <c r="X1511" s="54">
        <f t="shared" si="353"/>
        <v>608000</v>
      </c>
      <c r="Y1511" s="54">
        <f>ROUNDUP(装备强化!$F$3*INDEX(装备强化!$C$12:$C$26,MATCH(装备强化附表!Y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337</v>
      </c>
      <c r="Z1511" s="54">
        <f t="shared" si="354"/>
        <v>674000</v>
      </c>
      <c r="AA1511" s="54">
        <f>ROUNDUP(装备强化!$F$3*INDEX(装备强化!$C$12:$C$26,MATCH(装备强化附表!AA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591</v>
      </c>
      <c r="AB1511" s="54">
        <f t="shared" si="355"/>
        <v>1182000</v>
      </c>
      <c r="AC1511" s="54">
        <f>ROUNDUP(装备强化!$F$3*INDEX(装备强化!$C$12:$C$26,MATCH(装备强化附表!AC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657</v>
      </c>
      <c r="AD1511" s="54">
        <f t="shared" si="356"/>
        <v>1314000</v>
      </c>
      <c r="AE1511" s="54">
        <f>ROUNDUP(装备强化!$F$3*INDEX(装备强化!$C$12:$C$26,MATCH(装备强化附表!AE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722</v>
      </c>
      <c r="AF1511" s="54">
        <f t="shared" si="357"/>
        <v>1444000</v>
      </c>
      <c r="AG1511" s="54">
        <f>ROUNDUP(装备强化!$F$3*INDEX(装备强化!$C$12:$C$26,MATCH(装备强化附表!AG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788</v>
      </c>
      <c r="AH1511" s="54">
        <f t="shared" si="358"/>
        <v>1576000</v>
      </c>
      <c r="AI1511" s="54">
        <f>ROUNDUP(装备强化!$F$3*INDEX(装备强化!$C$12:$C$26,MATCH(装备强化附表!AI$1,装备强化!$B$12:$B$26,0))*INDEX(装备强化!$G$12:$G$16,MATCH(装备强化附表!$D1511,装备强化!$F$12:$F$16,0))*(INDEX(装备强化!$K$12:$K$26,MATCH(装备强化附表!$E1511,装备强化!$J$12:$J$26,0))+IF($B1511=1,装备强化!$K$28,0))*INDEX(装备强化!$O$12:$O$21,MATCH(装备强化附表!$C1511,装备强化!$N$12:$N$21,0)),0)</f>
        <v>854</v>
      </c>
      <c r="AJ1511" s="54">
        <f t="shared" si="359"/>
        <v>1708000</v>
      </c>
    </row>
    <row r="1512" spans="1:36">
      <c r="A1512" t="s">
        <v>1284</v>
      </c>
      <c r="B1512">
        <v>1</v>
      </c>
      <c r="C1512" t="s">
        <v>128</v>
      </c>
      <c r="D1512" t="s">
        <v>315</v>
      </c>
      <c r="E1512">
        <v>40</v>
      </c>
      <c r="F1512" t="s">
        <v>139</v>
      </c>
      <c r="G1512" s="54">
        <f>ROUNDUP(装备强化!$F$3*INDEX(装备强化!$C$12:$C$26,MATCH(装备强化附表!G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43</v>
      </c>
      <c r="H1512" s="54">
        <f t="shared" si="345"/>
        <v>86000</v>
      </c>
      <c r="I1512" s="54">
        <f>ROUNDUP(装备强化!$F$3*INDEX(装备强化!$C$12:$C$26,MATCH(装备强化附表!I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64</v>
      </c>
      <c r="J1512" s="54">
        <f t="shared" si="346"/>
        <v>128000</v>
      </c>
      <c r="K1512" s="54">
        <f>ROUNDUP(装备强化!$F$3*INDEX(装备强化!$C$12:$C$26,MATCH(装备强化附表!K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95</v>
      </c>
      <c r="L1512" s="54">
        <f t="shared" si="347"/>
        <v>190000</v>
      </c>
      <c r="M1512" s="54">
        <f>ROUNDUP(装备强化!$F$3*INDEX(装备强化!$C$12:$C$26,MATCH(装备强化附表!M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117</v>
      </c>
      <c r="N1512" s="54">
        <f t="shared" si="348"/>
        <v>234000</v>
      </c>
      <c r="O1512" s="54">
        <f>ROUNDUP(装备强化!$F$3*INDEX(装备强化!$C$12:$C$26,MATCH(装备强化附表!O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148</v>
      </c>
      <c r="P1512" s="54">
        <f t="shared" si="349"/>
        <v>296000</v>
      </c>
      <c r="Q1512" s="54">
        <f>ROUNDUP(装备强化!$F$3*INDEX(装备强化!$C$12:$C$26,MATCH(装备强化附表!Q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264</v>
      </c>
      <c r="R1512" s="54">
        <f t="shared" si="350"/>
        <v>528000</v>
      </c>
      <c r="S1512" s="54">
        <f>ROUNDUP(装备强化!$F$3*INDEX(装备强化!$C$12:$C$26,MATCH(装备强化附表!S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306</v>
      </c>
      <c r="T1512" s="54">
        <f t="shared" si="351"/>
        <v>612000</v>
      </c>
      <c r="U1512" s="54">
        <f>ROUNDUP(装备强化!$F$3*INDEX(装备强化!$C$12:$C$26,MATCH(装备强化附表!U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349</v>
      </c>
      <c r="V1512" s="54">
        <f t="shared" si="352"/>
        <v>698000</v>
      </c>
      <c r="W1512" s="54">
        <f>ROUNDUP(装备强化!$F$3*INDEX(装备强化!$C$12:$C$26,MATCH(装备强化附表!W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391</v>
      </c>
      <c r="X1512" s="54">
        <f t="shared" si="353"/>
        <v>782000</v>
      </c>
      <c r="Y1512" s="54">
        <f>ROUNDUP(装备强化!$F$3*INDEX(装备强化!$C$12:$C$26,MATCH(装备强化附表!Y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433</v>
      </c>
      <c r="Z1512" s="54">
        <f t="shared" si="354"/>
        <v>866000</v>
      </c>
      <c r="AA1512" s="54">
        <f>ROUNDUP(装备强化!$F$3*INDEX(装备强化!$C$12:$C$26,MATCH(装备强化附表!AA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760</v>
      </c>
      <c r="AB1512" s="54">
        <f t="shared" si="355"/>
        <v>1520000</v>
      </c>
      <c r="AC1512" s="54">
        <f>ROUNDUP(装备强化!$F$3*INDEX(装备强化!$C$12:$C$26,MATCH(装备强化附表!AC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844</v>
      </c>
      <c r="AD1512" s="54">
        <f t="shared" si="356"/>
        <v>1688000</v>
      </c>
      <c r="AE1512" s="54">
        <f>ROUNDUP(装备强化!$F$3*INDEX(装备强化!$C$12:$C$26,MATCH(装备强化附表!AE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929</v>
      </c>
      <c r="AF1512" s="54">
        <f t="shared" si="357"/>
        <v>1858000</v>
      </c>
      <c r="AG1512" s="54">
        <f>ROUNDUP(装备强化!$F$3*INDEX(装备强化!$C$12:$C$26,MATCH(装备强化附表!AG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1013</v>
      </c>
      <c r="AH1512" s="54">
        <f t="shared" si="358"/>
        <v>2026000</v>
      </c>
      <c r="AI1512" s="54">
        <f>ROUNDUP(装备强化!$F$3*INDEX(装备强化!$C$12:$C$26,MATCH(装备强化附表!AI$1,装备强化!$B$12:$B$26,0))*INDEX(装备强化!$G$12:$G$16,MATCH(装备强化附表!$D1512,装备强化!$F$12:$F$16,0))*(INDEX(装备强化!$K$12:$K$26,MATCH(装备强化附表!$E1512,装备强化!$J$12:$J$26,0))+IF($B1512=1,装备强化!$K$28,0))*INDEX(装备强化!$O$12:$O$21,MATCH(装备强化附表!$C1512,装备强化!$N$12:$N$21,0)),0)</f>
        <v>1097</v>
      </c>
      <c r="AJ1512" s="54">
        <f t="shared" si="359"/>
        <v>2194000</v>
      </c>
    </row>
    <row r="1513" spans="1:36">
      <c r="A1513" t="s">
        <v>1289</v>
      </c>
      <c r="B1513">
        <v>0</v>
      </c>
      <c r="C1513" t="s">
        <v>127</v>
      </c>
      <c r="D1513" t="s">
        <v>315</v>
      </c>
      <c r="E1513">
        <v>40</v>
      </c>
      <c r="F1513" t="s">
        <v>137</v>
      </c>
      <c r="G1513" s="54">
        <f>ROUNDUP(装备强化!$F$3*INDEX(装备强化!$C$12:$C$26,MATCH(装备强化附表!G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53</v>
      </c>
      <c r="H1513" s="54">
        <f t="shared" si="345"/>
        <v>106000</v>
      </c>
      <c r="I1513" s="54">
        <f>ROUNDUP(装备强化!$F$3*INDEX(装备强化!$C$12:$C$26,MATCH(装备强化附表!I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79</v>
      </c>
      <c r="J1513" s="54">
        <f t="shared" si="346"/>
        <v>158000</v>
      </c>
      <c r="K1513" s="54">
        <f>ROUNDUP(装备强化!$F$3*INDEX(装备强化!$C$12:$C$26,MATCH(装备强化附表!K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119</v>
      </c>
      <c r="L1513" s="54">
        <f t="shared" si="347"/>
        <v>238000</v>
      </c>
      <c r="M1513" s="54">
        <f>ROUNDUP(装备强化!$F$3*INDEX(装备强化!$C$12:$C$26,MATCH(装备强化附表!M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145</v>
      </c>
      <c r="N1513" s="54">
        <f t="shared" si="348"/>
        <v>290000</v>
      </c>
      <c r="O1513" s="54">
        <f>ROUNDUP(装备强化!$F$3*INDEX(装备强化!$C$12:$C$26,MATCH(装备强化附表!O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184</v>
      </c>
      <c r="P1513" s="54">
        <f t="shared" si="349"/>
        <v>368000</v>
      </c>
      <c r="Q1513" s="54">
        <f>ROUNDUP(装备强化!$F$3*INDEX(装备强化!$C$12:$C$26,MATCH(装备强化附表!Q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329</v>
      </c>
      <c r="R1513" s="54">
        <f t="shared" si="350"/>
        <v>658000</v>
      </c>
      <c r="S1513" s="54">
        <f>ROUNDUP(装备强化!$F$3*INDEX(装备强化!$C$12:$C$26,MATCH(装备强化附表!S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381</v>
      </c>
      <c r="T1513" s="54">
        <f t="shared" si="351"/>
        <v>762000</v>
      </c>
      <c r="U1513" s="54">
        <f>ROUNDUP(装备强化!$F$3*INDEX(装备强化!$C$12:$C$26,MATCH(装备强化附表!U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434</v>
      </c>
      <c r="V1513" s="54">
        <f t="shared" si="352"/>
        <v>868000</v>
      </c>
      <c r="W1513" s="54">
        <f>ROUNDUP(装备强化!$F$3*INDEX(装备强化!$C$12:$C$26,MATCH(装备强化附表!W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486</v>
      </c>
      <c r="X1513" s="54">
        <f t="shared" si="353"/>
        <v>972000</v>
      </c>
      <c r="Y1513" s="54">
        <f>ROUNDUP(装备强化!$F$3*INDEX(装备强化!$C$12:$C$26,MATCH(装备强化附表!Y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539</v>
      </c>
      <c r="Z1513" s="54">
        <f t="shared" si="354"/>
        <v>1078000</v>
      </c>
      <c r="AA1513" s="54">
        <f>ROUNDUP(装备强化!$F$3*INDEX(装备强化!$C$12:$C$26,MATCH(装备强化附表!AA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945</v>
      </c>
      <c r="AB1513" s="54">
        <f t="shared" si="355"/>
        <v>1890000</v>
      </c>
      <c r="AC1513" s="54">
        <f>ROUNDUP(装备强化!$F$3*INDEX(装备强化!$C$12:$C$26,MATCH(装备强化附表!AC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1050</v>
      </c>
      <c r="AD1513" s="54">
        <f t="shared" si="356"/>
        <v>2100000</v>
      </c>
      <c r="AE1513" s="54">
        <f>ROUNDUP(装备强化!$F$3*INDEX(装备强化!$C$12:$C$26,MATCH(装备强化附表!AE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1155</v>
      </c>
      <c r="AF1513" s="54">
        <f t="shared" si="357"/>
        <v>2310000</v>
      </c>
      <c r="AG1513" s="54">
        <f>ROUNDUP(装备强化!$F$3*INDEX(装备强化!$C$12:$C$26,MATCH(装备强化附表!AG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1260</v>
      </c>
      <c r="AH1513" s="54">
        <f t="shared" si="358"/>
        <v>2520000</v>
      </c>
      <c r="AI1513" s="54">
        <f>ROUNDUP(装备强化!$F$3*INDEX(装备强化!$C$12:$C$26,MATCH(装备强化附表!AI$1,装备强化!$B$12:$B$26,0))*INDEX(装备强化!$G$12:$G$16,MATCH(装备强化附表!$D1513,装备强化!$F$12:$F$16,0))*(INDEX(装备强化!$K$12:$K$26,MATCH(装备强化附表!$E1513,装备强化!$J$12:$J$26,0))+IF($B1513=1,装备强化!$K$28,0))*INDEX(装备强化!$O$12:$O$21,MATCH(装备强化附表!$C1513,装备强化!$N$12:$N$21,0)),0)</f>
        <v>1365</v>
      </c>
      <c r="AJ1513" s="54">
        <f t="shared" si="359"/>
        <v>2730000</v>
      </c>
    </row>
    <row r="1514" spans="1:36">
      <c r="A1514" t="s">
        <v>1294</v>
      </c>
      <c r="B1514">
        <v>1</v>
      </c>
      <c r="C1514" t="s">
        <v>127</v>
      </c>
      <c r="D1514" t="s">
        <v>315</v>
      </c>
      <c r="E1514">
        <v>40</v>
      </c>
      <c r="F1514" t="s">
        <v>137</v>
      </c>
      <c r="G1514" s="54">
        <f>ROUNDUP(装备强化!$F$3*INDEX(装备强化!$C$12:$C$26,MATCH(装备强化附表!G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68</v>
      </c>
      <c r="H1514" s="54">
        <f t="shared" si="345"/>
        <v>136000</v>
      </c>
      <c r="I1514" s="54">
        <f>ROUNDUP(装备强化!$F$3*INDEX(装备强化!$C$12:$C$26,MATCH(装备强化附表!I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102</v>
      </c>
      <c r="J1514" s="54">
        <f t="shared" si="346"/>
        <v>204000</v>
      </c>
      <c r="K1514" s="54">
        <f>ROUNDUP(装备强化!$F$3*INDEX(装备强化!$C$12:$C$26,MATCH(装备强化附表!K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152</v>
      </c>
      <c r="L1514" s="54">
        <f t="shared" si="347"/>
        <v>304000</v>
      </c>
      <c r="M1514" s="54">
        <f>ROUNDUP(装备强化!$F$3*INDEX(装备强化!$C$12:$C$26,MATCH(装备强化附表!M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186</v>
      </c>
      <c r="N1514" s="54">
        <f t="shared" si="348"/>
        <v>372000</v>
      </c>
      <c r="O1514" s="54">
        <f>ROUNDUP(装备强化!$F$3*INDEX(装备强化!$C$12:$C$26,MATCH(装备强化附表!O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237</v>
      </c>
      <c r="P1514" s="54">
        <f t="shared" si="349"/>
        <v>474000</v>
      </c>
      <c r="Q1514" s="54">
        <f>ROUNDUP(装备强化!$F$3*INDEX(装备强化!$C$12:$C$26,MATCH(装备强化附表!Q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422</v>
      </c>
      <c r="R1514" s="54">
        <f t="shared" si="350"/>
        <v>844000</v>
      </c>
      <c r="S1514" s="54">
        <f>ROUNDUP(装备强化!$F$3*INDEX(装备强化!$C$12:$C$26,MATCH(装备强化附表!S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490</v>
      </c>
      <c r="T1514" s="54">
        <f t="shared" si="351"/>
        <v>980000</v>
      </c>
      <c r="U1514" s="54">
        <f>ROUNDUP(装备强化!$F$3*INDEX(装备强化!$C$12:$C$26,MATCH(装备强化附表!U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557</v>
      </c>
      <c r="V1514" s="54">
        <f t="shared" si="352"/>
        <v>1114000</v>
      </c>
      <c r="W1514" s="54">
        <f>ROUNDUP(装备强化!$F$3*INDEX(装备强化!$C$12:$C$26,MATCH(装备强化附表!W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625</v>
      </c>
      <c r="X1514" s="54">
        <f t="shared" si="353"/>
        <v>1250000</v>
      </c>
      <c r="Y1514" s="54">
        <f>ROUNDUP(装备强化!$F$3*INDEX(装备强化!$C$12:$C$26,MATCH(装备强化附表!Y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692</v>
      </c>
      <c r="Z1514" s="54">
        <f t="shared" si="354"/>
        <v>1384000</v>
      </c>
      <c r="AA1514" s="54">
        <f>ROUNDUP(装备强化!$F$3*INDEX(装备强化!$C$12:$C$26,MATCH(装备强化附表!AA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1215</v>
      </c>
      <c r="AB1514" s="54">
        <f t="shared" si="355"/>
        <v>2430000</v>
      </c>
      <c r="AC1514" s="54">
        <f>ROUNDUP(装备强化!$F$3*INDEX(装备强化!$C$12:$C$26,MATCH(装备强化附表!AC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1350</v>
      </c>
      <c r="AD1514" s="54">
        <f t="shared" si="356"/>
        <v>2700000</v>
      </c>
      <c r="AE1514" s="54">
        <f>ROUNDUP(装备强化!$F$3*INDEX(装备强化!$C$12:$C$26,MATCH(装备强化附表!AE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1485</v>
      </c>
      <c r="AF1514" s="54">
        <f t="shared" si="357"/>
        <v>2970000</v>
      </c>
      <c r="AG1514" s="54">
        <f>ROUNDUP(装备强化!$F$3*INDEX(装备强化!$C$12:$C$26,MATCH(装备强化附表!AG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1620</v>
      </c>
      <c r="AH1514" s="54">
        <f t="shared" si="358"/>
        <v>3240000</v>
      </c>
      <c r="AI1514" s="54">
        <f>ROUNDUP(装备强化!$F$3*INDEX(装备强化!$C$12:$C$26,MATCH(装备强化附表!AI$1,装备强化!$B$12:$B$26,0))*INDEX(装备强化!$G$12:$G$16,MATCH(装备强化附表!$D1514,装备强化!$F$12:$F$16,0))*(INDEX(装备强化!$K$12:$K$26,MATCH(装备强化附表!$E1514,装备强化!$J$12:$J$26,0))+IF($B1514=1,装备强化!$K$28,0))*INDEX(装备强化!$O$12:$O$21,MATCH(装备强化附表!$C1514,装备强化!$N$12:$N$21,0)),0)</f>
        <v>1755</v>
      </c>
      <c r="AJ1514" s="54">
        <f t="shared" si="359"/>
        <v>3510000</v>
      </c>
    </row>
    <row r="1515" spans="1:36">
      <c r="A1515" t="s">
        <v>1299</v>
      </c>
      <c r="B1515">
        <v>0</v>
      </c>
      <c r="C1515" t="s">
        <v>128</v>
      </c>
      <c r="D1515" t="s">
        <v>315</v>
      </c>
      <c r="E1515">
        <v>40</v>
      </c>
      <c r="F1515" t="s">
        <v>137</v>
      </c>
      <c r="G1515" s="54">
        <f>ROUNDUP(装备强化!$F$3*INDEX(装备强化!$C$12:$C$26,MATCH(装备强化附表!G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33</v>
      </c>
      <c r="H1515" s="54">
        <f t="shared" si="345"/>
        <v>66000</v>
      </c>
      <c r="I1515" s="54">
        <f>ROUNDUP(装备强化!$F$3*INDEX(装备强化!$C$12:$C$26,MATCH(装备强化附表!I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50</v>
      </c>
      <c r="J1515" s="54">
        <f t="shared" si="346"/>
        <v>100000</v>
      </c>
      <c r="K1515" s="54">
        <f>ROUNDUP(装备强化!$F$3*INDEX(装备强化!$C$12:$C$26,MATCH(装备强化附表!K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74</v>
      </c>
      <c r="L1515" s="54">
        <f t="shared" si="347"/>
        <v>148000</v>
      </c>
      <c r="M1515" s="54">
        <f>ROUNDUP(装备强化!$F$3*INDEX(装备强化!$C$12:$C$26,MATCH(装备强化附表!M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91</v>
      </c>
      <c r="N1515" s="54">
        <f t="shared" si="348"/>
        <v>182000</v>
      </c>
      <c r="O1515" s="54">
        <f>ROUNDUP(装备强化!$F$3*INDEX(装备强化!$C$12:$C$26,MATCH(装备强化附表!O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115</v>
      </c>
      <c r="P1515" s="54">
        <f t="shared" si="349"/>
        <v>230000</v>
      </c>
      <c r="Q1515" s="54">
        <f>ROUNDUP(装备强化!$F$3*INDEX(装备强化!$C$12:$C$26,MATCH(装备强化附表!Q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206</v>
      </c>
      <c r="R1515" s="54">
        <f t="shared" si="350"/>
        <v>412000</v>
      </c>
      <c r="S1515" s="54">
        <f>ROUNDUP(装备强化!$F$3*INDEX(装备强化!$C$12:$C$26,MATCH(装备强化附表!S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238</v>
      </c>
      <c r="T1515" s="54">
        <f t="shared" si="351"/>
        <v>476000</v>
      </c>
      <c r="U1515" s="54">
        <f>ROUNDUP(装备强化!$F$3*INDEX(装备强化!$C$12:$C$26,MATCH(装备强化附表!U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271</v>
      </c>
      <c r="V1515" s="54">
        <f t="shared" si="352"/>
        <v>542000</v>
      </c>
      <c r="W1515" s="54">
        <f>ROUNDUP(装备强化!$F$3*INDEX(装备强化!$C$12:$C$26,MATCH(装备强化附表!W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304</v>
      </c>
      <c r="X1515" s="54">
        <f t="shared" si="353"/>
        <v>608000</v>
      </c>
      <c r="Y1515" s="54">
        <f>ROUNDUP(装备强化!$F$3*INDEX(装备强化!$C$12:$C$26,MATCH(装备强化附表!Y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337</v>
      </c>
      <c r="Z1515" s="54">
        <f t="shared" si="354"/>
        <v>674000</v>
      </c>
      <c r="AA1515" s="54">
        <f>ROUNDUP(装备强化!$F$3*INDEX(装备强化!$C$12:$C$26,MATCH(装备强化附表!AA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591</v>
      </c>
      <c r="AB1515" s="54">
        <f t="shared" si="355"/>
        <v>1182000</v>
      </c>
      <c r="AC1515" s="54">
        <f>ROUNDUP(装备强化!$F$3*INDEX(装备强化!$C$12:$C$26,MATCH(装备强化附表!AC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657</v>
      </c>
      <c r="AD1515" s="54">
        <f t="shared" si="356"/>
        <v>1314000</v>
      </c>
      <c r="AE1515" s="54">
        <f>ROUNDUP(装备强化!$F$3*INDEX(装备强化!$C$12:$C$26,MATCH(装备强化附表!AE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722</v>
      </c>
      <c r="AF1515" s="54">
        <f t="shared" si="357"/>
        <v>1444000</v>
      </c>
      <c r="AG1515" s="54">
        <f>ROUNDUP(装备强化!$F$3*INDEX(装备强化!$C$12:$C$26,MATCH(装备强化附表!AG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788</v>
      </c>
      <c r="AH1515" s="54">
        <f t="shared" si="358"/>
        <v>1576000</v>
      </c>
      <c r="AI1515" s="54">
        <f>ROUNDUP(装备强化!$F$3*INDEX(装备强化!$C$12:$C$26,MATCH(装备强化附表!AI$1,装备强化!$B$12:$B$26,0))*INDEX(装备强化!$G$12:$G$16,MATCH(装备强化附表!$D1515,装备强化!$F$12:$F$16,0))*(INDEX(装备强化!$K$12:$K$26,MATCH(装备强化附表!$E1515,装备强化!$J$12:$J$26,0))+IF($B1515=1,装备强化!$K$28,0))*INDEX(装备强化!$O$12:$O$21,MATCH(装备强化附表!$C1515,装备强化!$N$12:$N$21,0)),0)</f>
        <v>854</v>
      </c>
      <c r="AJ1515" s="54">
        <f t="shared" si="359"/>
        <v>1708000</v>
      </c>
    </row>
    <row r="1516" spans="1:36">
      <c r="A1516" t="s">
        <v>1304</v>
      </c>
      <c r="B1516">
        <v>1</v>
      </c>
      <c r="C1516" t="s">
        <v>128</v>
      </c>
      <c r="D1516" t="s">
        <v>315</v>
      </c>
      <c r="E1516">
        <v>40</v>
      </c>
      <c r="F1516" t="s">
        <v>137</v>
      </c>
      <c r="G1516" s="54">
        <f>ROUNDUP(装备强化!$F$3*INDEX(装备强化!$C$12:$C$26,MATCH(装备强化附表!G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43</v>
      </c>
      <c r="H1516" s="54">
        <f t="shared" si="345"/>
        <v>86000</v>
      </c>
      <c r="I1516" s="54">
        <f>ROUNDUP(装备强化!$F$3*INDEX(装备强化!$C$12:$C$26,MATCH(装备强化附表!I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64</v>
      </c>
      <c r="J1516" s="54">
        <f t="shared" si="346"/>
        <v>128000</v>
      </c>
      <c r="K1516" s="54">
        <f>ROUNDUP(装备强化!$F$3*INDEX(装备强化!$C$12:$C$26,MATCH(装备强化附表!K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95</v>
      </c>
      <c r="L1516" s="54">
        <f t="shared" si="347"/>
        <v>190000</v>
      </c>
      <c r="M1516" s="54">
        <f>ROUNDUP(装备强化!$F$3*INDEX(装备强化!$C$12:$C$26,MATCH(装备强化附表!M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117</v>
      </c>
      <c r="N1516" s="54">
        <f t="shared" si="348"/>
        <v>234000</v>
      </c>
      <c r="O1516" s="54">
        <f>ROUNDUP(装备强化!$F$3*INDEX(装备强化!$C$12:$C$26,MATCH(装备强化附表!O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148</v>
      </c>
      <c r="P1516" s="54">
        <f t="shared" si="349"/>
        <v>296000</v>
      </c>
      <c r="Q1516" s="54">
        <f>ROUNDUP(装备强化!$F$3*INDEX(装备强化!$C$12:$C$26,MATCH(装备强化附表!Q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264</v>
      </c>
      <c r="R1516" s="54">
        <f t="shared" si="350"/>
        <v>528000</v>
      </c>
      <c r="S1516" s="54">
        <f>ROUNDUP(装备强化!$F$3*INDEX(装备强化!$C$12:$C$26,MATCH(装备强化附表!S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306</v>
      </c>
      <c r="T1516" s="54">
        <f t="shared" si="351"/>
        <v>612000</v>
      </c>
      <c r="U1516" s="54">
        <f>ROUNDUP(装备强化!$F$3*INDEX(装备强化!$C$12:$C$26,MATCH(装备强化附表!U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349</v>
      </c>
      <c r="V1516" s="54">
        <f t="shared" si="352"/>
        <v>698000</v>
      </c>
      <c r="W1516" s="54">
        <f>ROUNDUP(装备强化!$F$3*INDEX(装备强化!$C$12:$C$26,MATCH(装备强化附表!W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391</v>
      </c>
      <c r="X1516" s="54">
        <f t="shared" si="353"/>
        <v>782000</v>
      </c>
      <c r="Y1516" s="54">
        <f>ROUNDUP(装备强化!$F$3*INDEX(装备强化!$C$12:$C$26,MATCH(装备强化附表!Y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433</v>
      </c>
      <c r="Z1516" s="54">
        <f t="shared" si="354"/>
        <v>866000</v>
      </c>
      <c r="AA1516" s="54">
        <f>ROUNDUP(装备强化!$F$3*INDEX(装备强化!$C$12:$C$26,MATCH(装备强化附表!AA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760</v>
      </c>
      <c r="AB1516" s="54">
        <f t="shared" si="355"/>
        <v>1520000</v>
      </c>
      <c r="AC1516" s="54">
        <f>ROUNDUP(装备强化!$F$3*INDEX(装备强化!$C$12:$C$26,MATCH(装备强化附表!AC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844</v>
      </c>
      <c r="AD1516" s="54">
        <f t="shared" si="356"/>
        <v>1688000</v>
      </c>
      <c r="AE1516" s="54">
        <f>ROUNDUP(装备强化!$F$3*INDEX(装备强化!$C$12:$C$26,MATCH(装备强化附表!AE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929</v>
      </c>
      <c r="AF1516" s="54">
        <f t="shared" si="357"/>
        <v>1858000</v>
      </c>
      <c r="AG1516" s="54">
        <f>ROUNDUP(装备强化!$F$3*INDEX(装备强化!$C$12:$C$26,MATCH(装备强化附表!AG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1013</v>
      </c>
      <c r="AH1516" s="54">
        <f t="shared" si="358"/>
        <v>2026000</v>
      </c>
      <c r="AI1516" s="54">
        <f>ROUNDUP(装备强化!$F$3*INDEX(装备强化!$C$12:$C$26,MATCH(装备强化附表!AI$1,装备强化!$B$12:$B$26,0))*INDEX(装备强化!$G$12:$G$16,MATCH(装备强化附表!$D1516,装备强化!$F$12:$F$16,0))*(INDEX(装备强化!$K$12:$K$26,MATCH(装备强化附表!$E1516,装备强化!$J$12:$J$26,0))+IF($B1516=1,装备强化!$K$28,0))*INDEX(装备强化!$O$12:$O$21,MATCH(装备强化附表!$C1516,装备强化!$N$12:$N$21,0)),0)</f>
        <v>1097</v>
      </c>
      <c r="AJ1516" s="54">
        <f t="shared" si="359"/>
        <v>2194000</v>
      </c>
    </row>
    <row r="1517" spans="1:36">
      <c r="A1517" t="s">
        <v>1309</v>
      </c>
      <c r="B1517">
        <v>0</v>
      </c>
      <c r="C1517" t="s">
        <v>126</v>
      </c>
      <c r="D1517" t="s">
        <v>315</v>
      </c>
      <c r="E1517">
        <v>40</v>
      </c>
      <c r="F1517" t="s">
        <v>232</v>
      </c>
      <c r="G1517" s="54">
        <f>ROUNDUP(装备强化!$F$3*INDEX(装备强化!$C$12:$C$26,MATCH(装备强化附表!G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27</v>
      </c>
      <c r="H1517" s="54">
        <f t="shared" si="345"/>
        <v>54000</v>
      </c>
      <c r="I1517" s="54">
        <f>ROUNDUP(装备强化!$F$3*INDEX(装备强化!$C$12:$C$26,MATCH(装备强化附表!I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40</v>
      </c>
      <c r="J1517" s="54">
        <f t="shared" si="346"/>
        <v>80000</v>
      </c>
      <c r="K1517" s="54">
        <f>ROUNDUP(装备强化!$F$3*INDEX(装备强化!$C$12:$C$26,MATCH(装备强化附表!K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60</v>
      </c>
      <c r="L1517" s="54">
        <f t="shared" si="347"/>
        <v>120000</v>
      </c>
      <c r="M1517" s="54">
        <f>ROUNDUP(装备强化!$F$3*INDEX(装备强化!$C$12:$C$26,MATCH(装备强化附表!M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73</v>
      </c>
      <c r="N1517" s="54">
        <f t="shared" si="348"/>
        <v>146000</v>
      </c>
      <c r="O1517" s="54">
        <f>ROUNDUP(装备强化!$F$3*INDEX(装备强化!$C$12:$C$26,MATCH(装备强化附表!O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92</v>
      </c>
      <c r="P1517" s="54">
        <f t="shared" si="349"/>
        <v>184000</v>
      </c>
      <c r="Q1517" s="54">
        <f>ROUNDUP(装备强化!$F$3*INDEX(装备强化!$C$12:$C$26,MATCH(装备强化附表!Q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165</v>
      </c>
      <c r="R1517" s="54">
        <f t="shared" si="350"/>
        <v>330000</v>
      </c>
      <c r="S1517" s="54">
        <f>ROUNDUP(装备强化!$F$3*INDEX(装备强化!$C$12:$C$26,MATCH(装备强化附表!S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191</v>
      </c>
      <c r="T1517" s="54">
        <f t="shared" si="351"/>
        <v>382000</v>
      </c>
      <c r="U1517" s="54">
        <f>ROUNDUP(装备强化!$F$3*INDEX(装备强化!$C$12:$C$26,MATCH(装备强化附表!U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217</v>
      </c>
      <c r="V1517" s="54">
        <f t="shared" si="352"/>
        <v>434000</v>
      </c>
      <c r="W1517" s="54">
        <f>ROUNDUP(装备强化!$F$3*INDEX(装备强化!$C$12:$C$26,MATCH(装备强化附表!W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243</v>
      </c>
      <c r="X1517" s="54">
        <f t="shared" si="353"/>
        <v>486000</v>
      </c>
      <c r="Y1517" s="54">
        <f>ROUNDUP(装备强化!$F$3*INDEX(装备强化!$C$12:$C$26,MATCH(装备强化附表!Y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270</v>
      </c>
      <c r="Z1517" s="54">
        <f t="shared" si="354"/>
        <v>540000</v>
      </c>
      <c r="AA1517" s="54">
        <f>ROUNDUP(装备强化!$F$3*INDEX(装备强化!$C$12:$C$26,MATCH(装备强化附表!AA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473</v>
      </c>
      <c r="AB1517" s="54">
        <f t="shared" si="355"/>
        <v>946000</v>
      </c>
      <c r="AC1517" s="54">
        <f>ROUNDUP(装备强化!$F$3*INDEX(装备强化!$C$12:$C$26,MATCH(装备强化附表!AC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525</v>
      </c>
      <c r="AD1517" s="54">
        <f t="shared" si="356"/>
        <v>1050000</v>
      </c>
      <c r="AE1517" s="54">
        <f>ROUNDUP(装备强化!$F$3*INDEX(装备强化!$C$12:$C$26,MATCH(装备强化附表!AE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578</v>
      </c>
      <c r="AF1517" s="54">
        <f t="shared" si="357"/>
        <v>1156000</v>
      </c>
      <c r="AG1517" s="54">
        <f>ROUNDUP(装备强化!$F$3*INDEX(装备强化!$C$12:$C$26,MATCH(装备强化附表!AG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630</v>
      </c>
      <c r="AH1517" s="54">
        <f t="shared" si="358"/>
        <v>1260000</v>
      </c>
      <c r="AI1517" s="54">
        <f>ROUNDUP(装备强化!$F$3*INDEX(装备强化!$C$12:$C$26,MATCH(装备强化附表!AI$1,装备强化!$B$12:$B$26,0))*INDEX(装备强化!$G$12:$G$16,MATCH(装备强化附表!$D1517,装备强化!$F$12:$F$16,0))*(INDEX(装备强化!$K$12:$K$26,MATCH(装备强化附表!$E1517,装备强化!$J$12:$J$26,0))+IF($B1517=1,装备强化!$K$28,0))*INDEX(装备强化!$O$12:$O$21,MATCH(装备强化附表!$C1517,装备强化!$N$12:$N$21,0)),0)</f>
        <v>683</v>
      </c>
      <c r="AJ1517" s="54">
        <f t="shared" si="359"/>
        <v>1366000</v>
      </c>
    </row>
    <row r="1518" spans="1:36">
      <c r="A1518" t="s">
        <v>1314</v>
      </c>
      <c r="B1518">
        <v>1</v>
      </c>
      <c r="C1518" t="s">
        <v>126</v>
      </c>
      <c r="D1518" t="s">
        <v>315</v>
      </c>
      <c r="E1518">
        <v>40</v>
      </c>
      <c r="F1518" t="s">
        <v>232</v>
      </c>
      <c r="G1518" s="54">
        <f>ROUNDUP(装备强化!$F$3*INDEX(装备强化!$C$12:$C$26,MATCH(装备强化附表!G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34</v>
      </c>
      <c r="H1518" s="54">
        <f t="shared" si="345"/>
        <v>68000</v>
      </c>
      <c r="I1518" s="54">
        <f>ROUNDUP(装备强化!$F$3*INDEX(装备强化!$C$12:$C$26,MATCH(装备强化附表!I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51</v>
      </c>
      <c r="J1518" s="54">
        <f t="shared" si="346"/>
        <v>102000</v>
      </c>
      <c r="K1518" s="54">
        <f>ROUNDUP(装备强化!$F$3*INDEX(装备强化!$C$12:$C$26,MATCH(装备强化附表!K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76</v>
      </c>
      <c r="L1518" s="54">
        <f t="shared" si="347"/>
        <v>152000</v>
      </c>
      <c r="M1518" s="54">
        <f>ROUNDUP(装备强化!$F$3*INDEX(装备强化!$C$12:$C$26,MATCH(装备强化附表!M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93</v>
      </c>
      <c r="N1518" s="54">
        <f t="shared" si="348"/>
        <v>186000</v>
      </c>
      <c r="O1518" s="54">
        <f>ROUNDUP(装备强化!$F$3*INDEX(装备强化!$C$12:$C$26,MATCH(装备强化附表!O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119</v>
      </c>
      <c r="P1518" s="54">
        <f t="shared" si="349"/>
        <v>238000</v>
      </c>
      <c r="Q1518" s="54">
        <f>ROUNDUP(装备强化!$F$3*INDEX(装备强化!$C$12:$C$26,MATCH(装备强化附表!Q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211</v>
      </c>
      <c r="R1518" s="54">
        <f t="shared" si="350"/>
        <v>422000</v>
      </c>
      <c r="S1518" s="54">
        <f>ROUNDUP(装备强化!$F$3*INDEX(装备强化!$C$12:$C$26,MATCH(装备强化附表!S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245</v>
      </c>
      <c r="T1518" s="54">
        <f t="shared" si="351"/>
        <v>490000</v>
      </c>
      <c r="U1518" s="54">
        <f>ROUNDUP(装备强化!$F$3*INDEX(装备强化!$C$12:$C$26,MATCH(装备强化附表!U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279</v>
      </c>
      <c r="V1518" s="54">
        <f t="shared" si="352"/>
        <v>558000</v>
      </c>
      <c r="W1518" s="54">
        <f>ROUNDUP(装备强化!$F$3*INDEX(装备强化!$C$12:$C$26,MATCH(装备强化附表!W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313</v>
      </c>
      <c r="X1518" s="54">
        <f t="shared" si="353"/>
        <v>626000</v>
      </c>
      <c r="Y1518" s="54">
        <f>ROUNDUP(装备强化!$F$3*INDEX(装备强化!$C$12:$C$26,MATCH(装备强化附表!Y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346</v>
      </c>
      <c r="Z1518" s="54">
        <f t="shared" si="354"/>
        <v>692000</v>
      </c>
      <c r="AA1518" s="54">
        <f>ROUNDUP(装备强化!$F$3*INDEX(装备强化!$C$12:$C$26,MATCH(装备强化附表!AA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608</v>
      </c>
      <c r="AB1518" s="54">
        <f t="shared" si="355"/>
        <v>1216000</v>
      </c>
      <c r="AC1518" s="54">
        <f>ROUNDUP(装备强化!$F$3*INDEX(装备强化!$C$12:$C$26,MATCH(装备强化附表!AC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675</v>
      </c>
      <c r="AD1518" s="54">
        <f t="shared" si="356"/>
        <v>1350000</v>
      </c>
      <c r="AE1518" s="54">
        <f>ROUNDUP(装备强化!$F$3*INDEX(装备强化!$C$12:$C$26,MATCH(装备强化附表!AE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743</v>
      </c>
      <c r="AF1518" s="54">
        <f t="shared" si="357"/>
        <v>1486000</v>
      </c>
      <c r="AG1518" s="54">
        <f>ROUNDUP(装备强化!$F$3*INDEX(装备强化!$C$12:$C$26,MATCH(装备强化附表!AG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810</v>
      </c>
      <c r="AH1518" s="54">
        <f t="shared" si="358"/>
        <v>1620000</v>
      </c>
      <c r="AI1518" s="54">
        <f>ROUNDUP(装备强化!$F$3*INDEX(装备强化!$C$12:$C$26,MATCH(装备强化附表!AI$1,装备强化!$B$12:$B$26,0))*INDEX(装备强化!$G$12:$G$16,MATCH(装备强化附表!$D1518,装备强化!$F$12:$F$16,0))*(INDEX(装备强化!$K$12:$K$26,MATCH(装备强化附表!$E1518,装备强化!$J$12:$J$26,0))+IF($B1518=1,装备强化!$K$28,0))*INDEX(装备强化!$O$12:$O$21,MATCH(装备强化附表!$C1518,装备强化!$N$12:$N$21,0)),0)</f>
        <v>878</v>
      </c>
      <c r="AJ1518" s="54">
        <f t="shared" si="359"/>
        <v>1756000</v>
      </c>
    </row>
    <row r="1519" spans="1:36">
      <c r="A1519" t="s">
        <v>1319</v>
      </c>
      <c r="B1519">
        <v>0</v>
      </c>
      <c r="C1519" t="s">
        <v>129</v>
      </c>
      <c r="D1519" t="s">
        <v>315</v>
      </c>
      <c r="E1519">
        <v>40</v>
      </c>
      <c r="F1519" t="s">
        <v>232</v>
      </c>
      <c r="G1519" s="54">
        <f>ROUNDUP(装备强化!$F$3*INDEX(装备强化!$C$12:$C$26,MATCH(装备强化附表!G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27</v>
      </c>
      <c r="H1519" s="54">
        <f t="shared" si="345"/>
        <v>54000</v>
      </c>
      <c r="I1519" s="54">
        <f>ROUNDUP(装备强化!$F$3*INDEX(装备强化!$C$12:$C$26,MATCH(装备强化附表!I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40</v>
      </c>
      <c r="J1519" s="54">
        <f t="shared" si="346"/>
        <v>80000</v>
      </c>
      <c r="K1519" s="54">
        <f>ROUNDUP(装备强化!$F$3*INDEX(装备强化!$C$12:$C$26,MATCH(装备强化附表!K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60</v>
      </c>
      <c r="L1519" s="54">
        <f t="shared" si="347"/>
        <v>120000</v>
      </c>
      <c r="M1519" s="54">
        <f>ROUNDUP(装备强化!$F$3*INDEX(装备强化!$C$12:$C$26,MATCH(装备强化附表!M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73</v>
      </c>
      <c r="N1519" s="54">
        <f t="shared" si="348"/>
        <v>146000</v>
      </c>
      <c r="O1519" s="54">
        <f>ROUNDUP(装备强化!$F$3*INDEX(装备强化!$C$12:$C$26,MATCH(装备强化附表!O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92</v>
      </c>
      <c r="P1519" s="54">
        <f t="shared" si="349"/>
        <v>184000</v>
      </c>
      <c r="Q1519" s="54">
        <f>ROUNDUP(装备强化!$F$3*INDEX(装备强化!$C$12:$C$26,MATCH(装备强化附表!Q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165</v>
      </c>
      <c r="R1519" s="54">
        <f t="shared" si="350"/>
        <v>330000</v>
      </c>
      <c r="S1519" s="54">
        <f>ROUNDUP(装备强化!$F$3*INDEX(装备强化!$C$12:$C$26,MATCH(装备强化附表!S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191</v>
      </c>
      <c r="T1519" s="54">
        <f t="shared" si="351"/>
        <v>382000</v>
      </c>
      <c r="U1519" s="54">
        <f>ROUNDUP(装备强化!$F$3*INDEX(装备强化!$C$12:$C$26,MATCH(装备强化附表!U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217</v>
      </c>
      <c r="V1519" s="54">
        <f t="shared" si="352"/>
        <v>434000</v>
      </c>
      <c r="W1519" s="54">
        <f>ROUNDUP(装备强化!$F$3*INDEX(装备强化!$C$12:$C$26,MATCH(装备强化附表!W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243</v>
      </c>
      <c r="X1519" s="54">
        <f t="shared" si="353"/>
        <v>486000</v>
      </c>
      <c r="Y1519" s="54">
        <f>ROUNDUP(装备强化!$F$3*INDEX(装备强化!$C$12:$C$26,MATCH(装备强化附表!Y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270</v>
      </c>
      <c r="Z1519" s="54">
        <f t="shared" si="354"/>
        <v>540000</v>
      </c>
      <c r="AA1519" s="54">
        <f>ROUNDUP(装备强化!$F$3*INDEX(装备强化!$C$12:$C$26,MATCH(装备强化附表!AA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473</v>
      </c>
      <c r="AB1519" s="54">
        <f t="shared" si="355"/>
        <v>946000</v>
      </c>
      <c r="AC1519" s="54">
        <f>ROUNDUP(装备强化!$F$3*INDEX(装备强化!$C$12:$C$26,MATCH(装备强化附表!AC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525</v>
      </c>
      <c r="AD1519" s="54">
        <f t="shared" si="356"/>
        <v>1050000</v>
      </c>
      <c r="AE1519" s="54">
        <f>ROUNDUP(装备强化!$F$3*INDEX(装备强化!$C$12:$C$26,MATCH(装备强化附表!AE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578</v>
      </c>
      <c r="AF1519" s="54">
        <f t="shared" si="357"/>
        <v>1156000</v>
      </c>
      <c r="AG1519" s="54">
        <f>ROUNDUP(装备强化!$F$3*INDEX(装备强化!$C$12:$C$26,MATCH(装备强化附表!AG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630</v>
      </c>
      <c r="AH1519" s="54">
        <f t="shared" si="358"/>
        <v>1260000</v>
      </c>
      <c r="AI1519" s="54">
        <f>ROUNDUP(装备强化!$F$3*INDEX(装备强化!$C$12:$C$26,MATCH(装备强化附表!AI$1,装备强化!$B$12:$B$26,0))*INDEX(装备强化!$G$12:$G$16,MATCH(装备强化附表!$D1519,装备强化!$F$12:$F$16,0))*(INDEX(装备强化!$K$12:$K$26,MATCH(装备强化附表!$E1519,装备强化!$J$12:$J$26,0))+IF($B1519=1,装备强化!$K$28,0))*INDEX(装备强化!$O$12:$O$21,MATCH(装备强化附表!$C1519,装备强化!$N$12:$N$21,0)),0)</f>
        <v>683</v>
      </c>
      <c r="AJ1519" s="54">
        <f t="shared" si="359"/>
        <v>1366000</v>
      </c>
    </row>
    <row r="1520" spans="1:36">
      <c r="A1520" t="s">
        <v>1324</v>
      </c>
      <c r="B1520">
        <v>1</v>
      </c>
      <c r="C1520" t="s">
        <v>129</v>
      </c>
      <c r="D1520" t="s">
        <v>315</v>
      </c>
      <c r="E1520">
        <v>40</v>
      </c>
      <c r="F1520" t="s">
        <v>232</v>
      </c>
      <c r="G1520" s="54">
        <f>ROUNDUP(装备强化!$F$3*INDEX(装备强化!$C$12:$C$26,MATCH(装备强化附表!G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34</v>
      </c>
      <c r="H1520" s="54">
        <f t="shared" si="345"/>
        <v>68000</v>
      </c>
      <c r="I1520" s="54">
        <f>ROUNDUP(装备强化!$F$3*INDEX(装备强化!$C$12:$C$26,MATCH(装备强化附表!I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51</v>
      </c>
      <c r="J1520" s="54">
        <f t="shared" si="346"/>
        <v>102000</v>
      </c>
      <c r="K1520" s="54">
        <f>ROUNDUP(装备强化!$F$3*INDEX(装备强化!$C$12:$C$26,MATCH(装备强化附表!K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76</v>
      </c>
      <c r="L1520" s="54">
        <f t="shared" si="347"/>
        <v>152000</v>
      </c>
      <c r="M1520" s="54">
        <f>ROUNDUP(装备强化!$F$3*INDEX(装备强化!$C$12:$C$26,MATCH(装备强化附表!M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93</v>
      </c>
      <c r="N1520" s="54">
        <f t="shared" si="348"/>
        <v>186000</v>
      </c>
      <c r="O1520" s="54">
        <f>ROUNDUP(装备强化!$F$3*INDEX(装备强化!$C$12:$C$26,MATCH(装备强化附表!O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119</v>
      </c>
      <c r="P1520" s="54">
        <f t="shared" si="349"/>
        <v>238000</v>
      </c>
      <c r="Q1520" s="54">
        <f>ROUNDUP(装备强化!$F$3*INDEX(装备强化!$C$12:$C$26,MATCH(装备强化附表!Q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211</v>
      </c>
      <c r="R1520" s="54">
        <f t="shared" si="350"/>
        <v>422000</v>
      </c>
      <c r="S1520" s="54">
        <f>ROUNDUP(装备强化!$F$3*INDEX(装备强化!$C$12:$C$26,MATCH(装备强化附表!S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245</v>
      </c>
      <c r="T1520" s="54">
        <f t="shared" si="351"/>
        <v>490000</v>
      </c>
      <c r="U1520" s="54">
        <f>ROUNDUP(装备强化!$F$3*INDEX(装备强化!$C$12:$C$26,MATCH(装备强化附表!U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279</v>
      </c>
      <c r="V1520" s="54">
        <f t="shared" si="352"/>
        <v>558000</v>
      </c>
      <c r="W1520" s="54">
        <f>ROUNDUP(装备强化!$F$3*INDEX(装备强化!$C$12:$C$26,MATCH(装备强化附表!W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313</v>
      </c>
      <c r="X1520" s="54">
        <f t="shared" si="353"/>
        <v>626000</v>
      </c>
      <c r="Y1520" s="54">
        <f>ROUNDUP(装备强化!$F$3*INDEX(装备强化!$C$12:$C$26,MATCH(装备强化附表!Y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346</v>
      </c>
      <c r="Z1520" s="54">
        <f t="shared" si="354"/>
        <v>692000</v>
      </c>
      <c r="AA1520" s="54">
        <f>ROUNDUP(装备强化!$F$3*INDEX(装备强化!$C$12:$C$26,MATCH(装备强化附表!AA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608</v>
      </c>
      <c r="AB1520" s="54">
        <f t="shared" si="355"/>
        <v>1216000</v>
      </c>
      <c r="AC1520" s="54">
        <f>ROUNDUP(装备强化!$F$3*INDEX(装备强化!$C$12:$C$26,MATCH(装备强化附表!AC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675</v>
      </c>
      <c r="AD1520" s="54">
        <f t="shared" si="356"/>
        <v>1350000</v>
      </c>
      <c r="AE1520" s="54">
        <f>ROUNDUP(装备强化!$F$3*INDEX(装备强化!$C$12:$C$26,MATCH(装备强化附表!AE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743</v>
      </c>
      <c r="AF1520" s="54">
        <f t="shared" si="357"/>
        <v>1486000</v>
      </c>
      <c r="AG1520" s="54">
        <f>ROUNDUP(装备强化!$F$3*INDEX(装备强化!$C$12:$C$26,MATCH(装备强化附表!AG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810</v>
      </c>
      <c r="AH1520" s="54">
        <f t="shared" si="358"/>
        <v>1620000</v>
      </c>
      <c r="AI1520" s="54">
        <f>ROUNDUP(装备强化!$F$3*INDEX(装备强化!$C$12:$C$26,MATCH(装备强化附表!AI$1,装备强化!$B$12:$B$26,0))*INDEX(装备强化!$G$12:$G$16,MATCH(装备强化附表!$D1520,装备强化!$F$12:$F$16,0))*(INDEX(装备强化!$K$12:$K$26,MATCH(装备强化附表!$E1520,装备强化!$J$12:$J$26,0))+IF($B1520=1,装备强化!$K$28,0))*INDEX(装备强化!$O$12:$O$21,MATCH(装备强化附表!$C1520,装备强化!$N$12:$N$21,0)),0)</f>
        <v>878</v>
      </c>
      <c r="AJ1520" s="54">
        <f t="shared" si="359"/>
        <v>1756000</v>
      </c>
    </row>
    <row r="1521" spans="1:36">
      <c r="A1521" t="s">
        <v>1329</v>
      </c>
      <c r="B1521">
        <v>0</v>
      </c>
      <c r="C1521" t="s">
        <v>123</v>
      </c>
      <c r="D1521" t="s">
        <v>315</v>
      </c>
      <c r="E1521">
        <v>45</v>
      </c>
      <c r="F1521" t="s">
        <v>232</v>
      </c>
      <c r="G1521" s="54">
        <f>ROUNDUP(装备强化!$F$3*INDEX(装备强化!$C$12:$C$26,MATCH(装备强化附表!G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29</v>
      </c>
      <c r="H1521" s="54">
        <f t="shared" si="345"/>
        <v>58000</v>
      </c>
      <c r="I1521" s="54">
        <f>ROUNDUP(装备强化!$F$3*INDEX(装备强化!$C$12:$C$26,MATCH(装备强化附表!I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44</v>
      </c>
      <c r="J1521" s="54">
        <f t="shared" si="346"/>
        <v>88000</v>
      </c>
      <c r="K1521" s="54">
        <f>ROUNDUP(装备强化!$F$3*INDEX(装备强化!$C$12:$C$26,MATCH(装备强化附表!K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65</v>
      </c>
      <c r="L1521" s="54">
        <f t="shared" si="347"/>
        <v>130000</v>
      </c>
      <c r="M1521" s="54">
        <f>ROUNDUP(装备强化!$F$3*INDEX(装备强化!$C$12:$C$26,MATCH(装备强化附表!M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80</v>
      </c>
      <c r="N1521" s="54">
        <f t="shared" si="348"/>
        <v>160000</v>
      </c>
      <c r="O1521" s="54">
        <f>ROUNDUP(装备强化!$F$3*INDEX(装备强化!$C$12:$C$26,MATCH(装备强化附表!O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101</v>
      </c>
      <c r="P1521" s="54">
        <f t="shared" si="349"/>
        <v>202000</v>
      </c>
      <c r="Q1521" s="54">
        <f>ROUNDUP(装备强化!$F$3*INDEX(装备强化!$C$12:$C$26,MATCH(装备强化附表!Q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180</v>
      </c>
      <c r="R1521" s="54">
        <f t="shared" si="350"/>
        <v>360000</v>
      </c>
      <c r="S1521" s="54">
        <f>ROUNDUP(装备强化!$F$3*INDEX(装备强化!$C$12:$C$26,MATCH(装备强化附表!S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209</v>
      </c>
      <c r="T1521" s="54">
        <f t="shared" si="351"/>
        <v>418000</v>
      </c>
      <c r="U1521" s="54">
        <f>ROUNDUP(装备强化!$F$3*INDEX(装备强化!$C$12:$C$26,MATCH(装备强化附表!U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238</v>
      </c>
      <c r="V1521" s="54">
        <f t="shared" si="352"/>
        <v>476000</v>
      </c>
      <c r="W1521" s="54">
        <f>ROUNDUP(装备强化!$F$3*INDEX(装备强化!$C$12:$C$26,MATCH(装备强化附表!W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266</v>
      </c>
      <c r="X1521" s="54">
        <f t="shared" si="353"/>
        <v>532000</v>
      </c>
      <c r="Y1521" s="54">
        <f>ROUNDUP(装备强化!$F$3*INDEX(装备强化!$C$12:$C$26,MATCH(装备强化附表!Y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295</v>
      </c>
      <c r="Z1521" s="54">
        <f t="shared" si="354"/>
        <v>590000</v>
      </c>
      <c r="AA1521" s="54">
        <f>ROUNDUP(装备强化!$F$3*INDEX(装备强化!$C$12:$C$26,MATCH(装备强化附表!AA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518</v>
      </c>
      <c r="AB1521" s="54">
        <f t="shared" si="355"/>
        <v>1036000</v>
      </c>
      <c r="AC1521" s="54">
        <f>ROUNDUP(装备强化!$F$3*INDEX(装备强化!$C$12:$C$26,MATCH(装备强化附表!AC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575</v>
      </c>
      <c r="AD1521" s="54">
        <f t="shared" si="356"/>
        <v>1150000</v>
      </c>
      <c r="AE1521" s="54">
        <f>ROUNDUP(装备强化!$F$3*INDEX(装备强化!$C$12:$C$26,MATCH(装备强化附表!AE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633</v>
      </c>
      <c r="AF1521" s="54">
        <f t="shared" si="357"/>
        <v>1266000</v>
      </c>
      <c r="AG1521" s="54">
        <f>ROUNDUP(装备强化!$F$3*INDEX(装备强化!$C$12:$C$26,MATCH(装备强化附表!AG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690</v>
      </c>
      <c r="AH1521" s="54">
        <f t="shared" si="358"/>
        <v>1380000</v>
      </c>
      <c r="AI1521" s="54">
        <f>ROUNDUP(装备强化!$F$3*INDEX(装备强化!$C$12:$C$26,MATCH(装备强化附表!AI$1,装备强化!$B$12:$B$26,0))*INDEX(装备强化!$G$12:$G$16,MATCH(装备强化附表!$D1521,装备强化!$F$12:$F$16,0))*(INDEX(装备强化!$K$12:$K$26,MATCH(装备强化附表!$E1521,装备强化!$J$12:$J$26,0))+IF($B1521=1,装备强化!$K$28,0))*INDEX(装备强化!$O$12:$O$21,MATCH(装备强化附表!$C1521,装备强化!$N$12:$N$21,0)),0)</f>
        <v>748</v>
      </c>
      <c r="AJ1521" s="54">
        <f t="shared" si="359"/>
        <v>1496000</v>
      </c>
    </row>
    <row r="1522" spans="1:36">
      <c r="A1522" t="s">
        <v>1334</v>
      </c>
      <c r="B1522">
        <v>0</v>
      </c>
      <c r="C1522" t="s">
        <v>124</v>
      </c>
      <c r="D1522" t="s">
        <v>315</v>
      </c>
      <c r="E1522">
        <v>45</v>
      </c>
      <c r="F1522" t="s">
        <v>232</v>
      </c>
      <c r="G1522" s="54">
        <f>ROUNDUP(装备强化!$F$3*INDEX(装备强化!$C$12:$C$26,MATCH(装备强化附表!G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36</v>
      </c>
      <c r="H1522" s="54">
        <f t="shared" si="345"/>
        <v>72000</v>
      </c>
      <c r="I1522" s="54">
        <f>ROUNDUP(装备强化!$F$3*INDEX(装备强化!$C$12:$C$26,MATCH(装备强化附表!I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54</v>
      </c>
      <c r="J1522" s="54">
        <f t="shared" si="346"/>
        <v>108000</v>
      </c>
      <c r="K1522" s="54">
        <f>ROUNDUP(装备强化!$F$3*INDEX(装备强化!$C$12:$C$26,MATCH(装备强化附表!K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81</v>
      </c>
      <c r="L1522" s="54">
        <f t="shared" si="347"/>
        <v>162000</v>
      </c>
      <c r="M1522" s="54">
        <f>ROUNDUP(装备强化!$F$3*INDEX(装备强化!$C$12:$C$26,MATCH(装备强化附表!M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99</v>
      </c>
      <c r="N1522" s="54">
        <f t="shared" si="348"/>
        <v>198000</v>
      </c>
      <c r="O1522" s="54">
        <f>ROUNDUP(装备强化!$F$3*INDEX(装备强化!$C$12:$C$26,MATCH(装备强化附表!O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126</v>
      </c>
      <c r="P1522" s="54">
        <f t="shared" si="349"/>
        <v>252000</v>
      </c>
      <c r="Q1522" s="54">
        <f>ROUNDUP(装备强化!$F$3*INDEX(装备强化!$C$12:$C$26,MATCH(装备强化附表!Q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225</v>
      </c>
      <c r="R1522" s="54">
        <f t="shared" si="350"/>
        <v>450000</v>
      </c>
      <c r="S1522" s="54">
        <f>ROUNDUP(装备强化!$F$3*INDEX(装备强化!$C$12:$C$26,MATCH(装备强化附表!S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261</v>
      </c>
      <c r="T1522" s="54">
        <f t="shared" si="351"/>
        <v>522000</v>
      </c>
      <c r="U1522" s="54">
        <f>ROUNDUP(装备强化!$F$3*INDEX(装备强化!$C$12:$C$26,MATCH(装备强化附表!U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297</v>
      </c>
      <c r="V1522" s="54">
        <f t="shared" si="352"/>
        <v>594000</v>
      </c>
      <c r="W1522" s="54">
        <f>ROUNDUP(装备强化!$F$3*INDEX(装备强化!$C$12:$C$26,MATCH(装备强化附表!W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333</v>
      </c>
      <c r="X1522" s="54">
        <f t="shared" si="353"/>
        <v>666000</v>
      </c>
      <c r="Y1522" s="54">
        <f>ROUNDUP(装备强化!$F$3*INDEX(装备强化!$C$12:$C$26,MATCH(装备强化附表!Y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369</v>
      </c>
      <c r="Z1522" s="54">
        <f t="shared" si="354"/>
        <v>738000</v>
      </c>
      <c r="AA1522" s="54">
        <f>ROUNDUP(装备强化!$F$3*INDEX(装备强化!$C$12:$C$26,MATCH(装备强化附表!AA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647</v>
      </c>
      <c r="AB1522" s="54">
        <f t="shared" si="355"/>
        <v>1294000</v>
      </c>
      <c r="AC1522" s="54">
        <f>ROUNDUP(装备强化!$F$3*INDEX(装备强化!$C$12:$C$26,MATCH(装备强化附表!AC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719</v>
      </c>
      <c r="AD1522" s="54">
        <f t="shared" si="356"/>
        <v>1438000</v>
      </c>
      <c r="AE1522" s="54">
        <f>ROUNDUP(装备强化!$F$3*INDEX(装备强化!$C$12:$C$26,MATCH(装备强化附表!AE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791</v>
      </c>
      <c r="AF1522" s="54">
        <f t="shared" si="357"/>
        <v>1582000</v>
      </c>
      <c r="AG1522" s="54">
        <f>ROUNDUP(装备强化!$F$3*INDEX(装备强化!$C$12:$C$26,MATCH(装备强化附表!AG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863</v>
      </c>
      <c r="AH1522" s="54">
        <f t="shared" si="358"/>
        <v>1726000</v>
      </c>
      <c r="AI1522" s="54">
        <f>ROUNDUP(装备强化!$F$3*INDEX(装备强化!$C$12:$C$26,MATCH(装备强化附表!AI$1,装备强化!$B$12:$B$26,0))*INDEX(装备强化!$G$12:$G$16,MATCH(装备强化附表!$D1522,装备强化!$F$12:$F$16,0))*(INDEX(装备强化!$K$12:$K$26,MATCH(装备强化附表!$E1522,装备强化!$J$12:$J$26,0))+IF($B1522=1,装备强化!$K$28,0))*INDEX(装备强化!$O$12:$O$21,MATCH(装备强化附表!$C1522,装备强化!$N$12:$N$21,0)),0)</f>
        <v>935</v>
      </c>
      <c r="AJ1522" s="54">
        <f t="shared" si="359"/>
        <v>1870000</v>
      </c>
    </row>
    <row r="1523" spans="1:36">
      <c r="A1523" t="s">
        <v>1339</v>
      </c>
      <c r="B1523">
        <v>0</v>
      </c>
      <c r="C1523" t="s">
        <v>125</v>
      </c>
      <c r="D1523" t="s">
        <v>315</v>
      </c>
      <c r="E1523">
        <v>45</v>
      </c>
      <c r="F1523" t="s">
        <v>232</v>
      </c>
      <c r="G1523" s="54">
        <f>ROUNDUP(装备强化!$F$3*INDEX(装备强化!$C$12:$C$26,MATCH(装备强化附表!G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36</v>
      </c>
      <c r="H1523" s="54">
        <f t="shared" si="345"/>
        <v>72000</v>
      </c>
      <c r="I1523" s="54">
        <f>ROUNDUP(装备强化!$F$3*INDEX(装备强化!$C$12:$C$26,MATCH(装备强化附表!I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54</v>
      </c>
      <c r="J1523" s="54">
        <f t="shared" si="346"/>
        <v>108000</v>
      </c>
      <c r="K1523" s="54">
        <f>ROUNDUP(装备强化!$F$3*INDEX(装备强化!$C$12:$C$26,MATCH(装备强化附表!K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81</v>
      </c>
      <c r="L1523" s="54">
        <f t="shared" si="347"/>
        <v>162000</v>
      </c>
      <c r="M1523" s="54">
        <f>ROUNDUP(装备强化!$F$3*INDEX(装备强化!$C$12:$C$26,MATCH(装备强化附表!M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99</v>
      </c>
      <c r="N1523" s="54">
        <f t="shared" si="348"/>
        <v>198000</v>
      </c>
      <c r="O1523" s="54">
        <f>ROUNDUP(装备强化!$F$3*INDEX(装备强化!$C$12:$C$26,MATCH(装备强化附表!O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126</v>
      </c>
      <c r="P1523" s="54">
        <f t="shared" si="349"/>
        <v>252000</v>
      </c>
      <c r="Q1523" s="54">
        <f>ROUNDUP(装备强化!$F$3*INDEX(装备强化!$C$12:$C$26,MATCH(装备强化附表!Q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225</v>
      </c>
      <c r="R1523" s="54">
        <f t="shared" si="350"/>
        <v>450000</v>
      </c>
      <c r="S1523" s="54">
        <f>ROUNDUP(装备强化!$F$3*INDEX(装备强化!$C$12:$C$26,MATCH(装备强化附表!S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261</v>
      </c>
      <c r="T1523" s="54">
        <f t="shared" si="351"/>
        <v>522000</v>
      </c>
      <c r="U1523" s="54">
        <f>ROUNDUP(装备强化!$F$3*INDEX(装备强化!$C$12:$C$26,MATCH(装备强化附表!U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297</v>
      </c>
      <c r="V1523" s="54">
        <f t="shared" si="352"/>
        <v>594000</v>
      </c>
      <c r="W1523" s="54">
        <f>ROUNDUP(装备强化!$F$3*INDEX(装备强化!$C$12:$C$26,MATCH(装备强化附表!W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333</v>
      </c>
      <c r="X1523" s="54">
        <f t="shared" si="353"/>
        <v>666000</v>
      </c>
      <c r="Y1523" s="54">
        <f>ROUNDUP(装备强化!$F$3*INDEX(装备强化!$C$12:$C$26,MATCH(装备强化附表!Y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369</v>
      </c>
      <c r="Z1523" s="54">
        <f t="shared" si="354"/>
        <v>738000</v>
      </c>
      <c r="AA1523" s="54">
        <f>ROUNDUP(装备强化!$F$3*INDEX(装备强化!$C$12:$C$26,MATCH(装备强化附表!AA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647</v>
      </c>
      <c r="AB1523" s="54">
        <f t="shared" si="355"/>
        <v>1294000</v>
      </c>
      <c r="AC1523" s="54">
        <f>ROUNDUP(装备强化!$F$3*INDEX(装备强化!$C$12:$C$26,MATCH(装备强化附表!AC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719</v>
      </c>
      <c r="AD1523" s="54">
        <f t="shared" si="356"/>
        <v>1438000</v>
      </c>
      <c r="AE1523" s="54">
        <f>ROUNDUP(装备强化!$F$3*INDEX(装备强化!$C$12:$C$26,MATCH(装备强化附表!AE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791</v>
      </c>
      <c r="AF1523" s="54">
        <f t="shared" si="357"/>
        <v>1582000</v>
      </c>
      <c r="AG1523" s="54">
        <f>ROUNDUP(装备强化!$F$3*INDEX(装备强化!$C$12:$C$26,MATCH(装备强化附表!AG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863</v>
      </c>
      <c r="AH1523" s="54">
        <f t="shared" si="358"/>
        <v>1726000</v>
      </c>
      <c r="AI1523" s="54">
        <f>ROUNDUP(装备强化!$F$3*INDEX(装备强化!$C$12:$C$26,MATCH(装备强化附表!AI$1,装备强化!$B$12:$B$26,0))*INDEX(装备强化!$G$12:$G$16,MATCH(装备强化附表!$D1523,装备强化!$F$12:$F$16,0))*(INDEX(装备强化!$K$12:$K$26,MATCH(装备强化附表!$E1523,装备强化!$J$12:$J$26,0))+IF($B1523=1,装备强化!$K$28,0))*INDEX(装备强化!$O$12:$O$21,MATCH(装备强化附表!$C1523,装备强化!$N$12:$N$21,0)),0)</f>
        <v>935</v>
      </c>
      <c r="AJ1523" s="54">
        <f t="shared" si="359"/>
        <v>1870000</v>
      </c>
    </row>
    <row r="1524" spans="1:36">
      <c r="A1524" t="s">
        <v>1344</v>
      </c>
      <c r="B1524">
        <v>0</v>
      </c>
      <c r="C1524" t="s">
        <v>130</v>
      </c>
      <c r="D1524" t="s">
        <v>315</v>
      </c>
      <c r="E1524">
        <v>45</v>
      </c>
      <c r="F1524" t="s">
        <v>232</v>
      </c>
      <c r="G1524" s="54">
        <f>ROUNDUP(装备强化!$F$3*INDEX(装备强化!$C$12:$C$26,MATCH(装备强化附表!G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29</v>
      </c>
      <c r="H1524" s="54">
        <f t="shared" si="345"/>
        <v>58000</v>
      </c>
      <c r="I1524" s="54">
        <f>ROUNDUP(装备强化!$F$3*INDEX(装备强化!$C$12:$C$26,MATCH(装备强化附表!I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44</v>
      </c>
      <c r="J1524" s="54">
        <f t="shared" si="346"/>
        <v>88000</v>
      </c>
      <c r="K1524" s="54">
        <f>ROUNDUP(装备强化!$F$3*INDEX(装备强化!$C$12:$C$26,MATCH(装备强化附表!K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65</v>
      </c>
      <c r="L1524" s="54">
        <f t="shared" si="347"/>
        <v>130000</v>
      </c>
      <c r="M1524" s="54">
        <f>ROUNDUP(装备强化!$F$3*INDEX(装备强化!$C$12:$C$26,MATCH(装备强化附表!M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80</v>
      </c>
      <c r="N1524" s="54">
        <f t="shared" si="348"/>
        <v>160000</v>
      </c>
      <c r="O1524" s="54">
        <f>ROUNDUP(装备强化!$F$3*INDEX(装备强化!$C$12:$C$26,MATCH(装备强化附表!O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101</v>
      </c>
      <c r="P1524" s="54">
        <f t="shared" si="349"/>
        <v>202000</v>
      </c>
      <c r="Q1524" s="54">
        <f>ROUNDUP(装备强化!$F$3*INDEX(装备强化!$C$12:$C$26,MATCH(装备强化附表!Q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180</v>
      </c>
      <c r="R1524" s="54">
        <f t="shared" si="350"/>
        <v>360000</v>
      </c>
      <c r="S1524" s="54">
        <f>ROUNDUP(装备强化!$F$3*INDEX(装备强化!$C$12:$C$26,MATCH(装备强化附表!S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209</v>
      </c>
      <c r="T1524" s="54">
        <f t="shared" si="351"/>
        <v>418000</v>
      </c>
      <c r="U1524" s="54">
        <f>ROUNDUP(装备强化!$F$3*INDEX(装备强化!$C$12:$C$26,MATCH(装备强化附表!U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238</v>
      </c>
      <c r="V1524" s="54">
        <f t="shared" si="352"/>
        <v>476000</v>
      </c>
      <c r="W1524" s="54">
        <f>ROUNDUP(装备强化!$F$3*INDEX(装备强化!$C$12:$C$26,MATCH(装备强化附表!W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266</v>
      </c>
      <c r="X1524" s="54">
        <f t="shared" si="353"/>
        <v>532000</v>
      </c>
      <c r="Y1524" s="54">
        <f>ROUNDUP(装备强化!$F$3*INDEX(装备强化!$C$12:$C$26,MATCH(装备强化附表!Y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295</v>
      </c>
      <c r="Z1524" s="54">
        <f t="shared" si="354"/>
        <v>590000</v>
      </c>
      <c r="AA1524" s="54">
        <f>ROUNDUP(装备强化!$F$3*INDEX(装备强化!$C$12:$C$26,MATCH(装备强化附表!AA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518</v>
      </c>
      <c r="AB1524" s="54">
        <f t="shared" si="355"/>
        <v>1036000</v>
      </c>
      <c r="AC1524" s="54">
        <f>ROUNDUP(装备强化!$F$3*INDEX(装备强化!$C$12:$C$26,MATCH(装备强化附表!AC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575</v>
      </c>
      <c r="AD1524" s="54">
        <f t="shared" si="356"/>
        <v>1150000</v>
      </c>
      <c r="AE1524" s="54">
        <f>ROUNDUP(装备强化!$F$3*INDEX(装备强化!$C$12:$C$26,MATCH(装备强化附表!AE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633</v>
      </c>
      <c r="AF1524" s="54">
        <f t="shared" si="357"/>
        <v>1266000</v>
      </c>
      <c r="AG1524" s="54">
        <f>ROUNDUP(装备强化!$F$3*INDEX(装备强化!$C$12:$C$26,MATCH(装备强化附表!AG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690</v>
      </c>
      <c r="AH1524" s="54">
        <f t="shared" si="358"/>
        <v>1380000</v>
      </c>
      <c r="AI1524" s="54">
        <f>ROUNDUP(装备强化!$F$3*INDEX(装备强化!$C$12:$C$26,MATCH(装备强化附表!AI$1,装备强化!$B$12:$B$26,0))*INDEX(装备强化!$G$12:$G$16,MATCH(装备强化附表!$D1524,装备强化!$F$12:$F$16,0))*(INDEX(装备强化!$K$12:$K$26,MATCH(装备强化附表!$E1524,装备强化!$J$12:$J$26,0))+IF($B1524=1,装备强化!$K$28,0))*INDEX(装备强化!$O$12:$O$21,MATCH(装备强化附表!$C1524,装备强化!$N$12:$N$21,0)),0)</f>
        <v>748</v>
      </c>
      <c r="AJ1524" s="54">
        <f t="shared" si="359"/>
        <v>1496000</v>
      </c>
    </row>
    <row r="1525" spans="1:36">
      <c r="A1525" t="s">
        <v>1349</v>
      </c>
      <c r="B1525">
        <v>0</v>
      </c>
      <c r="C1525" t="s">
        <v>131</v>
      </c>
      <c r="D1525" t="s">
        <v>315</v>
      </c>
      <c r="E1525">
        <v>45</v>
      </c>
      <c r="F1525" t="s">
        <v>232</v>
      </c>
      <c r="G1525" s="54">
        <f>ROUNDUP(装备强化!$F$3*INDEX(装备强化!$C$12:$C$26,MATCH(装备强化附表!G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29</v>
      </c>
      <c r="H1525" s="54">
        <f t="shared" si="345"/>
        <v>58000</v>
      </c>
      <c r="I1525" s="54">
        <f>ROUNDUP(装备强化!$F$3*INDEX(装备强化!$C$12:$C$26,MATCH(装备强化附表!I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44</v>
      </c>
      <c r="J1525" s="54">
        <f t="shared" si="346"/>
        <v>88000</v>
      </c>
      <c r="K1525" s="54">
        <f>ROUNDUP(装备强化!$F$3*INDEX(装备强化!$C$12:$C$26,MATCH(装备强化附表!K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65</v>
      </c>
      <c r="L1525" s="54">
        <f t="shared" si="347"/>
        <v>130000</v>
      </c>
      <c r="M1525" s="54">
        <f>ROUNDUP(装备强化!$F$3*INDEX(装备强化!$C$12:$C$26,MATCH(装备强化附表!M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80</v>
      </c>
      <c r="N1525" s="54">
        <f t="shared" si="348"/>
        <v>160000</v>
      </c>
      <c r="O1525" s="54">
        <f>ROUNDUP(装备强化!$F$3*INDEX(装备强化!$C$12:$C$26,MATCH(装备强化附表!O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101</v>
      </c>
      <c r="P1525" s="54">
        <f t="shared" si="349"/>
        <v>202000</v>
      </c>
      <c r="Q1525" s="54">
        <f>ROUNDUP(装备强化!$F$3*INDEX(装备强化!$C$12:$C$26,MATCH(装备强化附表!Q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180</v>
      </c>
      <c r="R1525" s="54">
        <f t="shared" si="350"/>
        <v>360000</v>
      </c>
      <c r="S1525" s="54">
        <f>ROUNDUP(装备强化!$F$3*INDEX(装备强化!$C$12:$C$26,MATCH(装备强化附表!S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209</v>
      </c>
      <c r="T1525" s="54">
        <f t="shared" si="351"/>
        <v>418000</v>
      </c>
      <c r="U1525" s="54">
        <f>ROUNDUP(装备强化!$F$3*INDEX(装备强化!$C$12:$C$26,MATCH(装备强化附表!U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238</v>
      </c>
      <c r="V1525" s="54">
        <f t="shared" si="352"/>
        <v>476000</v>
      </c>
      <c r="W1525" s="54">
        <f>ROUNDUP(装备强化!$F$3*INDEX(装备强化!$C$12:$C$26,MATCH(装备强化附表!W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266</v>
      </c>
      <c r="X1525" s="54">
        <f t="shared" si="353"/>
        <v>532000</v>
      </c>
      <c r="Y1525" s="54">
        <f>ROUNDUP(装备强化!$F$3*INDEX(装备强化!$C$12:$C$26,MATCH(装备强化附表!Y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295</v>
      </c>
      <c r="Z1525" s="54">
        <f t="shared" si="354"/>
        <v>590000</v>
      </c>
      <c r="AA1525" s="54">
        <f>ROUNDUP(装备强化!$F$3*INDEX(装备强化!$C$12:$C$26,MATCH(装备强化附表!AA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518</v>
      </c>
      <c r="AB1525" s="54">
        <f t="shared" si="355"/>
        <v>1036000</v>
      </c>
      <c r="AC1525" s="54">
        <f>ROUNDUP(装备强化!$F$3*INDEX(装备强化!$C$12:$C$26,MATCH(装备强化附表!AC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575</v>
      </c>
      <c r="AD1525" s="54">
        <f t="shared" si="356"/>
        <v>1150000</v>
      </c>
      <c r="AE1525" s="54">
        <f>ROUNDUP(装备强化!$F$3*INDEX(装备强化!$C$12:$C$26,MATCH(装备强化附表!AE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633</v>
      </c>
      <c r="AF1525" s="54">
        <f t="shared" si="357"/>
        <v>1266000</v>
      </c>
      <c r="AG1525" s="54">
        <f>ROUNDUP(装备强化!$F$3*INDEX(装备强化!$C$12:$C$26,MATCH(装备强化附表!AG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690</v>
      </c>
      <c r="AH1525" s="54">
        <f t="shared" si="358"/>
        <v>1380000</v>
      </c>
      <c r="AI1525" s="54">
        <f>ROUNDUP(装备强化!$F$3*INDEX(装备强化!$C$12:$C$26,MATCH(装备强化附表!AI$1,装备强化!$B$12:$B$26,0))*INDEX(装备强化!$G$12:$G$16,MATCH(装备强化附表!$D1525,装备强化!$F$12:$F$16,0))*(INDEX(装备强化!$K$12:$K$26,MATCH(装备强化附表!$E1525,装备强化!$J$12:$J$26,0))+IF($B1525=1,装备强化!$K$28,0))*INDEX(装备强化!$O$12:$O$21,MATCH(装备强化附表!$C1525,装备强化!$N$12:$N$21,0)),0)</f>
        <v>748</v>
      </c>
      <c r="AJ1525" s="54">
        <f t="shared" si="359"/>
        <v>1496000</v>
      </c>
    </row>
    <row r="1526" spans="1:36">
      <c r="A1526" t="s">
        <v>1354</v>
      </c>
      <c r="B1526">
        <v>0</v>
      </c>
      <c r="C1526" t="s">
        <v>132</v>
      </c>
      <c r="D1526" t="s">
        <v>315</v>
      </c>
      <c r="E1526">
        <v>45</v>
      </c>
      <c r="F1526" t="s">
        <v>232</v>
      </c>
      <c r="G1526" s="54">
        <f>ROUNDUP(装备强化!$F$3*INDEX(装备强化!$C$12:$C$26,MATCH(装备强化附表!G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18</v>
      </c>
      <c r="H1526" s="54">
        <f t="shared" si="345"/>
        <v>36000</v>
      </c>
      <c r="I1526" s="54">
        <f>ROUNDUP(装备强化!$F$3*INDEX(装备强化!$C$12:$C$26,MATCH(装备强化附表!I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26</v>
      </c>
      <c r="J1526" s="54">
        <f t="shared" si="346"/>
        <v>52000</v>
      </c>
      <c r="K1526" s="54">
        <f>ROUNDUP(装备强化!$F$3*INDEX(装备强化!$C$12:$C$26,MATCH(装备强化附表!K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39</v>
      </c>
      <c r="L1526" s="54">
        <f t="shared" si="347"/>
        <v>78000</v>
      </c>
      <c r="M1526" s="54">
        <f>ROUNDUP(装备强化!$F$3*INDEX(装备强化!$C$12:$C$26,MATCH(装备强化附表!M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48</v>
      </c>
      <c r="N1526" s="54">
        <f t="shared" si="348"/>
        <v>96000</v>
      </c>
      <c r="O1526" s="54">
        <f>ROUNDUP(装备强化!$F$3*INDEX(装备强化!$C$12:$C$26,MATCH(装备强化附表!O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61</v>
      </c>
      <c r="P1526" s="54">
        <f t="shared" si="349"/>
        <v>122000</v>
      </c>
      <c r="Q1526" s="54">
        <f>ROUNDUP(装备强化!$F$3*INDEX(装备强化!$C$12:$C$26,MATCH(装备强化附表!Q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108</v>
      </c>
      <c r="R1526" s="54">
        <f t="shared" si="350"/>
        <v>216000</v>
      </c>
      <c r="S1526" s="54">
        <f>ROUNDUP(装备强化!$F$3*INDEX(装备强化!$C$12:$C$26,MATCH(装备强化附表!S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126</v>
      </c>
      <c r="T1526" s="54">
        <f t="shared" si="351"/>
        <v>252000</v>
      </c>
      <c r="U1526" s="54">
        <f>ROUNDUP(装备强化!$F$3*INDEX(装备强化!$C$12:$C$26,MATCH(装备强化附表!U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143</v>
      </c>
      <c r="V1526" s="54">
        <f t="shared" si="352"/>
        <v>286000</v>
      </c>
      <c r="W1526" s="54">
        <f>ROUNDUP(装备强化!$F$3*INDEX(装备强化!$C$12:$C$26,MATCH(装备强化附表!W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160</v>
      </c>
      <c r="X1526" s="54">
        <f t="shared" si="353"/>
        <v>320000</v>
      </c>
      <c r="Y1526" s="54">
        <f>ROUNDUP(装备强化!$F$3*INDEX(装备强化!$C$12:$C$26,MATCH(装备强化附表!Y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177</v>
      </c>
      <c r="Z1526" s="54">
        <f t="shared" si="354"/>
        <v>354000</v>
      </c>
      <c r="AA1526" s="54">
        <f>ROUNDUP(装备强化!$F$3*INDEX(装备强化!$C$12:$C$26,MATCH(装备强化附表!AA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311</v>
      </c>
      <c r="AB1526" s="54">
        <f t="shared" si="355"/>
        <v>622000</v>
      </c>
      <c r="AC1526" s="54">
        <f>ROUNDUP(装备强化!$F$3*INDEX(装备强化!$C$12:$C$26,MATCH(装备强化附表!AC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345</v>
      </c>
      <c r="AD1526" s="54">
        <f t="shared" si="356"/>
        <v>690000</v>
      </c>
      <c r="AE1526" s="54">
        <f>ROUNDUP(装备强化!$F$3*INDEX(装备强化!$C$12:$C$26,MATCH(装备强化附表!AE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380</v>
      </c>
      <c r="AF1526" s="54">
        <f t="shared" si="357"/>
        <v>760000</v>
      </c>
      <c r="AG1526" s="54">
        <f>ROUNDUP(装备强化!$F$3*INDEX(装备强化!$C$12:$C$26,MATCH(装备强化附表!AG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414</v>
      </c>
      <c r="AH1526" s="54">
        <f t="shared" si="358"/>
        <v>828000</v>
      </c>
      <c r="AI1526" s="54">
        <f>ROUNDUP(装备强化!$F$3*INDEX(装备强化!$C$12:$C$26,MATCH(装备强化附表!AI$1,装备强化!$B$12:$B$26,0))*INDEX(装备强化!$G$12:$G$16,MATCH(装备强化附表!$D1526,装备强化!$F$12:$F$16,0))*(INDEX(装备强化!$K$12:$K$26,MATCH(装备强化附表!$E1526,装备强化!$J$12:$J$26,0))+IF($B1526=1,装备强化!$K$28,0))*INDEX(装备强化!$O$12:$O$21,MATCH(装备强化附表!$C1526,装备强化!$N$12:$N$21,0)),0)</f>
        <v>449</v>
      </c>
      <c r="AJ1526" s="54">
        <f t="shared" si="359"/>
        <v>898000</v>
      </c>
    </row>
    <row r="1527" spans="1:36">
      <c r="A1527" t="s">
        <v>1359</v>
      </c>
      <c r="B1527">
        <v>0</v>
      </c>
      <c r="C1527" t="s">
        <v>127</v>
      </c>
      <c r="D1527" t="s">
        <v>315</v>
      </c>
      <c r="E1527">
        <v>45</v>
      </c>
      <c r="F1527" t="s">
        <v>135</v>
      </c>
      <c r="G1527" s="54">
        <f>ROUNDUP(装备强化!$F$3*INDEX(装备强化!$C$12:$C$26,MATCH(装备强化附表!G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58</v>
      </c>
      <c r="H1527" s="54">
        <f t="shared" si="345"/>
        <v>116000</v>
      </c>
      <c r="I1527" s="54">
        <f>ROUNDUP(装备强化!$F$3*INDEX(装备强化!$C$12:$C$26,MATCH(装备强化附表!I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87</v>
      </c>
      <c r="J1527" s="54">
        <f t="shared" si="346"/>
        <v>174000</v>
      </c>
      <c r="K1527" s="54">
        <f>ROUNDUP(装备强化!$F$3*INDEX(装备强化!$C$12:$C$26,MATCH(装备强化附表!K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130</v>
      </c>
      <c r="L1527" s="54">
        <f t="shared" si="347"/>
        <v>260000</v>
      </c>
      <c r="M1527" s="54">
        <f>ROUNDUP(装备强化!$F$3*INDEX(装备强化!$C$12:$C$26,MATCH(装备强化附表!M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159</v>
      </c>
      <c r="N1527" s="54">
        <f t="shared" si="348"/>
        <v>318000</v>
      </c>
      <c r="O1527" s="54">
        <f>ROUNDUP(装备强化!$F$3*INDEX(装备强化!$C$12:$C$26,MATCH(装备强化附表!O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202</v>
      </c>
      <c r="P1527" s="54">
        <f t="shared" si="349"/>
        <v>404000</v>
      </c>
      <c r="Q1527" s="54">
        <f>ROUNDUP(装备强化!$F$3*INDEX(装备强化!$C$12:$C$26,MATCH(装备强化附表!Q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360</v>
      </c>
      <c r="R1527" s="54">
        <f t="shared" si="350"/>
        <v>720000</v>
      </c>
      <c r="S1527" s="54">
        <f>ROUNDUP(装备强化!$F$3*INDEX(装备强化!$C$12:$C$26,MATCH(装备强化附表!S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417</v>
      </c>
      <c r="T1527" s="54">
        <f t="shared" si="351"/>
        <v>834000</v>
      </c>
      <c r="U1527" s="54">
        <f>ROUNDUP(装备强化!$F$3*INDEX(装备强化!$C$12:$C$26,MATCH(装备强化附表!U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475</v>
      </c>
      <c r="V1527" s="54">
        <f t="shared" si="352"/>
        <v>950000</v>
      </c>
      <c r="W1527" s="54">
        <f>ROUNDUP(装备强化!$F$3*INDEX(装备强化!$C$12:$C$26,MATCH(装备强化附表!W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532</v>
      </c>
      <c r="X1527" s="54">
        <f t="shared" si="353"/>
        <v>1064000</v>
      </c>
      <c r="Y1527" s="54">
        <f>ROUNDUP(装备强化!$F$3*INDEX(装备强化!$C$12:$C$26,MATCH(装备强化附表!Y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590</v>
      </c>
      <c r="Z1527" s="54">
        <f t="shared" si="354"/>
        <v>1180000</v>
      </c>
      <c r="AA1527" s="54">
        <f>ROUNDUP(装备强化!$F$3*INDEX(装备强化!$C$12:$C$26,MATCH(装备强化附表!AA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1035</v>
      </c>
      <c r="AB1527" s="54">
        <f t="shared" si="355"/>
        <v>2070000</v>
      </c>
      <c r="AC1527" s="54">
        <f>ROUNDUP(装备强化!$F$3*INDEX(装备强化!$C$12:$C$26,MATCH(装备强化附表!AC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1150</v>
      </c>
      <c r="AD1527" s="54">
        <f t="shared" si="356"/>
        <v>2300000</v>
      </c>
      <c r="AE1527" s="54">
        <f>ROUNDUP(装备强化!$F$3*INDEX(装备强化!$C$12:$C$26,MATCH(装备强化附表!AE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1265</v>
      </c>
      <c r="AF1527" s="54">
        <f t="shared" si="357"/>
        <v>2530000</v>
      </c>
      <c r="AG1527" s="54">
        <f>ROUNDUP(装备强化!$F$3*INDEX(装备强化!$C$12:$C$26,MATCH(装备强化附表!AG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1380</v>
      </c>
      <c r="AH1527" s="54">
        <f t="shared" si="358"/>
        <v>2760000</v>
      </c>
      <c r="AI1527" s="54">
        <f>ROUNDUP(装备强化!$F$3*INDEX(装备强化!$C$12:$C$26,MATCH(装备强化附表!AI$1,装备强化!$B$12:$B$26,0))*INDEX(装备强化!$G$12:$G$16,MATCH(装备强化附表!$D1527,装备强化!$F$12:$F$16,0))*(INDEX(装备强化!$K$12:$K$26,MATCH(装备强化附表!$E1527,装备强化!$J$12:$J$26,0))+IF($B1527=1,装备强化!$K$28,0))*INDEX(装备强化!$O$12:$O$21,MATCH(装备强化附表!$C1527,装备强化!$N$12:$N$21,0)),0)</f>
        <v>1495</v>
      </c>
      <c r="AJ1527" s="54">
        <f t="shared" si="359"/>
        <v>2990000</v>
      </c>
    </row>
    <row r="1528" spans="1:36">
      <c r="A1528" t="s">
        <v>1364</v>
      </c>
      <c r="B1528">
        <v>1</v>
      </c>
      <c r="C1528" t="s">
        <v>127</v>
      </c>
      <c r="D1528" t="s">
        <v>315</v>
      </c>
      <c r="E1528">
        <v>45</v>
      </c>
      <c r="F1528" t="s">
        <v>135</v>
      </c>
      <c r="G1528" s="54">
        <f>ROUNDUP(装备强化!$F$3*INDEX(装备强化!$C$12:$C$26,MATCH(装备强化附表!G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73</v>
      </c>
      <c r="H1528" s="54">
        <f t="shared" si="345"/>
        <v>146000</v>
      </c>
      <c r="I1528" s="54">
        <f>ROUNDUP(装备强化!$F$3*INDEX(装备强化!$C$12:$C$26,MATCH(装备强化附表!I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109</v>
      </c>
      <c r="J1528" s="54">
        <f t="shared" si="346"/>
        <v>218000</v>
      </c>
      <c r="K1528" s="54">
        <f>ROUNDUP(装备强化!$F$3*INDEX(装备强化!$C$12:$C$26,MATCH(装备强化附表!K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164</v>
      </c>
      <c r="L1528" s="54">
        <f t="shared" si="347"/>
        <v>328000</v>
      </c>
      <c r="M1528" s="54">
        <f>ROUNDUP(装备强化!$F$3*INDEX(装备强化!$C$12:$C$26,MATCH(装备强化附表!M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200</v>
      </c>
      <c r="N1528" s="54">
        <f t="shared" si="348"/>
        <v>400000</v>
      </c>
      <c r="O1528" s="54">
        <f>ROUNDUP(装备强化!$F$3*INDEX(装备强化!$C$12:$C$26,MATCH(装备强化附表!O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254</v>
      </c>
      <c r="P1528" s="54">
        <f t="shared" si="349"/>
        <v>508000</v>
      </c>
      <c r="Q1528" s="54">
        <f>ROUNDUP(装备强化!$F$3*INDEX(装备强化!$C$12:$C$26,MATCH(装备强化附表!Q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454</v>
      </c>
      <c r="R1528" s="54">
        <f t="shared" si="350"/>
        <v>908000</v>
      </c>
      <c r="S1528" s="54">
        <f>ROUNDUP(装备强化!$F$3*INDEX(装备强化!$C$12:$C$26,MATCH(装备强化附表!S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526</v>
      </c>
      <c r="T1528" s="54">
        <f t="shared" si="351"/>
        <v>1052000</v>
      </c>
      <c r="U1528" s="54">
        <f>ROUNDUP(装备强化!$F$3*INDEX(装备强化!$C$12:$C$26,MATCH(装备强化附表!U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599</v>
      </c>
      <c r="V1528" s="54">
        <f t="shared" si="352"/>
        <v>1198000</v>
      </c>
      <c r="W1528" s="54">
        <f>ROUNDUP(装备强化!$F$3*INDEX(装备强化!$C$12:$C$26,MATCH(装备强化附表!W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671</v>
      </c>
      <c r="X1528" s="54">
        <f t="shared" si="353"/>
        <v>1342000</v>
      </c>
      <c r="Y1528" s="54">
        <f>ROUNDUP(装备强化!$F$3*INDEX(装备强化!$C$12:$C$26,MATCH(装备强化附表!Y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744</v>
      </c>
      <c r="Z1528" s="54">
        <f t="shared" si="354"/>
        <v>1488000</v>
      </c>
      <c r="AA1528" s="54">
        <f>ROUNDUP(装备强化!$F$3*INDEX(装备强化!$C$12:$C$26,MATCH(装备强化附表!AA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1305</v>
      </c>
      <c r="AB1528" s="54">
        <f t="shared" si="355"/>
        <v>2610000</v>
      </c>
      <c r="AC1528" s="54">
        <f>ROUNDUP(装备强化!$F$3*INDEX(装备强化!$C$12:$C$26,MATCH(装备强化附表!AC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1450</v>
      </c>
      <c r="AD1528" s="54">
        <f t="shared" si="356"/>
        <v>2900000</v>
      </c>
      <c r="AE1528" s="54">
        <f>ROUNDUP(装备强化!$F$3*INDEX(装备强化!$C$12:$C$26,MATCH(装备强化附表!AE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1595</v>
      </c>
      <c r="AF1528" s="54">
        <f t="shared" si="357"/>
        <v>3190000</v>
      </c>
      <c r="AG1528" s="54">
        <f>ROUNDUP(装备强化!$F$3*INDEX(装备强化!$C$12:$C$26,MATCH(装备强化附表!AG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1740</v>
      </c>
      <c r="AH1528" s="54">
        <f t="shared" si="358"/>
        <v>3480000</v>
      </c>
      <c r="AI1528" s="54">
        <f>ROUNDUP(装备强化!$F$3*INDEX(装备强化!$C$12:$C$26,MATCH(装备强化附表!AI$1,装备强化!$B$12:$B$26,0))*INDEX(装备强化!$G$12:$G$16,MATCH(装备强化附表!$D1528,装备强化!$F$12:$F$16,0))*(INDEX(装备强化!$K$12:$K$26,MATCH(装备强化附表!$E1528,装备强化!$J$12:$J$26,0))+IF($B1528=1,装备强化!$K$28,0))*INDEX(装备强化!$O$12:$O$21,MATCH(装备强化附表!$C1528,装备强化!$N$12:$N$21,0)),0)</f>
        <v>1885</v>
      </c>
      <c r="AJ1528" s="54">
        <f t="shared" si="359"/>
        <v>3770000</v>
      </c>
    </row>
    <row r="1529" spans="1:36">
      <c r="A1529" t="s">
        <v>1369</v>
      </c>
      <c r="B1529">
        <v>0</v>
      </c>
      <c r="C1529" t="s">
        <v>128</v>
      </c>
      <c r="D1529" t="s">
        <v>315</v>
      </c>
      <c r="E1529">
        <v>45</v>
      </c>
      <c r="F1529" t="s">
        <v>135</v>
      </c>
      <c r="G1529" s="54">
        <f>ROUNDUP(装备强化!$F$3*INDEX(装备强化!$C$12:$C$26,MATCH(装备强化附表!G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36</v>
      </c>
      <c r="H1529" s="54">
        <f t="shared" si="345"/>
        <v>72000</v>
      </c>
      <c r="I1529" s="54">
        <f>ROUNDUP(装备强化!$F$3*INDEX(装备强化!$C$12:$C$26,MATCH(装备强化附表!I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54</v>
      </c>
      <c r="J1529" s="54">
        <f t="shared" si="346"/>
        <v>108000</v>
      </c>
      <c r="K1529" s="54">
        <f>ROUNDUP(装备强化!$F$3*INDEX(装备强化!$C$12:$C$26,MATCH(装备强化附表!K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81</v>
      </c>
      <c r="L1529" s="54">
        <f t="shared" si="347"/>
        <v>162000</v>
      </c>
      <c r="M1529" s="54">
        <f>ROUNDUP(装备强化!$F$3*INDEX(装备强化!$C$12:$C$26,MATCH(装备强化附表!M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99</v>
      </c>
      <c r="N1529" s="54">
        <f t="shared" si="348"/>
        <v>198000</v>
      </c>
      <c r="O1529" s="54">
        <f>ROUNDUP(装备强化!$F$3*INDEX(装备强化!$C$12:$C$26,MATCH(装备强化附表!O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126</v>
      </c>
      <c r="P1529" s="54">
        <f t="shared" si="349"/>
        <v>252000</v>
      </c>
      <c r="Q1529" s="54">
        <f>ROUNDUP(装备强化!$F$3*INDEX(装备强化!$C$12:$C$26,MATCH(装备强化附表!Q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225</v>
      </c>
      <c r="R1529" s="54">
        <f t="shared" si="350"/>
        <v>450000</v>
      </c>
      <c r="S1529" s="54">
        <f>ROUNDUP(装备强化!$F$3*INDEX(装备强化!$C$12:$C$26,MATCH(装备强化附表!S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261</v>
      </c>
      <c r="T1529" s="54">
        <f t="shared" si="351"/>
        <v>522000</v>
      </c>
      <c r="U1529" s="54">
        <f>ROUNDUP(装备强化!$F$3*INDEX(装备强化!$C$12:$C$26,MATCH(装备强化附表!U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297</v>
      </c>
      <c r="V1529" s="54">
        <f t="shared" si="352"/>
        <v>594000</v>
      </c>
      <c r="W1529" s="54">
        <f>ROUNDUP(装备强化!$F$3*INDEX(装备强化!$C$12:$C$26,MATCH(装备强化附表!W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333</v>
      </c>
      <c r="X1529" s="54">
        <f t="shared" si="353"/>
        <v>666000</v>
      </c>
      <c r="Y1529" s="54">
        <f>ROUNDUP(装备强化!$F$3*INDEX(装备强化!$C$12:$C$26,MATCH(装备强化附表!Y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369</v>
      </c>
      <c r="Z1529" s="54">
        <f t="shared" si="354"/>
        <v>738000</v>
      </c>
      <c r="AA1529" s="54">
        <f>ROUNDUP(装备强化!$F$3*INDEX(装备强化!$C$12:$C$26,MATCH(装备强化附表!AA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647</v>
      </c>
      <c r="AB1529" s="54">
        <f t="shared" si="355"/>
        <v>1294000</v>
      </c>
      <c r="AC1529" s="54">
        <f>ROUNDUP(装备强化!$F$3*INDEX(装备强化!$C$12:$C$26,MATCH(装备强化附表!AC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719</v>
      </c>
      <c r="AD1529" s="54">
        <f t="shared" si="356"/>
        <v>1438000</v>
      </c>
      <c r="AE1529" s="54">
        <f>ROUNDUP(装备强化!$F$3*INDEX(装备强化!$C$12:$C$26,MATCH(装备强化附表!AE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791</v>
      </c>
      <c r="AF1529" s="54">
        <f t="shared" si="357"/>
        <v>1582000</v>
      </c>
      <c r="AG1529" s="54">
        <f>ROUNDUP(装备强化!$F$3*INDEX(装备强化!$C$12:$C$26,MATCH(装备强化附表!AG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863</v>
      </c>
      <c r="AH1529" s="54">
        <f t="shared" si="358"/>
        <v>1726000</v>
      </c>
      <c r="AI1529" s="54">
        <f>ROUNDUP(装备强化!$F$3*INDEX(装备强化!$C$12:$C$26,MATCH(装备强化附表!AI$1,装备强化!$B$12:$B$26,0))*INDEX(装备强化!$G$12:$G$16,MATCH(装备强化附表!$D1529,装备强化!$F$12:$F$16,0))*(INDEX(装备强化!$K$12:$K$26,MATCH(装备强化附表!$E1529,装备强化!$J$12:$J$26,0))+IF($B1529=1,装备强化!$K$28,0))*INDEX(装备强化!$O$12:$O$21,MATCH(装备强化附表!$C1529,装备强化!$N$12:$N$21,0)),0)</f>
        <v>935</v>
      </c>
      <c r="AJ1529" s="54">
        <f t="shared" si="359"/>
        <v>1870000</v>
      </c>
    </row>
    <row r="1530" spans="1:36">
      <c r="A1530" t="s">
        <v>1374</v>
      </c>
      <c r="B1530">
        <v>1</v>
      </c>
      <c r="C1530" t="s">
        <v>128</v>
      </c>
      <c r="D1530" t="s">
        <v>315</v>
      </c>
      <c r="E1530">
        <v>45</v>
      </c>
      <c r="F1530" t="s">
        <v>135</v>
      </c>
      <c r="G1530" s="54">
        <f>ROUNDUP(装备强化!$F$3*INDEX(装备强化!$C$12:$C$26,MATCH(装备强化附表!G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46</v>
      </c>
      <c r="H1530" s="54">
        <f t="shared" si="345"/>
        <v>92000</v>
      </c>
      <c r="I1530" s="54">
        <f>ROUNDUP(装备强化!$F$3*INDEX(装备强化!$C$12:$C$26,MATCH(装备强化附表!I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68</v>
      </c>
      <c r="J1530" s="54">
        <f t="shared" si="346"/>
        <v>136000</v>
      </c>
      <c r="K1530" s="54">
        <f>ROUNDUP(装备强化!$F$3*INDEX(装备强化!$C$12:$C$26,MATCH(装备强化附表!K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102</v>
      </c>
      <c r="L1530" s="54">
        <f t="shared" si="347"/>
        <v>204000</v>
      </c>
      <c r="M1530" s="54">
        <f>ROUNDUP(装备强化!$F$3*INDEX(装备强化!$C$12:$C$26,MATCH(装备强化附表!M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125</v>
      </c>
      <c r="N1530" s="54">
        <f t="shared" si="348"/>
        <v>250000</v>
      </c>
      <c r="O1530" s="54">
        <f>ROUNDUP(装备强化!$F$3*INDEX(装备强化!$C$12:$C$26,MATCH(装备强化附表!O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159</v>
      </c>
      <c r="P1530" s="54">
        <f t="shared" si="349"/>
        <v>318000</v>
      </c>
      <c r="Q1530" s="54">
        <f>ROUNDUP(装备强化!$F$3*INDEX(装备强化!$C$12:$C$26,MATCH(装备强化附表!Q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284</v>
      </c>
      <c r="R1530" s="54">
        <f t="shared" si="350"/>
        <v>568000</v>
      </c>
      <c r="S1530" s="54">
        <f>ROUNDUP(装备强化!$F$3*INDEX(装备强化!$C$12:$C$26,MATCH(装备强化附表!S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329</v>
      </c>
      <c r="T1530" s="54">
        <f t="shared" si="351"/>
        <v>658000</v>
      </c>
      <c r="U1530" s="54">
        <f>ROUNDUP(装备强化!$F$3*INDEX(装备强化!$C$12:$C$26,MATCH(装备强化附表!U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374</v>
      </c>
      <c r="V1530" s="54">
        <f t="shared" si="352"/>
        <v>748000</v>
      </c>
      <c r="W1530" s="54">
        <f>ROUNDUP(装备强化!$F$3*INDEX(装备强化!$C$12:$C$26,MATCH(装备强化附表!W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420</v>
      </c>
      <c r="X1530" s="54">
        <f t="shared" si="353"/>
        <v>840000</v>
      </c>
      <c r="Y1530" s="54">
        <f>ROUNDUP(装备强化!$F$3*INDEX(装备强化!$C$12:$C$26,MATCH(装备强化附表!Y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465</v>
      </c>
      <c r="Z1530" s="54">
        <f t="shared" si="354"/>
        <v>930000</v>
      </c>
      <c r="AA1530" s="54">
        <f>ROUNDUP(装备强化!$F$3*INDEX(装备强化!$C$12:$C$26,MATCH(装备强化附表!AA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816</v>
      </c>
      <c r="AB1530" s="54">
        <f t="shared" si="355"/>
        <v>1632000</v>
      </c>
      <c r="AC1530" s="54">
        <f>ROUNDUP(装备强化!$F$3*INDEX(装备强化!$C$12:$C$26,MATCH(装备强化附表!AC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907</v>
      </c>
      <c r="AD1530" s="54">
        <f t="shared" si="356"/>
        <v>1814000</v>
      </c>
      <c r="AE1530" s="54">
        <f>ROUNDUP(装备强化!$F$3*INDEX(装备强化!$C$12:$C$26,MATCH(装备强化附表!AE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997</v>
      </c>
      <c r="AF1530" s="54">
        <f t="shared" si="357"/>
        <v>1994000</v>
      </c>
      <c r="AG1530" s="54">
        <f>ROUNDUP(装备强化!$F$3*INDEX(装备强化!$C$12:$C$26,MATCH(装备强化附表!AG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1088</v>
      </c>
      <c r="AH1530" s="54">
        <f t="shared" si="358"/>
        <v>2176000</v>
      </c>
      <c r="AI1530" s="54">
        <f>ROUNDUP(装备强化!$F$3*INDEX(装备强化!$C$12:$C$26,MATCH(装备强化附表!AI$1,装备强化!$B$12:$B$26,0))*INDEX(装备强化!$G$12:$G$16,MATCH(装备强化附表!$D1530,装备强化!$F$12:$F$16,0))*(INDEX(装备强化!$K$12:$K$26,MATCH(装备强化附表!$E1530,装备强化!$J$12:$J$26,0))+IF($B1530=1,装备强化!$K$28,0))*INDEX(装备强化!$O$12:$O$21,MATCH(装备强化附表!$C1530,装备强化!$N$12:$N$21,0)),0)</f>
        <v>1179</v>
      </c>
      <c r="AJ1530" s="54">
        <f t="shared" si="359"/>
        <v>2358000</v>
      </c>
    </row>
    <row r="1531" spans="1:36">
      <c r="A1531" t="s">
        <v>1379</v>
      </c>
      <c r="B1531">
        <v>0</v>
      </c>
      <c r="C1531" t="s">
        <v>127</v>
      </c>
      <c r="D1531" t="s">
        <v>315</v>
      </c>
      <c r="E1531">
        <v>45</v>
      </c>
      <c r="F1531" t="s">
        <v>139</v>
      </c>
      <c r="G1531" s="54">
        <f>ROUNDUP(装备强化!$F$3*INDEX(装备强化!$C$12:$C$26,MATCH(装备强化附表!G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58</v>
      </c>
      <c r="H1531" s="54">
        <f t="shared" si="345"/>
        <v>116000</v>
      </c>
      <c r="I1531" s="54">
        <f>ROUNDUP(装备强化!$F$3*INDEX(装备强化!$C$12:$C$26,MATCH(装备强化附表!I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87</v>
      </c>
      <c r="J1531" s="54">
        <f t="shared" si="346"/>
        <v>174000</v>
      </c>
      <c r="K1531" s="54">
        <f>ROUNDUP(装备强化!$F$3*INDEX(装备强化!$C$12:$C$26,MATCH(装备强化附表!K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130</v>
      </c>
      <c r="L1531" s="54">
        <f t="shared" si="347"/>
        <v>260000</v>
      </c>
      <c r="M1531" s="54">
        <f>ROUNDUP(装备强化!$F$3*INDEX(装备强化!$C$12:$C$26,MATCH(装备强化附表!M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159</v>
      </c>
      <c r="N1531" s="54">
        <f t="shared" si="348"/>
        <v>318000</v>
      </c>
      <c r="O1531" s="54">
        <f>ROUNDUP(装备强化!$F$3*INDEX(装备强化!$C$12:$C$26,MATCH(装备强化附表!O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202</v>
      </c>
      <c r="P1531" s="54">
        <f t="shared" si="349"/>
        <v>404000</v>
      </c>
      <c r="Q1531" s="54">
        <f>ROUNDUP(装备强化!$F$3*INDEX(装备强化!$C$12:$C$26,MATCH(装备强化附表!Q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360</v>
      </c>
      <c r="R1531" s="54">
        <f t="shared" si="350"/>
        <v>720000</v>
      </c>
      <c r="S1531" s="54">
        <f>ROUNDUP(装备强化!$F$3*INDEX(装备强化!$C$12:$C$26,MATCH(装备强化附表!S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417</v>
      </c>
      <c r="T1531" s="54">
        <f t="shared" si="351"/>
        <v>834000</v>
      </c>
      <c r="U1531" s="54">
        <f>ROUNDUP(装备强化!$F$3*INDEX(装备强化!$C$12:$C$26,MATCH(装备强化附表!U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475</v>
      </c>
      <c r="V1531" s="54">
        <f t="shared" si="352"/>
        <v>950000</v>
      </c>
      <c r="W1531" s="54">
        <f>ROUNDUP(装备强化!$F$3*INDEX(装备强化!$C$12:$C$26,MATCH(装备强化附表!W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532</v>
      </c>
      <c r="X1531" s="54">
        <f t="shared" si="353"/>
        <v>1064000</v>
      </c>
      <c r="Y1531" s="54">
        <f>ROUNDUP(装备强化!$F$3*INDEX(装备强化!$C$12:$C$26,MATCH(装备强化附表!Y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590</v>
      </c>
      <c r="Z1531" s="54">
        <f t="shared" si="354"/>
        <v>1180000</v>
      </c>
      <c r="AA1531" s="54">
        <f>ROUNDUP(装备强化!$F$3*INDEX(装备强化!$C$12:$C$26,MATCH(装备强化附表!AA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1035</v>
      </c>
      <c r="AB1531" s="54">
        <f t="shared" si="355"/>
        <v>2070000</v>
      </c>
      <c r="AC1531" s="54">
        <f>ROUNDUP(装备强化!$F$3*INDEX(装备强化!$C$12:$C$26,MATCH(装备强化附表!AC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1150</v>
      </c>
      <c r="AD1531" s="54">
        <f t="shared" si="356"/>
        <v>2300000</v>
      </c>
      <c r="AE1531" s="54">
        <f>ROUNDUP(装备强化!$F$3*INDEX(装备强化!$C$12:$C$26,MATCH(装备强化附表!AE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1265</v>
      </c>
      <c r="AF1531" s="54">
        <f t="shared" si="357"/>
        <v>2530000</v>
      </c>
      <c r="AG1531" s="54">
        <f>ROUNDUP(装备强化!$F$3*INDEX(装备强化!$C$12:$C$26,MATCH(装备强化附表!AG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1380</v>
      </c>
      <c r="AH1531" s="54">
        <f t="shared" si="358"/>
        <v>2760000</v>
      </c>
      <c r="AI1531" s="54">
        <f>ROUNDUP(装备强化!$F$3*INDEX(装备强化!$C$12:$C$26,MATCH(装备强化附表!AI$1,装备强化!$B$12:$B$26,0))*INDEX(装备强化!$G$12:$G$16,MATCH(装备强化附表!$D1531,装备强化!$F$12:$F$16,0))*(INDEX(装备强化!$K$12:$K$26,MATCH(装备强化附表!$E1531,装备强化!$J$12:$J$26,0))+IF($B1531=1,装备强化!$K$28,0))*INDEX(装备强化!$O$12:$O$21,MATCH(装备强化附表!$C1531,装备强化!$N$12:$N$21,0)),0)</f>
        <v>1495</v>
      </c>
      <c r="AJ1531" s="54">
        <f t="shared" si="359"/>
        <v>2990000</v>
      </c>
    </row>
    <row r="1532" spans="1:36">
      <c r="A1532" t="s">
        <v>1384</v>
      </c>
      <c r="B1532">
        <v>1</v>
      </c>
      <c r="C1532" t="s">
        <v>127</v>
      </c>
      <c r="D1532" t="s">
        <v>315</v>
      </c>
      <c r="E1532">
        <v>45</v>
      </c>
      <c r="F1532" t="s">
        <v>139</v>
      </c>
      <c r="G1532" s="54">
        <f>ROUNDUP(装备强化!$F$3*INDEX(装备强化!$C$12:$C$26,MATCH(装备强化附表!G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73</v>
      </c>
      <c r="H1532" s="54">
        <f t="shared" si="345"/>
        <v>146000</v>
      </c>
      <c r="I1532" s="54">
        <f>ROUNDUP(装备强化!$F$3*INDEX(装备强化!$C$12:$C$26,MATCH(装备强化附表!I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109</v>
      </c>
      <c r="J1532" s="54">
        <f t="shared" si="346"/>
        <v>218000</v>
      </c>
      <c r="K1532" s="54">
        <f>ROUNDUP(装备强化!$F$3*INDEX(装备强化!$C$12:$C$26,MATCH(装备强化附表!K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164</v>
      </c>
      <c r="L1532" s="54">
        <f t="shared" si="347"/>
        <v>328000</v>
      </c>
      <c r="M1532" s="54">
        <f>ROUNDUP(装备强化!$F$3*INDEX(装备强化!$C$12:$C$26,MATCH(装备强化附表!M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200</v>
      </c>
      <c r="N1532" s="54">
        <f t="shared" si="348"/>
        <v>400000</v>
      </c>
      <c r="O1532" s="54">
        <f>ROUNDUP(装备强化!$F$3*INDEX(装备强化!$C$12:$C$26,MATCH(装备强化附表!O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254</v>
      </c>
      <c r="P1532" s="54">
        <f t="shared" si="349"/>
        <v>508000</v>
      </c>
      <c r="Q1532" s="54">
        <f>ROUNDUP(装备强化!$F$3*INDEX(装备强化!$C$12:$C$26,MATCH(装备强化附表!Q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454</v>
      </c>
      <c r="R1532" s="54">
        <f t="shared" si="350"/>
        <v>908000</v>
      </c>
      <c r="S1532" s="54">
        <f>ROUNDUP(装备强化!$F$3*INDEX(装备强化!$C$12:$C$26,MATCH(装备强化附表!S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526</v>
      </c>
      <c r="T1532" s="54">
        <f t="shared" si="351"/>
        <v>1052000</v>
      </c>
      <c r="U1532" s="54">
        <f>ROUNDUP(装备强化!$F$3*INDEX(装备强化!$C$12:$C$26,MATCH(装备强化附表!U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599</v>
      </c>
      <c r="V1532" s="54">
        <f t="shared" si="352"/>
        <v>1198000</v>
      </c>
      <c r="W1532" s="54">
        <f>ROUNDUP(装备强化!$F$3*INDEX(装备强化!$C$12:$C$26,MATCH(装备强化附表!W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671</v>
      </c>
      <c r="X1532" s="54">
        <f t="shared" si="353"/>
        <v>1342000</v>
      </c>
      <c r="Y1532" s="54">
        <f>ROUNDUP(装备强化!$F$3*INDEX(装备强化!$C$12:$C$26,MATCH(装备强化附表!Y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744</v>
      </c>
      <c r="Z1532" s="54">
        <f t="shared" si="354"/>
        <v>1488000</v>
      </c>
      <c r="AA1532" s="54">
        <f>ROUNDUP(装备强化!$F$3*INDEX(装备强化!$C$12:$C$26,MATCH(装备强化附表!AA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1305</v>
      </c>
      <c r="AB1532" s="54">
        <f t="shared" si="355"/>
        <v>2610000</v>
      </c>
      <c r="AC1532" s="54">
        <f>ROUNDUP(装备强化!$F$3*INDEX(装备强化!$C$12:$C$26,MATCH(装备强化附表!AC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1450</v>
      </c>
      <c r="AD1532" s="54">
        <f t="shared" si="356"/>
        <v>2900000</v>
      </c>
      <c r="AE1532" s="54">
        <f>ROUNDUP(装备强化!$F$3*INDEX(装备强化!$C$12:$C$26,MATCH(装备强化附表!AE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1595</v>
      </c>
      <c r="AF1532" s="54">
        <f t="shared" si="357"/>
        <v>3190000</v>
      </c>
      <c r="AG1532" s="54">
        <f>ROUNDUP(装备强化!$F$3*INDEX(装备强化!$C$12:$C$26,MATCH(装备强化附表!AG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1740</v>
      </c>
      <c r="AH1532" s="54">
        <f t="shared" si="358"/>
        <v>3480000</v>
      </c>
      <c r="AI1532" s="54">
        <f>ROUNDUP(装备强化!$F$3*INDEX(装备强化!$C$12:$C$26,MATCH(装备强化附表!AI$1,装备强化!$B$12:$B$26,0))*INDEX(装备强化!$G$12:$G$16,MATCH(装备强化附表!$D1532,装备强化!$F$12:$F$16,0))*(INDEX(装备强化!$K$12:$K$26,MATCH(装备强化附表!$E1532,装备强化!$J$12:$J$26,0))+IF($B1532=1,装备强化!$K$28,0))*INDEX(装备强化!$O$12:$O$21,MATCH(装备强化附表!$C1532,装备强化!$N$12:$N$21,0)),0)</f>
        <v>1885</v>
      </c>
      <c r="AJ1532" s="54">
        <f t="shared" si="359"/>
        <v>3770000</v>
      </c>
    </row>
    <row r="1533" spans="1:36">
      <c r="A1533" t="s">
        <v>1389</v>
      </c>
      <c r="B1533">
        <v>0</v>
      </c>
      <c r="C1533" t="s">
        <v>128</v>
      </c>
      <c r="D1533" t="s">
        <v>315</v>
      </c>
      <c r="E1533">
        <v>45</v>
      </c>
      <c r="F1533" t="s">
        <v>139</v>
      </c>
      <c r="G1533" s="54">
        <f>ROUNDUP(装备强化!$F$3*INDEX(装备强化!$C$12:$C$26,MATCH(装备强化附表!G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36</v>
      </c>
      <c r="H1533" s="54">
        <f t="shared" si="345"/>
        <v>72000</v>
      </c>
      <c r="I1533" s="54">
        <f>ROUNDUP(装备强化!$F$3*INDEX(装备强化!$C$12:$C$26,MATCH(装备强化附表!I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54</v>
      </c>
      <c r="J1533" s="54">
        <f t="shared" si="346"/>
        <v>108000</v>
      </c>
      <c r="K1533" s="54">
        <f>ROUNDUP(装备强化!$F$3*INDEX(装备强化!$C$12:$C$26,MATCH(装备强化附表!K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81</v>
      </c>
      <c r="L1533" s="54">
        <f t="shared" si="347"/>
        <v>162000</v>
      </c>
      <c r="M1533" s="54">
        <f>ROUNDUP(装备强化!$F$3*INDEX(装备强化!$C$12:$C$26,MATCH(装备强化附表!M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99</v>
      </c>
      <c r="N1533" s="54">
        <f t="shared" si="348"/>
        <v>198000</v>
      </c>
      <c r="O1533" s="54">
        <f>ROUNDUP(装备强化!$F$3*INDEX(装备强化!$C$12:$C$26,MATCH(装备强化附表!O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126</v>
      </c>
      <c r="P1533" s="54">
        <f t="shared" si="349"/>
        <v>252000</v>
      </c>
      <c r="Q1533" s="54">
        <f>ROUNDUP(装备强化!$F$3*INDEX(装备强化!$C$12:$C$26,MATCH(装备强化附表!Q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225</v>
      </c>
      <c r="R1533" s="54">
        <f t="shared" si="350"/>
        <v>450000</v>
      </c>
      <c r="S1533" s="54">
        <f>ROUNDUP(装备强化!$F$3*INDEX(装备强化!$C$12:$C$26,MATCH(装备强化附表!S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261</v>
      </c>
      <c r="T1533" s="54">
        <f t="shared" si="351"/>
        <v>522000</v>
      </c>
      <c r="U1533" s="54">
        <f>ROUNDUP(装备强化!$F$3*INDEX(装备强化!$C$12:$C$26,MATCH(装备强化附表!U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297</v>
      </c>
      <c r="V1533" s="54">
        <f t="shared" si="352"/>
        <v>594000</v>
      </c>
      <c r="W1533" s="54">
        <f>ROUNDUP(装备强化!$F$3*INDEX(装备强化!$C$12:$C$26,MATCH(装备强化附表!W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333</v>
      </c>
      <c r="X1533" s="54">
        <f t="shared" si="353"/>
        <v>666000</v>
      </c>
      <c r="Y1533" s="54">
        <f>ROUNDUP(装备强化!$F$3*INDEX(装备强化!$C$12:$C$26,MATCH(装备强化附表!Y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369</v>
      </c>
      <c r="Z1533" s="54">
        <f t="shared" si="354"/>
        <v>738000</v>
      </c>
      <c r="AA1533" s="54">
        <f>ROUNDUP(装备强化!$F$3*INDEX(装备强化!$C$12:$C$26,MATCH(装备强化附表!AA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647</v>
      </c>
      <c r="AB1533" s="54">
        <f t="shared" si="355"/>
        <v>1294000</v>
      </c>
      <c r="AC1533" s="54">
        <f>ROUNDUP(装备强化!$F$3*INDEX(装备强化!$C$12:$C$26,MATCH(装备强化附表!AC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719</v>
      </c>
      <c r="AD1533" s="54">
        <f t="shared" si="356"/>
        <v>1438000</v>
      </c>
      <c r="AE1533" s="54">
        <f>ROUNDUP(装备强化!$F$3*INDEX(装备强化!$C$12:$C$26,MATCH(装备强化附表!AE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791</v>
      </c>
      <c r="AF1533" s="54">
        <f t="shared" si="357"/>
        <v>1582000</v>
      </c>
      <c r="AG1533" s="54">
        <f>ROUNDUP(装备强化!$F$3*INDEX(装备强化!$C$12:$C$26,MATCH(装备强化附表!AG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863</v>
      </c>
      <c r="AH1533" s="54">
        <f t="shared" si="358"/>
        <v>1726000</v>
      </c>
      <c r="AI1533" s="54">
        <f>ROUNDUP(装备强化!$F$3*INDEX(装备强化!$C$12:$C$26,MATCH(装备强化附表!AI$1,装备强化!$B$12:$B$26,0))*INDEX(装备强化!$G$12:$G$16,MATCH(装备强化附表!$D1533,装备强化!$F$12:$F$16,0))*(INDEX(装备强化!$K$12:$K$26,MATCH(装备强化附表!$E1533,装备强化!$J$12:$J$26,0))+IF($B1533=1,装备强化!$K$28,0))*INDEX(装备强化!$O$12:$O$21,MATCH(装备强化附表!$C1533,装备强化!$N$12:$N$21,0)),0)</f>
        <v>935</v>
      </c>
      <c r="AJ1533" s="54">
        <f t="shared" si="359"/>
        <v>1870000</v>
      </c>
    </row>
    <row r="1534" spans="1:36">
      <c r="A1534" t="s">
        <v>1394</v>
      </c>
      <c r="B1534">
        <v>1</v>
      </c>
      <c r="C1534" t="s">
        <v>128</v>
      </c>
      <c r="D1534" t="s">
        <v>315</v>
      </c>
      <c r="E1534">
        <v>45</v>
      </c>
      <c r="F1534" t="s">
        <v>139</v>
      </c>
      <c r="G1534" s="54">
        <f>ROUNDUP(装备强化!$F$3*INDEX(装备强化!$C$12:$C$26,MATCH(装备强化附表!G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46</v>
      </c>
      <c r="H1534" s="54">
        <f t="shared" si="345"/>
        <v>92000</v>
      </c>
      <c r="I1534" s="54">
        <f>ROUNDUP(装备强化!$F$3*INDEX(装备强化!$C$12:$C$26,MATCH(装备强化附表!I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68</v>
      </c>
      <c r="J1534" s="54">
        <f t="shared" si="346"/>
        <v>136000</v>
      </c>
      <c r="K1534" s="54">
        <f>ROUNDUP(装备强化!$F$3*INDEX(装备强化!$C$12:$C$26,MATCH(装备强化附表!K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102</v>
      </c>
      <c r="L1534" s="54">
        <f t="shared" si="347"/>
        <v>204000</v>
      </c>
      <c r="M1534" s="54">
        <f>ROUNDUP(装备强化!$F$3*INDEX(装备强化!$C$12:$C$26,MATCH(装备强化附表!M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125</v>
      </c>
      <c r="N1534" s="54">
        <f t="shared" si="348"/>
        <v>250000</v>
      </c>
      <c r="O1534" s="54">
        <f>ROUNDUP(装备强化!$F$3*INDEX(装备强化!$C$12:$C$26,MATCH(装备强化附表!O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159</v>
      </c>
      <c r="P1534" s="54">
        <f t="shared" si="349"/>
        <v>318000</v>
      </c>
      <c r="Q1534" s="54">
        <f>ROUNDUP(装备强化!$F$3*INDEX(装备强化!$C$12:$C$26,MATCH(装备强化附表!Q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284</v>
      </c>
      <c r="R1534" s="54">
        <f t="shared" si="350"/>
        <v>568000</v>
      </c>
      <c r="S1534" s="54">
        <f>ROUNDUP(装备强化!$F$3*INDEX(装备强化!$C$12:$C$26,MATCH(装备强化附表!S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329</v>
      </c>
      <c r="T1534" s="54">
        <f t="shared" si="351"/>
        <v>658000</v>
      </c>
      <c r="U1534" s="54">
        <f>ROUNDUP(装备强化!$F$3*INDEX(装备强化!$C$12:$C$26,MATCH(装备强化附表!U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374</v>
      </c>
      <c r="V1534" s="54">
        <f t="shared" si="352"/>
        <v>748000</v>
      </c>
      <c r="W1534" s="54">
        <f>ROUNDUP(装备强化!$F$3*INDEX(装备强化!$C$12:$C$26,MATCH(装备强化附表!W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420</v>
      </c>
      <c r="X1534" s="54">
        <f t="shared" si="353"/>
        <v>840000</v>
      </c>
      <c r="Y1534" s="54">
        <f>ROUNDUP(装备强化!$F$3*INDEX(装备强化!$C$12:$C$26,MATCH(装备强化附表!Y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465</v>
      </c>
      <c r="Z1534" s="54">
        <f t="shared" si="354"/>
        <v>930000</v>
      </c>
      <c r="AA1534" s="54">
        <f>ROUNDUP(装备强化!$F$3*INDEX(装备强化!$C$12:$C$26,MATCH(装备强化附表!AA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816</v>
      </c>
      <c r="AB1534" s="54">
        <f t="shared" si="355"/>
        <v>1632000</v>
      </c>
      <c r="AC1534" s="54">
        <f>ROUNDUP(装备强化!$F$3*INDEX(装备强化!$C$12:$C$26,MATCH(装备强化附表!AC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907</v>
      </c>
      <c r="AD1534" s="54">
        <f t="shared" si="356"/>
        <v>1814000</v>
      </c>
      <c r="AE1534" s="54">
        <f>ROUNDUP(装备强化!$F$3*INDEX(装备强化!$C$12:$C$26,MATCH(装备强化附表!AE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997</v>
      </c>
      <c r="AF1534" s="54">
        <f t="shared" si="357"/>
        <v>1994000</v>
      </c>
      <c r="AG1534" s="54">
        <f>ROUNDUP(装备强化!$F$3*INDEX(装备强化!$C$12:$C$26,MATCH(装备强化附表!AG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1088</v>
      </c>
      <c r="AH1534" s="54">
        <f t="shared" si="358"/>
        <v>2176000</v>
      </c>
      <c r="AI1534" s="54">
        <f>ROUNDUP(装备强化!$F$3*INDEX(装备强化!$C$12:$C$26,MATCH(装备强化附表!AI$1,装备强化!$B$12:$B$26,0))*INDEX(装备强化!$G$12:$G$16,MATCH(装备强化附表!$D1534,装备强化!$F$12:$F$16,0))*(INDEX(装备强化!$K$12:$K$26,MATCH(装备强化附表!$E1534,装备强化!$J$12:$J$26,0))+IF($B1534=1,装备强化!$K$28,0))*INDEX(装备强化!$O$12:$O$21,MATCH(装备强化附表!$C1534,装备强化!$N$12:$N$21,0)),0)</f>
        <v>1179</v>
      </c>
      <c r="AJ1534" s="54">
        <f t="shared" si="359"/>
        <v>2358000</v>
      </c>
    </row>
    <row r="1535" spans="1:36">
      <c r="A1535" t="s">
        <v>1399</v>
      </c>
      <c r="B1535">
        <v>0</v>
      </c>
      <c r="C1535" t="s">
        <v>127</v>
      </c>
      <c r="D1535" t="s">
        <v>315</v>
      </c>
      <c r="E1535">
        <v>45</v>
      </c>
      <c r="F1535" t="s">
        <v>137</v>
      </c>
      <c r="G1535" s="54">
        <f>ROUNDUP(装备强化!$F$3*INDEX(装备强化!$C$12:$C$26,MATCH(装备强化附表!G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58</v>
      </c>
      <c r="H1535" s="54">
        <f t="shared" si="345"/>
        <v>116000</v>
      </c>
      <c r="I1535" s="54">
        <f>ROUNDUP(装备强化!$F$3*INDEX(装备强化!$C$12:$C$26,MATCH(装备强化附表!I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87</v>
      </c>
      <c r="J1535" s="54">
        <f t="shared" si="346"/>
        <v>174000</v>
      </c>
      <c r="K1535" s="54">
        <f>ROUNDUP(装备强化!$F$3*INDEX(装备强化!$C$12:$C$26,MATCH(装备强化附表!K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130</v>
      </c>
      <c r="L1535" s="54">
        <f t="shared" si="347"/>
        <v>260000</v>
      </c>
      <c r="M1535" s="54">
        <f>ROUNDUP(装备强化!$F$3*INDEX(装备强化!$C$12:$C$26,MATCH(装备强化附表!M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159</v>
      </c>
      <c r="N1535" s="54">
        <f t="shared" si="348"/>
        <v>318000</v>
      </c>
      <c r="O1535" s="54">
        <f>ROUNDUP(装备强化!$F$3*INDEX(装备强化!$C$12:$C$26,MATCH(装备强化附表!O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202</v>
      </c>
      <c r="P1535" s="54">
        <f t="shared" si="349"/>
        <v>404000</v>
      </c>
      <c r="Q1535" s="54">
        <f>ROUNDUP(装备强化!$F$3*INDEX(装备强化!$C$12:$C$26,MATCH(装备强化附表!Q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360</v>
      </c>
      <c r="R1535" s="54">
        <f t="shared" si="350"/>
        <v>720000</v>
      </c>
      <c r="S1535" s="54">
        <f>ROUNDUP(装备强化!$F$3*INDEX(装备强化!$C$12:$C$26,MATCH(装备强化附表!S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417</v>
      </c>
      <c r="T1535" s="54">
        <f t="shared" si="351"/>
        <v>834000</v>
      </c>
      <c r="U1535" s="54">
        <f>ROUNDUP(装备强化!$F$3*INDEX(装备强化!$C$12:$C$26,MATCH(装备强化附表!U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475</v>
      </c>
      <c r="V1535" s="54">
        <f t="shared" si="352"/>
        <v>950000</v>
      </c>
      <c r="W1535" s="54">
        <f>ROUNDUP(装备强化!$F$3*INDEX(装备强化!$C$12:$C$26,MATCH(装备强化附表!W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532</v>
      </c>
      <c r="X1535" s="54">
        <f t="shared" si="353"/>
        <v>1064000</v>
      </c>
      <c r="Y1535" s="54">
        <f>ROUNDUP(装备强化!$F$3*INDEX(装备强化!$C$12:$C$26,MATCH(装备强化附表!Y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590</v>
      </c>
      <c r="Z1535" s="54">
        <f t="shared" si="354"/>
        <v>1180000</v>
      </c>
      <c r="AA1535" s="54">
        <f>ROUNDUP(装备强化!$F$3*INDEX(装备强化!$C$12:$C$26,MATCH(装备强化附表!AA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1035</v>
      </c>
      <c r="AB1535" s="54">
        <f t="shared" si="355"/>
        <v>2070000</v>
      </c>
      <c r="AC1535" s="54">
        <f>ROUNDUP(装备强化!$F$3*INDEX(装备强化!$C$12:$C$26,MATCH(装备强化附表!AC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1150</v>
      </c>
      <c r="AD1535" s="54">
        <f t="shared" si="356"/>
        <v>2300000</v>
      </c>
      <c r="AE1535" s="54">
        <f>ROUNDUP(装备强化!$F$3*INDEX(装备强化!$C$12:$C$26,MATCH(装备强化附表!AE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1265</v>
      </c>
      <c r="AF1535" s="54">
        <f t="shared" si="357"/>
        <v>2530000</v>
      </c>
      <c r="AG1535" s="54">
        <f>ROUNDUP(装备强化!$F$3*INDEX(装备强化!$C$12:$C$26,MATCH(装备强化附表!AG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1380</v>
      </c>
      <c r="AH1535" s="54">
        <f t="shared" si="358"/>
        <v>2760000</v>
      </c>
      <c r="AI1535" s="54">
        <f>ROUNDUP(装备强化!$F$3*INDEX(装备强化!$C$12:$C$26,MATCH(装备强化附表!AI$1,装备强化!$B$12:$B$26,0))*INDEX(装备强化!$G$12:$G$16,MATCH(装备强化附表!$D1535,装备强化!$F$12:$F$16,0))*(INDEX(装备强化!$K$12:$K$26,MATCH(装备强化附表!$E1535,装备强化!$J$12:$J$26,0))+IF($B1535=1,装备强化!$K$28,0))*INDEX(装备强化!$O$12:$O$21,MATCH(装备强化附表!$C1535,装备强化!$N$12:$N$21,0)),0)</f>
        <v>1495</v>
      </c>
      <c r="AJ1535" s="54">
        <f t="shared" si="359"/>
        <v>2990000</v>
      </c>
    </row>
    <row r="1536" spans="1:36">
      <c r="A1536" t="s">
        <v>1404</v>
      </c>
      <c r="B1536">
        <v>1</v>
      </c>
      <c r="C1536" t="s">
        <v>127</v>
      </c>
      <c r="D1536" t="s">
        <v>315</v>
      </c>
      <c r="E1536">
        <v>45</v>
      </c>
      <c r="F1536" t="s">
        <v>137</v>
      </c>
      <c r="G1536" s="54">
        <f>ROUNDUP(装备强化!$F$3*INDEX(装备强化!$C$12:$C$26,MATCH(装备强化附表!G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73</v>
      </c>
      <c r="H1536" s="54">
        <f t="shared" si="345"/>
        <v>146000</v>
      </c>
      <c r="I1536" s="54">
        <f>ROUNDUP(装备强化!$F$3*INDEX(装备强化!$C$12:$C$26,MATCH(装备强化附表!I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109</v>
      </c>
      <c r="J1536" s="54">
        <f t="shared" si="346"/>
        <v>218000</v>
      </c>
      <c r="K1536" s="54">
        <f>ROUNDUP(装备强化!$F$3*INDEX(装备强化!$C$12:$C$26,MATCH(装备强化附表!K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164</v>
      </c>
      <c r="L1536" s="54">
        <f t="shared" si="347"/>
        <v>328000</v>
      </c>
      <c r="M1536" s="54">
        <f>ROUNDUP(装备强化!$F$3*INDEX(装备强化!$C$12:$C$26,MATCH(装备强化附表!M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200</v>
      </c>
      <c r="N1536" s="54">
        <f t="shared" si="348"/>
        <v>400000</v>
      </c>
      <c r="O1536" s="54">
        <f>ROUNDUP(装备强化!$F$3*INDEX(装备强化!$C$12:$C$26,MATCH(装备强化附表!O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254</v>
      </c>
      <c r="P1536" s="54">
        <f t="shared" si="349"/>
        <v>508000</v>
      </c>
      <c r="Q1536" s="54">
        <f>ROUNDUP(装备强化!$F$3*INDEX(装备强化!$C$12:$C$26,MATCH(装备强化附表!Q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454</v>
      </c>
      <c r="R1536" s="54">
        <f t="shared" si="350"/>
        <v>908000</v>
      </c>
      <c r="S1536" s="54">
        <f>ROUNDUP(装备强化!$F$3*INDEX(装备强化!$C$12:$C$26,MATCH(装备强化附表!S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526</v>
      </c>
      <c r="T1536" s="54">
        <f t="shared" si="351"/>
        <v>1052000</v>
      </c>
      <c r="U1536" s="54">
        <f>ROUNDUP(装备强化!$F$3*INDEX(装备强化!$C$12:$C$26,MATCH(装备强化附表!U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599</v>
      </c>
      <c r="V1536" s="54">
        <f t="shared" si="352"/>
        <v>1198000</v>
      </c>
      <c r="W1536" s="54">
        <f>ROUNDUP(装备强化!$F$3*INDEX(装备强化!$C$12:$C$26,MATCH(装备强化附表!W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671</v>
      </c>
      <c r="X1536" s="54">
        <f t="shared" si="353"/>
        <v>1342000</v>
      </c>
      <c r="Y1536" s="54">
        <f>ROUNDUP(装备强化!$F$3*INDEX(装备强化!$C$12:$C$26,MATCH(装备强化附表!Y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744</v>
      </c>
      <c r="Z1536" s="54">
        <f t="shared" si="354"/>
        <v>1488000</v>
      </c>
      <c r="AA1536" s="54">
        <f>ROUNDUP(装备强化!$F$3*INDEX(装备强化!$C$12:$C$26,MATCH(装备强化附表!AA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1305</v>
      </c>
      <c r="AB1536" s="54">
        <f t="shared" si="355"/>
        <v>2610000</v>
      </c>
      <c r="AC1536" s="54">
        <f>ROUNDUP(装备强化!$F$3*INDEX(装备强化!$C$12:$C$26,MATCH(装备强化附表!AC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1450</v>
      </c>
      <c r="AD1536" s="54">
        <f t="shared" si="356"/>
        <v>2900000</v>
      </c>
      <c r="AE1536" s="54">
        <f>ROUNDUP(装备强化!$F$3*INDEX(装备强化!$C$12:$C$26,MATCH(装备强化附表!AE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1595</v>
      </c>
      <c r="AF1536" s="54">
        <f t="shared" si="357"/>
        <v>3190000</v>
      </c>
      <c r="AG1536" s="54">
        <f>ROUNDUP(装备强化!$F$3*INDEX(装备强化!$C$12:$C$26,MATCH(装备强化附表!AG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1740</v>
      </c>
      <c r="AH1536" s="54">
        <f t="shared" si="358"/>
        <v>3480000</v>
      </c>
      <c r="AI1536" s="54">
        <f>ROUNDUP(装备强化!$F$3*INDEX(装备强化!$C$12:$C$26,MATCH(装备强化附表!AI$1,装备强化!$B$12:$B$26,0))*INDEX(装备强化!$G$12:$G$16,MATCH(装备强化附表!$D1536,装备强化!$F$12:$F$16,0))*(INDEX(装备强化!$K$12:$K$26,MATCH(装备强化附表!$E1536,装备强化!$J$12:$J$26,0))+IF($B1536=1,装备强化!$K$28,0))*INDEX(装备强化!$O$12:$O$21,MATCH(装备强化附表!$C1536,装备强化!$N$12:$N$21,0)),0)</f>
        <v>1885</v>
      </c>
      <c r="AJ1536" s="54">
        <f t="shared" si="359"/>
        <v>3770000</v>
      </c>
    </row>
    <row r="1537" spans="1:36">
      <c r="A1537" t="s">
        <v>1409</v>
      </c>
      <c r="B1537">
        <v>0</v>
      </c>
      <c r="C1537" t="s">
        <v>128</v>
      </c>
      <c r="D1537" t="s">
        <v>315</v>
      </c>
      <c r="E1537">
        <v>45</v>
      </c>
      <c r="F1537" t="s">
        <v>137</v>
      </c>
      <c r="G1537" s="54">
        <f>ROUNDUP(装备强化!$F$3*INDEX(装备强化!$C$12:$C$26,MATCH(装备强化附表!G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36</v>
      </c>
      <c r="H1537" s="54">
        <f t="shared" si="345"/>
        <v>72000</v>
      </c>
      <c r="I1537" s="54">
        <f>ROUNDUP(装备强化!$F$3*INDEX(装备强化!$C$12:$C$26,MATCH(装备强化附表!I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54</v>
      </c>
      <c r="J1537" s="54">
        <f t="shared" si="346"/>
        <v>108000</v>
      </c>
      <c r="K1537" s="54">
        <f>ROUNDUP(装备强化!$F$3*INDEX(装备强化!$C$12:$C$26,MATCH(装备强化附表!K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81</v>
      </c>
      <c r="L1537" s="54">
        <f t="shared" si="347"/>
        <v>162000</v>
      </c>
      <c r="M1537" s="54">
        <f>ROUNDUP(装备强化!$F$3*INDEX(装备强化!$C$12:$C$26,MATCH(装备强化附表!M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99</v>
      </c>
      <c r="N1537" s="54">
        <f t="shared" si="348"/>
        <v>198000</v>
      </c>
      <c r="O1537" s="54">
        <f>ROUNDUP(装备强化!$F$3*INDEX(装备强化!$C$12:$C$26,MATCH(装备强化附表!O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126</v>
      </c>
      <c r="P1537" s="54">
        <f t="shared" si="349"/>
        <v>252000</v>
      </c>
      <c r="Q1537" s="54">
        <f>ROUNDUP(装备强化!$F$3*INDEX(装备强化!$C$12:$C$26,MATCH(装备强化附表!Q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225</v>
      </c>
      <c r="R1537" s="54">
        <f t="shared" si="350"/>
        <v>450000</v>
      </c>
      <c r="S1537" s="54">
        <f>ROUNDUP(装备强化!$F$3*INDEX(装备强化!$C$12:$C$26,MATCH(装备强化附表!S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261</v>
      </c>
      <c r="T1537" s="54">
        <f t="shared" si="351"/>
        <v>522000</v>
      </c>
      <c r="U1537" s="54">
        <f>ROUNDUP(装备强化!$F$3*INDEX(装备强化!$C$12:$C$26,MATCH(装备强化附表!U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297</v>
      </c>
      <c r="V1537" s="54">
        <f t="shared" si="352"/>
        <v>594000</v>
      </c>
      <c r="W1537" s="54">
        <f>ROUNDUP(装备强化!$F$3*INDEX(装备强化!$C$12:$C$26,MATCH(装备强化附表!W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333</v>
      </c>
      <c r="X1537" s="54">
        <f t="shared" si="353"/>
        <v>666000</v>
      </c>
      <c r="Y1537" s="54">
        <f>ROUNDUP(装备强化!$F$3*INDEX(装备强化!$C$12:$C$26,MATCH(装备强化附表!Y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369</v>
      </c>
      <c r="Z1537" s="54">
        <f t="shared" si="354"/>
        <v>738000</v>
      </c>
      <c r="AA1537" s="54">
        <f>ROUNDUP(装备强化!$F$3*INDEX(装备强化!$C$12:$C$26,MATCH(装备强化附表!AA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647</v>
      </c>
      <c r="AB1537" s="54">
        <f t="shared" si="355"/>
        <v>1294000</v>
      </c>
      <c r="AC1537" s="54">
        <f>ROUNDUP(装备强化!$F$3*INDEX(装备强化!$C$12:$C$26,MATCH(装备强化附表!AC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719</v>
      </c>
      <c r="AD1537" s="54">
        <f t="shared" si="356"/>
        <v>1438000</v>
      </c>
      <c r="AE1537" s="54">
        <f>ROUNDUP(装备强化!$F$3*INDEX(装备强化!$C$12:$C$26,MATCH(装备强化附表!AE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791</v>
      </c>
      <c r="AF1537" s="54">
        <f t="shared" si="357"/>
        <v>1582000</v>
      </c>
      <c r="AG1537" s="54">
        <f>ROUNDUP(装备强化!$F$3*INDEX(装备强化!$C$12:$C$26,MATCH(装备强化附表!AG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863</v>
      </c>
      <c r="AH1537" s="54">
        <f t="shared" si="358"/>
        <v>1726000</v>
      </c>
      <c r="AI1537" s="54">
        <f>ROUNDUP(装备强化!$F$3*INDEX(装备强化!$C$12:$C$26,MATCH(装备强化附表!AI$1,装备强化!$B$12:$B$26,0))*INDEX(装备强化!$G$12:$G$16,MATCH(装备强化附表!$D1537,装备强化!$F$12:$F$16,0))*(INDEX(装备强化!$K$12:$K$26,MATCH(装备强化附表!$E1537,装备强化!$J$12:$J$26,0))+IF($B1537=1,装备强化!$K$28,0))*INDEX(装备强化!$O$12:$O$21,MATCH(装备强化附表!$C1537,装备强化!$N$12:$N$21,0)),0)</f>
        <v>935</v>
      </c>
      <c r="AJ1537" s="54">
        <f t="shared" si="359"/>
        <v>1870000</v>
      </c>
    </row>
    <row r="1538" spans="1:36">
      <c r="A1538" t="s">
        <v>1414</v>
      </c>
      <c r="B1538">
        <v>1</v>
      </c>
      <c r="C1538" t="s">
        <v>128</v>
      </c>
      <c r="D1538" t="s">
        <v>315</v>
      </c>
      <c r="E1538">
        <v>45</v>
      </c>
      <c r="F1538" t="s">
        <v>137</v>
      </c>
      <c r="G1538" s="54">
        <f>ROUNDUP(装备强化!$F$3*INDEX(装备强化!$C$12:$C$26,MATCH(装备强化附表!G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46</v>
      </c>
      <c r="H1538" s="54">
        <f t="shared" si="345"/>
        <v>92000</v>
      </c>
      <c r="I1538" s="54">
        <f>ROUNDUP(装备强化!$F$3*INDEX(装备强化!$C$12:$C$26,MATCH(装备强化附表!I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68</v>
      </c>
      <c r="J1538" s="54">
        <f t="shared" si="346"/>
        <v>136000</v>
      </c>
      <c r="K1538" s="54">
        <f>ROUNDUP(装备强化!$F$3*INDEX(装备强化!$C$12:$C$26,MATCH(装备强化附表!K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102</v>
      </c>
      <c r="L1538" s="54">
        <f t="shared" si="347"/>
        <v>204000</v>
      </c>
      <c r="M1538" s="54">
        <f>ROUNDUP(装备强化!$F$3*INDEX(装备强化!$C$12:$C$26,MATCH(装备强化附表!M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125</v>
      </c>
      <c r="N1538" s="54">
        <f t="shared" si="348"/>
        <v>250000</v>
      </c>
      <c r="O1538" s="54">
        <f>ROUNDUP(装备强化!$F$3*INDEX(装备强化!$C$12:$C$26,MATCH(装备强化附表!O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159</v>
      </c>
      <c r="P1538" s="54">
        <f t="shared" si="349"/>
        <v>318000</v>
      </c>
      <c r="Q1538" s="54">
        <f>ROUNDUP(装备强化!$F$3*INDEX(装备强化!$C$12:$C$26,MATCH(装备强化附表!Q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284</v>
      </c>
      <c r="R1538" s="54">
        <f t="shared" si="350"/>
        <v>568000</v>
      </c>
      <c r="S1538" s="54">
        <f>ROUNDUP(装备强化!$F$3*INDEX(装备强化!$C$12:$C$26,MATCH(装备强化附表!S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329</v>
      </c>
      <c r="T1538" s="54">
        <f t="shared" si="351"/>
        <v>658000</v>
      </c>
      <c r="U1538" s="54">
        <f>ROUNDUP(装备强化!$F$3*INDEX(装备强化!$C$12:$C$26,MATCH(装备强化附表!U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374</v>
      </c>
      <c r="V1538" s="54">
        <f t="shared" si="352"/>
        <v>748000</v>
      </c>
      <c r="W1538" s="54">
        <f>ROUNDUP(装备强化!$F$3*INDEX(装备强化!$C$12:$C$26,MATCH(装备强化附表!W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420</v>
      </c>
      <c r="X1538" s="54">
        <f t="shared" si="353"/>
        <v>840000</v>
      </c>
      <c r="Y1538" s="54">
        <f>ROUNDUP(装备强化!$F$3*INDEX(装备强化!$C$12:$C$26,MATCH(装备强化附表!Y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465</v>
      </c>
      <c r="Z1538" s="54">
        <f t="shared" si="354"/>
        <v>930000</v>
      </c>
      <c r="AA1538" s="54">
        <f>ROUNDUP(装备强化!$F$3*INDEX(装备强化!$C$12:$C$26,MATCH(装备强化附表!AA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816</v>
      </c>
      <c r="AB1538" s="54">
        <f t="shared" si="355"/>
        <v>1632000</v>
      </c>
      <c r="AC1538" s="54">
        <f>ROUNDUP(装备强化!$F$3*INDEX(装备强化!$C$12:$C$26,MATCH(装备强化附表!AC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907</v>
      </c>
      <c r="AD1538" s="54">
        <f t="shared" si="356"/>
        <v>1814000</v>
      </c>
      <c r="AE1538" s="54">
        <f>ROUNDUP(装备强化!$F$3*INDEX(装备强化!$C$12:$C$26,MATCH(装备强化附表!AE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997</v>
      </c>
      <c r="AF1538" s="54">
        <f t="shared" si="357"/>
        <v>1994000</v>
      </c>
      <c r="AG1538" s="54">
        <f>ROUNDUP(装备强化!$F$3*INDEX(装备强化!$C$12:$C$26,MATCH(装备强化附表!AG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1088</v>
      </c>
      <c r="AH1538" s="54">
        <f t="shared" si="358"/>
        <v>2176000</v>
      </c>
      <c r="AI1538" s="54">
        <f>ROUNDUP(装备强化!$F$3*INDEX(装备强化!$C$12:$C$26,MATCH(装备强化附表!AI$1,装备强化!$B$12:$B$26,0))*INDEX(装备强化!$G$12:$G$16,MATCH(装备强化附表!$D1538,装备强化!$F$12:$F$16,0))*(INDEX(装备强化!$K$12:$K$26,MATCH(装备强化附表!$E1538,装备强化!$J$12:$J$26,0))+IF($B1538=1,装备强化!$K$28,0))*INDEX(装备强化!$O$12:$O$21,MATCH(装备强化附表!$C1538,装备强化!$N$12:$N$21,0)),0)</f>
        <v>1179</v>
      </c>
      <c r="AJ1538" s="54">
        <f t="shared" si="359"/>
        <v>2358000</v>
      </c>
    </row>
    <row r="1539" spans="1:36">
      <c r="A1539" t="s">
        <v>1419</v>
      </c>
      <c r="B1539">
        <v>0</v>
      </c>
      <c r="C1539" t="s">
        <v>126</v>
      </c>
      <c r="D1539" t="s">
        <v>315</v>
      </c>
      <c r="E1539">
        <v>45</v>
      </c>
      <c r="F1539" t="s">
        <v>232</v>
      </c>
      <c r="G1539" s="54">
        <f>ROUNDUP(装备强化!$F$3*INDEX(装备强化!$C$12:$C$26,MATCH(装备强化附表!G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29</v>
      </c>
      <c r="H1539" s="54">
        <f t="shared" si="345"/>
        <v>58000</v>
      </c>
      <c r="I1539" s="54">
        <f>ROUNDUP(装备强化!$F$3*INDEX(装备强化!$C$12:$C$26,MATCH(装备强化附表!I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44</v>
      </c>
      <c r="J1539" s="54">
        <f t="shared" si="346"/>
        <v>88000</v>
      </c>
      <c r="K1539" s="54">
        <f>ROUNDUP(装备强化!$F$3*INDEX(装备强化!$C$12:$C$26,MATCH(装备强化附表!K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65</v>
      </c>
      <c r="L1539" s="54">
        <f t="shared" si="347"/>
        <v>130000</v>
      </c>
      <c r="M1539" s="54">
        <f>ROUNDUP(装备强化!$F$3*INDEX(装备强化!$C$12:$C$26,MATCH(装备强化附表!M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80</v>
      </c>
      <c r="N1539" s="54">
        <f t="shared" si="348"/>
        <v>160000</v>
      </c>
      <c r="O1539" s="54">
        <f>ROUNDUP(装备强化!$F$3*INDEX(装备强化!$C$12:$C$26,MATCH(装备强化附表!O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101</v>
      </c>
      <c r="P1539" s="54">
        <f t="shared" si="349"/>
        <v>202000</v>
      </c>
      <c r="Q1539" s="54">
        <f>ROUNDUP(装备强化!$F$3*INDEX(装备强化!$C$12:$C$26,MATCH(装备强化附表!Q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180</v>
      </c>
      <c r="R1539" s="54">
        <f t="shared" si="350"/>
        <v>360000</v>
      </c>
      <c r="S1539" s="54">
        <f>ROUNDUP(装备强化!$F$3*INDEX(装备强化!$C$12:$C$26,MATCH(装备强化附表!S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209</v>
      </c>
      <c r="T1539" s="54">
        <f t="shared" si="351"/>
        <v>418000</v>
      </c>
      <c r="U1539" s="54">
        <f>ROUNDUP(装备强化!$F$3*INDEX(装备强化!$C$12:$C$26,MATCH(装备强化附表!U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238</v>
      </c>
      <c r="V1539" s="54">
        <f t="shared" si="352"/>
        <v>476000</v>
      </c>
      <c r="W1539" s="54">
        <f>ROUNDUP(装备强化!$F$3*INDEX(装备强化!$C$12:$C$26,MATCH(装备强化附表!W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266</v>
      </c>
      <c r="X1539" s="54">
        <f t="shared" si="353"/>
        <v>532000</v>
      </c>
      <c r="Y1539" s="54">
        <f>ROUNDUP(装备强化!$F$3*INDEX(装备强化!$C$12:$C$26,MATCH(装备强化附表!Y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295</v>
      </c>
      <c r="Z1539" s="54">
        <f t="shared" si="354"/>
        <v>590000</v>
      </c>
      <c r="AA1539" s="54">
        <f>ROUNDUP(装备强化!$F$3*INDEX(装备强化!$C$12:$C$26,MATCH(装备强化附表!AA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518</v>
      </c>
      <c r="AB1539" s="54">
        <f t="shared" si="355"/>
        <v>1036000</v>
      </c>
      <c r="AC1539" s="54">
        <f>ROUNDUP(装备强化!$F$3*INDEX(装备强化!$C$12:$C$26,MATCH(装备强化附表!AC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575</v>
      </c>
      <c r="AD1539" s="54">
        <f t="shared" si="356"/>
        <v>1150000</v>
      </c>
      <c r="AE1539" s="54">
        <f>ROUNDUP(装备强化!$F$3*INDEX(装备强化!$C$12:$C$26,MATCH(装备强化附表!AE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633</v>
      </c>
      <c r="AF1539" s="54">
        <f t="shared" si="357"/>
        <v>1266000</v>
      </c>
      <c r="AG1539" s="54">
        <f>ROUNDUP(装备强化!$F$3*INDEX(装备强化!$C$12:$C$26,MATCH(装备强化附表!AG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690</v>
      </c>
      <c r="AH1539" s="54">
        <f t="shared" si="358"/>
        <v>1380000</v>
      </c>
      <c r="AI1539" s="54">
        <f>ROUNDUP(装备强化!$F$3*INDEX(装备强化!$C$12:$C$26,MATCH(装备强化附表!AI$1,装备强化!$B$12:$B$26,0))*INDEX(装备强化!$G$12:$G$16,MATCH(装备强化附表!$D1539,装备强化!$F$12:$F$16,0))*(INDEX(装备强化!$K$12:$K$26,MATCH(装备强化附表!$E1539,装备强化!$J$12:$J$26,0))+IF($B1539=1,装备强化!$K$28,0))*INDEX(装备强化!$O$12:$O$21,MATCH(装备强化附表!$C1539,装备强化!$N$12:$N$21,0)),0)</f>
        <v>748</v>
      </c>
      <c r="AJ1539" s="54">
        <f t="shared" si="359"/>
        <v>1496000</v>
      </c>
    </row>
    <row r="1540" spans="1:36">
      <c r="A1540" t="s">
        <v>1424</v>
      </c>
      <c r="B1540">
        <v>1</v>
      </c>
      <c r="C1540" t="s">
        <v>126</v>
      </c>
      <c r="D1540" t="s">
        <v>315</v>
      </c>
      <c r="E1540">
        <v>45</v>
      </c>
      <c r="F1540" t="s">
        <v>232</v>
      </c>
      <c r="G1540" s="54">
        <f>ROUNDUP(装备强化!$F$3*INDEX(装备强化!$C$12:$C$26,MATCH(装备强化附表!G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37</v>
      </c>
      <c r="H1540" s="54">
        <f t="shared" ref="H1540:H1603" si="360">G1540*2000</f>
        <v>74000</v>
      </c>
      <c r="I1540" s="54">
        <f>ROUNDUP(装备强化!$F$3*INDEX(装备强化!$C$12:$C$26,MATCH(装备强化附表!I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55</v>
      </c>
      <c r="J1540" s="54">
        <f t="shared" ref="J1540:J1603" si="361">I1540*2000</f>
        <v>110000</v>
      </c>
      <c r="K1540" s="54">
        <f>ROUNDUP(装备强化!$F$3*INDEX(装备强化!$C$12:$C$26,MATCH(装备强化附表!K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82</v>
      </c>
      <c r="L1540" s="54">
        <f t="shared" ref="L1540:L1603" si="362">K1540*2000</f>
        <v>164000</v>
      </c>
      <c r="M1540" s="54">
        <f>ROUNDUP(装备强化!$F$3*INDEX(装备强化!$C$12:$C$26,MATCH(装备强化附表!M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100</v>
      </c>
      <c r="N1540" s="54">
        <f t="shared" ref="N1540:N1603" si="363">M1540*2000</f>
        <v>200000</v>
      </c>
      <c r="O1540" s="54">
        <f>ROUNDUP(装备强化!$F$3*INDEX(装备强化!$C$12:$C$26,MATCH(装备强化附表!O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127</v>
      </c>
      <c r="P1540" s="54">
        <f t="shared" ref="P1540:P1603" si="364">O1540*2000</f>
        <v>254000</v>
      </c>
      <c r="Q1540" s="54">
        <f>ROUNDUP(装备强化!$F$3*INDEX(装备强化!$C$12:$C$26,MATCH(装备强化附表!Q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227</v>
      </c>
      <c r="R1540" s="54">
        <f t="shared" ref="R1540:R1603" si="365">Q1540*2000</f>
        <v>454000</v>
      </c>
      <c r="S1540" s="54">
        <f>ROUNDUP(装备强化!$F$3*INDEX(装备强化!$C$12:$C$26,MATCH(装备强化附表!S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263</v>
      </c>
      <c r="T1540" s="54">
        <f t="shared" ref="T1540:T1603" si="366">S1540*2000</f>
        <v>526000</v>
      </c>
      <c r="U1540" s="54">
        <f>ROUNDUP(装备强化!$F$3*INDEX(装备强化!$C$12:$C$26,MATCH(装备强化附表!U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300</v>
      </c>
      <c r="V1540" s="54">
        <f t="shared" ref="V1540:V1603" si="367">U1540*2000</f>
        <v>600000</v>
      </c>
      <c r="W1540" s="54">
        <f>ROUNDUP(装备强化!$F$3*INDEX(装备强化!$C$12:$C$26,MATCH(装备强化附表!W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336</v>
      </c>
      <c r="X1540" s="54">
        <f t="shared" ref="X1540:X1603" si="368">W1540*2000</f>
        <v>672000</v>
      </c>
      <c r="Y1540" s="54">
        <f>ROUNDUP(装备强化!$F$3*INDEX(装备强化!$C$12:$C$26,MATCH(装备强化附表!Y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372</v>
      </c>
      <c r="Z1540" s="54">
        <f t="shared" ref="Z1540:Z1603" si="369">Y1540*2000</f>
        <v>744000</v>
      </c>
      <c r="AA1540" s="54">
        <f>ROUNDUP(装备强化!$F$3*INDEX(装备强化!$C$12:$C$26,MATCH(装备强化附表!AA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653</v>
      </c>
      <c r="AB1540" s="54">
        <f t="shared" ref="AB1540:AB1603" si="370">AA1540*2000</f>
        <v>1306000</v>
      </c>
      <c r="AC1540" s="54">
        <f>ROUNDUP(装备强化!$F$3*INDEX(装备强化!$C$12:$C$26,MATCH(装备强化附表!AC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725</v>
      </c>
      <c r="AD1540" s="54">
        <f t="shared" ref="AD1540:AD1603" si="371">AC1540*2000</f>
        <v>1450000</v>
      </c>
      <c r="AE1540" s="54">
        <f>ROUNDUP(装备强化!$F$3*INDEX(装备强化!$C$12:$C$26,MATCH(装备强化附表!AE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798</v>
      </c>
      <c r="AF1540" s="54">
        <f t="shared" ref="AF1540:AF1603" si="372">AE1540*2000</f>
        <v>1596000</v>
      </c>
      <c r="AG1540" s="54">
        <f>ROUNDUP(装备强化!$F$3*INDEX(装备强化!$C$12:$C$26,MATCH(装备强化附表!AG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870</v>
      </c>
      <c r="AH1540" s="54">
        <f t="shared" ref="AH1540:AH1603" si="373">AG1540*2000</f>
        <v>1740000</v>
      </c>
      <c r="AI1540" s="54">
        <f>ROUNDUP(装备强化!$F$3*INDEX(装备强化!$C$12:$C$26,MATCH(装备强化附表!AI$1,装备强化!$B$12:$B$26,0))*INDEX(装备强化!$G$12:$G$16,MATCH(装备强化附表!$D1540,装备强化!$F$12:$F$16,0))*(INDEX(装备强化!$K$12:$K$26,MATCH(装备强化附表!$E1540,装备强化!$J$12:$J$26,0))+IF($B1540=1,装备强化!$K$28,0))*INDEX(装备强化!$O$12:$O$21,MATCH(装备强化附表!$C1540,装备强化!$N$12:$N$21,0)),0)</f>
        <v>943</v>
      </c>
      <c r="AJ1540" s="54">
        <f t="shared" ref="AJ1540:AJ1603" si="374">AI1540*2000</f>
        <v>1886000</v>
      </c>
    </row>
    <row r="1541" spans="1:36">
      <c r="A1541" t="s">
        <v>1429</v>
      </c>
      <c r="B1541">
        <v>0</v>
      </c>
      <c r="C1541" t="s">
        <v>129</v>
      </c>
      <c r="D1541" t="s">
        <v>315</v>
      </c>
      <c r="E1541">
        <v>45</v>
      </c>
      <c r="F1541" t="s">
        <v>232</v>
      </c>
      <c r="G1541" s="54">
        <f>ROUNDUP(装备强化!$F$3*INDEX(装备强化!$C$12:$C$26,MATCH(装备强化附表!G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29</v>
      </c>
      <c r="H1541" s="54">
        <f t="shared" si="360"/>
        <v>58000</v>
      </c>
      <c r="I1541" s="54">
        <f>ROUNDUP(装备强化!$F$3*INDEX(装备强化!$C$12:$C$26,MATCH(装备强化附表!I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44</v>
      </c>
      <c r="J1541" s="54">
        <f t="shared" si="361"/>
        <v>88000</v>
      </c>
      <c r="K1541" s="54">
        <f>ROUNDUP(装备强化!$F$3*INDEX(装备强化!$C$12:$C$26,MATCH(装备强化附表!K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65</v>
      </c>
      <c r="L1541" s="54">
        <f t="shared" si="362"/>
        <v>130000</v>
      </c>
      <c r="M1541" s="54">
        <f>ROUNDUP(装备强化!$F$3*INDEX(装备强化!$C$12:$C$26,MATCH(装备强化附表!M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80</v>
      </c>
      <c r="N1541" s="54">
        <f t="shared" si="363"/>
        <v>160000</v>
      </c>
      <c r="O1541" s="54">
        <f>ROUNDUP(装备强化!$F$3*INDEX(装备强化!$C$12:$C$26,MATCH(装备强化附表!O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101</v>
      </c>
      <c r="P1541" s="54">
        <f t="shared" si="364"/>
        <v>202000</v>
      </c>
      <c r="Q1541" s="54">
        <f>ROUNDUP(装备强化!$F$3*INDEX(装备强化!$C$12:$C$26,MATCH(装备强化附表!Q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180</v>
      </c>
      <c r="R1541" s="54">
        <f t="shared" si="365"/>
        <v>360000</v>
      </c>
      <c r="S1541" s="54">
        <f>ROUNDUP(装备强化!$F$3*INDEX(装备强化!$C$12:$C$26,MATCH(装备强化附表!S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209</v>
      </c>
      <c r="T1541" s="54">
        <f t="shared" si="366"/>
        <v>418000</v>
      </c>
      <c r="U1541" s="54">
        <f>ROUNDUP(装备强化!$F$3*INDEX(装备强化!$C$12:$C$26,MATCH(装备强化附表!U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238</v>
      </c>
      <c r="V1541" s="54">
        <f t="shared" si="367"/>
        <v>476000</v>
      </c>
      <c r="W1541" s="54">
        <f>ROUNDUP(装备强化!$F$3*INDEX(装备强化!$C$12:$C$26,MATCH(装备强化附表!W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266</v>
      </c>
      <c r="X1541" s="54">
        <f t="shared" si="368"/>
        <v>532000</v>
      </c>
      <c r="Y1541" s="54">
        <f>ROUNDUP(装备强化!$F$3*INDEX(装备强化!$C$12:$C$26,MATCH(装备强化附表!Y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295</v>
      </c>
      <c r="Z1541" s="54">
        <f t="shared" si="369"/>
        <v>590000</v>
      </c>
      <c r="AA1541" s="54">
        <f>ROUNDUP(装备强化!$F$3*INDEX(装备强化!$C$12:$C$26,MATCH(装备强化附表!AA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518</v>
      </c>
      <c r="AB1541" s="54">
        <f t="shared" si="370"/>
        <v>1036000</v>
      </c>
      <c r="AC1541" s="54">
        <f>ROUNDUP(装备强化!$F$3*INDEX(装备强化!$C$12:$C$26,MATCH(装备强化附表!AC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575</v>
      </c>
      <c r="AD1541" s="54">
        <f t="shared" si="371"/>
        <v>1150000</v>
      </c>
      <c r="AE1541" s="54">
        <f>ROUNDUP(装备强化!$F$3*INDEX(装备强化!$C$12:$C$26,MATCH(装备强化附表!AE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633</v>
      </c>
      <c r="AF1541" s="54">
        <f t="shared" si="372"/>
        <v>1266000</v>
      </c>
      <c r="AG1541" s="54">
        <f>ROUNDUP(装备强化!$F$3*INDEX(装备强化!$C$12:$C$26,MATCH(装备强化附表!AG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690</v>
      </c>
      <c r="AH1541" s="54">
        <f t="shared" si="373"/>
        <v>1380000</v>
      </c>
      <c r="AI1541" s="54">
        <f>ROUNDUP(装备强化!$F$3*INDEX(装备强化!$C$12:$C$26,MATCH(装备强化附表!AI$1,装备强化!$B$12:$B$26,0))*INDEX(装备强化!$G$12:$G$16,MATCH(装备强化附表!$D1541,装备强化!$F$12:$F$16,0))*(INDEX(装备强化!$K$12:$K$26,MATCH(装备强化附表!$E1541,装备强化!$J$12:$J$26,0))+IF($B1541=1,装备强化!$K$28,0))*INDEX(装备强化!$O$12:$O$21,MATCH(装备强化附表!$C1541,装备强化!$N$12:$N$21,0)),0)</f>
        <v>748</v>
      </c>
      <c r="AJ1541" s="54">
        <f t="shared" si="374"/>
        <v>1496000</v>
      </c>
    </row>
    <row r="1542" spans="1:36">
      <c r="A1542" t="s">
        <v>1434</v>
      </c>
      <c r="B1542">
        <v>1</v>
      </c>
      <c r="C1542" t="s">
        <v>129</v>
      </c>
      <c r="D1542" t="s">
        <v>315</v>
      </c>
      <c r="E1542">
        <v>45</v>
      </c>
      <c r="F1542" t="s">
        <v>232</v>
      </c>
      <c r="G1542" s="54">
        <f>ROUNDUP(装备强化!$F$3*INDEX(装备强化!$C$12:$C$26,MATCH(装备强化附表!G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37</v>
      </c>
      <c r="H1542" s="54">
        <f t="shared" si="360"/>
        <v>74000</v>
      </c>
      <c r="I1542" s="54">
        <f>ROUNDUP(装备强化!$F$3*INDEX(装备强化!$C$12:$C$26,MATCH(装备强化附表!I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55</v>
      </c>
      <c r="J1542" s="54">
        <f t="shared" si="361"/>
        <v>110000</v>
      </c>
      <c r="K1542" s="54">
        <f>ROUNDUP(装备强化!$F$3*INDEX(装备强化!$C$12:$C$26,MATCH(装备强化附表!K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82</v>
      </c>
      <c r="L1542" s="54">
        <f t="shared" si="362"/>
        <v>164000</v>
      </c>
      <c r="M1542" s="54">
        <f>ROUNDUP(装备强化!$F$3*INDEX(装备强化!$C$12:$C$26,MATCH(装备强化附表!M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100</v>
      </c>
      <c r="N1542" s="54">
        <f t="shared" si="363"/>
        <v>200000</v>
      </c>
      <c r="O1542" s="54">
        <f>ROUNDUP(装备强化!$F$3*INDEX(装备强化!$C$12:$C$26,MATCH(装备强化附表!O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127</v>
      </c>
      <c r="P1542" s="54">
        <f t="shared" si="364"/>
        <v>254000</v>
      </c>
      <c r="Q1542" s="54">
        <f>ROUNDUP(装备强化!$F$3*INDEX(装备强化!$C$12:$C$26,MATCH(装备强化附表!Q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227</v>
      </c>
      <c r="R1542" s="54">
        <f t="shared" si="365"/>
        <v>454000</v>
      </c>
      <c r="S1542" s="54">
        <f>ROUNDUP(装备强化!$F$3*INDEX(装备强化!$C$12:$C$26,MATCH(装备强化附表!S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263</v>
      </c>
      <c r="T1542" s="54">
        <f t="shared" si="366"/>
        <v>526000</v>
      </c>
      <c r="U1542" s="54">
        <f>ROUNDUP(装备强化!$F$3*INDEX(装备强化!$C$12:$C$26,MATCH(装备强化附表!U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300</v>
      </c>
      <c r="V1542" s="54">
        <f t="shared" si="367"/>
        <v>600000</v>
      </c>
      <c r="W1542" s="54">
        <f>ROUNDUP(装备强化!$F$3*INDEX(装备强化!$C$12:$C$26,MATCH(装备强化附表!W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336</v>
      </c>
      <c r="X1542" s="54">
        <f t="shared" si="368"/>
        <v>672000</v>
      </c>
      <c r="Y1542" s="54">
        <f>ROUNDUP(装备强化!$F$3*INDEX(装备强化!$C$12:$C$26,MATCH(装备强化附表!Y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372</v>
      </c>
      <c r="Z1542" s="54">
        <f t="shared" si="369"/>
        <v>744000</v>
      </c>
      <c r="AA1542" s="54">
        <f>ROUNDUP(装备强化!$F$3*INDEX(装备强化!$C$12:$C$26,MATCH(装备强化附表!AA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653</v>
      </c>
      <c r="AB1542" s="54">
        <f t="shared" si="370"/>
        <v>1306000</v>
      </c>
      <c r="AC1542" s="54">
        <f>ROUNDUP(装备强化!$F$3*INDEX(装备强化!$C$12:$C$26,MATCH(装备强化附表!AC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725</v>
      </c>
      <c r="AD1542" s="54">
        <f t="shared" si="371"/>
        <v>1450000</v>
      </c>
      <c r="AE1542" s="54">
        <f>ROUNDUP(装备强化!$F$3*INDEX(装备强化!$C$12:$C$26,MATCH(装备强化附表!AE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798</v>
      </c>
      <c r="AF1542" s="54">
        <f t="shared" si="372"/>
        <v>1596000</v>
      </c>
      <c r="AG1542" s="54">
        <f>ROUNDUP(装备强化!$F$3*INDEX(装备强化!$C$12:$C$26,MATCH(装备强化附表!AG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870</v>
      </c>
      <c r="AH1542" s="54">
        <f t="shared" si="373"/>
        <v>1740000</v>
      </c>
      <c r="AI1542" s="54">
        <f>ROUNDUP(装备强化!$F$3*INDEX(装备强化!$C$12:$C$26,MATCH(装备强化附表!AI$1,装备强化!$B$12:$B$26,0))*INDEX(装备强化!$G$12:$G$16,MATCH(装备强化附表!$D1542,装备强化!$F$12:$F$16,0))*(INDEX(装备强化!$K$12:$K$26,MATCH(装备强化附表!$E1542,装备强化!$J$12:$J$26,0))+IF($B1542=1,装备强化!$K$28,0))*INDEX(装备强化!$O$12:$O$21,MATCH(装备强化附表!$C1542,装备强化!$N$12:$N$21,0)),0)</f>
        <v>943</v>
      </c>
      <c r="AJ1542" s="54">
        <f t="shared" si="374"/>
        <v>1886000</v>
      </c>
    </row>
    <row r="1543" spans="1:36">
      <c r="A1543" t="s">
        <v>1439</v>
      </c>
      <c r="B1543">
        <v>0</v>
      </c>
      <c r="C1543" t="s">
        <v>123</v>
      </c>
      <c r="D1543" t="s">
        <v>315</v>
      </c>
      <c r="E1543">
        <v>50</v>
      </c>
      <c r="F1543" t="s">
        <v>232</v>
      </c>
      <c r="G1543" s="54">
        <f>ROUNDUP(装备强化!$F$3*INDEX(装备强化!$C$12:$C$26,MATCH(装备强化附表!G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32</v>
      </c>
      <c r="H1543" s="54">
        <f t="shared" si="360"/>
        <v>64000</v>
      </c>
      <c r="I1543" s="54">
        <f>ROUNDUP(装备强化!$F$3*INDEX(装备强化!$C$12:$C$26,MATCH(装备强化附表!I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47</v>
      </c>
      <c r="J1543" s="54">
        <f t="shared" si="361"/>
        <v>94000</v>
      </c>
      <c r="K1543" s="54">
        <f>ROUNDUP(装备强化!$F$3*INDEX(装备强化!$C$12:$C$26,MATCH(装备强化附表!K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71</v>
      </c>
      <c r="L1543" s="54">
        <f t="shared" si="362"/>
        <v>142000</v>
      </c>
      <c r="M1543" s="54">
        <f>ROUNDUP(装备强化!$F$3*INDEX(装备强化!$C$12:$C$26,MATCH(装备强化附表!M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86</v>
      </c>
      <c r="N1543" s="54">
        <f t="shared" si="363"/>
        <v>172000</v>
      </c>
      <c r="O1543" s="54">
        <f>ROUNDUP(装备强化!$F$3*INDEX(装备强化!$C$12:$C$26,MATCH(装备强化附表!O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110</v>
      </c>
      <c r="P1543" s="54">
        <f t="shared" si="364"/>
        <v>220000</v>
      </c>
      <c r="Q1543" s="54">
        <f>ROUNDUP(装备强化!$F$3*INDEX(装备强化!$C$12:$C$26,MATCH(装备强化附表!Q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196</v>
      </c>
      <c r="R1543" s="54">
        <f t="shared" si="365"/>
        <v>392000</v>
      </c>
      <c r="S1543" s="54">
        <f>ROUNDUP(装备强化!$F$3*INDEX(装备强化!$C$12:$C$26,MATCH(装备强化附表!S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227</v>
      </c>
      <c r="T1543" s="54">
        <f t="shared" si="366"/>
        <v>454000</v>
      </c>
      <c r="U1543" s="54">
        <f>ROUNDUP(装备强化!$F$3*INDEX(装备强化!$C$12:$C$26,MATCH(装备强化附表!U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258</v>
      </c>
      <c r="V1543" s="54">
        <f t="shared" si="367"/>
        <v>516000</v>
      </c>
      <c r="W1543" s="54">
        <f>ROUNDUP(装备强化!$F$3*INDEX(装备强化!$C$12:$C$26,MATCH(装备强化附表!W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290</v>
      </c>
      <c r="X1543" s="54">
        <f t="shared" si="368"/>
        <v>580000</v>
      </c>
      <c r="Y1543" s="54">
        <f>ROUNDUP(装备强化!$F$3*INDEX(装备强化!$C$12:$C$26,MATCH(装备强化附表!Y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321</v>
      </c>
      <c r="Z1543" s="54">
        <f t="shared" si="369"/>
        <v>642000</v>
      </c>
      <c r="AA1543" s="54">
        <f>ROUNDUP(装备强化!$F$3*INDEX(装备强化!$C$12:$C$26,MATCH(装备强化附表!AA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563</v>
      </c>
      <c r="AB1543" s="54">
        <f t="shared" si="370"/>
        <v>1126000</v>
      </c>
      <c r="AC1543" s="54">
        <f>ROUNDUP(装备强化!$F$3*INDEX(装备强化!$C$12:$C$26,MATCH(装备强化附表!AC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625</v>
      </c>
      <c r="AD1543" s="54">
        <f t="shared" si="371"/>
        <v>1250000</v>
      </c>
      <c r="AE1543" s="54">
        <f>ROUNDUP(装备强化!$F$3*INDEX(装备强化!$C$12:$C$26,MATCH(装备强化附表!AE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688</v>
      </c>
      <c r="AF1543" s="54">
        <f t="shared" si="372"/>
        <v>1376000</v>
      </c>
      <c r="AG1543" s="54">
        <f>ROUNDUP(装备强化!$F$3*INDEX(装备强化!$C$12:$C$26,MATCH(装备强化附表!AG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750</v>
      </c>
      <c r="AH1543" s="54">
        <f t="shared" si="373"/>
        <v>1500000</v>
      </c>
      <c r="AI1543" s="54">
        <f>ROUNDUP(装备强化!$F$3*INDEX(装备强化!$C$12:$C$26,MATCH(装备强化附表!AI$1,装备强化!$B$12:$B$26,0))*INDEX(装备强化!$G$12:$G$16,MATCH(装备强化附表!$D1543,装备强化!$F$12:$F$16,0))*(INDEX(装备强化!$K$12:$K$26,MATCH(装备强化附表!$E1543,装备强化!$J$12:$J$26,0))+IF($B1543=1,装备强化!$K$28,0))*INDEX(装备强化!$O$12:$O$21,MATCH(装备强化附表!$C1543,装备强化!$N$12:$N$21,0)),0)</f>
        <v>813</v>
      </c>
      <c r="AJ1543" s="54">
        <f t="shared" si="374"/>
        <v>1626000</v>
      </c>
    </row>
    <row r="1544" spans="1:36">
      <c r="A1544" t="s">
        <v>1444</v>
      </c>
      <c r="B1544">
        <v>0</v>
      </c>
      <c r="C1544" t="s">
        <v>124</v>
      </c>
      <c r="D1544" t="s">
        <v>315</v>
      </c>
      <c r="E1544">
        <v>50</v>
      </c>
      <c r="F1544" t="s">
        <v>232</v>
      </c>
      <c r="G1544" s="54">
        <f>ROUNDUP(装备强化!$F$3*INDEX(装备强化!$C$12:$C$26,MATCH(装备强化附表!G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40</v>
      </c>
      <c r="H1544" s="54">
        <f t="shared" si="360"/>
        <v>80000</v>
      </c>
      <c r="I1544" s="54">
        <f>ROUNDUP(装备强化!$F$3*INDEX(装备强化!$C$12:$C$26,MATCH(装备强化附表!I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59</v>
      </c>
      <c r="J1544" s="54">
        <f t="shared" si="361"/>
        <v>118000</v>
      </c>
      <c r="K1544" s="54">
        <f>ROUNDUP(装备强化!$F$3*INDEX(装备强化!$C$12:$C$26,MATCH(装备强化附表!K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88</v>
      </c>
      <c r="L1544" s="54">
        <f t="shared" si="362"/>
        <v>176000</v>
      </c>
      <c r="M1544" s="54">
        <f>ROUNDUP(装备强化!$F$3*INDEX(装备强化!$C$12:$C$26,MATCH(装备强化附表!M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108</v>
      </c>
      <c r="N1544" s="54">
        <f t="shared" si="363"/>
        <v>216000</v>
      </c>
      <c r="O1544" s="54">
        <f>ROUNDUP(装备强化!$F$3*INDEX(装备强化!$C$12:$C$26,MATCH(装备强化附表!O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137</v>
      </c>
      <c r="P1544" s="54">
        <f t="shared" si="364"/>
        <v>274000</v>
      </c>
      <c r="Q1544" s="54">
        <f>ROUNDUP(装备强化!$F$3*INDEX(装备强化!$C$12:$C$26,MATCH(装备强化附表!Q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245</v>
      </c>
      <c r="R1544" s="54">
        <f t="shared" si="365"/>
        <v>490000</v>
      </c>
      <c r="S1544" s="54">
        <f>ROUNDUP(装备强化!$F$3*INDEX(装备强化!$C$12:$C$26,MATCH(装备强化附表!S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284</v>
      </c>
      <c r="T1544" s="54">
        <f t="shared" si="366"/>
        <v>568000</v>
      </c>
      <c r="U1544" s="54">
        <f>ROUNDUP(装备强化!$F$3*INDEX(装备强化!$C$12:$C$26,MATCH(装备强化附表!U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323</v>
      </c>
      <c r="V1544" s="54">
        <f t="shared" si="367"/>
        <v>646000</v>
      </c>
      <c r="W1544" s="54">
        <f>ROUNDUP(装备强化!$F$3*INDEX(装备强化!$C$12:$C$26,MATCH(装备强化附表!W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362</v>
      </c>
      <c r="X1544" s="54">
        <f t="shared" si="368"/>
        <v>724000</v>
      </c>
      <c r="Y1544" s="54">
        <f>ROUNDUP(装备强化!$F$3*INDEX(装备强化!$C$12:$C$26,MATCH(装备强化附表!Y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401</v>
      </c>
      <c r="Z1544" s="54">
        <f t="shared" si="369"/>
        <v>802000</v>
      </c>
      <c r="AA1544" s="54">
        <f>ROUNDUP(装备强化!$F$3*INDEX(装备强化!$C$12:$C$26,MATCH(装备强化附表!AA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704</v>
      </c>
      <c r="AB1544" s="54">
        <f t="shared" si="370"/>
        <v>1408000</v>
      </c>
      <c r="AC1544" s="54">
        <f>ROUNDUP(装备强化!$F$3*INDEX(装备强化!$C$12:$C$26,MATCH(装备强化附表!AC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782</v>
      </c>
      <c r="AD1544" s="54">
        <f t="shared" si="371"/>
        <v>1564000</v>
      </c>
      <c r="AE1544" s="54">
        <f>ROUNDUP(装备强化!$F$3*INDEX(装备强化!$C$12:$C$26,MATCH(装备强化附表!AE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860</v>
      </c>
      <c r="AF1544" s="54">
        <f t="shared" si="372"/>
        <v>1720000</v>
      </c>
      <c r="AG1544" s="54">
        <f>ROUNDUP(装备强化!$F$3*INDEX(装备强化!$C$12:$C$26,MATCH(装备强化附表!AG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938</v>
      </c>
      <c r="AH1544" s="54">
        <f t="shared" si="373"/>
        <v>1876000</v>
      </c>
      <c r="AI1544" s="54">
        <f>ROUNDUP(装备强化!$F$3*INDEX(装备强化!$C$12:$C$26,MATCH(装备强化附表!AI$1,装备强化!$B$12:$B$26,0))*INDEX(装备强化!$G$12:$G$16,MATCH(装备强化附表!$D1544,装备强化!$F$12:$F$16,0))*(INDEX(装备强化!$K$12:$K$26,MATCH(装备强化附表!$E1544,装备强化!$J$12:$J$26,0))+IF($B1544=1,装备强化!$K$28,0))*INDEX(装备强化!$O$12:$O$21,MATCH(装备强化附表!$C1544,装备强化!$N$12:$N$21,0)),0)</f>
        <v>1016</v>
      </c>
      <c r="AJ1544" s="54">
        <f t="shared" si="374"/>
        <v>2032000</v>
      </c>
    </row>
    <row r="1545" spans="1:36">
      <c r="A1545" t="s">
        <v>1449</v>
      </c>
      <c r="B1545">
        <v>0</v>
      </c>
      <c r="C1545" t="s">
        <v>125</v>
      </c>
      <c r="D1545" t="s">
        <v>315</v>
      </c>
      <c r="E1545">
        <v>50</v>
      </c>
      <c r="F1545" t="s">
        <v>232</v>
      </c>
      <c r="G1545" s="54">
        <f>ROUNDUP(装备强化!$F$3*INDEX(装备强化!$C$12:$C$26,MATCH(装备强化附表!G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40</v>
      </c>
      <c r="H1545" s="54">
        <f t="shared" si="360"/>
        <v>80000</v>
      </c>
      <c r="I1545" s="54">
        <f>ROUNDUP(装备强化!$F$3*INDEX(装备强化!$C$12:$C$26,MATCH(装备强化附表!I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59</v>
      </c>
      <c r="J1545" s="54">
        <f t="shared" si="361"/>
        <v>118000</v>
      </c>
      <c r="K1545" s="54">
        <f>ROUNDUP(装备强化!$F$3*INDEX(装备强化!$C$12:$C$26,MATCH(装备强化附表!K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88</v>
      </c>
      <c r="L1545" s="54">
        <f t="shared" si="362"/>
        <v>176000</v>
      </c>
      <c r="M1545" s="54">
        <f>ROUNDUP(装备强化!$F$3*INDEX(装备强化!$C$12:$C$26,MATCH(装备强化附表!M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108</v>
      </c>
      <c r="N1545" s="54">
        <f t="shared" si="363"/>
        <v>216000</v>
      </c>
      <c r="O1545" s="54">
        <f>ROUNDUP(装备强化!$F$3*INDEX(装备强化!$C$12:$C$26,MATCH(装备强化附表!O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137</v>
      </c>
      <c r="P1545" s="54">
        <f t="shared" si="364"/>
        <v>274000</v>
      </c>
      <c r="Q1545" s="54">
        <f>ROUNDUP(装备强化!$F$3*INDEX(装备强化!$C$12:$C$26,MATCH(装备强化附表!Q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245</v>
      </c>
      <c r="R1545" s="54">
        <f t="shared" si="365"/>
        <v>490000</v>
      </c>
      <c r="S1545" s="54">
        <f>ROUNDUP(装备强化!$F$3*INDEX(装备强化!$C$12:$C$26,MATCH(装备强化附表!S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284</v>
      </c>
      <c r="T1545" s="54">
        <f t="shared" si="366"/>
        <v>568000</v>
      </c>
      <c r="U1545" s="54">
        <f>ROUNDUP(装备强化!$F$3*INDEX(装备强化!$C$12:$C$26,MATCH(装备强化附表!U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323</v>
      </c>
      <c r="V1545" s="54">
        <f t="shared" si="367"/>
        <v>646000</v>
      </c>
      <c r="W1545" s="54">
        <f>ROUNDUP(装备强化!$F$3*INDEX(装备强化!$C$12:$C$26,MATCH(装备强化附表!W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362</v>
      </c>
      <c r="X1545" s="54">
        <f t="shared" si="368"/>
        <v>724000</v>
      </c>
      <c r="Y1545" s="54">
        <f>ROUNDUP(装备强化!$F$3*INDEX(装备强化!$C$12:$C$26,MATCH(装备强化附表!Y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401</v>
      </c>
      <c r="Z1545" s="54">
        <f t="shared" si="369"/>
        <v>802000</v>
      </c>
      <c r="AA1545" s="54">
        <f>ROUNDUP(装备强化!$F$3*INDEX(装备强化!$C$12:$C$26,MATCH(装备强化附表!AA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704</v>
      </c>
      <c r="AB1545" s="54">
        <f t="shared" si="370"/>
        <v>1408000</v>
      </c>
      <c r="AC1545" s="54">
        <f>ROUNDUP(装备强化!$F$3*INDEX(装备强化!$C$12:$C$26,MATCH(装备强化附表!AC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782</v>
      </c>
      <c r="AD1545" s="54">
        <f t="shared" si="371"/>
        <v>1564000</v>
      </c>
      <c r="AE1545" s="54">
        <f>ROUNDUP(装备强化!$F$3*INDEX(装备强化!$C$12:$C$26,MATCH(装备强化附表!AE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860</v>
      </c>
      <c r="AF1545" s="54">
        <f t="shared" si="372"/>
        <v>1720000</v>
      </c>
      <c r="AG1545" s="54">
        <f>ROUNDUP(装备强化!$F$3*INDEX(装备强化!$C$12:$C$26,MATCH(装备强化附表!AG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938</v>
      </c>
      <c r="AH1545" s="54">
        <f t="shared" si="373"/>
        <v>1876000</v>
      </c>
      <c r="AI1545" s="54">
        <f>ROUNDUP(装备强化!$F$3*INDEX(装备强化!$C$12:$C$26,MATCH(装备强化附表!AI$1,装备强化!$B$12:$B$26,0))*INDEX(装备强化!$G$12:$G$16,MATCH(装备强化附表!$D1545,装备强化!$F$12:$F$16,0))*(INDEX(装备强化!$K$12:$K$26,MATCH(装备强化附表!$E1545,装备强化!$J$12:$J$26,0))+IF($B1545=1,装备强化!$K$28,0))*INDEX(装备强化!$O$12:$O$21,MATCH(装备强化附表!$C1545,装备强化!$N$12:$N$21,0)),0)</f>
        <v>1016</v>
      </c>
      <c r="AJ1545" s="54">
        <f t="shared" si="374"/>
        <v>2032000</v>
      </c>
    </row>
    <row r="1546" spans="1:36">
      <c r="A1546" t="s">
        <v>1454</v>
      </c>
      <c r="B1546">
        <v>0</v>
      </c>
      <c r="C1546" t="s">
        <v>130</v>
      </c>
      <c r="D1546" t="s">
        <v>315</v>
      </c>
      <c r="E1546">
        <v>50</v>
      </c>
      <c r="F1546" t="s">
        <v>232</v>
      </c>
      <c r="G1546" s="54">
        <f>ROUNDUP(装备强化!$F$3*INDEX(装备强化!$C$12:$C$26,MATCH(装备强化附表!G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32</v>
      </c>
      <c r="H1546" s="54">
        <f t="shared" si="360"/>
        <v>64000</v>
      </c>
      <c r="I1546" s="54">
        <f>ROUNDUP(装备强化!$F$3*INDEX(装备强化!$C$12:$C$26,MATCH(装备强化附表!I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47</v>
      </c>
      <c r="J1546" s="54">
        <f t="shared" si="361"/>
        <v>94000</v>
      </c>
      <c r="K1546" s="54">
        <f>ROUNDUP(装备强化!$F$3*INDEX(装备强化!$C$12:$C$26,MATCH(装备强化附表!K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71</v>
      </c>
      <c r="L1546" s="54">
        <f t="shared" si="362"/>
        <v>142000</v>
      </c>
      <c r="M1546" s="54">
        <f>ROUNDUP(装备强化!$F$3*INDEX(装备强化!$C$12:$C$26,MATCH(装备强化附表!M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86</v>
      </c>
      <c r="N1546" s="54">
        <f t="shared" si="363"/>
        <v>172000</v>
      </c>
      <c r="O1546" s="54">
        <f>ROUNDUP(装备强化!$F$3*INDEX(装备强化!$C$12:$C$26,MATCH(装备强化附表!O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110</v>
      </c>
      <c r="P1546" s="54">
        <f t="shared" si="364"/>
        <v>220000</v>
      </c>
      <c r="Q1546" s="54">
        <f>ROUNDUP(装备强化!$F$3*INDEX(装备强化!$C$12:$C$26,MATCH(装备强化附表!Q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196</v>
      </c>
      <c r="R1546" s="54">
        <f t="shared" si="365"/>
        <v>392000</v>
      </c>
      <c r="S1546" s="54">
        <f>ROUNDUP(装备强化!$F$3*INDEX(装备强化!$C$12:$C$26,MATCH(装备强化附表!S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227</v>
      </c>
      <c r="T1546" s="54">
        <f t="shared" si="366"/>
        <v>454000</v>
      </c>
      <c r="U1546" s="54">
        <f>ROUNDUP(装备强化!$F$3*INDEX(装备强化!$C$12:$C$26,MATCH(装备强化附表!U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258</v>
      </c>
      <c r="V1546" s="54">
        <f t="shared" si="367"/>
        <v>516000</v>
      </c>
      <c r="W1546" s="54">
        <f>ROUNDUP(装备强化!$F$3*INDEX(装备强化!$C$12:$C$26,MATCH(装备强化附表!W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290</v>
      </c>
      <c r="X1546" s="54">
        <f t="shared" si="368"/>
        <v>580000</v>
      </c>
      <c r="Y1546" s="54">
        <f>ROUNDUP(装备强化!$F$3*INDEX(装备强化!$C$12:$C$26,MATCH(装备强化附表!Y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321</v>
      </c>
      <c r="Z1546" s="54">
        <f t="shared" si="369"/>
        <v>642000</v>
      </c>
      <c r="AA1546" s="54">
        <f>ROUNDUP(装备强化!$F$3*INDEX(装备强化!$C$12:$C$26,MATCH(装备强化附表!AA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563</v>
      </c>
      <c r="AB1546" s="54">
        <f t="shared" si="370"/>
        <v>1126000</v>
      </c>
      <c r="AC1546" s="54">
        <f>ROUNDUP(装备强化!$F$3*INDEX(装备强化!$C$12:$C$26,MATCH(装备强化附表!AC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625</v>
      </c>
      <c r="AD1546" s="54">
        <f t="shared" si="371"/>
        <v>1250000</v>
      </c>
      <c r="AE1546" s="54">
        <f>ROUNDUP(装备强化!$F$3*INDEX(装备强化!$C$12:$C$26,MATCH(装备强化附表!AE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688</v>
      </c>
      <c r="AF1546" s="54">
        <f t="shared" si="372"/>
        <v>1376000</v>
      </c>
      <c r="AG1546" s="54">
        <f>ROUNDUP(装备强化!$F$3*INDEX(装备强化!$C$12:$C$26,MATCH(装备强化附表!AG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750</v>
      </c>
      <c r="AH1546" s="54">
        <f t="shared" si="373"/>
        <v>1500000</v>
      </c>
      <c r="AI1546" s="54">
        <f>ROUNDUP(装备强化!$F$3*INDEX(装备强化!$C$12:$C$26,MATCH(装备强化附表!AI$1,装备强化!$B$12:$B$26,0))*INDEX(装备强化!$G$12:$G$16,MATCH(装备强化附表!$D1546,装备强化!$F$12:$F$16,0))*(INDEX(装备强化!$K$12:$K$26,MATCH(装备强化附表!$E1546,装备强化!$J$12:$J$26,0))+IF($B1546=1,装备强化!$K$28,0))*INDEX(装备强化!$O$12:$O$21,MATCH(装备强化附表!$C1546,装备强化!$N$12:$N$21,0)),0)</f>
        <v>813</v>
      </c>
      <c r="AJ1546" s="54">
        <f t="shared" si="374"/>
        <v>1626000</v>
      </c>
    </row>
    <row r="1547" spans="1:36">
      <c r="A1547" t="s">
        <v>1459</v>
      </c>
      <c r="B1547">
        <v>0</v>
      </c>
      <c r="C1547" t="s">
        <v>131</v>
      </c>
      <c r="D1547" t="s">
        <v>315</v>
      </c>
      <c r="E1547">
        <v>50</v>
      </c>
      <c r="F1547" t="s">
        <v>232</v>
      </c>
      <c r="G1547" s="54">
        <f>ROUNDUP(装备强化!$F$3*INDEX(装备强化!$C$12:$C$26,MATCH(装备强化附表!G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32</v>
      </c>
      <c r="H1547" s="54">
        <f t="shared" si="360"/>
        <v>64000</v>
      </c>
      <c r="I1547" s="54">
        <f>ROUNDUP(装备强化!$F$3*INDEX(装备强化!$C$12:$C$26,MATCH(装备强化附表!I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47</v>
      </c>
      <c r="J1547" s="54">
        <f t="shared" si="361"/>
        <v>94000</v>
      </c>
      <c r="K1547" s="54">
        <f>ROUNDUP(装备强化!$F$3*INDEX(装备强化!$C$12:$C$26,MATCH(装备强化附表!K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71</v>
      </c>
      <c r="L1547" s="54">
        <f t="shared" si="362"/>
        <v>142000</v>
      </c>
      <c r="M1547" s="54">
        <f>ROUNDUP(装备强化!$F$3*INDEX(装备强化!$C$12:$C$26,MATCH(装备强化附表!M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86</v>
      </c>
      <c r="N1547" s="54">
        <f t="shared" si="363"/>
        <v>172000</v>
      </c>
      <c r="O1547" s="54">
        <f>ROUNDUP(装备强化!$F$3*INDEX(装备强化!$C$12:$C$26,MATCH(装备强化附表!O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110</v>
      </c>
      <c r="P1547" s="54">
        <f t="shared" si="364"/>
        <v>220000</v>
      </c>
      <c r="Q1547" s="54">
        <f>ROUNDUP(装备强化!$F$3*INDEX(装备强化!$C$12:$C$26,MATCH(装备强化附表!Q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196</v>
      </c>
      <c r="R1547" s="54">
        <f t="shared" si="365"/>
        <v>392000</v>
      </c>
      <c r="S1547" s="54">
        <f>ROUNDUP(装备强化!$F$3*INDEX(装备强化!$C$12:$C$26,MATCH(装备强化附表!S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227</v>
      </c>
      <c r="T1547" s="54">
        <f t="shared" si="366"/>
        <v>454000</v>
      </c>
      <c r="U1547" s="54">
        <f>ROUNDUP(装备强化!$F$3*INDEX(装备强化!$C$12:$C$26,MATCH(装备强化附表!U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258</v>
      </c>
      <c r="V1547" s="54">
        <f t="shared" si="367"/>
        <v>516000</v>
      </c>
      <c r="W1547" s="54">
        <f>ROUNDUP(装备强化!$F$3*INDEX(装备强化!$C$12:$C$26,MATCH(装备强化附表!W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290</v>
      </c>
      <c r="X1547" s="54">
        <f t="shared" si="368"/>
        <v>580000</v>
      </c>
      <c r="Y1547" s="54">
        <f>ROUNDUP(装备强化!$F$3*INDEX(装备强化!$C$12:$C$26,MATCH(装备强化附表!Y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321</v>
      </c>
      <c r="Z1547" s="54">
        <f t="shared" si="369"/>
        <v>642000</v>
      </c>
      <c r="AA1547" s="54">
        <f>ROUNDUP(装备强化!$F$3*INDEX(装备强化!$C$12:$C$26,MATCH(装备强化附表!AA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563</v>
      </c>
      <c r="AB1547" s="54">
        <f t="shared" si="370"/>
        <v>1126000</v>
      </c>
      <c r="AC1547" s="54">
        <f>ROUNDUP(装备强化!$F$3*INDEX(装备强化!$C$12:$C$26,MATCH(装备强化附表!AC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625</v>
      </c>
      <c r="AD1547" s="54">
        <f t="shared" si="371"/>
        <v>1250000</v>
      </c>
      <c r="AE1547" s="54">
        <f>ROUNDUP(装备强化!$F$3*INDEX(装备强化!$C$12:$C$26,MATCH(装备强化附表!AE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688</v>
      </c>
      <c r="AF1547" s="54">
        <f t="shared" si="372"/>
        <v>1376000</v>
      </c>
      <c r="AG1547" s="54">
        <f>ROUNDUP(装备强化!$F$3*INDEX(装备强化!$C$12:$C$26,MATCH(装备强化附表!AG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750</v>
      </c>
      <c r="AH1547" s="54">
        <f t="shared" si="373"/>
        <v>1500000</v>
      </c>
      <c r="AI1547" s="54">
        <f>ROUNDUP(装备强化!$F$3*INDEX(装备强化!$C$12:$C$26,MATCH(装备强化附表!AI$1,装备强化!$B$12:$B$26,0))*INDEX(装备强化!$G$12:$G$16,MATCH(装备强化附表!$D1547,装备强化!$F$12:$F$16,0))*(INDEX(装备强化!$K$12:$K$26,MATCH(装备强化附表!$E1547,装备强化!$J$12:$J$26,0))+IF($B1547=1,装备强化!$K$28,0))*INDEX(装备强化!$O$12:$O$21,MATCH(装备强化附表!$C1547,装备强化!$N$12:$N$21,0)),0)</f>
        <v>813</v>
      </c>
      <c r="AJ1547" s="54">
        <f t="shared" si="374"/>
        <v>1626000</v>
      </c>
    </row>
    <row r="1548" spans="1:36">
      <c r="A1548" t="s">
        <v>1464</v>
      </c>
      <c r="B1548">
        <v>0</v>
      </c>
      <c r="C1548" t="s">
        <v>132</v>
      </c>
      <c r="D1548" t="s">
        <v>315</v>
      </c>
      <c r="E1548">
        <v>50</v>
      </c>
      <c r="F1548" t="s">
        <v>232</v>
      </c>
      <c r="G1548" s="54">
        <f>ROUNDUP(装备强化!$F$3*INDEX(装备强化!$C$12:$C$26,MATCH(装备强化附表!G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19</v>
      </c>
      <c r="H1548" s="54">
        <f t="shared" si="360"/>
        <v>38000</v>
      </c>
      <c r="I1548" s="54">
        <f>ROUNDUP(装备强化!$F$3*INDEX(装备强化!$C$12:$C$26,MATCH(装备强化附表!I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29</v>
      </c>
      <c r="J1548" s="54">
        <f t="shared" si="361"/>
        <v>58000</v>
      </c>
      <c r="K1548" s="54">
        <f>ROUNDUP(装备强化!$F$3*INDEX(装备强化!$C$12:$C$26,MATCH(装备强化附表!K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43</v>
      </c>
      <c r="L1548" s="54">
        <f t="shared" si="362"/>
        <v>86000</v>
      </c>
      <c r="M1548" s="54">
        <f>ROUNDUP(装备强化!$F$3*INDEX(装备强化!$C$12:$C$26,MATCH(装备强化附表!M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52</v>
      </c>
      <c r="N1548" s="54">
        <f t="shared" si="363"/>
        <v>104000</v>
      </c>
      <c r="O1548" s="54">
        <f>ROUNDUP(装备强化!$F$3*INDEX(装备强化!$C$12:$C$26,MATCH(装备强化附表!O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66</v>
      </c>
      <c r="P1548" s="54">
        <f t="shared" si="364"/>
        <v>132000</v>
      </c>
      <c r="Q1548" s="54">
        <f>ROUNDUP(装备强化!$F$3*INDEX(装备强化!$C$12:$C$26,MATCH(装备强化附表!Q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118</v>
      </c>
      <c r="R1548" s="54">
        <f t="shared" si="365"/>
        <v>236000</v>
      </c>
      <c r="S1548" s="54">
        <f>ROUNDUP(装备强化!$F$3*INDEX(装备强化!$C$12:$C$26,MATCH(装备强化附表!S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136</v>
      </c>
      <c r="T1548" s="54">
        <f t="shared" si="366"/>
        <v>272000</v>
      </c>
      <c r="U1548" s="54">
        <f>ROUNDUP(装备强化!$F$3*INDEX(装备强化!$C$12:$C$26,MATCH(装备强化附表!U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155</v>
      </c>
      <c r="V1548" s="54">
        <f t="shared" si="367"/>
        <v>310000</v>
      </c>
      <c r="W1548" s="54">
        <f>ROUNDUP(装备强化!$F$3*INDEX(装备强化!$C$12:$C$26,MATCH(装备强化附表!W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174</v>
      </c>
      <c r="X1548" s="54">
        <f t="shared" si="368"/>
        <v>348000</v>
      </c>
      <c r="Y1548" s="54">
        <f>ROUNDUP(装备强化!$F$3*INDEX(装备强化!$C$12:$C$26,MATCH(装备强化附表!Y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193</v>
      </c>
      <c r="Z1548" s="54">
        <f t="shared" si="369"/>
        <v>386000</v>
      </c>
      <c r="AA1548" s="54">
        <f>ROUNDUP(装备强化!$F$3*INDEX(装备强化!$C$12:$C$26,MATCH(装备强化附表!AA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338</v>
      </c>
      <c r="AB1548" s="54">
        <f t="shared" si="370"/>
        <v>676000</v>
      </c>
      <c r="AC1548" s="54">
        <f>ROUNDUP(装备强化!$F$3*INDEX(装备强化!$C$12:$C$26,MATCH(装备强化附表!AC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375</v>
      </c>
      <c r="AD1548" s="54">
        <f t="shared" si="371"/>
        <v>750000</v>
      </c>
      <c r="AE1548" s="54">
        <f>ROUNDUP(装备强化!$F$3*INDEX(装备强化!$C$12:$C$26,MATCH(装备强化附表!AE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413</v>
      </c>
      <c r="AF1548" s="54">
        <f t="shared" si="372"/>
        <v>826000</v>
      </c>
      <c r="AG1548" s="54">
        <f>ROUNDUP(装备强化!$F$3*INDEX(装备强化!$C$12:$C$26,MATCH(装备强化附表!AG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450</v>
      </c>
      <c r="AH1548" s="54">
        <f t="shared" si="373"/>
        <v>900000</v>
      </c>
      <c r="AI1548" s="54">
        <f>ROUNDUP(装备强化!$F$3*INDEX(装备强化!$C$12:$C$26,MATCH(装备强化附表!AI$1,装备强化!$B$12:$B$26,0))*INDEX(装备强化!$G$12:$G$16,MATCH(装备强化附表!$D1548,装备强化!$F$12:$F$16,0))*(INDEX(装备强化!$K$12:$K$26,MATCH(装备强化附表!$E1548,装备强化!$J$12:$J$26,0))+IF($B1548=1,装备强化!$K$28,0))*INDEX(装备强化!$O$12:$O$21,MATCH(装备强化附表!$C1548,装备强化!$N$12:$N$21,0)),0)</f>
        <v>488</v>
      </c>
      <c r="AJ1548" s="54">
        <f t="shared" si="374"/>
        <v>976000</v>
      </c>
    </row>
    <row r="1549" spans="1:36">
      <c r="A1549" t="s">
        <v>1469</v>
      </c>
      <c r="B1549">
        <v>0</v>
      </c>
      <c r="C1549" t="s">
        <v>127</v>
      </c>
      <c r="D1549" t="s">
        <v>315</v>
      </c>
      <c r="E1549">
        <v>50</v>
      </c>
      <c r="F1549" t="s">
        <v>135</v>
      </c>
      <c r="G1549" s="54">
        <f>ROUNDUP(装备强化!$F$3*INDEX(装备强化!$C$12:$C$26,MATCH(装备强化附表!G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63</v>
      </c>
      <c r="H1549" s="54">
        <f t="shared" si="360"/>
        <v>126000</v>
      </c>
      <c r="I1549" s="54">
        <f>ROUNDUP(装备强化!$F$3*INDEX(装备强化!$C$12:$C$26,MATCH(装备强化附表!I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94</v>
      </c>
      <c r="J1549" s="54">
        <f t="shared" si="361"/>
        <v>188000</v>
      </c>
      <c r="K1549" s="54">
        <f>ROUNDUP(装备强化!$F$3*INDEX(装备强化!$C$12:$C$26,MATCH(装备强化附表!K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141</v>
      </c>
      <c r="L1549" s="54">
        <f t="shared" si="362"/>
        <v>282000</v>
      </c>
      <c r="M1549" s="54">
        <f>ROUNDUP(装备强化!$F$3*INDEX(装备强化!$C$12:$C$26,MATCH(装备强化附表!M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172</v>
      </c>
      <c r="N1549" s="54">
        <f t="shared" si="363"/>
        <v>344000</v>
      </c>
      <c r="O1549" s="54">
        <f>ROUNDUP(装备强化!$F$3*INDEX(装备强化!$C$12:$C$26,MATCH(装备强化附表!O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219</v>
      </c>
      <c r="P1549" s="54">
        <f t="shared" si="364"/>
        <v>438000</v>
      </c>
      <c r="Q1549" s="54">
        <f>ROUNDUP(装备强化!$F$3*INDEX(装备强化!$C$12:$C$26,MATCH(装备强化附表!Q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391</v>
      </c>
      <c r="R1549" s="54">
        <f t="shared" si="365"/>
        <v>782000</v>
      </c>
      <c r="S1549" s="54">
        <f>ROUNDUP(装备强化!$F$3*INDEX(装备强化!$C$12:$C$26,MATCH(装备强化附表!S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454</v>
      </c>
      <c r="T1549" s="54">
        <f t="shared" si="366"/>
        <v>908000</v>
      </c>
      <c r="U1549" s="54">
        <f>ROUNDUP(装备强化!$F$3*INDEX(装备强化!$C$12:$C$26,MATCH(装备强化附表!U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516</v>
      </c>
      <c r="V1549" s="54">
        <f t="shared" si="367"/>
        <v>1032000</v>
      </c>
      <c r="W1549" s="54">
        <f>ROUNDUP(装备强化!$F$3*INDEX(装备强化!$C$12:$C$26,MATCH(装备强化附表!W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579</v>
      </c>
      <c r="X1549" s="54">
        <f t="shared" si="368"/>
        <v>1158000</v>
      </c>
      <c r="Y1549" s="54">
        <f>ROUNDUP(装备强化!$F$3*INDEX(装备强化!$C$12:$C$26,MATCH(装备强化附表!Y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641</v>
      </c>
      <c r="Z1549" s="54">
        <f t="shared" si="369"/>
        <v>1282000</v>
      </c>
      <c r="AA1549" s="54">
        <f>ROUNDUP(装备强化!$F$3*INDEX(装备强化!$C$12:$C$26,MATCH(装备强化附表!AA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1125</v>
      </c>
      <c r="AB1549" s="54">
        <f t="shared" si="370"/>
        <v>2250000</v>
      </c>
      <c r="AC1549" s="54">
        <f>ROUNDUP(装备强化!$F$3*INDEX(装备强化!$C$12:$C$26,MATCH(装备强化附表!AC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1250</v>
      </c>
      <c r="AD1549" s="54">
        <f t="shared" si="371"/>
        <v>2500000</v>
      </c>
      <c r="AE1549" s="54">
        <f>ROUNDUP(装备强化!$F$3*INDEX(装备强化!$C$12:$C$26,MATCH(装备强化附表!AE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1375</v>
      </c>
      <c r="AF1549" s="54">
        <f t="shared" si="372"/>
        <v>2750000</v>
      </c>
      <c r="AG1549" s="54">
        <f>ROUNDUP(装备强化!$F$3*INDEX(装备强化!$C$12:$C$26,MATCH(装备强化附表!AG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1500</v>
      </c>
      <c r="AH1549" s="54">
        <f t="shared" si="373"/>
        <v>3000000</v>
      </c>
      <c r="AI1549" s="54">
        <f>ROUNDUP(装备强化!$F$3*INDEX(装备强化!$C$12:$C$26,MATCH(装备强化附表!AI$1,装备强化!$B$12:$B$26,0))*INDEX(装备强化!$G$12:$G$16,MATCH(装备强化附表!$D1549,装备强化!$F$12:$F$16,0))*(INDEX(装备强化!$K$12:$K$26,MATCH(装备强化附表!$E1549,装备强化!$J$12:$J$26,0))+IF($B1549=1,装备强化!$K$28,0))*INDEX(装备强化!$O$12:$O$21,MATCH(装备强化附表!$C1549,装备强化!$N$12:$N$21,0)),0)</f>
        <v>1625</v>
      </c>
      <c r="AJ1549" s="54">
        <f t="shared" si="374"/>
        <v>3250000</v>
      </c>
    </row>
    <row r="1550" spans="1:36">
      <c r="A1550" t="s">
        <v>1474</v>
      </c>
      <c r="B1550">
        <v>1</v>
      </c>
      <c r="C1550" t="s">
        <v>127</v>
      </c>
      <c r="D1550" t="s">
        <v>315</v>
      </c>
      <c r="E1550">
        <v>50</v>
      </c>
      <c r="F1550" t="s">
        <v>135</v>
      </c>
      <c r="G1550" s="54">
        <f>ROUNDUP(装备强化!$F$3*INDEX(装备强化!$C$12:$C$26,MATCH(装备强化附表!G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78</v>
      </c>
      <c r="H1550" s="54">
        <f t="shared" si="360"/>
        <v>156000</v>
      </c>
      <c r="I1550" s="54">
        <f>ROUNDUP(装备强化!$F$3*INDEX(装备强化!$C$12:$C$26,MATCH(装备强化附表!I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117</v>
      </c>
      <c r="J1550" s="54">
        <f t="shared" si="361"/>
        <v>234000</v>
      </c>
      <c r="K1550" s="54">
        <f>ROUNDUP(装备强化!$F$3*INDEX(装备强化!$C$12:$C$26,MATCH(装备强化附表!K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175</v>
      </c>
      <c r="L1550" s="54">
        <f t="shared" si="362"/>
        <v>350000</v>
      </c>
      <c r="M1550" s="54">
        <f>ROUNDUP(装备强化!$F$3*INDEX(装备强化!$C$12:$C$26,MATCH(装备强化附表!M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214</v>
      </c>
      <c r="N1550" s="54">
        <f t="shared" si="363"/>
        <v>428000</v>
      </c>
      <c r="O1550" s="54">
        <f>ROUNDUP(装备强化!$F$3*INDEX(装备强化!$C$12:$C$26,MATCH(装备强化附表!O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272</v>
      </c>
      <c r="P1550" s="54">
        <f t="shared" si="364"/>
        <v>544000</v>
      </c>
      <c r="Q1550" s="54">
        <f>ROUNDUP(装备强化!$F$3*INDEX(装备强化!$C$12:$C$26,MATCH(装备强化附表!Q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485</v>
      </c>
      <c r="R1550" s="54">
        <f t="shared" si="365"/>
        <v>970000</v>
      </c>
      <c r="S1550" s="54">
        <f>ROUNDUP(装备强化!$F$3*INDEX(装备强化!$C$12:$C$26,MATCH(装备强化附表!S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562</v>
      </c>
      <c r="T1550" s="54">
        <f t="shared" si="366"/>
        <v>1124000</v>
      </c>
      <c r="U1550" s="54">
        <f>ROUNDUP(装备强化!$F$3*INDEX(装备强化!$C$12:$C$26,MATCH(装备强化附表!U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640</v>
      </c>
      <c r="V1550" s="54">
        <f t="shared" si="367"/>
        <v>1280000</v>
      </c>
      <c r="W1550" s="54">
        <f>ROUNDUP(装备强化!$F$3*INDEX(装备强化!$C$12:$C$26,MATCH(装备强化附表!W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717</v>
      </c>
      <c r="X1550" s="54">
        <f t="shared" si="368"/>
        <v>1434000</v>
      </c>
      <c r="Y1550" s="54">
        <f>ROUNDUP(装备强化!$F$3*INDEX(装备强化!$C$12:$C$26,MATCH(装备强化附表!Y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795</v>
      </c>
      <c r="Z1550" s="54">
        <f t="shared" si="369"/>
        <v>1590000</v>
      </c>
      <c r="AA1550" s="54">
        <f>ROUNDUP(装备强化!$F$3*INDEX(装备强化!$C$12:$C$26,MATCH(装备强化附表!AA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1395</v>
      </c>
      <c r="AB1550" s="54">
        <f t="shared" si="370"/>
        <v>2790000</v>
      </c>
      <c r="AC1550" s="54">
        <f>ROUNDUP(装备强化!$F$3*INDEX(装备强化!$C$12:$C$26,MATCH(装备强化附表!AC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1550</v>
      </c>
      <c r="AD1550" s="54">
        <f t="shared" si="371"/>
        <v>3100000</v>
      </c>
      <c r="AE1550" s="54">
        <f>ROUNDUP(装备强化!$F$3*INDEX(装备强化!$C$12:$C$26,MATCH(装备强化附表!AE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1705</v>
      </c>
      <c r="AF1550" s="54">
        <f t="shared" si="372"/>
        <v>3410000</v>
      </c>
      <c r="AG1550" s="54">
        <f>ROUNDUP(装备强化!$F$3*INDEX(装备强化!$C$12:$C$26,MATCH(装备强化附表!AG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1860</v>
      </c>
      <c r="AH1550" s="54">
        <f t="shared" si="373"/>
        <v>3720000</v>
      </c>
      <c r="AI1550" s="54">
        <f>ROUNDUP(装备强化!$F$3*INDEX(装备强化!$C$12:$C$26,MATCH(装备强化附表!AI$1,装备强化!$B$12:$B$26,0))*INDEX(装备强化!$G$12:$G$16,MATCH(装备强化附表!$D1550,装备强化!$F$12:$F$16,0))*(INDEX(装备强化!$K$12:$K$26,MATCH(装备强化附表!$E1550,装备强化!$J$12:$J$26,0))+IF($B1550=1,装备强化!$K$28,0))*INDEX(装备强化!$O$12:$O$21,MATCH(装备强化附表!$C1550,装备强化!$N$12:$N$21,0)),0)</f>
        <v>2015</v>
      </c>
      <c r="AJ1550" s="54">
        <f t="shared" si="374"/>
        <v>4030000</v>
      </c>
    </row>
    <row r="1551" spans="1:36">
      <c r="A1551" t="s">
        <v>1479</v>
      </c>
      <c r="B1551">
        <v>0</v>
      </c>
      <c r="C1551" t="s">
        <v>128</v>
      </c>
      <c r="D1551" t="s">
        <v>315</v>
      </c>
      <c r="E1551">
        <v>50</v>
      </c>
      <c r="F1551" t="s">
        <v>135</v>
      </c>
      <c r="G1551" s="54">
        <f>ROUNDUP(装备强化!$F$3*INDEX(装备强化!$C$12:$C$26,MATCH(装备强化附表!G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40</v>
      </c>
      <c r="H1551" s="54">
        <f t="shared" si="360"/>
        <v>80000</v>
      </c>
      <c r="I1551" s="54">
        <f>ROUNDUP(装备强化!$F$3*INDEX(装备强化!$C$12:$C$26,MATCH(装备强化附表!I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59</v>
      </c>
      <c r="J1551" s="54">
        <f t="shared" si="361"/>
        <v>118000</v>
      </c>
      <c r="K1551" s="54">
        <f>ROUNDUP(装备强化!$F$3*INDEX(装备强化!$C$12:$C$26,MATCH(装备强化附表!K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88</v>
      </c>
      <c r="L1551" s="54">
        <f t="shared" si="362"/>
        <v>176000</v>
      </c>
      <c r="M1551" s="54">
        <f>ROUNDUP(装备强化!$F$3*INDEX(装备强化!$C$12:$C$26,MATCH(装备强化附表!M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108</v>
      </c>
      <c r="N1551" s="54">
        <f t="shared" si="363"/>
        <v>216000</v>
      </c>
      <c r="O1551" s="54">
        <f>ROUNDUP(装备强化!$F$3*INDEX(装备强化!$C$12:$C$26,MATCH(装备强化附表!O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137</v>
      </c>
      <c r="P1551" s="54">
        <f t="shared" si="364"/>
        <v>274000</v>
      </c>
      <c r="Q1551" s="54">
        <f>ROUNDUP(装备强化!$F$3*INDEX(装备强化!$C$12:$C$26,MATCH(装备强化附表!Q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245</v>
      </c>
      <c r="R1551" s="54">
        <f t="shared" si="365"/>
        <v>490000</v>
      </c>
      <c r="S1551" s="54">
        <f>ROUNDUP(装备强化!$F$3*INDEX(装备强化!$C$12:$C$26,MATCH(装备强化附表!S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284</v>
      </c>
      <c r="T1551" s="54">
        <f t="shared" si="366"/>
        <v>568000</v>
      </c>
      <c r="U1551" s="54">
        <f>ROUNDUP(装备强化!$F$3*INDEX(装备强化!$C$12:$C$26,MATCH(装备强化附表!U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323</v>
      </c>
      <c r="V1551" s="54">
        <f t="shared" si="367"/>
        <v>646000</v>
      </c>
      <c r="W1551" s="54">
        <f>ROUNDUP(装备强化!$F$3*INDEX(装备强化!$C$12:$C$26,MATCH(装备强化附表!W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362</v>
      </c>
      <c r="X1551" s="54">
        <f t="shared" si="368"/>
        <v>724000</v>
      </c>
      <c r="Y1551" s="54">
        <f>ROUNDUP(装备强化!$F$3*INDEX(装备强化!$C$12:$C$26,MATCH(装备强化附表!Y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401</v>
      </c>
      <c r="Z1551" s="54">
        <f t="shared" si="369"/>
        <v>802000</v>
      </c>
      <c r="AA1551" s="54">
        <f>ROUNDUP(装备强化!$F$3*INDEX(装备强化!$C$12:$C$26,MATCH(装备强化附表!AA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704</v>
      </c>
      <c r="AB1551" s="54">
        <f t="shared" si="370"/>
        <v>1408000</v>
      </c>
      <c r="AC1551" s="54">
        <f>ROUNDUP(装备强化!$F$3*INDEX(装备强化!$C$12:$C$26,MATCH(装备强化附表!AC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782</v>
      </c>
      <c r="AD1551" s="54">
        <f t="shared" si="371"/>
        <v>1564000</v>
      </c>
      <c r="AE1551" s="54">
        <f>ROUNDUP(装备强化!$F$3*INDEX(装备强化!$C$12:$C$26,MATCH(装备强化附表!AE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860</v>
      </c>
      <c r="AF1551" s="54">
        <f t="shared" si="372"/>
        <v>1720000</v>
      </c>
      <c r="AG1551" s="54">
        <f>ROUNDUP(装备强化!$F$3*INDEX(装备强化!$C$12:$C$26,MATCH(装备强化附表!AG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938</v>
      </c>
      <c r="AH1551" s="54">
        <f t="shared" si="373"/>
        <v>1876000</v>
      </c>
      <c r="AI1551" s="54">
        <f>ROUNDUP(装备强化!$F$3*INDEX(装备强化!$C$12:$C$26,MATCH(装备强化附表!AI$1,装备强化!$B$12:$B$26,0))*INDEX(装备强化!$G$12:$G$16,MATCH(装备强化附表!$D1551,装备强化!$F$12:$F$16,0))*(INDEX(装备强化!$K$12:$K$26,MATCH(装备强化附表!$E1551,装备强化!$J$12:$J$26,0))+IF($B1551=1,装备强化!$K$28,0))*INDEX(装备强化!$O$12:$O$21,MATCH(装备强化附表!$C1551,装备强化!$N$12:$N$21,0)),0)</f>
        <v>1016</v>
      </c>
      <c r="AJ1551" s="54">
        <f t="shared" si="374"/>
        <v>2032000</v>
      </c>
    </row>
    <row r="1552" spans="1:36">
      <c r="A1552" t="s">
        <v>1484</v>
      </c>
      <c r="B1552">
        <v>1</v>
      </c>
      <c r="C1552" t="s">
        <v>128</v>
      </c>
      <c r="D1552" t="s">
        <v>315</v>
      </c>
      <c r="E1552">
        <v>50</v>
      </c>
      <c r="F1552" t="s">
        <v>135</v>
      </c>
      <c r="G1552" s="54">
        <f>ROUNDUP(装备强化!$F$3*INDEX(装备强化!$C$12:$C$26,MATCH(装备强化附表!G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49</v>
      </c>
      <c r="H1552" s="54">
        <f t="shared" si="360"/>
        <v>98000</v>
      </c>
      <c r="I1552" s="54">
        <f>ROUNDUP(装备强化!$F$3*INDEX(装备强化!$C$12:$C$26,MATCH(装备强化附表!I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73</v>
      </c>
      <c r="J1552" s="54">
        <f t="shared" si="361"/>
        <v>146000</v>
      </c>
      <c r="K1552" s="54">
        <f>ROUNDUP(装备强化!$F$3*INDEX(装备强化!$C$12:$C$26,MATCH(装备强化附表!K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109</v>
      </c>
      <c r="L1552" s="54">
        <f t="shared" si="362"/>
        <v>218000</v>
      </c>
      <c r="M1552" s="54">
        <f>ROUNDUP(装备强化!$F$3*INDEX(装备强化!$C$12:$C$26,MATCH(装备强化附表!M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134</v>
      </c>
      <c r="N1552" s="54">
        <f t="shared" si="363"/>
        <v>268000</v>
      </c>
      <c r="O1552" s="54">
        <f>ROUNDUP(装备强化!$F$3*INDEX(装备强化!$C$12:$C$26,MATCH(装备强化附表!O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170</v>
      </c>
      <c r="P1552" s="54">
        <f t="shared" si="364"/>
        <v>340000</v>
      </c>
      <c r="Q1552" s="54">
        <f>ROUNDUP(装备强化!$F$3*INDEX(装备强化!$C$12:$C$26,MATCH(装备强化附表!Q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303</v>
      </c>
      <c r="R1552" s="54">
        <f t="shared" si="365"/>
        <v>606000</v>
      </c>
      <c r="S1552" s="54">
        <f>ROUNDUP(装备强化!$F$3*INDEX(装备强化!$C$12:$C$26,MATCH(装备强化附表!S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352</v>
      </c>
      <c r="T1552" s="54">
        <f t="shared" si="366"/>
        <v>704000</v>
      </c>
      <c r="U1552" s="54">
        <f>ROUNDUP(装备强化!$F$3*INDEX(装备强化!$C$12:$C$26,MATCH(装备强化附表!U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400</v>
      </c>
      <c r="V1552" s="54">
        <f t="shared" si="367"/>
        <v>800000</v>
      </c>
      <c r="W1552" s="54">
        <f>ROUNDUP(装备强化!$F$3*INDEX(装备强化!$C$12:$C$26,MATCH(装备强化附表!W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449</v>
      </c>
      <c r="X1552" s="54">
        <f t="shared" si="368"/>
        <v>898000</v>
      </c>
      <c r="Y1552" s="54">
        <f>ROUNDUP(装备强化!$F$3*INDEX(装备强化!$C$12:$C$26,MATCH(装备强化附表!Y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497</v>
      </c>
      <c r="Z1552" s="54">
        <f t="shared" si="369"/>
        <v>994000</v>
      </c>
      <c r="AA1552" s="54">
        <f>ROUNDUP(装备强化!$F$3*INDEX(装备强化!$C$12:$C$26,MATCH(装备强化附表!AA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872</v>
      </c>
      <c r="AB1552" s="54">
        <f t="shared" si="370"/>
        <v>1744000</v>
      </c>
      <c r="AC1552" s="54">
        <f>ROUNDUP(装备强化!$F$3*INDEX(装备强化!$C$12:$C$26,MATCH(装备强化附表!AC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969</v>
      </c>
      <c r="AD1552" s="54">
        <f t="shared" si="371"/>
        <v>1938000</v>
      </c>
      <c r="AE1552" s="54">
        <f>ROUNDUP(装备强化!$F$3*INDEX(装备强化!$C$12:$C$26,MATCH(装备强化附表!AE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1066</v>
      </c>
      <c r="AF1552" s="54">
        <f t="shared" si="372"/>
        <v>2132000</v>
      </c>
      <c r="AG1552" s="54">
        <f>ROUNDUP(装备强化!$F$3*INDEX(装备强化!$C$12:$C$26,MATCH(装备强化附表!AG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1163</v>
      </c>
      <c r="AH1552" s="54">
        <f t="shared" si="373"/>
        <v>2326000</v>
      </c>
      <c r="AI1552" s="54">
        <f>ROUNDUP(装备强化!$F$3*INDEX(装备强化!$C$12:$C$26,MATCH(装备强化附表!AI$1,装备强化!$B$12:$B$26,0))*INDEX(装备强化!$G$12:$G$16,MATCH(装备强化附表!$D1552,装备强化!$F$12:$F$16,0))*(INDEX(装备强化!$K$12:$K$26,MATCH(装备强化附表!$E1552,装备强化!$J$12:$J$26,0))+IF($B1552=1,装备强化!$K$28,0))*INDEX(装备强化!$O$12:$O$21,MATCH(装备强化附表!$C1552,装备强化!$N$12:$N$21,0)),0)</f>
        <v>1260</v>
      </c>
      <c r="AJ1552" s="54">
        <f t="shared" si="374"/>
        <v>2520000</v>
      </c>
    </row>
    <row r="1553" spans="1:36">
      <c r="A1553" t="s">
        <v>1489</v>
      </c>
      <c r="B1553">
        <v>0</v>
      </c>
      <c r="C1553" t="s">
        <v>127</v>
      </c>
      <c r="D1553" t="s">
        <v>315</v>
      </c>
      <c r="E1553">
        <v>50</v>
      </c>
      <c r="F1553" t="s">
        <v>139</v>
      </c>
      <c r="G1553" s="54">
        <f>ROUNDUP(装备强化!$F$3*INDEX(装备强化!$C$12:$C$26,MATCH(装备强化附表!G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63</v>
      </c>
      <c r="H1553" s="54">
        <f t="shared" si="360"/>
        <v>126000</v>
      </c>
      <c r="I1553" s="54">
        <f>ROUNDUP(装备强化!$F$3*INDEX(装备强化!$C$12:$C$26,MATCH(装备强化附表!I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94</v>
      </c>
      <c r="J1553" s="54">
        <f t="shared" si="361"/>
        <v>188000</v>
      </c>
      <c r="K1553" s="54">
        <f>ROUNDUP(装备强化!$F$3*INDEX(装备强化!$C$12:$C$26,MATCH(装备强化附表!K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141</v>
      </c>
      <c r="L1553" s="54">
        <f t="shared" si="362"/>
        <v>282000</v>
      </c>
      <c r="M1553" s="54">
        <f>ROUNDUP(装备强化!$F$3*INDEX(装备强化!$C$12:$C$26,MATCH(装备强化附表!M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172</v>
      </c>
      <c r="N1553" s="54">
        <f t="shared" si="363"/>
        <v>344000</v>
      </c>
      <c r="O1553" s="54">
        <f>ROUNDUP(装备强化!$F$3*INDEX(装备强化!$C$12:$C$26,MATCH(装备强化附表!O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219</v>
      </c>
      <c r="P1553" s="54">
        <f t="shared" si="364"/>
        <v>438000</v>
      </c>
      <c r="Q1553" s="54">
        <f>ROUNDUP(装备强化!$F$3*INDEX(装备强化!$C$12:$C$26,MATCH(装备强化附表!Q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391</v>
      </c>
      <c r="R1553" s="54">
        <f t="shared" si="365"/>
        <v>782000</v>
      </c>
      <c r="S1553" s="54">
        <f>ROUNDUP(装备强化!$F$3*INDEX(装备强化!$C$12:$C$26,MATCH(装备强化附表!S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454</v>
      </c>
      <c r="T1553" s="54">
        <f t="shared" si="366"/>
        <v>908000</v>
      </c>
      <c r="U1553" s="54">
        <f>ROUNDUP(装备强化!$F$3*INDEX(装备强化!$C$12:$C$26,MATCH(装备强化附表!U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516</v>
      </c>
      <c r="V1553" s="54">
        <f t="shared" si="367"/>
        <v>1032000</v>
      </c>
      <c r="W1553" s="54">
        <f>ROUNDUP(装备强化!$F$3*INDEX(装备强化!$C$12:$C$26,MATCH(装备强化附表!W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579</v>
      </c>
      <c r="X1553" s="54">
        <f t="shared" si="368"/>
        <v>1158000</v>
      </c>
      <c r="Y1553" s="54">
        <f>ROUNDUP(装备强化!$F$3*INDEX(装备强化!$C$12:$C$26,MATCH(装备强化附表!Y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641</v>
      </c>
      <c r="Z1553" s="54">
        <f t="shared" si="369"/>
        <v>1282000</v>
      </c>
      <c r="AA1553" s="54">
        <f>ROUNDUP(装备强化!$F$3*INDEX(装备强化!$C$12:$C$26,MATCH(装备强化附表!AA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1125</v>
      </c>
      <c r="AB1553" s="54">
        <f t="shared" si="370"/>
        <v>2250000</v>
      </c>
      <c r="AC1553" s="54">
        <f>ROUNDUP(装备强化!$F$3*INDEX(装备强化!$C$12:$C$26,MATCH(装备强化附表!AC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1250</v>
      </c>
      <c r="AD1553" s="54">
        <f t="shared" si="371"/>
        <v>2500000</v>
      </c>
      <c r="AE1553" s="54">
        <f>ROUNDUP(装备强化!$F$3*INDEX(装备强化!$C$12:$C$26,MATCH(装备强化附表!AE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1375</v>
      </c>
      <c r="AF1553" s="54">
        <f t="shared" si="372"/>
        <v>2750000</v>
      </c>
      <c r="AG1553" s="54">
        <f>ROUNDUP(装备强化!$F$3*INDEX(装备强化!$C$12:$C$26,MATCH(装备强化附表!AG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1500</v>
      </c>
      <c r="AH1553" s="54">
        <f t="shared" si="373"/>
        <v>3000000</v>
      </c>
      <c r="AI1553" s="54">
        <f>ROUNDUP(装备强化!$F$3*INDEX(装备强化!$C$12:$C$26,MATCH(装备强化附表!AI$1,装备强化!$B$12:$B$26,0))*INDEX(装备强化!$G$12:$G$16,MATCH(装备强化附表!$D1553,装备强化!$F$12:$F$16,0))*(INDEX(装备强化!$K$12:$K$26,MATCH(装备强化附表!$E1553,装备强化!$J$12:$J$26,0))+IF($B1553=1,装备强化!$K$28,0))*INDEX(装备强化!$O$12:$O$21,MATCH(装备强化附表!$C1553,装备强化!$N$12:$N$21,0)),0)</f>
        <v>1625</v>
      </c>
      <c r="AJ1553" s="54">
        <f t="shared" si="374"/>
        <v>3250000</v>
      </c>
    </row>
    <row r="1554" spans="1:36">
      <c r="A1554" t="s">
        <v>1494</v>
      </c>
      <c r="B1554">
        <v>1</v>
      </c>
      <c r="C1554" t="s">
        <v>127</v>
      </c>
      <c r="D1554" t="s">
        <v>315</v>
      </c>
      <c r="E1554">
        <v>50</v>
      </c>
      <c r="F1554" t="s">
        <v>139</v>
      </c>
      <c r="G1554" s="54">
        <f>ROUNDUP(装备强化!$F$3*INDEX(装备强化!$C$12:$C$26,MATCH(装备强化附表!G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78</v>
      </c>
      <c r="H1554" s="54">
        <f t="shared" si="360"/>
        <v>156000</v>
      </c>
      <c r="I1554" s="54">
        <f>ROUNDUP(装备强化!$F$3*INDEX(装备强化!$C$12:$C$26,MATCH(装备强化附表!I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117</v>
      </c>
      <c r="J1554" s="54">
        <f t="shared" si="361"/>
        <v>234000</v>
      </c>
      <c r="K1554" s="54">
        <f>ROUNDUP(装备强化!$F$3*INDEX(装备强化!$C$12:$C$26,MATCH(装备强化附表!K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175</v>
      </c>
      <c r="L1554" s="54">
        <f t="shared" si="362"/>
        <v>350000</v>
      </c>
      <c r="M1554" s="54">
        <f>ROUNDUP(装备强化!$F$3*INDEX(装备强化!$C$12:$C$26,MATCH(装备强化附表!M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214</v>
      </c>
      <c r="N1554" s="54">
        <f t="shared" si="363"/>
        <v>428000</v>
      </c>
      <c r="O1554" s="54">
        <f>ROUNDUP(装备强化!$F$3*INDEX(装备强化!$C$12:$C$26,MATCH(装备强化附表!O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272</v>
      </c>
      <c r="P1554" s="54">
        <f t="shared" si="364"/>
        <v>544000</v>
      </c>
      <c r="Q1554" s="54">
        <f>ROUNDUP(装备强化!$F$3*INDEX(装备强化!$C$12:$C$26,MATCH(装备强化附表!Q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485</v>
      </c>
      <c r="R1554" s="54">
        <f t="shared" si="365"/>
        <v>970000</v>
      </c>
      <c r="S1554" s="54">
        <f>ROUNDUP(装备强化!$F$3*INDEX(装备强化!$C$12:$C$26,MATCH(装备强化附表!S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562</v>
      </c>
      <c r="T1554" s="54">
        <f t="shared" si="366"/>
        <v>1124000</v>
      </c>
      <c r="U1554" s="54">
        <f>ROUNDUP(装备强化!$F$3*INDEX(装备强化!$C$12:$C$26,MATCH(装备强化附表!U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640</v>
      </c>
      <c r="V1554" s="54">
        <f t="shared" si="367"/>
        <v>1280000</v>
      </c>
      <c r="W1554" s="54">
        <f>ROUNDUP(装备强化!$F$3*INDEX(装备强化!$C$12:$C$26,MATCH(装备强化附表!W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717</v>
      </c>
      <c r="X1554" s="54">
        <f t="shared" si="368"/>
        <v>1434000</v>
      </c>
      <c r="Y1554" s="54">
        <f>ROUNDUP(装备强化!$F$3*INDEX(装备强化!$C$12:$C$26,MATCH(装备强化附表!Y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795</v>
      </c>
      <c r="Z1554" s="54">
        <f t="shared" si="369"/>
        <v>1590000</v>
      </c>
      <c r="AA1554" s="54">
        <f>ROUNDUP(装备强化!$F$3*INDEX(装备强化!$C$12:$C$26,MATCH(装备强化附表!AA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1395</v>
      </c>
      <c r="AB1554" s="54">
        <f t="shared" si="370"/>
        <v>2790000</v>
      </c>
      <c r="AC1554" s="54">
        <f>ROUNDUP(装备强化!$F$3*INDEX(装备强化!$C$12:$C$26,MATCH(装备强化附表!AC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1550</v>
      </c>
      <c r="AD1554" s="54">
        <f t="shared" si="371"/>
        <v>3100000</v>
      </c>
      <c r="AE1554" s="54">
        <f>ROUNDUP(装备强化!$F$3*INDEX(装备强化!$C$12:$C$26,MATCH(装备强化附表!AE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1705</v>
      </c>
      <c r="AF1554" s="54">
        <f t="shared" si="372"/>
        <v>3410000</v>
      </c>
      <c r="AG1554" s="54">
        <f>ROUNDUP(装备强化!$F$3*INDEX(装备强化!$C$12:$C$26,MATCH(装备强化附表!AG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1860</v>
      </c>
      <c r="AH1554" s="54">
        <f t="shared" si="373"/>
        <v>3720000</v>
      </c>
      <c r="AI1554" s="54">
        <f>ROUNDUP(装备强化!$F$3*INDEX(装备强化!$C$12:$C$26,MATCH(装备强化附表!AI$1,装备强化!$B$12:$B$26,0))*INDEX(装备强化!$G$12:$G$16,MATCH(装备强化附表!$D1554,装备强化!$F$12:$F$16,0))*(INDEX(装备强化!$K$12:$K$26,MATCH(装备强化附表!$E1554,装备强化!$J$12:$J$26,0))+IF($B1554=1,装备强化!$K$28,0))*INDEX(装备强化!$O$12:$O$21,MATCH(装备强化附表!$C1554,装备强化!$N$12:$N$21,0)),0)</f>
        <v>2015</v>
      </c>
      <c r="AJ1554" s="54">
        <f t="shared" si="374"/>
        <v>4030000</v>
      </c>
    </row>
    <row r="1555" spans="1:36">
      <c r="A1555" t="s">
        <v>1499</v>
      </c>
      <c r="B1555">
        <v>0</v>
      </c>
      <c r="C1555" t="s">
        <v>128</v>
      </c>
      <c r="D1555" t="s">
        <v>315</v>
      </c>
      <c r="E1555">
        <v>50</v>
      </c>
      <c r="F1555" t="s">
        <v>139</v>
      </c>
      <c r="G1555" s="54">
        <f>ROUNDUP(装备强化!$F$3*INDEX(装备强化!$C$12:$C$26,MATCH(装备强化附表!G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40</v>
      </c>
      <c r="H1555" s="54">
        <f t="shared" si="360"/>
        <v>80000</v>
      </c>
      <c r="I1555" s="54">
        <f>ROUNDUP(装备强化!$F$3*INDEX(装备强化!$C$12:$C$26,MATCH(装备强化附表!I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59</v>
      </c>
      <c r="J1555" s="54">
        <f t="shared" si="361"/>
        <v>118000</v>
      </c>
      <c r="K1555" s="54">
        <f>ROUNDUP(装备强化!$F$3*INDEX(装备强化!$C$12:$C$26,MATCH(装备强化附表!K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88</v>
      </c>
      <c r="L1555" s="54">
        <f t="shared" si="362"/>
        <v>176000</v>
      </c>
      <c r="M1555" s="54">
        <f>ROUNDUP(装备强化!$F$3*INDEX(装备强化!$C$12:$C$26,MATCH(装备强化附表!M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108</v>
      </c>
      <c r="N1555" s="54">
        <f t="shared" si="363"/>
        <v>216000</v>
      </c>
      <c r="O1555" s="54">
        <f>ROUNDUP(装备强化!$F$3*INDEX(装备强化!$C$12:$C$26,MATCH(装备强化附表!O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137</v>
      </c>
      <c r="P1555" s="54">
        <f t="shared" si="364"/>
        <v>274000</v>
      </c>
      <c r="Q1555" s="54">
        <f>ROUNDUP(装备强化!$F$3*INDEX(装备强化!$C$12:$C$26,MATCH(装备强化附表!Q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245</v>
      </c>
      <c r="R1555" s="54">
        <f t="shared" si="365"/>
        <v>490000</v>
      </c>
      <c r="S1555" s="54">
        <f>ROUNDUP(装备强化!$F$3*INDEX(装备强化!$C$12:$C$26,MATCH(装备强化附表!S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284</v>
      </c>
      <c r="T1555" s="54">
        <f t="shared" si="366"/>
        <v>568000</v>
      </c>
      <c r="U1555" s="54">
        <f>ROUNDUP(装备强化!$F$3*INDEX(装备强化!$C$12:$C$26,MATCH(装备强化附表!U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323</v>
      </c>
      <c r="V1555" s="54">
        <f t="shared" si="367"/>
        <v>646000</v>
      </c>
      <c r="W1555" s="54">
        <f>ROUNDUP(装备强化!$F$3*INDEX(装备强化!$C$12:$C$26,MATCH(装备强化附表!W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362</v>
      </c>
      <c r="X1555" s="54">
        <f t="shared" si="368"/>
        <v>724000</v>
      </c>
      <c r="Y1555" s="54">
        <f>ROUNDUP(装备强化!$F$3*INDEX(装备强化!$C$12:$C$26,MATCH(装备强化附表!Y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401</v>
      </c>
      <c r="Z1555" s="54">
        <f t="shared" si="369"/>
        <v>802000</v>
      </c>
      <c r="AA1555" s="54">
        <f>ROUNDUP(装备强化!$F$3*INDEX(装备强化!$C$12:$C$26,MATCH(装备强化附表!AA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704</v>
      </c>
      <c r="AB1555" s="54">
        <f t="shared" si="370"/>
        <v>1408000</v>
      </c>
      <c r="AC1555" s="54">
        <f>ROUNDUP(装备强化!$F$3*INDEX(装备强化!$C$12:$C$26,MATCH(装备强化附表!AC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782</v>
      </c>
      <c r="AD1555" s="54">
        <f t="shared" si="371"/>
        <v>1564000</v>
      </c>
      <c r="AE1555" s="54">
        <f>ROUNDUP(装备强化!$F$3*INDEX(装备强化!$C$12:$C$26,MATCH(装备强化附表!AE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860</v>
      </c>
      <c r="AF1555" s="54">
        <f t="shared" si="372"/>
        <v>1720000</v>
      </c>
      <c r="AG1555" s="54">
        <f>ROUNDUP(装备强化!$F$3*INDEX(装备强化!$C$12:$C$26,MATCH(装备强化附表!AG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938</v>
      </c>
      <c r="AH1555" s="54">
        <f t="shared" si="373"/>
        <v>1876000</v>
      </c>
      <c r="AI1555" s="54">
        <f>ROUNDUP(装备强化!$F$3*INDEX(装备强化!$C$12:$C$26,MATCH(装备强化附表!AI$1,装备强化!$B$12:$B$26,0))*INDEX(装备强化!$G$12:$G$16,MATCH(装备强化附表!$D1555,装备强化!$F$12:$F$16,0))*(INDEX(装备强化!$K$12:$K$26,MATCH(装备强化附表!$E1555,装备强化!$J$12:$J$26,0))+IF($B1555=1,装备强化!$K$28,0))*INDEX(装备强化!$O$12:$O$21,MATCH(装备强化附表!$C1555,装备强化!$N$12:$N$21,0)),0)</f>
        <v>1016</v>
      </c>
      <c r="AJ1555" s="54">
        <f t="shared" si="374"/>
        <v>2032000</v>
      </c>
    </row>
    <row r="1556" spans="1:36">
      <c r="A1556" t="s">
        <v>1504</v>
      </c>
      <c r="B1556">
        <v>1</v>
      </c>
      <c r="C1556" t="s">
        <v>128</v>
      </c>
      <c r="D1556" t="s">
        <v>315</v>
      </c>
      <c r="E1556">
        <v>50</v>
      </c>
      <c r="F1556" t="s">
        <v>139</v>
      </c>
      <c r="G1556" s="54">
        <f>ROUNDUP(装备强化!$F$3*INDEX(装备强化!$C$12:$C$26,MATCH(装备强化附表!G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49</v>
      </c>
      <c r="H1556" s="54">
        <f t="shared" si="360"/>
        <v>98000</v>
      </c>
      <c r="I1556" s="54">
        <f>ROUNDUP(装备强化!$F$3*INDEX(装备强化!$C$12:$C$26,MATCH(装备强化附表!I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73</v>
      </c>
      <c r="J1556" s="54">
        <f t="shared" si="361"/>
        <v>146000</v>
      </c>
      <c r="K1556" s="54">
        <f>ROUNDUP(装备强化!$F$3*INDEX(装备强化!$C$12:$C$26,MATCH(装备强化附表!K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109</v>
      </c>
      <c r="L1556" s="54">
        <f t="shared" si="362"/>
        <v>218000</v>
      </c>
      <c r="M1556" s="54">
        <f>ROUNDUP(装备强化!$F$3*INDEX(装备强化!$C$12:$C$26,MATCH(装备强化附表!M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134</v>
      </c>
      <c r="N1556" s="54">
        <f t="shared" si="363"/>
        <v>268000</v>
      </c>
      <c r="O1556" s="54">
        <f>ROUNDUP(装备强化!$F$3*INDEX(装备强化!$C$12:$C$26,MATCH(装备强化附表!O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170</v>
      </c>
      <c r="P1556" s="54">
        <f t="shared" si="364"/>
        <v>340000</v>
      </c>
      <c r="Q1556" s="54">
        <f>ROUNDUP(装备强化!$F$3*INDEX(装备强化!$C$12:$C$26,MATCH(装备强化附表!Q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303</v>
      </c>
      <c r="R1556" s="54">
        <f t="shared" si="365"/>
        <v>606000</v>
      </c>
      <c r="S1556" s="54">
        <f>ROUNDUP(装备强化!$F$3*INDEX(装备强化!$C$12:$C$26,MATCH(装备强化附表!S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352</v>
      </c>
      <c r="T1556" s="54">
        <f t="shared" si="366"/>
        <v>704000</v>
      </c>
      <c r="U1556" s="54">
        <f>ROUNDUP(装备强化!$F$3*INDEX(装备强化!$C$12:$C$26,MATCH(装备强化附表!U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400</v>
      </c>
      <c r="V1556" s="54">
        <f t="shared" si="367"/>
        <v>800000</v>
      </c>
      <c r="W1556" s="54">
        <f>ROUNDUP(装备强化!$F$3*INDEX(装备强化!$C$12:$C$26,MATCH(装备强化附表!W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449</v>
      </c>
      <c r="X1556" s="54">
        <f t="shared" si="368"/>
        <v>898000</v>
      </c>
      <c r="Y1556" s="54">
        <f>ROUNDUP(装备强化!$F$3*INDEX(装备强化!$C$12:$C$26,MATCH(装备强化附表!Y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497</v>
      </c>
      <c r="Z1556" s="54">
        <f t="shared" si="369"/>
        <v>994000</v>
      </c>
      <c r="AA1556" s="54">
        <f>ROUNDUP(装备强化!$F$3*INDEX(装备强化!$C$12:$C$26,MATCH(装备强化附表!AA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872</v>
      </c>
      <c r="AB1556" s="54">
        <f t="shared" si="370"/>
        <v>1744000</v>
      </c>
      <c r="AC1556" s="54">
        <f>ROUNDUP(装备强化!$F$3*INDEX(装备强化!$C$12:$C$26,MATCH(装备强化附表!AC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969</v>
      </c>
      <c r="AD1556" s="54">
        <f t="shared" si="371"/>
        <v>1938000</v>
      </c>
      <c r="AE1556" s="54">
        <f>ROUNDUP(装备强化!$F$3*INDEX(装备强化!$C$12:$C$26,MATCH(装备强化附表!AE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1066</v>
      </c>
      <c r="AF1556" s="54">
        <f t="shared" si="372"/>
        <v>2132000</v>
      </c>
      <c r="AG1556" s="54">
        <f>ROUNDUP(装备强化!$F$3*INDEX(装备强化!$C$12:$C$26,MATCH(装备强化附表!AG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1163</v>
      </c>
      <c r="AH1556" s="54">
        <f t="shared" si="373"/>
        <v>2326000</v>
      </c>
      <c r="AI1556" s="54">
        <f>ROUNDUP(装备强化!$F$3*INDEX(装备强化!$C$12:$C$26,MATCH(装备强化附表!AI$1,装备强化!$B$12:$B$26,0))*INDEX(装备强化!$G$12:$G$16,MATCH(装备强化附表!$D1556,装备强化!$F$12:$F$16,0))*(INDEX(装备强化!$K$12:$K$26,MATCH(装备强化附表!$E1556,装备强化!$J$12:$J$26,0))+IF($B1556=1,装备强化!$K$28,0))*INDEX(装备强化!$O$12:$O$21,MATCH(装备强化附表!$C1556,装备强化!$N$12:$N$21,0)),0)</f>
        <v>1260</v>
      </c>
      <c r="AJ1556" s="54">
        <f t="shared" si="374"/>
        <v>2520000</v>
      </c>
    </row>
    <row r="1557" spans="1:36">
      <c r="A1557" t="s">
        <v>1509</v>
      </c>
      <c r="B1557">
        <v>0</v>
      </c>
      <c r="C1557" t="s">
        <v>127</v>
      </c>
      <c r="D1557" t="s">
        <v>315</v>
      </c>
      <c r="E1557">
        <v>50</v>
      </c>
      <c r="F1557" t="s">
        <v>137</v>
      </c>
      <c r="G1557" s="54">
        <f>ROUNDUP(装备强化!$F$3*INDEX(装备强化!$C$12:$C$26,MATCH(装备强化附表!G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63</v>
      </c>
      <c r="H1557" s="54">
        <f t="shared" si="360"/>
        <v>126000</v>
      </c>
      <c r="I1557" s="54">
        <f>ROUNDUP(装备强化!$F$3*INDEX(装备强化!$C$12:$C$26,MATCH(装备强化附表!I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94</v>
      </c>
      <c r="J1557" s="54">
        <f t="shared" si="361"/>
        <v>188000</v>
      </c>
      <c r="K1557" s="54">
        <f>ROUNDUP(装备强化!$F$3*INDEX(装备强化!$C$12:$C$26,MATCH(装备强化附表!K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141</v>
      </c>
      <c r="L1557" s="54">
        <f t="shared" si="362"/>
        <v>282000</v>
      </c>
      <c r="M1557" s="54">
        <f>ROUNDUP(装备强化!$F$3*INDEX(装备强化!$C$12:$C$26,MATCH(装备强化附表!M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172</v>
      </c>
      <c r="N1557" s="54">
        <f t="shared" si="363"/>
        <v>344000</v>
      </c>
      <c r="O1557" s="54">
        <f>ROUNDUP(装备强化!$F$3*INDEX(装备强化!$C$12:$C$26,MATCH(装备强化附表!O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219</v>
      </c>
      <c r="P1557" s="54">
        <f t="shared" si="364"/>
        <v>438000</v>
      </c>
      <c r="Q1557" s="54">
        <f>ROUNDUP(装备强化!$F$3*INDEX(装备强化!$C$12:$C$26,MATCH(装备强化附表!Q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391</v>
      </c>
      <c r="R1557" s="54">
        <f t="shared" si="365"/>
        <v>782000</v>
      </c>
      <c r="S1557" s="54">
        <f>ROUNDUP(装备强化!$F$3*INDEX(装备强化!$C$12:$C$26,MATCH(装备强化附表!S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454</v>
      </c>
      <c r="T1557" s="54">
        <f t="shared" si="366"/>
        <v>908000</v>
      </c>
      <c r="U1557" s="54">
        <f>ROUNDUP(装备强化!$F$3*INDEX(装备强化!$C$12:$C$26,MATCH(装备强化附表!U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516</v>
      </c>
      <c r="V1557" s="54">
        <f t="shared" si="367"/>
        <v>1032000</v>
      </c>
      <c r="W1557" s="54">
        <f>ROUNDUP(装备强化!$F$3*INDEX(装备强化!$C$12:$C$26,MATCH(装备强化附表!W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579</v>
      </c>
      <c r="X1557" s="54">
        <f t="shared" si="368"/>
        <v>1158000</v>
      </c>
      <c r="Y1557" s="54">
        <f>ROUNDUP(装备强化!$F$3*INDEX(装备强化!$C$12:$C$26,MATCH(装备强化附表!Y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641</v>
      </c>
      <c r="Z1557" s="54">
        <f t="shared" si="369"/>
        <v>1282000</v>
      </c>
      <c r="AA1557" s="54">
        <f>ROUNDUP(装备强化!$F$3*INDEX(装备强化!$C$12:$C$26,MATCH(装备强化附表!AA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1125</v>
      </c>
      <c r="AB1557" s="54">
        <f t="shared" si="370"/>
        <v>2250000</v>
      </c>
      <c r="AC1557" s="54">
        <f>ROUNDUP(装备强化!$F$3*INDEX(装备强化!$C$12:$C$26,MATCH(装备强化附表!AC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1250</v>
      </c>
      <c r="AD1557" s="54">
        <f t="shared" si="371"/>
        <v>2500000</v>
      </c>
      <c r="AE1557" s="54">
        <f>ROUNDUP(装备强化!$F$3*INDEX(装备强化!$C$12:$C$26,MATCH(装备强化附表!AE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1375</v>
      </c>
      <c r="AF1557" s="54">
        <f t="shared" si="372"/>
        <v>2750000</v>
      </c>
      <c r="AG1557" s="54">
        <f>ROUNDUP(装备强化!$F$3*INDEX(装备强化!$C$12:$C$26,MATCH(装备强化附表!AG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1500</v>
      </c>
      <c r="AH1557" s="54">
        <f t="shared" si="373"/>
        <v>3000000</v>
      </c>
      <c r="AI1557" s="54">
        <f>ROUNDUP(装备强化!$F$3*INDEX(装备强化!$C$12:$C$26,MATCH(装备强化附表!AI$1,装备强化!$B$12:$B$26,0))*INDEX(装备强化!$G$12:$G$16,MATCH(装备强化附表!$D1557,装备强化!$F$12:$F$16,0))*(INDEX(装备强化!$K$12:$K$26,MATCH(装备强化附表!$E1557,装备强化!$J$12:$J$26,0))+IF($B1557=1,装备强化!$K$28,0))*INDEX(装备强化!$O$12:$O$21,MATCH(装备强化附表!$C1557,装备强化!$N$12:$N$21,0)),0)</f>
        <v>1625</v>
      </c>
      <c r="AJ1557" s="54">
        <f t="shared" si="374"/>
        <v>3250000</v>
      </c>
    </row>
    <row r="1558" spans="1:36">
      <c r="A1558" t="s">
        <v>1514</v>
      </c>
      <c r="B1558">
        <v>1</v>
      </c>
      <c r="C1558" t="s">
        <v>127</v>
      </c>
      <c r="D1558" t="s">
        <v>315</v>
      </c>
      <c r="E1558">
        <v>50</v>
      </c>
      <c r="F1558" t="s">
        <v>137</v>
      </c>
      <c r="G1558" s="54">
        <f>ROUNDUP(装备强化!$F$3*INDEX(装备强化!$C$12:$C$26,MATCH(装备强化附表!G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78</v>
      </c>
      <c r="H1558" s="54">
        <f t="shared" si="360"/>
        <v>156000</v>
      </c>
      <c r="I1558" s="54">
        <f>ROUNDUP(装备强化!$F$3*INDEX(装备强化!$C$12:$C$26,MATCH(装备强化附表!I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117</v>
      </c>
      <c r="J1558" s="54">
        <f t="shared" si="361"/>
        <v>234000</v>
      </c>
      <c r="K1558" s="54">
        <f>ROUNDUP(装备强化!$F$3*INDEX(装备强化!$C$12:$C$26,MATCH(装备强化附表!K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175</v>
      </c>
      <c r="L1558" s="54">
        <f t="shared" si="362"/>
        <v>350000</v>
      </c>
      <c r="M1558" s="54">
        <f>ROUNDUP(装备强化!$F$3*INDEX(装备强化!$C$12:$C$26,MATCH(装备强化附表!M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214</v>
      </c>
      <c r="N1558" s="54">
        <f t="shared" si="363"/>
        <v>428000</v>
      </c>
      <c r="O1558" s="54">
        <f>ROUNDUP(装备强化!$F$3*INDEX(装备强化!$C$12:$C$26,MATCH(装备强化附表!O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272</v>
      </c>
      <c r="P1558" s="54">
        <f t="shared" si="364"/>
        <v>544000</v>
      </c>
      <c r="Q1558" s="54">
        <f>ROUNDUP(装备强化!$F$3*INDEX(装备强化!$C$12:$C$26,MATCH(装备强化附表!Q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485</v>
      </c>
      <c r="R1558" s="54">
        <f t="shared" si="365"/>
        <v>970000</v>
      </c>
      <c r="S1558" s="54">
        <f>ROUNDUP(装备强化!$F$3*INDEX(装备强化!$C$12:$C$26,MATCH(装备强化附表!S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562</v>
      </c>
      <c r="T1558" s="54">
        <f t="shared" si="366"/>
        <v>1124000</v>
      </c>
      <c r="U1558" s="54">
        <f>ROUNDUP(装备强化!$F$3*INDEX(装备强化!$C$12:$C$26,MATCH(装备强化附表!U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640</v>
      </c>
      <c r="V1558" s="54">
        <f t="shared" si="367"/>
        <v>1280000</v>
      </c>
      <c r="W1558" s="54">
        <f>ROUNDUP(装备强化!$F$3*INDEX(装备强化!$C$12:$C$26,MATCH(装备强化附表!W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717</v>
      </c>
      <c r="X1558" s="54">
        <f t="shared" si="368"/>
        <v>1434000</v>
      </c>
      <c r="Y1558" s="54">
        <f>ROUNDUP(装备强化!$F$3*INDEX(装备强化!$C$12:$C$26,MATCH(装备强化附表!Y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795</v>
      </c>
      <c r="Z1558" s="54">
        <f t="shared" si="369"/>
        <v>1590000</v>
      </c>
      <c r="AA1558" s="54">
        <f>ROUNDUP(装备强化!$F$3*INDEX(装备强化!$C$12:$C$26,MATCH(装备强化附表!AA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1395</v>
      </c>
      <c r="AB1558" s="54">
        <f t="shared" si="370"/>
        <v>2790000</v>
      </c>
      <c r="AC1558" s="54">
        <f>ROUNDUP(装备强化!$F$3*INDEX(装备强化!$C$12:$C$26,MATCH(装备强化附表!AC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1550</v>
      </c>
      <c r="AD1558" s="54">
        <f t="shared" si="371"/>
        <v>3100000</v>
      </c>
      <c r="AE1558" s="54">
        <f>ROUNDUP(装备强化!$F$3*INDEX(装备强化!$C$12:$C$26,MATCH(装备强化附表!AE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1705</v>
      </c>
      <c r="AF1558" s="54">
        <f t="shared" si="372"/>
        <v>3410000</v>
      </c>
      <c r="AG1558" s="54">
        <f>ROUNDUP(装备强化!$F$3*INDEX(装备强化!$C$12:$C$26,MATCH(装备强化附表!AG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1860</v>
      </c>
      <c r="AH1558" s="54">
        <f t="shared" si="373"/>
        <v>3720000</v>
      </c>
      <c r="AI1558" s="54">
        <f>ROUNDUP(装备强化!$F$3*INDEX(装备强化!$C$12:$C$26,MATCH(装备强化附表!AI$1,装备强化!$B$12:$B$26,0))*INDEX(装备强化!$G$12:$G$16,MATCH(装备强化附表!$D1558,装备强化!$F$12:$F$16,0))*(INDEX(装备强化!$K$12:$K$26,MATCH(装备强化附表!$E1558,装备强化!$J$12:$J$26,0))+IF($B1558=1,装备强化!$K$28,0))*INDEX(装备强化!$O$12:$O$21,MATCH(装备强化附表!$C1558,装备强化!$N$12:$N$21,0)),0)</f>
        <v>2015</v>
      </c>
      <c r="AJ1558" s="54">
        <f t="shared" si="374"/>
        <v>4030000</v>
      </c>
    </row>
    <row r="1559" spans="1:36">
      <c r="A1559" t="s">
        <v>1519</v>
      </c>
      <c r="B1559">
        <v>0</v>
      </c>
      <c r="C1559" t="s">
        <v>128</v>
      </c>
      <c r="D1559" t="s">
        <v>315</v>
      </c>
      <c r="E1559">
        <v>50</v>
      </c>
      <c r="F1559" t="s">
        <v>137</v>
      </c>
      <c r="G1559" s="54">
        <f>ROUNDUP(装备强化!$F$3*INDEX(装备强化!$C$12:$C$26,MATCH(装备强化附表!G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40</v>
      </c>
      <c r="H1559" s="54">
        <f t="shared" si="360"/>
        <v>80000</v>
      </c>
      <c r="I1559" s="54">
        <f>ROUNDUP(装备强化!$F$3*INDEX(装备强化!$C$12:$C$26,MATCH(装备强化附表!I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59</v>
      </c>
      <c r="J1559" s="54">
        <f t="shared" si="361"/>
        <v>118000</v>
      </c>
      <c r="K1559" s="54">
        <f>ROUNDUP(装备强化!$F$3*INDEX(装备强化!$C$12:$C$26,MATCH(装备强化附表!K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88</v>
      </c>
      <c r="L1559" s="54">
        <f t="shared" si="362"/>
        <v>176000</v>
      </c>
      <c r="M1559" s="54">
        <f>ROUNDUP(装备强化!$F$3*INDEX(装备强化!$C$12:$C$26,MATCH(装备强化附表!M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108</v>
      </c>
      <c r="N1559" s="54">
        <f t="shared" si="363"/>
        <v>216000</v>
      </c>
      <c r="O1559" s="54">
        <f>ROUNDUP(装备强化!$F$3*INDEX(装备强化!$C$12:$C$26,MATCH(装备强化附表!O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137</v>
      </c>
      <c r="P1559" s="54">
        <f t="shared" si="364"/>
        <v>274000</v>
      </c>
      <c r="Q1559" s="54">
        <f>ROUNDUP(装备强化!$F$3*INDEX(装备强化!$C$12:$C$26,MATCH(装备强化附表!Q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245</v>
      </c>
      <c r="R1559" s="54">
        <f t="shared" si="365"/>
        <v>490000</v>
      </c>
      <c r="S1559" s="54">
        <f>ROUNDUP(装备强化!$F$3*INDEX(装备强化!$C$12:$C$26,MATCH(装备强化附表!S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284</v>
      </c>
      <c r="T1559" s="54">
        <f t="shared" si="366"/>
        <v>568000</v>
      </c>
      <c r="U1559" s="54">
        <f>ROUNDUP(装备强化!$F$3*INDEX(装备强化!$C$12:$C$26,MATCH(装备强化附表!U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323</v>
      </c>
      <c r="V1559" s="54">
        <f t="shared" si="367"/>
        <v>646000</v>
      </c>
      <c r="W1559" s="54">
        <f>ROUNDUP(装备强化!$F$3*INDEX(装备强化!$C$12:$C$26,MATCH(装备强化附表!W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362</v>
      </c>
      <c r="X1559" s="54">
        <f t="shared" si="368"/>
        <v>724000</v>
      </c>
      <c r="Y1559" s="54">
        <f>ROUNDUP(装备强化!$F$3*INDEX(装备强化!$C$12:$C$26,MATCH(装备强化附表!Y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401</v>
      </c>
      <c r="Z1559" s="54">
        <f t="shared" si="369"/>
        <v>802000</v>
      </c>
      <c r="AA1559" s="54">
        <f>ROUNDUP(装备强化!$F$3*INDEX(装备强化!$C$12:$C$26,MATCH(装备强化附表!AA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704</v>
      </c>
      <c r="AB1559" s="54">
        <f t="shared" si="370"/>
        <v>1408000</v>
      </c>
      <c r="AC1559" s="54">
        <f>ROUNDUP(装备强化!$F$3*INDEX(装备强化!$C$12:$C$26,MATCH(装备强化附表!AC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782</v>
      </c>
      <c r="AD1559" s="54">
        <f t="shared" si="371"/>
        <v>1564000</v>
      </c>
      <c r="AE1559" s="54">
        <f>ROUNDUP(装备强化!$F$3*INDEX(装备强化!$C$12:$C$26,MATCH(装备强化附表!AE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860</v>
      </c>
      <c r="AF1559" s="54">
        <f t="shared" si="372"/>
        <v>1720000</v>
      </c>
      <c r="AG1559" s="54">
        <f>ROUNDUP(装备强化!$F$3*INDEX(装备强化!$C$12:$C$26,MATCH(装备强化附表!AG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938</v>
      </c>
      <c r="AH1559" s="54">
        <f t="shared" si="373"/>
        <v>1876000</v>
      </c>
      <c r="AI1559" s="54">
        <f>ROUNDUP(装备强化!$F$3*INDEX(装备强化!$C$12:$C$26,MATCH(装备强化附表!AI$1,装备强化!$B$12:$B$26,0))*INDEX(装备强化!$G$12:$G$16,MATCH(装备强化附表!$D1559,装备强化!$F$12:$F$16,0))*(INDEX(装备强化!$K$12:$K$26,MATCH(装备强化附表!$E1559,装备强化!$J$12:$J$26,0))+IF($B1559=1,装备强化!$K$28,0))*INDEX(装备强化!$O$12:$O$21,MATCH(装备强化附表!$C1559,装备强化!$N$12:$N$21,0)),0)</f>
        <v>1016</v>
      </c>
      <c r="AJ1559" s="54">
        <f t="shared" si="374"/>
        <v>2032000</v>
      </c>
    </row>
    <row r="1560" spans="1:36">
      <c r="A1560" t="s">
        <v>1524</v>
      </c>
      <c r="B1560">
        <v>1</v>
      </c>
      <c r="C1560" t="s">
        <v>128</v>
      </c>
      <c r="D1560" t="s">
        <v>315</v>
      </c>
      <c r="E1560">
        <v>50</v>
      </c>
      <c r="F1560" t="s">
        <v>137</v>
      </c>
      <c r="G1560" s="54">
        <f>ROUNDUP(装备强化!$F$3*INDEX(装备强化!$C$12:$C$26,MATCH(装备强化附表!G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49</v>
      </c>
      <c r="H1560" s="54">
        <f t="shared" si="360"/>
        <v>98000</v>
      </c>
      <c r="I1560" s="54">
        <f>ROUNDUP(装备强化!$F$3*INDEX(装备强化!$C$12:$C$26,MATCH(装备强化附表!I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73</v>
      </c>
      <c r="J1560" s="54">
        <f t="shared" si="361"/>
        <v>146000</v>
      </c>
      <c r="K1560" s="54">
        <f>ROUNDUP(装备强化!$F$3*INDEX(装备强化!$C$12:$C$26,MATCH(装备强化附表!K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109</v>
      </c>
      <c r="L1560" s="54">
        <f t="shared" si="362"/>
        <v>218000</v>
      </c>
      <c r="M1560" s="54">
        <f>ROUNDUP(装备强化!$F$3*INDEX(装备强化!$C$12:$C$26,MATCH(装备强化附表!M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134</v>
      </c>
      <c r="N1560" s="54">
        <f t="shared" si="363"/>
        <v>268000</v>
      </c>
      <c r="O1560" s="54">
        <f>ROUNDUP(装备强化!$F$3*INDEX(装备强化!$C$12:$C$26,MATCH(装备强化附表!O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170</v>
      </c>
      <c r="P1560" s="54">
        <f t="shared" si="364"/>
        <v>340000</v>
      </c>
      <c r="Q1560" s="54">
        <f>ROUNDUP(装备强化!$F$3*INDEX(装备强化!$C$12:$C$26,MATCH(装备强化附表!Q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303</v>
      </c>
      <c r="R1560" s="54">
        <f t="shared" si="365"/>
        <v>606000</v>
      </c>
      <c r="S1560" s="54">
        <f>ROUNDUP(装备强化!$F$3*INDEX(装备强化!$C$12:$C$26,MATCH(装备强化附表!S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352</v>
      </c>
      <c r="T1560" s="54">
        <f t="shared" si="366"/>
        <v>704000</v>
      </c>
      <c r="U1560" s="54">
        <f>ROUNDUP(装备强化!$F$3*INDEX(装备强化!$C$12:$C$26,MATCH(装备强化附表!U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400</v>
      </c>
      <c r="V1560" s="54">
        <f t="shared" si="367"/>
        <v>800000</v>
      </c>
      <c r="W1560" s="54">
        <f>ROUNDUP(装备强化!$F$3*INDEX(装备强化!$C$12:$C$26,MATCH(装备强化附表!W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449</v>
      </c>
      <c r="X1560" s="54">
        <f t="shared" si="368"/>
        <v>898000</v>
      </c>
      <c r="Y1560" s="54">
        <f>ROUNDUP(装备强化!$F$3*INDEX(装备强化!$C$12:$C$26,MATCH(装备强化附表!Y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497</v>
      </c>
      <c r="Z1560" s="54">
        <f t="shared" si="369"/>
        <v>994000</v>
      </c>
      <c r="AA1560" s="54">
        <f>ROUNDUP(装备强化!$F$3*INDEX(装备强化!$C$12:$C$26,MATCH(装备强化附表!AA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872</v>
      </c>
      <c r="AB1560" s="54">
        <f t="shared" si="370"/>
        <v>1744000</v>
      </c>
      <c r="AC1560" s="54">
        <f>ROUNDUP(装备强化!$F$3*INDEX(装备强化!$C$12:$C$26,MATCH(装备强化附表!AC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969</v>
      </c>
      <c r="AD1560" s="54">
        <f t="shared" si="371"/>
        <v>1938000</v>
      </c>
      <c r="AE1560" s="54">
        <f>ROUNDUP(装备强化!$F$3*INDEX(装备强化!$C$12:$C$26,MATCH(装备强化附表!AE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1066</v>
      </c>
      <c r="AF1560" s="54">
        <f t="shared" si="372"/>
        <v>2132000</v>
      </c>
      <c r="AG1560" s="54">
        <f>ROUNDUP(装备强化!$F$3*INDEX(装备强化!$C$12:$C$26,MATCH(装备强化附表!AG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1163</v>
      </c>
      <c r="AH1560" s="54">
        <f t="shared" si="373"/>
        <v>2326000</v>
      </c>
      <c r="AI1560" s="54">
        <f>ROUNDUP(装备强化!$F$3*INDEX(装备强化!$C$12:$C$26,MATCH(装备强化附表!AI$1,装备强化!$B$12:$B$26,0))*INDEX(装备强化!$G$12:$G$16,MATCH(装备强化附表!$D1560,装备强化!$F$12:$F$16,0))*(INDEX(装备强化!$K$12:$K$26,MATCH(装备强化附表!$E1560,装备强化!$J$12:$J$26,0))+IF($B1560=1,装备强化!$K$28,0))*INDEX(装备强化!$O$12:$O$21,MATCH(装备强化附表!$C1560,装备强化!$N$12:$N$21,0)),0)</f>
        <v>1260</v>
      </c>
      <c r="AJ1560" s="54">
        <f t="shared" si="374"/>
        <v>2520000</v>
      </c>
    </row>
    <row r="1561" spans="1:36">
      <c r="A1561" t="s">
        <v>1529</v>
      </c>
      <c r="B1561">
        <v>0</v>
      </c>
      <c r="C1561" t="s">
        <v>126</v>
      </c>
      <c r="D1561" t="s">
        <v>315</v>
      </c>
      <c r="E1561">
        <v>50</v>
      </c>
      <c r="F1561" t="s">
        <v>232</v>
      </c>
      <c r="G1561" s="54">
        <f>ROUNDUP(装备强化!$F$3*INDEX(装备强化!$C$12:$C$26,MATCH(装备强化附表!G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32</v>
      </c>
      <c r="H1561" s="54">
        <f t="shared" si="360"/>
        <v>64000</v>
      </c>
      <c r="I1561" s="54">
        <f>ROUNDUP(装备强化!$F$3*INDEX(装备强化!$C$12:$C$26,MATCH(装备强化附表!I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47</v>
      </c>
      <c r="J1561" s="54">
        <f t="shared" si="361"/>
        <v>94000</v>
      </c>
      <c r="K1561" s="54">
        <f>ROUNDUP(装备强化!$F$3*INDEX(装备强化!$C$12:$C$26,MATCH(装备强化附表!K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71</v>
      </c>
      <c r="L1561" s="54">
        <f t="shared" si="362"/>
        <v>142000</v>
      </c>
      <c r="M1561" s="54">
        <f>ROUNDUP(装备强化!$F$3*INDEX(装备强化!$C$12:$C$26,MATCH(装备强化附表!M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86</v>
      </c>
      <c r="N1561" s="54">
        <f t="shared" si="363"/>
        <v>172000</v>
      </c>
      <c r="O1561" s="54">
        <f>ROUNDUP(装备强化!$F$3*INDEX(装备强化!$C$12:$C$26,MATCH(装备强化附表!O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110</v>
      </c>
      <c r="P1561" s="54">
        <f t="shared" si="364"/>
        <v>220000</v>
      </c>
      <c r="Q1561" s="54">
        <f>ROUNDUP(装备强化!$F$3*INDEX(装备强化!$C$12:$C$26,MATCH(装备强化附表!Q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196</v>
      </c>
      <c r="R1561" s="54">
        <f t="shared" si="365"/>
        <v>392000</v>
      </c>
      <c r="S1561" s="54">
        <f>ROUNDUP(装备强化!$F$3*INDEX(装备强化!$C$12:$C$26,MATCH(装备强化附表!S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227</v>
      </c>
      <c r="T1561" s="54">
        <f t="shared" si="366"/>
        <v>454000</v>
      </c>
      <c r="U1561" s="54">
        <f>ROUNDUP(装备强化!$F$3*INDEX(装备强化!$C$12:$C$26,MATCH(装备强化附表!U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258</v>
      </c>
      <c r="V1561" s="54">
        <f t="shared" si="367"/>
        <v>516000</v>
      </c>
      <c r="W1561" s="54">
        <f>ROUNDUP(装备强化!$F$3*INDEX(装备强化!$C$12:$C$26,MATCH(装备强化附表!W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290</v>
      </c>
      <c r="X1561" s="54">
        <f t="shared" si="368"/>
        <v>580000</v>
      </c>
      <c r="Y1561" s="54">
        <f>ROUNDUP(装备强化!$F$3*INDEX(装备强化!$C$12:$C$26,MATCH(装备强化附表!Y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321</v>
      </c>
      <c r="Z1561" s="54">
        <f t="shared" si="369"/>
        <v>642000</v>
      </c>
      <c r="AA1561" s="54">
        <f>ROUNDUP(装备强化!$F$3*INDEX(装备强化!$C$12:$C$26,MATCH(装备强化附表!AA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563</v>
      </c>
      <c r="AB1561" s="54">
        <f t="shared" si="370"/>
        <v>1126000</v>
      </c>
      <c r="AC1561" s="54">
        <f>ROUNDUP(装备强化!$F$3*INDEX(装备强化!$C$12:$C$26,MATCH(装备强化附表!AC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625</v>
      </c>
      <c r="AD1561" s="54">
        <f t="shared" si="371"/>
        <v>1250000</v>
      </c>
      <c r="AE1561" s="54">
        <f>ROUNDUP(装备强化!$F$3*INDEX(装备强化!$C$12:$C$26,MATCH(装备强化附表!AE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688</v>
      </c>
      <c r="AF1561" s="54">
        <f t="shared" si="372"/>
        <v>1376000</v>
      </c>
      <c r="AG1561" s="54">
        <f>ROUNDUP(装备强化!$F$3*INDEX(装备强化!$C$12:$C$26,MATCH(装备强化附表!AG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750</v>
      </c>
      <c r="AH1561" s="54">
        <f t="shared" si="373"/>
        <v>1500000</v>
      </c>
      <c r="AI1561" s="54">
        <f>ROUNDUP(装备强化!$F$3*INDEX(装备强化!$C$12:$C$26,MATCH(装备强化附表!AI$1,装备强化!$B$12:$B$26,0))*INDEX(装备强化!$G$12:$G$16,MATCH(装备强化附表!$D1561,装备强化!$F$12:$F$16,0))*(INDEX(装备强化!$K$12:$K$26,MATCH(装备强化附表!$E1561,装备强化!$J$12:$J$26,0))+IF($B1561=1,装备强化!$K$28,0))*INDEX(装备强化!$O$12:$O$21,MATCH(装备强化附表!$C1561,装备强化!$N$12:$N$21,0)),0)</f>
        <v>813</v>
      </c>
      <c r="AJ1561" s="54">
        <f t="shared" si="374"/>
        <v>1626000</v>
      </c>
    </row>
    <row r="1562" spans="1:36">
      <c r="A1562" t="s">
        <v>1534</v>
      </c>
      <c r="B1562">
        <v>1</v>
      </c>
      <c r="C1562" t="s">
        <v>126</v>
      </c>
      <c r="D1562" t="s">
        <v>315</v>
      </c>
      <c r="E1562">
        <v>50</v>
      </c>
      <c r="F1562" t="s">
        <v>232</v>
      </c>
      <c r="G1562" s="54">
        <f>ROUNDUP(装备强化!$F$3*INDEX(装备强化!$C$12:$C$26,MATCH(装备强化附表!G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39</v>
      </c>
      <c r="H1562" s="54">
        <f t="shared" si="360"/>
        <v>78000</v>
      </c>
      <c r="I1562" s="54">
        <f>ROUNDUP(装备强化!$F$3*INDEX(装备强化!$C$12:$C$26,MATCH(装备强化附表!I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59</v>
      </c>
      <c r="J1562" s="54">
        <f t="shared" si="361"/>
        <v>118000</v>
      </c>
      <c r="K1562" s="54">
        <f>ROUNDUP(装备强化!$F$3*INDEX(装备强化!$C$12:$C$26,MATCH(装备强化附表!K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88</v>
      </c>
      <c r="L1562" s="54">
        <f t="shared" si="362"/>
        <v>176000</v>
      </c>
      <c r="M1562" s="54">
        <f>ROUNDUP(装备强化!$F$3*INDEX(装备强化!$C$12:$C$26,MATCH(装备强化附表!M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107</v>
      </c>
      <c r="N1562" s="54">
        <f t="shared" si="363"/>
        <v>214000</v>
      </c>
      <c r="O1562" s="54">
        <f>ROUNDUP(装备强化!$F$3*INDEX(装备强化!$C$12:$C$26,MATCH(装备强化附表!O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136</v>
      </c>
      <c r="P1562" s="54">
        <f t="shared" si="364"/>
        <v>272000</v>
      </c>
      <c r="Q1562" s="54">
        <f>ROUNDUP(装备强化!$F$3*INDEX(装备强化!$C$12:$C$26,MATCH(装备强化附表!Q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243</v>
      </c>
      <c r="R1562" s="54">
        <f t="shared" si="365"/>
        <v>486000</v>
      </c>
      <c r="S1562" s="54">
        <f>ROUNDUP(装备强化!$F$3*INDEX(装备强化!$C$12:$C$26,MATCH(装备强化附表!S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281</v>
      </c>
      <c r="T1562" s="54">
        <f t="shared" si="366"/>
        <v>562000</v>
      </c>
      <c r="U1562" s="54">
        <f>ROUNDUP(装备强化!$F$3*INDEX(装备强化!$C$12:$C$26,MATCH(装备强化附表!U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320</v>
      </c>
      <c r="V1562" s="54">
        <f t="shared" si="367"/>
        <v>640000</v>
      </c>
      <c r="W1562" s="54">
        <f>ROUNDUP(装备强化!$F$3*INDEX(装备强化!$C$12:$C$26,MATCH(装备强化附表!W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359</v>
      </c>
      <c r="X1562" s="54">
        <f t="shared" si="368"/>
        <v>718000</v>
      </c>
      <c r="Y1562" s="54">
        <f>ROUNDUP(装备强化!$F$3*INDEX(装备强化!$C$12:$C$26,MATCH(装备强化附表!Y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398</v>
      </c>
      <c r="Z1562" s="54">
        <f t="shared" si="369"/>
        <v>796000</v>
      </c>
      <c r="AA1562" s="54">
        <f>ROUNDUP(装备强化!$F$3*INDEX(装备强化!$C$12:$C$26,MATCH(装备强化附表!AA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698</v>
      </c>
      <c r="AB1562" s="54">
        <f t="shared" si="370"/>
        <v>1396000</v>
      </c>
      <c r="AC1562" s="54">
        <f>ROUNDUP(装备强化!$F$3*INDEX(装备强化!$C$12:$C$26,MATCH(装备强化附表!AC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775</v>
      </c>
      <c r="AD1562" s="54">
        <f t="shared" si="371"/>
        <v>1550000</v>
      </c>
      <c r="AE1562" s="54">
        <f>ROUNDUP(装备强化!$F$3*INDEX(装备强化!$C$12:$C$26,MATCH(装备强化附表!AE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853</v>
      </c>
      <c r="AF1562" s="54">
        <f t="shared" si="372"/>
        <v>1706000</v>
      </c>
      <c r="AG1562" s="54">
        <f>ROUNDUP(装备强化!$F$3*INDEX(装备强化!$C$12:$C$26,MATCH(装备强化附表!AG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930</v>
      </c>
      <c r="AH1562" s="54">
        <f t="shared" si="373"/>
        <v>1860000</v>
      </c>
      <c r="AI1562" s="54">
        <f>ROUNDUP(装备强化!$F$3*INDEX(装备强化!$C$12:$C$26,MATCH(装备强化附表!AI$1,装备强化!$B$12:$B$26,0))*INDEX(装备强化!$G$12:$G$16,MATCH(装备强化附表!$D1562,装备强化!$F$12:$F$16,0))*(INDEX(装备强化!$K$12:$K$26,MATCH(装备强化附表!$E1562,装备强化!$J$12:$J$26,0))+IF($B1562=1,装备强化!$K$28,0))*INDEX(装备强化!$O$12:$O$21,MATCH(装备强化附表!$C1562,装备强化!$N$12:$N$21,0)),0)</f>
        <v>1008</v>
      </c>
      <c r="AJ1562" s="54">
        <f t="shared" si="374"/>
        <v>2016000</v>
      </c>
    </row>
    <row r="1563" spans="1:36">
      <c r="A1563" t="s">
        <v>1539</v>
      </c>
      <c r="B1563">
        <v>0</v>
      </c>
      <c r="C1563" t="s">
        <v>129</v>
      </c>
      <c r="D1563" t="s">
        <v>315</v>
      </c>
      <c r="E1563">
        <v>50</v>
      </c>
      <c r="F1563" t="s">
        <v>232</v>
      </c>
      <c r="G1563" s="54">
        <f>ROUNDUP(装备强化!$F$3*INDEX(装备强化!$C$12:$C$26,MATCH(装备强化附表!G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32</v>
      </c>
      <c r="H1563" s="54">
        <f t="shared" si="360"/>
        <v>64000</v>
      </c>
      <c r="I1563" s="54">
        <f>ROUNDUP(装备强化!$F$3*INDEX(装备强化!$C$12:$C$26,MATCH(装备强化附表!I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47</v>
      </c>
      <c r="J1563" s="54">
        <f t="shared" si="361"/>
        <v>94000</v>
      </c>
      <c r="K1563" s="54">
        <f>ROUNDUP(装备强化!$F$3*INDEX(装备强化!$C$12:$C$26,MATCH(装备强化附表!K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71</v>
      </c>
      <c r="L1563" s="54">
        <f t="shared" si="362"/>
        <v>142000</v>
      </c>
      <c r="M1563" s="54">
        <f>ROUNDUP(装备强化!$F$3*INDEX(装备强化!$C$12:$C$26,MATCH(装备强化附表!M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86</v>
      </c>
      <c r="N1563" s="54">
        <f t="shared" si="363"/>
        <v>172000</v>
      </c>
      <c r="O1563" s="54">
        <f>ROUNDUP(装备强化!$F$3*INDEX(装备强化!$C$12:$C$26,MATCH(装备强化附表!O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110</v>
      </c>
      <c r="P1563" s="54">
        <f t="shared" si="364"/>
        <v>220000</v>
      </c>
      <c r="Q1563" s="54">
        <f>ROUNDUP(装备强化!$F$3*INDEX(装备强化!$C$12:$C$26,MATCH(装备强化附表!Q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196</v>
      </c>
      <c r="R1563" s="54">
        <f t="shared" si="365"/>
        <v>392000</v>
      </c>
      <c r="S1563" s="54">
        <f>ROUNDUP(装备强化!$F$3*INDEX(装备强化!$C$12:$C$26,MATCH(装备强化附表!S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227</v>
      </c>
      <c r="T1563" s="54">
        <f t="shared" si="366"/>
        <v>454000</v>
      </c>
      <c r="U1563" s="54">
        <f>ROUNDUP(装备强化!$F$3*INDEX(装备强化!$C$12:$C$26,MATCH(装备强化附表!U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258</v>
      </c>
      <c r="V1563" s="54">
        <f t="shared" si="367"/>
        <v>516000</v>
      </c>
      <c r="W1563" s="54">
        <f>ROUNDUP(装备强化!$F$3*INDEX(装备强化!$C$12:$C$26,MATCH(装备强化附表!W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290</v>
      </c>
      <c r="X1563" s="54">
        <f t="shared" si="368"/>
        <v>580000</v>
      </c>
      <c r="Y1563" s="54">
        <f>ROUNDUP(装备强化!$F$3*INDEX(装备强化!$C$12:$C$26,MATCH(装备强化附表!Y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321</v>
      </c>
      <c r="Z1563" s="54">
        <f t="shared" si="369"/>
        <v>642000</v>
      </c>
      <c r="AA1563" s="54">
        <f>ROUNDUP(装备强化!$F$3*INDEX(装备强化!$C$12:$C$26,MATCH(装备强化附表!AA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563</v>
      </c>
      <c r="AB1563" s="54">
        <f t="shared" si="370"/>
        <v>1126000</v>
      </c>
      <c r="AC1563" s="54">
        <f>ROUNDUP(装备强化!$F$3*INDEX(装备强化!$C$12:$C$26,MATCH(装备强化附表!AC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625</v>
      </c>
      <c r="AD1563" s="54">
        <f t="shared" si="371"/>
        <v>1250000</v>
      </c>
      <c r="AE1563" s="54">
        <f>ROUNDUP(装备强化!$F$3*INDEX(装备强化!$C$12:$C$26,MATCH(装备强化附表!AE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688</v>
      </c>
      <c r="AF1563" s="54">
        <f t="shared" si="372"/>
        <v>1376000</v>
      </c>
      <c r="AG1563" s="54">
        <f>ROUNDUP(装备强化!$F$3*INDEX(装备强化!$C$12:$C$26,MATCH(装备强化附表!AG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750</v>
      </c>
      <c r="AH1563" s="54">
        <f t="shared" si="373"/>
        <v>1500000</v>
      </c>
      <c r="AI1563" s="54">
        <f>ROUNDUP(装备强化!$F$3*INDEX(装备强化!$C$12:$C$26,MATCH(装备强化附表!AI$1,装备强化!$B$12:$B$26,0))*INDEX(装备强化!$G$12:$G$16,MATCH(装备强化附表!$D1563,装备强化!$F$12:$F$16,0))*(INDEX(装备强化!$K$12:$K$26,MATCH(装备强化附表!$E1563,装备强化!$J$12:$J$26,0))+IF($B1563=1,装备强化!$K$28,0))*INDEX(装备强化!$O$12:$O$21,MATCH(装备强化附表!$C1563,装备强化!$N$12:$N$21,0)),0)</f>
        <v>813</v>
      </c>
      <c r="AJ1563" s="54">
        <f t="shared" si="374"/>
        <v>1626000</v>
      </c>
    </row>
    <row r="1564" spans="1:36">
      <c r="A1564" t="s">
        <v>1544</v>
      </c>
      <c r="B1564">
        <v>1</v>
      </c>
      <c r="C1564" t="s">
        <v>129</v>
      </c>
      <c r="D1564" t="s">
        <v>315</v>
      </c>
      <c r="E1564">
        <v>50</v>
      </c>
      <c r="F1564" t="s">
        <v>232</v>
      </c>
      <c r="G1564" s="54">
        <f>ROUNDUP(装备强化!$F$3*INDEX(装备强化!$C$12:$C$26,MATCH(装备强化附表!G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39</v>
      </c>
      <c r="H1564" s="54">
        <f t="shared" si="360"/>
        <v>78000</v>
      </c>
      <c r="I1564" s="54">
        <f>ROUNDUP(装备强化!$F$3*INDEX(装备强化!$C$12:$C$26,MATCH(装备强化附表!I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59</v>
      </c>
      <c r="J1564" s="54">
        <f t="shared" si="361"/>
        <v>118000</v>
      </c>
      <c r="K1564" s="54">
        <f>ROUNDUP(装备强化!$F$3*INDEX(装备强化!$C$12:$C$26,MATCH(装备强化附表!K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88</v>
      </c>
      <c r="L1564" s="54">
        <f t="shared" si="362"/>
        <v>176000</v>
      </c>
      <c r="M1564" s="54">
        <f>ROUNDUP(装备强化!$F$3*INDEX(装备强化!$C$12:$C$26,MATCH(装备强化附表!M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107</v>
      </c>
      <c r="N1564" s="54">
        <f t="shared" si="363"/>
        <v>214000</v>
      </c>
      <c r="O1564" s="54">
        <f>ROUNDUP(装备强化!$F$3*INDEX(装备强化!$C$12:$C$26,MATCH(装备强化附表!O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136</v>
      </c>
      <c r="P1564" s="54">
        <f t="shared" si="364"/>
        <v>272000</v>
      </c>
      <c r="Q1564" s="54">
        <f>ROUNDUP(装备强化!$F$3*INDEX(装备强化!$C$12:$C$26,MATCH(装备强化附表!Q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243</v>
      </c>
      <c r="R1564" s="54">
        <f t="shared" si="365"/>
        <v>486000</v>
      </c>
      <c r="S1564" s="54">
        <f>ROUNDUP(装备强化!$F$3*INDEX(装备强化!$C$12:$C$26,MATCH(装备强化附表!S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281</v>
      </c>
      <c r="T1564" s="54">
        <f t="shared" si="366"/>
        <v>562000</v>
      </c>
      <c r="U1564" s="54">
        <f>ROUNDUP(装备强化!$F$3*INDEX(装备强化!$C$12:$C$26,MATCH(装备强化附表!U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320</v>
      </c>
      <c r="V1564" s="54">
        <f t="shared" si="367"/>
        <v>640000</v>
      </c>
      <c r="W1564" s="54">
        <f>ROUNDUP(装备强化!$F$3*INDEX(装备强化!$C$12:$C$26,MATCH(装备强化附表!W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359</v>
      </c>
      <c r="X1564" s="54">
        <f t="shared" si="368"/>
        <v>718000</v>
      </c>
      <c r="Y1564" s="54">
        <f>ROUNDUP(装备强化!$F$3*INDEX(装备强化!$C$12:$C$26,MATCH(装备强化附表!Y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398</v>
      </c>
      <c r="Z1564" s="54">
        <f t="shared" si="369"/>
        <v>796000</v>
      </c>
      <c r="AA1564" s="54">
        <f>ROUNDUP(装备强化!$F$3*INDEX(装备强化!$C$12:$C$26,MATCH(装备强化附表!AA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698</v>
      </c>
      <c r="AB1564" s="54">
        <f t="shared" si="370"/>
        <v>1396000</v>
      </c>
      <c r="AC1564" s="54">
        <f>ROUNDUP(装备强化!$F$3*INDEX(装备强化!$C$12:$C$26,MATCH(装备强化附表!AC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775</v>
      </c>
      <c r="AD1564" s="54">
        <f t="shared" si="371"/>
        <v>1550000</v>
      </c>
      <c r="AE1564" s="54">
        <f>ROUNDUP(装备强化!$F$3*INDEX(装备强化!$C$12:$C$26,MATCH(装备强化附表!AE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853</v>
      </c>
      <c r="AF1564" s="54">
        <f t="shared" si="372"/>
        <v>1706000</v>
      </c>
      <c r="AG1564" s="54">
        <f>ROUNDUP(装备强化!$F$3*INDEX(装备强化!$C$12:$C$26,MATCH(装备强化附表!AG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930</v>
      </c>
      <c r="AH1564" s="54">
        <f t="shared" si="373"/>
        <v>1860000</v>
      </c>
      <c r="AI1564" s="54">
        <f>ROUNDUP(装备强化!$F$3*INDEX(装备强化!$C$12:$C$26,MATCH(装备强化附表!AI$1,装备强化!$B$12:$B$26,0))*INDEX(装备强化!$G$12:$G$16,MATCH(装备强化附表!$D1564,装备强化!$F$12:$F$16,0))*(INDEX(装备强化!$K$12:$K$26,MATCH(装备强化附表!$E1564,装备强化!$J$12:$J$26,0))+IF($B1564=1,装备强化!$K$28,0))*INDEX(装备强化!$O$12:$O$21,MATCH(装备强化附表!$C1564,装备强化!$N$12:$N$21,0)),0)</f>
        <v>1008</v>
      </c>
      <c r="AJ1564" s="54">
        <f t="shared" si="374"/>
        <v>2016000</v>
      </c>
    </row>
    <row r="1565" spans="1:36">
      <c r="A1565" t="s">
        <v>1549</v>
      </c>
      <c r="B1565">
        <v>0</v>
      </c>
      <c r="C1565" t="s">
        <v>123</v>
      </c>
      <c r="D1565" t="s">
        <v>315</v>
      </c>
      <c r="E1565">
        <v>55</v>
      </c>
      <c r="F1565" t="s">
        <v>232</v>
      </c>
      <c r="G1565" s="54">
        <f>ROUNDUP(装备强化!$F$3*INDEX(装备强化!$C$12:$C$26,MATCH(装备强化附表!G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34</v>
      </c>
      <c r="H1565" s="54">
        <f t="shared" si="360"/>
        <v>68000</v>
      </c>
      <c r="I1565" s="54">
        <f>ROUNDUP(装备强化!$F$3*INDEX(装备强化!$C$12:$C$26,MATCH(装备强化附表!I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51</v>
      </c>
      <c r="J1565" s="54">
        <f t="shared" si="361"/>
        <v>102000</v>
      </c>
      <c r="K1565" s="54">
        <f>ROUNDUP(装备强化!$F$3*INDEX(装备强化!$C$12:$C$26,MATCH(装备强化附表!K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76</v>
      </c>
      <c r="L1565" s="54">
        <f t="shared" si="362"/>
        <v>152000</v>
      </c>
      <c r="M1565" s="54">
        <f>ROUNDUP(装备强化!$F$3*INDEX(装备强化!$C$12:$C$26,MATCH(装备强化附表!M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93</v>
      </c>
      <c r="N1565" s="54">
        <f t="shared" si="363"/>
        <v>186000</v>
      </c>
      <c r="O1565" s="54">
        <f>ROUNDUP(装备强化!$F$3*INDEX(装备强化!$C$12:$C$26,MATCH(装备强化附表!O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119</v>
      </c>
      <c r="P1565" s="54">
        <f t="shared" si="364"/>
        <v>238000</v>
      </c>
      <c r="Q1565" s="54">
        <f>ROUNDUP(装备强化!$F$3*INDEX(装备强化!$C$12:$C$26,MATCH(装备强化附表!Q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211</v>
      </c>
      <c r="R1565" s="54">
        <f t="shared" si="365"/>
        <v>422000</v>
      </c>
      <c r="S1565" s="54">
        <f>ROUNDUP(装备强化!$F$3*INDEX(装备强化!$C$12:$C$26,MATCH(装备强化附表!S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245</v>
      </c>
      <c r="T1565" s="54">
        <f t="shared" si="366"/>
        <v>490000</v>
      </c>
      <c r="U1565" s="54">
        <f>ROUNDUP(装备强化!$F$3*INDEX(装备强化!$C$12:$C$26,MATCH(装备强化附表!U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279</v>
      </c>
      <c r="V1565" s="54">
        <f t="shared" si="367"/>
        <v>558000</v>
      </c>
      <c r="W1565" s="54">
        <f>ROUNDUP(装备强化!$F$3*INDEX(装备强化!$C$12:$C$26,MATCH(装备强化附表!W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313</v>
      </c>
      <c r="X1565" s="54">
        <f t="shared" si="368"/>
        <v>626000</v>
      </c>
      <c r="Y1565" s="54">
        <f>ROUNDUP(装备强化!$F$3*INDEX(装备强化!$C$12:$C$26,MATCH(装备强化附表!Y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346</v>
      </c>
      <c r="Z1565" s="54">
        <f t="shared" si="369"/>
        <v>692000</v>
      </c>
      <c r="AA1565" s="54">
        <f>ROUNDUP(装备强化!$F$3*INDEX(装备强化!$C$12:$C$26,MATCH(装备强化附表!AA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608</v>
      </c>
      <c r="AB1565" s="54">
        <f t="shared" si="370"/>
        <v>1216000</v>
      </c>
      <c r="AC1565" s="54">
        <f>ROUNDUP(装备强化!$F$3*INDEX(装备强化!$C$12:$C$26,MATCH(装备强化附表!AC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675</v>
      </c>
      <c r="AD1565" s="54">
        <f t="shared" si="371"/>
        <v>1350000</v>
      </c>
      <c r="AE1565" s="54">
        <f>ROUNDUP(装备强化!$F$3*INDEX(装备强化!$C$12:$C$26,MATCH(装备强化附表!AE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743</v>
      </c>
      <c r="AF1565" s="54">
        <f t="shared" si="372"/>
        <v>1486000</v>
      </c>
      <c r="AG1565" s="54">
        <f>ROUNDUP(装备强化!$F$3*INDEX(装备强化!$C$12:$C$26,MATCH(装备强化附表!AG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810</v>
      </c>
      <c r="AH1565" s="54">
        <f t="shared" si="373"/>
        <v>1620000</v>
      </c>
      <c r="AI1565" s="54">
        <f>ROUNDUP(装备强化!$F$3*INDEX(装备强化!$C$12:$C$26,MATCH(装备强化附表!AI$1,装备强化!$B$12:$B$26,0))*INDEX(装备强化!$G$12:$G$16,MATCH(装备强化附表!$D1565,装备强化!$F$12:$F$16,0))*(INDEX(装备强化!$K$12:$K$26,MATCH(装备强化附表!$E1565,装备强化!$J$12:$J$26,0))+IF($B1565=1,装备强化!$K$28,0))*INDEX(装备强化!$O$12:$O$21,MATCH(装备强化附表!$C1565,装备强化!$N$12:$N$21,0)),0)</f>
        <v>878</v>
      </c>
      <c r="AJ1565" s="54">
        <f t="shared" si="374"/>
        <v>1756000</v>
      </c>
    </row>
    <row r="1566" spans="1:36">
      <c r="A1566" t="s">
        <v>1554</v>
      </c>
      <c r="B1566">
        <v>0</v>
      </c>
      <c r="C1566" t="s">
        <v>124</v>
      </c>
      <c r="D1566" t="s">
        <v>315</v>
      </c>
      <c r="E1566">
        <v>55</v>
      </c>
      <c r="F1566" t="s">
        <v>232</v>
      </c>
      <c r="G1566" s="54">
        <f>ROUNDUP(装备强化!$F$3*INDEX(装备强化!$C$12:$C$26,MATCH(装备强化附表!G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43</v>
      </c>
      <c r="H1566" s="54">
        <f t="shared" si="360"/>
        <v>86000</v>
      </c>
      <c r="I1566" s="54">
        <f>ROUNDUP(装备强化!$F$3*INDEX(装备强化!$C$12:$C$26,MATCH(装备强化附表!I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64</v>
      </c>
      <c r="J1566" s="54">
        <f t="shared" si="361"/>
        <v>128000</v>
      </c>
      <c r="K1566" s="54">
        <f>ROUNDUP(装备强化!$F$3*INDEX(装备强化!$C$12:$C$26,MATCH(装备强化附表!K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95</v>
      </c>
      <c r="L1566" s="54">
        <f t="shared" si="362"/>
        <v>190000</v>
      </c>
      <c r="M1566" s="54">
        <f>ROUNDUP(装备强化!$F$3*INDEX(装备强化!$C$12:$C$26,MATCH(装备强化附表!M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117</v>
      </c>
      <c r="N1566" s="54">
        <f t="shared" si="363"/>
        <v>234000</v>
      </c>
      <c r="O1566" s="54">
        <f>ROUNDUP(装备强化!$F$3*INDEX(装备强化!$C$12:$C$26,MATCH(装备强化附表!O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148</v>
      </c>
      <c r="P1566" s="54">
        <f t="shared" si="364"/>
        <v>296000</v>
      </c>
      <c r="Q1566" s="54">
        <f>ROUNDUP(装备强化!$F$3*INDEX(装备强化!$C$12:$C$26,MATCH(装备强化附表!Q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264</v>
      </c>
      <c r="R1566" s="54">
        <f t="shared" si="365"/>
        <v>528000</v>
      </c>
      <c r="S1566" s="54">
        <f>ROUNDUP(装备强化!$F$3*INDEX(装备强化!$C$12:$C$26,MATCH(装备强化附表!S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306</v>
      </c>
      <c r="T1566" s="54">
        <f t="shared" si="366"/>
        <v>612000</v>
      </c>
      <c r="U1566" s="54">
        <f>ROUNDUP(装备强化!$F$3*INDEX(装备强化!$C$12:$C$26,MATCH(装备强化附表!U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349</v>
      </c>
      <c r="V1566" s="54">
        <f t="shared" si="367"/>
        <v>698000</v>
      </c>
      <c r="W1566" s="54">
        <f>ROUNDUP(装备强化!$F$3*INDEX(装备强化!$C$12:$C$26,MATCH(装备强化附表!W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391</v>
      </c>
      <c r="X1566" s="54">
        <f t="shared" si="368"/>
        <v>782000</v>
      </c>
      <c r="Y1566" s="54">
        <f>ROUNDUP(装备强化!$F$3*INDEX(装备强化!$C$12:$C$26,MATCH(装备强化附表!Y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433</v>
      </c>
      <c r="Z1566" s="54">
        <f t="shared" si="369"/>
        <v>866000</v>
      </c>
      <c r="AA1566" s="54">
        <f>ROUNDUP(装备强化!$F$3*INDEX(装备强化!$C$12:$C$26,MATCH(装备强化附表!AA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760</v>
      </c>
      <c r="AB1566" s="54">
        <f t="shared" si="370"/>
        <v>1520000</v>
      </c>
      <c r="AC1566" s="54">
        <f>ROUNDUP(装备强化!$F$3*INDEX(装备强化!$C$12:$C$26,MATCH(装备强化附表!AC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844</v>
      </c>
      <c r="AD1566" s="54">
        <f t="shared" si="371"/>
        <v>1688000</v>
      </c>
      <c r="AE1566" s="54">
        <f>ROUNDUP(装备强化!$F$3*INDEX(装备强化!$C$12:$C$26,MATCH(装备强化附表!AE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929</v>
      </c>
      <c r="AF1566" s="54">
        <f t="shared" si="372"/>
        <v>1858000</v>
      </c>
      <c r="AG1566" s="54">
        <f>ROUNDUP(装备强化!$F$3*INDEX(装备强化!$C$12:$C$26,MATCH(装备强化附表!AG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1013</v>
      </c>
      <c r="AH1566" s="54">
        <f t="shared" si="373"/>
        <v>2026000</v>
      </c>
      <c r="AI1566" s="54">
        <f>ROUNDUP(装备强化!$F$3*INDEX(装备强化!$C$12:$C$26,MATCH(装备强化附表!AI$1,装备强化!$B$12:$B$26,0))*INDEX(装备强化!$G$12:$G$16,MATCH(装备强化附表!$D1566,装备强化!$F$12:$F$16,0))*(INDEX(装备强化!$K$12:$K$26,MATCH(装备强化附表!$E1566,装备强化!$J$12:$J$26,0))+IF($B1566=1,装备强化!$K$28,0))*INDEX(装备强化!$O$12:$O$21,MATCH(装备强化附表!$C1566,装备强化!$N$12:$N$21,0)),0)</f>
        <v>1097</v>
      </c>
      <c r="AJ1566" s="54">
        <f t="shared" si="374"/>
        <v>2194000</v>
      </c>
    </row>
    <row r="1567" spans="1:36">
      <c r="A1567" t="s">
        <v>1559</v>
      </c>
      <c r="B1567">
        <v>0</v>
      </c>
      <c r="C1567" t="s">
        <v>125</v>
      </c>
      <c r="D1567" t="s">
        <v>315</v>
      </c>
      <c r="E1567">
        <v>55</v>
      </c>
      <c r="F1567" t="s">
        <v>232</v>
      </c>
      <c r="G1567" s="54">
        <f>ROUNDUP(装备强化!$F$3*INDEX(装备强化!$C$12:$C$26,MATCH(装备强化附表!G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43</v>
      </c>
      <c r="H1567" s="54">
        <f t="shared" si="360"/>
        <v>86000</v>
      </c>
      <c r="I1567" s="54">
        <f>ROUNDUP(装备强化!$F$3*INDEX(装备强化!$C$12:$C$26,MATCH(装备强化附表!I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64</v>
      </c>
      <c r="J1567" s="54">
        <f t="shared" si="361"/>
        <v>128000</v>
      </c>
      <c r="K1567" s="54">
        <f>ROUNDUP(装备强化!$F$3*INDEX(装备强化!$C$12:$C$26,MATCH(装备强化附表!K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95</v>
      </c>
      <c r="L1567" s="54">
        <f t="shared" si="362"/>
        <v>190000</v>
      </c>
      <c r="M1567" s="54">
        <f>ROUNDUP(装备强化!$F$3*INDEX(装备强化!$C$12:$C$26,MATCH(装备强化附表!M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117</v>
      </c>
      <c r="N1567" s="54">
        <f t="shared" si="363"/>
        <v>234000</v>
      </c>
      <c r="O1567" s="54">
        <f>ROUNDUP(装备强化!$F$3*INDEX(装备强化!$C$12:$C$26,MATCH(装备强化附表!O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148</v>
      </c>
      <c r="P1567" s="54">
        <f t="shared" si="364"/>
        <v>296000</v>
      </c>
      <c r="Q1567" s="54">
        <f>ROUNDUP(装备强化!$F$3*INDEX(装备强化!$C$12:$C$26,MATCH(装备强化附表!Q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264</v>
      </c>
      <c r="R1567" s="54">
        <f t="shared" si="365"/>
        <v>528000</v>
      </c>
      <c r="S1567" s="54">
        <f>ROUNDUP(装备强化!$F$3*INDEX(装备强化!$C$12:$C$26,MATCH(装备强化附表!S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306</v>
      </c>
      <c r="T1567" s="54">
        <f t="shared" si="366"/>
        <v>612000</v>
      </c>
      <c r="U1567" s="54">
        <f>ROUNDUP(装备强化!$F$3*INDEX(装备强化!$C$12:$C$26,MATCH(装备强化附表!U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349</v>
      </c>
      <c r="V1567" s="54">
        <f t="shared" si="367"/>
        <v>698000</v>
      </c>
      <c r="W1567" s="54">
        <f>ROUNDUP(装备强化!$F$3*INDEX(装备强化!$C$12:$C$26,MATCH(装备强化附表!W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391</v>
      </c>
      <c r="X1567" s="54">
        <f t="shared" si="368"/>
        <v>782000</v>
      </c>
      <c r="Y1567" s="54">
        <f>ROUNDUP(装备强化!$F$3*INDEX(装备强化!$C$12:$C$26,MATCH(装备强化附表!Y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433</v>
      </c>
      <c r="Z1567" s="54">
        <f t="shared" si="369"/>
        <v>866000</v>
      </c>
      <c r="AA1567" s="54">
        <f>ROUNDUP(装备强化!$F$3*INDEX(装备强化!$C$12:$C$26,MATCH(装备强化附表!AA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760</v>
      </c>
      <c r="AB1567" s="54">
        <f t="shared" si="370"/>
        <v>1520000</v>
      </c>
      <c r="AC1567" s="54">
        <f>ROUNDUP(装备强化!$F$3*INDEX(装备强化!$C$12:$C$26,MATCH(装备强化附表!AC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844</v>
      </c>
      <c r="AD1567" s="54">
        <f t="shared" si="371"/>
        <v>1688000</v>
      </c>
      <c r="AE1567" s="54">
        <f>ROUNDUP(装备强化!$F$3*INDEX(装备强化!$C$12:$C$26,MATCH(装备强化附表!AE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929</v>
      </c>
      <c r="AF1567" s="54">
        <f t="shared" si="372"/>
        <v>1858000</v>
      </c>
      <c r="AG1567" s="54">
        <f>ROUNDUP(装备强化!$F$3*INDEX(装备强化!$C$12:$C$26,MATCH(装备强化附表!AG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1013</v>
      </c>
      <c r="AH1567" s="54">
        <f t="shared" si="373"/>
        <v>2026000</v>
      </c>
      <c r="AI1567" s="54">
        <f>ROUNDUP(装备强化!$F$3*INDEX(装备强化!$C$12:$C$26,MATCH(装备强化附表!AI$1,装备强化!$B$12:$B$26,0))*INDEX(装备强化!$G$12:$G$16,MATCH(装备强化附表!$D1567,装备强化!$F$12:$F$16,0))*(INDEX(装备强化!$K$12:$K$26,MATCH(装备强化附表!$E1567,装备强化!$J$12:$J$26,0))+IF($B1567=1,装备强化!$K$28,0))*INDEX(装备强化!$O$12:$O$21,MATCH(装备强化附表!$C1567,装备强化!$N$12:$N$21,0)),0)</f>
        <v>1097</v>
      </c>
      <c r="AJ1567" s="54">
        <f t="shared" si="374"/>
        <v>2194000</v>
      </c>
    </row>
    <row r="1568" spans="1:36">
      <c r="A1568" t="s">
        <v>1564</v>
      </c>
      <c r="B1568">
        <v>0</v>
      </c>
      <c r="C1568" t="s">
        <v>130</v>
      </c>
      <c r="D1568" t="s">
        <v>315</v>
      </c>
      <c r="E1568">
        <v>55</v>
      </c>
      <c r="F1568" t="s">
        <v>232</v>
      </c>
      <c r="G1568" s="54">
        <f>ROUNDUP(装备强化!$F$3*INDEX(装备强化!$C$12:$C$26,MATCH(装备强化附表!G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34</v>
      </c>
      <c r="H1568" s="54">
        <f t="shared" si="360"/>
        <v>68000</v>
      </c>
      <c r="I1568" s="54">
        <f>ROUNDUP(装备强化!$F$3*INDEX(装备强化!$C$12:$C$26,MATCH(装备强化附表!I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51</v>
      </c>
      <c r="J1568" s="54">
        <f t="shared" si="361"/>
        <v>102000</v>
      </c>
      <c r="K1568" s="54">
        <f>ROUNDUP(装备强化!$F$3*INDEX(装备强化!$C$12:$C$26,MATCH(装备强化附表!K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76</v>
      </c>
      <c r="L1568" s="54">
        <f t="shared" si="362"/>
        <v>152000</v>
      </c>
      <c r="M1568" s="54">
        <f>ROUNDUP(装备强化!$F$3*INDEX(装备强化!$C$12:$C$26,MATCH(装备强化附表!M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93</v>
      </c>
      <c r="N1568" s="54">
        <f t="shared" si="363"/>
        <v>186000</v>
      </c>
      <c r="O1568" s="54">
        <f>ROUNDUP(装备强化!$F$3*INDEX(装备强化!$C$12:$C$26,MATCH(装备强化附表!O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119</v>
      </c>
      <c r="P1568" s="54">
        <f t="shared" si="364"/>
        <v>238000</v>
      </c>
      <c r="Q1568" s="54">
        <f>ROUNDUP(装备强化!$F$3*INDEX(装备强化!$C$12:$C$26,MATCH(装备强化附表!Q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211</v>
      </c>
      <c r="R1568" s="54">
        <f t="shared" si="365"/>
        <v>422000</v>
      </c>
      <c r="S1568" s="54">
        <f>ROUNDUP(装备强化!$F$3*INDEX(装备强化!$C$12:$C$26,MATCH(装备强化附表!S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245</v>
      </c>
      <c r="T1568" s="54">
        <f t="shared" si="366"/>
        <v>490000</v>
      </c>
      <c r="U1568" s="54">
        <f>ROUNDUP(装备强化!$F$3*INDEX(装备强化!$C$12:$C$26,MATCH(装备强化附表!U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279</v>
      </c>
      <c r="V1568" s="54">
        <f t="shared" si="367"/>
        <v>558000</v>
      </c>
      <c r="W1568" s="54">
        <f>ROUNDUP(装备强化!$F$3*INDEX(装备强化!$C$12:$C$26,MATCH(装备强化附表!W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313</v>
      </c>
      <c r="X1568" s="54">
        <f t="shared" si="368"/>
        <v>626000</v>
      </c>
      <c r="Y1568" s="54">
        <f>ROUNDUP(装备强化!$F$3*INDEX(装备强化!$C$12:$C$26,MATCH(装备强化附表!Y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346</v>
      </c>
      <c r="Z1568" s="54">
        <f t="shared" si="369"/>
        <v>692000</v>
      </c>
      <c r="AA1568" s="54">
        <f>ROUNDUP(装备强化!$F$3*INDEX(装备强化!$C$12:$C$26,MATCH(装备强化附表!AA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608</v>
      </c>
      <c r="AB1568" s="54">
        <f t="shared" si="370"/>
        <v>1216000</v>
      </c>
      <c r="AC1568" s="54">
        <f>ROUNDUP(装备强化!$F$3*INDEX(装备强化!$C$12:$C$26,MATCH(装备强化附表!AC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675</v>
      </c>
      <c r="AD1568" s="54">
        <f t="shared" si="371"/>
        <v>1350000</v>
      </c>
      <c r="AE1568" s="54">
        <f>ROUNDUP(装备强化!$F$3*INDEX(装备强化!$C$12:$C$26,MATCH(装备强化附表!AE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743</v>
      </c>
      <c r="AF1568" s="54">
        <f t="shared" si="372"/>
        <v>1486000</v>
      </c>
      <c r="AG1568" s="54">
        <f>ROUNDUP(装备强化!$F$3*INDEX(装备强化!$C$12:$C$26,MATCH(装备强化附表!AG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810</v>
      </c>
      <c r="AH1568" s="54">
        <f t="shared" si="373"/>
        <v>1620000</v>
      </c>
      <c r="AI1568" s="54">
        <f>ROUNDUP(装备强化!$F$3*INDEX(装备强化!$C$12:$C$26,MATCH(装备强化附表!AI$1,装备强化!$B$12:$B$26,0))*INDEX(装备强化!$G$12:$G$16,MATCH(装备强化附表!$D1568,装备强化!$F$12:$F$16,0))*(INDEX(装备强化!$K$12:$K$26,MATCH(装备强化附表!$E1568,装备强化!$J$12:$J$26,0))+IF($B1568=1,装备强化!$K$28,0))*INDEX(装备强化!$O$12:$O$21,MATCH(装备强化附表!$C1568,装备强化!$N$12:$N$21,0)),0)</f>
        <v>878</v>
      </c>
      <c r="AJ1568" s="54">
        <f t="shared" si="374"/>
        <v>1756000</v>
      </c>
    </row>
    <row r="1569" spans="1:36">
      <c r="A1569" t="s">
        <v>1569</v>
      </c>
      <c r="B1569">
        <v>0</v>
      </c>
      <c r="C1569" t="s">
        <v>131</v>
      </c>
      <c r="D1569" t="s">
        <v>315</v>
      </c>
      <c r="E1569">
        <v>55</v>
      </c>
      <c r="F1569" t="s">
        <v>232</v>
      </c>
      <c r="G1569" s="54">
        <f>ROUNDUP(装备强化!$F$3*INDEX(装备强化!$C$12:$C$26,MATCH(装备强化附表!G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34</v>
      </c>
      <c r="H1569" s="54">
        <f t="shared" si="360"/>
        <v>68000</v>
      </c>
      <c r="I1569" s="54">
        <f>ROUNDUP(装备强化!$F$3*INDEX(装备强化!$C$12:$C$26,MATCH(装备强化附表!I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51</v>
      </c>
      <c r="J1569" s="54">
        <f t="shared" si="361"/>
        <v>102000</v>
      </c>
      <c r="K1569" s="54">
        <f>ROUNDUP(装备强化!$F$3*INDEX(装备强化!$C$12:$C$26,MATCH(装备强化附表!K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76</v>
      </c>
      <c r="L1569" s="54">
        <f t="shared" si="362"/>
        <v>152000</v>
      </c>
      <c r="M1569" s="54">
        <f>ROUNDUP(装备强化!$F$3*INDEX(装备强化!$C$12:$C$26,MATCH(装备强化附表!M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93</v>
      </c>
      <c r="N1569" s="54">
        <f t="shared" si="363"/>
        <v>186000</v>
      </c>
      <c r="O1569" s="54">
        <f>ROUNDUP(装备强化!$F$3*INDEX(装备强化!$C$12:$C$26,MATCH(装备强化附表!O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119</v>
      </c>
      <c r="P1569" s="54">
        <f t="shared" si="364"/>
        <v>238000</v>
      </c>
      <c r="Q1569" s="54">
        <f>ROUNDUP(装备强化!$F$3*INDEX(装备强化!$C$12:$C$26,MATCH(装备强化附表!Q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211</v>
      </c>
      <c r="R1569" s="54">
        <f t="shared" si="365"/>
        <v>422000</v>
      </c>
      <c r="S1569" s="54">
        <f>ROUNDUP(装备强化!$F$3*INDEX(装备强化!$C$12:$C$26,MATCH(装备强化附表!S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245</v>
      </c>
      <c r="T1569" s="54">
        <f t="shared" si="366"/>
        <v>490000</v>
      </c>
      <c r="U1569" s="54">
        <f>ROUNDUP(装备强化!$F$3*INDEX(装备强化!$C$12:$C$26,MATCH(装备强化附表!U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279</v>
      </c>
      <c r="V1569" s="54">
        <f t="shared" si="367"/>
        <v>558000</v>
      </c>
      <c r="W1569" s="54">
        <f>ROUNDUP(装备强化!$F$3*INDEX(装备强化!$C$12:$C$26,MATCH(装备强化附表!W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313</v>
      </c>
      <c r="X1569" s="54">
        <f t="shared" si="368"/>
        <v>626000</v>
      </c>
      <c r="Y1569" s="54">
        <f>ROUNDUP(装备强化!$F$3*INDEX(装备强化!$C$12:$C$26,MATCH(装备强化附表!Y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346</v>
      </c>
      <c r="Z1569" s="54">
        <f t="shared" si="369"/>
        <v>692000</v>
      </c>
      <c r="AA1569" s="54">
        <f>ROUNDUP(装备强化!$F$3*INDEX(装备强化!$C$12:$C$26,MATCH(装备强化附表!AA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608</v>
      </c>
      <c r="AB1569" s="54">
        <f t="shared" si="370"/>
        <v>1216000</v>
      </c>
      <c r="AC1569" s="54">
        <f>ROUNDUP(装备强化!$F$3*INDEX(装备强化!$C$12:$C$26,MATCH(装备强化附表!AC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675</v>
      </c>
      <c r="AD1569" s="54">
        <f t="shared" si="371"/>
        <v>1350000</v>
      </c>
      <c r="AE1569" s="54">
        <f>ROUNDUP(装备强化!$F$3*INDEX(装备强化!$C$12:$C$26,MATCH(装备强化附表!AE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743</v>
      </c>
      <c r="AF1569" s="54">
        <f t="shared" si="372"/>
        <v>1486000</v>
      </c>
      <c r="AG1569" s="54">
        <f>ROUNDUP(装备强化!$F$3*INDEX(装备强化!$C$12:$C$26,MATCH(装备强化附表!AG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810</v>
      </c>
      <c r="AH1569" s="54">
        <f t="shared" si="373"/>
        <v>1620000</v>
      </c>
      <c r="AI1569" s="54">
        <f>ROUNDUP(装备强化!$F$3*INDEX(装备强化!$C$12:$C$26,MATCH(装备强化附表!AI$1,装备强化!$B$12:$B$26,0))*INDEX(装备强化!$G$12:$G$16,MATCH(装备强化附表!$D1569,装备强化!$F$12:$F$16,0))*(INDEX(装备强化!$K$12:$K$26,MATCH(装备强化附表!$E1569,装备强化!$J$12:$J$26,0))+IF($B1569=1,装备强化!$K$28,0))*INDEX(装备强化!$O$12:$O$21,MATCH(装备强化附表!$C1569,装备强化!$N$12:$N$21,0)),0)</f>
        <v>878</v>
      </c>
      <c r="AJ1569" s="54">
        <f t="shared" si="374"/>
        <v>1756000</v>
      </c>
    </row>
    <row r="1570" spans="1:36">
      <c r="A1570" t="s">
        <v>1574</v>
      </c>
      <c r="B1570">
        <v>0</v>
      </c>
      <c r="C1570" t="s">
        <v>132</v>
      </c>
      <c r="D1570" t="s">
        <v>315</v>
      </c>
      <c r="E1570">
        <v>55</v>
      </c>
      <c r="F1570" t="s">
        <v>232</v>
      </c>
      <c r="G1570" s="54">
        <f>ROUNDUP(装备强化!$F$3*INDEX(装备强化!$C$12:$C$26,MATCH(装备强化附表!G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21</v>
      </c>
      <c r="H1570" s="54">
        <f t="shared" si="360"/>
        <v>42000</v>
      </c>
      <c r="I1570" s="54">
        <f>ROUNDUP(装备强化!$F$3*INDEX(装备强化!$C$12:$C$26,MATCH(装备强化附表!I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31</v>
      </c>
      <c r="J1570" s="54">
        <f t="shared" si="361"/>
        <v>62000</v>
      </c>
      <c r="K1570" s="54">
        <f>ROUNDUP(装备强化!$F$3*INDEX(装备强化!$C$12:$C$26,MATCH(装备强化附表!K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46</v>
      </c>
      <c r="L1570" s="54">
        <f t="shared" si="362"/>
        <v>92000</v>
      </c>
      <c r="M1570" s="54">
        <f>ROUNDUP(装备强化!$F$3*INDEX(装备强化!$C$12:$C$26,MATCH(装备强化附表!M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56</v>
      </c>
      <c r="N1570" s="54">
        <f t="shared" si="363"/>
        <v>112000</v>
      </c>
      <c r="O1570" s="54">
        <f>ROUNDUP(装备强化!$F$3*INDEX(装备强化!$C$12:$C$26,MATCH(装备强化附表!O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71</v>
      </c>
      <c r="P1570" s="54">
        <f t="shared" si="364"/>
        <v>142000</v>
      </c>
      <c r="Q1570" s="54">
        <f>ROUNDUP(装备强化!$F$3*INDEX(装备强化!$C$12:$C$26,MATCH(装备强化附表!Q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127</v>
      </c>
      <c r="R1570" s="54">
        <f t="shared" si="365"/>
        <v>254000</v>
      </c>
      <c r="S1570" s="54">
        <f>ROUNDUP(装备强化!$F$3*INDEX(装备强化!$C$12:$C$26,MATCH(装备强化附表!S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147</v>
      </c>
      <c r="T1570" s="54">
        <f t="shared" si="366"/>
        <v>294000</v>
      </c>
      <c r="U1570" s="54">
        <f>ROUNDUP(装备强化!$F$3*INDEX(装备强化!$C$12:$C$26,MATCH(装备强化附表!U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168</v>
      </c>
      <c r="V1570" s="54">
        <f t="shared" si="367"/>
        <v>336000</v>
      </c>
      <c r="W1570" s="54">
        <f>ROUNDUP(装备强化!$F$3*INDEX(装备强化!$C$12:$C$26,MATCH(装备强化附表!W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188</v>
      </c>
      <c r="X1570" s="54">
        <f t="shared" si="368"/>
        <v>376000</v>
      </c>
      <c r="Y1570" s="54">
        <f>ROUNDUP(装备强化!$F$3*INDEX(装备强化!$C$12:$C$26,MATCH(装备强化附表!Y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208</v>
      </c>
      <c r="Z1570" s="54">
        <f t="shared" si="369"/>
        <v>416000</v>
      </c>
      <c r="AA1570" s="54">
        <f>ROUNDUP(装备强化!$F$3*INDEX(装备强化!$C$12:$C$26,MATCH(装备强化附表!AA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365</v>
      </c>
      <c r="AB1570" s="54">
        <f t="shared" si="370"/>
        <v>730000</v>
      </c>
      <c r="AC1570" s="54">
        <f>ROUNDUP(装备强化!$F$3*INDEX(装备强化!$C$12:$C$26,MATCH(装备强化附表!AC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405</v>
      </c>
      <c r="AD1570" s="54">
        <f t="shared" si="371"/>
        <v>810000</v>
      </c>
      <c r="AE1570" s="54">
        <f>ROUNDUP(装备强化!$F$3*INDEX(装备强化!$C$12:$C$26,MATCH(装备强化附表!AE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446</v>
      </c>
      <c r="AF1570" s="54">
        <f t="shared" si="372"/>
        <v>892000</v>
      </c>
      <c r="AG1570" s="54">
        <f>ROUNDUP(装备强化!$F$3*INDEX(装备强化!$C$12:$C$26,MATCH(装备强化附表!AG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486</v>
      </c>
      <c r="AH1570" s="54">
        <f t="shared" si="373"/>
        <v>972000</v>
      </c>
      <c r="AI1570" s="54">
        <f>ROUNDUP(装备强化!$F$3*INDEX(装备强化!$C$12:$C$26,MATCH(装备强化附表!AI$1,装备强化!$B$12:$B$26,0))*INDEX(装备强化!$G$12:$G$16,MATCH(装备强化附表!$D1570,装备强化!$F$12:$F$16,0))*(INDEX(装备强化!$K$12:$K$26,MATCH(装备强化附表!$E1570,装备强化!$J$12:$J$26,0))+IF($B1570=1,装备强化!$K$28,0))*INDEX(装备强化!$O$12:$O$21,MATCH(装备强化附表!$C1570,装备强化!$N$12:$N$21,0)),0)</f>
        <v>527</v>
      </c>
      <c r="AJ1570" s="54">
        <f t="shared" si="374"/>
        <v>1054000</v>
      </c>
    </row>
    <row r="1571" spans="1:36">
      <c r="A1571" t="s">
        <v>1579</v>
      </c>
      <c r="B1571">
        <v>0</v>
      </c>
      <c r="C1571" t="s">
        <v>127</v>
      </c>
      <c r="D1571" t="s">
        <v>315</v>
      </c>
      <c r="E1571">
        <v>55</v>
      </c>
      <c r="F1571" t="s">
        <v>135</v>
      </c>
      <c r="G1571" s="54">
        <f>ROUNDUP(装备强化!$F$3*INDEX(装备强化!$C$12:$C$26,MATCH(装备强化附表!G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68</v>
      </c>
      <c r="H1571" s="54">
        <f t="shared" si="360"/>
        <v>136000</v>
      </c>
      <c r="I1571" s="54">
        <f>ROUNDUP(装备强化!$F$3*INDEX(装备强化!$C$12:$C$26,MATCH(装备强化附表!I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102</v>
      </c>
      <c r="J1571" s="54">
        <f t="shared" si="361"/>
        <v>204000</v>
      </c>
      <c r="K1571" s="54">
        <f>ROUNDUP(装备强化!$F$3*INDEX(装备强化!$C$12:$C$26,MATCH(装备强化附表!K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152</v>
      </c>
      <c r="L1571" s="54">
        <f t="shared" si="362"/>
        <v>304000</v>
      </c>
      <c r="M1571" s="54">
        <f>ROUNDUP(装备强化!$F$3*INDEX(装备强化!$C$12:$C$26,MATCH(装备强化附表!M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186</v>
      </c>
      <c r="N1571" s="54">
        <f t="shared" si="363"/>
        <v>372000</v>
      </c>
      <c r="O1571" s="54">
        <f>ROUNDUP(装备强化!$F$3*INDEX(装备强化!$C$12:$C$26,MATCH(装备强化附表!O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237</v>
      </c>
      <c r="P1571" s="54">
        <f t="shared" si="364"/>
        <v>474000</v>
      </c>
      <c r="Q1571" s="54">
        <f>ROUNDUP(装备强化!$F$3*INDEX(装备强化!$C$12:$C$26,MATCH(装备强化附表!Q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422</v>
      </c>
      <c r="R1571" s="54">
        <f t="shared" si="365"/>
        <v>844000</v>
      </c>
      <c r="S1571" s="54">
        <f>ROUNDUP(装备强化!$F$3*INDEX(装备强化!$C$12:$C$26,MATCH(装备强化附表!S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490</v>
      </c>
      <c r="T1571" s="54">
        <f t="shared" si="366"/>
        <v>980000</v>
      </c>
      <c r="U1571" s="54">
        <f>ROUNDUP(装备强化!$F$3*INDEX(装备强化!$C$12:$C$26,MATCH(装备强化附表!U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557</v>
      </c>
      <c r="V1571" s="54">
        <f t="shared" si="367"/>
        <v>1114000</v>
      </c>
      <c r="W1571" s="54">
        <f>ROUNDUP(装备强化!$F$3*INDEX(装备强化!$C$12:$C$26,MATCH(装备强化附表!W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625</v>
      </c>
      <c r="X1571" s="54">
        <f t="shared" si="368"/>
        <v>1250000</v>
      </c>
      <c r="Y1571" s="54">
        <f>ROUNDUP(装备强化!$F$3*INDEX(装备强化!$C$12:$C$26,MATCH(装备强化附表!Y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692</v>
      </c>
      <c r="Z1571" s="54">
        <f t="shared" si="369"/>
        <v>1384000</v>
      </c>
      <c r="AA1571" s="54">
        <f>ROUNDUP(装备强化!$F$3*INDEX(装备强化!$C$12:$C$26,MATCH(装备强化附表!AA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1215</v>
      </c>
      <c r="AB1571" s="54">
        <f t="shared" si="370"/>
        <v>2430000</v>
      </c>
      <c r="AC1571" s="54">
        <f>ROUNDUP(装备强化!$F$3*INDEX(装备强化!$C$12:$C$26,MATCH(装备强化附表!AC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1350</v>
      </c>
      <c r="AD1571" s="54">
        <f t="shared" si="371"/>
        <v>2700000</v>
      </c>
      <c r="AE1571" s="54">
        <f>ROUNDUP(装备强化!$F$3*INDEX(装备强化!$C$12:$C$26,MATCH(装备强化附表!AE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1485</v>
      </c>
      <c r="AF1571" s="54">
        <f t="shared" si="372"/>
        <v>2970000</v>
      </c>
      <c r="AG1571" s="54">
        <f>ROUNDUP(装备强化!$F$3*INDEX(装备强化!$C$12:$C$26,MATCH(装备强化附表!AG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1620</v>
      </c>
      <c r="AH1571" s="54">
        <f t="shared" si="373"/>
        <v>3240000</v>
      </c>
      <c r="AI1571" s="54">
        <f>ROUNDUP(装备强化!$F$3*INDEX(装备强化!$C$12:$C$26,MATCH(装备强化附表!AI$1,装备强化!$B$12:$B$26,0))*INDEX(装备强化!$G$12:$G$16,MATCH(装备强化附表!$D1571,装备强化!$F$12:$F$16,0))*(INDEX(装备强化!$K$12:$K$26,MATCH(装备强化附表!$E1571,装备强化!$J$12:$J$26,0))+IF($B1571=1,装备强化!$K$28,0))*INDEX(装备强化!$O$12:$O$21,MATCH(装备强化附表!$C1571,装备强化!$N$12:$N$21,0)),0)</f>
        <v>1755</v>
      </c>
      <c r="AJ1571" s="54">
        <f t="shared" si="374"/>
        <v>3510000</v>
      </c>
    </row>
    <row r="1572" spans="1:36">
      <c r="A1572" t="s">
        <v>1584</v>
      </c>
      <c r="B1572">
        <v>1</v>
      </c>
      <c r="C1572" t="s">
        <v>127</v>
      </c>
      <c r="D1572" t="s">
        <v>315</v>
      </c>
      <c r="E1572">
        <v>55</v>
      </c>
      <c r="F1572" t="s">
        <v>135</v>
      </c>
      <c r="G1572" s="54">
        <f>ROUNDUP(装备强化!$F$3*INDEX(装备强化!$C$12:$C$26,MATCH(装备强化附表!G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83</v>
      </c>
      <c r="H1572" s="54">
        <f t="shared" si="360"/>
        <v>166000</v>
      </c>
      <c r="I1572" s="54">
        <f>ROUNDUP(装备强化!$F$3*INDEX(装备强化!$C$12:$C$26,MATCH(装备强化附表!I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124</v>
      </c>
      <c r="J1572" s="54">
        <f t="shared" si="361"/>
        <v>248000</v>
      </c>
      <c r="K1572" s="54">
        <f>ROUNDUP(装备强化!$F$3*INDEX(装备强化!$C$12:$C$26,MATCH(装备强化附表!K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186</v>
      </c>
      <c r="L1572" s="54">
        <f t="shared" si="362"/>
        <v>372000</v>
      </c>
      <c r="M1572" s="54">
        <f>ROUNDUP(装备强化!$F$3*INDEX(装备强化!$C$12:$C$26,MATCH(装备强化附表!M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227</v>
      </c>
      <c r="N1572" s="54">
        <f t="shared" si="363"/>
        <v>454000</v>
      </c>
      <c r="O1572" s="54">
        <f>ROUNDUP(装备强化!$F$3*INDEX(装备强化!$C$12:$C$26,MATCH(装备强化附表!O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289</v>
      </c>
      <c r="P1572" s="54">
        <f t="shared" si="364"/>
        <v>578000</v>
      </c>
      <c r="Q1572" s="54">
        <f>ROUNDUP(装备强化!$F$3*INDEX(装备强化!$C$12:$C$26,MATCH(装备强化附表!Q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516</v>
      </c>
      <c r="R1572" s="54">
        <f t="shared" si="365"/>
        <v>1032000</v>
      </c>
      <c r="S1572" s="54">
        <f>ROUNDUP(装备强化!$F$3*INDEX(装备强化!$C$12:$C$26,MATCH(装备强化附表!S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599</v>
      </c>
      <c r="T1572" s="54">
        <f t="shared" si="366"/>
        <v>1198000</v>
      </c>
      <c r="U1572" s="54">
        <f>ROUNDUP(装备强化!$F$3*INDEX(装备强化!$C$12:$C$26,MATCH(装备强化附表!U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681</v>
      </c>
      <c r="V1572" s="54">
        <f t="shared" si="367"/>
        <v>1362000</v>
      </c>
      <c r="W1572" s="54">
        <f>ROUNDUP(装备强化!$F$3*INDEX(装备强化!$C$12:$C$26,MATCH(装备强化附表!W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764</v>
      </c>
      <c r="X1572" s="54">
        <f t="shared" si="368"/>
        <v>1528000</v>
      </c>
      <c r="Y1572" s="54">
        <f>ROUNDUP(装备强化!$F$3*INDEX(装备强化!$C$12:$C$26,MATCH(装备强化附表!Y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846</v>
      </c>
      <c r="Z1572" s="54">
        <f t="shared" si="369"/>
        <v>1692000</v>
      </c>
      <c r="AA1572" s="54">
        <f>ROUNDUP(装备强化!$F$3*INDEX(装备强化!$C$12:$C$26,MATCH(装备强化附表!AA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1485</v>
      </c>
      <c r="AB1572" s="54">
        <f t="shared" si="370"/>
        <v>2970000</v>
      </c>
      <c r="AC1572" s="54">
        <f>ROUNDUP(装备强化!$F$3*INDEX(装备强化!$C$12:$C$26,MATCH(装备强化附表!AC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1650</v>
      </c>
      <c r="AD1572" s="54">
        <f t="shared" si="371"/>
        <v>3300000</v>
      </c>
      <c r="AE1572" s="54">
        <f>ROUNDUP(装备强化!$F$3*INDEX(装备强化!$C$12:$C$26,MATCH(装备强化附表!AE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1815</v>
      </c>
      <c r="AF1572" s="54">
        <f t="shared" si="372"/>
        <v>3630000</v>
      </c>
      <c r="AG1572" s="54">
        <f>ROUNDUP(装备强化!$F$3*INDEX(装备强化!$C$12:$C$26,MATCH(装备强化附表!AG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1980</v>
      </c>
      <c r="AH1572" s="54">
        <f t="shared" si="373"/>
        <v>3960000</v>
      </c>
      <c r="AI1572" s="54">
        <f>ROUNDUP(装备强化!$F$3*INDEX(装备强化!$C$12:$C$26,MATCH(装备强化附表!AI$1,装备强化!$B$12:$B$26,0))*INDEX(装备强化!$G$12:$G$16,MATCH(装备强化附表!$D1572,装备强化!$F$12:$F$16,0))*(INDEX(装备强化!$K$12:$K$26,MATCH(装备强化附表!$E1572,装备强化!$J$12:$J$26,0))+IF($B1572=1,装备强化!$K$28,0))*INDEX(装备强化!$O$12:$O$21,MATCH(装备强化附表!$C1572,装备强化!$N$12:$N$21,0)),0)</f>
        <v>2145</v>
      </c>
      <c r="AJ1572" s="54">
        <f t="shared" si="374"/>
        <v>4290000</v>
      </c>
    </row>
    <row r="1573" spans="1:36">
      <c r="A1573" t="s">
        <v>1589</v>
      </c>
      <c r="B1573">
        <v>0</v>
      </c>
      <c r="C1573" t="s">
        <v>128</v>
      </c>
      <c r="D1573" t="s">
        <v>315</v>
      </c>
      <c r="E1573">
        <v>55</v>
      </c>
      <c r="F1573" t="s">
        <v>135</v>
      </c>
      <c r="G1573" s="54">
        <f>ROUNDUP(装备强化!$F$3*INDEX(装备强化!$C$12:$C$26,MATCH(装备强化附表!G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43</v>
      </c>
      <c r="H1573" s="54">
        <f t="shared" si="360"/>
        <v>86000</v>
      </c>
      <c r="I1573" s="54">
        <f>ROUNDUP(装备强化!$F$3*INDEX(装备强化!$C$12:$C$26,MATCH(装备强化附表!I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64</v>
      </c>
      <c r="J1573" s="54">
        <f t="shared" si="361"/>
        <v>128000</v>
      </c>
      <c r="K1573" s="54">
        <f>ROUNDUP(装备强化!$F$3*INDEX(装备强化!$C$12:$C$26,MATCH(装备强化附表!K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95</v>
      </c>
      <c r="L1573" s="54">
        <f t="shared" si="362"/>
        <v>190000</v>
      </c>
      <c r="M1573" s="54">
        <f>ROUNDUP(装备强化!$F$3*INDEX(装备强化!$C$12:$C$26,MATCH(装备强化附表!M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117</v>
      </c>
      <c r="N1573" s="54">
        <f t="shared" si="363"/>
        <v>234000</v>
      </c>
      <c r="O1573" s="54">
        <f>ROUNDUP(装备强化!$F$3*INDEX(装备强化!$C$12:$C$26,MATCH(装备强化附表!O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148</v>
      </c>
      <c r="P1573" s="54">
        <f t="shared" si="364"/>
        <v>296000</v>
      </c>
      <c r="Q1573" s="54">
        <f>ROUNDUP(装备强化!$F$3*INDEX(装备强化!$C$12:$C$26,MATCH(装备强化附表!Q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264</v>
      </c>
      <c r="R1573" s="54">
        <f t="shared" si="365"/>
        <v>528000</v>
      </c>
      <c r="S1573" s="54">
        <f>ROUNDUP(装备强化!$F$3*INDEX(装备强化!$C$12:$C$26,MATCH(装备强化附表!S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306</v>
      </c>
      <c r="T1573" s="54">
        <f t="shared" si="366"/>
        <v>612000</v>
      </c>
      <c r="U1573" s="54">
        <f>ROUNDUP(装备强化!$F$3*INDEX(装备强化!$C$12:$C$26,MATCH(装备强化附表!U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349</v>
      </c>
      <c r="V1573" s="54">
        <f t="shared" si="367"/>
        <v>698000</v>
      </c>
      <c r="W1573" s="54">
        <f>ROUNDUP(装备强化!$F$3*INDEX(装备强化!$C$12:$C$26,MATCH(装备强化附表!W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391</v>
      </c>
      <c r="X1573" s="54">
        <f t="shared" si="368"/>
        <v>782000</v>
      </c>
      <c r="Y1573" s="54">
        <f>ROUNDUP(装备强化!$F$3*INDEX(装备强化!$C$12:$C$26,MATCH(装备强化附表!Y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433</v>
      </c>
      <c r="Z1573" s="54">
        <f t="shared" si="369"/>
        <v>866000</v>
      </c>
      <c r="AA1573" s="54">
        <f>ROUNDUP(装备强化!$F$3*INDEX(装备强化!$C$12:$C$26,MATCH(装备强化附表!AA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760</v>
      </c>
      <c r="AB1573" s="54">
        <f t="shared" si="370"/>
        <v>1520000</v>
      </c>
      <c r="AC1573" s="54">
        <f>ROUNDUP(装备强化!$F$3*INDEX(装备强化!$C$12:$C$26,MATCH(装备强化附表!AC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844</v>
      </c>
      <c r="AD1573" s="54">
        <f t="shared" si="371"/>
        <v>1688000</v>
      </c>
      <c r="AE1573" s="54">
        <f>ROUNDUP(装备强化!$F$3*INDEX(装备强化!$C$12:$C$26,MATCH(装备强化附表!AE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929</v>
      </c>
      <c r="AF1573" s="54">
        <f t="shared" si="372"/>
        <v>1858000</v>
      </c>
      <c r="AG1573" s="54">
        <f>ROUNDUP(装备强化!$F$3*INDEX(装备强化!$C$12:$C$26,MATCH(装备强化附表!AG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1013</v>
      </c>
      <c r="AH1573" s="54">
        <f t="shared" si="373"/>
        <v>2026000</v>
      </c>
      <c r="AI1573" s="54">
        <f>ROUNDUP(装备强化!$F$3*INDEX(装备强化!$C$12:$C$26,MATCH(装备强化附表!AI$1,装备强化!$B$12:$B$26,0))*INDEX(装备强化!$G$12:$G$16,MATCH(装备强化附表!$D1573,装备强化!$F$12:$F$16,0))*(INDEX(装备强化!$K$12:$K$26,MATCH(装备强化附表!$E1573,装备强化!$J$12:$J$26,0))+IF($B1573=1,装备强化!$K$28,0))*INDEX(装备强化!$O$12:$O$21,MATCH(装备强化附表!$C1573,装备强化!$N$12:$N$21,0)),0)</f>
        <v>1097</v>
      </c>
      <c r="AJ1573" s="54">
        <f t="shared" si="374"/>
        <v>2194000</v>
      </c>
    </row>
    <row r="1574" spans="1:36">
      <c r="A1574" t="s">
        <v>1594</v>
      </c>
      <c r="B1574">
        <v>1</v>
      </c>
      <c r="C1574" t="s">
        <v>128</v>
      </c>
      <c r="D1574" t="s">
        <v>315</v>
      </c>
      <c r="E1574">
        <v>55</v>
      </c>
      <c r="F1574" t="s">
        <v>135</v>
      </c>
      <c r="G1574" s="54">
        <f>ROUNDUP(装备强化!$F$3*INDEX(装备强化!$C$12:$C$26,MATCH(装备强化附表!G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52</v>
      </c>
      <c r="H1574" s="54">
        <f t="shared" si="360"/>
        <v>104000</v>
      </c>
      <c r="I1574" s="54">
        <f>ROUNDUP(装备强化!$F$3*INDEX(装备强化!$C$12:$C$26,MATCH(装备强化附表!I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78</v>
      </c>
      <c r="J1574" s="54">
        <f t="shared" si="361"/>
        <v>156000</v>
      </c>
      <c r="K1574" s="54">
        <f>ROUNDUP(装备强化!$F$3*INDEX(装备强化!$C$12:$C$26,MATCH(装备强化附表!K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117</v>
      </c>
      <c r="L1574" s="54">
        <f t="shared" si="362"/>
        <v>234000</v>
      </c>
      <c r="M1574" s="54">
        <f>ROUNDUP(装备强化!$F$3*INDEX(装备强化!$C$12:$C$26,MATCH(装备强化附表!M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142</v>
      </c>
      <c r="N1574" s="54">
        <f t="shared" si="363"/>
        <v>284000</v>
      </c>
      <c r="O1574" s="54">
        <f>ROUNDUP(装备强化!$F$3*INDEX(装备强化!$C$12:$C$26,MATCH(装备强化附表!O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181</v>
      </c>
      <c r="P1574" s="54">
        <f t="shared" si="364"/>
        <v>362000</v>
      </c>
      <c r="Q1574" s="54">
        <f>ROUNDUP(装备强化!$F$3*INDEX(装备强化!$C$12:$C$26,MATCH(装备强化附表!Q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323</v>
      </c>
      <c r="R1574" s="54">
        <f t="shared" si="365"/>
        <v>646000</v>
      </c>
      <c r="S1574" s="54">
        <f>ROUNDUP(装备强化!$F$3*INDEX(装备强化!$C$12:$C$26,MATCH(装备强化附表!S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374</v>
      </c>
      <c r="T1574" s="54">
        <f t="shared" si="366"/>
        <v>748000</v>
      </c>
      <c r="U1574" s="54">
        <f>ROUNDUP(装备强化!$F$3*INDEX(装备强化!$C$12:$C$26,MATCH(装备强化附表!U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426</v>
      </c>
      <c r="V1574" s="54">
        <f t="shared" si="367"/>
        <v>852000</v>
      </c>
      <c r="W1574" s="54">
        <f>ROUNDUP(装备强化!$F$3*INDEX(装备强化!$C$12:$C$26,MATCH(装备强化附表!W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477</v>
      </c>
      <c r="X1574" s="54">
        <f t="shared" si="368"/>
        <v>954000</v>
      </c>
      <c r="Y1574" s="54">
        <f>ROUNDUP(装备强化!$F$3*INDEX(装备强化!$C$12:$C$26,MATCH(装备强化附表!Y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529</v>
      </c>
      <c r="Z1574" s="54">
        <f t="shared" si="369"/>
        <v>1058000</v>
      </c>
      <c r="AA1574" s="54">
        <f>ROUNDUP(装备强化!$F$3*INDEX(装备强化!$C$12:$C$26,MATCH(装备强化附表!AA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929</v>
      </c>
      <c r="AB1574" s="54">
        <f t="shared" si="370"/>
        <v>1858000</v>
      </c>
      <c r="AC1574" s="54">
        <f>ROUNDUP(装备强化!$F$3*INDEX(装备强化!$C$12:$C$26,MATCH(装备强化附表!AC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1032</v>
      </c>
      <c r="AD1574" s="54">
        <f t="shared" si="371"/>
        <v>2064000</v>
      </c>
      <c r="AE1574" s="54">
        <f>ROUNDUP(装备强化!$F$3*INDEX(装备强化!$C$12:$C$26,MATCH(装备强化附表!AE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1135</v>
      </c>
      <c r="AF1574" s="54">
        <f t="shared" si="372"/>
        <v>2270000</v>
      </c>
      <c r="AG1574" s="54">
        <f>ROUNDUP(装备强化!$F$3*INDEX(装备强化!$C$12:$C$26,MATCH(装备强化附表!AG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1238</v>
      </c>
      <c r="AH1574" s="54">
        <f t="shared" si="373"/>
        <v>2476000</v>
      </c>
      <c r="AI1574" s="54">
        <f>ROUNDUP(装备强化!$F$3*INDEX(装备强化!$C$12:$C$26,MATCH(装备强化附表!AI$1,装备强化!$B$12:$B$26,0))*INDEX(装备强化!$G$12:$G$16,MATCH(装备强化附表!$D1574,装备强化!$F$12:$F$16,0))*(INDEX(装备强化!$K$12:$K$26,MATCH(装备强化附表!$E1574,装备强化!$J$12:$J$26,0))+IF($B1574=1,装备强化!$K$28,0))*INDEX(装备强化!$O$12:$O$21,MATCH(装备强化附表!$C1574,装备强化!$N$12:$N$21,0)),0)</f>
        <v>1341</v>
      </c>
      <c r="AJ1574" s="54">
        <f t="shared" si="374"/>
        <v>2682000</v>
      </c>
    </row>
    <row r="1575" spans="1:36">
      <c r="A1575" t="s">
        <v>1599</v>
      </c>
      <c r="B1575">
        <v>0</v>
      </c>
      <c r="C1575" t="s">
        <v>127</v>
      </c>
      <c r="D1575" t="s">
        <v>315</v>
      </c>
      <c r="E1575">
        <v>55</v>
      </c>
      <c r="F1575" t="s">
        <v>139</v>
      </c>
      <c r="G1575" s="54">
        <f>ROUNDUP(装备强化!$F$3*INDEX(装备强化!$C$12:$C$26,MATCH(装备强化附表!G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68</v>
      </c>
      <c r="H1575" s="54">
        <f t="shared" si="360"/>
        <v>136000</v>
      </c>
      <c r="I1575" s="54">
        <f>ROUNDUP(装备强化!$F$3*INDEX(装备强化!$C$12:$C$26,MATCH(装备强化附表!I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102</v>
      </c>
      <c r="J1575" s="54">
        <f t="shared" si="361"/>
        <v>204000</v>
      </c>
      <c r="K1575" s="54">
        <f>ROUNDUP(装备强化!$F$3*INDEX(装备强化!$C$12:$C$26,MATCH(装备强化附表!K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152</v>
      </c>
      <c r="L1575" s="54">
        <f t="shared" si="362"/>
        <v>304000</v>
      </c>
      <c r="M1575" s="54">
        <f>ROUNDUP(装备强化!$F$3*INDEX(装备强化!$C$12:$C$26,MATCH(装备强化附表!M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186</v>
      </c>
      <c r="N1575" s="54">
        <f t="shared" si="363"/>
        <v>372000</v>
      </c>
      <c r="O1575" s="54">
        <f>ROUNDUP(装备强化!$F$3*INDEX(装备强化!$C$12:$C$26,MATCH(装备强化附表!O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237</v>
      </c>
      <c r="P1575" s="54">
        <f t="shared" si="364"/>
        <v>474000</v>
      </c>
      <c r="Q1575" s="54">
        <f>ROUNDUP(装备强化!$F$3*INDEX(装备强化!$C$12:$C$26,MATCH(装备强化附表!Q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422</v>
      </c>
      <c r="R1575" s="54">
        <f t="shared" si="365"/>
        <v>844000</v>
      </c>
      <c r="S1575" s="54">
        <f>ROUNDUP(装备强化!$F$3*INDEX(装备强化!$C$12:$C$26,MATCH(装备强化附表!S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490</v>
      </c>
      <c r="T1575" s="54">
        <f t="shared" si="366"/>
        <v>980000</v>
      </c>
      <c r="U1575" s="54">
        <f>ROUNDUP(装备强化!$F$3*INDEX(装备强化!$C$12:$C$26,MATCH(装备强化附表!U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557</v>
      </c>
      <c r="V1575" s="54">
        <f t="shared" si="367"/>
        <v>1114000</v>
      </c>
      <c r="W1575" s="54">
        <f>ROUNDUP(装备强化!$F$3*INDEX(装备强化!$C$12:$C$26,MATCH(装备强化附表!W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625</v>
      </c>
      <c r="X1575" s="54">
        <f t="shared" si="368"/>
        <v>1250000</v>
      </c>
      <c r="Y1575" s="54">
        <f>ROUNDUP(装备强化!$F$3*INDEX(装备强化!$C$12:$C$26,MATCH(装备强化附表!Y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692</v>
      </c>
      <c r="Z1575" s="54">
        <f t="shared" si="369"/>
        <v>1384000</v>
      </c>
      <c r="AA1575" s="54">
        <f>ROUNDUP(装备强化!$F$3*INDEX(装备强化!$C$12:$C$26,MATCH(装备强化附表!AA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1215</v>
      </c>
      <c r="AB1575" s="54">
        <f t="shared" si="370"/>
        <v>2430000</v>
      </c>
      <c r="AC1575" s="54">
        <f>ROUNDUP(装备强化!$F$3*INDEX(装备强化!$C$12:$C$26,MATCH(装备强化附表!AC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1350</v>
      </c>
      <c r="AD1575" s="54">
        <f t="shared" si="371"/>
        <v>2700000</v>
      </c>
      <c r="AE1575" s="54">
        <f>ROUNDUP(装备强化!$F$3*INDEX(装备强化!$C$12:$C$26,MATCH(装备强化附表!AE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1485</v>
      </c>
      <c r="AF1575" s="54">
        <f t="shared" si="372"/>
        <v>2970000</v>
      </c>
      <c r="AG1575" s="54">
        <f>ROUNDUP(装备强化!$F$3*INDEX(装备强化!$C$12:$C$26,MATCH(装备强化附表!AG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1620</v>
      </c>
      <c r="AH1575" s="54">
        <f t="shared" si="373"/>
        <v>3240000</v>
      </c>
      <c r="AI1575" s="54">
        <f>ROUNDUP(装备强化!$F$3*INDEX(装备强化!$C$12:$C$26,MATCH(装备强化附表!AI$1,装备强化!$B$12:$B$26,0))*INDEX(装备强化!$G$12:$G$16,MATCH(装备强化附表!$D1575,装备强化!$F$12:$F$16,0))*(INDEX(装备强化!$K$12:$K$26,MATCH(装备强化附表!$E1575,装备强化!$J$12:$J$26,0))+IF($B1575=1,装备强化!$K$28,0))*INDEX(装备强化!$O$12:$O$21,MATCH(装备强化附表!$C1575,装备强化!$N$12:$N$21,0)),0)</f>
        <v>1755</v>
      </c>
      <c r="AJ1575" s="54">
        <f t="shared" si="374"/>
        <v>3510000</v>
      </c>
    </row>
    <row r="1576" spans="1:36">
      <c r="A1576" t="s">
        <v>1604</v>
      </c>
      <c r="B1576">
        <v>1</v>
      </c>
      <c r="C1576" t="s">
        <v>127</v>
      </c>
      <c r="D1576" t="s">
        <v>315</v>
      </c>
      <c r="E1576">
        <v>55</v>
      </c>
      <c r="F1576" t="s">
        <v>139</v>
      </c>
      <c r="G1576" s="54">
        <f>ROUNDUP(装备强化!$F$3*INDEX(装备强化!$C$12:$C$26,MATCH(装备强化附表!G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83</v>
      </c>
      <c r="H1576" s="54">
        <f t="shared" si="360"/>
        <v>166000</v>
      </c>
      <c r="I1576" s="54">
        <f>ROUNDUP(装备强化!$F$3*INDEX(装备强化!$C$12:$C$26,MATCH(装备强化附表!I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124</v>
      </c>
      <c r="J1576" s="54">
        <f t="shared" si="361"/>
        <v>248000</v>
      </c>
      <c r="K1576" s="54">
        <f>ROUNDUP(装备强化!$F$3*INDEX(装备强化!$C$12:$C$26,MATCH(装备强化附表!K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186</v>
      </c>
      <c r="L1576" s="54">
        <f t="shared" si="362"/>
        <v>372000</v>
      </c>
      <c r="M1576" s="54">
        <f>ROUNDUP(装备强化!$F$3*INDEX(装备强化!$C$12:$C$26,MATCH(装备强化附表!M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227</v>
      </c>
      <c r="N1576" s="54">
        <f t="shared" si="363"/>
        <v>454000</v>
      </c>
      <c r="O1576" s="54">
        <f>ROUNDUP(装备强化!$F$3*INDEX(装备强化!$C$12:$C$26,MATCH(装备强化附表!O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289</v>
      </c>
      <c r="P1576" s="54">
        <f t="shared" si="364"/>
        <v>578000</v>
      </c>
      <c r="Q1576" s="54">
        <f>ROUNDUP(装备强化!$F$3*INDEX(装备强化!$C$12:$C$26,MATCH(装备强化附表!Q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516</v>
      </c>
      <c r="R1576" s="54">
        <f t="shared" si="365"/>
        <v>1032000</v>
      </c>
      <c r="S1576" s="54">
        <f>ROUNDUP(装备强化!$F$3*INDEX(装备强化!$C$12:$C$26,MATCH(装备强化附表!S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599</v>
      </c>
      <c r="T1576" s="54">
        <f t="shared" si="366"/>
        <v>1198000</v>
      </c>
      <c r="U1576" s="54">
        <f>ROUNDUP(装备强化!$F$3*INDEX(装备强化!$C$12:$C$26,MATCH(装备强化附表!U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681</v>
      </c>
      <c r="V1576" s="54">
        <f t="shared" si="367"/>
        <v>1362000</v>
      </c>
      <c r="W1576" s="54">
        <f>ROUNDUP(装备强化!$F$3*INDEX(装备强化!$C$12:$C$26,MATCH(装备强化附表!W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764</v>
      </c>
      <c r="X1576" s="54">
        <f t="shared" si="368"/>
        <v>1528000</v>
      </c>
      <c r="Y1576" s="54">
        <f>ROUNDUP(装备强化!$F$3*INDEX(装备强化!$C$12:$C$26,MATCH(装备强化附表!Y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846</v>
      </c>
      <c r="Z1576" s="54">
        <f t="shared" si="369"/>
        <v>1692000</v>
      </c>
      <c r="AA1576" s="54">
        <f>ROUNDUP(装备强化!$F$3*INDEX(装备强化!$C$12:$C$26,MATCH(装备强化附表!AA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1485</v>
      </c>
      <c r="AB1576" s="54">
        <f t="shared" si="370"/>
        <v>2970000</v>
      </c>
      <c r="AC1576" s="54">
        <f>ROUNDUP(装备强化!$F$3*INDEX(装备强化!$C$12:$C$26,MATCH(装备强化附表!AC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1650</v>
      </c>
      <c r="AD1576" s="54">
        <f t="shared" si="371"/>
        <v>3300000</v>
      </c>
      <c r="AE1576" s="54">
        <f>ROUNDUP(装备强化!$F$3*INDEX(装备强化!$C$12:$C$26,MATCH(装备强化附表!AE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1815</v>
      </c>
      <c r="AF1576" s="54">
        <f t="shared" si="372"/>
        <v>3630000</v>
      </c>
      <c r="AG1576" s="54">
        <f>ROUNDUP(装备强化!$F$3*INDEX(装备强化!$C$12:$C$26,MATCH(装备强化附表!AG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1980</v>
      </c>
      <c r="AH1576" s="54">
        <f t="shared" si="373"/>
        <v>3960000</v>
      </c>
      <c r="AI1576" s="54">
        <f>ROUNDUP(装备强化!$F$3*INDEX(装备强化!$C$12:$C$26,MATCH(装备强化附表!AI$1,装备强化!$B$12:$B$26,0))*INDEX(装备强化!$G$12:$G$16,MATCH(装备强化附表!$D1576,装备强化!$F$12:$F$16,0))*(INDEX(装备强化!$K$12:$K$26,MATCH(装备强化附表!$E1576,装备强化!$J$12:$J$26,0))+IF($B1576=1,装备强化!$K$28,0))*INDEX(装备强化!$O$12:$O$21,MATCH(装备强化附表!$C1576,装备强化!$N$12:$N$21,0)),0)</f>
        <v>2145</v>
      </c>
      <c r="AJ1576" s="54">
        <f t="shared" si="374"/>
        <v>4290000</v>
      </c>
    </row>
    <row r="1577" spans="1:36">
      <c r="A1577" t="s">
        <v>1609</v>
      </c>
      <c r="B1577">
        <v>0</v>
      </c>
      <c r="C1577" t="s">
        <v>128</v>
      </c>
      <c r="D1577" t="s">
        <v>315</v>
      </c>
      <c r="E1577">
        <v>55</v>
      </c>
      <c r="F1577" t="s">
        <v>139</v>
      </c>
      <c r="G1577" s="54">
        <f>ROUNDUP(装备强化!$F$3*INDEX(装备强化!$C$12:$C$26,MATCH(装备强化附表!G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43</v>
      </c>
      <c r="H1577" s="54">
        <f t="shared" si="360"/>
        <v>86000</v>
      </c>
      <c r="I1577" s="54">
        <f>ROUNDUP(装备强化!$F$3*INDEX(装备强化!$C$12:$C$26,MATCH(装备强化附表!I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64</v>
      </c>
      <c r="J1577" s="54">
        <f t="shared" si="361"/>
        <v>128000</v>
      </c>
      <c r="K1577" s="54">
        <f>ROUNDUP(装备强化!$F$3*INDEX(装备强化!$C$12:$C$26,MATCH(装备强化附表!K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95</v>
      </c>
      <c r="L1577" s="54">
        <f t="shared" si="362"/>
        <v>190000</v>
      </c>
      <c r="M1577" s="54">
        <f>ROUNDUP(装备强化!$F$3*INDEX(装备强化!$C$12:$C$26,MATCH(装备强化附表!M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117</v>
      </c>
      <c r="N1577" s="54">
        <f t="shared" si="363"/>
        <v>234000</v>
      </c>
      <c r="O1577" s="54">
        <f>ROUNDUP(装备强化!$F$3*INDEX(装备强化!$C$12:$C$26,MATCH(装备强化附表!O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148</v>
      </c>
      <c r="P1577" s="54">
        <f t="shared" si="364"/>
        <v>296000</v>
      </c>
      <c r="Q1577" s="54">
        <f>ROUNDUP(装备强化!$F$3*INDEX(装备强化!$C$12:$C$26,MATCH(装备强化附表!Q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264</v>
      </c>
      <c r="R1577" s="54">
        <f t="shared" si="365"/>
        <v>528000</v>
      </c>
      <c r="S1577" s="54">
        <f>ROUNDUP(装备强化!$F$3*INDEX(装备强化!$C$12:$C$26,MATCH(装备强化附表!S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306</v>
      </c>
      <c r="T1577" s="54">
        <f t="shared" si="366"/>
        <v>612000</v>
      </c>
      <c r="U1577" s="54">
        <f>ROUNDUP(装备强化!$F$3*INDEX(装备强化!$C$12:$C$26,MATCH(装备强化附表!U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349</v>
      </c>
      <c r="V1577" s="54">
        <f t="shared" si="367"/>
        <v>698000</v>
      </c>
      <c r="W1577" s="54">
        <f>ROUNDUP(装备强化!$F$3*INDEX(装备强化!$C$12:$C$26,MATCH(装备强化附表!W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391</v>
      </c>
      <c r="X1577" s="54">
        <f t="shared" si="368"/>
        <v>782000</v>
      </c>
      <c r="Y1577" s="54">
        <f>ROUNDUP(装备强化!$F$3*INDEX(装备强化!$C$12:$C$26,MATCH(装备强化附表!Y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433</v>
      </c>
      <c r="Z1577" s="54">
        <f t="shared" si="369"/>
        <v>866000</v>
      </c>
      <c r="AA1577" s="54">
        <f>ROUNDUP(装备强化!$F$3*INDEX(装备强化!$C$12:$C$26,MATCH(装备强化附表!AA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760</v>
      </c>
      <c r="AB1577" s="54">
        <f t="shared" si="370"/>
        <v>1520000</v>
      </c>
      <c r="AC1577" s="54">
        <f>ROUNDUP(装备强化!$F$3*INDEX(装备强化!$C$12:$C$26,MATCH(装备强化附表!AC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844</v>
      </c>
      <c r="AD1577" s="54">
        <f t="shared" si="371"/>
        <v>1688000</v>
      </c>
      <c r="AE1577" s="54">
        <f>ROUNDUP(装备强化!$F$3*INDEX(装备强化!$C$12:$C$26,MATCH(装备强化附表!AE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929</v>
      </c>
      <c r="AF1577" s="54">
        <f t="shared" si="372"/>
        <v>1858000</v>
      </c>
      <c r="AG1577" s="54">
        <f>ROUNDUP(装备强化!$F$3*INDEX(装备强化!$C$12:$C$26,MATCH(装备强化附表!AG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1013</v>
      </c>
      <c r="AH1577" s="54">
        <f t="shared" si="373"/>
        <v>2026000</v>
      </c>
      <c r="AI1577" s="54">
        <f>ROUNDUP(装备强化!$F$3*INDEX(装备强化!$C$12:$C$26,MATCH(装备强化附表!AI$1,装备强化!$B$12:$B$26,0))*INDEX(装备强化!$G$12:$G$16,MATCH(装备强化附表!$D1577,装备强化!$F$12:$F$16,0))*(INDEX(装备强化!$K$12:$K$26,MATCH(装备强化附表!$E1577,装备强化!$J$12:$J$26,0))+IF($B1577=1,装备强化!$K$28,0))*INDEX(装备强化!$O$12:$O$21,MATCH(装备强化附表!$C1577,装备强化!$N$12:$N$21,0)),0)</f>
        <v>1097</v>
      </c>
      <c r="AJ1577" s="54">
        <f t="shared" si="374"/>
        <v>2194000</v>
      </c>
    </row>
    <row r="1578" spans="1:36">
      <c r="A1578" t="s">
        <v>1614</v>
      </c>
      <c r="B1578">
        <v>1</v>
      </c>
      <c r="C1578" t="s">
        <v>128</v>
      </c>
      <c r="D1578" t="s">
        <v>315</v>
      </c>
      <c r="E1578">
        <v>55</v>
      </c>
      <c r="F1578" t="s">
        <v>139</v>
      </c>
      <c r="G1578" s="54">
        <f>ROUNDUP(装备强化!$F$3*INDEX(装备强化!$C$12:$C$26,MATCH(装备强化附表!G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52</v>
      </c>
      <c r="H1578" s="54">
        <f t="shared" si="360"/>
        <v>104000</v>
      </c>
      <c r="I1578" s="54">
        <f>ROUNDUP(装备强化!$F$3*INDEX(装备强化!$C$12:$C$26,MATCH(装备强化附表!I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78</v>
      </c>
      <c r="J1578" s="54">
        <f t="shared" si="361"/>
        <v>156000</v>
      </c>
      <c r="K1578" s="54">
        <f>ROUNDUP(装备强化!$F$3*INDEX(装备强化!$C$12:$C$26,MATCH(装备强化附表!K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117</v>
      </c>
      <c r="L1578" s="54">
        <f t="shared" si="362"/>
        <v>234000</v>
      </c>
      <c r="M1578" s="54">
        <f>ROUNDUP(装备强化!$F$3*INDEX(装备强化!$C$12:$C$26,MATCH(装备强化附表!M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142</v>
      </c>
      <c r="N1578" s="54">
        <f t="shared" si="363"/>
        <v>284000</v>
      </c>
      <c r="O1578" s="54">
        <f>ROUNDUP(装备强化!$F$3*INDEX(装备强化!$C$12:$C$26,MATCH(装备强化附表!O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181</v>
      </c>
      <c r="P1578" s="54">
        <f t="shared" si="364"/>
        <v>362000</v>
      </c>
      <c r="Q1578" s="54">
        <f>ROUNDUP(装备强化!$F$3*INDEX(装备强化!$C$12:$C$26,MATCH(装备强化附表!Q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323</v>
      </c>
      <c r="R1578" s="54">
        <f t="shared" si="365"/>
        <v>646000</v>
      </c>
      <c r="S1578" s="54">
        <f>ROUNDUP(装备强化!$F$3*INDEX(装备强化!$C$12:$C$26,MATCH(装备强化附表!S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374</v>
      </c>
      <c r="T1578" s="54">
        <f t="shared" si="366"/>
        <v>748000</v>
      </c>
      <c r="U1578" s="54">
        <f>ROUNDUP(装备强化!$F$3*INDEX(装备强化!$C$12:$C$26,MATCH(装备强化附表!U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426</v>
      </c>
      <c r="V1578" s="54">
        <f t="shared" si="367"/>
        <v>852000</v>
      </c>
      <c r="W1578" s="54">
        <f>ROUNDUP(装备强化!$F$3*INDEX(装备强化!$C$12:$C$26,MATCH(装备强化附表!W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477</v>
      </c>
      <c r="X1578" s="54">
        <f t="shared" si="368"/>
        <v>954000</v>
      </c>
      <c r="Y1578" s="54">
        <f>ROUNDUP(装备强化!$F$3*INDEX(装备强化!$C$12:$C$26,MATCH(装备强化附表!Y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529</v>
      </c>
      <c r="Z1578" s="54">
        <f t="shared" si="369"/>
        <v>1058000</v>
      </c>
      <c r="AA1578" s="54">
        <f>ROUNDUP(装备强化!$F$3*INDEX(装备强化!$C$12:$C$26,MATCH(装备强化附表!AA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929</v>
      </c>
      <c r="AB1578" s="54">
        <f t="shared" si="370"/>
        <v>1858000</v>
      </c>
      <c r="AC1578" s="54">
        <f>ROUNDUP(装备强化!$F$3*INDEX(装备强化!$C$12:$C$26,MATCH(装备强化附表!AC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1032</v>
      </c>
      <c r="AD1578" s="54">
        <f t="shared" si="371"/>
        <v>2064000</v>
      </c>
      <c r="AE1578" s="54">
        <f>ROUNDUP(装备强化!$F$3*INDEX(装备强化!$C$12:$C$26,MATCH(装备强化附表!AE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1135</v>
      </c>
      <c r="AF1578" s="54">
        <f t="shared" si="372"/>
        <v>2270000</v>
      </c>
      <c r="AG1578" s="54">
        <f>ROUNDUP(装备强化!$F$3*INDEX(装备强化!$C$12:$C$26,MATCH(装备强化附表!AG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1238</v>
      </c>
      <c r="AH1578" s="54">
        <f t="shared" si="373"/>
        <v>2476000</v>
      </c>
      <c r="AI1578" s="54">
        <f>ROUNDUP(装备强化!$F$3*INDEX(装备强化!$C$12:$C$26,MATCH(装备强化附表!AI$1,装备强化!$B$12:$B$26,0))*INDEX(装备强化!$G$12:$G$16,MATCH(装备强化附表!$D1578,装备强化!$F$12:$F$16,0))*(INDEX(装备强化!$K$12:$K$26,MATCH(装备强化附表!$E1578,装备强化!$J$12:$J$26,0))+IF($B1578=1,装备强化!$K$28,0))*INDEX(装备强化!$O$12:$O$21,MATCH(装备强化附表!$C1578,装备强化!$N$12:$N$21,0)),0)</f>
        <v>1341</v>
      </c>
      <c r="AJ1578" s="54">
        <f t="shared" si="374"/>
        <v>2682000</v>
      </c>
    </row>
    <row r="1579" spans="1:36">
      <c r="A1579" t="s">
        <v>1619</v>
      </c>
      <c r="B1579">
        <v>0</v>
      </c>
      <c r="C1579" t="s">
        <v>127</v>
      </c>
      <c r="D1579" t="s">
        <v>315</v>
      </c>
      <c r="E1579">
        <v>55</v>
      </c>
      <c r="F1579" t="s">
        <v>137</v>
      </c>
      <c r="G1579" s="54">
        <f>ROUNDUP(装备强化!$F$3*INDEX(装备强化!$C$12:$C$26,MATCH(装备强化附表!G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68</v>
      </c>
      <c r="H1579" s="54">
        <f t="shared" si="360"/>
        <v>136000</v>
      </c>
      <c r="I1579" s="54">
        <f>ROUNDUP(装备强化!$F$3*INDEX(装备强化!$C$12:$C$26,MATCH(装备强化附表!I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102</v>
      </c>
      <c r="J1579" s="54">
        <f t="shared" si="361"/>
        <v>204000</v>
      </c>
      <c r="K1579" s="54">
        <f>ROUNDUP(装备强化!$F$3*INDEX(装备强化!$C$12:$C$26,MATCH(装备强化附表!K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152</v>
      </c>
      <c r="L1579" s="54">
        <f t="shared" si="362"/>
        <v>304000</v>
      </c>
      <c r="M1579" s="54">
        <f>ROUNDUP(装备强化!$F$3*INDEX(装备强化!$C$12:$C$26,MATCH(装备强化附表!M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186</v>
      </c>
      <c r="N1579" s="54">
        <f t="shared" si="363"/>
        <v>372000</v>
      </c>
      <c r="O1579" s="54">
        <f>ROUNDUP(装备强化!$F$3*INDEX(装备强化!$C$12:$C$26,MATCH(装备强化附表!O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237</v>
      </c>
      <c r="P1579" s="54">
        <f t="shared" si="364"/>
        <v>474000</v>
      </c>
      <c r="Q1579" s="54">
        <f>ROUNDUP(装备强化!$F$3*INDEX(装备强化!$C$12:$C$26,MATCH(装备强化附表!Q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422</v>
      </c>
      <c r="R1579" s="54">
        <f t="shared" si="365"/>
        <v>844000</v>
      </c>
      <c r="S1579" s="54">
        <f>ROUNDUP(装备强化!$F$3*INDEX(装备强化!$C$12:$C$26,MATCH(装备强化附表!S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490</v>
      </c>
      <c r="T1579" s="54">
        <f t="shared" si="366"/>
        <v>980000</v>
      </c>
      <c r="U1579" s="54">
        <f>ROUNDUP(装备强化!$F$3*INDEX(装备强化!$C$12:$C$26,MATCH(装备强化附表!U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557</v>
      </c>
      <c r="V1579" s="54">
        <f t="shared" si="367"/>
        <v>1114000</v>
      </c>
      <c r="W1579" s="54">
        <f>ROUNDUP(装备强化!$F$3*INDEX(装备强化!$C$12:$C$26,MATCH(装备强化附表!W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625</v>
      </c>
      <c r="X1579" s="54">
        <f t="shared" si="368"/>
        <v>1250000</v>
      </c>
      <c r="Y1579" s="54">
        <f>ROUNDUP(装备强化!$F$3*INDEX(装备强化!$C$12:$C$26,MATCH(装备强化附表!Y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692</v>
      </c>
      <c r="Z1579" s="54">
        <f t="shared" si="369"/>
        <v>1384000</v>
      </c>
      <c r="AA1579" s="54">
        <f>ROUNDUP(装备强化!$F$3*INDEX(装备强化!$C$12:$C$26,MATCH(装备强化附表!AA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1215</v>
      </c>
      <c r="AB1579" s="54">
        <f t="shared" si="370"/>
        <v>2430000</v>
      </c>
      <c r="AC1579" s="54">
        <f>ROUNDUP(装备强化!$F$3*INDEX(装备强化!$C$12:$C$26,MATCH(装备强化附表!AC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1350</v>
      </c>
      <c r="AD1579" s="54">
        <f t="shared" si="371"/>
        <v>2700000</v>
      </c>
      <c r="AE1579" s="54">
        <f>ROUNDUP(装备强化!$F$3*INDEX(装备强化!$C$12:$C$26,MATCH(装备强化附表!AE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1485</v>
      </c>
      <c r="AF1579" s="54">
        <f t="shared" si="372"/>
        <v>2970000</v>
      </c>
      <c r="AG1579" s="54">
        <f>ROUNDUP(装备强化!$F$3*INDEX(装备强化!$C$12:$C$26,MATCH(装备强化附表!AG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1620</v>
      </c>
      <c r="AH1579" s="54">
        <f t="shared" si="373"/>
        <v>3240000</v>
      </c>
      <c r="AI1579" s="54">
        <f>ROUNDUP(装备强化!$F$3*INDEX(装备强化!$C$12:$C$26,MATCH(装备强化附表!AI$1,装备强化!$B$12:$B$26,0))*INDEX(装备强化!$G$12:$G$16,MATCH(装备强化附表!$D1579,装备强化!$F$12:$F$16,0))*(INDEX(装备强化!$K$12:$K$26,MATCH(装备强化附表!$E1579,装备强化!$J$12:$J$26,0))+IF($B1579=1,装备强化!$K$28,0))*INDEX(装备强化!$O$12:$O$21,MATCH(装备强化附表!$C1579,装备强化!$N$12:$N$21,0)),0)</f>
        <v>1755</v>
      </c>
      <c r="AJ1579" s="54">
        <f t="shared" si="374"/>
        <v>3510000</v>
      </c>
    </row>
    <row r="1580" spans="1:36">
      <c r="A1580" t="s">
        <v>1624</v>
      </c>
      <c r="B1580">
        <v>1</v>
      </c>
      <c r="C1580" t="s">
        <v>127</v>
      </c>
      <c r="D1580" t="s">
        <v>315</v>
      </c>
      <c r="E1580">
        <v>55</v>
      </c>
      <c r="F1580" t="s">
        <v>137</v>
      </c>
      <c r="G1580" s="54">
        <f>ROUNDUP(装备强化!$F$3*INDEX(装备强化!$C$12:$C$26,MATCH(装备强化附表!G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83</v>
      </c>
      <c r="H1580" s="54">
        <f t="shared" si="360"/>
        <v>166000</v>
      </c>
      <c r="I1580" s="54">
        <f>ROUNDUP(装备强化!$F$3*INDEX(装备强化!$C$12:$C$26,MATCH(装备强化附表!I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124</v>
      </c>
      <c r="J1580" s="54">
        <f t="shared" si="361"/>
        <v>248000</v>
      </c>
      <c r="K1580" s="54">
        <f>ROUNDUP(装备强化!$F$3*INDEX(装备强化!$C$12:$C$26,MATCH(装备强化附表!K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186</v>
      </c>
      <c r="L1580" s="54">
        <f t="shared" si="362"/>
        <v>372000</v>
      </c>
      <c r="M1580" s="54">
        <f>ROUNDUP(装备强化!$F$3*INDEX(装备强化!$C$12:$C$26,MATCH(装备强化附表!M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227</v>
      </c>
      <c r="N1580" s="54">
        <f t="shared" si="363"/>
        <v>454000</v>
      </c>
      <c r="O1580" s="54">
        <f>ROUNDUP(装备强化!$F$3*INDEX(装备强化!$C$12:$C$26,MATCH(装备强化附表!O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289</v>
      </c>
      <c r="P1580" s="54">
        <f t="shared" si="364"/>
        <v>578000</v>
      </c>
      <c r="Q1580" s="54">
        <f>ROUNDUP(装备强化!$F$3*INDEX(装备强化!$C$12:$C$26,MATCH(装备强化附表!Q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516</v>
      </c>
      <c r="R1580" s="54">
        <f t="shared" si="365"/>
        <v>1032000</v>
      </c>
      <c r="S1580" s="54">
        <f>ROUNDUP(装备强化!$F$3*INDEX(装备强化!$C$12:$C$26,MATCH(装备强化附表!S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599</v>
      </c>
      <c r="T1580" s="54">
        <f t="shared" si="366"/>
        <v>1198000</v>
      </c>
      <c r="U1580" s="54">
        <f>ROUNDUP(装备强化!$F$3*INDEX(装备强化!$C$12:$C$26,MATCH(装备强化附表!U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681</v>
      </c>
      <c r="V1580" s="54">
        <f t="shared" si="367"/>
        <v>1362000</v>
      </c>
      <c r="W1580" s="54">
        <f>ROUNDUP(装备强化!$F$3*INDEX(装备强化!$C$12:$C$26,MATCH(装备强化附表!W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764</v>
      </c>
      <c r="X1580" s="54">
        <f t="shared" si="368"/>
        <v>1528000</v>
      </c>
      <c r="Y1580" s="54">
        <f>ROUNDUP(装备强化!$F$3*INDEX(装备强化!$C$12:$C$26,MATCH(装备强化附表!Y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846</v>
      </c>
      <c r="Z1580" s="54">
        <f t="shared" si="369"/>
        <v>1692000</v>
      </c>
      <c r="AA1580" s="54">
        <f>ROUNDUP(装备强化!$F$3*INDEX(装备强化!$C$12:$C$26,MATCH(装备强化附表!AA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1485</v>
      </c>
      <c r="AB1580" s="54">
        <f t="shared" si="370"/>
        <v>2970000</v>
      </c>
      <c r="AC1580" s="54">
        <f>ROUNDUP(装备强化!$F$3*INDEX(装备强化!$C$12:$C$26,MATCH(装备强化附表!AC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1650</v>
      </c>
      <c r="AD1580" s="54">
        <f t="shared" si="371"/>
        <v>3300000</v>
      </c>
      <c r="AE1580" s="54">
        <f>ROUNDUP(装备强化!$F$3*INDEX(装备强化!$C$12:$C$26,MATCH(装备强化附表!AE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1815</v>
      </c>
      <c r="AF1580" s="54">
        <f t="shared" si="372"/>
        <v>3630000</v>
      </c>
      <c r="AG1580" s="54">
        <f>ROUNDUP(装备强化!$F$3*INDEX(装备强化!$C$12:$C$26,MATCH(装备强化附表!AG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1980</v>
      </c>
      <c r="AH1580" s="54">
        <f t="shared" si="373"/>
        <v>3960000</v>
      </c>
      <c r="AI1580" s="54">
        <f>ROUNDUP(装备强化!$F$3*INDEX(装备强化!$C$12:$C$26,MATCH(装备强化附表!AI$1,装备强化!$B$12:$B$26,0))*INDEX(装备强化!$G$12:$G$16,MATCH(装备强化附表!$D1580,装备强化!$F$12:$F$16,0))*(INDEX(装备强化!$K$12:$K$26,MATCH(装备强化附表!$E1580,装备强化!$J$12:$J$26,0))+IF($B1580=1,装备强化!$K$28,0))*INDEX(装备强化!$O$12:$O$21,MATCH(装备强化附表!$C1580,装备强化!$N$12:$N$21,0)),0)</f>
        <v>2145</v>
      </c>
      <c r="AJ1580" s="54">
        <f t="shared" si="374"/>
        <v>4290000</v>
      </c>
    </row>
    <row r="1581" spans="1:36">
      <c r="A1581" t="s">
        <v>1629</v>
      </c>
      <c r="B1581">
        <v>0</v>
      </c>
      <c r="C1581" t="s">
        <v>128</v>
      </c>
      <c r="D1581" t="s">
        <v>315</v>
      </c>
      <c r="E1581">
        <v>55</v>
      </c>
      <c r="F1581" t="s">
        <v>137</v>
      </c>
      <c r="G1581" s="54">
        <f>ROUNDUP(装备强化!$F$3*INDEX(装备强化!$C$12:$C$26,MATCH(装备强化附表!G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43</v>
      </c>
      <c r="H1581" s="54">
        <f t="shared" si="360"/>
        <v>86000</v>
      </c>
      <c r="I1581" s="54">
        <f>ROUNDUP(装备强化!$F$3*INDEX(装备强化!$C$12:$C$26,MATCH(装备强化附表!I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64</v>
      </c>
      <c r="J1581" s="54">
        <f t="shared" si="361"/>
        <v>128000</v>
      </c>
      <c r="K1581" s="54">
        <f>ROUNDUP(装备强化!$F$3*INDEX(装备强化!$C$12:$C$26,MATCH(装备强化附表!K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95</v>
      </c>
      <c r="L1581" s="54">
        <f t="shared" si="362"/>
        <v>190000</v>
      </c>
      <c r="M1581" s="54">
        <f>ROUNDUP(装备强化!$F$3*INDEX(装备强化!$C$12:$C$26,MATCH(装备强化附表!M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117</v>
      </c>
      <c r="N1581" s="54">
        <f t="shared" si="363"/>
        <v>234000</v>
      </c>
      <c r="O1581" s="54">
        <f>ROUNDUP(装备强化!$F$3*INDEX(装备强化!$C$12:$C$26,MATCH(装备强化附表!O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148</v>
      </c>
      <c r="P1581" s="54">
        <f t="shared" si="364"/>
        <v>296000</v>
      </c>
      <c r="Q1581" s="54">
        <f>ROUNDUP(装备强化!$F$3*INDEX(装备强化!$C$12:$C$26,MATCH(装备强化附表!Q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264</v>
      </c>
      <c r="R1581" s="54">
        <f t="shared" si="365"/>
        <v>528000</v>
      </c>
      <c r="S1581" s="54">
        <f>ROUNDUP(装备强化!$F$3*INDEX(装备强化!$C$12:$C$26,MATCH(装备强化附表!S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306</v>
      </c>
      <c r="T1581" s="54">
        <f t="shared" si="366"/>
        <v>612000</v>
      </c>
      <c r="U1581" s="54">
        <f>ROUNDUP(装备强化!$F$3*INDEX(装备强化!$C$12:$C$26,MATCH(装备强化附表!U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349</v>
      </c>
      <c r="V1581" s="54">
        <f t="shared" si="367"/>
        <v>698000</v>
      </c>
      <c r="W1581" s="54">
        <f>ROUNDUP(装备强化!$F$3*INDEX(装备强化!$C$12:$C$26,MATCH(装备强化附表!W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391</v>
      </c>
      <c r="X1581" s="54">
        <f t="shared" si="368"/>
        <v>782000</v>
      </c>
      <c r="Y1581" s="54">
        <f>ROUNDUP(装备强化!$F$3*INDEX(装备强化!$C$12:$C$26,MATCH(装备强化附表!Y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433</v>
      </c>
      <c r="Z1581" s="54">
        <f t="shared" si="369"/>
        <v>866000</v>
      </c>
      <c r="AA1581" s="54">
        <f>ROUNDUP(装备强化!$F$3*INDEX(装备强化!$C$12:$C$26,MATCH(装备强化附表!AA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760</v>
      </c>
      <c r="AB1581" s="54">
        <f t="shared" si="370"/>
        <v>1520000</v>
      </c>
      <c r="AC1581" s="54">
        <f>ROUNDUP(装备强化!$F$3*INDEX(装备强化!$C$12:$C$26,MATCH(装备强化附表!AC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844</v>
      </c>
      <c r="AD1581" s="54">
        <f t="shared" si="371"/>
        <v>1688000</v>
      </c>
      <c r="AE1581" s="54">
        <f>ROUNDUP(装备强化!$F$3*INDEX(装备强化!$C$12:$C$26,MATCH(装备强化附表!AE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929</v>
      </c>
      <c r="AF1581" s="54">
        <f t="shared" si="372"/>
        <v>1858000</v>
      </c>
      <c r="AG1581" s="54">
        <f>ROUNDUP(装备强化!$F$3*INDEX(装备强化!$C$12:$C$26,MATCH(装备强化附表!AG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1013</v>
      </c>
      <c r="AH1581" s="54">
        <f t="shared" si="373"/>
        <v>2026000</v>
      </c>
      <c r="AI1581" s="54">
        <f>ROUNDUP(装备强化!$F$3*INDEX(装备强化!$C$12:$C$26,MATCH(装备强化附表!AI$1,装备强化!$B$12:$B$26,0))*INDEX(装备强化!$G$12:$G$16,MATCH(装备强化附表!$D1581,装备强化!$F$12:$F$16,0))*(INDEX(装备强化!$K$12:$K$26,MATCH(装备强化附表!$E1581,装备强化!$J$12:$J$26,0))+IF($B1581=1,装备强化!$K$28,0))*INDEX(装备强化!$O$12:$O$21,MATCH(装备强化附表!$C1581,装备强化!$N$12:$N$21,0)),0)</f>
        <v>1097</v>
      </c>
      <c r="AJ1581" s="54">
        <f t="shared" si="374"/>
        <v>2194000</v>
      </c>
    </row>
    <row r="1582" spans="1:36">
      <c r="A1582" t="s">
        <v>1634</v>
      </c>
      <c r="B1582">
        <v>1</v>
      </c>
      <c r="C1582" t="s">
        <v>128</v>
      </c>
      <c r="D1582" t="s">
        <v>315</v>
      </c>
      <c r="E1582">
        <v>55</v>
      </c>
      <c r="F1582" t="s">
        <v>137</v>
      </c>
      <c r="G1582" s="54">
        <f>ROUNDUP(装备强化!$F$3*INDEX(装备强化!$C$12:$C$26,MATCH(装备强化附表!G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52</v>
      </c>
      <c r="H1582" s="54">
        <f t="shared" si="360"/>
        <v>104000</v>
      </c>
      <c r="I1582" s="54">
        <f>ROUNDUP(装备强化!$F$3*INDEX(装备强化!$C$12:$C$26,MATCH(装备强化附表!I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78</v>
      </c>
      <c r="J1582" s="54">
        <f t="shared" si="361"/>
        <v>156000</v>
      </c>
      <c r="K1582" s="54">
        <f>ROUNDUP(装备强化!$F$3*INDEX(装备强化!$C$12:$C$26,MATCH(装备强化附表!K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117</v>
      </c>
      <c r="L1582" s="54">
        <f t="shared" si="362"/>
        <v>234000</v>
      </c>
      <c r="M1582" s="54">
        <f>ROUNDUP(装备强化!$F$3*INDEX(装备强化!$C$12:$C$26,MATCH(装备强化附表!M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142</v>
      </c>
      <c r="N1582" s="54">
        <f t="shared" si="363"/>
        <v>284000</v>
      </c>
      <c r="O1582" s="54">
        <f>ROUNDUP(装备强化!$F$3*INDEX(装备强化!$C$12:$C$26,MATCH(装备强化附表!O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181</v>
      </c>
      <c r="P1582" s="54">
        <f t="shared" si="364"/>
        <v>362000</v>
      </c>
      <c r="Q1582" s="54">
        <f>ROUNDUP(装备强化!$F$3*INDEX(装备强化!$C$12:$C$26,MATCH(装备强化附表!Q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323</v>
      </c>
      <c r="R1582" s="54">
        <f t="shared" si="365"/>
        <v>646000</v>
      </c>
      <c r="S1582" s="54">
        <f>ROUNDUP(装备强化!$F$3*INDEX(装备强化!$C$12:$C$26,MATCH(装备强化附表!S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374</v>
      </c>
      <c r="T1582" s="54">
        <f t="shared" si="366"/>
        <v>748000</v>
      </c>
      <c r="U1582" s="54">
        <f>ROUNDUP(装备强化!$F$3*INDEX(装备强化!$C$12:$C$26,MATCH(装备强化附表!U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426</v>
      </c>
      <c r="V1582" s="54">
        <f t="shared" si="367"/>
        <v>852000</v>
      </c>
      <c r="W1582" s="54">
        <f>ROUNDUP(装备强化!$F$3*INDEX(装备强化!$C$12:$C$26,MATCH(装备强化附表!W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477</v>
      </c>
      <c r="X1582" s="54">
        <f t="shared" si="368"/>
        <v>954000</v>
      </c>
      <c r="Y1582" s="54">
        <f>ROUNDUP(装备强化!$F$3*INDEX(装备强化!$C$12:$C$26,MATCH(装备强化附表!Y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529</v>
      </c>
      <c r="Z1582" s="54">
        <f t="shared" si="369"/>
        <v>1058000</v>
      </c>
      <c r="AA1582" s="54">
        <f>ROUNDUP(装备强化!$F$3*INDEX(装备强化!$C$12:$C$26,MATCH(装备强化附表!AA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929</v>
      </c>
      <c r="AB1582" s="54">
        <f t="shared" si="370"/>
        <v>1858000</v>
      </c>
      <c r="AC1582" s="54">
        <f>ROUNDUP(装备强化!$F$3*INDEX(装备强化!$C$12:$C$26,MATCH(装备强化附表!AC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1032</v>
      </c>
      <c r="AD1582" s="54">
        <f t="shared" si="371"/>
        <v>2064000</v>
      </c>
      <c r="AE1582" s="54">
        <f>ROUNDUP(装备强化!$F$3*INDEX(装备强化!$C$12:$C$26,MATCH(装备强化附表!AE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1135</v>
      </c>
      <c r="AF1582" s="54">
        <f t="shared" si="372"/>
        <v>2270000</v>
      </c>
      <c r="AG1582" s="54">
        <f>ROUNDUP(装备强化!$F$3*INDEX(装备强化!$C$12:$C$26,MATCH(装备强化附表!AG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1238</v>
      </c>
      <c r="AH1582" s="54">
        <f t="shared" si="373"/>
        <v>2476000</v>
      </c>
      <c r="AI1582" s="54">
        <f>ROUNDUP(装备强化!$F$3*INDEX(装备强化!$C$12:$C$26,MATCH(装备强化附表!AI$1,装备强化!$B$12:$B$26,0))*INDEX(装备强化!$G$12:$G$16,MATCH(装备强化附表!$D1582,装备强化!$F$12:$F$16,0))*(INDEX(装备强化!$K$12:$K$26,MATCH(装备强化附表!$E1582,装备强化!$J$12:$J$26,0))+IF($B1582=1,装备强化!$K$28,0))*INDEX(装备强化!$O$12:$O$21,MATCH(装备强化附表!$C1582,装备强化!$N$12:$N$21,0)),0)</f>
        <v>1341</v>
      </c>
      <c r="AJ1582" s="54">
        <f t="shared" si="374"/>
        <v>2682000</v>
      </c>
    </row>
    <row r="1583" spans="1:36">
      <c r="A1583" t="s">
        <v>1639</v>
      </c>
      <c r="B1583">
        <v>0</v>
      </c>
      <c r="C1583" t="s">
        <v>126</v>
      </c>
      <c r="D1583" t="s">
        <v>315</v>
      </c>
      <c r="E1583">
        <v>55</v>
      </c>
      <c r="F1583" t="s">
        <v>232</v>
      </c>
      <c r="G1583" s="54">
        <f>ROUNDUP(装备强化!$F$3*INDEX(装备强化!$C$12:$C$26,MATCH(装备强化附表!G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34</v>
      </c>
      <c r="H1583" s="54">
        <f t="shared" si="360"/>
        <v>68000</v>
      </c>
      <c r="I1583" s="54">
        <f>ROUNDUP(装备强化!$F$3*INDEX(装备强化!$C$12:$C$26,MATCH(装备强化附表!I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51</v>
      </c>
      <c r="J1583" s="54">
        <f t="shared" si="361"/>
        <v>102000</v>
      </c>
      <c r="K1583" s="54">
        <f>ROUNDUP(装备强化!$F$3*INDEX(装备强化!$C$12:$C$26,MATCH(装备强化附表!K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76</v>
      </c>
      <c r="L1583" s="54">
        <f t="shared" si="362"/>
        <v>152000</v>
      </c>
      <c r="M1583" s="54">
        <f>ROUNDUP(装备强化!$F$3*INDEX(装备强化!$C$12:$C$26,MATCH(装备强化附表!M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93</v>
      </c>
      <c r="N1583" s="54">
        <f t="shared" si="363"/>
        <v>186000</v>
      </c>
      <c r="O1583" s="54">
        <f>ROUNDUP(装备强化!$F$3*INDEX(装备强化!$C$12:$C$26,MATCH(装备强化附表!O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119</v>
      </c>
      <c r="P1583" s="54">
        <f t="shared" si="364"/>
        <v>238000</v>
      </c>
      <c r="Q1583" s="54">
        <f>ROUNDUP(装备强化!$F$3*INDEX(装备强化!$C$12:$C$26,MATCH(装备强化附表!Q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211</v>
      </c>
      <c r="R1583" s="54">
        <f t="shared" si="365"/>
        <v>422000</v>
      </c>
      <c r="S1583" s="54">
        <f>ROUNDUP(装备强化!$F$3*INDEX(装备强化!$C$12:$C$26,MATCH(装备强化附表!S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245</v>
      </c>
      <c r="T1583" s="54">
        <f t="shared" si="366"/>
        <v>490000</v>
      </c>
      <c r="U1583" s="54">
        <f>ROUNDUP(装备强化!$F$3*INDEX(装备强化!$C$12:$C$26,MATCH(装备强化附表!U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279</v>
      </c>
      <c r="V1583" s="54">
        <f t="shared" si="367"/>
        <v>558000</v>
      </c>
      <c r="W1583" s="54">
        <f>ROUNDUP(装备强化!$F$3*INDEX(装备强化!$C$12:$C$26,MATCH(装备强化附表!W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313</v>
      </c>
      <c r="X1583" s="54">
        <f t="shared" si="368"/>
        <v>626000</v>
      </c>
      <c r="Y1583" s="54">
        <f>ROUNDUP(装备强化!$F$3*INDEX(装备强化!$C$12:$C$26,MATCH(装备强化附表!Y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346</v>
      </c>
      <c r="Z1583" s="54">
        <f t="shared" si="369"/>
        <v>692000</v>
      </c>
      <c r="AA1583" s="54">
        <f>ROUNDUP(装备强化!$F$3*INDEX(装备强化!$C$12:$C$26,MATCH(装备强化附表!AA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608</v>
      </c>
      <c r="AB1583" s="54">
        <f t="shared" si="370"/>
        <v>1216000</v>
      </c>
      <c r="AC1583" s="54">
        <f>ROUNDUP(装备强化!$F$3*INDEX(装备强化!$C$12:$C$26,MATCH(装备强化附表!AC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675</v>
      </c>
      <c r="AD1583" s="54">
        <f t="shared" si="371"/>
        <v>1350000</v>
      </c>
      <c r="AE1583" s="54">
        <f>ROUNDUP(装备强化!$F$3*INDEX(装备强化!$C$12:$C$26,MATCH(装备强化附表!AE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743</v>
      </c>
      <c r="AF1583" s="54">
        <f t="shared" si="372"/>
        <v>1486000</v>
      </c>
      <c r="AG1583" s="54">
        <f>ROUNDUP(装备强化!$F$3*INDEX(装备强化!$C$12:$C$26,MATCH(装备强化附表!AG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810</v>
      </c>
      <c r="AH1583" s="54">
        <f t="shared" si="373"/>
        <v>1620000</v>
      </c>
      <c r="AI1583" s="54">
        <f>ROUNDUP(装备强化!$F$3*INDEX(装备强化!$C$12:$C$26,MATCH(装备强化附表!AI$1,装备强化!$B$12:$B$26,0))*INDEX(装备强化!$G$12:$G$16,MATCH(装备强化附表!$D1583,装备强化!$F$12:$F$16,0))*(INDEX(装备强化!$K$12:$K$26,MATCH(装备强化附表!$E1583,装备强化!$J$12:$J$26,0))+IF($B1583=1,装备强化!$K$28,0))*INDEX(装备强化!$O$12:$O$21,MATCH(装备强化附表!$C1583,装备强化!$N$12:$N$21,0)),0)</f>
        <v>878</v>
      </c>
      <c r="AJ1583" s="54">
        <f t="shared" si="374"/>
        <v>1756000</v>
      </c>
    </row>
    <row r="1584" spans="1:36">
      <c r="A1584" t="s">
        <v>1644</v>
      </c>
      <c r="B1584">
        <v>1</v>
      </c>
      <c r="C1584" t="s">
        <v>126</v>
      </c>
      <c r="D1584" t="s">
        <v>315</v>
      </c>
      <c r="E1584">
        <v>55</v>
      </c>
      <c r="F1584" t="s">
        <v>232</v>
      </c>
      <c r="G1584" s="54">
        <f>ROUNDUP(装备强化!$F$3*INDEX(装备强化!$C$12:$C$26,MATCH(装备强化附表!G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42</v>
      </c>
      <c r="H1584" s="54">
        <f t="shared" si="360"/>
        <v>84000</v>
      </c>
      <c r="I1584" s="54">
        <f>ROUNDUP(装备强化!$F$3*INDEX(装备强化!$C$12:$C$26,MATCH(装备强化附表!I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62</v>
      </c>
      <c r="J1584" s="54">
        <f t="shared" si="361"/>
        <v>124000</v>
      </c>
      <c r="K1584" s="54">
        <f>ROUNDUP(装备强化!$F$3*INDEX(装备强化!$C$12:$C$26,MATCH(装备强化附表!K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93</v>
      </c>
      <c r="L1584" s="54">
        <f t="shared" si="362"/>
        <v>186000</v>
      </c>
      <c r="M1584" s="54">
        <f>ROUNDUP(装备强化!$F$3*INDEX(装备强化!$C$12:$C$26,MATCH(装备强化附表!M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114</v>
      </c>
      <c r="N1584" s="54">
        <f t="shared" si="363"/>
        <v>228000</v>
      </c>
      <c r="O1584" s="54">
        <f>ROUNDUP(装备强化!$F$3*INDEX(装备强化!$C$12:$C$26,MATCH(装备强化附表!O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145</v>
      </c>
      <c r="P1584" s="54">
        <f t="shared" si="364"/>
        <v>290000</v>
      </c>
      <c r="Q1584" s="54">
        <f>ROUNDUP(装备强化!$F$3*INDEX(装备强化!$C$12:$C$26,MATCH(装备强化附表!Q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258</v>
      </c>
      <c r="R1584" s="54">
        <f t="shared" si="365"/>
        <v>516000</v>
      </c>
      <c r="S1584" s="54">
        <f>ROUNDUP(装备强化!$F$3*INDEX(装备强化!$C$12:$C$26,MATCH(装备强化附表!S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300</v>
      </c>
      <c r="T1584" s="54">
        <f t="shared" si="366"/>
        <v>600000</v>
      </c>
      <c r="U1584" s="54">
        <f>ROUNDUP(装备强化!$F$3*INDEX(装备强化!$C$12:$C$26,MATCH(装备强化附表!U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341</v>
      </c>
      <c r="V1584" s="54">
        <f t="shared" si="367"/>
        <v>682000</v>
      </c>
      <c r="W1584" s="54">
        <f>ROUNDUP(装备强化!$F$3*INDEX(装备强化!$C$12:$C$26,MATCH(装备强化附表!W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382</v>
      </c>
      <c r="X1584" s="54">
        <f t="shared" si="368"/>
        <v>764000</v>
      </c>
      <c r="Y1584" s="54">
        <f>ROUNDUP(装备强化!$F$3*INDEX(装备强化!$C$12:$C$26,MATCH(装备强化附表!Y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423</v>
      </c>
      <c r="Z1584" s="54">
        <f t="shared" si="369"/>
        <v>846000</v>
      </c>
      <c r="AA1584" s="54">
        <f>ROUNDUP(装备强化!$F$3*INDEX(装备强化!$C$12:$C$26,MATCH(装备强化附表!AA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743</v>
      </c>
      <c r="AB1584" s="54">
        <f t="shared" si="370"/>
        <v>1486000</v>
      </c>
      <c r="AC1584" s="54">
        <f>ROUNDUP(装备强化!$F$3*INDEX(装备强化!$C$12:$C$26,MATCH(装备强化附表!AC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825</v>
      </c>
      <c r="AD1584" s="54">
        <f t="shared" si="371"/>
        <v>1650000</v>
      </c>
      <c r="AE1584" s="54">
        <f>ROUNDUP(装备强化!$F$3*INDEX(装备强化!$C$12:$C$26,MATCH(装备强化附表!AE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908</v>
      </c>
      <c r="AF1584" s="54">
        <f t="shared" si="372"/>
        <v>1816000</v>
      </c>
      <c r="AG1584" s="54">
        <f>ROUNDUP(装备强化!$F$3*INDEX(装备强化!$C$12:$C$26,MATCH(装备强化附表!AG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990</v>
      </c>
      <c r="AH1584" s="54">
        <f t="shared" si="373"/>
        <v>1980000</v>
      </c>
      <c r="AI1584" s="54">
        <f>ROUNDUP(装备强化!$F$3*INDEX(装备强化!$C$12:$C$26,MATCH(装备强化附表!AI$1,装备强化!$B$12:$B$26,0))*INDEX(装备强化!$G$12:$G$16,MATCH(装备强化附表!$D1584,装备强化!$F$12:$F$16,0))*(INDEX(装备强化!$K$12:$K$26,MATCH(装备强化附表!$E1584,装备强化!$J$12:$J$26,0))+IF($B1584=1,装备强化!$K$28,0))*INDEX(装备强化!$O$12:$O$21,MATCH(装备强化附表!$C1584,装备强化!$N$12:$N$21,0)),0)</f>
        <v>1073</v>
      </c>
      <c r="AJ1584" s="54">
        <f t="shared" si="374"/>
        <v>2146000</v>
      </c>
    </row>
    <row r="1585" spans="1:36">
      <c r="A1585" t="s">
        <v>1649</v>
      </c>
      <c r="B1585">
        <v>0</v>
      </c>
      <c r="C1585" t="s">
        <v>129</v>
      </c>
      <c r="D1585" t="s">
        <v>315</v>
      </c>
      <c r="E1585">
        <v>55</v>
      </c>
      <c r="F1585" t="s">
        <v>232</v>
      </c>
      <c r="G1585" s="54">
        <f>ROUNDUP(装备强化!$F$3*INDEX(装备强化!$C$12:$C$26,MATCH(装备强化附表!G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34</v>
      </c>
      <c r="H1585" s="54">
        <f t="shared" si="360"/>
        <v>68000</v>
      </c>
      <c r="I1585" s="54">
        <f>ROUNDUP(装备强化!$F$3*INDEX(装备强化!$C$12:$C$26,MATCH(装备强化附表!I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51</v>
      </c>
      <c r="J1585" s="54">
        <f t="shared" si="361"/>
        <v>102000</v>
      </c>
      <c r="K1585" s="54">
        <f>ROUNDUP(装备强化!$F$3*INDEX(装备强化!$C$12:$C$26,MATCH(装备强化附表!K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76</v>
      </c>
      <c r="L1585" s="54">
        <f t="shared" si="362"/>
        <v>152000</v>
      </c>
      <c r="M1585" s="54">
        <f>ROUNDUP(装备强化!$F$3*INDEX(装备强化!$C$12:$C$26,MATCH(装备强化附表!M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93</v>
      </c>
      <c r="N1585" s="54">
        <f t="shared" si="363"/>
        <v>186000</v>
      </c>
      <c r="O1585" s="54">
        <f>ROUNDUP(装备强化!$F$3*INDEX(装备强化!$C$12:$C$26,MATCH(装备强化附表!O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119</v>
      </c>
      <c r="P1585" s="54">
        <f t="shared" si="364"/>
        <v>238000</v>
      </c>
      <c r="Q1585" s="54">
        <f>ROUNDUP(装备强化!$F$3*INDEX(装备强化!$C$12:$C$26,MATCH(装备强化附表!Q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211</v>
      </c>
      <c r="R1585" s="54">
        <f t="shared" si="365"/>
        <v>422000</v>
      </c>
      <c r="S1585" s="54">
        <f>ROUNDUP(装备强化!$F$3*INDEX(装备强化!$C$12:$C$26,MATCH(装备强化附表!S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245</v>
      </c>
      <c r="T1585" s="54">
        <f t="shared" si="366"/>
        <v>490000</v>
      </c>
      <c r="U1585" s="54">
        <f>ROUNDUP(装备强化!$F$3*INDEX(装备强化!$C$12:$C$26,MATCH(装备强化附表!U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279</v>
      </c>
      <c r="V1585" s="54">
        <f t="shared" si="367"/>
        <v>558000</v>
      </c>
      <c r="W1585" s="54">
        <f>ROUNDUP(装备强化!$F$3*INDEX(装备强化!$C$12:$C$26,MATCH(装备强化附表!W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313</v>
      </c>
      <c r="X1585" s="54">
        <f t="shared" si="368"/>
        <v>626000</v>
      </c>
      <c r="Y1585" s="54">
        <f>ROUNDUP(装备强化!$F$3*INDEX(装备强化!$C$12:$C$26,MATCH(装备强化附表!Y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346</v>
      </c>
      <c r="Z1585" s="54">
        <f t="shared" si="369"/>
        <v>692000</v>
      </c>
      <c r="AA1585" s="54">
        <f>ROUNDUP(装备强化!$F$3*INDEX(装备强化!$C$12:$C$26,MATCH(装备强化附表!AA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608</v>
      </c>
      <c r="AB1585" s="54">
        <f t="shared" si="370"/>
        <v>1216000</v>
      </c>
      <c r="AC1585" s="54">
        <f>ROUNDUP(装备强化!$F$3*INDEX(装备强化!$C$12:$C$26,MATCH(装备强化附表!AC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675</v>
      </c>
      <c r="AD1585" s="54">
        <f t="shared" si="371"/>
        <v>1350000</v>
      </c>
      <c r="AE1585" s="54">
        <f>ROUNDUP(装备强化!$F$3*INDEX(装备强化!$C$12:$C$26,MATCH(装备强化附表!AE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743</v>
      </c>
      <c r="AF1585" s="54">
        <f t="shared" si="372"/>
        <v>1486000</v>
      </c>
      <c r="AG1585" s="54">
        <f>ROUNDUP(装备强化!$F$3*INDEX(装备强化!$C$12:$C$26,MATCH(装备强化附表!AG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810</v>
      </c>
      <c r="AH1585" s="54">
        <f t="shared" si="373"/>
        <v>1620000</v>
      </c>
      <c r="AI1585" s="54">
        <f>ROUNDUP(装备强化!$F$3*INDEX(装备强化!$C$12:$C$26,MATCH(装备强化附表!AI$1,装备强化!$B$12:$B$26,0))*INDEX(装备强化!$G$12:$G$16,MATCH(装备强化附表!$D1585,装备强化!$F$12:$F$16,0))*(INDEX(装备强化!$K$12:$K$26,MATCH(装备强化附表!$E1585,装备强化!$J$12:$J$26,0))+IF($B1585=1,装备强化!$K$28,0))*INDEX(装备强化!$O$12:$O$21,MATCH(装备强化附表!$C1585,装备强化!$N$12:$N$21,0)),0)</f>
        <v>878</v>
      </c>
      <c r="AJ1585" s="54">
        <f t="shared" si="374"/>
        <v>1756000</v>
      </c>
    </row>
    <row r="1586" spans="1:36">
      <c r="A1586" t="s">
        <v>1654</v>
      </c>
      <c r="B1586">
        <v>1</v>
      </c>
      <c r="C1586" t="s">
        <v>129</v>
      </c>
      <c r="D1586" t="s">
        <v>315</v>
      </c>
      <c r="E1586">
        <v>55</v>
      </c>
      <c r="F1586" t="s">
        <v>232</v>
      </c>
      <c r="G1586" s="54">
        <f>ROUNDUP(装备强化!$F$3*INDEX(装备强化!$C$12:$C$26,MATCH(装备强化附表!G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42</v>
      </c>
      <c r="H1586" s="54">
        <f t="shared" si="360"/>
        <v>84000</v>
      </c>
      <c r="I1586" s="54">
        <f>ROUNDUP(装备强化!$F$3*INDEX(装备强化!$C$12:$C$26,MATCH(装备强化附表!I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62</v>
      </c>
      <c r="J1586" s="54">
        <f t="shared" si="361"/>
        <v>124000</v>
      </c>
      <c r="K1586" s="54">
        <f>ROUNDUP(装备强化!$F$3*INDEX(装备强化!$C$12:$C$26,MATCH(装备强化附表!K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93</v>
      </c>
      <c r="L1586" s="54">
        <f t="shared" si="362"/>
        <v>186000</v>
      </c>
      <c r="M1586" s="54">
        <f>ROUNDUP(装备强化!$F$3*INDEX(装备强化!$C$12:$C$26,MATCH(装备强化附表!M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114</v>
      </c>
      <c r="N1586" s="54">
        <f t="shared" si="363"/>
        <v>228000</v>
      </c>
      <c r="O1586" s="54">
        <f>ROUNDUP(装备强化!$F$3*INDEX(装备强化!$C$12:$C$26,MATCH(装备强化附表!O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145</v>
      </c>
      <c r="P1586" s="54">
        <f t="shared" si="364"/>
        <v>290000</v>
      </c>
      <c r="Q1586" s="54">
        <f>ROUNDUP(装备强化!$F$3*INDEX(装备强化!$C$12:$C$26,MATCH(装备强化附表!Q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258</v>
      </c>
      <c r="R1586" s="54">
        <f t="shared" si="365"/>
        <v>516000</v>
      </c>
      <c r="S1586" s="54">
        <f>ROUNDUP(装备强化!$F$3*INDEX(装备强化!$C$12:$C$26,MATCH(装备强化附表!S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300</v>
      </c>
      <c r="T1586" s="54">
        <f t="shared" si="366"/>
        <v>600000</v>
      </c>
      <c r="U1586" s="54">
        <f>ROUNDUP(装备强化!$F$3*INDEX(装备强化!$C$12:$C$26,MATCH(装备强化附表!U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341</v>
      </c>
      <c r="V1586" s="54">
        <f t="shared" si="367"/>
        <v>682000</v>
      </c>
      <c r="W1586" s="54">
        <f>ROUNDUP(装备强化!$F$3*INDEX(装备强化!$C$12:$C$26,MATCH(装备强化附表!W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382</v>
      </c>
      <c r="X1586" s="54">
        <f t="shared" si="368"/>
        <v>764000</v>
      </c>
      <c r="Y1586" s="54">
        <f>ROUNDUP(装备强化!$F$3*INDEX(装备强化!$C$12:$C$26,MATCH(装备强化附表!Y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423</v>
      </c>
      <c r="Z1586" s="54">
        <f t="shared" si="369"/>
        <v>846000</v>
      </c>
      <c r="AA1586" s="54">
        <f>ROUNDUP(装备强化!$F$3*INDEX(装备强化!$C$12:$C$26,MATCH(装备强化附表!AA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743</v>
      </c>
      <c r="AB1586" s="54">
        <f t="shared" si="370"/>
        <v>1486000</v>
      </c>
      <c r="AC1586" s="54">
        <f>ROUNDUP(装备强化!$F$3*INDEX(装备强化!$C$12:$C$26,MATCH(装备强化附表!AC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825</v>
      </c>
      <c r="AD1586" s="54">
        <f t="shared" si="371"/>
        <v>1650000</v>
      </c>
      <c r="AE1586" s="54">
        <f>ROUNDUP(装备强化!$F$3*INDEX(装备强化!$C$12:$C$26,MATCH(装备强化附表!AE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908</v>
      </c>
      <c r="AF1586" s="54">
        <f t="shared" si="372"/>
        <v>1816000</v>
      </c>
      <c r="AG1586" s="54">
        <f>ROUNDUP(装备强化!$F$3*INDEX(装备强化!$C$12:$C$26,MATCH(装备强化附表!AG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990</v>
      </c>
      <c r="AH1586" s="54">
        <f t="shared" si="373"/>
        <v>1980000</v>
      </c>
      <c r="AI1586" s="54">
        <f>ROUNDUP(装备强化!$F$3*INDEX(装备强化!$C$12:$C$26,MATCH(装备强化附表!AI$1,装备强化!$B$12:$B$26,0))*INDEX(装备强化!$G$12:$G$16,MATCH(装备强化附表!$D1586,装备强化!$F$12:$F$16,0))*(INDEX(装备强化!$K$12:$K$26,MATCH(装备强化附表!$E1586,装备强化!$J$12:$J$26,0))+IF($B1586=1,装备强化!$K$28,0))*INDEX(装备强化!$O$12:$O$21,MATCH(装备强化附表!$C1586,装备强化!$N$12:$N$21,0)),0)</f>
        <v>1073</v>
      </c>
      <c r="AJ1586" s="54">
        <f t="shared" si="374"/>
        <v>2146000</v>
      </c>
    </row>
    <row r="1587" spans="1:36">
      <c r="A1587" t="s">
        <v>1659</v>
      </c>
      <c r="B1587">
        <v>0</v>
      </c>
      <c r="C1587" t="s">
        <v>123</v>
      </c>
      <c r="D1587" t="s">
        <v>315</v>
      </c>
      <c r="E1587">
        <v>60</v>
      </c>
      <c r="F1587" t="s">
        <v>232</v>
      </c>
      <c r="G1587" s="54">
        <f>ROUNDUP(装备强化!$F$3*INDEX(装备强化!$C$12:$C$26,MATCH(装备强化附表!G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37</v>
      </c>
      <c r="H1587" s="54">
        <f t="shared" si="360"/>
        <v>74000</v>
      </c>
      <c r="I1587" s="54">
        <f>ROUNDUP(装备强化!$F$3*INDEX(装备强化!$C$12:$C$26,MATCH(装备强化附表!I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55</v>
      </c>
      <c r="J1587" s="54">
        <f t="shared" si="361"/>
        <v>110000</v>
      </c>
      <c r="K1587" s="54">
        <f>ROUNDUP(装备强化!$F$3*INDEX(装备强化!$C$12:$C$26,MATCH(装备强化附表!K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82</v>
      </c>
      <c r="L1587" s="54">
        <f t="shared" si="362"/>
        <v>164000</v>
      </c>
      <c r="M1587" s="54">
        <f>ROUNDUP(装备强化!$F$3*INDEX(装备强化!$C$12:$C$26,MATCH(装备强化附表!M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100</v>
      </c>
      <c r="N1587" s="54">
        <f t="shared" si="363"/>
        <v>200000</v>
      </c>
      <c r="O1587" s="54">
        <f>ROUNDUP(装备强化!$F$3*INDEX(装备强化!$C$12:$C$26,MATCH(装备强化附表!O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127</v>
      </c>
      <c r="P1587" s="54">
        <f t="shared" si="364"/>
        <v>254000</v>
      </c>
      <c r="Q1587" s="54">
        <f>ROUNDUP(装备强化!$F$3*INDEX(装备强化!$C$12:$C$26,MATCH(装备强化附表!Q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227</v>
      </c>
      <c r="R1587" s="54">
        <f t="shared" si="365"/>
        <v>454000</v>
      </c>
      <c r="S1587" s="54">
        <f>ROUNDUP(装备强化!$F$3*INDEX(装备强化!$C$12:$C$26,MATCH(装备强化附表!S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263</v>
      </c>
      <c r="T1587" s="54">
        <f t="shared" si="366"/>
        <v>526000</v>
      </c>
      <c r="U1587" s="54">
        <f>ROUNDUP(装备强化!$F$3*INDEX(装备强化!$C$12:$C$26,MATCH(装备强化附表!U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300</v>
      </c>
      <c r="V1587" s="54">
        <f t="shared" si="367"/>
        <v>600000</v>
      </c>
      <c r="W1587" s="54">
        <f>ROUNDUP(装备强化!$F$3*INDEX(装备强化!$C$12:$C$26,MATCH(装备强化附表!W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336</v>
      </c>
      <c r="X1587" s="54">
        <f t="shared" si="368"/>
        <v>672000</v>
      </c>
      <c r="Y1587" s="54">
        <f>ROUNDUP(装备强化!$F$3*INDEX(装备强化!$C$12:$C$26,MATCH(装备强化附表!Y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372</v>
      </c>
      <c r="Z1587" s="54">
        <f t="shared" si="369"/>
        <v>744000</v>
      </c>
      <c r="AA1587" s="54">
        <f>ROUNDUP(装备强化!$F$3*INDEX(装备强化!$C$12:$C$26,MATCH(装备强化附表!AA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653</v>
      </c>
      <c r="AB1587" s="54">
        <f t="shared" si="370"/>
        <v>1306000</v>
      </c>
      <c r="AC1587" s="54">
        <f>ROUNDUP(装备强化!$F$3*INDEX(装备强化!$C$12:$C$26,MATCH(装备强化附表!AC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725</v>
      </c>
      <c r="AD1587" s="54">
        <f t="shared" si="371"/>
        <v>1450000</v>
      </c>
      <c r="AE1587" s="54">
        <f>ROUNDUP(装备强化!$F$3*INDEX(装备强化!$C$12:$C$26,MATCH(装备强化附表!AE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798</v>
      </c>
      <c r="AF1587" s="54">
        <f t="shared" si="372"/>
        <v>1596000</v>
      </c>
      <c r="AG1587" s="54">
        <f>ROUNDUP(装备强化!$F$3*INDEX(装备强化!$C$12:$C$26,MATCH(装备强化附表!AG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870</v>
      </c>
      <c r="AH1587" s="54">
        <f t="shared" si="373"/>
        <v>1740000</v>
      </c>
      <c r="AI1587" s="54">
        <f>ROUNDUP(装备强化!$F$3*INDEX(装备强化!$C$12:$C$26,MATCH(装备强化附表!AI$1,装备强化!$B$12:$B$26,0))*INDEX(装备强化!$G$12:$G$16,MATCH(装备强化附表!$D1587,装备强化!$F$12:$F$16,0))*(INDEX(装备强化!$K$12:$K$26,MATCH(装备强化附表!$E1587,装备强化!$J$12:$J$26,0))+IF($B1587=1,装备强化!$K$28,0))*INDEX(装备强化!$O$12:$O$21,MATCH(装备强化附表!$C1587,装备强化!$N$12:$N$21,0)),0)</f>
        <v>943</v>
      </c>
      <c r="AJ1587" s="54">
        <f t="shared" si="374"/>
        <v>1886000</v>
      </c>
    </row>
    <row r="1588" spans="1:36">
      <c r="A1588" t="s">
        <v>1664</v>
      </c>
      <c r="B1588">
        <v>0</v>
      </c>
      <c r="C1588" t="s">
        <v>124</v>
      </c>
      <c r="D1588" t="s">
        <v>315</v>
      </c>
      <c r="E1588">
        <v>60</v>
      </c>
      <c r="F1588" t="s">
        <v>232</v>
      </c>
      <c r="G1588" s="54">
        <f>ROUNDUP(装备强化!$F$3*INDEX(装备强化!$C$12:$C$26,MATCH(装备强化附表!G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46</v>
      </c>
      <c r="H1588" s="54">
        <f t="shared" si="360"/>
        <v>92000</v>
      </c>
      <c r="I1588" s="54">
        <f>ROUNDUP(装备强化!$F$3*INDEX(装备强化!$C$12:$C$26,MATCH(装备强化附表!I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68</v>
      </c>
      <c r="J1588" s="54">
        <f t="shared" si="361"/>
        <v>136000</v>
      </c>
      <c r="K1588" s="54">
        <f>ROUNDUP(装备强化!$F$3*INDEX(装备强化!$C$12:$C$26,MATCH(装备强化附表!K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102</v>
      </c>
      <c r="L1588" s="54">
        <f t="shared" si="362"/>
        <v>204000</v>
      </c>
      <c r="M1588" s="54">
        <f>ROUNDUP(装备强化!$F$3*INDEX(装备强化!$C$12:$C$26,MATCH(装备强化附表!M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125</v>
      </c>
      <c r="N1588" s="54">
        <f t="shared" si="363"/>
        <v>250000</v>
      </c>
      <c r="O1588" s="54">
        <f>ROUNDUP(装备强化!$F$3*INDEX(装备强化!$C$12:$C$26,MATCH(装备强化附表!O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159</v>
      </c>
      <c r="P1588" s="54">
        <f t="shared" si="364"/>
        <v>318000</v>
      </c>
      <c r="Q1588" s="54">
        <f>ROUNDUP(装备强化!$F$3*INDEX(装备强化!$C$12:$C$26,MATCH(装备强化附表!Q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284</v>
      </c>
      <c r="R1588" s="54">
        <f t="shared" si="365"/>
        <v>568000</v>
      </c>
      <c r="S1588" s="54">
        <f>ROUNDUP(装备强化!$F$3*INDEX(装备强化!$C$12:$C$26,MATCH(装备强化附表!S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329</v>
      </c>
      <c r="T1588" s="54">
        <f t="shared" si="366"/>
        <v>658000</v>
      </c>
      <c r="U1588" s="54">
        <f>ROUNDUP(装备强化!$F$3*INDEX(装备强化!$C$12:$C$26,MATCH(装备强化附表!U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374</v>
      </c>
      <c r="V1588" s="54">
        <f t="shared" si="367"/>
        <v>748000</v>
      </c>
      <c r="W1588" s="54">
        <f>ROUNDUP(装备强化!$F$3*INDEX(装备强化!$C$12:$C$26,MATCH(装备强化附表!W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420</v>
      </c>
      <c r="X1588" s="54">
        <f t="shared" si="368"/>
        <v>840000</v>
      </c>
      <c r="Y1588" s="54">
        <f>ROUNDUP(装备强化!$F$3*INDEX(装备强化!$C$12:$C$26,MATCH(装备强化附表!Y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465</v>
      </c>
      <c r="Z1588" s="54">
        <f t="shared" si="369"/>
        <v>930000</v>
      </c>
      <c r="AA1588" s="54">
        <f>ROUNDUP(装备强化!$F$3*INDEX(装备强化!$C$12:$C$26,MATCH(装备强化附表!AA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816</v>
      </c>
      <c r="AB1588" s="54">
        <f t="shared" si="370"/>
        <v>1632000</v>
      </c>
      <c r="AC1588" s="54">
        <f>ROUNDUP(装备强化!$F$3*INDEX(装备强化!$C$12:$C$26,MATCH(装备强化附表!AC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907</v>
      </c>
      <c r="AD1588" s="54">
        <f t="shared" si="371"/>
        <v>1814000</v>
      </c>
      <c r="AE1588" s="54">
        <f>ROUNDUP(装备强化!$F$3*INDEX(装备强化!$C$12:$C$26,MATCH(装备强化附表!AE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997</v>
      </c>
      <c r="AF1588" s="54">
        <f t="shared" si="372"/>
        <v>1994000</v>
      </c>
      <c r="AG1588" s="54">
        <f>ROUNDUP(装备强化!$F$3*INDEX(装备强化!$C$12:$C$26,MATCH(装备强化附表!AG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1088</v>
      </c>
      <c r="AH1588" s="54">
        <f t="shared" si="373"/>
        <v>2176000</v>
      </c>
      <c r="AI1588" s="54">
        <f>ROUNDUP(装备强化!$F$3*INDEX(装备强化!$C$12:$C$26,MATCH(装备强化附表!AI$1,装备强化!$B$12:$B$26,0))*INDEX(装备强化!$G$12:$G$16,MATCH(装备强化附表!$D1588,装备强化!$F$12:$F$16,0))*(INDEX(装备强化!$K$12:$K$26,MATCH(装备强化附表!$E1588,装备强化!$J$12:$J$26,0))+IF($B1588=1,装备强化!$K$28,0))*INDEX(装备强化!$O$12:$O$21,MATCH(装备强化附表!$C1588,装备强化!$N$12:$N$21,0)),0)</f>
        <v>1179</v>
      </c>
      <c r="AJ1588" s="54">
        <f t="shared" si="374"/>
        <v>2358000</v>
      </c>
    </row>
    <row r="1589" spans="1:36">
      <c r="A1589" t="s">
        <v>1669</v>
      </c>
      <c r="B1589">
        <v>0</v>
      </c>
      <c r="C1589" t="s">
        <v>125</v>
      </c>
      <c r="D1589" t="s">
        <v>315</v>
      </c>
      <c r="E1589">
        <v>60</v>
      </c>
      <c r="F1589" t="s">
        <v>232</v>
      </c>
      <c r="G1589" s="54">
        <f>ROUNDUP(装备强化!$F$3*INDEX(装备强化!$C$12:$C$26,MATCH(装备强化附表!G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46</v>
      </c>
      <c r="H1589" s="54">
        <f t="shared" si="360"/>
        <v>92000</v>
      </c>
      <c r="I1589" s="54">
        <f>ROUNDUP(装备强化!$F$3*INDEX(装备强化!$C$12:$C$26,MATCH(装备强化附表!I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68</v>
      </c>
      <c r="J1589" s="54">
        <f t="shared" si="361"/>
        <v>136000</v>
      </c>
      <c r="K1589" s="54">
        <f>ROUNDUP(装备强化!$F$3*INDEX(装备强化!$C$12:$C$26,MATCH(装备强化附表!K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102</v>
      </c>
      <c r="L1589" s="54">
        <f t="shared" si="362"/>
        <v>204000</v>
      </c>
      <c r="M1589" s="54">
        <f>ROUNDUP(装备强化!$F$3*INDEX(装备强化!$C$12:$C$26,MATCH(装备强化附表!M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125</v>
      </c>
      <c r="N1589" s="54">
        <f t="shared" si="363"/>
        <v>250000</v>
      </c>
      <c r="O1589" s="54">
        <f>ROUNDUP(装备强化!$F$3*INDEX(装备强化!$C$12:$C$26,MATCH(装备强化附表!O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159</v>
      </c>
      <c r="P1589" s="54">
        <f t="shared" si="364"/>
        <v>318000</v>
      </c>
      <c r="Q1589" s="54">
        <f>ROUNDUP(装备强化!$F$3*INDEX(装备强化!$C$12:$C$26,MATCH(装备强化附表!Q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284</v>
      </c>
      <c r="R1589" s="54">
        <f t="shared" si="365"/>
        <v>568000</v>
      </c>
      <c r="S1589" s="54">
        <f>ROUNDUP(装备强化!$F$3*INDEX(装备强化!$C$12:$C$26,MATCH(装备强化附表!S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329</v>
      </c>
      <c r="T1589" s="54">
        <f t="shared" si="366"/>
        <v>658000</v>
      </c>
      <c r="U1589" s="54">
        <f>ROUNDUP(装备强化!$F$3*INDEX(装备强化!$C$12:$C$26,MATCH(装备强化附表!U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374</v>
      </c>
      <c r="V1589" s="54">
        <f t="shared" si="367"/>
        <v>748000</v>
      </c>
      <c r="W1589" s="54">
        <f>ROUNDUP(装备强化!$F$3*INDEX(装备强化!$C$12:$C$26,MATCH(装备强化附表!W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420</v>
      </c>
      <c r="X1589" s="54">
        <f t="shared" si="368"/>
        <v>840000</v>
      </c>
      <c r="Y1589" s="54">
        <f>ROUNDUP(装备强化!$F$3*INDEX(装备强化!$C$12:$C$26,MATCH(装备强化附表!Y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465</v>
      </c>
      <c r="Z1589" s="54">
        <f t="shared" si="369"/>
        <v>930000</v>
      </c>
      <c r="AA1589" s="54">
        <f>ROUNDUP(装备强化!$F$3*INDEX(装备强化!$C$12:$C$26,MATCH(装备强化附表!AA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816</v>
      </c>
      <c r="AB1589" s="54">
        <f t="shared" si="370"/>
        <v>1632000</v>
      </c>
      <c r="AC1589" s="54">
        <f>ROUNDUP(装备强化!$F$3*INDEX(装备强化!$C$12:$C$26,MATCH(装备强化附表!AC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907</v>
      </c>
      <c r="AD1589" s="54">
        <f t="shared" si="371"/>
        <v>1814000</v>
      </c>
      <c r="AE1589" s="54">
        <f>ROUNDUP(装备强化!$F$3*INDEX(装备强化!$C$12:$C$26,MATCH(装备强化附表!AE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997</v>
      </c>
      <c r="AF1589" s="54">
        <f t="shared" si="372"/>
        <v>1994000</v>
      </c>
      <c r="AG1589" s="54">
        <f>ROUNDUP(装备强化!$F$3*INDEX(装备强化!$C$12:$C$26,MATCH(装备强化附表!AG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1088</v>
      </c>
      <c r="AH1589" s="54">
        <f t="shared" si="373"/>
        <v>2176000</v>
      </c>
      <c r="AI1589" s="54">
        <f>ROUNDUP(装备强化!$F$3*INDEX(装备强化!$C$12:$C$26,MATCH(装备强化附表!AI$1,装备强化!$B$12:$B$26,0))*INDEX(装备强化!$G$12:$G$16,MATCH(装备强化附表!$D1589,装备强化!$F$12:$F$16,0))*(INDEX(装备强化!$K$12:$K$26,MATCH(装备强化附表!$E1589,装备强化!$J$12:$J$26,0))+IF($B1589=1,装备强化!$K$28,0))*INDEX(装备强化!$O$12:$O$21,MATCH(装备强化附表!$C1589,装备强化!$N$12:$N$21,0)),0)</f>
        <v>1179</v>
      </c>
      <c r="AJ1589" s="54">
        <f t="shared" si="374"/>
        <v>2358000</v>
      </c>
    </row>
    <row r="1590" spans="1:36">
      <c r="A1590" t="s">
        <v>1674</v>
      </c>
      <c r="B1590">
        <v>0</v>
      </c>
      <c r="C1590" t="s">
        <v>130</v>
      </c>
      <c r="D1590" t="s">
        <v>315</v>
      </c>
      <c r="E1590">
        <v>60</v>
      </c>
      <c r="F1590" t="s">
        <v>232</v>
      </c>
      <c r="G1590" s="54">
        <f>ROUNDUP(装备强化!$F$3*INDEX(装备强化!$C$12:$C$26,MATCH(装备强化附表!G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37</v>
      </c>
      <c r="H1590" s="54">
        <f t="shared" si="360"/>
        <v>74000</v>
      </c>
      <c r="I1590" s="54">
        <f>ROUNDUP(装备强化!$F$3*INDEX(装备强化!$C$12:$C$26,MATCH(装备强化附表!I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55</v>
      </c>
      <c r="J1590" s="54">
        <f t="shared" si="361"/>
        <v>110000</v>
      </c>
      <c r="K1590" s="54">
        <f>ROUNDUP(装备强化!$F$3*INDEX(装备强化!$C$12:$C$26,MATCH(装备强化附表!K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82</v>
      </c>
      <c r="L1590" s="54">
        <f t="shared" si="362"/>
        <v>164000</v>
      </c>
      <c r="M1590" s="54">
        <f>ROUNDUP(装备强化!$F$3*INDEX(装备强化!$C$12:$C$26,MATCH(装备强化附表!M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100</v>
      </c>
      <c r="N1590" s="54">
        <f t="shared" si="363"/>
        <v>200000</v>
      </c>
      <c r="O1590" s="54">
        <f>ROUNDUP(装备强化!$F$3*INDEX(装备强化!$C$12:$C$26,MATCH(装备强化附表!O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127</v>
      </c>
      <c r="P1590" s="54">
        <f t="shared" si="364"/>
        <v>254000</v>
      </c>
      <c r="Q1590" s="54">
        <f>ROUNDUP(装备强化!$F$3*INDEX(装备强化!$C$12:$C$26,MATCH(装备强化附表!Q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227</v>
      </c>
      <c r="R1590" s="54">
        <f t="shared" si="365"/>
        <v>454000</v>
      </c>
      <c r="S1590" s="54">
        <f>ROUNDUP(装备强化!$F$3*INDEX(装备强化!$C$12:$C$26,MATCH(装备强化附表!S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263</v>
      </c>
      <c r="T1590" s="54">
        <f t="shared" si="366"/>
        <v>526000</v>
      </c>
      <c r="U1590" s="54">
        <f>ROUNDUP(装备强化!$F$3*INDEX(装备强化!$C$12:$C$26,MATCH(装备强化附表!U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300</v>
      </c>
      <c r="V1590" s="54">
        <f t="shared" si="367"/>
        <v>600000</v>
      </c>
      <c r="W1590" s="54">
        <f>ROUNDUP(装备强化!$F$3*INDEX(装备强化!$C$12:$C$26,MATCH(装备强化附表!W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336</v>
      </c>
      <c r="X1590" s="54">
        <f t="shared" si="368"/>
        <v>672000</v>
      </c>
      <c r="Y1590" s="54">
        <f>ROUNDUP(装备强化!$F$3*INDEX(装备强化!$C$12:$C$26,MATCH(装备强化附表!Y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372</v>
      </c>
      <c r="Z1590" s="54">
        <f t="shared" si="369"/>
        <v>744000</v>
      </c>
      <c r="AA1590" s="54">
        <f>ROUNDUP(装备强化!$F$3*INDEX(装备强化!$C$12:$C$26,MATCH(装备强化附表!AA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653</v>
      </c>
      <c r="AB1590" s="54">
        <f t="shared" si="370"/>
        <v>1306000</v>
      </c>
      <c r="AC1590" s="54">
        <f>ROUNDUP(装备强化!$F$3*INDEX(装备强化!$C$12:$C$26,MATCH(装备强化附表!AC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725</v>
      </c>
      <c r="AD1590" s="54">
        <f t="shared" si="371"/>
        <v>1450000</v>
      </c>
      <c r="AE1590" s="54">
        <f>ROUNDUP(装备强化!$F$3*INDEX(装备强化!$C$12:$C$26,MATCH(装备强化附表!AE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798</v>
      </c>
      <c r="AF1590" s="54">
        <f t="shared" si="372"/>
        <v>1596000</v>
      </c>
      <c r="AG1590" s="54">
        <f>ROUNDUP(装备强化!$F$3*INDEX(装备强化!$C$12:$C$26,MATCH(装备强化附表!AG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870</v>
      </c>
      <c r="AH1590" s="54">
        <f t="shared" si="373"/>
        <v>1740000</v>
      </c>
      <c r="AI1590" s="54">
        <f>ROUNDUP(装备强化!$F$3*INDEX(装备强化!$C$12:$C$26,MATCH(装备强化附表!AI$1,装备强化!$B$12:$B$26,0))*INDEX(装备强化!$G$12:$G$16,MATCH(装备强化附表!$D1590,装备强化!$F$12:$F$16,0))*(INDEX(装备强化!$K$12:$K$26,MATCH(装备强化附表!$E1590,装备强化!$J$12:$J$26,0))+IF($B1590=1,装备强化!$K$28,0))*INDEX(装备强化!$O$12:$O$21,MATCH(装备强化附表!$C1590,装备强化!$N$12:$N$21,0)),0)</f>
        <v>943</v>
      </c>
      <c r="AJ1590" s="54">
        <f t="shared" si="374"/>
        <v>1886000</v>
      </c>
    </row>
    <row r="1591" spans="1:36">
      <c r="A1591" t="s">
        <v>1679</v>
      </c>
      <c r="B1591">
        <v>0</v>
      </c>
      <c r="C1591" t="s">
        <v>131</v>
      </c>
      <c r="D1591" t="s">
        <v>315</v>
      </c>
      <c r="E1591">
        <v>60</v>
      </c>
      <c r="F1591" t="s">
        <v>232</v>
      </c>
      <c r="G1591" s="54">
        <f>ROUNDUP(装备强化!$F$3*INDEX(装备强化!$C$12:$C$26,MATCH(装备强化附表!G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37</v>
      </c>
      <c r="H1591" s="54">
        <f t="shared" si="360"/>
        <v>74000</v>
      </c>
      <c r="I1591" s="54">
        <f>ROUNDUP(装备强化!$F$3*INDEX(装备强化!$C$12:$C$26,MATCH(装备强化附表!I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55</v>
      </c>
      <c r="J1591" s="54">
        <f t="shared" si="361"/>
        <v>110000</v>
      </c>
      <c r="K1591" s="54">
        <f>ROUNDUP(装备强化!$F$3*INDEX(装备强化!$C$12:$C$26,MATCH(装备强化附表!K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82</v>
      </c>
      <c r="L1591" s="54">
        <f t="shared" si="362"/>
        <v>164000</v>
      </c>
      <c r="M1591" s="54">
        <f>ROUNDUP(装备强化!$F$3*INDEX(装备强化!$C$12:$C$26,MATCH(装备强化附表!M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100</v>
      </c>
      <c r="N1591" s="54">
        <f t="shared" si="363"/>
        <v>200000</v>
      </c>
      <c r="O1591" s="54">
        <f>ROUNDUP(装备强化!$F$3*INDEX(装备强化!$C$12:$C$26,MATCH(装备强化附表!O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127</v>
      </c>
      <c r="P1591" s="54">
        <f t="shared" si="364"/>
        <v>254000</v>
      </c>
      <c r="Q1591" s="54">
        <f>ROUNDUP(装备强化!$F$3*INDEX(装备强化!$C$12:$C$26,MATCH(装备强化附表!Q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227</v>
      </c>
      <c r="R1591" s="54">
        <f t="shared" si="365"/>
        <v>454000</v>
      </c>
      <c r="S1591" s="54">
        <f>ROUNDUP(装备强化!$F$3*INDEX(装备强化!$C$12:$C$26,MATCH(装备强化附表!S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263</v>
      </c>
      <c r="T1591" s="54">
        <f t="shared" si="366"/>
        <v>526000</v>
      </c>
      <c r="U1591" s="54">
        <f>ROUNDUP(装备强化!$F$3*INDEX(装备强化!$C$12:$C$26,MATCH(装备强化附表!U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300</v>
      </c>
      <c r="V1591" s="54">
        <f t="shared" si="367"/>
        <v>600000</v>
      </c>
      <c r="W1591" s="54">
        <f>ROUNDUP(装备强化!$F$3*INDEX(装备强化!$C$12:$C$26,MATCH(装备强化附表!W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336</v>
      </c>
      <c r="X1591" s="54">
        <f t="shared" si="368"/>
        <v>672000</v>
      </c>
      <c r="Y1591" s="54">
        <f>ROUNDUP(装备强化!$F$3*INDEX(装备强化!$C$12:$C$26,MATCH(装备强化附表!Y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372</v>
      </c>
      <c r="Z1591" s="54">
        <f t="shared" si="369"/>
        <v>744000</v>
      </c>
      <c r="AA1591" s="54">
        <f>ROUNDUP(装备强化!$F$3*INDEX(装备强化!$C$12:$C$26,MATCH(装备强化附表!AA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653</v>
      </c>
      <c r="AB1591" s="54">
        <f t="shared" si="370"/>
        <v>1306000</v>
      </c>
      <c r="AC1591" s="54">
        <f>ROUNDUP(装备强化!$F$3*INDEX(装备强化!$C$12:$C$26,MATCH(装备强化附表!AC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725</v>
      </c>
      <c r="AD1591" s="54">
        <f t="shared" si="371"/>
        <v>1450000</v>
      </c>
      <c r="AE1591" s="54">
        <f>ROUNDUP(装备强化!$F$3*INDEX(装备强化!$C$12:$C$26,MATCH(装备强化附表!AE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798</v>
      </c>
      <c r="AF1591" s="54">
        <f t="shared" si="372"/>
        <v>1596000</v>
      </c>
      <c r="AG1591" s="54">
        <f>ROUNDUP(装备强化!$F$3*INDEX(装备强化!$C$12:$C$26,MATCH(装备强化附表!AG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870</v>
      </c>
      <c r="AH1591" s="54">
        <f t="shared" si="373"/>
        <v>1740000</v>
      </c>
      <c r="AI1591" s="54">
        <f>ROUNDUP(装备强化!$F$3*INDEX(装备强化!$C$12:$C$26,MATCH(装备强化附表!AI$1,装备强化!$B$12:$B$26,0))*INDEX(装备强化!$G$12:$G$16,MATCH(装备强化附表!$D1591,装备强化!$F$12:$F$16,0))*(INDEX(装备强化!$K$12:$K$26,MATCH(装备强化附表!$E1591,装备强化!$J$12:$J$26,0))+IF($B1591=1,装备强化!$K$28,0))*INDEX(装备强化!$O$12:$O$21,MATCH(装备强化附表!$C1591,装备强化!$N$12:$N$21,0)),0)</f>
        <v>943</v>
      </c>
      <c r="AJ1591" s="54">
        <f t="shared" si="374"/>
        <v>1886000</v>
      </c>
    </row>
    <row r="1592" spans="1:36">
      <c r="A1592" t="s">
        <v>1684</v>
      </c>
      <c r="B1592">
        <v>0</v>
      </c>
      <c r="C1592" t="s">
        <v>132</v>
      </c>
      <c r="D1592" t="s">
        <v>315</v>
      </c>
      <c r="E1592">
        <v>60</v>
      </c>
      <c r="F1592" t="s">
        <v>232</v>
      </c>
      <c r="G1592" s="54">
        <f>ROUNDUP(装备强化!$F$3*INDEX(装备强化!$C$12:$C$26,MATCH(装备强化附表!G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22</v>
      </c>
      <c r="H1592" s="54">
        <f t="shared" si="360"/>
        <v>44000</v>
      </c>
      <c r="I1592" s="54">
        <f>ROUNDUP(装备强化!$F$3*INDEX(装备强化!$C$12:$C$26,MATCH(装备强化附表!I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33</v>
      </c>
      <c r="J1592" s="54">
        <f t="shared" si="361"/>
        <v>66000</v>
      </c>
      <c r="K1592" s="54">
        <f>ROUNDUP(装备强化!$F$3*INDEX(装备强化!$C$12:$C$26,MATCH(装备强化附表!K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49</v>
      </c>
      <c r="L1592" s="54">
        <f t="shared" si="362"/>
        <v>98000</v>
      </c>
      <c r="M1592" s="54">
        <f>ROUNDUP(装备强化!$F$3*INDEX(装备强化!$C$12:$C$26,MATCH(装备强化附表!M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60</v>
      </c>
      <c r="N1592" s="54">
        <f t="shared" si="363"/>
        <v>120000</v>
      </c>
      <c r="O1592" s="54">
        <f>ROUNDUP(装备强化!$F$3*INDEX(装备强化!$C$12:$C$26,MATCH(装备强化附表!O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77</v>
      </c>
      <c r="P1592" s="54">
        <f t="shared" si="364"/>
        <v>154000</v>
      </c>
      <c r="Q1592" s="54">
        <f>ROUNDUP(装备强化!$F$3*INDEX(装备强化!$C$12:$C$26,MATCH(装备强化附表!Q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136</v>
      </c>
      <c r="R1592" s="54">
        <f t="shared" si="365"/>
        <v>272000</v>
      </c>
      <c r="S1592" s="54">
        <f>ROUNDUP(装备强化!$F$3*INDEX(装备强化!$C$12:$C$26,MATCH(装备强化附表!S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158</v>
      </c>
      <c r="T1592" s="54">
        <f t="shared" si="366"/>
        <v>316000</v>
      </c>
      <c r="U1592" s="54">
        <f>ROUNDUP(装备强化!$F$3*INDEX(装备强化!$C$12:$C$26,MATCH(装备强化附表!U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180</v>
      </c>
      <c r="V1592" s="54">
        <f t="shared" si="367"/>
        <v>360000</v>
      </c>
      <c r="W1592" s="54">
        <f>ROUNDUP(装备强化!$F$3*INDEX(装备强化!$C$12:$C$26,MATCH(装备强化附表!W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202</v>
      </c>
      <c r="X1592" s="54">
        <f t="shared" si="368"/>
        <v>404000</v>
      </c>
      <c r="Y1592" s="54">
        <f>ROUNDUP(装备强化!$F$3*INDEX(装备强化!$C$12:$C$26,MATCH(装备强化附表!Y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223</v>
      </c>
      <c r="Z1592" s="54">
        <f t="shared" si="369"/>
        <v>446000</v>
      </c>
      <c r="AA1592" s="54">
        <f>ROUNDUP(装备强化!$F$3*INDEX(装备强化!$C$12:$C$26,MATCH(装备强化附表!AA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392</v>
      </c>
      <c r="AB1592" s="54">
        <f t="shared" si="370"/>
        <v>784000</v>
      </c>
      <c r="AC1592" s="54">
        <f>ROUNDUP(装备强化!$F$3*INDEX(装备强化!$C$12:$C$26,MATCH(装备强化附表!AC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435</v>
      </c>
      <c r="AD1592" s="54">
        <f t="shared" si="371"/>
        <v>870000</v>
      </c>
      <c r="AE1592" s="54">
        <f>ROUNDUP(装备强化!$F$3*INDEX(装备强化!$C$12:$C$26,MATCH(装备强化附表!AE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479</v>
      </c>
      <c r="AF1592" s="54">
        <f t="shared" si="372"/>
        <v>958000</v>
      </c>
      <c r="AG1592" s="54">
        <f>ROUNDUP(装备强化!$F$3*INDEX(装备强化!$C$12:$C$26,MATCH(装备强化附表!AG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522</v>
      </c>
      <c r="AH1592" s="54">
        <f t="shared" si="373"/>
        <v>1044000</v>
      </c>
      <c r="AI1592" s="54">
        <f>ROUNDUP(装备强化!$F$3*INDEX(装备强化!$C$12:$C$26,MATCH(装备强化附表!AI$1,装备强化!$B$12:$B$26,0))*INDEX(装备强化!$G$12:$G$16,MATCH(装备强化附表!$D1592,装备强化!$F$12:$F$16,0))*(INDEX(装备强化!$K$12:$K$26,MATCH(装备强化附表!$E1592,装备强化!$J$12:$J$26,0))+IF($B1592=1,装备强化!$K$28,0))*INDEX(装备强化!$O$12:$O$21,MATCH(装备强化附表!$C1592,装备强化!$N$12:$N$21,0)),0)</f>
        <v>566</v>
      </c>
      <c r="AJ1592" s="54">
        <f t="shared" si="374"/>
        <v>1132000</v>
      </c>
    </row>
    <row r="1593" spans="1:36">
      <c r="A1593" t="s">
        <v>1689</v>
      </c>
      <c r="B1593">
        <v>0</v>
      </c>
      <c r="C1593" t="s">
        <v>127</v>
      </c>
      <c r="D1593" t="s">
        <v>315</v>
      </c>
      <c r="E1593">
        <v>60</v>
      </c>
      <c r="F1593" t="s">
        <v>135</v>
      </c>
      <c r="G1593" s="54">
        <f>ROUNDUP(装备强化!$F$3*INDEX(装备强化!$C$12:$C$26,MATCH(装备强化附表!G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73</v>
      </c>
      <c r="H1593" s="54">
        <f t="shared" si="360"/>
        <v>146000</v>
      </c>
      <c r="I1593" s="54">
        <f>ROUNDUP(装备强化!$F$3*INDEX(装备强化!$C$12:$C$26,MATCH(装备强化附表!I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109</v>
      </c>
      <c r="J1593" s="54">
        <f t="shared" si="361"/>
        <v>218000</v>
      </c>
      <c r="K1593" s="54">
        <f>ROUNDUP(装备强化!$F$3*INDEX(装备强化!$C$12:$C$26,MATCH(装备强化附表!K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164</v>
      </c>
      <c r="L1593" s="54">
        <f t="shared" si="362"/>
        <v>328000</v>
      </c>
      <c r="M1593" s="54">
        <f>ROUNDUP(装备强化!$F$3*INDEX(装备强化!$C$12:$C$26,MATCH(装备强化附表!M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200</v>
      </c>
      <c r="N1593" s="54">
        <f t="shared" si="363"/>
        <v>400000</v>
      </c>
      <c r="O1593" s="54">
        <f>ROUNDUP(装备强化!$F$3*INDEX(装备强化!$C$12:$C$26,MATCH(装备强化附表!O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254</v>
      </c>
      <c r="P1593" s="54">
        <f t="shared" si="364"/>
        <v>508000</v>
      </c>
      <c r="Q1593" s="54">
        <f>ROUNDUP(装备强化!$F$3*INDEX(装备强化!$C$12:$C$26,MATCH(装备强化附表!Q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454</v>
      </c>
      <c r="R1593" s="54">
        <f t="shared" si="365"/>
        <v>908000</v>
      </c>
      <c r="S1593" s="54">
        <f>ROUNDUP(装备强化!$F$3*INDEX(装备强化!$C$12:$C$26,MATCH(装备强化附表!S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526</v>
      </c>
      <c r="T1593" s="54">
        <f t="shared" si="366"/>
        <v>1052000</v>
      </c>
      <c r="U1593" s="54">
        <f>ROUNDUP(装备强化!$F$3*INDEX(装备强化!$C$12:$C$26,MATCH(装备强化附表!U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599</v>
      </c>
      <c r="V1593" s="54">
        <f t="shared" si="367"/>
        <v>1198000</v>
      </c>
      <c r="W1593" s="54">
        <f>ROUNDUP(装备强化!$F$3*INDEX(装备强化!$C$12:$C$26,MATCH(装备强化附表!W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671</v>
      </c>
      <c r="X1593" s="54">
        <f t="shared" si="368"/>
        <v>1342000</v>
      </c>
      <c r="Y1593" s="54">
        <f>ROUNDUP(装备强化!$F$3*INDEX(装备强化!$C$12:$C$26,MATCH(装备强化附表!Y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744</v>
      </c>
      <c r="Z1593" s="54">
        <f t="shared" si="369"/>
        <v>1488000</v>
      </c>
      <c r="AA1593" s="54">
        <f>ROUNDUP(装备强化!$F$3*INDEX(装备强化!$C$12:$C$26,MATCH(装备强化附表!AA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1305</v>
      </c>
      <c r="AB1593" s="54">
        <f t="shared" si="370"/>
        <v>2610000</v>
      </c>
      <c r="AC1593" s="54">
        <f>ROUNDUP(装备强化!$F$3*INDEX(装备强化!$C$12:$C$26,MATCH(装备强化附表!AC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1450</v>
      </c>
      <c r="AD1593" s="54">
        <f t="shared" si="371"/>
        <v>2900000</v>
      </c>
      <c r="AE1593" s="54">
        <f>ROUNDUP(装备强化!$F$3*INDEX(装备强化!$C$12:$C$26,MATCH(装备强化附表!AE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1595</v>
      </c>
      <c r="AF1593" s="54">
        <f t="shared" si="372"/>
        <v>3190000</v>
      </c>
      <c r="AG1593" s="54">
        <f>ROUNDUP(装备强化!$F$3*INDEX(装备强化!$C$12:$C$26,MATCH(装备强化附表!AG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1740</v>
      </c>
      <c r="AH1593" s="54">
        <f t="shared" si="373"/>
        <v>3480000</v>
      </c>
      <c r="AI1593" s="54">
        <f>ROUNDUP(装备强化!$F$3*INDEX(装备强化!$C$12:$C$26,MATCH(装备强化附表!AI$1,装备强化!$B$12:$B$26,0))*INDEX(装备强化!$G$12:$G$16,MATCH(装备强化附表!$D1593,装备强化!$F$12:$F$16,0))*(INDEX(装备强化!$K$12:$K$26,MATCH(装备强化附表!$E1593,装备强化!$J$12:$J$26,0))+IF($B1593=1,装备强化!$K$28,0))*INDEX(装备强化!$O$12:$O$21,MATCH(装备强化附表!$C1593,装备强化!$N$12:$N$21,0)),0)</f>
        <v>1885</v>
      </c>
      <c r="AJ1593" s="54">
        <f t="shared" si="374"/>
        <v>3770000</v>
      </c>
    </row>
    <row r="1594" spans="1:36">
      <c r="A1594" t="s">
        <v>1694</v>
      </c>
      <c r="B1594">
        <v>1</v>
      </c>
      <c r="C1594" t="s">
        <v>127</v>
      </c>
      <c r="D1594" t="s">
        <v>315</v>
      </c>
      <c r="E1594">
        <v>60</v>
      </c>
      <c r="F1594" t="s">
        <v>135</v>
      </c>
      <c r="G1594" s="54">
        <f>ROUNDUP(装备强化!$F$3*INDEX(装备强化!$C$12:$C$26,MATCH(装备强化附表!G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88</v>
      </c>
      <c r="H1594" s="54">
        <f t="shared" si="360"/>
        <v>176000</v>
      </c>
      <c r="I1594" s="54">
        <f>ROUNDUP(装备强化!$F$3*INDEX(装备强化!$C$12:$C$26,MATCH(装备强化附表!I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132</v>
      </c>
      <c r="J1594" s="54">
        <f t="shared" si="361"/>
        <v>264000</v>
      </c>
      <c r="K1594" s="54">
        <f>ROUNDUP(装备强化!$F$3*INDEX(装备强化!$C$12:$C$26,MATCH(装备强化附表!K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197</v>
      </c>
      <c r="L1594" s="54">
        <f t="shared" si="362"/>
        <v>394000</v>
      </c>
      <c r="M1594" s="54">
        <f>ROUNDUP(装备强化!$F$3*INDEX(装备强化!$C$12:$C$26,MATCH(装备强化附表!M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241</v>
      </c>
      <c r="N1594" s="54">
        <f t="shared" si="363"/>
        <v>482000</v>
      </c>
      <c r="O1594" s="54">
        <f>ROUNDUP(装备强化!$F$3*INDEX(装备强化!$C$12:$C$26,MATCH(装备强化附表!O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307</v>
      </c>
      <c r="P1594" s="54">
        <f t="shared" si="364"/>
        <v>614000</v>
      </c>
      <c r="Q1594" s="54">
        <f>ROUNDUP(装备强化!$F$3*INDEX(装备强化!$C$12:$C$26,MATCH(装备强化附表!Q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547</v>
      </c>
      <c r="R1594" s="54">
        <f t="shared" si="365"/>
        <v>1094000</v>
      </c>
      <c r="S1594" s="54">
        <f>ROUNDUP(装备强化!$F$3*INDEX(装备强化!$C$12:$C$26,MATCH(装备强化附表!S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635</v>
      </c>
      <c r="T1594" s="54">
        <f t="shared" si="366"/>
        <v>1270000</v>
      </c>
      <c r="U1594" s="54">
        <f>ROUNDUP(装备强化!$F$3*INDEX(装备强化!$C$12:$C$26,MATCH(装备强化附表!U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722</v>
      </c>
      <c r="V1594" s="54">
        <f t="shared" si="367"/>
        <v>1444000</v>
      </c>
      <c r="W1594" s="54">
        <f>ROUNDUP(装备强化!$F$3*INDEX(装备强化!$C$12:$C$26,MATCH(装备强化附表!W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810</v>
      </c>
      <c r="X1594" s="54">
        <f t="shared" si="368"/>
        <v>1620000</v>
      </c>
      <c r="Y1594" s="54">
        <f>ROUNDUP(装备强化!$F$3*INDEX(装备强化!$C$12:$C$26,MATCH(装备强化附表!Y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897</v>
      </c>
      <c r="Z1594" s="54">
        <f t="shared" si="369"/>
        <v>1794000</v>
      </c>
      <c r="AA1594" s="54">
        <f>ROUNDUP(装备强化!$F$3*INDEX(装备强化!$C$12:$C$26,MATCH(装备强化附表!AA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1575</v>
      </c>
      <c r="AB1594" s="54">
        <f t="shared" si="370"/>
        <v>3150000</v>
      </c>
      <c r="AC1594" s="54">
        <f>ROUNDUP(装备强化!$F$3*INDEX(装备强化!$C$12:$C$26,MATCH(装备强化附表!AC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1750</v>
      </c>
      <c r="AD1594" s="54">
        <f t="shared" si="371"/>
        <v>3500000</v>
      </c>
      <c r="AE1594" s="54">
        <f>ROUNDUP(装备强化!$F$3*INDEX(装备强化!$C$12:$C$26,MATCH(装备强化附表!AE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1925</v>
      </c>
      <c r="AF1594" s="54">
        <f t="shared" si="372"/>
        <v>3850000</v>
      </c>
      <c r="AG1594" s="54">
        <f>ROUNDUP(装备强化!$F$3*INDEX(装备强化!$C$12:$C$26,MATCH(装备强化附表!AG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2100</v>
      </c>
      <c r="AH1594" s="54">
        <f t="shared" si="373"/>
        <v>4200000</v>
      </c>
      <c r="AI1594" s="54">
        <f>ROUNDUP(装备强化!$F$3*INDEX(装备强化!$C$12:$C$26,MATCH(装备强化附表!AI$1,装备强化!$B$12:$B$26,0))*INDEX(装备强化!$G$12:$G$16,MATCH(装备强化附表!$D1594,装备强化!$F$12:$F$16,0))*(INDEX(装备强化!$K$12:$K$26,MATCH(装备强化附表!$E1594,装备强化!$J$12:$J$26,0))+IF($B1594=1,装备强化!$K$28,0))*INDEX(装备强化!$O$12:$O$21,MATCH(装备强化附表!$C1594,装备强化!$N$12:$N$21,0)),0)</f>
        <v>2275</v>
      </c>
      <c r="AJ1594" s="54">
        <f t="shared" si="374"/>
        <v>4550000</v>
      </c>
    </row>
    <row r="1595" spans="1:36">
      <c r="A1595" t="s">
        <v>1699</v>
      </c>
      <c r="B1595">
        <v>0</v>
      </c>
      <c r="C1595" t="s">
        <v>128</v>
      </c>
      <c r="D1595" t="s">
        <v>315</v>
      </c>
      <c r="E1595">
        <v>60</v>
      </c>
      <c r="F1595" t="s">
        <v>135</v>
      </c>
      <c r="G1595" s="54">
        <f>ROUNDUP(装备强化!$F$3*INDEX(装备强化!$C$12:$C$26,MATCH(装备强化附表!G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46</v>
      </c>
      <c r="H1595" s="54">
        <f t="shared" si="360"/>
        <v>92000</v>
      </c>
      <c r="I1595" s="54">
        <f>ROUNDUP(装备强化!$F$3*INDEX(装备强化!$C$12:$C$26,MATCH(装备强化附表!I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68</v>
      </c>
      <c r="J1595" s="54">
        <f t="shared" si="361"/>
        <v>136000</v>
      </c>
      <c r="K1595" s="54">
        <f>ROUNDUP(装备强化!$F$3*INDEX(装备强化!$C$12:$C$26,MATCH(装备强化附表!K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102</v>
      </c>
      <c r="L1595" s="54">
        <f t="shared" si="362"/>
        <v>204000</v>
      </c>
      <c r="M1595" s="54">
        <f>ROUNDUP(装备强化!$F$3*INDEX(装备强化!$C$12:$C$26,MATCH(装备强化附表!M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125</v>
      </c>
      <c r="N1595" s="54">
        <f t="shared" si="363"/>
        <v>250000</v>
      </c>
      <c r="O1595" s="54">
        <f>ROUNDUP(装备强化!$F$3*INDEX(装备强化!$C$12:$C$26,MATCH(装备强化附表!O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159</v>
      </c>
      <c r="P1595" s="54">
        <f t="shared" si="364"/>
        <v>318000</v>
      </c>
      <c r="Q1595" s="54">
        <f>ROUNDUP(装备强化!$F$3*INDEX(装备强化!$C$12:$C$26,MATCH(装备强化附表!Q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284</v>
      </c>
      <c r="R1595" s="54">
        <f t="shared" si="365"/>
        <v>568000</v>
      </c>
      <c r="S1595" s="54">
        <f>ROUNDUP(装备强化!$F$3*INDEX(装备强化!$C$12:$C$26,MATCH(装备强化附表!S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329</v>
      </c>
      <c r="T1595" s="54">
        <f t="shared" si="366"/>
        <v>658000</v>
      </c>
      <c r="U1595" s="54">
        <f>ROUNDUP(装备强化!$F$3*INDEX(装备强化!$C$12:$C$26,MATCH(装备强化附表!U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374</v>
      </c>
      <c r="V1595" s="54">
        <f t="shared" si="367"/>
        <v>748000</v>
      </c>
      <c r="W1595" s="54">
        <f>ROUNDUP(装备强化!$F$3*INDEX(装备强化!$C$12:$C$26,MATCH(装备强化附表!W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420</v>
      </c>
      <c r="X1595" s="54">
        <f t="shared" si="368"/>
        <v>840000</v>
      </c>
      <c r="Y1595" s="54">
        <f>ROUNDUP(装备强化!$F$3*INDEX(装备强化!$C$12:$C$26,MATCH(装备强化附表!Y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465</v>
      </c>
      <c r="Z1595" s="54">
        <f t="shared" si="369"/>
        <v>930000</v>
      </c>
      <c r="AA1595" s="54">
        <f>ROUNDUP(装备强化!$F$3*INDEX(装备强化!$C$12:$C$26,MATCH(装备强化附表!AA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816</v>
      </c>
      <c r="AB1595" s="54">
        <f t="shared" si="370"/>
        <v>1632000</v>
      </c>
      <c r="AC1595" s="54">
        <f>ROUNDUP(装备强化!$F$3*INDEX(装备强化!$C$12:$C$26,MATCH(装备强化附表!AC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907</v>
      </c>
      <c r="AD1595" s="54">
        <f t="shared" si="371"/>
        <v>1814000</v>
      </c>
      <c r="AE1595" s="54">
        <f>ROUNDUP(装备强化!$F$3*INDEX(装备强化!$C$12:$C$26,MATCH(装备强化附表!AE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997</v>
      </c>
      <c r="AF1595" s="54">
        <f t="shared" si="372"/>
        <v>1994000</v>
      </c>
      <c r="AG1595" s="54">
        <f>ROUNDUP(装备强化!$F$3*INDEX(装备强化!$C$12:$C$26,MATCH(装备强化附表!AG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1088</v>
      </c>
      <c r="AH1595" s="54">
        <f t="shared" si="373"/>
        <v>2176000</v>
      </c>
      <c r="AI1595" s="54">
        <f>ROUNDUP(装备强化!$F$3*INDEX(装备强化!$C$12:$C$26,MATCH(装备强化附表!AI$1,装备强化!$B$12:$B$26,0))*INDEX(装备强化!$G$12:$G$16,MATCH(装备强化附表!$D1595,装备强化!$F$12:$F$16,0))*(INDEX(装备强化!$K$12:$K$26,MATCH(装备强化附表!$E1595,装备强化!$J$12:$J$26,0))+IF($B1595=1,装备强化!$K$28,0))*INDEX(装备强化!$O$12:$O$21,MATCH(装备强化附表!$C1595,装备强化!$N$12:$N$21,0)),0)</f>
        <v>1179</v>
      </c>
      <c r="AJ1595" s="54">
        <f t="shared" si="374"/>
        <v>2358000</v>
      </c>
    </row>
    <row r="1596" spans="1:36">
      <c r="A1596" t="s">
        <v>1704</v>
      </c>
      <c r="B1596">
        <v>1</v>
      </c>
      <c r="C1596" t="s">
        <v>128</v>
      </c>
      <c r="D1596" t="s">
        <v>315</v>
      </c>
      <c r="E1596">
        <v>60</v>
      </c>
      <c r="F1596" t="s">
        <v>135</v>
      </c>
      <c r="G1596" s="54">
        <f>ROUNDUP(装备强化!$F$3*INDEX(装备强化!$C$12:$C$26,MATCH(装备强化附表!G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55</v>
      </c>
      <c r="H1596" s="54">
        <f t="shared" si="360"/>
        <v>110000</v>
      </c>
      <c r="I1596" s="54">
        <f>ROUNDUP(装备强化!$F$3*INDEX(装备强化!$C$12:$C$26,MATCH(装备强化附表!I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83</v>
      </c>
      <c r="J1596" s="54">
        <f t="shared" si="361"/>
        <v>166000</v>
      </c>
      <c r="K1596" s="54">
        <f>ROUNDUP(装备强化!$F$3*INDEX(装备强化!$C$12:$C$26,MATCH(装备强化附表!K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124</v>
      </c>
      <c r="L1596" s="54">
        <f t="shared" si="362"/>
        <v>248000</v>
      </c>
      <c r="M1596" s="54">
        <f>ROUNDUP(装备强化!$F$3*INDEX(装备强化!$C$12:$C$26,MATCH(装备强化附表!M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151</v>
      </c>
      <c r="N1596" s="54">
        <f t="shared" si="363"/>
        <v>302000</v>
      </c>
      <c r="O1596" s="54">
        <f>ROUNDUP(装备强化!$F$3*INDEX(装备强化!$C$12:$C$26,MATCH(装备强化附表!O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192</v>
      </c>
      <c r="P1596" s="54">
        <f t="shared" si="364"/>
        <v>384000</v>
      </c>
      <c r="Q1596" s="54">
        <f>ROUNDUP(装备强化!$F$3*INDEX(装备强化!$C$12:$C$26,MATCH(装备强化附表!Q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342</v>
      </c>
      <c r="R1596" s="54">
        <f t="shared" si="365"/>
        <v>684000</v>
      </c>
      <c r="S1596" s="54">
        <f>ROUNDUP(装备强化!$F$3*INDEX(装备强化!$C$12:$C$26,MATCH(装备强化附表!S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397</v>
      </c>
      <c r="T1596" s="54">
        <f t="shared" si="366"/>
        <v>794000</v>
      </c>
      <c r="U1596" s="54">
        <f>ROUNDUP(装备强化!$F$3*INDEX(装备强化!$C$12:$C$26,MATCH(装备强化附表!U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452</v>
      </c>
      <c r="V1596" s="54">
        <f t="shared" si="367"/>
        <v>904000</v>
      </c>
      <c r="W1596" s="54">
        <f>ROUNDUP(装备强化!$F$3*INDEX(装备强化!$C$12:$C$26,MATCH(装备强化附表!W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506</v>
      </c>
      <c r="X1596" s="54">
        <f t="shared" si="368"/>
        <v>1012000</v>
      </c>
      <c r="Y1596" s="54">
        <f>ROUNDUP(装备强化!$F$3*INDEX(装备强化!$C$12:$C$26,MATCH(装备强化附表!Y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561</v>
      </c>
      <c r="Z1596" s="54">
        <f t="shared" si="369"/>
        <v>1122000</v>
      </c>
      <c r="AA1596" s="54">
        <f>ROUNDUP(装备强化!$F$3*INDEX(装备强化!$C$12:$C$26,MATCH(装备强化附表!AA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985</v>
      </c>
      <c r="AB1596" s="54">
        <f t="shared" si="370"/>
        <v>1970000</v>
      </c>
      <c r="AC1596" s="54">
        <f>ROUNDUP(装备强化!$F$3*INDEX(装备强化!$C$12:$C$26,MATCH(装备强化附表!AC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1094</v>
      </c>
      <c r="AD1596" s="54">
        <f t="shared" si="371"/>
        <v>2188000</v>
      </c>
      <c r="AE1596" s="54">
        <f>ROUNDUP(装备强化!$F$3*INDEX(装备强化!$C$12:$C$26,MATCH(装备强化附表!AE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1204</v>
      </c>
      <c r="AF1596" s="54">
        <f t="shared" si="372"/>
        <v>2408000</v>
      </c>
      <c r="AG1596" s="54">
        <f>ROUNDUP(装备强化!$F$3*INDEX(装备强化!$C$12:$C$26,MATCH(装备强化附表!AG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1313</v>
      </c>
      <c r="AH1596" s="54">
        <f t="shared" si="373"/>
        <v>2626000</v>
      </c>
      <c r="AI1596" s="54">
        <f>ROUNDUP(装备强化!$F$3*INDEX(装备强化!$C$12:$C$26,MATCH(装备强化附表!AI$1,装备强化!$B$12:$B$26,0))*INDEX(装备强化!$G$12:$G$16,MATCH(装备强化附表!$D1596,装备强化!$F$12:$F$16,0))*(INDEX(装备强化!$K$12:$K$26,MATCH(装备强化附表!$E1596,装备强化!$J$12:$J$26,0))+IF($B1596=1,装备强化!$K$28,0))*INDEX(装备强化!$O$12:$O$21,MATCH(装备强化附表!$C1596,装备强化!$N$12:$N$21,0)),0)</f>
        <v>1422</v>
      </c>
      <c r="AJ1596" s="54">
        <f t="shared" si="374"/>
        <v>2844000</v>
      </c>
    </row>
    <row r="1597" spans="1:36">
      <c r="A1597" t="s">
        <v>1709</v>
      </c>
      <c r="B1597">
        <v>0</v>
      </c>
      <c r="C1597" t="s">
        <v>127</v>
      </c>
      <c r="D1597" t="s">
        <v>315</v>
      </c>
      <c r="E1597">
        <v>60</v>
      </c>
      <c r="F1597" t="s">
        <v>139</v>
      </c>
      <c r="G1597" s="54">
        <f>ROUNDUP(装备强化!$F$3*INDEX(装备强化!$C$12:$C$26,MATCH(装备强化附表!G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73</v>
      </c>
      <c r="H1597" s="54">
        <f t="shared" si="360"/>
        <v>146000</v>
      </c>
      <c r="I1597" s="54">
        <f>ROUNDUP(装备强化!$F$3*INDEX(装备强化!$C$12:$C$26,MATCH(装备强化附表!I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109</v>
      </c>
      <c r="J1597" s="54">
        <f t="shared" si="361"/>
        <v>218000</v>
      </c>
      <c r="K1597" s="54">
        <f>ROUNDUP(装备强化!$F$3*INDEX(装备强化!$C$12:$C$26,MATCH(装备强化附表!K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164</v>
      </c>
      <c r="L1597" s="54">
        <f t="shared" si="362"/>
        <v>328000</v>
      </c>
      <c r="M1597" s="54">
        <f>ROUNDUP(装备强化!$F$3*INDEX(装备强化!$C$12:$C$26,MATCH(装备强化附表!M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200</v>
      </c>
      <c r="N1597" s="54">
        <f t="shared" si="363"/>
        <v>400000</v>
      </c>
      <c r="O1597" s="54">
        <f>ROUNDUP(装备强化!$F$3*INDEX(装备强化!$C$12:$C$26,MATCH(装备强化附表!O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254</v>
      </c>
      <c r="P1597" s="54">
        <f t="shared" si="364"/>
        <v>508000</v>
      </c>
      <c r="Q1597" s="54">
        <f>ROUNDUP(装备强化!$F$3*INDEX(装备强化!$C$12:$C$26,MATCH(装备强化附表!Q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454</v>
      </c>
      <c r="R1597" s="54">
        <f t="shared" si="365"/>
        <v>908000</v>
      </c>
      <c r="S1597" s="54">
        <f>ROUNDUP(装备强化!$F$3*INDEX(装备强化!$C$12:$C$26,MATCH(装备强化附表!S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526</v>
      </c>
      <c r="T1597" s="54">
        <f t="shared" si="366"/>
        <v>1052000</v>
      </c>
      <c r="U1597" s="54">
        <f>ROUNDUP(装备强化!$F$3*INDEX(装备强化!$C$12:$C$26,MATCH(装备强化附表!U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599</v>
      </c>
      <c r="V1597" s="54">
        <f t="shared" si="367"/>
        <v>1198000</v>
      </c>
      <c r="W1597" s="54">
        <f>ROUNDUP(装备强化!$F$3*INDEX(装备强化!$C$12:$C$26,MATCH(装备强化附表!W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671</v>
      </c>
      <c r="X1597" s="54">
        <f t="shared" si="368"/>
        <v>1342000</v>
      </c>
      <c r="Y1597" s="54">
        <f>ROUNDUP(装备强化!$F$3*INDEX(装备强化!$C$12:$C$26,MATCH(装备强化附表!Y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744</v>
      </c>
      <c r="Z1597" s="54">
        <f t="shared" si="369"/>
        <v>1488000</v>
      </c>
      <c r="AA1597" s="54">
        <f>ROUNDUP(装备强化!$F$3*INDEX(装备强化!$C$12:$C$26,MATCH(装备强化附表!AA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1305</v>
      </c>
      <c r="AB1597" s="54">
        <f t="shared" si="370"/>
        <v>2610000</v>
      </c>
      <c r="AC1597" s="54">
        <f>ROUNDUP(装备强化!$F$3*INDEX(装备强化!$C$12:$C$26,MATCH(装备强化附表!AC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1450</v>
      </c>
      <c r="AD1597" s="54">
        <f t="shared" si="371"/>
        <v>2900000</v>
      </c>
      <c r="AE1597" s="54">
        <f>ROUNDUP(装备强化!$F$3*INDEX(装备强化!$C$12:$C$26,MATCH(装备强化附表!AE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1595</v>
      </c>
      <c r="AF1597" s="54">
        <f t="shared" si="372"/>
        <v>3190000</v>
      </c>
      <c r="AG1597" s="54">
        <f>ROUNDUP(装备强化!$F$3*INDEX(装备强化!$C$12:$C$26,MATCH(装备强化附表!AG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1740</v>
      </c>
      <c r="AH1597" s="54">
        <f t="shared" si="373"/>
        <v>3480000</v>
      </c>
      <c r="AI1597" s="54">
        <f>ROUNDUP(装备强化!$F$3*INDEX(装备强化!$C$12:$C$26,MATCH(装备强化附表!AI$1,装备强化!$B$12:$B$26,0))*INDEX(装备强化!$G$12:$G$16,MATCH(装备强化附表!$D1597,装备强化!$F$12:$F$16,0))*(INDEX(装备强化!$K$12:$K$26,MATCH(装备强化附表!$E1597,装备强化!$J$12:$J$26,0))+IF($B1597=1,装备强化!$K$28,0))*INDEX(装备强化!$O$12:$O$21,MATCH(装备强化附表!$C1597,装备强化!$N$12:$N$21,0)),0)</f>
        <v>1885</v>
      </c>
      <c r="AJ1597" s="54">
        <f t="shared" si="374"/>
        <v>3770000</v>
      </c>
    </row>
    <row r="1598" spans="1:36">
      <c r="A1598" t="s">
        <v>1714</v>
      </c>
      <c r="B1598">
        <v>1</v>
      </c>
      <c r="C1598" t="s">
        <v>127</v>
      </c>
      <c r="D1598" t="s">
        <v>315</v>
      </c>
      <c r="E1598">
        <v>60</v>
      </c>
      <c r="F1598" t="s">
        <v>139</v>
      </c>
      <c r="G1598" s="54">
        <f>ROUNDUP(装备强化!$F$3*INDEX(装备强化!$C$12:$C$26,MATCH(装备强化附表!G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88</v>
      </c>
      <c r="H1598" s="54">
        <f t="shared" si="360"/>
        <v>176000</v>
      </c>
      <c r="I1598" s="54">
        <f>ROUNDUP(装备强化!$F$3*INDEX(装备强化!$C$12:$C$26,MATCH(装备强化附表!I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132</v>
      </c>
      <c r="J1598" s="54">
        <f t="shared" si="361"/>
        <v>264000</v>
      </c>
      <c r="K1598" s="54">
        <f>ROUNDUP(装备强化!$F$3*INDEX(装备强化!$C$12:$C$26,MATCH(装备强化附表!K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197</v>
      </c>
      <c r="L1598" s="54">
        <f t="shared" si="362"/>
        <v>394000</v>
      </c>
      <c r="M1598" s="54">
        <f>ROUNDUP(装备强化!$F$3*INDEX(装备强化!$C$12:$C$26,MATCH(装备强化附表!M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241</v>
      </c>
      <c r="N1598" s="54">
        <f t="shared" si="363"/>
        <v>482000</v>
      </c>
      <c r="O1598" s="54">
        <f>ROUNDUP(装备强化!$F$3*INDEX(装备强化!$C$12:$C$26,MATCH(装备强化附表!O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307</v>
      </c>
      <c r="P1598" s="54">
        <f t="shared" si="364"/>
        <v>614000</v>
      </c>
      <c r="Q1598" s="54">
        <f>ROUNDUP(装备强化!$F$3*INDEX(装备强化!$C$12:$C$26,MATCH(装备强化附表!Q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547</v>
      </c>
      <c r="R1598" s="54">
        <f t="shared" si="365"/>
        <v>1094000</v>
      </c>
      <c r="S1598" s="54">
        <f>ROUNDUP(装备强化!$F$3*INDEX(装备强化!$C$12:$C$26,MATCH(装备强化附表!S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635</v>
      </c>
      <c r="T1598" s="54">
        <f t="shared" si="366"/>
        <v>1270000</v>
      </c>
      <c r="U1598" s="54">
        <f>ROUNDUP(装备强化!$F$3*INDEX(装备强化!$C$12:$C$26,MATCH(装备强化附表!U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722</v>
      </c>
      <c r="V1598" s="54">
        <f t="shared" si="367"/>
        <v>1444000</v>
      </c>
      <c r="W1598" s="54">
        <f>ROUNDUP(装备强化!$F$3*INDEX(装备强化!$C$12:$C$26,MATCH(装备强化附表!W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810</v>
      </c>
      <c r="X1598" s="54">
        <f t="shared" si="368"/>
        <v>1620000</v>
      </c>
      <c r="Y1598" s="54">
        <f>ROUNDUP(装备强化!$F$3*INDEX(装备强化!$C$12:$C$26,MATCH(装备强化附表!Y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897</v>
      </c>
      <c r="Z1598" s="54">
        <f t="shared" si="369"/>
        <v>1794000</v>
      </c>
      <c r="AA1598" s="54">
        <f>ROUNDUP(装备强化!$F$3*INDEX(装备强化!$C$12:$C$26,MATCH(装备强化附表!AA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1575</v>
      </c>
      <c r="AB1598" s="54">
        <f t="shared" si="370"/>
        <v>3150000</v>
      </c>
      <c r="AC1598" s="54">
        <f>ROUNDUP(装备强化!$F$3*INDEX(装备强化!$C$12:$C$26,MATCH(装备强化附表!AC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1750</v>
      </c>
      <c r="AD1598" s="54">
        <f t="shared" si="371"/>
        <v>3500000</v>
      </c>
      <c r="AE1598" s="54">
        <f>ROUNDUP(装备强化!$F$3*INDEX(装备强化!$C$12:$C$26,MATCH(装备强化附表!AE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1925</v>
      </c>
      <c r="AF1598" s="54">
        <f t="shared" si="372"/>
        <v>3850000</v>
      </c>
      <c r="AG1598" s="54">
        <f>ROUNDUP(装备强化!$F$3*INDEX(装备强化!$C$12:$C$26,MATCH(装备强化附表!AG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2100</v>
      </c>
      <c r="AH1598" s="54">
        <f t="shared" si="373"/>
        <v>4200000</v>
      </c>
      <c r="AI1598" s="54">
        <f>ROUNDUP(装备强化!$F$3*INDEX(装备强化!$C$12:$C$26,MATCH(装备强化附表!AI$1,装备强化!$B$12:$B$26,0))*INDEX(装备强化!$G$12:$G$16,MATCH(装备强化附表!$D1598,装备强化!$F$12:$F$16,0))*(INDEX(装备强化!$K$12:$K$26,MATCH(装备强化附表!$E1598,装备强化!$J$12:$J$26,0))+IF($B1598=1,装备强化!$K$28,0))*INDEX(装备强化!$O$12:$O$21,MATCH(装备强化附表!$C1598,装备强化!$N$12:$N$21,0)),0)</f>
        <v>2275</v>
      </c>
      <c r="AJ1598" s="54">
        <f t="shared" si="374"/>
        <v>4550000</v>
      </c>
    </row>
    <row r="1599" spans="1:36">
      <c r="A1599" t="s">
        <v>1719</v>
      </c>
      <c r="B1599">
        <v>0</v>
      </c>
      <c r="C1599" t="s">
        <v>128</v>
      </c>
      <c r="D1599" t="s">
        <v>315</v>
      </c>
      <c r="E1599">
        <v>60</v>
      </c>
      <c r="F1599" t="s">
        <v>139</v>
      </c>
      <c r="G1599" s="54">
        <f>ROUNDUP(装备强化!$F$3*INDEX(装备强化!$C$12:$C$26,MATCH(装备强化附表!G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46</v>
      </c>
      <c r="H1599" s="54">
        <f t="shared" si="360"/>
        <v>92000</v>
      </c>
      <c r="I1599" s="54">
        <f>ROUNDUP(装备强化!$F$3*INDEX(装备强化!$C$12:$C$26,MATCH(装备强化附表!I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68</v>
      </c>
      <c r="J1599" s="54">
        <f t="shared" si="361"/>
        <v>136000</v>
      </c>
      <c r="K1599" s="54">
        <f>ROUNDUP(装备强化!$F$3*INDEX(装备强化!$C$12:$C$26,MATCH(装备强化附表!K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102</v>
      </c>
      <c r="L1599" s="54">
        <f t="shared" si="362"/>
        <v>204000</v>
      </c>
      <c r="M1599" s="54">
        <f>ROUNDUP(装备强化!$F$3*INDEX(装备强化!$C$12:$C$26,MATCH(装备强化附表!M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125</v>
      </c>
      <c r="N1599" s="54">
        <f t="shared" si="363"/>
        <v>250000</v>
      </c>
      <c r="O1599" s="54">
        <f>ROUNDUP(装备强化!$F$3*INDEX(装备强化!$C$12:$C$26,MATCH(装备强化附表!O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159</v>
      </c>
      <c r="P1599" s="54">
        <f t="shared" si="364"/>
        <v>318000</v>
      </c>
      <c r="Q1599" s="54">
        <f>ROUNDUP(装备强化!$F$3*INDEX(装备强化!$C$12:$C$26,MATCH(装备强化附表!Q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284</v>
      </c>
      <c r="R1599" s="54">
        <f t="shared" si="365"/>
        <v>568000</v>
      </c>
      <c r="S1599" s="54">
        <f>ROUNDUP(装备强化!$F$3*INDEX(装备强化!$C$12:$C$26,MATCH(装备强化附表!S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329</v>
      </c>
      <c r="T1599" s="54">
        <f t="shared" si="366"/>
        <v>658000</v>
      </c>
      <c r="U1599" s="54">
        <f>ROUNDUP(装备强化!$F$3*INDEX(装备强化!$C$12:$C$26,MATCH(装备强化附表!U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374</v>
      </c>
      <c r="V1599" s="54">
        <f t="shared" si="367"/>
        <v>748000</v>
      </c>
      <c r="W1599" s="54">
        <f>ROUNDUP(装备强化!$F$3*INDEX(装备强化!$C$12:$C$26,MATCH(装备强化附表!W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420</v>
      </c>
      <c r="X1599" s="54">
        <f t="shared" si="368"/>
        <v>840000</v>
      </c>
      <c r="Y1599" s="54">
        <f>ROUNDUP(装备强化!$F$3*INDEX(装备强化!$C$12:$C$26,MATCH(装备强化附表!Y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465</v>
      </c>
      <c r="Z1599" s="54">
        <f t="shared" si="369"/>
        <v>930000</v>
      </c>
      <c r="AA1599" s="54">
        <f>ROUNDUP(装备强化!$F$3*INDEX(装备强化!$C$12:$C$26,MATCH(装备强化附表!AA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816</v>
      </c>
      <c r="AB1599" s="54">
        <f t="shared" si="370"/>
        <v>1632000</v>
      </c>
      <c r="AC1599" s="54">
        <f>ROUNDUP(装备强化!$F$3*INDEX(装备强化!$C$12:$C$26,MATCH(装备强化附表!AC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907</v>
      </c>
      <c r="AD1599" s="54">
        <f t="shared" si="371"/>
        <v>1814000</v>
      </c>
      <c r="AE1599" s="54">
        <f>ROUNDUP(装备强化!$F$3*INDEX(装备强化!$C$12:$C$26,MATCH(装备强化附表!AE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997</v>
      </c>
      <c r="AF1599" s="54">
        <f t="shared" si="372"/>
        <v>1994000</v>
      </c>
      <c r="AG1599" s="54">
        <f>ROUNDUP(装备强化!$F$3*INDEX(装备强化!$C$12:$C$26,MATCH(装备强化附表!AG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1088</v>
      </c>
      <c r="AH1599" s="54">
        <f t="shared" si="373"/>
        <v>2176000</v>
      </c>
      <c r="AI1599" s="54">
        <f>ROUNDUP(装备强化!$F$3*INDEX(装备强化!$C$12:$C$26,MATCH(装备强化附表!AI$1,装备强化!$B$12:$B$26,0))*INDEX(装备强化!$G$12:$G$16,MATCH(装备强化附表!$D1599,装备强化!$F$12:$F$16,0))*(INDEX(装备强化!$K$12:$K$26,MATCH(装备强化附表!$E1599,装备强化!$J$12:$J$26,0))+IF($B1599=1,装备强化!$K$28,0))*INDEX(装备强化!$O$12:$O$21,MATCH(装备强化附表!$C1599,装备强化!$N$12:$N$21,0)),0)</f>
        <v>1179</v>
      </c>
      <c r="AJ1599" s="54">
        <f t="shared" si="374"/>
        <v>2358000</v>
      </c>
    </row>
    <row r="1600" spans="1:36">
      <c r="A1600" t="s">
        <v>1724</v>
      </c>
      <c r="B1600">
        <v>1</v>
      </c>
      <c r="C1600" t="s">
        <v>128</v>
      </c>
      <c r="D1600" t="s">
        <v>315</v>
      </c>
      <c r="E1600">
        <v>60</v>
      </c>
      <c r="F1600" t="s">
        <v>139</v>
      </c>
      <c r="G1600" s="54">
        <f>ROUNDUP(装备强化!$F$3*INDEX(装备强化!$C$12:$C$26,MATCH(装备强化附表!G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55</v>
      </c>
      <c r="H1600" s="54">
        <f t="shared" si="360"/>
        <v>110000</v>
      </c>
      <c r="I1600" s="54">
        <f>ROUNDUP(装备强化!$F$3*INDEX(装备强化!$C$12:$C$26,MATCH(装备强化附表!I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83</v>
      </c>
      <c r="J1600" s="54">
        <f t="shared" si="361"/>
        <v>166000</v>
      </c>
      <c r="K1600" s="54">
        <f>ROUNDUP(装备强化!$F$3*INDEX(装备强化!$C$12:$C$26,MATCH(装备强化附表!K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124</v>
      </c>
      <c r="L1600" s="54">
        <f t="shared" si="362"/>
        <v>248000</v>
      </c>
      <c r="M1600" s="54">
        <f>ROUNDUP(装备强化!$F$3*INDEX(装备强化!$C$12:$C$26,MATCH(装备强化附表!M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151</v>
      </c>
      <c r="N1600" s="54">
        <f t="shared" si="363"/>
        <v>302000</v>
      </c>
      <c r="O1600" s="54">
        <f>ROUNDUP(装备强化!$F$3*INDEX(装备强化!$C$12:$C$26,MATCH(装备强化附表!O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192</v>
      </c>
      <c r="P1600" s="54">
        <f t="shared" si="364"/>
        <v>384000</v>
      </c>
      <c r="Q1600" s="54">
        <f>ROUNDUP(装备强化!$F$3*INDEX(装备强化!$C$12:$C$26,MATCH(装备强化附表!Q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342</v>
      </c>
      <c r="R1600" s="54">
        <f t="shared" si="365"/>
        <v>684000</v>
      </c>
      <c r="S1600" s="54">
        <f>ROUNDUP(装备强化!$F$3*INDEX(装备强化!$C$12:$C$26,MATCH(装备强化附表!S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397</v>
      </c>
      <c r="T1600" s="54">
        <f t="shared" si="366"/>
        <v>794000</v>
      </c>
      <c r="U1600" s="54">
        <f>ROUNDUP(装备强化!$F$3*INDEX(装备强化!$C$12:$C$26,MATCH(装备强化附表!U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452</v>
      </c>
      <c r="V1600" s="54">
        <f t="shared" si="367"/>
        <v>904000</v>
      </c>
      <c r="W1600" s="54">
        <f>ROUNDUP(装备强化!$F$3*INDEX(装备强化!$C$12:$C$26,MATCH(装备强化附表!W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506</v>
      </c>
      <c r="X1600" s="54">
        <f t="shared" si="368"/>
        <v>1012000</v>
      </c>
      <c r="Y1600" s="54">
        <f>ROUNDUP(装备强化!$F$3*INDEX(装备强化!$C$12:$C$26,MATCH(装备强化附表!Y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561</v>
      </c>
      <c r="Z1600" s="54">
        <f t="shared" si="369"/>
        <v>1122000</v>
      </c>
      <c r="AA1600" s="54">
        <f>ROUNDUP(装备强化!$F$3*INDEX(装备强化!$C$12:$C$26,MATCH(装备强化附表!AA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985</v>
      </c>
      <c r="AB1600" s="54">
        <f t="shared" si="370"/>
        <v>1970000</v>
      </c>
      <c r="AC1600" s="54">
        <f>ROUNDUP(装备强化!$F$3*INDEX(装备强化!$C$12:$C$26,MATCH(装备强化附表!AC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1094</v>
      </c>
      <c r="AD1600" s="54">
        <f t="shared" si="371"/>
        <v>2188000</v>
      </c>
      <c r="AE1600" s="54">
        <f>ROUNDUP(装备强化!$F$3*INDEX(装备强化!$C$12:$C$26,MATCH(装备强化附表!AE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1204</v>
      </c>
      <c r="AF1600" s="54">
        <f t="shared" si="372"/>
        <v>2408000</v>
      </c>
      <c r="AG1600" s="54">
        <f>ROUNDUP(装备强化!$F$3*INDEX(装备强化!$C$12:$C$26,MATCH(装备强化附表!AG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1313</v>
      </c>
      <c r="AH1600" s="54">
        <f t="shared" si="373"/>
        <v>2626000</v>
      </c>
      <c r="AI1600" s="54">
        <f>ROUNDUP(装备强化!$F$3*INDEX(装备强化!$C$12:$C$26,MATCH(装备强化附表!AI$1,装备强化!$B$12:$B$26,0))*INDEX(装备强化!$G$12:$G$16,MATCH(装备强化附表!$D1600,装备强化!$F$12:$F$16,0))*(INDEX(装备强化!$K$12:$K$26,MATCH(装备强化附表!$E1600,装备强化!$J$12:$J$26,0))+IF($B1600=1,装备强化!$K$28,0))*INDEX(装备强化!$O$12:$O$21,MATCH(装备强化附表!$C1600,装备强化!$N$12:$N$21,0)),0)</f>
        <v>1422</v>
      </c>
      <c r="AJ1600" s="54">
        <f t="shared" si="374"/>
        <v>2844000</v>
      </c>
    </row>
    <row r="1601" spans="1:36">
      <c r="A1601" t="s">
        <v>1729</v>
      </c>
      <c r="B1601">
        <v>0</v>
      </c>
      <c r="C1601" t="s">
        <v>127</v>
      </c>
      <c r="D1601" t="s">
        <v>315</v>
      </c>
      <c r="E1601">
        <v>60</v>
      </c>
      <c r="F1601" t="s">
        <v>137</v>
      </c>
      <c r="G1601" s="54">
        <f>ROUNDUP(装备强化!$F$3*INDEX(装备强化!$C$12:$C$26,MATCH(装备强化附表!G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73</v>
      </c>
      <c r="H1601" s="54">
        <f t="shared" si="360"/>
        <v>146000</v>
      </c>
      <c r="I1601" s="54">
        <f>ROUNDUP(装备强化!$F$3*INDEX(装备强化!$C$12:$C$26,MATCH(装备强化附表!I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109</v>
      </c>
      <c r="J1601" s="54">
        <f t="shared" si="361"/>
        <v>218000</v>
      </c>
      <c r="K1601" s="54">
        <f>ROUNDUP(装备强化!$F$3*INDEX(装备强化!$C$12:$C$26,MATCH(装备强化附表!K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164</v>
      </c>
      <c r="L1601" s="54">
        <f t="shared" si="362"/>
        <v>328000</v>
      </c>
      <c r="M1601" s="54">
        <f>ROUNDUP(装备强化!$F$3*INDEX(装备强化!$C$12:$C$26,MATCH(装备强化附表!M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200</v>
      </c>
      <c r="N1601" s="54">
        <f t="shared" si="363"/>
        <v>400000</v>
      </c>
      <c r="O1601" s="54">
        <f>ROUNDUP(装备强化!$F$3*INDEX(装备强化!$C$12:$C$26,MATCH(装备强化附表!O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254</v>
      </c>
      <c r="P1601" s="54">
        <f t="shared" si="364"/>
        <v>508000</v>
      </c>
      <c r="Q1601" s="54">
        <f>ROUNDUP(装备强化!$F$3*INDEX(装备强化!$C$12:$C$26,MATCH(装备强化附表!Q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454</v>
      </c>
      <c r="R1601" s="54">
        <f t="shared" si="365"/>
        <v>908000</v>
      </c>
      <c r="S1601" s="54">
        <f>ROUNDUP(装备强化!$F$3*INDEX(装备强化!$C$12:$C$26,MATCH(装备强化附表!S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526</v>
      </c>
      <c r="T1601" s="54">
        <f t="shared" si="366"/>
        <v>1052000</v>
      </c>
      <c r="U1601" s="54">
        <f>ROUNDUP(装备强化!$F$3*INDEX(装备强化!$C$12:$C$26,MATCH(装备强化附表!U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599</v>
      </c>
      <c r="V1601" s="54">
        <f t="shared" si="367"/>
        <v>1198000</v>
      </c>
      <c r="W1601" s="54">
        <f>ROUNDUP(装备强化!$F$3*INDEX(装备强化!$C$12:$C$26,MATCH(装备强化附表!W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671</v>
      </c>
      <c r="X1601" s="54">
        <f t="shared" si="368"/>
        <v>1342000</v>
      </c>
      <c r="Y1601" s="54">
        <f>ROUNDUP(装备强化!$F$3*INDEX(装备强化!$C$12:$C$26,MATCH(装备强化附表!Y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744</v>
      </c>
      <c r="Z1601" s="54">
        <f t="shared" si="369"/>
        <v>1488000</v>
      </c>
      <c r="AA1601" s="54">
        <f>ROUNDUP(装备强化!$F$3*INDEX(装备强化!$C$12:$C$26,MATCH(装备强化附表!AA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1305</v>
      </c>
      <c r="AB1601" s="54">
        <f t="shared" si="370"/>
        <v>2610000</v>
      </c>
      <c r="AC1601" s="54">
        <f>ROUNDUP(装备强化!$F$3*INDEX(装备强化!$C$12:$C$26,MATCH(装备强化附表!AC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1450</v>
      </c>
      <c r="AD1601" s="54">
        <f t="shared" si="371"/>
        <v>2900000</v>
      </c>
      <c r="AE1601" s="54">
        <f>ROUNDUP(装备强化!$F$3*INDEX(装备强化!$C$12:$C$26,MATCH(装备强化附表!AE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1595</v>
      </c>
      <c r="AF1601" s="54">
        <f t="shared" si="372"/>
        <v>3190000</v>
      </c>
      <c r="AG1601" s="54">
        <f>ROUNDUP(装备强化!$F$3*INDEX(装备强化!$C$12:$C$26,MATCH(装备强化附表!AG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1740</v>
      </c>
      <c r="AH1601" s="54">
        <f t="shared" si="373"/>
        <v>3480000</v>
      </c>
      <c r="AI1601" s="54">
        <f>ROUNDUP(装备强化!$F$3*INDEX(装备强化!$C$12:$C$26,MATCH(装备强化附表!AI$1,装备强化!$B$12:$B$26,0))*INDEX(装备强化!$G$12:$G$16,MATCH(装备强化附表!$D1601,装备强化!$F$12:$F$16,0))*(INDEX(装备强化!$K$12:$K$26,MATCH(装备强化附表!$E1601,装备强化!$J$12:$J$26,0))+IF($B1601=1,装备强化!$K$28,0))*INDEX(装备强化!$O$12:$O$21,MATCH(装备强化附表!$C1601,装备强化!$N$12:$N$21,0)),0)</f>
        <v>1885</v>
      </c>
      <c r="AJ1601" s="54">
        <f t="shared" si="374"/>
        <v>3770000</v>
      </c>
    </row>
    <row r="1602" spans="1:36">
      <c r="A1602" t="s">
        <v>1734</v>
      </c>
      <c r="B1602">
        <v>1</v>
      </c>
      <c r="C1602" t="s">
        <v>127</v>
      </c>
      <c r="D1602" t="s">
        <v>315</v>
      </c>
      <c r="E1602">
        <v>60</v>
      </c>
      <c r="F1602" t="s">
        <v>137</v>
      </c>
      <c r="G1602" s="54">
        <f>ROUNDUP(装备强化!$F$3*INDEX(装备强化!$C$12:$C$26,MATCH(装备强化附表!G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88</v>
      </c>
      <c r="H1602" s="54">
        <f t="shared" si="360"/>
        <v>176000</v>
      </c>
      <c r="I1602" s="54">
        <f>ROUNDUP(装备强化!$F$3*INDEX(装备强化!$C$12:$C$26,MATCH(装备强化附表!I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132</v>
      </c>
      <c r="J1602" s="54">
        <f t="shared" si="361"/>
        <v>264000</v>
      </c>
      <c r="K1602" s="54">
        <f>ROUNDUP(装备强化!$F$3*INDEX(装备强化!$C$12:$C$26,MATCH(装备强化附表!K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197</v>
      </c>
      <c r="L1602" s="54">
        <f t="shared" si="362"/>
        <v>394000</v>
      </c>
      <c r="M1602" s="54">
        <f>ROUNDUP(装备强化!$F$3*INDEX(装备强化!$C$12:$C$26,MATCH(装备强化附表!M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241</v>
      </c>
      <c r="N1602" s="54">
        <f t="shared" si="363"/>
        <v>482000</v>
      </c>
      <c r="O1602" s="54">
        <f>ROUNDUP(装备强化!$F$3*INDEX(装备强化!$C$12:$C$26,MATCH(装备强化附表!O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307</v>
      </c>
      <c r="P1602" s="54">
        <f t="shared" si="364"/>
        <v>614000</v>
      </c>
      <c r="Q1602" s="54">
        <f>ROUNDUP(装备强化!$F$3*INDEX(装备强化!$C$12:$C$26,MATCH(装备强化附表!Q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547</v>
      </c>
      <c r="R1602" s="54">
        <f t="shared" si="365"/>
        <v>1094000</v>
      </c>
      <c r="S1602" s="54">
        <f>ROUNDUP(装备强化!$F$3*INDEX(装备强化!$C$12:$C$26,MATCH(装备强化附表!S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635</v>
      </c>
      <c r="T1602" s="54">
        <f t="shared" si="366"/>
        <v>1270000</v>
      </c>
      <c r="U1602" s="54">
        <f>ROUNDUP(装备强化!$F$3*INDEX(装备强化!$C$12:$C$26,MATCH(装备强化附表!U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722</v>
      </c>
      <c r="V1602" s="54">
        <f t="shared" si="367"/>
        <v>1444000</v>
      </c>
      <c r="W1602" s="54">
        <f>ROUNDUP(装备强化!$F$3*INDEX(装备强化!$C$12:$C$26,MATCH(装备强化附表!W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810</v>
      </c>
      <c r="X1602" s="54">
        <f t="shared" si="368"/>
        <v>1620000</v>
      </c>
      <c r="Y1602" s="54">
        <f>ROUNDUP(装备强化!$F$3*INDEX(装备强化!$C$12:$C$26,MATCH(装备强化附表!Y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897</v>
      </c>
      <c r="Z1602" s="54">
        <f t="shared" si="369"/>
        <v>1794000</v>
      </c>
      <c r="AA1602" s="54">
        <f>ROUNDUP(装备强化!$F$3*INDEX(装备强化!$C$12:$C$26,MATCH(装备强化附表!AA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1575</v>
      </c>
      <c r="AB1602" s="54">
        <f t="shared" si="370"/>
        <v>3150000</v>
      </c>
      <c r="AC1602" s="54">
        <f>ROUNDUP(装备强化!$F$3*INDEX(装备强化!$C$12:$C$26,MATCH(装备强化附表!AC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1750</v>
      </c>
      <c r="AD1602" s="54">
        <f t="shared" si="371"/>
        <v>3500000</v>
      </c>
      <c r="AE1602" s="54">
        <f>ROUNDUP(装备强化!$F$3*INDEX(装备强化!$C$12:$C$26,MATCH(装备强化附表!AE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1925</v>
      </c>
      <c r="AF1602" s="54">
        <f t="shared" si="372"/>
        <v>3850000</v>
      </c>
      <c r="AG1602" s="54">
        <f>ROUNDUP(装备强化!$F$3*INDEX(装备强化!$C$12:$C$26,MATCH(装备强化附表!AG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2100</v>
      </c>
      <c r="AH1602" s="54">
        <f t="shared" si="373"/>
        <v>4200000</v>
      </c>
      <c r="AI1602" s="54">
        <f>ROUNDUP(装备强化!$F$3*INDEX(装备强化!$C$12:$C$26,MATCH(装备强化附表!AI$1,装备强化!$B$12:$B$26,0))*INDEX(装备强化!$G$12:$G$16,MATCH(装备强化附表!$D1602,装备强化!$F$12:$F$16,0))*(INDEX(装备强化!$K$12:$K$26,MATCH(装备强化附表!$E1602,装备强化!$J$12:$J$26,0))+IF($B1602=1,装备强化!$K$28,0))*INDEX(装备强化!$O$12:$O$21,MATCH(装备强化附表!$C1602,装备强化!$N$12:$N$21,0)),0)</f>
        <v>2275</v>
      </c>
      <c r="AJ1602" s="54">
        <f t="shared" si="374"/>
        <v>4550000</v>
      </c>
    </row>
    <row r="1603" spans="1:36">
      <c r="A1603" t="s">
        <v>1739</v>
      </c>
      <c r="B1603">
        <v>0</v>
      </c>
      <c r="C1603" t="s">
        <v>128</v>
      </c>
      <c r="D1603" t="s">
        <v>315</v>
      </c>
      <c r="E1603">
        <v>60</v>
      </c>
      <c r="F1603" t="s">
        <v>137</v>
      </c>
      <c r="G1603" s="54">
        <f>ROUNDUP(装备强化!$F$3*INDEX(装备强化!$C$12:$C$26,MATCH(装备强化附表!G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46</v>
      </c>
      <c r="H1603" s="54">
        <f t="shared" si="360"/>
        <v>92000</v>
      </c>
      <c r="I1603" s="54">
        <f>ROUNDUP(装备强化!$F$3*INDEX(装备强化!$C$12:$C$26,MATCH(装备强化附表!I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68</v>
      </c>
      <c r="J1603" s="54">
        <f t="shared" si="361"/>
        <v>136000</v>
      </c>
      <c r="K1603" s="54">
        <f>ROUNDUP(装备强化!$F$3*INDEX(装备强化!$C$12:$C$26,MATCH(装备强化附表!K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102</v>
      </c>
      <c r="L1603" s="54">
        <f t="shared" si="362"/>
        <v>204000</v>
      </c>
      <c r="M1603" s="54">
        <f>ROUNDUP(装备强化!$F$3*INDEX(装备强化!$C$12:$C$26,MATCH(装备强化附表!M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125</v>
      </c>
      <c r="N1603" s="54">
        <f t="shared" si="363"/>
        <v>250000</v>
      </c>
      <c r="O1603" s="54">
        <f>ROUNDUP(装备强化!$F$3*INDEX(装备强化!$C$12:$C$26,MATCH(装备强化附表!O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159</v>
      </c>
      <c r="P1603" s="54">
        <f t="shared" si="364"/>
        <v>318000</v>
      </c>
      <c r="Q1603" s="54">
        <f>ROUNDUP(装备强化!$F$3*INDEX(装备强化!$C$12:$C$26,MATCH(装备强化附表!Q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284</v>
      </c>
      <c r="R1603" s="54">
        <f t="shared" si="365"/>
        <v>568000</v>
      </c>
      <c r="S1603" s="54">
        <f>ROUNDUP(装备强化!$F$3*INDEX(装备强化!$C$12:$C$26,MATCH(装备强化附表!S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329</v>
      </c>
      <c r="T1603" s="54">
        <f t="shared" si="366"/>
        <v>658000</v>
      </c>
      <c r="U1603" s="54">
        <f>ROUNDUP(装备强化!$F$3*INDEX(装备强化!$C$12:$C$26,MATCH(装备强化附表!U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374</v>
      </c>
      <c r="V1603" s="54">
        <f t="shared" si="367"/>
        <v>748000</v>
      </c>
      <c r="W1603" s="54">
        <f>ROUNDUP(装备强化!$F$3*INDEX(装备强化!$C$12:$C$26,MATCH(装备强化附表!W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420</v>
      </c>
      <c r="X1603" s="54">
        <f t="shared" si="368"/>
        <v>840000</v>
      </c>
      <c r="Y1603" s="54">
        <f>ROUNDUP(装备强化!$F$3*INDEX(装备强化!$C$12:$C$26,MATCH(装备强化附表!Y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465</v>
      </c>
      <c r="Z1603" s="54">
        <f t="shared" si="369"/>
        <v>930000</v>
      </c>
      <c r="AA1603" s="54">
        <f>ROUNDUP(装备强化!$F$3*INDEX(装备强化!$C$12:$C$26,MATCH(装备强化附表!AA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816</v>
      </c>
      <c r="AB1603" s="54">
        <f t="shared" si="370"/>
        <v>1632000</v>
      </c>
      <c r="AC1603" s="54">
        <f>ROUNDUP(装备强化!$F$3*INDEX(装备强化!$C$12:$C$26,MATCH(装备强化附表!AC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907</v>
      </c>
      <c r="AD1603" s="54">
        <f t="shared" si="371"/>
        <v>1814000</v>
      </c>
      <c r="AE1603" s="54">
        <f>ROUNDUP(装备强化!$F$3*INDEX(装备强化!$C$12:$C$26,MATCH(装备强化附表!AE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997</v>
      </c>
      <c r="AF1603" s="54">
        <f t="shared" si="372"/>
        <v>1994000</v>
      </c>
      <c r="AG1603" s="54">
        <f>ROUNDUP(装备强化!$F$3*INDEX(装备强化!$C$12:$C$26,MATCH(装备强化附表!AG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1088</v>
      </c>
      <c r="AH1603" s="54">
        <f t="shared" si="373"/>
        <v>2176000</v>
      </c>
      <c r="AI1603" s="54">
        <f>ROUNDUP(装备强化!$F$3*INDEX(装备强化!$C$12:$C$26,MATCH(装备强化附表!AI$1,装备强化!$B$12:$B$26,0))*INDEX(装备强化!$G$12:$G$16,MATCH(装备强化附表!$D1603,装备强化!$F$12:$F$16,0))*(INDEX(装备强化!$K$12:$K$26,MATCH(装备强化附表!$E1603,装备强化!$J$12:$J$26,0))+IF($B1603=1,装备强化!$K$28,0))*INDEX(装备强化!$O$12:$O$21,MATCH(装备强化附表!$C1603,装备强化!$N$12:$N$21,0)),0)</f>
        <v>1179</v>
      </c>
      <c r="AJ1603" s="54">
        <f t="shared" si="374"/>
        <v>2358000</v>
      </c>
    </row>
    <row r="1604" spans="1:36">
      <c r="A1604" t="s">
        <v>1744</v>
      </c>
      <c r="B1604">
        <v>1</v>
      </c>
      <c r="C1604" t="s">
        <v>128</v>
      </c>
      <c r="D1604" t="s">
        <v>315</v>
      </c>
      <c r="E1604">
        <v>60</v>
      </c>
      <c r="F1604" t="s">
        <v>137</v>
      </c>
      <c r="G1604" s="54">
        <f>ROUNDUP(装备强化!$F$3*INDEX(装备强化!$C$12:$C$26,MATCH(装备强化附表!G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55</v>
      </c>
      <c r="H1604" s="54">
        <f t="shared" ref="H1604:H1652" si="375">G1604*2000</f>
        <v>110000</v>
      </c>
      <c r="I1604" s="54">
        <f>ROUNDUP(装备强化!$F$3*INDEX(装备强化!$C$12:$C$26,MATCH(装备强化附表!I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83</v>
      </c>
      <c r="J1604" s="54">
        <f t="shared" ref="J1604:J1652" si="376">I1604*2000</f>
        <v>166000</v>
      </c>
      <c r="K1604" s="54">
        <f>ROUNDUP(装备强化!$F$3*INDEX(装备强化!$C$12:$C$26,MATCH(装备强化附表!K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124</v>
      </c>
      <c r="L1604" s="54">
        <f t="shared" ref="L1604:L1652" si="377">K1604*2000</f>
        <v>248000</v>
      </c>
      <c r="M1604" s="54">
        <f>ROUNDUP(装备强化!$F$3*INDEX(装备强化!$C$12:$C$26,MATCH(装备强化附表!M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151</v>
      </c>
      <c r="N1604" s="54">
        <f t="shared" ref="N1604:N1652" si="378">M1604*2000</f>
        <v>302000</v>
      </c>
      <c r="O1604" s="54">
        <f>ROUNDUP(装备强化!$F$3*INDEX(装备强化!$C$12:$C$26,MATCH(装备强化附表!O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192</v>
      </c>
      <c r="P1604" s="54">
        <f t="shared" ref="P1604:P1652" si="379">O1604*2000</f>
        <v>384000</v>
      </c>
      <c r="Q1604" s="54">
        <f>ROUNDUP(装备强化!$F$3*INDEX(装备强化!$C$12:$C$26,MATCH(装备强化附表!Q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342</v>
      </c>
      <c r="R1604" s="54">
        <f t="shared" ref="R1604:R1652" si="380">Q1604*2000</f>
        <v>684000</v>
      </c>
      <c r="S1604" s="54">
        <f>ROUNDUP(装备强化!$F$3*INDEX(装备强化!$C$12:$C$26,MATCH(装备强化附表!S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397</v>
      </c>
      <c r="T1604" s="54">
        <f t="shared" ref="T1604:T1652" si="381">S1604*2000</f>
        <v>794000</v>
      </c>
      <c r="U1604" s="54">
        <f>ROUNDUP(装备强化!$F$3*INDEX(装备强化!$C$12:$C$26,MATCH(装备强化附表!U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452</v>
      </c>
      <c r="V1604" s="54">
        <f t="shared" ref="V1604:V1652" si="382">U1604*2000</f>
        <v>904000</v>
      </c>
      <c r="W1604" s="54">
        <f>ROUNDUP(装备强化!$F$3*INDEX(装备强化!$C$12:$C$26,MATCH(装备强化附表!W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506</v>
      </c>
      <c r="X1604" s="54">
        <f t="shared" ref="X1604:X1652" si="383">W1604*2000</f>
        <v>1012000</v>
      </c>
      <c r="Y1604" s="54">
        <f>ROUNDUP(装备强化!$F$3*INDEX(装备强化!$C$12:$C$26,MATCH(装备强化附表!Y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561</v>
      </c>
      <c r="Z1604" s="54">
        <f t="shared" ref="Z1604:Z1652" si="384">Y1604*2000</f>
        <v>1122000</v>
      </c>
      <c r="AA1604" s="54">
        <f>ROUNDUP(装备强化!$F$3*INDEX(装备强化!$C$12:$C$26,MATCH(装备强化附表!AA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985</v>
      </c>
      <c r="AB1604" s="54">
        <f t="shared" ref="AB1604:AB1652" si="385">AA1604*2000</f>
        <v>1970000</v>
      </c>
      <c r="AC1604" s="54">
        <f>ROUNDUP(装备强化!$F$3*INDEX(装备强化!$C$12:$C$26,MATCH(装备强化附表!AC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1094</v>
      </c>
      <c r="AD1604" s="54">
        <f t="shared" ref="AD1604:AD1652" si="386">AC1604*2000</f>
        <v>2188000</v>
      </c>
      <c r="AE1604" s="54">
        <f>ROUNDUP(装备强化!$F$3*INDEX(装备强化!$C$12:$C$26,MATCH(装备强化附表!AE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1204</v>
      </c>
      <c r="AF1604" s="54">
        <f t="shared" ref="AF1604:AF1652" si="387">AE1604*2000</f>
        <v>2408000</v>
      </c>
      <c r="AG1604" s="54">
        <f>ROUNDUP(装备强化!$F$3*INDEX(装备强化!$C$12:$C$26,MATCH(装备强化附表!AG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1313</v>
      </c>
      <c r="AH1604" s="54">
        <f t="shared" ref="AH1604:AH1652" si="388">AG1604*2000</f>
        <v>2626000</v>
      </c>
      <c r="AI1604" s="54">
        <f>ROUNDUP(装备强化!$F$3*INDEX(装备强化!$C$12:$C$26,MATCH(装备强化附表!AI$1,装备强化!$B$12:$B$26,0))*INDEX(装备强化!$G$12:$G$16,MATCH(装备强化附表!$D1604,装备强化!$F$12:$F$16,0))*(INDEX(装备强化!$K$12:$K$26,MATCH(装备强化附表!$E1604,装备强化!$J$12:$J$26,0))+IF($B1604=1,装备强化!$K$28,0))*INDEX(装备强化!$O$12:$O$21,MATCH(装备强化附表!$C1604,装备强化!$N$12:$N$21,0)),0)</f>
        <v>1422</v>
      </c>
      <c r="AJ1604" s="54">
        <f t="shared" ref="AJ1604:AJ1652" si="389">AI1604*2000</f>
        <v>2844000</v>
      </c>
    </row>
    <row r="1605" spans="1:36">
      <c r="A1605" t="s">
        <v>1749</v>
      </c>
      <c r="B1605">
        <v>0</v>
      </c>
      <c r="C1605" t="s">
        <v>126</v>
      </c>
      <c r="D1605" t="s">
        <v>315</v>
      </c>
      <c r="E1605">
        <v>60</v>
      </c>
      <c r="F1605" t="s">
        <v>232</v>
      </c>
      <c r="G1605" s="54">
        <f>ROUNDUP(装备强化!$F$3*INDEX(装备强化!$C$12:$C$26,MATCH(装备强化附表!G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37</v>
      </c>
      <c r="H1605" s="54">
        <f t="shared" si="375"/>
        <v>74000</v>
      </c>
      <c r="I1605" s="54">
        <f>ROUNDUP(装备强化!$F$3*INDEX(装备强化!$C$12:$C$26,MATCH(装备强化附表!I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55</v>
      </c>
      <c r="J1605" s="54">
        <f t="shared" si="376"/>
        <v>110000</v>
      </c>
      <c r="K1605" s="54">
        <f>ROUNDUP(装备强化!$F$3*INDEX(装备强化!$C$12:$C$26,MATCH(装备强化附表!K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82</v>
      </c>
      <c r="L1605" s="54">
        <f t="shared" si="377"/>
        <v>164000</v>
      </c>
      <c r="M1605" s="54">
        <f>ROUNDUP(装备强化!$F$3*INDEX(装备强化!$C$12:$C$26,MATCH(装备强化附表!M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100</v>
      </c>
      <c r="N1605" s="54">
        <f t="shared" si="378"/>
        <v>200000</v>
      </c>
      <c r="O1605" s="54">
        <f>ROUNDUP(装备强化!$F$3*INDEX(装备强化!$C$12:$C$26,MATCH(装备强化附表!O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127</v>
      </c>
      <c r="P1605" s="54">
        <f t="shared" si="379"/>
        <v>254000</v>
      </c>
      <c r="Q1605" s="54">
        <f>ROUNDUP(装备强化!$F$3*INDEX(装备强化!$C$12:$C$26,MATCH(装备强化附表!Q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227</v>
      </c>
      <c r="R1605" s="54">
        <f t="shared" si="380"/>
        <v>454000</v>
      </c>
      <c r="S1605" s="54">
        <f>ROUNDUP(装备强化!$F$3*INDEX(装备强化!$C$12:$C$26,MATCH(装备强化附表!S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263</v>
      </c>
      <c r="T1605" s="54">
        <f t="shared" si="381"/>
        <v>526000</v>
      </c>
      <c r="U1605" s="54">
        <f>ROUNDUP(装备强化!$F$3*INDEX(装备强化!$C$12:$C$26,MATCH(装备强化附表!U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300</v>
      </c>
      <c r="V1605" s="54">
        <f t="shared" si="382"/>
        <v>600000</v>
      </c>
      <c r="W1605" s="54">
        <f>ROUNDUP(装备强化!$F$3*INDEX(装备强化!$C$12:$C$26,MATCH(装备强化附表!W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336</v>
      </c>
      <c r="X1605" s="54">
        <f t="shared" si="383"/>
        <v>672000</v>
      </c>
      <c r="Y1605" s="54">
        <f>ROUNDUP(装备强化!$F$3*INDEX(装备强化!$C$12:$C$26,MATCH(装备强化附表!Y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372</v>
      </c>
      <c r="Z1605" s="54">
        <f t="shared" si="384"/>
        <v>744000</v>
      </c>
      <c r="AA1605" s="54">
        <f>ROUNDUP(装备强化!$F$3*INDEX(装备强化!$C$12:$C$26,MATCH(装备强化附表!AA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653</v>
      </c>
      <c r="AB1605" s="54">
        <f t="shared" si="385"/>
        <v>1306000</v>
      </c>
      <c r="AC1605" s="54">
        <f>ROUNDUP(装备强化!$F$3*INDEX(装备强化!$C$12:$C$26,MATCH(装备强化附表!AC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725</v>
      </c>
      <c r="AD1605" s="54">
        <f t="shared" si="386"/>
        <v>1450000</v>
      </c>
      <c r="AE1605" s="54">
        <f>ROUNDUP(装备强化!$F$3*INDEX(装备强化!$C$12:$C$26,MATCH(装备强化附表!AE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798</v>
      </c>
      <c r="AF1605" s="54">
        <f t="shared" si="387"/>
        <v>1596000</v>
      </c>
      <c r="AG1605" s="54">
        <f>ROUNDUP(装备强化!$F$3*INDEX(装备强化!$C$12:$C$26,MATCH(装备强化附表!AG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870</v>
      </c>
      <c r="AH1605" s="54">
        <f t="shared" si="388"/>
        <v>1740000</v>
      </c>
      <c r="AI1605" s="54">
        <f>ROUNDUP(装备强化!$F$3*INDEX(装备强化!$C$12:$C$26,MATCH(装备强化附表!AI$1,装备强化!$B$12:$B$26,0))*INDEX(装备强化!$G$12:$G$16,MATCH(装备强化附表!$D1605,装备强化!$F$12:$F$16,0))*(INDEX(装备强化!$K$12:$K$26,MATCH(装备强化附表!$E1605,装备强化!$J$12:$J$26,0))+IF($B1605=1,装备强化!$K$28,0))*INDEX(装备强化!$O$12:$O$21,MATCH(装备强化附表!$C1605,装备强化!$N$12:$N$21,0)),0)</f>
        <v>943</v>
      </c>
      <c r="AJ1605" s="54">
        <f t="shared" si="389"/>
        <v>1886000</v>
      </c>
    </row>
    <row r="1606" spans="1:36">
      <c r="A1606" t="s">
        <v>1754</v>
      </c>
      <c r="B1606">
        <v>1</v>
      </c>
      <c r="C1606" t="s">
        <v>126</v>
      </c>
      <c r="D1606" t="s">
        <v>315</v>
      </c>
      <c r="E1606">
        <v>60</v>
      </c>
      <c r="F1606" t="s">
        <v>232</v>
      </c>
      <c r="G1606" s="54">
        <f>ROUNDUP(装备强化!$F$3*INDEX(装备强化!$C$12:$C$26,MATCH(装备强化附表!G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44</v>
      </c>
      <c r="H1606" s="54">
        <f t="shared" si="375"/>
        <v>88000</v>
      </c>
      <c r="I1606" s="54">
        <f>ROUNDUP(装备强化!$F$3*INDEX(装备强化!$C$12:$C$26,MATCH(装备强化附表!I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66</v>
      </c>
      <c r="J1606" s="54">
        <f t="shared" si="376"/>
        <v>132000</v>
      </c>
      <c r="K1606" s="54">
        <f>ROUNDUP(装备强化!$F$3*INDEX(装备强化!$C$12:$C$26,MATCH(装备强化附表!K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99</v>
      </c>
      <c r="L1606" s="54">
        <f t="shared" si="377"/>
        <v>198000</v>
      </c>
      <c r="M1606" s="54">
        <f>ROUNDUP(装备强化!$F$3*INDEX(装备强化!$C$12:$C$26,MATCH(装备强化附表!M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121</v>
      </c>
      <c r="N1606" s="54">
        <f t="shared" si="378"/>
        <v>242000</v>
      </c>
      <c r="O1606" s="54">
        <f>ROUNDUP(装备强化!$F$3*INDEX(装备强化!$C$12:$C$26,MATCH(装备强化附表!O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154</v>
      </c>
      <c r="P1606" s="54">
        <f t="shared" si="379"/>
        <v>308000</v>
      </c>
      <c r="Q1606" s="54">
        <f>ROUNDUP(装备强化!$F$3*INDEX(装备强化!$C$12:$C$26,MATCH(装备强化附表!Q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274</v>
      </c>
      <c r="R1606" s="54">
        <f t="shared" si="380"/>
        <v>548000</v>
      </c>
      <c r="S1606" s="54">
        <f>ROUNDUP(装备强化!$F$3*INDEX(装备强化!$C$12:$C$26,MATCH(装备强化附表!S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318</v>
      </c>
      <c r="T1606" s="54">
        <f t="shared" si="381"/>
        <v>636000</v>
      </c>
      <c r="U1606" s="54">
        <f>ROUNDUP(装备强化!$F$3*INDEX(装备强化!$C$12:$C$26,MATCH(装备强化附表!U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361</v>
      </c>
      <c r="V1606" s="54">
        <f t="shared" si="382"/>
        <v>722000</v>
      </c>
      <c r="W1606" s="54">
        <f>ROUNDUP(装备强化!$F$3*INDEX(装备强化!$C$12:$C$26,MATCH(装备强化附表!W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405</v>
      </c>
      <c r="X1606" s="54">
        <f t="shared" si="383"/>
        <v>810000</v>
      </c>
      <c r="Y1606" s="54">
        <f>ROUNDUP(装备强化!$F$3*INDEX(装备强化!$C$12:$C$26,MATCH(装备强化附表!Y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449</v>
      </c>
      <c r="Z1606" s="54">
        <f t="shared" si="384"/>
        <v>898000</v>
      </c>
      <c r="AA1606" s="54">
        <f>ROUNDUP(装备强化!$F$3*INDEX(装备强化!$C$12:$C$26,MATCH(装备强化附表!AA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788</v>
      </c>
      <c r="AB1606" s="54">
        <f t="shared" si="385"/>
        <v>1576000</v>
      </c>
      <c r="AC1606" s="54">
        <f>ROUNDUP(装备强化!$F$3*INDEX(装备强化!$C$12:$C$26,MATCH(装备强化附表!AC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875</v>
      </c>
      <c r="AD1606" s="54">
        <f t="shared" si="386"/>
        <v>1750000</v>
      </c>
      <c r="AE1606" s="54">
        <f>ROUNDUP(装备强化!$F$3*INDEX(装备强化!$C$12:$C$26,MATCH(装备强化附表!AE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963</v>
      </c>
      <c r="AF1606" s="54">
        <f t="shared" si="387"/>
        <v>1926000</v>
      </c>
      <c r="AG1606" s="54">
        <f>ROUNDUP(装备强化!$F$3*INDEX(装备强化!$C$12:$C$26,MATCH(装备强化附表!AG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1050</v>
      </c>
      <c r="AH1606" s="54">
        <f t="shared" si="388"/>
        <v>2100000</v>
      </c>
      <c r="AI1606" s="54">
        <f>ROUNDUP(装备强化!$F$3*INDEX(装备强化!$C$12:$C$26,MATCH(装备强化附表!AI$1,装备强化!$B$12:$B$26,0))*INDEX(装备强化!$G$12:$G$16,MATCH(装备强化附表!$D1606,装备强化!$F$12:$F$16,0))*(INDEX(装备强化!$K$12:$K$26,MATCH(装备强化附表!$E1606,装备强化!$J$12:$J$26,0))+IF($B1606=1,装备强化!$K$28,0))*INDEX(装备强化!$O$12:$O$21,MATCH(装备强化附表!$C1606,装备强化!$N$12:$N$21,0)),0)</f>
        <v>1138</v>
      </c>
      <c r="AJ1606" s="54">
        <f t="shared" si="389"/>
        <v>2276000</v>
      </c>
    </row>
    <row r="1607" spans="1:36">
      <c r="A1607" t="s">
        <v>1759</v>
      </c>
      <c r="B1607">
        <v>0</v>
      </c>
      <c r="C1607" t="s">
        <v>129</v>
      </c>
      <c r="D1607" t="s">
        <v>315</v>
      </c>
      <c r="E1607">
        <v>60</v>
      </c>
      <c r="F1607" t="s">
        <v>232</v>
      </c>
      <c r="G1607" s="54">
        <f>ROUNDUP(装备强化!$F$3*INDEX(装备强化!$C$12:$C$26,MATCH(装备强化附表!G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37</v>
      </c>
      <c r="H1607" s="54">
        <f t="shared" si="375"/>
        <v>74000</v>
      </c>
      <c r="I1607" s="54">
        <f>ROUNDUP(装备强化!$F$3*INDEX(装备强化!$C$12:$C$26,MATCH(装备强化附表!I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55</v>
      </c>
      <c r="J1607" s="54">
        <f t="shared" si="376"/>
        <v>110000</v>
      </c>
      <c r="K1607" s="54">
        <f>ROUNDUP(装备强化!$F$3*INDEX(装备强化!$C$12:$C$26,MATCH(装备强化附表!K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82</v>
      </c>
      <c r="L1607" s="54">
        <f t="shared" si="377"/>
        <v>164000</v>
      </c>
      <c r="M1607" s="54">
        <f>ROUNDUP(装备强化!$F$3*INDEX(装备强化!$C$12:$C$26,MATCH(装备强化附表!M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100</v>
      </c>
      <c r="N1607" s="54">
        <f t="shared" si="378"/>
        <v>200000</v>
      </c>
      <c r="O1607" s="54">
        <f>ROUNDUP(装备强化!$F$3*INDEX(装备强化!$C$12:$C$26,MATCH(装备强化附表!O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127</v>
      </c>
      <c r="P1607" s="54">
        <f t="shared" si="379"/>
        <v>254000</v>
      </c>
      <c r="Q1607" s="54">
        <f>ROUNDUP(装备强化!$F$3*INDEX(装备强化!$C$12:$C$26,MATCH(装备强化附表!Q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227</v>
      </c>
      <c r="R1607" s="54">
        <f t="shared" si="380"/>
        <v>454000</v>
      </c>
      <c r="S1607" s="54">
        <f>ROUNDUP(装备强化!$F$3*INDEX(装备强化!$C$12:$C$26,MATCH(装备强化附表!S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263</v>
      </c>
      <c r="T1607" s="54">
        <f t="shared" si="381"/>
        <v>526000</v>
      </c>
      <c r="U1607" s="54">
        <f>ROUNDUP(装备强化!$F$3*INDEX(装备强化!$C$12:$C$26,MATCH(装备强化附表!U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300</v>
      </c>
      <c r="V1607" s="54">
        <f t="shared" si="382"/>
        <v>600000</v>
      </c>
      <c r="W1607" s="54">
        <f>ROUNDUP(装备强化!$F$3*INDEX(装备强化!$C$12:$C$26,MATCH(装备强化附表!W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336</v>
      </c>
      <c r="X1607" s="54">
        <f t="shared" si="383"/>
        <v>672000</v>
      </c>
      <c r="Y1607" s="54">
        <f>ROUNDUP(装备强化!$F$3*INDEX(装备强化!$C$12:$C$26,MATCH(装备强化附表!Y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372</v>
      </c>
      <c r="Z1607" s="54">
        <f t="shared" si="384"/>
        <v>744000</v>
      </c>
      <c r="AA1607" s="54">
        <f>ROUNDUP(装备强化!$F$3*INDEX(装备强化!$C$12:$C$26,MATCH(装备强化附表!AA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653</v>
      </c>
      <c r="AB1607" s="54">
        <f t="shared" si="385"/>
        <v>1306000</v>
      </c>
      <c r="AC1607" s="54">
        <f>ROUNDUP(装备强化!$F$3*INDEX(装备强化!$C$12:$C$26,MATCH(装备强化附表!AC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725</v>
      </c>
      <c r="AD1607" s="54">
        <f t="shared" si="386"/>
        <v>1450000</v>
      </c>
      <c r="AE1607" s="54">
        <f>ROUNDUP(装备强化!$F$3*INDEX(装备强化!$C$12:$C$26,MATCH(装备强化附表!AE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798</v>
      </c>
      <c r="AF1607" s="54">
        <f t="shared" si="387"/>
        <v>1596000</v>
      </c>
      <c r="AG1607" s="54">
        <f>ROUNDUP(装备强化!$F$3*INDEX(装备强化!$C$12:$C$26,MATCH(装备强化附表!AG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870</v>
      </c>
      <c r="AH1607" s="54">
        <f t="shared" si="388"/>
        <v>1740000</v>
      </c>
      <c r="AI1607" s="54">
        <f>ROUNDUP(装备强化!$F$3*INDEX(装备强化!$C$12:$C$26,MATCH(装备强化附表!AI$1,装备强化!$B$12:$B$26,0))*INDEX(装备强化!$G$12:$G$16,MATCH(装备强化附表!$D1607,装备强化!$F$12:$F$16,0))*(INDEX(装备强化!$K$12:$K$26,MATCH(装备强化附表!$E1607,装备强化!$J$12:$J$26,0))+IF($B1607=1,装备强化!$K$28,0))*INDEX(装备强化!$O$12:$O$21,MATCH(装备强化附表!$C1607,装备强化!$N$12:$N$21,0)),0)</f>
        <v>943</v>
      </c>
      <c r="AJ1607" s="54">
        <f t="shared" si="389"/>
        <v>1886000</v>
      </c>
    </row>
    <row r="1608" spans="1:36">
      <c r="A1608" t="s">
        <v>1764</v>
      </c>
      <c r="B1608">
        <v>1</v>
      </c>
      <c r="C1608" t="s">
        <v>129</v>
      </c>
      <c r="D1608" t="s">
        <v>315</v>
      </c>
      <c r="E1608">
        <v>60</v>
      </c>
      <c r="F1608" t="s">
        <v>232</v>
      </c>
      <c r="G1608" s="54">
        <f>ROUNDUP(装备强化!$F$3*INDEX(装备强化!$C$12:$C$26,MATCH(装备强化附表!G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44</v>
      </c>
      <c r="H1608" s="54">
        <f t="shared" si="375"/>
        <v>88000</v>
      </c>
      <c r="I1608" s="54">
        <f>ROUNDUP(装备强化!$F$3*INDEX(装备强化!$C$12:$C$26,MATCH(装备强化附表!I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66</v>
      </c>
      <c r="J1608" s="54">
        <f t="shared" si="376"/>
        <v>132000</v>
      </c>
      <c r="K1608" s="54">
        <f>ROUNDUP(装备强化!$F$3*INDEX(装备强化!$C$12:$C$26,MATCH(装备强化附表!K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99</v>
      </c>
      <c r="L1608" s="54">
        <f t="shared" si="377"/>
        <v>198000</v>
      </c>
      <c r="M1608" s="54">
        <f>ROUNDUP(装备强化!$F$3*INDEX(装备强化!$C$12:$C$26,MATCH(装备强化附表!M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121</v>
      </c>
      <c r="N1608" s="54">
        <f t="shared" si="378"/>
        <v>242000</v>
      </c>
      <c r="O1608" s="54">
        <f>ROUNDUP(装备强化!$F$3*INDEX(装备强化!$C$12:$C$26,MATCH(装备强化附表!O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154</v>
      </c>
      <c r="P1608" s="54">
        <f t="shared" si="379"/>
        <v>308000</v>
      </c>
      <c r="Q1608" s="54">
        <f>ROUNDUP(装备强化!$F$3*INDEX(装备强化!$C$12:$C$26,MATCH(装备强化附表!Q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274</v>
      </c>
      <c r="R1608" s="54">
        <f t="shared" si="380"/>
        <v>548000</v>
      </c>
      <c r="S1608" s="54">
        <f>ROUNDUP(装备强化!$F$3*INDEX(装备强化!$C$12:$C$26,MATCH(装备强化附表!S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318</v>
      </c>
      <c r="T1608" s="54">
        <f t="shared" si="381"/>
        <v>636000</v>
      </c>
      <c r="U1608" s="54">
        <f>ROUNDUP(装备强化!$F$3*INDEX(装备强化!$C$12:$C$26,MATCH(装备强化附表!U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361</v>
      </c>
      <c r="V1608" s="54">
        <f t="shared" si="382"/>
        <v>722000</v>
      </c>
      <c r="W1608" s="54">
        <f>ROUNDUP(装备强化!$F$3*INDEX(装备强化!$C$12:$C$26,MATCH(装备强化附表!W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405</v>
      </c>
      <c r="X1608" s="54">
        <f t="shared" si="383"/>
        <v>810000</v>
      </c>
      <c r="Y1608" s="54">
        <f>ROUNDUP(装备强化!$F$3*INDEX(装备强化!$C$12:$C$26,MATCH(装备强化附表!Y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449</v>
      </c>
      <c r="Z1608" s="54">
        <f t="shared" si="384"/>
        <v>898000</v>
      </c>
      <c r="AA1608" s="54">
        <f>ROUNDUP(装备强化!$F$3*INDEX(装备强化!$C$12:$C$26,MATCH(装备强化附表!AA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788</v>
      </c>
      <c r="AB1608" s="54">
        <f t="shared" si="385"/>
        <v>1576000</v>
      </c>
      <c r="AC1608" s="54">
        <f>ROUNDUP(装备强化!$F$3*INDEX(装备强化!$C$12:$C$26,MATCH(装备强化附表!AC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875</v>
      </c>
      <c r="AD1608" s="54">
        <f t="shared" si="386"/>
        <v>1750000</v>
      </c>
      <c r="AE1608" s="54">
        <f>ROUNDUP(装备强化!$F$3*INDEX(装备强化!$C$12:$C$26,MATCH(装备强化附表!AE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963</v>
      </c>
      <c r="AF1608" s="54">
        <f t="shared" si="387"/>
        <v>1926000</v>
      </c>
      <c r="AG1608" s="54">
        <f>ROUNDUP(装备强化!$F$3*INDEX(装备强化!$C$12:$C$26,MATCH(装备强化附表!AG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1050</v>
      </c>
      <c r="AH1608" s="54">
        <f t="shared" si="388"/>
        <v>2100000</v>
      </c>
      <c r="AI1608" s="54">
        <f>ROUNDUP(装备强化!$F$3*INDEX(装备强化!$C$12:$C$26,MATCH(装备强化附表!AI$1,装备强化!$B$12:$B$26,0))*INDEX(装备强化!$G$12:$G$16,MATCH(装备强化附表!$D1608,装备强化!$F$12:$F$16,0))*(INDEX(装备强化!$K$12:$K$26,MATCH(装备强化附表!$E1608,装备强化!$J$12:$J$26,0))+IF($B1608=1,装备强化!$K$28,0))*INDEX(装备强化!$O$12:$O$21,MATCH(装备强化附表!$C1608,装备强化!$N$12:$N$21,0)),0)</f>
        <v>1138</v>
      </c>
      <c r="AJ1608" s="54">
        <f t="shared" si="389"/>
        <v>2276000</v>
      </c>
    </row>
    <row r="1609" spans="1:36">
      <c r="A1609" t="s">
        <v>1769</v>
      </c>
      <c r="B1609">
        <v>0</v>
      </c>
      <c r="C1609" t="s">
        <v>123</v>
      </c>
      <c r="D1609" t="s">
        <v>315</v>
      </c>
      <c r="E1609">
        <v>65</v>
      </c>
      <c r="F1609" t="s">
        <v>232</v>
      </c>
      <c r="G1609" s="54">
        <f>ROUNDUP(装备强化!$F$3*INDEX(装备强化!$C$12:$C$26,MATCH(装备强化附表!G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39</v>
      </c>
      <c r="H1609" s="54">
        <f t="shared" si="375"/>
        <v>78000</v>
      </c>
      <c r="I1609" s="54">
        <f>ROUNDUP(装备强化!$F$3*INDEX(装备强化!$C$12:$C$26,MATCH(装备强化附表!I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59</v>
      </c>
      <c r="J1609" s="54">
        <f t="shared" si="376"/>
        <v>118000</v>
      </c>
      <c r="K1609" s="54">
        <f>ROUNDUP(装备强化!$F$3*INDEX(装备强化!$C$12:$C$26,MATCH(装备强化附表!K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88</v>
      </c>
      <c r="L1609" s="54">
        <f t="shared" si="377"/>
        <v>176000</v>
      </c>
      <c r="M1609" s="54">
        <f>ROUNDUP(装备强化!$F$3*INDEX(装备强化!$C$12:$C$26,MATCH(装备强化附表!M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107</v>
      </c>
      <c r="N1609" s="54">
        <f t="shared" si="378"/>
        <v>214000</v>
      </c>
      <c r="O1609" s="54">
        <f>ROUNDUP(装备强化!$F$3*INDEX(装备强化!$C$12:$C$26,MATCH(装备强化附表!O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136</v>
      </c>
      <c r="P1609" s="54">
        <f t="shared" si="379"/>
        <v>272000</v>
      </c>
      <c r="Q1609" s="54">
        <f>ROUNDUP(装备强化!$F$3*INDEX(装备强化!$C$12:$C$26,MATCH(装备强化附表!Q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243</v>
      </c>
      <c r="R1609" s="54">
        <f t="shared" si="380"/>
        <v>486000</v>
      </c>
      <c r="S1609" s="54">
        <f>ROUNDUP(装备强化!$F$3*INDEX(装备强化!$C$12:$C$26,MATCH(装备强化附表!S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281</v>
      </c>
      <c r="T1609" s="54">
        <f t="shared" si="381"/>
        <v>562000</v>
      </c>
      <c r="U1609" s="54">
        <f>ROUNDUP(装备强化!$F$3*INDEX(装备强化!$C$12:$C$26,MATCH(装备强化附表!U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320</v>
      </c>
      <c r="V1609" s="54">
        <f t="shared" si="382"/>
        <v>640000</v>
      </c>
      <c r="W1609" s="54">
        <f>ROUNDUP(装备强化!$F$3*INDEX(装备强化!$C$12:$C$26,MATCH(装备强化附表!W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359</v>
      </c>
      <c r="X1609" s="54">
        <f t="shared" si="383"/>
        <v>718000</v>
      </c>
      <c r="Y1609" s="54">
        <f>ROUNDUP(装备强化!$F$3*INDEX(装备强化!$C$12:$C$26,MATCH(装备强化附表!Y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398</v>
      </c>
      <c r="Z1609" s="54">
        <f t="shared" si="384"/>
        <v>796000</v>
      </c>
      <c r="AA1609" s="54">
        <f>ROUNDUP(装备强化!$F$3*INDEX(装备强化!$C$12:$C$26,MATCH(装备强化附表!AA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698</v>
      </c>
      <c r="AB1609" s="54">
        <f t="shared" si="385"/>
        <v>1396000</v>
      </c>
      <c r="AC1609" s="54">
        <f>ROUNDUP(装备强化!$F$3*INDEX(装备强化!$C$12:$C$26,MATCH(装备强化附表!AC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775</v>
      </c>
      <c r="AD1609" s="54">
        <f t="shared" si="386"/>
        <v>1550000</v>
      </c>
      <c r="AE1609" s="54">
        <f>ROUNDUP(装备强化!$F$3*INDEX(装备强化!$C$12:$C$26,MATCH(装备强化附表!AE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853</v>
      </c>
      <c r="AF1609" s="54">
        <f t="shared" si="387"/>
        <v>1706000</v>
      </c>
      <c r="AG1609" s="54">
        <f>ROUNDUP(装备强化!$F$3*INDEX(装备强化!$C$12:$C$26,MATCH(装备强化附表!AG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930</v>
      </c>
      <c r="AH1609" s="54">
        <f t="shared" si="388"/>
        <v>1860000</v>
      </c>
      <c r="AI1609" s="54">
        <f>ROUNDUP(装备强化!$F$3*INDEX(装备强化!$C$12:$C$26,MATCH(装备强化附表!AI$1,装备强化!$B$12:$B$26,0))*INDEX(装备强化!$G$12:$G$16,MATCH(装备强化附表!$D1609,装备强化!$F$12:$F$16,0))*(INDEX(装备强化!$K$12:$K$26,MATCH(装备强化附表!$E1609,装备强化!$J$12:$J$26,0))+IF($B1609=1,装备强化!$K$28,0))*INDEX(装备强化!$O$12:$O$21,MATCH(装备强化附表!$C1609,装备强化!$N$12:$N$21,0)),0)</f>
        <v>1008</v>
      </c>
      <c r="AJ1609" s="54">
        <f t="shared" si="389"/>
        <v>2016000</v>
      </c>
    </row>
    <row r="1610" spans="1:36">
      <c r="A1610" t="s">
        <v>1774</v>
      </c>
      <c r="B1610">
        <v>0</v>
      </c>
      <c r="C1610" t="s">
        <v>124</v>
      </c>
      <c r="D1610" t="s">
        <v>315</v>
      </c>
      <c r="E1610">
        <v>65</v>
      </c>
      <c r="F1610" t="s">
        <v>232</v>
      </c>
      <c r="G1610" s="54">
        <f>ROUNDUP(装备强化!$F$3*INDEX(装备强化!$C$12:$C$26,MATCH(装备强化附表!G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49</v>
      </c>
      <c r="H1610" s="54">
        <f t="shared" si="375"/>
        <v>98000</v>
      </c>
      <c r="I1610" s="54">
        <f>ROUNDUP(装备强化!$F$3*INDEX(装备强化!$C$12:$C$26,MATCH(装备强化附表!I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73</v>
      </c>
      <c r="J1610" s="54">
        <f t="shared" si="376"/>
        <v>146000</v>
      </c>
      <c r="K1610" s="54">
        <f>ROUNDUP(装备强化!$F$3*INDEX(装备强化!$C$12:$C$26,MATCH(装备强化附表!K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109</v>
      </c>
      <c r="L1610" s="54">
        <f t="shared" si="377"/>
        <v>218000</v>
      </c>
      <c r="M1610" s="54">
        <f>ROUNDUP(装备强化!$F$3*INDEX(装备强化!$C$12:$C$26,MATCH(装备强化附表!M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134</v>
      </c>
      <c r="N1610" s="54">
        <f t="shared" si="378"/>
        <v>268000</v>
      </c>
      <c r="O1610" s="54">
        <f>ROUNDUP(装备强化!$F$3*INDEX(装备强化!$C$12:$C$26,MATCH(装备强化附表!O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170</v>
      </c>
      <c r="P1610" s="54">
        <f t="shared" si="379"/>
        <v>340000</v>
      </c>
      <c r="Q1610" s="54">
        <f>ROUNDUP(装备强化!$F$3*INDEX(装备强化!$C$12:$C$26,MATCH(装备强化附表!Q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303</v>
      </c>
      <c r="R1610" s="54">
        <f t="shared" si="380"/>
        <v>606000</v>
      </c>
      <c r="S1610" s="54">
        <f>ROUNDUP(装备强化!$F$3*INDEX(装备强化!$C$12:$C$26,MATCH(装备强化附表!S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352</v>
      </c>
      <c r="T1610" s="54">
        <f t="shared" si="381"/>
        <v>704000</v>
      </c>
      <c r="U1610" s="54">
        <f>ROUNDUP(装备强化!$F$3*INDEX(装备强化!$C$12:$C$26,MATCH(装备强化附表!U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400</v>
      </c>
      <c r="V1610" s="54">
        <f t="shared" si="382"/>
        <v>800000</v>
      </c>
      <c r="W1610" s="54">
        <f>ROUNDUP(装备强化!$F$3*INDEX(装备强化!$C$12:$C$26,MATCH(装备强化附表!W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449</v>
      </c>
      <c r="X1610" s="54">
        <f t="shared" si="383"/>
        <v>898000</v>
      </c>
      <c r="Y1610" s="54">
        <f>ROUNDUP(装备强化!$F$3*INDEX(装备强化!$C$12:$C$26,MATCH(装备强化附表!Y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497</v>
      </c>
      <c r="Z1610" s="54">
        <f t="shared" si="384"/>
        <v>994000</v>
      </c>
      <c r="AA1610" s="54">
        <f>ROUNDUP(装备强化!$F$3*INDEX(装备强化!$C$12:$C$26,MATCH(装备强化附表!AA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872</v>
      </c>
      <c r="AB1610" s="54">
        <f t="shared" si="385"/>
        <v>1744000</v>
      </c>
      <c r="AC1610" s="54">
        <f>ROUNDUP(装备强化!$F$3*INDEX(装备强化!$C$12:$C$26,MATCH(装备强化附表!AC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969</v>
      </c>
      <c r="AD1610" s="54">
        <f t="shared" si="386"/>
        <v>1938000</v>
      </c>
      <c r="AE1610" s="54">
        <f>ROUNDUP(装备强化!$F$3*INDEX(装备强化!$C$12:$C$26,MATCH(装备强化附表!AE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1066</v>
      </c>
      <c r="AF1610" s="54">
        <f t="shared" si="387"/>
        <v>2132000</v>
      </c>
      <c r="AG1610" s="54">
        <f>ROUNDUP(装备强化!$F$3*INDEX(装备强化!$C$12:$C$26,MATCH(装备强化附表!AG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1163</v>
      </c>
      <c r="AH1610" s="54">
        <f t="shared" si="388"/>
        <v>2326000</v>
      </c>
      <c r="AI1610" s="54">
        <f>ROUNDUP(装备强化!$F$3*INDEX(装备强化!$C$12:$C$26,MATCH(装备强化附表!AI$1,装备强化!$B$12:$B$26,0))*INDEX(装备强化!$G$12:$G$16,MATCH(装备强化附表!$D1610,装备强化!$F$12:$F$16,0))*(INDEX(装备强化!$K$12:$K$26,MATCH(装备强化附表!$E1610,装备强化!$J$12:$J$26,0))+IF($B1610=1,装备强化!$K$28,0))*INDEX(装备强化!$O$12:$O$21,MATCH(装备强化附表!$C1610,装备强化!$N$12:$N$21,0)),0)</f>
        <v>1260</v>
      </c>
      <c r="AJ1610" s="54">
        <f t="shared" si="389"/>
        <v>2520000</v>
      </c>
    </row>
    <row r="1611" spans="1:36">
      <c r="A1611" t="s">
        <v>1779</v>
      </c>
      <c r="B1611">
        <v>0</v>
      </c>
      <c r="C1611" t="s">
        <v>125</v>
      </c>
      <c r="D1611" t="s">
        <v>315</v>
      </c>
      <c r="E1611">
        <v>65</v>
      </c>
      <c r="F1611" t="s">
        <v>232</v>
      </c>
      <c r="G1611" s="54">
        <f>ROUNDUP(装备强化!$F$3*INDEX(装备强化!$C$12:$C$26,MATCH(装备强化附表!G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49</v>
      </c>
      <c r="H1611" s="54">
        <f t="shared" si="375"/>
        <v>98000</v>
      </c>
      <c r="I1611" s="54">
        <f>ROUNDUP(装备强化!$F$3*INDEX(装备强化!$C$12:$C$26,MATCH(装备强化附表!I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73</v>
      </c>
      <c r="J1611" s="54">
        <f t="shared" si="376"/>
        <v>146000</v>
      </c>
      <c r="K1611" s="54">
        <f>ROUNDUP(装备强化!$F$3*INDEX(装备强化!$C$12:$C$26,MATCH(装备强化附表!K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109</v>
      </c>
      <c r="L1611" s="54">
        <f t="shared" si="377"/>
        <v>218000</v>
      </c>
      <c r="M1611" s="54">
        <f>ROUNDUP(装备强化!$F$3*INDEX(装备强化!$C$12:$C$26,MATCH(装备强化附表!M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134</v>
      </c>
      <c r="N1611" s="54">
        <f t="shared" si="378"/>
        <v>268000</v>
      </c>
      <c r="O1611" s="54">
        <f>ROUNDUP(装备强化!$F$3*INDEX(装备强化!$C$12:$C$26,MATCH(装备强化附表!O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170</v>
      </c>
      <c r="P1611" s="54">
        <f t="shared" si="379"/>
        <v>340000</v>
      </c>
      <c r="Q1611" s="54">
        <f>ROUNDUP(装备强化!$F$3*INDEX(装备强化!$C$12:$C$26,MATCH(装备强化附表!Q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303</v>
      </c>
      <c r="R1611" s="54">
        <f t="shared" si="380"/>
        <v>606000</v>
      </c>
      <c r="S1611" s="54">
        <f>ROUNDUP(装备强化!$F$3*INDEX(装备强化!$C$12:$C$26,MATCH(装备强化附表!S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352</v>
      </c>
      <c r="T1611" s="54">
        <f t="shared" si="381"/>
        <v>704000</v>
      </c>
      <c r="U1611" s="54">
        <f>ROUNDUP(装备强化!$F$3*INDEX(装备强化!$C$12:$C$26,MATCH(装备强化附表!U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400</v>
      </c>
      <c r="V1611" s="54">
        <f t="shared" si="382"/>
        <v>800000</v>
      </c>
      <c r="W1611" s="54">
        <f>ROUNDUP(装备强化!$F$3*INDEX(装备强化!$C$12:$C$26,MATCH(装备强化附表!W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449</v>
      </c>
      <c r="X1611" s="54">
        <f t="shared" si="383"/>
        <v>898000</v>
      </c>
      <c r="Y1611" s="54">
        <f>ROUNDUP(装备强化!$F$3*INDEX(装备强化!$C$12:$C$26,MATCH(装备强化附表!Y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497</v>
      </c>
      <c r="Z1611" s="54">
        <f t="shared" si="384"/>
        <v>994000</v>
      </c>
      <c r="AA1611" s="54">
        <f>ROUNDUP(装备强化!$F$3*INDEX(装备强化!$C$12:$C$26,MATCH(装备强化附表!AA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872</v>
      </c>
      <c r="AB1611" s="54">
        <f t="shared" si="385"/>
        <v>1744000</v>
      </c>
      <c r="AC1611" s="54">
        <f>ROUNDUP(装备强化!$F$3*INDEX(装备强化!$C$12:$C$26,MATCH(装备强化附表!AC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969</v>
      </c>
      <c r="AD1611" s="54">
        <f t="shared" si="386"/>
        <v>1938000</v>
      </c>
      <c r="AE1611" s="54">
        <f>ROUNDUP(装备强化!$F$3*INDEX(装备强化!$C$12:$C$26,MATCH(装备强化附表!AE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1066</v>
      </c>
      <c r="AF1611" s="54">
        <f t="shared" si="387"/>
        <v>2132000</v>
      </c>
      <c r="AG1611" s="54">
        <f>ROUNDUP(装备强化!$F$3*INDEX(装备强化!$C$12:$C$26,MATCH(装备强化附表!AG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1163</v>
      </c>
      <c r="AH1611" s="54">
        <f t="shared" si="388"/>
        <v>2326000</v>
      </c>
      <c r="AI1611" s="54">
        <f>ROUNDUP(装备强化!$F$3*INDEX(装备强化!$C$12:$C$26,MATCH(装备强化附表!AI$1,装备强化!$B$12:$B$26,0))*INDEX(装备强化!$G$12:$G$16,MATCH(装备强化附表!$D1611,装备强化!$F$12:$F$16,0))*(INDEX(装备强化!$K$12:$K$26,MATCH(装备强化附表!$E1611,装备强化!$J$12:$J$26,0))+IF($B1611=1,装备强化!$K$28,0))*INDEX(装备强化!$O$12:$O$21,MATCH(装备强化附表!$C1611,装备强化!$N$12:$N$21,0)),0)</f>
        <v>1260</v>
      </c>
      <c r="AJ1611" s="54">
        <f t="shared" si="389"/>
        <v>2520000</v>
      </c>
    </row>
    <row r="1612" spans="1:36">
      <c r="A1612" t="s">
        <v>1784</v>
      </c>
      <c r="B1612">
        <v>0</v>
      </c>
      <c r="C1612" t="s">
        <v>130</v>
      </c>
      <c r="D1612" t="s">
        <v>315</v>
      </c>
      <c r="E1612">
        <v>65</v>
      </c>
      <c r="F1612" t="s">
        <v>232</v>
      </c>
      <c r="G1612" s="54">
        <f>ROUNDUP(装备强化!$F$3*INDEX(装备强化!$C$12:$C$26,MATCH(装备强化附表!G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39</v>
      </c>
      <c r="H1612" s="54">
        <f t="shared" si="375"/>
        <v>78000</v>
      </c>
      <c r="I1612" s="54">
        <f>ROUNDUP(装备强化!$F$3*INDEX(装备强化!$C$12:$C$26,MATCH(装备强化附表!I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59</v>
      </c>
      <c r="J1612" s="54">
        <f t="shared" si="376"/>
        <v>118000</v>
      </c>
      <c r="K1612" s="54">
        <f>ROUNDUP(装备强化!$F$3*INDEX(装备强化!$C$12:$C$26,MATCH(装备强化附表!K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88</v>
      </c>
      <c r="L1612" s="54">
        <f t="shared" si="377"/>
        <v>176000</v>
      </c>
      <c r="M1612" s="54">
        <f>ROUNDUP(装备强化!$F$3*INDEX(装备强化!$C$12:$C$26,MATCH(装备强化附表!M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107</v>
      </c>
      <c r="N1612" s="54">
        <f t="shared" si="378"/>
        <v>214000</v>
      </c>
      <c r="O1612" s="54">
        <f>ROUNDUP(装备强化!$F$3*INDEX(装备强化!$C$12:$C$26,MATCH(装备强化附表!O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136</v>
      </c>
      <c r="P1612" s="54">
        <f t="shared" si="379"/>
        <v>272000</v>
      </c>
      <c r="Q1612" s="54">
        <f>ROUNDUP(装备强化!$F$3*INDEX(装备强化!$C$12:$C$26,MATCH(装备强化附表!Q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243</v>
      </c>
      <c r="R1612" s="54">
        <f t="shared" si="380"/>
        <v>486000</v>
      </c>
      <c r="S1612" s="54">
        <f>ROUNDUP(装备强化!$F$3*INDEX(装备强化!$C$12:$C$26,MATCH(装备强化附表!S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281</v>
      </c>
      <c r="T1612" s="54">
        <f t="shared" si="381"/>
        <v>562000</v>
      </c>
      <c r="U1612" s="54">
        <f>ROUNDUP(装备强化!$F$3*INDEX(装备强化!$C$12:$C$26,MATCH(装备强化附表!U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320</v>
      </c>
      <c r="V1612" s="54">
        <f t="shared" si="382"/>
        <v>640000</v>
      </c>
      <c r="W1612" s="54">
        <f>ROUNDUP(装备强化!$F$3*INDEX(装备强化!$C$12:$C$26,MATCH(装备强化附表!W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359</v>
      </c>
      <c r="X1612" s="54">
        <f t="shared" si="383"/>
        <v>718000</v>
      </c>
      <c r="Y1612" s="54">
        <f>ROUNDUP(装备强化!$F$3*INDEX(装备强化!$C$12:$C$26,MATCH(装备强化附表!Y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398</v>
      </c>
      <c r="Z1612" s="54">
        <f t="shared" si="384"/>
        <v>796000</v>
      </c>
      <c r="AA1612" s="54">
        <f>ROUNDUP(装备强化!$F$3*INDEX(装备强化!$C$12:$C$26,MATCH(装备强化附表!AA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698</v>
      </c>
      <c r="AB1612" s="54">
        <f t="shared" si="385"/>
        <v>1396000</v>
      </c>
      <c r="AC1612" s="54">
        <f>ROUNDUP(装备强化!$F$3*INDEX(装备强化!$C$12:$C$26,MATCH(装备强化附表!AC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775</v>
      </c>
      <c r="AD1612" s="54">
        <f t="shared" si="386"/>
        <v>1550000</v>
      </c>
      <c r="AE1612" s="54">
        <f>ROUNDUP(装备强化!$F$3*INDEX(装备强化!$C$12:$C$26,MATCH(装备强化附表!AE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853</v>
      </c>
      <c r="AF1612" s="54">
        <f t="shared" si="387"/>
        <v>1706000</v>
      </c>
      <c r="AG1612" s="54">
        <f>ROUNDUP(装备强化!$F$3*INDEX(装备强化!$C$12:$C$26,MATCH(装备强化附表!AG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930</v>
      </c>
      <c r="AH1612" s="54">
        <f t="shared" si="388"/>
        <v>1860000</v>
      </c>
      <c r="AI1612" s="54">
        <f>ROUNDUP(装备强化!$F$3*INDEX(装备强化!$C$12:$C$26,MATCH(装备强化附表!AI$1,装备强化!$B$12:$B$26,0))*INDEX(装备强化!$G$12:$G$16,MATCH(装备强化附表!$D1612,装备强化!$F$12:$F$16,0))*(INDEX(装备强化!$K$12:$K$26,MATCH(装备强化附表!$E1612,装备强化!$J$12:$J$26,0))+IF($B1612=1,装备强化!$K$28,0))*INDEX(装备强化!$O$12:$O$21,MATCH(装备强化附表!$C1612,装备强化!$N$12:$N$21,0)),0)</f>
        <v>1008</v>
      </c>
      <c r="AJ1612" s="54">
        <f t="shared" si="389"/>
        <v>2016000</v>
      </c>
    </row>
    <row r="1613" spans="1:36">
      <c r="A1613" t="s">
        <v>1789</v>
      </c>
      <c r="B1613">
        <v>0</v>
      </c>
      <c r="C1613" t="s">
        <v>131</v>
      </c>
      <c r="D1613" t="s">
        <v>315</v>
      </c>
      <c r="E1613">
        <v>65</v>
      </c>
      <c r="F1613" t="s">
        <v>232</v>
      </c>
      <c r="G1613" s="54">
        <f>ROUNDUP(装备强化!$F$3*INDEX(装备强化!$C$12:$C$26,MATCH(装备强化附表!G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39</v>
      </c>
      <c r="H1613" s="54">
        <f t="shared" si="375"/>
        <v>78000</v>
      </c>
      <c r="I1613" s="54">
        <f>ROUNDUP(装备强化!$F$3*INDEX(装备强化!$C$12:$C$26,MATCH(装备强化附表!I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59</v>
      </c>
      <c r="J1613" s="54">
        <f t="shared" si="376"/>
        <v>118000</v>
      </c>
      <c r="K1613" s="54">
        <f>ROUNDUP(装备强化!$F$3*INDEX(装备强化!$C$12:$C$26,MATCH(装备强化附表!K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88</v>
      </c>
      <c r="L1613" s="54">
        <f t="shared" si="377"/>
        <v>176000</v>
      </c>
      <c r="M1613" s="54">
        <f>ROUNDUP(装备强化!$F$3*INDEX(装备强化!$C$12:$C$26,MATCH(装备强化附表!M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107</v>
      </c>
      <c r="N1613" s="54">
        <f t="shared" si="378"/>
        <v>214000</v>
      </c>
      <c r="O1613" s="54">
        <f>ROUNDUP(装备强化!$F$3*INDEX(装备强化!$C$12:$C$26,MATCH(装备强化附表!O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136</v>
      </c>
      <c r="P1613" s="54">
        <f t="shared" si="379"/>
        <v>272000</v>
      </c>
      <c r="Q1613" s="54">
        <f>ROUNDUP(装备强化!$F$3*INDEX(装备强化!$C$12:$C$26,MATCH(装备强化附表!Q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243</v>
      </c>
      <c r="R1613" s="54">
        <f t="shared" si="380"/>
        <v>486000</v>
      </c>
      <c r="S1613" s="54">
        <f>ROUNDUP(装备强化!$F$3*INDEX(装备强化!$C$12:$C$26,MATCH(装备强化附表!S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281</v>
      </c>
      <c r="T1613" s="54">
        <f t="shared" si="381"/>
        <v>562000</v>
      </c>
      <c r="U1613" s="54">
        <f>ROUNDUP(装备强化!$F$3*INDEX(装备强化!$C$12:$C$26,MATCH(装备强化附表!U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320</v>
      </c>
      <c r="V1613" s="54">
        <f t="shared" si="382"/>
        <v>640000</v>
      </c>
      <c r="W1613" s="54">
        <f>ROUNDUP(装备强化!$F$3*INDEX(装备强化!$C$12:$C$26,MATCH(装备强化附表!W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359</v>
      </c>
      <c r="X1613" s="54">
        <f t="shared" si="383"/>
        <v>718000</v>
      </c>
      <c r="Y1613" s="54">
        <f>ROUNDUP(装备强化!$F$3*INDEX(装备强化!$C$12:$C$26,MATCH(装备强化附表!Y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398</v>
      </c>
      <c r="Z1613" s="54">
        <f t="shared" si="384"/>
        <v>796000</v>
      </c>
      <c r="AA1613" s="54">
        <f>ROUNDUP(装备强化!$F$3*INDEX(装备强化!$C$12:$C$26,MATCH(装备强化附表!AA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698</v>
      </c>
      <c r="AB1613" s="54">
        <f t="shared" si="385"/>
        <v>1396000</v>
      </c>
      <c r="AC1613" s="54">
        <f>ROUNDUP(装备强化!$F$3*INDEX(装备强化!$C$12:$C$26,MATCH(装备强化附表!AC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775</v>
      </c>
      <c r="AD1613" s="54">
        <f t="shared" si="386"/>
        <v>1550000</v>
      </c>
      <c r="AE1613" s="54">
        <f>ROUNDUP(装备强化!$F$3*INDEX(装备强化!$C$12:$C$26,MATCH(装备强化附表!AE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853</v>
      </c>
      <c r="AF1613" s="54">
        <f t="shared" si="387"/>
        <v>1706000</v>
      </c>
      <c r="AG1613" s="54">
        <f>ROUNDUP(装备强化!$F$3*INDEX(装备强化!$C$12:$C$26,MATCH(装备强化附表!AG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930</v>
      </c>
      <c r="AH1613" s="54">
        <f t="shared" si="388"/>
        <v>1860000</v>
      </c>
      <c r="AI1613" s="54">
        <f>ROUNDUP(装备强化!$F$3*INDEX(装备强化!$C$12:$C$26,MATCH(装备强化附表!AI$1,装备强化!$B$12:$B$26,0))*INDEX(装备强化!$G$12:$G$16,MATCH(装备强化附表!$D1613,装备强化!$F$12:$F$16,0))*(INDEX(装备强化!$K$12:$K$26,MATCH(装备强化附表!$E1613,装备强化!$J$12:$J$26,0))+IF($B1613=1,装备强化!$K$28,0))*INDEX(装备强化!$O$12:$O$21,MATCH(装备强化附表!$C1613,装备强化!$N$12:$N$21,0)),0)</f>
        <v>1008</v>
      </c>
      <c r="AJ1613" s="54">
        <f t="shared" si="389"/>
        <v>2016000</v>
      </c>
    </row>
    <row r="1614" spans="1:36">
      <c r="A1614" t="s">
        <v>1794</v>
      </c>
      <c r="B1614">
        <v>0</v>
      </c>
      <c r="C1614" t="s">
        <v>132</v>
      </c>
      <c r="D1614" t="s">
        <v>315</v>
      </c>
      <c r="E1614">
        <v>65</v>
      </c>
      <c r="F1614" t="s">
        <v>232</v>
      </c>
      <c r="G1614" s="54">
        <f>ROUNDUP(装备强化!$F$3*INDEX(装备强化!$C$12:$C$26,MATCH(装备强化附表!G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24</v>
      </c>
      <c r="H1614" s="54">
        <f t="shared" si="375"/>
        <v>48000</v>
      </c>
      <c r="I1614" s="54">
        <f>ROUNDUP(装备强化!$F$3*INDEX(装备强化!$C$12:$C$26,MATCH(装备强化附表!I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35</v>
      </c>
      <c r="J1614" s="54">
        <f t="shared" si="376"/>
        <v>70000</v>
      </c>
      <c r="K1614" s="54">
        <f>ROUNDUP(装备强化!$F$3*INDEX(装备强化!$C$12:$C$26,MATCH(装备强化附表!K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53</v>
      </c>
      <c r="L1614" s="54">
        <f t="shared" si="377"/>
        <v>106000</v>
      </c>
      <c r="M1614" s="54">
        <f>ROUNDUP(装备强化!$F$3*INDEX(装备强化!$C$12:$C$26,MATCH(装备强化附表!M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64</v>
      </c>
      <c r="N1614" s="54">
        <f t="shared" si="378"/>
        <v>128000</v>
      </c>
      <c r="O1614" s="54">
        <f>ROUNDUP(装备强化!$F$3*INDEX(装备强化!$C$12:$C$26,MATCH(装备强化附表!O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82</v>
      </c>
      <c r="P1614" s="54">
        <f t="shared" si="379"/>
        <v>164000</v>
      </c>
      <c r="Q1614" s="54">
        <f>ROUNDUP(装备强化!$F$3*INDEX(装备强化!$C$12:$C$26,MATCH(装备强化附表!Q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146</v>
      </c>
      <c r="R1614" s="54">
        <f t="shared" si="380"/>
        <v>292000</v>
      </c>
      <c r="S1614" s="54">
        <f>ROUNDUP(装备强化!$F$3*INDEX(装备强化!$C$12:$C$26,MATCH(装备强化附表!S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169</v>
      </c>
      <c r="T1614" s="54">
        <f t="shared" si="381"/>
        <v>338000</v>
      </c>
      <c r="U1614" s="54">
        <f>ROUNDUP(装备强化!$F$3*INDEX(装备强化!$C$12:$C$26,MATCH(装备强化附表!U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192</v>
      </c>
      <c r="V1614" s="54">
        <f t="shared" si="382"/>
        <v>384000</v>
      </c>
      <c r="W1614" s="54">
        <f>ROUNDUP(装备强化!$F$3*INDEX(装备强化!$C$12:$C$26,MATCH(装备强化附表!W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216</v>
      </c>
      <c r="X1614" s="54">
        <f t="shared" si="383"/>
        <v>432000</v>
      </c>
      <c r="Y1614" s="54">
        <f>ROUNDUP(装备强化!$F$3*INDEX(装备强化!$C$12:$C$26,MATCH(装备强化附表!Y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239</v>
      </c>
      <c r="Z1614" s="54">
        <f t="shared" si="384"/>
        <v>478000</v>
      </c>
      <c r="AA1614" s="54">
        <f>ROUNDUP(装备强化!$F$3*INDEX(装备强化!$C$12:$C$26,MATCH(装备强化附表!AA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419</v>
      </c>
      <c r="AB1614" s="54">
        <f t="shared" si="385"/>
        <v>838000</v>
      </c>
      <c r="AC1614" s="54">
        <f>ROUNDUP(装备强化!$F$3*INDEX(装备强化!$C$12:$C$26,MATCH(装备强化附表!AC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465</v>
      </c>
      <c r="AD1614" s="54">
        <f t="shared" si="386"/>
        <v>930000</v>
      </c>
      <c r="AE1614" s="54">
        <f>ROUNDUP(装备强化!$F$3*INDEX(装备强化!$C$12:$C$26,MATCH(装备强化附表!AE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512</v>
      </c>
      <c r="AF1614" s="54">
        <f t="shared" si="387"/>
        <v>1024000</v>
      </c>
      <c r="AG1614" s="54">
        <f>ROUNDUP(装备强化!$F$3*INDEX(装备强化!$C$12:$C$26,MATCH(装备强化附表!AG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558</v>
      </c>
      <c r="AH1614" s="54">
        <f t="shared" si="388"/>
        <v>1116000</v>
      </c>
      <c r="AI1614" s="54">
        <f>ROUNDUP(装备强化!$F$3*INDEX(装备强化!$C$12:$C$26,MATCH(装备强化附表!AI$1,装备强化!$B$12:$B$26,0))*INDEX(装备强化!$G$12:$G$16,MATCH(装备强化附表!$D1614,装备强化!$F$12:$F$16,0))*(INDEX(装备强化!$K$12:$K$26,MATCH(装备强化附表!$E1614,装备强化!$J$12:$J$26,0))+IF($B1614=1,装备强化!$K$28,0))*INDEX(装备强化!$O$12:$O$21,MATCH(装备强化附表!$C1614,装备强化!$N$12:$N$21,0)),0)</f>
        <v>605</v>
      </c>
      <c r="AJ1614" s="54">
        <f t="shared" si="389"/>
        <v>1210000</v>
      </c>
    </row>
    <row r="1615" spans="1:36">
      <c r="A1615" t="s">
        <v>1799</v>
      </c>
      <c r="B1615">
        <v>0</v>
      </c>
      <c r="C1615" t="s">
        <v>127</v>
      </c>
      <c r="D1615" t="s">
        <v>315</v>
      </c>
      <c r="E1615">
        <v>65</v>
      </c>
      <c r="F1615" t="s">
        <v>135</v>
      </c>
      <c r="G1615" s="54">
        <f>ROUNDUP(装备强化!$F$3*INDEX(装备强化!$C$12:$C$26,MATCH(装备强化附表!G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78</v>
      </c>
      <c r="H1615" s="54">
        <f t="shared" si="375"/>
        <v>156000</v>
      </c>
      <c r="I1615" s="54">
        <f>ROUNDUP(装备强化!$F$3*INDEX(装备强化!$C$12:$C$26,MATCH(装备强化附表!I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117</v>
      </c>
      <c r="J1615" s="54">
        <f t="shared" si="376"/>
        <v>234000</v>
      </c>
      <c r="K1615" s="54">
        <f>ROUNDUP(装备强化!$F$3*INDEX(装备强化!$C$12:$C$26,MATCH(装备强化附表!K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175</v>
      </c>
      <c r="L1615" s="54">
        <f t="shared" si="377"/>
        <v>350000</v>
      </c>
      <c r="M1615" s="54">
        <f>ROUNDUP(装备强化!$F$3*INDEX(装备强化!$C$12:$C$26,MATCH(装备强化附表!M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214</v>
      </c>
      <c r="N1615" s="54">
        <f t="shared" si="378"/>
        <v>428000</v>
      </c>
      <c r="O1615" s="54">
        <f>ROUNDUP(装备强化!$F$3*INDEX(装备强化!$C$12:$C$26,MATCH(装备强化附表!O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272</v>
      </c>
      <c r="P1615" s="54">
        <f t="shared" si="379"/>
        <v>544000</v>
      </c>
      <c r="Q1615" s="54">
        <f>ROUNDUP(装备强化!$F$3*INDEX(装备强化!$C$12:$C$26,MATCH(装备强化附表!Q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485</v>
      </c>
      <c r="R1615" s="54">
        <f t="shared" si="380"/>
        <v>970000</v>
      </c>
      <c r="S1615" s="54">
        <f>ROUNDUP(装备强化!$F$3*INDEX(装备强化!$C$12:$C$26,MATCH(装备强化附表!S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562</v>
      </c>
      <c r="T1615" s="54">
        <f t="shared" si="381"/>
        <v>1124000</v>
      </c>
      <c r="U1615" s="54">
        <f>ROUNDUP(装备强化!$F$3*INDEX(装备强化!$C$12:$C$26,MATCH(装备强化附表!U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640</v>
      </c>
      <c r="V1615" s="54">
        <f t="shared" si="382"/>
        <v>1280000</v>
      </c>
      <c r="W1615" s="54">
        <f>ROUNDUP(装备强化!$F$3*INDEX(装备强化!$C$12:$C$26,MATCH(装备强化附表!W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717</v>
      </c>
      <c r="X1615" s="54">
        <f t="shared" si="383"/>
        <v>1434000</v>
      </c>
      <c r="Y1615" s="54">
        <f>ROUNDUP(装备强化!$F$3*INDEX(装备强化!$C$12:$C$26,MATCH(装备强化附表!Y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795</v>
      </c>
      <c r="Z1615" s="54">
        <f t="shared" si="384"/>
        <v>1590000</v>
      </c>
      <c r="AA1615" s="54">
        <f>ROUNDUP(装备强化!$F$3*INDEX(装备强化!$C$12:$C$26,MATCH(装备强化附表!AA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1395</v>
      </c>
      <c r="AB1615" s="54">
        <f t="shared" si="385"/>
        <v>2790000</v>
      </c>
      <c r="AC1615" s="54">
        <f>ROUNDUP(装备强化!$F$3*INDEX(装备强化!$C$12:$C$26,MATCH(装备强化附表!AC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1550</v>
      </c>
      <c r="AD1615" s="54">
        <f t="shared" si="386"/>
        <v>3100000</v>
      </c>
      <c r="AE1615" s="54">
        <f>ROUNDUP(装备强化!$F$3*INDEX(装备强化!$C$12:$C$26,MATCH(装备强化附表!AE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1705</v>
      </c>
      <c r="AF1615" s="54">
        <f t="shared" si="387"/>
        <v>3410000</v>
      </c>
      <c r="AG1615" s="54">
        <f>ROUNDUP(装备强化!$F$3*INDEX(装备强化!$C$12:$C$26,MATCH(装备强化附表!AG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1860</v>
      </c>
      <c r="AH1615" s="54">
        <f t="shared" si="388"/>
        <v>3720000</v>
      </c>
      <c r="AI1615" s="54">
        <f>ROUNDUP(装备强化!$F$3*INDEX(装备强化!$C$12:$C$26,MATCH(装备强化附表!AI$1,装备强化!$B$12:$B$26,0))*INDEX(装备强化!$G$12:$G$16,MATCH(装备强化附表!$D1615,装备强化!$F$12:$F$16,0))*(INDEX(装备强化!$K$12:$K$26,MATCH(装备强化附表!$E1615,装备强化!$J$12:$J$26,0))+IF($B1615=1,装备强化!$K$28,0))*INDEX(装备强化!$O$12:$O$21,MATCH(装备强化附表!$C1615,装备强化!$N$12:$N$21,0)),0)</f>
        <v>2015</v>
      </c>
      <c r="AJ1615" s="54">
        <f t="shared" si="389"/>
        <v>4030000</v>
      </c>
    </row>
    <row r="1616" spans="1:36">
      <c r="A1616" t="s">
        <v>1804</v>
      </c>
      <c r="B1616">
        <v>1</v>
      </c>
      <c r="C1616" t="s">
        <v>127</v>
      </c>
      <c r="D1616" t="s">
        <v>315</v>
      </c>
      <c r="E1616">
        <v>65</v>
      </c>
      <c r="F1616" t="s">
        <v>135</v>
      </c>
      <c r="G1616" s="54">
        <f>ROUNDUP(装备强化!$F$3*INDEX(装备强化!$C$12:$C$26,MATCH(装备强化附表!G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93</v>
      </c>
      <c r="H1616" s="54">
        <f t="shared" si="375"/>
        <v>186000</v>
      </c>
      <c r="I1616" s="54">
        <f>ROUNDUP(装备强化!$F$3*INDEX(装备强化!$C$12:$C$26,MATCH(装备强化附表!I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139</v>
      </c>
      <c r="J1616" s="54">
        <f t="shared" si="376"/>
        <v>278000</v>
      </c>
      <c r="K1616" s="54">
        <f>ROUNDUP(装备强化!$F$3*INDEX(装备强化!$C$12:$C$26,MATCH(装备强化附表!K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209</v>
      </c>
      <c r="L1616" s="54">
        <f t="shared" si="377"/>
        <v>418000</v>
      </c>
      <c r="M1616" s="54">
        <f>ROUNDUP(装备强化!$F$3*INDEX(装备强化!$C$12:$C$26,MATCH(装备强化附表!M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255</v>
      </c>
      <c r="N1616" s="54">
        <f t="shared" si="378"/>
        <v>510000</v>
      </c>
      <c r="O1616" s="54">
        <f>ROUNDUP(装备强化!$F$3*INDEX(装备强化!$C$12:$C$26,MATCH(装备强化附表!O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324</v>
      </c>
      <c r="P1616" s="54">
        <f t="shared" si="379"/>
        <v>648000</v>
      </c>
      <c r="Q1616" s="54">
        <f>ROUNDUP(装备强化!$F$3*INDEX(装备强化!$C$12:$C$26,MATCH(装备强化附表!Q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579</v>
      </c>
      <c r="R1616" s="54">
        <f t="shared" si="380"/>
        <v>1158000</v>
      </c>
      <c r="S1616" s="54">
        <f>ROUNDUP(装备强化!$F$3*INDEX(装备强化!$C$12:$C$26,MATCH(装备强化附表!S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671</v>
      </c>
      <c r="T1616" s="54">
        <f t="shared" si="381"/>
        <v>1342000</v>
      </c>
      <c r="U1616" s="54">
        <f>ROUNDUP(装备强化!$F$3*INDEX(装备强化!$C$12:$C$26,MATCH(装备强化附表!U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764</v>
      </c>
      <c r="V1616" s="54">
        <f t="shared" si="382"/>
        <v>1528000</v>
      </c>
      <c r="W1616" s="54">
        <f>ROUNDUP(装备强化!$F$3*INDEX(装备强化!$C$12:$C$26,MATCH(装备强化附表!W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856</v>
      </c>
      <c r="X1616" s="54">
        <f t="shared" si="383"/>
        <v>1712000</v>
      </c>
      <c r="Y1616" s="54">
        <f>ROUNDUP(装备强化!$F$3*INDEX(装备强化!$C$12:$C$26,MATCH(装备强化附表!Y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949</v>
      </c>
      <c r="Z1616" s="54">
        <f t="shared" si="384"/>
        <v>1898000</v>
      </c>
      <c r="AA1616" s="54">
        <f>ROUNDUP(装备强化!$F$3*INDEX(装备强化!$C$12:$C$26,MATCH(装备强化附表!AA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1665</v>
      </c>
      <c r="AB1616" s="54">
        <f t="shared" si="385"/>
        <v>3330000</v>
      </c>
      <c r="AC1616" s="54">
        <f>ROUNDUP(装备强化!$F$3*INDEX(装备强化!$C$12:$C$26,MATCH(装备强化附表!AC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1850</v>
      </c>
      <c r="AD1616" s="54">
        <f t="shared" si="386"/>
        <v>3700000</v>
      </c>
      <c r="AE1616" s="54">
        <f>ROUNDUP(装备强化!$F$3*INDEX(装备强化!$C$12:$C$26,MATCH(装备强化附表!AE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2035</v>
      </c>
      <c r="AF1616" s="54">
        <f t="shared" si="387"/>
        <v>4070000</v>
      </c>
      <c r="AG1616" s="54">
        <f>ROUNDUP(装备强化!$F$3*INDEX(装备强化!$C$12:$C$26,MATCH(装备强化附表!AG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2220</v>
      </c>
      <c r="AH1616" s="54">
        <f t="shared" si="388"/>
        <v>4440000</v>
      </c>
      <c r="AI1616" s="54">
        <f>ROUNDUP(装备强化!$F$3*INDEX(装备强化!$C$12:$C$26,MATCH(装备强化附表!AI$1,装备强化!$B$12:$B$26,0))*INDEX(装备强化!$G$12:$G$16,MATCH(装备强化附表!$D1616,装备强化!$F$12:$F$16,0))*(INDEX(装备强化!$K$12:$K$26,MATCH(装备强化附表!$E1616,装备强化!$J$12:$J$26,0))+IF($B1616=1,装备强化!$K$28,0))*INDEX(装备强化!$O$12:$O$21,MATCH(装备强化附表!$C1616,装备强化!$N$12:$N$21,0)),0)</f>
        <v>2405</v>
      </c>
      <c r="AJ1616" s="54">
        <f t="shared" si="389"/>
        <v>4810000</v>
      </c>
    </row>
    <row r="1617" spans="1:36">
      <c r="A1617" t="s">
        <v>1809</v>
      </c>
      <c r="B1617">
        <v>0</v>
      </c>
      <c r="C1617" t="s">
        <v>128</v>
      </c>
      <c r="D1617" t="s">
        <v>315</v>
      </c>
      <c r="E1617">
        <v>65</v>
      </c>
      <c r="F1617" t="s">
        <v>135</v>
      </c>
      <c r="G1617" s="54">
        <f>ROUNDUP(装备强化!$F$3*INDEX(装备强化!$C$12:$C$26,MATCH(装备强化附表!G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49</v>
      </c>
      <c r="H1617" s="54">
        <f t="shared" si="375"/>
        <v>98000</v>
      </c>
      <c r="I1617" s="54">
        <f>ROUNDUP(装备强化!$F$3*INDEX(装备强化!$C$12:$C$26,MATCH(装备强化附表!I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73</v>
      </c>
      <c r="J1617" s="54">
        <f t="shared" si="376"/>
        <v>146000</v>
      </c>
      <c r="K1617" s="54">
        <f>ROUNDUP(装备强化!$F$3*INDEX(装备强化!$C$12:$C$26,MATCH(装备强化附表!K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109</v>
      </c>
      <c r="L1617" s="54">
        <f t="shared" si="377"/>
        <v>218000</v>
      </c>
      <c r="M1617" s="54">
        <f>ROUNDUP(装备强化!$F$3*INDEX(装备强化!$C$12:$C$26,MATCH(装备强化附表!M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134</v>
      </c>
      <c r="N1617" s="54">
        <f t="shared" si="378"/>
        <v>268000</v>
      </c>
      <c r="O1617" s="54">
        <f>ROUNDUP(装备强化!$F$3*INDEX(装备强化!$C$12:$C$26,MATCH(装备强化附表!O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170</v>
      </c>
      <c r="P1617" s="54">
        <f t="shared" si="379"/>
        <v>340000</v>
      </c>
      <c r="Q1617" s="54">
        <f>ROUNDUP(装备强化!$F$3*INDEX(装备强化!$C$12:$C$26,MATCH(装备强化附表!Q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303</v>
      </c>
      <c r="R1617" s="54">
        <f t="shared" si="380"/>
        <v>606000</v>
      </c>
      <c r="S1617" s="54">
        <f>ROUNDUP(装备强化!$F$3*INDEX(装备强化!$C$12:$C$26,MATCH(装备强化附表!S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352</v>
      </c>
      <c r="T1617" s="54">
        <f t="shared" si="381"/>
        <v>704000</v>
      </c>
      <c r="U1617" s="54">
        <f>ROUNDUP(装备强化!$F$3*INDEX(装备强化!$C$12:$C$26,MATCH(装备强化附表!U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400</v>
      </c>
      <c r="V1617" s="54">
        <f t="shared" si="382"/>
        <v>800000</v>
      </c>
      <c r="W1617" s="54">
        <f>ROUNDUP(装备强化!$F$3*INDEX(装备强化!$C$12:$C$26,MATCH(装备强化附表!W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449</v>
      </c>
      <c r="X1617" s="54">
        <f t="shared" si="383"/>
        <v>898000</v>
      </c>
      <c r="Y1617" s="54">
        <f>ROUNDUP(装备强化!$F$3*INDEX(装备强化!$C$12:$C$26,MATCH(装备强化附表!Y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497</v>
      </c>
      <c r="Z1617" s="54">
        <f t="shared" si="384"/>
        <v>994000</v>
      </c>
      <c r="AA1617" s="54">
        <f>ROUNDUP(装备强化!$F$3*INDEX(装备强化!$C$12:$C$26,MATCH(装备强化附表!AA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872</v>
      </c>
      <c r="AB1617" s="54">
        <f t="shared" si="385"/>
        <v>1744000</v>
      </c>
      <c r="AC1617" s="54">
        <f>ROUNDUP(装备强化!$F$3*INDEX(装备强化!$C$12:$C$26,MATCH(装备强化附表!AC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969</v>
      </c>
      <c r="AD1617" s="54">
        <f t="shared" si="386"/>
        <v>1938000</v>
      </c>
      <c r="AE1617" s="54">
        <f>ROUNDUP(装备强化!$F$3*INDEX(装备强化!$C$12:$C$26,MATCH(装备强化附表!AE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1066</v>
      </c>
      <c r="AF1617" s="54">
        <f t="shared" si="387"/>
        <v>2132000</v>
      </c>
      <c r="AG1617" s="54">
        <f>ROUNDUP(装备强化!$F$3*INDEX(装备强化!$C$12:$C$26,MATCH(装备强化附表!AG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1163</v>
      </c>
      <c r="AH1617" s="54">
        <f t="shared" si="388"/>
        <v>2326000</v>
      </c>
      <c r="AI1617" s="54">
        <f>ROUNDUP(装备强化!$F$3*INDEX(装备强化!$C$12:$C$26,MATCH(装备强化附表!AI$1,装备强化!$B$12:$B$26,0))*INDEX(装备强化!$G$12:$G$16,MATCH(装备强化附表!$D1617,装备强化!$F$12:$F$16,0))*(INDEX(装备强化!$K$12:$K$26,MATCH(装备强化附表!$E1617,装备强化!$J$12:$J$26,0))+IF($B1617=1,装备强化!$K$28,0))*INDEX(装备强化!$O$12:$O$21,MATCH(装备强化附表!$C1617,装备强化!$N$12:$N$21,0)),0)</f>
        <v>1260</v>
      </c>
      <c r="AJ1617" s="54">
        <f t="shared" si="389"/>
        <v>2520000</v>
      </c>
    </row>
    <row r="1618" spans="1:36">
      <c r="A1618" t="s">
        <v>1814</v>
      </c>
      <c r="B1618">
        <v>1</v>
      </c>
      <c r="C1618" t="s">
        <v>128</v>
      </c>
      <c r="D1618" t="s">
        <v>315</v>
      </c>
      <c r="E1618">
        <v>65</v>
      </c>
      <c r="F1618" t="s">
        <v>135</v>
      </c>
      <c r="G1618" s="54">
        <f>ROUNDUP(装备强化!$F$3*INDEX(装备强化!$C$12:$C$26,MATCH(装备强化附表!G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58</v>
      </c>
      <c r="H1618" s="54">
        <f t="shared" si="375"/>
        <v>116000</v>
      </c>
      <c r="I1618" s="54">
        <f>ROUNDUP(装备强化!$F$3*INDEX(装备强化!$C$12:$C$26,MATCH(装备强化附表!I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87</v>
      </c>
      <c r="J1618" s="54">
        <f t="shared" si="376"/>
        <v>174000</v>
      </c>
      <c r="K1618" s="54">
        <f>ROUNDUP(装备强化!$F$3*INDEX(装备强化!$C$12:$C$26,MATCH(装备强化附表!K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131</v>
      </c>
      <c r="L1618" s="54">
        <f t="shared" si="377"/>
        <v>262000</v>
      </c>
      <c r="M1618" s="54">
        <f>ROUNDUP(装备强化!$F$3*INDEX(装备强化!$C$12:$C$26,MATCH(装备强化附表!M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159</v>
      </c>
      <c r="N1618" s="54">
        <f t="shared" si="378"/>
        <v>318000</v>
      </c>
      <c r="O1618" s="54">
        <f>ROUNDUP(装备强化!$F$3*INDEX(装备强化!$C$12:$C$26,MATCH(装备强化附表!O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203</v>
      </c>
      <c r="P1618" s="54">
        <f t="shared" si="379"/>
        <v>406000</v>
      </c>
      <c r="Q1618" s="54">
        <f>ROUNDUP(装备强化!$F$3*INDEX(装备强化!$C$12:$C$26,MATCH(装备强化附表!Q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362</v>
      </c>
      <c r="R1618" s="54">
        <f t="shared" si="380"/>
        <v>724000</v>
      </c>
      <c r="S1618" s="54">
        <f>ROUNDUP(装备强化!$F$3*INDEX(装备强化!$C$12:$C$26,MATCH(装备强化附表!S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420</v>
      </c>
      <c r="T1618" s="54">
        <f t="shared" si="381"/>
        <v>840000</v>
      </c>
      <c r="U1618" s="54">
        <f>ROUNDUP(装备强化!$F$3*INDEX(装备强化!$C$12:$C$26,MATCH(装备强化附表!U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477</v>
      </c>
      <c r="V1618" s="54">
        <f t="shared" si="382"/>
        <v>954000</v>
      </c>
      <c r="W1618" s="54">
        <f>ROUNDUP(装备强化!$F$3*INDEX(装备强化!$C$12:$C$26,MATCH(装备强化附表!W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535</v>
      </c>
      <c r="X1618" s="54">
        <f t="shared" si="383"/>
        <v>1070000</v>
      </c>
      <c r="Y1618" s="54">
        <f>ROUNDUP(装备强化!$F$3*INDEX(装备强化!$C$12:$C$26,MATCH(装备强化附表!Y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593</v>
      </c>
      <c r="Z1618" s="54">
        <f t="shared" si="384"/>
        <v>1186000</v>
      </c>
      <c r="AA1618" s="54">
        <f>ROUNDUP(装备强化!$F$3*INDEX(装备强化!$C$12:$C$26,MATCH(装备强化附表!AA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1041</v>
      </c>
      <c r="AB1618" s="54">
        <f t="shared" si="385"/>
        <v>2082000</v>
      </c>
      <c r="AC1618" s="54">
        <f>ROUNDUP(装备强化!$F$3*INDEX(装备强化!$C$12:$C$26,MATCH(装备强化附表!AC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1157</v>
      </c>
      <c r="AD1618" s="54">
        <f t="shared" si="386"/>
        <v>2314000</v>
      </c>
      <c r="AE1618" s="54">
        <f>ROUNDUP(装备强化!$F$3*INDEX(装备强化!$C$12:$C$26,MATCH(装备强化附表!AE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1272</v>
      </c>
      <c r="AF1618" s="54">
        <f t="shared" si="387"/>
        <v>2544000</v>
      </c>
      <c r="AG1618" s="54">
        <f>ROUNDUP(装备强化!$F$3*INDEX(装备强化!$C$12:$C$26,MATCH(装备强化附表!AG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1388</v>
      </c>
      <c r="AH1618" s="54">
        <f t="shared" si="388"/>
        <v>2776000</v>
      </c>
      <c r="AI1618" s="54">
        <f>ROUNDUP(装备强化!$F$3*INDEX(装备强化!$C$12:$C$26,MATCH(装备强化附表!AI$1,装备强化!$B$12:$B$26,0))*INDEX(装备强化!$G$12:$G$16,MATCH(装备强化附表!$D1618,装备强化!$F$12:$F$16,0))*(INDEX(装备强化!$K$12:$K$26,MATCH(装备强化附表!$E1618,装备强化!$J$12:$J$26,0))+IF($B1618=1,装备强化!$K$28,0))*INDEX(装备强化!$O$12:$O$21,MATCH(装备强化附表!$C1618,装备强化!$N$12:$N$21,0)),0)</f>
        <v>1504</v>
      </c>
      <c r="AJ1618" s="54">
        <f t="shared" si="389"/>
        <v>3008000</v>
      </c>
    </row>
    <row r="1619" spans="1:36">
      <c r="A1619" t="s">
        <v>1819</v>
      </c>
      <c r="B1619">
        <v>0</v>
      </c>
      <c r="C1619" t="s">
        <v>127</v>
      </c>
      <c r="D1619" t="s">
        <v>315</v>
      </c>
      <c r="E1619">
        <v>65</v>
      </c>
      <c r="F1619" t="s">
        <v>139</v>
      </c>
      <c r="G1619" s="54">
        <f>ROUNDUP(装备强化!$F$3*INDEX(装备强化!$C$12:$C$26,MATCH(装备强化附表!G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78</v>
      </c>
      <c r="H1619" s="54">
        <f t="shared" si="375"/>
        <v>156000</v>
      </c>
      <c r="I1619" s="54">
        <f>ROUNDUP(装备强化!$F$3*INDEX(装备强化!$C$12:$C$26,MATCH(装备强化附表!I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117</v>
      </c>
      <c r="J1619" s="54">
        <f t="shared" si="376"/>
        <v>234000</v>
      </c>
      <c r="K1619" s="54">
        <f>ROUNDUP(装备强化!$F$3*INDEX(装备强化!$C$12:$C$26,MATCH(装备强化附表!K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175</v>
      </c>
      <c r="L1619" s="54">
        <f t="shared" si="377"/>
        <v>350000</v>
      </c>
      <c r="M1619" s="54">
        <f>ROUNDUP(装备强化!$F$3*INDEX(装备强化!$C$12:$C$26,MATCH(装备强化附表!M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214</v>
      </c>
      <c r="N1619" s="54">
        <f t="shared" si="378"/>
        <v>428000</v>
      </c>
      <c r="O1619" s="54">
        <f>ROUNDUP(装备强化!$F$3*INDEX(装备强化!$C$12:$C$26,MATCH(装备强化附表!O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272</v>
      </c>
      <c r="P1619" s="54">
        <f t="shared" si="379"/>
        <v>544000</v>
      </c>
      <c r="Q1619" s="54">
        <f>ROUNDUP(装备强化!$F$3*INDEX(装备强化!$C$12:$C$26,MATCH(装备强化附表!Q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485</v>
      </c>
      <c r="R1619" s="54">
        <f t="shared" si="380"/>
        <v>970000</v>
      </c>
      <c r="S1619" s="54">
        <f>ROUNDUP(装备强化!$F$3*INDEX(装备强化!$C$12:$C$26,MATCH(装备强化附表!S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562</v>
      </c>
      <c r="T1619" s="54">
        <f t="shared" si="381"/>
        <v>1124000</v>
      </c>
      <c r="U1619" s="54">
        <f>ROUNDUP(装备强化!$F$3*INDEX(装备强化!$C$12:$C$26,MATCH(装备强化附表!U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640</v>
      </c>
      <c r="V1619" s="54">
        <f t="shared" si="382"/>
        <v>1280000</v>
      </c>
      <c r="W1619" s="54">
        <f>ROUNDUP(装备强化!$F$3*INDEX(装备强化!$C$12:$C$26,MATCH(装备强化附表!W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717</v>
      </c>
      <c r="X1619" s="54">
        <f t="shared" si="383"/>
        <v>1434000</v>
      </c>
      <c r="Y1619" s="54">
        <f>ROUNDUP(装备强化!$F$3*INDEX(装备强化!$C$12:$C$26,MATCH(装备强化附表!Y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795</v>
      </c>
      <c r="Z1619" s="54">
        <f t="shared" si="384"/>
        <v>1590000</v>
      </c>
      <c r="AA1619" s="54">
        <f>ROUNDUP(装备强化!$F$3*INDEX(装备强化!$C$12:$C$26,MATCH(装备强化附表!AA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1395</v>
      </c>
      <c r="AB1619" s="54">
        <f t="shared" si="385"/>
        <v>2790000</v>
      </c>
      <c r="AC1619" s="54">
        <f>ROUNDUP(装备强化!$F$3*INDEX(装备强化!$C$12:$C$26,MATCH(装备强化附表!AC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1550</v>
      </c>
      <c r="AD1619" s="54">
        <f t="shared" si="386"/>
        <v>3100000</v>
      </c>
      <c r="AE1619" s="54">
        <f>ROUNDUP(装备强化!$F$3*INDEX(装备强化!$C$12:$C$26,MATCH(装备强化附表!AE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1705</v>
      </c>
      <c r="AF1619" s="54">
        <f t="shared" si="387"/>
        <v>3410000</v>
      </c>
      <c r="AG1619" s="54">
        <f>ROUNDUP(装备强化!$F$3*INDEX(装备强化!$C$12:$C$26,MATCH(装备强化附表!AG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1860</v>
      </c>
      <c r="AH1619" s="54">
        <f t="shared" si="388"/>
        <v>3720000</v>
      </c>
      <c r="AI1619" s="54">
        <f>ROUNDUP(装备强化!$F$3*INDEX(装备强化!$C$12:$C$26,MATCH(装备强化附表!AI$1,装备强化!$B$12:$B$26,0))*INDEX(装备强化!$G$12:$G$16,MATCH(装备强化附表!$D1619,装备强化!$F$12:$F$16,0))*(INDEX(装备强化!$K$12:$K$26,MATCH(装备强化附表!$E1619,装备强化!$J$12:$J$26,0))+IF($B1619=1,装备强化!$K$28,0))*INDEX(装备强化!$O$12:$O$21,MATCH(装备强化附表!$C1619,装备强化!$N$12:$N$21,0)),0)</f>
        <v>2015</v>
      </c>
      <c r="AJ1619" s="54">
        <f t="shared" si="389"/>
        <v>4030000</v>
      </c>
    </row>
    <row r="1620" spans="1:36">
      <c r="A1620" t="s">
        <v>1824</v>
      </c>
      <c r="B1620">
        <v>1</v>
      </c>
      <c r="C1620" t="s">
        <v>127</v>
      </c>
      <c r="D1620" t="s">
        <v>315</v>
      </c>
      <c r="E1620">
        <v>65</v>
      </c>
      <c r="F1620" t="s">
        <v>139</v>
      </c>
      <c r="G1620" s="54">
        <f>ROUNDUP(装备强化!$F$3*INDEX(装备强化!$C$12:$C$26,MATCH(装备强化附表!G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93</v>
      </c>
      <c r="H1620" s="54">
        <f t="shared" si="375"/>
        <v>186000</v>
      </c>
      <c r="I1620" s="54">
        <f>ROUNDUP(装备强化!$F$3*INDEX(装备强化!$C$12:$C$26,MATCH(装备强化附表!I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139</v>
      </c>
      <c r="J1620" s="54">
        <f t="shared" si="376"/>
        <v>278000</v>
      </c>
      <c r="K1620" s="54">
        <f>ROUNDUP(装备强化!$F$3*INDEX(装备强化!$C$12:$C$26,MATCH(装备强化附表!K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209</v>
      </c>
      <c r="L1620" s="54">
        <f t="shared" si="377"/>
        <v>418000</v>
      </c>
      <c r="M1620" s="54">
        <f>ROUNDUP(装备强化!$F$3*INDEX(装备强化!$C$12:$C$26,MATCH(装备强化附表!M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255</v>
      </c>
      <c r="N1620" s="54">
        <f t="shared" si="378"/>
        <v>510000</v>
      </c>
      <c r="O1620" s="54">
        <f>ROUNDUP(装备强化!$F$3*INDEX(装备强化!$C$12:$C$26,MATCH(装备强化附表!O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324</v>
      </c>
      <c r="P1620" s="54">
        <f t="shared" si="379"/>
        <v>648000</v>
      </c>
      <c r="Q1620" s="54">
        <f>ROUNDUP(装备强化!$F$3*INDEX(装备强化!$C$12:$C$26,MATCH(装备强化附表!Q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579</v>
      </c>
      <c r="R1620" s="54">
        <f t="shared" si="380"/>
        <v>1158000</v>
      </c>
      <c r="S1620" s="54">
        <f>ROUNDUP(装备强化!$F$3*INDEX(装备强化!$C$12:$C$26,MATCH(装备强化附表!S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671</v>
      </c>
      <c r="T1620" s="54">
        <f t="shared" si="381"/>
        <v>1342000</v>
      </c>
      <c r="U1620" s="54">
        <f>ROUNDUP(装备强化!$F$3*INDEX(装备强化!$C$12:$C$26,MATCH(装备强化附表!U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764</v>
      </c>
      <c r="V1620" s="54">
        <f t="shared" si="382"/>
        <v>1528000</v>
      </c>
      <c r="W1620" s="54">
        <f>ROUNDUP(装备强化!$F$3*INDEX(装备强化!$C$12:$C$26,MATCH(装备强化附表!W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856</v>
      </c>
      <c r="X1620" s="54">
        <f t="shared" si="383"/>
        <v>1712000</v>
      </c>
      <c r="Y1620" s="54">
        <f>ROUNDUP(装备强化!$F$3*INDEX(装备强化!$C$12:$C$26,MATCH(装备强化附表!Y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949</v>
      </c>
      <c r="Z1620" s="54">
        <f t="shared" si="384"/>
        <v>1898000</v>
      </c>
      <c r="AA1620" s="54">
        <f>ROUNDUP(装备强化!$F$3*INDEX(装备强化!$C$12:$C$26,MATCH(装备强化附表!AA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1665</v>
      </c>
      <c r="AB1620" s="54">
        <f t="shared" si="385"/>
        <v>3330000</v>
      </c>
      <c r="AC1620" s="54">
        <f>ROUNDUP(装备强化!$F$3*INDEX(装备强化!$C$12:$C$26,MATCH(装备强化附表!AC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1850</v>
      </c>
      <c r="AD1620" s="54">
        <f t="shared" si="386"/>
        <v>3700000</v>
      </c>
      <c r="AE1620" s="54">
        <f>ROUNDUP(装备强化!$F$3*INDEX(装备强化!$C$12:$C$26,MATCH(装备强化附表!AE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2035</v>
      </c>
      <c r="AF1620" s="54">
        <f t="shared" si="387"/>
        <v>4070000</v>
      </c>
      <c r="AG1620" s="54">
        <f>ROUNDUP(装备强化!$F$3*INDEX(装备强化!$C$12:$C$26,MATCH(装备强化附表!AG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2220</v>
      </c>
      <c r="AH1620" s="54">
        <f t="shared" si="388"/>
        <v>4440000</v>
      </c>
      <c r="AI1620" s="54">
        <f>ROUNDUP(装备强化!$F$3*INDEX(装备强化!$C$12:$C$26,MATCH(装备强化附表!AI$1,装备强化!$B$12:$B$26,0))*INDEX(装备强化!$G$12:$G$16,MATCH(装备强化附表!$D1620,装备强化!$F$12:$F$16,0))*(INDEX(装备强化!$K$12:$K$26,MATCH(装备强化附表!$E1620,装备强化!$J$12:$J$26,0))+IF($B1620=1,装备强化!$K$28,0))*INDEX(装备强化!$O$12:$O$21,MATCH(装备强化附表!$C1620,装备强化!$N$12:$N$21,0)),0)</f>
        <v>2405</v>
      </c>
      <c r="AJ1620" s="54">
        <f t="shared" si="389"/>
        <v>4810000</v>
      </c>
    </row>
    <row r="1621" spans="1:36">
      <c r="A1621" t="s">
        <v>1829</v>
      </c>
      <c r="B1621">
        <v>0</v>
      </c>
      <c r="C1621" t="s">
        <v>128</v>
      </c>
      <c r="D1621" t="s">
        <v>315</v>
      </c>
      <c r="E1621">
        <v>65</v>
      </c>
      <c r="F1621" t="s">
        <v>139</v>
      </c>
      <c r="G1621" s="54">
        <f>ROUNDUP(装备强化!$F$3*INDEX(装备强化!$C$12:$C$26,MATCH(装备强化附表!G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49</v>
      </c>
      <c r="H1621" s="54">
        <f t="shared" si="375"/>
        <v>98000</v>
      </c>
      <c r="I1621" s="54">
        <f>ROUNDUP(装备强化!$F$3*INDEX(装备强化!$C$12:$C$26,MATCH(装备强化附表!I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73</v>
      </c>
      <c r="J1621" s="54">
        <f t="shared" si="376"/>
        <v>146000</v>
      </c>
      <c r="K1621" s="54">
        <f>ROUNDUP(装备强化!$F$3*INDEX(装备强化!$C$12:$C$26,MATCH(装备强化附表!K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109</v>
      </c>
      <c r="L1621" s="54">
        <f t="shared" si="377"/>
        <v>218000</v>
      </c>
      <c r="M1621" s="54">
        <f>ROUNDUP(装备强化!$F$3*INDEX(装备强化!$C$12:$C$26,MATCH(装备强化附表!M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134</v>
      </c>
      <c r="N1621" s="54">
        <f t="shared" si="378"/>
        <v>268000</v>
      </c>
      <c r="O1621" s="54">
        <f>ROUNDUP(装备强化!$F$3*INDEX(装备强化!$C$12:$C$26,MATCH(装备强化附表!O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170</v>
      </c>
      <c r="P1621" s="54">
        <f t="shared" si="379"/>
        <v>340000</v>
      </c>
      <c r="Q1621" s="54">
        <f>ROUNDUP(装备强化!$F$3*INDEX(装备强化!$C$12:$C$26,MATCH(装备强化附表!Q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303</v>
      </c>
      <c r="R1621" s="54">
        <f t="shared" si="380"/>
        <v>606000</v>
      </c>
      <c r="S1621" s="54">
        <f>ROUNDUP(装备强化!$F$3*INDEX(装备强化!$C$12:$C$26,MATCH(装备强化附表!S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352</v>
      </c>
      <c r="T1621" s="54">
        <f t="shared" si="381"/>
        <v>704000</v>
      </c>
      <c r="U1621" s="54">
        <f>ROUNDUP(装备强化!$F$3*INDEX(装备强化!$C$12:$C$26,MATCH(装备强化附表!U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400</v>
      </c>
      <c r="V1621" s="54">
        <f t="shared" si="382"/>
        <v>800000</v>
      </c>
      <c r="W1621" s="54">
        <f>ROUNDUP(装备强化!$F$3*INDEX(装备强化!$C$12:$C$26,MATCH(装备强化附表!W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449</v>
      </c>
      <c r="X1621" s="54">
        <f t="shared" si="383"/>
        <v>898000</v>
      </c>
      <c r="Y1621" s="54">
        <f>ROUNDUP(装备强化!$F$3*INDEX(装备强化!$C$12:$C$26,MATCH(装备强化附表!Y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497</v>
      </c>
      <c r="Z1621" s="54">
        <f t="shared" si="384"/>
        <v>994000</v>
      </c>
      <c r="AA1621" s="54">
        <f>ROUNDUP(装备强化!$F$3*INDEX(装备强化!$C$12:$C$26,MATCH(装备强化附表!AA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872</v>
      </c>
      <c r="AB1621" s="54">
        <f t="shared" si="385"/>
        <v>1744000</v>
      </c>
      <c r="AC1621" s="54">
        <f>ROUNDUP(装备强化!$F$3*INDEX(装备强化!$C$12:$C$26,MATCH(装备强化附表!AC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969</v>
      </c>
      <c r="AD1621" s="54">
        <f t="shared" si="386"/>
        <v>1938000</v>
      </c>
      <c r="AE1621" s="54">
        <f>ROUNDUP(装备强化!$F$3*INDEX(装备强化!$C$12:$C$26,MATCH(装备强化附表!AE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1066</v>
      </c>
      <c r="AF1621" s="54">
        <f t="shared" si="387"/>
        <v>2132000</v>
      </c>
      <c r="AG1621" s="54">
        <f>ROUNDUP(装备强化!$F$3*INDEX(装备强化!$C$12:$C$26,MATCH(装备强化附表!AG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1163</v>
      </c>
      <c r="AH1621" s="54">
        <f t="shared" si="388"/>
        <v>2326000</v>
      </c>
      <c r="AI1621" s="54">
        <f>ROUNDUP(装备强化!$F$3*INDEX(装备强化!$C$12:$C$26,MATCH(装备强化附表!AI$1,装备强化!$B$12:$B$26,0))*INDEX(装备强化!$G$12:$G$16,MATCH(装备强化附表!$D1621,装备强化!$F$12:$F$16,0))*(INDEX(装备强化!$K$12:$K$26,MATCH(装备强化附表!$E1621,装备强化!$J$12:$J$26,0))+IF($B1621=1,装备强化!$K$28,0))*INDEX(装备强化!$O$12:$O$21,MATCH(装备强化附表!$C1621,装备强化!$N$12:$N$21,0)),0)</f>
        <v>1260</v>
      </c>
      <c r="AJ1621" s="54">
        <f t="shared" si="389"/>
        <v>2520000</v>
      </c>
    </row>
    <row r="1622" spans="1:36">
      <c r="A1622" t="s">
        <v>1834</v>
      </c>
      <c r="B1622">
        <v>1</v>
      </c>
      <c r="C1622" t="s">
        <v>128</v>
      </c>
      <c r="D1622" t="s">
        <v>315</v>
      </c>
      <c r="E1622">
        <v>65</v>
      </c>
      <c r="F1622" t="s">
        <v>139</v>
      </c>
      <c r="G1622" s="54">
        <f>ROUNDUP(装备强化!$F$3*INDEX(装备强化!$C$12:$C$26,MATCH(装备强化附表!G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58</v>
      </c>
      <c r="H1622" s="54">
        <f t="shared" si="375"/>
        <v>116000</v>
      </c>
      <c r="I1622" s="54">
        <f>ROUNDUP(装备强化!$F$3*INDEX(装备强化!$C$12:$C$26,MATCH(装备强化附表!I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87</v>
      </c>
      <c r="J1622" s="54">
        <f t="shared" si="376"/>
        <v>174000</v>
      </c>
      <c r="K1622" s="54">
        <f>ROUNDUP(装备强化!$F$3*INDEX(装备强化!$C$12:$C$26,MATCH(装备强化附表!K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131</v>
      </c>
      <c r="L1622" s="54">
        <f t="shared" si="377"/>
        <v>262000</v>
      </c>
      <c r="M1622" s="54">
        <f>ROUNDUP(装备强化!$F$3*INDEX(装备强化!$C$12:$C$26,MATCH(装备强化附表!M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159</v>
      </c>
      <c r="N1622" s="54">
        <f t="shared" si="378"/>
        <v>318000</v>
      </c>
      <c r="O1622" s="54">
        <f>ROUNDUP(装备强化!$F$3*INDEX(装备强化!$C$12:$C$26,MATCH(装备强化附表!O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203</v>
      </c>
      <c r="P1622" s="54">
        <f t="shared" si="379"/>
        <v>406000</v>
      </c>
      <c r="Q1622" s="54">
        <f>ROUNDUP(装备强化!$F$3*INDEX(装备强化!$C$12:$C$26,MATCH(装备强化附表!Q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362</v>
      </c>
      <c r="R1622" s="54">
        <f t="shared" si="380"/>
        <v>724000</v>
      </c>
      <c r="S1622" s="54">
        <f>ROUNDUP(装备强化!$F$3*INDEX(装备强化!$C$12:$C$26,MATCH(装备强化附表!S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420</v>
      </c>
      <c r="T1622" s="54">
        <f t="shared" si="381"/>
        <v>840000</v>
      </c>
      <c r="U1622" s="54">
        <f>ROUNDUP(装备强化!$F$3*INDEX(装备强化!$C$12:$C$26,MATCH(装备强化附表!U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477</v>
      </c>
      <c r="V1622" s="54">
        <f t="shared" si="382"/>
        <v>954000</v>
      </c>
      <c r="W1622" s="54">
        <f>ROUNDUP(装备强化!$F$3*INDEX(装备强化!$C$12:$C$26,MATCH(装备强化附表!W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535</v>
      </c>
      <c r="X1622" s="54">
        <f t="shared" si="383"/>
        <v>1070000</v>
      </c>
      <c r="Y1622" s="54">
        <f>ROUNDUP(装备强化!$F$3*INDEX(装备强化!$C$12:$C$26,MATCH(装备强化附表!Y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593</v>
      </c>
      <c r="Z1622" s="54">
        <f t="shared" si="384"/>
        <v>1186000</v>
      </c>
      <c r="AA1622" s="54">
        <f>ROUNDUP(装备强化!$F$3*INDEX(装备强化!$C$12:$C$26,MATCH(装备强化附表!AA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1041</v>
      </c>
      <c r="AB1622" s="54">
        <f t="shared" si="385"/>
        <v>2082000</v>
      </c>
      <c r="AC1622" s="54">
        <f>ROUNDUP(装备强化!$F$3*INDEX(装备强化!$C$12:$C$26,MATCH(装备强化附表!AC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1157</v>
      </c>
      <c r="AD1622" s="54">
        <f t="shared" si="386"/>
        <v>2314000</v>
      </c>
      <c r="AE1622" s="54">
        <f>ROUNDUP(装备强化!$F$3*INDEX(装备强化!$C$12:$C$26,MATCH(装备强化附表!AE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1272</v>
      </c>
      <c r="AF1622" s="54">
        <f t="shared" si="387"/>
        <v>2544000</v>
      </c>
      <c r="AG1622" s="54">
        <f>ROUNDUP(装备强化!$F$3*INDEX(装备强化!$C$12:$C$26,MATCH(装备强化附表!AG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1388</v>
      </c>
      <c r="AH1622" s="54">
        <f t="shared" si="388"/>
        <v>2776000</v>
      </c>
      <c r="AI1622" s="54">
        <f>ROUNDUP(装备强化!$F$3*INDEX(装备强化!$C$12:$C$26,MATCH(装备强化附表!AI$1,装备强化!$B$12:$B$26,0))*INDEX(装备强化!$G$12:$G$16,MATCH(装备强化附表!$D1622,装备强化!$F$12:$F$16,0))*(INDEX(装备强化!$K$12:$K$26,MATCH(装备强化附表!$E1622,装备强化!$J$12:$J$26,0))+IF($B1622=1,装备强化!$K$28,0))*INDEX(装备强化!$O$12:$O$21,MATCH(装备强化附表!$C1622,装备强化!$N$12:$N$21,0)),0)</f>
        <v>1504</v>
      </c>
      <c r="AJ1622" s="54">
        <f t="shared" si="389"/>
        <v>3008000</v>
      </c>
    </row>
    <row r="1623" spans="1:36">
      <c r="A1623" t="s">
        <v>1839</v>
      </c>
      <c r="B1623">
        <v>0</v>
      </c>
      <c r="C1623" t="s">
        <v>127</v>
      </c>
      <c r="D1623" t="s">
        <v>315</v>
      </c>
      <c r="E1623">
        <v>65</v>
      </c>
      <c r="F1623" t="s">
        <v>137</v>
      </c>
      <c r="G1623" s="54">
        <f>ROUNDUP(装备强化!$F$3*INDEX(装备强化!$C$12:$C$26,MATCH(装备强化附表!G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78</v>
      </c>
      <c r="H1623" s="54">
        <f t="shared" si="375"/>
        <v>156000</v>
      </c>
      <c r="I1623" s="54">
        <f>ROUNDUP(装备强化!$F$3*INDEX(装备强化!$C$12:$C$26,MATCH(装备强化附表!I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117</v>
      </c>
      <c r="J1623" s="54">
        <f t="shared" si="376"/>
        <v>234000</v>
      </c>
      <c r="K1623" s="54">
        <f>ROUNDUP(装备强化!$F$3*INDEX(装备强化!$C$12:$C$26,MATCH(装备强化附表!K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175</v>
      </c>
      <c r="L1623" s="54">
        <f t="shared" si="377"/>
        <v>350000</v>
      </c>
      <c r="M1623" s="54">
        <f>ROUNDUP(装备强化!$F$3*INDEX(装备强化!$C$12:$C$26,MATCH(装备强化附表!M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214</v>
      </c>
      <c r="N1623" s="54">
        <f t="shared" si="378"/>
        <v>428000</v>
      </c>
      <c r="O1623" s="54">
        <f>ROUNDUP(装备强化!$F$3*INDEX(装备强化!$C$12:$C$26,MATCH(装备强化附表!O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272</v>
      </c>
      <c r="P1623" s="54">
        <f t="shared" si="379"/>
        <v>544000</v>
      </c>
      <c r="Q1623" s="54">
        <f>ROUNDUP(装备强化!$F$3*INDEX(装备强化!$C$12:$C$26,MATCH(装备强化附表!Q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485</v>
      </c>
      <c r="R1623" s="54">
        <f t="shared" si="380"/>
        <v>970000</v>
      </c>
      <c r="S1623" s="54">
        <f>ROUNDUP(装备强化!$F$3*INDEX(装备强化!$C$12:$C$26,MATCH(装备强化附表!S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562</v>
      </c>
      <c r="T1623" s="54">
        <f t="shared" si="381"/>
        <v>1124000</v>
      </c>
      <c r="U1623" s="54">
        <f>ROUNDUP(装备强化!$F$3*INDEX(装备强化!$C$12:$C$26,MATCH(装备强化附表!U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640</v>
      </c>
      <c r="V1623" s="54">
        <f t="shared" si="382"/>
        <v>1280000</v>
      </c>
      <c r="W1623" s="54">
        <f>ROUNDUP(装备强化!$F$3*INDEX(装备强化!$C$12:$C$26,MATCH(装备强化附表!W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717</v>
      </c>
      <c r="X1623" s="54">
        <f t="shared" si="383"/>
        <v>1434000</v>
      </c>
      <c r="Y1623" s="54">
        <f>ROUNDUP(装备强化!$F$3*INDEX(装备强化!$C$12:$C$26,MATCH(装备强化附表!Y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795</v>
      </c>
      <c r="Z1623" s="54">
        <f t="shared" si="384"/>
        <v>1590000</v>
      </c>
      <c r="AA1623" s="54">
        <f>ROUNDUP(装备强化!$F$3*INDEX(装备强化!$C$12:$C$26,MATCH(装备强化附表!AA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1395</v>
      </c>
      <c r="AB1623" s="54">
        <f t="shared" si="385"/>
        <v>2790000</v>
      </c>
      <c r="AC1623" s="54">
        <f>ROUNDUP(装备强化!$F$3*INDEX(装备强化!$C$12:$C$26,MATCH(装备强化附表!AC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1550</v>
      </c>
      <c r="AD1623" s="54">
        <f t="shared" si="386"/>
        <v>3100000</v>
      </c>
      <c r="AE1623" s="54">
        <f>ROUNDUP(装备强化!$F$3*INDEX(装备强化!$C$12:$C$26,MATCH(装备强化附表!AE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1705</v>
      </c>
      <c r="AF1623" s="54">
        <f t="shared" si="387"/>
        <v>3410000</v>
      </c>
      <c r="AG1623" s="54">
        <f>ROUNDUP(装备强化!$F$3*INDEX(装备强化!$C$12:$C$26,MATCH(装备强化附表!AG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1860</v>
      </c>
      <c r="AH1623" s="54">
        <f t="shared" si="388"/>
        <v>3720000</v>
      </c>
      <c r="AI1623" s="54">
        <f>ROUNDUP(装备强化!$F$3*INDEX(装备强化!$C$12:$C$26,MATCH(装备强化附表!AI$1,装备强化!$B$12:$B$26,0))*INDEX(装备强化!$G$12:$G$16,MATCH(装备强化附表!$D1623,装备强化!$F$12:$F$16,0))*(INDEX(装备强化!$K$12:$K$26,MATCH(装备强化附表!$E1623,装备强化!$J$12:$J$26,0))+IF($B1623=1,装备强化!$K$28,0))*INDEX(装备强化!$O$12:$O$21,MATCH(装备强化附表!$C1623,装备强化!$N$12:$N$21,0)),0)</f>
        <v>2015</v>
      </c>
      <c r="AJ1623" s="54">
        <f t="shared" si="389"/>
        <v>4030000</v>
      </c>
    </row>
    <row r="1624" spans="1:36">
      <c r="A1624" t="s">
        <v>1844</v>
      </c>
      <c r="B1624">
        <v>1</v>
      </c>
      <c r="C1624" t="s">
        <v>127</v>
      </c>
      <c r="D1624" t="s">
        <v>315</v>
      </c>
      <c r="E1624">
        <v>65</v>
      </c>
      <c r="F1624" t="s">
        <v>137</v>
      </c>
      <c r="G1624" s="54">
        <f>ROUNDUP(装备强化!$F$3*INDEX(装备强化!$C$12:$C$26,MATCH(装备强化附表!G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93</v>
      </c>
      <c r="H1624" s="54">
        <f t="shared" si="375"/>
        <v>186000</v>
      </c>
      <c r="I1624" s="54">
        <f>ROUNDUP(装备强化!$F$3*INDEX(装备强化!$C$12:$C$26,MATCH(装备强化附表!I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139</v>
      </c>
      <c r="J1624" s="54">
        <f t="shared" si="376"/>
        <v>278000</v>
      </c>
      <c r="K1624" s="54">
        <f>ROUNDUP(装备强化!$F$3*INDEX(装备强化!$C$12:$C$26,MATCH(装备强化附表!K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209</v>
      </c>
      <c r="L1624" s="54">
        <f t="shared" si="377"/>
        <v>418000</v>
      </c>
      <c r="M1624" s="54">
        <f>ROUNDUP(装备强化!$F$3*INDEX(装备强化!$C$12:$C$26,MATCH(装备强化附表!M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255</v>
      </c>
      <c r="N1624" s="54">
        <f t="shared" si="378"/>
        <v>510000</v>
      </c>
      <c r="O1624" s="54">
        <f>ROUNDUP(装备强化!$F$3*INDEX(装备强化!$C$12:$C$26,MATCH(装备强化附表!O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324</v>
      </c>
      <c r="P1624" s="54">
        <f t="shared" si="379"/>
        <v>648000</v>
      </c>
      <c r="Q1624" s="54">
        <f>ROUNDUP(装备强化!$F$3*INDEX(装备强化!$C$12:$C$26,MATCH(装备强化附表!Q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579</v>
      </c>
      <c r="R1624" s="54">
        <f t="shared" si="380"/>
        <v>1158000</v>
      </c>
      <c r="S1624" s="54">
        <f>ROUNDUP(装备强化!$F$3*INDEX(装备强化!$C$12:$C$26,MATCH(装备强化附表!S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671</v>
      </c>
      <c r="T1624" s="54">
        <f t="shared" si="381"/>
        <v>1342000</v>
      </c>
      <c r="U1624" s="54">
        <f>ROUNDUP(装备强化!$F$3*INDEX(装备强化!$C$12:$C$26,MATCH(装备强化附表!U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764</v>
      </c>
      <c r="V1624" s="54">
        <f t="shared" si="382"/>
        <v>1528000</v>
      </c>
      <c r="W1624" s="54">
        <f>ROUNDUP(装备强化!$F$3*INDEX(装备强化!$C$12:$C$26,MATCH(装备强化附表!W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856</v>
      </c>
      <c r="X1624" s="54">
        <f t="shared" si="383"/>
        <v>1712000</v>
      </c>
      <c r="Y1624" s="54">
        <f>ROUNDUP(装备强化!$F$3*INDEX(装备强化!$C$12:$C$26,MATCH(装备强化附表!Y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949</v>
      </c>
      <c r="Z1624" s="54">
        <f t="shared" si="384"/>
        <v>1898000</v>
      </c>
      <c r="AA1624" s="54">
        <f>ROUNDUP(装备强化!$F$3*INDEX(装备强化!$C$12:$C$26,MATCH(装备强化附表!AA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1665</v>
      </c>
      <c r="AB1624" s="54">
        <f t="shared" si="385"/>
        <v>3330000</v>
      </c>
      <c r="AC1624" s="54">
        <f>ROUNDUP(装备强化!$F$3*INDEX(装备强化!$C$12:$C$26,MATCH(装备强化附表!AC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1850</v>
      </c>
      <c r="AD1624" s="54">
        <f t="shared" si="386"/>
        <v>3700000</v>
      </c>
      <c r="AE1624" s="54">
        <f>ROUNDUP(装备强化!$F$3*INDEX(装备强化!$C$12:$C$26,MATCH(装备强化附表!AE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2035</v>
      </c>
      <c r="AF1624" s="54">
        <f t="shared" si="387"/>
        <v>4070000</v>
      </c>
      <c r="AG1624" s="54">
        <f>ROUNDUP(装备强化!$F$3*INDEX(装备强化!$C$12:$C$26,MATCH(装备强化附表!AG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2220</v>
      </c>
      <c r="AH1624" s="54">
        <f t="shared" si="388"/>
        <v>4440000</v>
      </c>
      <c r="AI1624" s="54">
        <f>ROUNDUP(装备强化!$F$3*INDEX(装备强化!$C$12:$C$26,MATCH(装备强化附表!AI$1,装备强化!$B$12:$B$26,0))*INDEX(装备强化!$G$12:$G$16,MATCH(装备强化附表!$D1624,装备强化!$F$12:$F$16,0))*(INDEX(装备强化!$K$12:$K$26,MATCH(装备强化附表!$E1624,装备强化!$J$12:$J$26,0))+IF($B1624=1,装备强化!$K$28,0))*INDEX(装备强化!$O$12:$O$21,MATCH(装备强化附表!$C1624,装备强化!$N$12:$N$21,0)),0)</f>
        <v>2405</v>
      </c>
      <c r="AJ1624" s="54">
        <f t="shared" si="389"/>
        <v>4810000</v>
      </c>
    </row>
    <row r="1625" spans="1:36">
      <c r="A1625" t="s">
        <v>1849</v>
      </c>
      <c r="B1625">
        <v>0</v>
      </c>
      <c r="C1625" t="s">
        <v>128</v>
      </c>
      <c r="D1625" t="s">
        <v>315</v>
      </c>
      <c r="E1625">
        <v>65</v>
      </c>
      <c r="F1625" t="s">
        <v>137</v>
      </c>
      <c r="G1625" s="54">
        <f>ROUNDUP(装备强化!$F$3*INDEX(装备强化!$C$12:$C$26,MATCH(装备强化附表!G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49</v>
      </c>
      <c r="H1625" s="54">
        <f t="shared" si="375"/>
        <v>98000</v>
      </c>
      <c r="I1625" s="54">
        <f>ROUNDUP(装备强化!$F$3*INDEX(装备强化!$C$12:$C$26,MATCH(装备强化附表!I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73</v>
      </c>
      <c r="J1625" s="54">
        <f t="shared" si="376"/>
        <v>146000</v>
      </c>
      <c r="K1625" s="54">
        <f>ROUNDUP(装备强化!$F$3*INDEX(装备强化!$C$12:$C$26,MATCH(装备强化附表!K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109</v>
      </c>
      <c r="L1625" s="54">
        <f t="shared" si="377"/>
        <v>218000</v>
      </c>
      <c r="M1625" s="54">
        <f>ROUNDUP(装备强化!$F$3*INDEX(装备强化!$C$12:$C$26,MATCH(装备强化附表!M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134</v>
      </c>
      <c r="N1625" s="54">
        <f t="shared" si="378"/>
        <v>268000</v>
      </c>
      <c r="O1625" s="54">
        <f>ROUNDUP(装备强化!$F$3*INDEX(装备强化!$C$12:$C$26,MATCH(装备强化附表!O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170</v>
      </c>
      <c r="P1625" s="54">
        <f t="shared" si="379"/>
        <v>340000</v>
      </c>
      <c r="Q1625" s="54">
        <f>ROUNDUP(装备强化!$F$3*INDEX(装备强化!$C$12:$C$26,MATCH(装备强化附表!Q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303</v>
      </c>
      <c r="R1625" s="54">
        <f t="shared" si="380"/>
        <v>606000</v>
      </c>
      <c r="S1625" s="54">
        <f>ROUNDUP(装备强化!$F$3*INDEX(装备强化!$C$12:$C$26,MATCH(装备强化附表!S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352</v>
      </c>
      <c r="T1625" s="54">
        <f t="shared" si="381"/>
        <v>704000</v>
      </c>
      <c r="U1625" s="54">
        <f>ROUNDUP(装备强化!$F$3*INDEX(装备强化!$C$12:$C$26,MATCH(装备强化附表!U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400</v>
      </c>
      <c r="V1625" s="54">
        <f t="shared" si="382"/>
        <v>800000</v>
      </c>
      <c r="W1625" s="54">
        <f>ROUNDUP(装备强化!$F$3*INDEX(装备强化!$C$12:$C$26,MATCH(装备强化附表!W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449</v>
      </c>
      <c r="X1625" s="54">
        <f t="shared" si="383"/>
        <v>898000</v>
      </c>
      <c r="Y1625" s="54">
        <f>ROUNDUP(装备强化!$F$3*INDEX(装备强化!$C$12:$C$26,MATCH(装备强化附表!Y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497</v>
      </c>
      <c r="Z1625" s="54">
        <f t="shared" si="384"/>
        <v>994000</v>
      </c>
      <c r="AA1625" s="54">
        <f>ROUNDUP(装备强化!$F$3*INDEX(装备强化!$C$12:$C$26,MATCH(装备强化附表!AA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872</v>
      </c>
      <c r="AB1625" s="54">
        <f t="shared" si="385"/>
        <v>1744000</v>
      </c>
      <c r="AC1625" s="54">
        <f>ROUNDUP(装备强化!$F$3*INDEX(装备强化!$C$12:$C$26,MATCH(装备强化附表!AC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969</v>
      </c>
      <c r="AD1625" s="54">
        <f t="shared" si="386"/>
        <v>1938000</v>
      </c>
      <c r="AE1625" s="54">
        <f>ROUNDUP(装备强化!$F$3*INDEX(装备强化!$C$12:$C$26,MATCH(装备强化附表!AE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1066</v>
      </c>
      <c r="AF1625" s="54">
        <f t="shared" si="387"/>
        <v>2132000</v>
      </c>
      <c r="AG1625" s="54">
        <f>ROUNDUP(装备强化!$F$3*INDEX(装备强化!$C$12:$C$26,MATCH(装备强化附表!AG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1163</v>
      </c>
      <c r="AH1625" s="54">
        <f t="shared" si="388"/>
        <v>2326000</v>
      </c>
      <c r="AI1625" s="54">
        <f>ROUNDUP(装备强化!$F$3*INDEX(装备强化!$C$12:$C$26,MATCH(装备强化附表!AI$1,装备强化!$B$12:$B$26,0))*INDEX(装备强化!$G$12:$G$16,MATCH(装备强化附表!$D1625,装备强化!$F$12:$F$16,0))*(INDEX(装备强化!$K$12:$K$26,MATCH(装备强化附表!$E1625,装备强化!$J$12:$J$26,0))+IF($B1625=1,装备强化!$K$28,0))*INDEX(装备强化!$O$12:$O$21,MATCH(装备强化附表!$C1625,装备强化!$N$12:$N$21,0)),0)</f>
        <v>1260</v>
      </c>
      <c r="AJ1625" s="54">
        <f t="shared" si="389"/>
        <v>2520000</v>
      </c>
    </row>
    <row r="1626" spans="1:36">
      <c r="A1626" t="s">
        <v>1854</v>
      </c>
      <c r="B1626">
        <v>1</v>
      </c>
      <c r="C1626" t="s">
        <v>128</v>
      </c>
      <c r="D1626" t="s">
        <v>315</v>
      </c>
      <c r="E1626">
        <v>65</v>
      </c>
      <c r="F1626" t="s">
        <v>137</v>
      </c>
      <c r="G1626" s="54">
        <f>ROUNDUP(装备强化!$F$3*INDEX(装备强化!$C$12:$C$26,MATCH(装备强化附表!G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58</v>
      </c>
      <c r="H1626" s="54">
        <f t="shared" si="375"/>
        <v>116000</v>
      </c>
      <c r="I1626" s="54">
        <f>ROUNDUP(装备强化!$F$3*INDEX(装备强化!$C$12:$C$26,MATCH(装备强化附表!I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87</v>
      </c>
      <c r="J1626" s="54">
        <f t="shared" si="376"/>
        <v>174000</v>
      </c>
      <c r="K1626" s="54">
        <f>ROUNDUP(装备强化!$F$3*INDEX(装备强化!$C$12:$C$26,MATCH(装备强化附表!K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131</v>
      </c>
      <c r="L1626" s="54">
        <f t="shared" si="377"/>
        <v>262000</v>
      </c>
      <c r="M1626" s="54">
        <f>ROUNDUP(装备强化!$F$3*INDEX(装备强化!$C$12:$C$26,MATCH(装备强化附表!M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159</v>
      </c>
      <c r="N1626" s="54">
        <f t="shared" si="378"/>
        <v>318000</v>
      </c>
      <c r="O1626" s="54">
        <f>ROUNDUP(装备强化!$F$3*INDEX(装备强化!$C$12:$C$26,MATCH(装备强化附表!O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203</v>
      </c>
      <c r="P1626" s="54">
        <f t="shared" si="379"/>
        <v>406000</v>
      </c>
      <c r="Q1626" s="54">
        <f>ROUNDUP(装备强化!$F$3*INDEX(装备强化!$C$12:$C$26,MATCH(装备强化附表!Q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362</v>
      </c>
      <c r="R1626" s="54">
        <f t="shared" si="380"/>
        <v>724000</v>
      </c>
      <c r="S1626" s="54">
        <f>ROUNDUP(装备强化!$F$3*INDEX(装备强化!$C$12:$C$26,MATCH(装备强化附表!S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420</v>
      </c>
      <c r="T1626" s="54">
        <f t="shared" si="381"/>
        <v>840000</v>
      </c>
      <c r="U1626" s="54">
        <f>ROUNDUP(装备强化!$F$3*INDEX(装备强化!$C$12:$C$26,MATCH(装备强化附表!U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477</v>
      </c>
      <c r="V1626" s="54">
        <f t="shared" si="382"/>
        <v>954000</v>
      </c>
      <c r="W1626" s="54">
        <f>ROUNDUP(装备强化!$F$3*INDEX(装备强化!$C$12:$C$26,MATCH(装备强化附表!W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535</v>
      </c>
      <c r="X1626" s="54">
        <f t="shared" si="383"/>
        <v>1070000</v>
      </c>
      <c r="Y1626" s="54">
        <f>ROUNDUP(装备强化!$F$3*INDEX(装备强化!$C$12:$C$26,MATCH(装备强化附表!Y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593</v>
      </c>
      <c r="Z1626" s="54">
        <f t="shared" si="384"/>
        <v>1186000</v>
      </c>
      <c r="AA1626" s="54">
        <f>ROUNDUP(装备强化!$F$3*INDEX(装备强化!$C$12:$C$26,MATCH(装备强化附表!AA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1041</v>
      </c>
      <c r="AB1626" s="54">
        <f t="shared" si="385"/>
        <v>2082000</v>
      </c>
      <c r="AC1626" s="54">
        <f>ROUNDUP(装备强化!$F$3*INDEX(装备强化!$C$12:$C$26,MATCH(装备强化附表!AC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1157</v>
      </c>
      <c r="AD1626" s="54">
        <f t="shared" si="386"/>
        <v>2314000</v>
      </c>
      <c r="AE1626" s="54">
        <f>ROUNDUP(装备强化!$F$3*INDEX(装备强化!$C$12:$C$26,MATCH(装备强化附表!AE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1272</v>
      </c>
      <c r="AF1626" s="54">
        <f t="shared" si="387"/>
        <v>2544000</v>
      </c>
      <c r="AG1626" s="54">
        <f>ROUNDUP(装备强化!$F$3*INDEX(装备强化!$C$12:$C$26,MATCH(装备强化附表!AG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1388</v>
      </c>
      <c r="AH1626" s="54">
        <f t="shared" si="388"/>
        <v>2776000</v>
      </c>
      <c r="AI1626" s="54">
        <f>ROUNDUP(装备强化!$F$3*INDEX(装备强化!$C$12:$C$26,MATCH(装备强化附表!AI$1,装备强化!$B$12:$B$26,0))*INDEX(装备强化!$G$12:$G$16,MATCH(装备强化附表!$D1626,装备强化!$F$12:$F$16,0))*(INDEX(装备强化!$K$12:$K$26,MATCH(装备强化附表!$E1626,装备强化!$J$12:$J$26,0))+IF($B1626=1,装备强化!$K$28,0))*INDEX(装备强化!$O$12:$O$21,MATCH(装备强化附表!$C1626,装备强化!$N$12:$N$21,0)),0)</f>
        <v>1504</v>
      </c>
      <c r="AJ1626" s="54">
        <f t="shared" si="389"/>
        <v>3008000</v>
      </c>
    </row>
    <row r="1627" spans="1:36">
      <c r="A1627" t="s">
        <v>1859</v>
      </c>
      <c r="B1627">
        <v>0</v>
      </c>
      <c r="C1627" t="s">
        <v>126</v>
      </c>
      <c r="D1627" t="s">
        <v>315</v>
      </c>
      <c r="E1627">
        <v>65</v>
      </c>
      <c r="F1627" t="s">
        <v>232</v>
      </c>
      <c r="G1627" s="54">
        <f>ROUNDUP(装备强化!$F$3*INDEX(装备强化!$C$12:$C$26,MATCH(装备强化附表!G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39</v>
      </c>
      <c r="H1627" s="54">
        <f t="shared" si="375"/>
        <v>78000</v>
      </c>
      <c r="I1627" s="54">
        <f>ROUNDUP(装备强化!$F$3*INDEX(装备强化!$C$12:$C$26,MATCH(装备强化附表!I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59</v>
      </c>
      <c r="J1627" s="54">
        <f t="shared" si="376"/>
        <v>118000</v>
      </c>
      <c r="K1627" s="54">
        <f>ROUNDUP(装备强化!$F$3*INDEX(装备强化!$C$12:$C$26,MATCH(装备强化附表!K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88</v>
      </c>
      <c r="L1627" s="54">
        <f t="shared" si="377"/>
        <v>176000</v>
      </c>
      <c r="M1627" s="54">
        <f>ROUNDUP(装备强化!$F$3*INDEX(装备强化!$C$12:$C$26,MATCH(装备强化附表!M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107</v>
      </c>
      <c r="N1627" s="54">
        <f t="shared" si="378"/>
        <v>214000</v>
      </c>
      <c r="O1627" s="54">
        <f>ROUNDUP(装备强化!$F$3*INDEX(装备强化!$C$12:$C$26,MATCH(装备强化附表!O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136</v>
      </c>
      <c r="P1627" s="54">
        <f t="shared" si="379"/>
        <v>272000</v>
      </c>
      <c r="Q1627" s="54">
        <f>ROUNDUP(装备强化!$F$3*INDEX(装备强化!$C$12:$C$26,MATCH(装备强化附表!Q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243</v>
      </c>
      <c r="R1627" s="54">
        <f t="shared" si="380"/>
        <v>486000</v>
      </c>
      <c r="S1627" s="54">
        <f>ROUNDUP(装备强化!$F$3*INDEX(装备强化!$C$12:$C$26,MATCH(装备强化附表!S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281</v>
      </c>
      <c r="T1627" s="54">
        <f t="shared" si="381"/>
        <v>562000</v>
      </c>
      <c r="U1627" s="54">
        <f>ROUNDUP(装备强化!$F$3*INDEX(装备强化!$C$12:$C$26,MATCH(装备强化附表!U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320</v>
      </c>
      <c r="V1627" s="54">
        <f t="shared" si="382"/>
        <v>640000</v>
      </c>
      <c r="W1627" s="54">
        <f>ROUNDUP(装备强化!$F$3*INDEX(装备强化!$C$12:$C$26,MATCH(装备强化附表!W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359</v>
      </c>
      <c r="X1627" s="54">
        <f t="shared" si="383"/>
        <v>718000</v>
      </c>
      <c r="Y1627" s="54">
        <f>ROUNDUP(装备强化!$F$3*INDEX(装备强化!$C$12:$C$26,MATCH(装备强化附表!Y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398</v>
      </c>
      <c r="Z1627" s="54">
        <f t="shared" si="384"/>
        <v>796000</v>
      </c>
      <c r="AA1627" s="54">
        <f>ROUNDUP(装备强化!$F$3*INDEX(装备强化!$C$12:$C$26,MATCH(装备强化附表!AA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698</v>
      </c>
      <c r="AB1627" s="54">
        <f t="shared" si="385"/>
        <v>1396000</v>
      </c>
      <c r="AC1627" s="54">
        <f>ROUNDUP(装备强化!$F$3*INDEX(装备强化!$C$12:$C$26,MATCH(装备强化附表!AC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775</v>
      </c>
      <c r="AD1627" s="54">
        <f t="shared" si="386"/>
        <v>1550000</v>
      </c>
      <c r="AE1627" s="54">
        <f>ROUNDUP(装备强化!$F$3*INDEX(装备强化!$C$12:$C$26,MATCH(装备强化附表!AE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853</v>
      </c>
      <c r="AF1627" s="54">
        <f t="shared" si="387"/>
        <v>1706000</v>
      </c>
      <c r="AG1627" s="54">
        <f>ROUNDUP(装备强化!$F$3*INDEX(装备强化!$C$12:$C$26,MATCH(装备强化附表!AG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930</v>
      </c>
      <c r="AH1627" s="54">
        <f t="shared" si="388"/>
        <v>1860000</v>
      </c>
      <c r="AI1627" s="54">
        <f>ROUNDUP(装备强化!$F$3*INDEX(装备强化!$C$12:$C$26,MATCH(装备强化附表!AI$1,装备强化!$B$12:$B$26,0))*INDEX(装备强化!$G$12:$G$16,MATCH(装备强化附表!$D1627,装备强化!$F$12:$F$16,0))*(INDEX(装备强化!$K$12:$K$26,MATCH(装备强化附表!$E1627,装备强化!$J$12:$J$26,0))+IF($B1627=1,装备强化!$K$28,0))*INDEX(装备强化!$O$12:$O$21,MATCH(装备强化附表!$C1627,装备强化!$N$12:$N$21,0)),0)</f>
        <v>1008</v>
      </c>
      <c r="AJ1627" s="54">
        <f t="shared" si="389"/>
        <v>2016000</v>
      </c>
    </row>
    <row r="1628" spans="1:36">
      <c r="A1628" t="s">
        <v>1864</v>
      </c>
      <c r="B1628">
        <v>1</v>
      </c>
      <c r="C1628" t="s">
        <v>126</v>
      </c>
      <c r="D1628" t="s">
        <v>315</v>
      </c>
      <c r="E1628">
        <v>65</v>
      </c>
      <c r="F1628" t="s">
        <v>232</v>
      </c>
      <c r="G1628" s="54">
        <f>ROUNDUP(装备强化!$F$3*INDEX(装备强化!$C$12:$C$26,MATCH(装备强化附表!G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47</v>
      </c>
      <c r="H1628" s="54">
        <f t="shared" si="375"/>
        <v>94000</v>
      </c>
      <c r="I1628" s="54">
        <f>ROUNDUP(装备强化!$F$3*INDEX(装备强化!$C$12:$C$26,MATCH(装备强化附表!I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70</v>
      </c>
      <c r="J1628" s="54">
        <f t="shared" si="376"/>
        <v>140000</v>
      </c>
      <c r="K1628" s="54">
        <f>ROUNDUP(装备强化!$F$3*INDEX(装备强化!$C$12:$C$26,MATCH(装备强化附表!K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105</v>
      </c>
      <c r="L1628" s="54">
        <f t="shared" si="377"/>
        <v>210000</v>
      </c>
      <c r="M1628" s="54">
        <f>ROUNDUP(装备强化!$F$3*INDEX(装备强化!$C$12:$C$26,MATCH(装备强化附表!M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128</v>
      </c>
      <c r="N1628" s="54">
        <f t="shared" si="378"/>
        <v>256000</v>
      </c>
      <c r="O1628" s="54">
        <f>ROUNDUP(装备强化!$F$3*INDEX(装备强化!$C$12:$C$26,MATCH(装备强化附表!O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162</v>
      </c>
      <c r="P1628" s="54">
        <f t="shared" si="379"/>
        <v>324000</v>
      </c>
      <c r="Q1628" s="54">
        <f>ROUNDUP(装备强化!$F$3*INDEX(装备强化!$C$12:$C$26,MATCH(装备强化附表!Q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290</v>
      </c>
      <c r="R1628" s="54">
        <f t="shared" si="380"/>
        <v>580000</v>
      </c>
      <c r="S1628" s="54">
        <f>ROUNDUP(装备强化!$F$3*INDEX(装备强化!$C$12:$C$26,MATCH(装备强化附表!S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336</v>
      </c>
      <c r="T1628" s="54">
        <f t="shared" si="381"/>
        <v>672000</v>
      </c>
      <c r="U1628" s="54">
        <f>ROUNDUP(装备强化!$F$3*INDEX(装备强化!$C$12:$C$26,MATCH(装备强化附表!U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382</v>
      </c>
      <c r="V1628" s="54">
        <f t="shared" si="382"/>
        <v>764000</v>
      </c>
      <c r="W1628" s="54">
        <f>ROUNDUP(装备强化!$F$3*INDEX(装备强化!$C$12:$C$26,MATCH(装备强化附表!W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428</v>
      </c>
      <c r="X1628" s="54">
        <f t="shared" si="383"/>
        <v>856000</v>
      </c>
      <c r="Y1628" s="54">
        <f>ROUNDUP(装备强化!$F$3*INDEX(装备强化!$C$12:$C$26,MATCH(装备强化附表!Y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475</v>
      </c>
      <c r="Z1628" s="54">
        <f t="shared" si="384"/>
        <v>950000</v>
      </c>
      <c r="AA1628" s="54">
        <f>ROUNDUP(装备强化!$F$3*INDEX(装备强化!$C$12:$C$26,MATCH(装备强化附表!AA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833</v>
      </c>
      <c r="AB1628" s="54">
        <f t="shared" si="385"/>
        <v>1666000</v>
      </c>
      <c r="AC1628" s="54">
        <f>ROUNDUP(装备强化!$F$3*INDEX(装备强化!$C$12:$C$26,MATCH(装备强化附表!AC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925</v>
      </c>
      <c r="AD1628" s="54">
        <f t="shared" si="386"/>
        <v>1850000</v>
      </c>
      <c r="AE1628" s="54">
        <f>ROUNDUP(装备强化!$F$3*INDEX(装备强化!$C$12:$C$26,MATCH(装备强化附表!AE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1018</v>
      </c>
      <c r="AF1628" s="54">
        <f t="shared" si="387"/>
        <v>2036000</v>
      </c>
      <c r="AG1628" s="54">
        <f>ROUNDUP(装备强化!$F$3*INDEX(装备强化!$C$12:$C$26,MATCH(装备强化附表!AG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1110</v>
      </c>
      <c r="AH1628" s="54">
        <f t="shared" si="388"/>
        <v>2220000</v>
      </c>
      <c r="AI1628" s="54">
        <f>ROUNDUP(装备强化!$F$3*INDEX(装备强化!$C$12:$C$26,MATCH(装备强化附表!AI$1,装备强化!$B$12:$B$26,0))*INDEX(装备强化!$G$12:$G$16,MATCH(装备强化附表!$D1628,装备强化!$F$12:$F$16,0))*(INDEX(装备强化!$K$12:$K$26,MATCH(装备强化附表!$E1628,装备强化!$J$12:$J$26,0))+IF($B1628=1,装备强化!$K$28,0))*INDEX(装备强化!$O$12:$O$21,MATCH(装备强化附表!$C1628,装备强化!$N$12:$N$21,0)),0)</f>
        <v>1203</v>
      </c>
      <c r="AJ1628" s="54">
        <f t="shared" si="389"/>
        <v>2406000</v>
      </c>
    </row>
    <row r="1629" spans="1:36">
      <c r="A1629" t="s">
        <v>1869</v>
      </c>
      <c r="B1629">
        <v>0</v>
      </c>
      <c r="C1629" t="s">
        <v>129</v>
      </c>
      <c r="D1629" t="s">
        <v>315</v>
      </c>
      <c r="E1629">
        <v>65</v>
      </c>
      <c r="F1629" t="s">
        <v>232</v>
      </c>
      <c r="G1629" s="54">
        <f>ROUNDUP(装备强化!$F$3*INDEX(装备强化!$C$12:$C$26,MATCH(装备强化附表!G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39</v>
      </c>
      <c r="H1629" s="54">
        <f t="shared" si="375"/>
        <v>78000</v>
      </c>
      <c r="I1629" s="54">
        <f>ROUNDUP(装备强化!$F$3*INDEX(装备强化!$C$12:$C$26,MATCH(装备强化附表!I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59</v>
      </c>
      <c r="J1629" s="54">
        <f t="shared" si="376"/>
        <v>118000</v>
      </c>
      <c r="K1629" s="54">
        <f>ROUNDUP(装备强化!$F$3*INDEX(装备强化!$C$12:$C$26,MATCH(装备强化附表!K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88</v>
      </c>
      <c r="L1629" s="54">
        <f t="shared" si="377"/>
        <v>176000</v>
      </c>
      <c r="M1629" s="54">
        <f>ROUNDUP(装备强化!$F$3*INDEX(装备强化!$C$12:$C$26,MATCH(装备强化附表!M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107</v>
      </c>
      <c r="N1629" s="54">
        <f t="shared" si="378"/>
        <v>214000</v>
      </c>
      <c r="O1629" s="54">
        <f>ROUNDUP(装备强化!$F$3*INDEX(装备强化!$C$12:$C$26,MATCH(装备强化附表!O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136</v>
      </c>
      <c r="P1629" s="54">
        <f t="shared" si="379"/>
        <v>272000</v>
      </c>
      <c r="Q1629" s="54">
        <f>ROUNDUP(装备强化!$F$3*INDEX(装备强化!$C$12:$C$26,MATCH(装备强化附表!Q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243</v>
      </c>
      <c r="R1629" s="54">
        <f t="shared" si="380"/>
        <v>486000</v>
      </c>
      <c r="S1629" s="54">
        <f>ROUNDUP(装备强化!$F$3*INDEX(装备强化!$C$12:$C$26,MATCH(装备强化附表!S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281</v>
      </c>
      <c r="T1629" s="54">
        <f t="shared" si="381"/>
        <v>562000</v>
      </c>
      <c r="U1629" s="54">
        <f>ROUNDUP(装备强化!$F$3*INDEX(装备强化!$C$12:$C$26,MATCH(装备强化附表!U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320</v>
      </c>
      <c r="V1629" s="54">
        <f t="shared" si="382"/>
        <v>640000</v>
      </c>
      <c r="W1629" s="54">
        <f>ROUNDUP(装备强化!$F$3*INDEX(装备强化!$C$12:$C$26,MATCH(装备强化附表!W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359</v>
      </c>
      <c r="X1629" s="54">
        <f t="shared" si="383"/>
        <v>718000</v>
      </c>
      <c r="Y1629" s="54">
        <f>ROUNDUP(装备强化!$F$3*INDEX(装备强化!$C$12:$C$26,MATCH(装备强化附表!Y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398</v>
      </c>
      <c r="Z1629" s="54">
        <f t="shared" si="384"/>
        <v>796000</v>
      </c>
      <c r="AA1629" s="54">
        <f>ROUNDUP(装备强化!$F$3*INDEX(装备强化!$C$12:$C$26,MATCH(装备强化附表!AA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698</v>
      </c>
      <c r="AB1629" s="54">
        <f t="shared" si="385"/>
        <v>1396000</v>
      </c>
      <c r="AC1629" s="54">
        <f>ROUNDUP(装备强化!$F$3*INDEX(装备强化!$C$12:$C$26,MATCH(装备强化附表!AC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775</v>
      </c>
      <c r="AD1629" s="54">
        <f t="shared" si="386"/>
        <v>1550000</v>
      </c>
      <c r="AE1629" s="54">
        <f>ROUNDUP(装备强化!$F$3*INDEX(装备强化!$C$12:$C$26,MATCH(装备强化附表!AE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853</v>
      </c>
      <c r="AF1629" s="54">
        <f t="shared" si="387"/>
        <v>1706000</v>
      </c>
      <c r="AG1629" s="54">
        <f>ROUNDUP(装备强化!$F$3*INDEX(装备强化!$C$12:$C$26,MATCH(装备强化附表!AG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930</v>
      </c>
      <c r="AH1629" s="54">
        <f t="shared" si="388"/>
        <v>1860000</v>
      </c>
      <c r="AI1629" s="54">
        <f>ROUNDUP(装备强化!$F$3*INDEX(装备强化!$C$12:$C$26,MATCH(装备强化附表!AI$1,装备强化!$B$12:$B$26,0))*INDEX(装备强化!$G$12:$G$16,MATCH(装备强化附表!$D1629,装备强化!$F$12:$F$16,0))*(INDEX(装备强化!$K$12:$K$26,MATCH(装备强化附表!$E1629,装备强化!$J$12:$J$26,0))+IF($B1629=1,装备强化!$K$28,0))*INDEX(装备强化!$O$12:$O$21,MATCH(装备强化附表!$C1629,装备强化!$N$12:$N$21,0)),0)</f>
        <v>1008</v>
      </c>
      <c r="AJ1629" s="54">
        <f t="shared" si="389"/>
        <v>2016000</v>
      </c>
    </row>
    <row r="1630" spans="1:36">
      <c r="A1630" t="s">
        <v>1874</v>
      </c>
      <c r="B1630">
        <v>1</v>
      </c>
      <c r="C1630" t="s">
        <v>129</v>
      </c>
      <c r="D1630" t="s">
        <v>315</v>
      </c>
      <c r="E1630">
        <v>65</v>
      </c>
      <c r="F1630" t="s">
        <v>232</v>
      </c>
      <c r="G1630" s="54">
        <f>ROUNDUP(装备强化!$F$3*INDEX(装备强化!$C$12:$C$26,MATCH(装备强化附表!G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47</v>
      </c>
      <c r="H1630" s="54">
        <f t="shared" si="375"/>
        <v>94000</v>
      </c>
      <c r="I1630" s="54">
        <f>ROUNDUP(装备强化!$F$3*INDEX(装备强化!$C$12:$C$26,MATCH(装备强化附表!I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70</v>
      </c>
      <c r="J1630" s="54">
        <f t="shared" si="376"/>
        <v>140000</v>
      </c>
      <c r="K1630" s="54">
        <f>ROUNDUP(装备强化!$F$3*INDEX(装备强化!$C$12:$C$26,MATCH(装备强化附表!K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105</v>
      </c>
      <c r="L1630" s="54">
        <f t="shared" si="377"/>
        <v>210000</v>
      </c>
      <c r="M1630" s="54">
        <f>ROUNDUP(装备强化!$F$3*INDEX(装备强化!$C$12:$C$26,MATCH(装备强化附表!M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128</v>
      </c>
      <c r="N1630" s="54">
        <f t="shared" si="378"/>
        <v>256000</v>
      </c>
      <c r="O1630" s="54">
        <f>ROUNDUP(装备强化!$F$3*INDEX(装备强化!$C$12:$C$26,MATCH(装备强化附表!O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162</v>
      </c>
      <c r="P1630" s="54">
        <f t="shared" si="379"/>
        <v>324000</v>
      </c>
      <c r="Q1630" s="54">
        <f>ROUNDUP(装备强化!$F$3*INDEX(装备强化!$C$12:$C$26,MATCH(装备强化附表!Q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290</v>
      </c>
      <c r="R1630" s="54">
        <f t="shared" si="380"/>
        <v>580000</v>
      </c>
      <c r="S1630" s="54">
        <f>ROUNDUP(装备强化!$F$3*INDEX(装备强化!$C$12:$C$26,MATCH(装备强化附表!S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336</v>
      </c>
      <c r="T1630" s="54">
        <f t="shared" si="381"/>
        <v>672000</v>
      </c>
      <c r="U1630" s="54">
        <f>ROUNDUP(装备强化!$F$3*INDEX(装备强化!$C$12:$C$26,MATCH(装备强化附表!U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382</v>
      </c>
      <c r="V1630" s="54">
        <f t="shared" si="382"/>
        <v>764000</v>
      </c>
      <c r="W1630" s="54">
        <f>ROUNDUP(装备强化!$F$3*INDEX(装备强化!$C$12:$C$26,MATCH(装备强化附表!W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428</v>
      </c>
      <c r="X1630" s="54">
        <f t="shared" si="383"/>
        <v>856000</v>
      </c>
      <c r="Y1630" s="54">
        <f>ROUNDUP(装备强化!$F$3*INDEX(装备强化!$C$12:$C$26,MATCH(装备强化附表!Y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475</v>
      </c>
      <c r="Z1630" s="54">
        <f t="shared" si="384"/>
        <v>950000</v>
      </c>
      <c r="AA1630" s="54">
        <f>ROUNDUP(装备强化!$F$3*INDEX(装备强化!$C$12:$C$26,MATCH(装备强化附表!AA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833</v>
      </c>
      <c r="AB1630" s="54">
        <f t="shared" si="385"/>
        <v>1666000</v>
      </c>
      <c r="AC1630" s="54">
        <f>ROUNDUP(装备强化!$F$3*INDEX(装备强化!$C$12:$C$26,MATCH(装备强化附表!AC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925</v>
      </c>
      <c r="AD1630" s="54">
        <f t="shared" si="386"/>
        <v>1850000</v>
      </c>
      <c r="AE1630" s="54">
        <f>ROUNDUP(装备强化!$F$3*INDEX(装备强化!$C$12:$C$26,MATCH(装备强化附表!AE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1018</v>
      </c>
      <c r="AF1630" s="54">
        <f t="shared" si="387"/>
        <v>2036000</v>
      </c>
      <c r="AG1630" s="54">
        <f>ROUNDUP(装备强化!$F$3*INDEX(装备强化!$C$12:$C$26,MATCH(装备强化附表!AG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1110</v>
      </c>
      <c r="AH1630" s="54">
        <f t="shared" si="388"/>
        <v>2220000</v>
      </c>
      <c r="AI1630" s="54">
        <f>ROUNDUP(装备强化!$F$3*INDEX(装备强化!$C$12:$C$26,MATCH(装备强化附表!AI$1,装备强化!$B$12:$B$26,0))*INDEX(装备强化!$G$12:$G$16,MATCH(装备强化附表!$D1630,装备强化!$F$12:$F$16,0))*(INDEX(装备强化!$K$12:$K$26,MATCH(装备强化附表!$E1630,装备强化!$J$12:$J$26,0))+IF($B1630=1,装备强化!$K$28,0))*INDEX(装备强化!$O$12:$O$21,MATCH(装备强化附表!$C1630,装备强化!$N$12:$N$21,0)),0)</f>
        <v>1203</v>
      </c>
      <c r="AJ1630" s="54">
        <f t="shared" si="389"/>
        <v>2406000</v>
      </c>
    </row>
    <row r="1631" spans="1:36">
      <c r="A1631" t="s">
        <v>1879</v>
      </c>
      <c r="B1631">
        <v>0</v>
      </c>
      <c r="C1631" t="s">
        <v>123</v>
      </c>
      <c r="D1631" t="s">
        <v>315</v>
      </c>
      <c r="E1631">
        <v>70</v>
      </c>
      <c r="F1631" t="s">
        <v>232</v>
      </c>
      <c r="G1631" s="54">
        <f>ROUNDUP(装备强化!$F$3*INDEX(装备强化!$C$12:$C$26,MATCH(装备强化附表!G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42</v>
      </c>
      <c r="H1631" s="54">
        <f t="shared" si="375"/>
        <v>84000</v>
      </c>
      <c r="I1631" s="54">
        <f>ROUNDUP(装备强化!$F$3*INDEX(装备强化!$C$12:$C$26,MATCH(装备强化附表!I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62</v>
      </c>
      <c r="J1631" s="54">
        <f t="shared" si="376"/>
        <v>124000</v>
      </c>
      <c r="K1631" s="54">
        <f>ROUNDUP(装备强化!$F$3*INDEX(装备强化!$C$12:$C$26,MATCH(装备强化附表!K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93</v>
      </c>
      <c r="L1631" s="54">
        <f t="shared" si="377"/>
        <v>186000</v>
      </c>
      <c r="M1631" s="54">
        <f>ROUNDUP(装备强化!$F$3*INDEX(装备强化!$C$12:$C$26,MATCH(装备强化附表!M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114</v>
      </c>
      <c r="N1631" s="54">
        <f t="shared" si="378"/>
        <v>228000</v>
      </c>
      <c r="O1631" s="54">
        <f>ROUNDUP(装备强化!$F$3*INDEX(装备强化!$C$12:$C$26,MATCH(装备强化附表!O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145</v>
      </c>
      <c r="P1631" s="54">
        <f t="shared" si="379"/>
        <v>290000</v>
      </c>
      <c r="Q1631" s="54">
        <f>ROUNDUP(装备强化!$F$3*INDEX(装备强化!$C$12:$C$26,MATCH(装备强化附表!Q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258</v>
      </c>
      <c r="R1631" s="54">
        <f t="shared" si="380"/>
        <v>516000</v>
      </c>
      <c r="S1631" s="54">
        <f>ROUNDUP(装备强化!$F$3*INDEX(装备强化!$C$12:$C$26,MATCH(装备强化附表!S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300</v>
      </c>
      <c r="T1631" s="54">
        <f t="shared" si="381"/>
        <v>600000</v>
      </c>
      <c r="U1631" s="54">
        <f>ROUNDUP(装备强化!$F$3*INDEX(装备强化!$C$12:$C$26,MATCH(装备强化附表!U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341</v>
      </c>
      <c r="V1631" s="54">
        <f t="shared" si="382"/>
        <v>682000</v>
      </c>
      <c r="W1631" s="54">
        <f>ROUNDUP(装备强化!$F$3*INDEX(装备强化!$C$12:$C$26,MATCH(装备强化附表!W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382</v>
      </c>
      <c r="X1631" s="54">
        <f t="shared" si="383"/>
        <v>764000</v>
      </c>
      <c r="Y1631" s="54">
        <f>ROUNDUP(装备强化!$F$3*INDEX(装备强化!$C$12:$C$26,MATCH(装备强化附表!Y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423</v>
      </c>
      <c r="Z1631" s="54">
        <f t="shared" si="384"/>
        <v>846000</v>
      </c>
      <c r="AA1631" s="54">
        <f>ROUNDUP(装备强化!$F$3*INDEX(装备强化!$C$12:$C$26,MATCH(装备强化附表!AA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743</v>
      </c>
      <c r="AB1631" s="54">
        <f t="shared" si="385"/>
        <v>1486000</v>
      </c>
      <c r="AC1631" s="54">
        <f>ROUNDUP(装备强化!$F$3*INDEX(装备强化!$C$12:$C$26,MATCH(装备强化附表!AC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825</v>
      </c>
      <c r="AD1631" s="54">
        <f t="shared" si="386"/>
        <v>1650000</v>
      </c>
      <c r="AE1631" s="54">
        <f>ROUNDUP(装备强化!$F$3*INDEX(装备强化!$C$12:$C$26,MATCH(装备强化附表!AE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908</v>
      </c>
      <c r="AF1631" s="54">
        <f t="shared" si="387"/>
        <v>1816000</v>
      </c>
      <c r="AG1631" s="54">
        <f>ROUNDUP(装备强化!$F$3*INDEX(装备强化!$C$12:$C$26,MATCH(装备强化附表!AG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990</v>
      </c>
      <c r="AH1631" s="54">
        <f t="shared" si="388"/>
        <v>1980000</v>
      </c>
      <c r="AI1631" s="54">
        <f>ROUNDUP(装备强化!$F$3*INDEX(装备强化!$C$12:$C$26,MATCH(装备强化附表!AI$1,装备强化!$B$12:$B$26,0))*INDEX(装备强化!$G$12:$G$16,MATCH(装备强化附表!$D1631,装备强化!$F$12:$F$16,0))*(INDEX(装备强化!$K$12:$K$26,MATCH(装备强化附表!$E1631,装备强化!$J$12:$J$26,0))+IF($B1631=1,装备强化!$K$28,0))*INDEX(装备强化!$O$12:$O$21,MATCH(装备强化附表!$C1631,装备强化!$N$12:$N$21,0)),0)</f>
        <v>1073</v>
      </c>
      <c r="AJ1631" s="54">
        <f t="shared" si="389"/>
        <v>2146000</v>
      </c>
    </row>
    <row r="1632" spans="1:36">
      <c r="A1632" t="s">
        <v>1884</v>
      </c>
      <c r="B1632">
        <v>0</v>
      </c>
      <c r="C1632" t="s">
        <v>124</v>
      </c>
      <c r="D1632" t="s">
        <v>315</v>
      </c>
      <c r="E1632">
        <v>70</v>
      </c>
      <c r="F1632" t="s">
        <v>232</v>
      </c>
      <c r="G1632" s="54">
        <f>ROUNDUP(装备强化!$F$3*INDEX(装备强化!$C$12:$C$26,MATCH(装备强化附表!G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52</v>
      </c>
      <c r="H1632" s="54">
        <f t="shared" si="375"/>
        <v>104000</v>
      </c>
      <c r="I1632" s="54">
        <f>ROUNDUP(装备强化!$F$3*INDEX(装备强化!$C$12:$C$26,MATCH(装备强化附表!I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78</v>
      </c>
      <c r="J1632" s="54">
        <f t="shared" si="376"/>
        <v>156000</v>
      </c>
      <c r="K1632" s="54">
        <f>ROUNDUP(装备强化!$F$3*INDEX(装备强化!$C$12:$C$26,MATCH(装备强化附表!K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117</v>
      </c>
      <c r="L1632" s="54">
        <f t="shared" si="377"/>
        <v>234000</v>
      </c>
      <c r="M1632" s="54">
        <f>ROUNDUP(装备强化!$F$3*INDEX(装备强化!$C$12:$C$26,MATCH(装备强化附表!M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142</v>
      </c>
      <c r="N1632" s="54">
        <f t="shared" si="378"/>
        <v>284000</v>
      </c>
      <c r="O1632" s="54">
        <f>ROUNDUP(装备强化!$F$3*INDEX(装备强化!$C$12:$C$26,MATCH(装备强化附表!O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181</v>
      </c>
      <c r="P1632" s="54">
        <f t="shared" si="379"/>
        <v>362000</v>
      </c>
      <c r="Q1632" s="54">
        <f>ROUNDUP(装备强化!$F$3*INDEX(装备强化!$C$12:$C$26,MATCH(装备强化附表!Q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323</v>
      </c>
      <c r="R1632" s="54">
        <f t="shared" si="380"/>
        <v>646000</v>
      </c>
      <c r="S1632" s="54">
        <f>ROUNDUP(装备强化!$F$3*INDEX(装备强化!$C$12:$C$26,MATCH(装备强化附表!S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374</v>
      </c>
      <c r="T1632" s="54">
        <f t="shared" si="381"/>
        <v>748000</v>
      </c>
      <c r="U1632" s="54">
        <f>ROUNDUP(装备强化!$F$3*INDEX(装备强化!$C$12:$C$26,MATCH(装备强化附表!U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426</v>
      </c>
      <c r="V1632" s="54">
        <f t="shared" si="382"/>
        <v>852000</v>
      </c>
      <c r="W1632" s="54">
        <f>ROUNDUP(装备强化!$F$3*INDEX(装备强化!$C$12:$C$26,MATCH(装备强化附表!W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477</v>
      </c>
      <c r="X1632" s="54">
        <f t="shared" si="383"/>
        <v>954000</v>
      </c>
      <c r="Y1632" s="54">
        <f>ROUNDUP(装备强化!$F$3*INDEX(装备强化!$C$12:$C$26,MATCH(装备强化附表!Y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529</v>
      </c>
      <c r="Z1632" s="54">
        <f t="shared" si="384"/>
        <v>1058000</v>
      </c>
      <c r="AA1632" s="54">
        <f>ROUNDUP(装备强化!$F$3*INDEX(装备强化!$C$12:$C$26,MATCH(装备强化附表!AA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929</v>
      </c>
      <c r="AB1632" s="54">
        <f t="shared" si="385"/>
        <v>1858000</v>
      </c>
      <c r="AC1632" s="54">
        <f>ROUNDUP(装备强化!$F$3*INDEX(装备强化!$C$12:$C$26,MATCH(装备强化附表!AC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1032</v>
      </c>
      <c r="AD1632" s="54">
        <f t="shared" si="386"/>
        <v>2064000</v>
      </c>
      <c r="AE1632" s="54">
        <f>ROUNDUP(装备强化!$F$3*INDEX(装备强化!$C$12:$C$26,MATCH(装备强化附表!AE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1135</v>
      </c>
      <c r="AF1632" s="54">
        <f t="shared" si="387"/>
        <v>2270000</v>
      </c>
      <c r="AG1632" s="54">
        <f>ROUNDUP(装备强化!$F$3*INDEX(装备强化!$C$12:$C$26,MATCH(装备强化附表!AG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1238</v>
      </c>
      <c r="AH1632" s="54">
        <f t="shared" si="388"/>
        <v>2476000</v>
      </c>
      <c r="AI1632" s="54">
        <f>ROUNDUP(装备强化!$F$3*INDEX(装备强化!$C$12:$C$26,MATCH(装备强化附表!AI$1,装备强化!$B$12:$B$26,0))*INDEX(装备强化!$G$12:$G$16,MATCH(装备强化附表!$D1632,装备强化!$F$12:$F$16,0))*(INDEX(装备强化!$K$12:$K$26,MATCH(装备强化附表!$E1632,装备强化!$J$12:$J$26,0))+IF($B1632=1,装备强化!$K$28,0))*INDEX(装备强化!$O$12:$O$21,MATCH(装备强化附表!$C1632,装备强化!$N$12:$N$21,0)),0)</f>
        <v>1341</v>
      </c>
      <c r="AJ1632" s="54">
        <f t="shared" si="389"/>
        <v>2682000</v>
      </c>
    </row>
    <row r="1633" spans="1:36">
      <c r="A1633" t="s">
        <v>1889</v>
      </c>
      <c r="B1633">
        <v>0</v>
      </c>
      <c r="C1633" t="s">
        <v>125</v>
      </c>
      <c r="D1633" t="s">
        <v>315</v>
      </c>
      <c r="E1633">
        <v>70</v>
      </c>
      <c r="F1633" t="s">
        <v>232</v>
      </c>
      <c r="G1633" s="54">
        <f>ROUNDUP(装备强化!$F$3*INDEX(装备强化!$C$12:$C$26,MATCH(装备强化附表!G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52</v>
      </c>
      <c r="H1633" s="54">
        <f t="shared" si="375"/>
        <v>104000</v>
      </c>
      <c r="I1633" s="54">
        <f>ROUNDUP(装备强化!$F$3*INDEX(装备强化!$C$12:$C$26,MATCH(装备强化附表!I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78</v>
      </c>
      <c r="J1633" s="54">
        <f t="shared" si="376"/>
        <v>156000</v>
      </c>
      <c r="K1633" s="54">
        <f>ROUNDUP(装备强化!$F$3*INDEX(装备强化!$C$12:$C$26,MATCH(装备强化附表!K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117</v>
      </c>
      <c r="L1633" s="54">
        <f t="shared" si="377"/>
        <v>234000</v>
      </c>
      <c r="M1633" s="54">
        <f>ROUNDUP(装备强化!$F$3*INDEX(装备强化!$C$12:$C$26,MATCH(装备强化附表!M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142</v>
      </c>
      <c r="N1633" s="54">
        <f t="shared" si="378"/>
        <v>284000</v>
      </c>
      <c r="O1633" s="54">
        <f>ROUNDUP(装备强化!$F$3*INDEX(装备强化!$C$12:$C$26,MATCH(装备强化附表!O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181</v>
      </c>
      <c r="P1633" s="54">
        <f t="shared" si="379"/>
        <v>362000</v>
      </c>
      <c r="Q1633" s="54">
        <f>ROUNDUP(装备强化!$F$3*INDEX(装备强化!$C$12:$C$26,MATCH(装备强化附表!Q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323</v>
      </c>
      <c r="R1633" s="54">
        <f t="shared" si="380"/>
        <v>646000</v>
      </c>
      <c r="S1633" s="54">
        <f>ROUNDUP(装备强化!$F$3*INDEX(装备强化!$C$12:$C$26,MATCH(装备强化附表!S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374</v>
      </c>
      <c r="T1633" s="54">
        <f t="shared" si="381"/>
        <v>748000</v>
      </c>
      <c r="U1633" s="54">
        <f>ROUNDUP(装备强化!$F$3*INDEX(装备强化!$C$12:$C$26,MATCH(装备强化附表!U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426</v>
      </c>
      <c r="V1633" s="54">
        <f t="shared" si="382"/>
        <v>852000</v>
      </c>
      <c r="W1633" s="54">
        <f>ROUNDUP(装备强化!$F$3*INDEX(装备强化!$C$12:$C$26,MATCH(装备强化附表!W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477</v>
      </c>
      <c r="X1633" s="54">
        <f t="shared" si="383"/>
        <v>954000</v>
      </c>
      <c r="Y1633" s="54">
        <f>ROUNDUP(装备强化!$F$3*INDEX(装备强化!$C$12:$C$26,MATCH(装备强化附表!Y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529</v>
      </c>
      <c r="Z1633" s="54">
        <f t="shared" si="384"/>
        <v>1058000</v>
      </c>
      <c r="AA1633" s="54">
        <f>ROUNDUP(装备强化!$F$3*INDEX(装备强化!$C$12:$C$26,MATCH(装备强化附表!AA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929</v>
      </c>
      <c r="AB1633" s="54">
        <f t="shared" si="385"/>
        <v>1858000</v>
      </c>
      <c r="AC1633" s="54">
        <f>ROUNDUP(装备强化!$F$3*INDEX(装备强化!$C$12:$C$26,MATCH(装备强化附表!AC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1032</v>
      </c>
      <c r="AD1633" s="54">
        <f t="shared" si="386"/>
        <v>2064000</v>
      </c>
      <c r="AE1633" s="54">
        <f>ROUNDUP(装备强化!$F$3*INDEX(装备强化!$C$12:$C$26,MATCH(装备强化附表!AE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1135</v>
      </c>
      <c r="AF1633" s="54">
        <f t="shared" si="387"/>
        <v>2270000</v>
      </c>
      <c r="AG1633" s="54">
        <f>ROUNDUP(装备强化!$F$3*INDEX(装备强化!$C$12:$C$26,MATCH(装备强化附表!AG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1238</v>
      </c>
      <c r="AH1633" s="54">
        <f t="shared" si="388"/>
        <v>2476000</v>
      </c>
      <c r="AI1633" s="54">
        <f>ROUNDUP(装备强化!$F$3*INDEX(装备强化!$C$12:$C$26,MATCH(装备强化附表!AI$1,装备强化!$B$12:$B$26,0))*INDEX(装备强化!$G$12:$G$16,MATCH(装备强化附表!$D1633,装备强化!$F$12:$F$16,0))*(INDEX(装备强化!$K$12:$K$26,MATCH(装备强化附表!$E1633,装备强化!$J$12:$J$26,0))+IF($B1633=1,装备强化!$K$28,0))*INDEX(装备强化!$O$12:$O$21,MATCH(装备强化附表!$C1633,装备强化!$N$12:$N$21,0)),0)</f>
        <v>1341</v>
      </c>
      <c r="AJ1633" s="54">
        <f t="shared" si="389"/>
        <v>2682000</v>
      </c>
    </row>
    <row r="1634" spans="1:36">
      <c r="A1634" t="s">
        <v>1894</v>
      </c>
      <c r="B1634">
        <v>0</v>
      </c>
      <c r="C1634" t="s">
        <v>130</v>
      </c>
      <c r="D1634" t="s">
        <v>315</v>
      </c>
      <c r="E1634">
        <v>70</v>
      </c>
      <c r="F1634" t="s">
        <v>232</v>
      </c>
      <c r="G1634" s="54">
        <f>ROUNDUP(装备强化!$F$3*INDEX(装备强化!$C$12:$C$26,MATCH(装备强化附表!G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42</v>
      </c>
      <c r="H1634" s="54">
        <f t="shared" si="375"/>
        <v>84000</v>
      </c>
      <c r="I1634" s="54">
        <f>ROUNDUP(装备强化!$F$3*INDEX(装备强化!$C$12:$C$26,MATCH(装备强化附表!I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62</v>
      </c>
      <c r="J1634" s="54">
        <f t="shared" si="376"/>
        <v>124000</v>
      </c>
      <c r="K1634" s="54">
        <f>ROUNDUP(装备强化!$F$3*INDEX(装备强化!$C$12:$C$26,MATCH(装备强化附表!K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93</v>
      </c>
      <c r="L1634" s="54">
        <f t="shared" si="377"/>
        <v>186000</v>
      </c>
      <c r="M1634" s="54">
        <f>ROUNDUP(装备强化!$F$3*INDEX(装备强化!$C$12:$C$26,MATCH(装备强化附表!M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114</v>
      </c>
      <c r="N1634" s="54">
        <f t="shared" si="378"/>
        <v>228000</v>
      </c>
      <c r="O1634" s="54">
        <f>ROUNDUP(装备强化!$F$3*INDEX(装备强化!$C$12:$C$26,MATCH(装备强化附表!O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145</v>
      </c>
      <c r="P1634" s="54">
        <f t="shared" si="379"/>
        <v>290000</v>
      </c>
      <c r="Q1634" s="54">
        <f>ROUNDUP(装备强化!$F$3*INDEX(装备强化!$C$12:$C$26,MATCH(装备强化附表!Q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258</v>
      </c>
      <c r="R1634" s="54">
        <f t="shared" si="380"/>
        <v>516000</v>
      </c>
      <c r="S1634" s="54">
        <f>ROUNDUP(装备强化!$F$3*INDEX(装备强化!$C$12:$C$26,MATCH(装备强化附表!S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300</v>
      </c>
      <c r="T1634" s="54">
        <f t="shared" si="381"/>
        <v>600000</v>
      </c>
      <c r="U1634" s="54">
        <f>ROUNDUP(装备强化!$F$3*INDEX(装备强化!$C$12:$C$26,MATCH(装备强化附表!U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341</v>
      </c>
      <c r="V1634" s="54">
        <f t="shared" si="382"/>
        <v>682000</v>
      </c>
      <c r="W1634" s="54">
        <f>ROUNDUP(装备强化!$F$3*INDEX(装备强化!$C$12:$C$26,MATCH(装备强化附表!W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382</v>
      </c>
      <c r="X1634" s="54">
        <f t="shared" si="383"/>
        <v>764000</v>
      </c>
      <c r="Y1634" s="54">
        <f>ROUNDUP(装备强化!$F$3*INDEX(装备强化!$C$12:$C$26,MATCH(装备强化附表!Y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423</v>
      </c>
      <c r="Z1634" s="54">
        <f t="shared" si="384"/>
        <v>846000</v>
      </c>
      <c r="AA1634" s="54">
        <f>ROUNDUP(装备强化!$F$3*INDEX(装备强化!$C$12:$C$26,MATCH(装备强化附表!AA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743</v>
      </c>
      <c r="AB1634" s="54">
        <f t="shared" si="385"/>
        <v>1486000</v>
      </c>
      <c r="AC1634" s="54">
        <f>ROUNDUP(装备强化!$F$3*INDEX(装备强化!$C$12:$C$26,MATCH(装备强化附表!AC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825</v>
      </c>
      <c r="AD1634" s="54">
        <f t="shared" si="386"/>
        <v>1650000</v>
      </c>
      <c r="AE1634" s="54">
        <f>ROUNDUP(装备强化!$F$3*INDEX(装备强化!$C$12:$C$26,MATCH(装备强化附表!AE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908</v>
      </c>
      <c r="AF1634" s="54">
        <f t="shared" si="387"/>
        <v>1816000</v>
      </c>
      <c r="AG1634" s="54">
        <f>ROUNDUP(装备强化!$F$3*INDEX(装备强化!$C$12:$C$26,MATCH(装备强化附表!AG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990</v>
      </c>
      <c r="AH1634" s="54">
        <f t="shared" si="388"/>
        <v>1980000</v>
      </c>
      <c r="AI1634" s="54">
        <f>ROUNDUP(装备强化!$F$3*INDEX(装备强化!$C$12:$C$26,MATCH(装备强化附表!AI$1,装备强化!$B$12:$B$26,0))*INDEX(装备强化!$G$12:$G$16,MATCH(装备强化附表!$D1634,装备强化!$F$12:$F$16,0))*(INDEX(装备强化!$K$12:$K$26,MATCH(装备强化附表!$E1634,装备强化!$J$12:$J$26,0))+IF($B1634=1,装备强化!$K$28,0))*INDEX(装备强化!$O$12:$O$21,MATCH(装备强化附表!$C1634,装备强化!$N$12:$N$21,0)),0)</f>
        <v>1073</v>
      </c>
      <c r="AJ1634" s="54">
        <f t="shared" si="389"/>
        <v>2146000</v>
      </c>
    </row>
    <row r="1635" spans="1:36">
      <c r="A1635" t="s">
        <v>1899</v>
      </c>
      <c r="B1635">
        <v>0</v>
      </c>
      <c r="C1635" t="s">
        <v>131</v>
      </c>
      <c r="D1635" t="s">
        <v>315</v>
      </c>
      <c r="E1635">
        <v>70</v>
      </c>
      <c r="F1635" t="s">
        <v>232</v>
      </c>
      <c r="G1635" s="54">
        <f>ROUNDUP(装备强化!$F$3*INDEX(装备强化!$C$12:$C$26,MATCH(装备强化附表!G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42</v>
      </c>
      <c r="H1635" s="54">
        <f t="shared" si="375"/>
        <v>84000</v>
      </c>
      <c r="I1635" s="54">
        <f>ROUNDUP(装备强化!$F$3*INDEX(装备强化!$C$12:$C$26,MATCH(装备强化附表!I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62</v>
      </c>
      <c r="J1635" s="54">
        <f t="shared" si="376"/>
        <v>124000</v>
      </c>
      <c r="K1635" s="54">
        <f>ROUNDUP(装备强化!$F$3*INDEX(装备强化!$C$12:$C$26,MATCH(装备强化附表!K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93</v>
      </c>
      <c r="L1635" s="54">
        <f t="shared" si="377"/>
        <v>186000</v>
      </c>
      <c r="M1635" s="54">
        <f>ROUNDUP(装备强化!$F$3*INDEX(装备强化!$C$12:$C$26,MATCH(装备强化附表!M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114</v>
      </c>
      <c r="N1635" s="54">
        <f t="shared" si="378"/>
        <v>228000</v>
      </c>
      <c r="O1635" s="54">
        <f>ROUNDUP(装备强化!$F$3*INDEX(装备强化!$C$12:$C$26,MATCH(装备强化附表!O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145</v>
      </c>
      <c r="P1635" s="54">
        <f t="shared" si="379"/>
        <v>290000</v>
      </c>
      <c r="Q1635" s="54">
        <f>ROUNDUP(装备强化!$F$3*INDEX(装备强化!$C$12:$C$26,MATCH(装备强化附表!Q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258</v>
      </c>
      <c r="R1635" s="54">
        <f t="shared" si="380"/>
        <v>516000</v>
      </c>
      <c r="S1635" s="54">
        <f>ROUNDUP(装备强化!$F$3*INDEX(装备强化!$C$12:$C$26,MATCH(装备强化附表!S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300</v>
      </c>
      <c r="T1635" s="54">
        <f t="shared" si="381"/>
        <v>600000</v>
      </c>
      <c r="U1635" s="54">
        <f>ROUNDUP(装备强化!$F$3*INDEX(装备强化!$C$12:$C$26,MATCH(装备强化附表!U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341</v>
      </c>
      <c r="V1635" s="54">
        <f t="shared" si="382"/>
        <v>682000</v>
      </c>
      <c r="W1635" s="54">
        <f>ROUNDUP(装备强化!$F$3*INDEX(装备强化!$C$12:$C$26,MATCH(装备强化附表!W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382</v>
      </c>
      <c r="X1635" s="54">
        <f t="shared" si="383"/>
        <v>764000</v>
      </c>
      <c r="Y1635" s="54">
        <f>ROUNDUP(装备强化!$F$3*INDEX(装备强化!$C$12:$C$26,MATCH(装备强化附表!Y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423</v>
      </c>
      <c r="Z1635" s="54">
        <f t="shared" si="384"/>
        <v>846000</v>
      </c>
      <c r="AA1635" s="54">
        <f>ROUNDUP(装备强化!$F$3*INDEX(装备强化!$C$12:$C$26,MATCH(装备强化附表!AA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743</v>
      </c>
      <c r="AB1635" s="54">
        <f t="shared" si="385"/>
        <v>1486000</v>
      </c>
      <c r="AC1635" s="54">
        <f>ROUNDUP(装备强化!$F$3*INDEX(装备强化!$C$12:$C$26,MATCH(装备强化附表!AC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825</v>
      </c>
      <c r="AD1635" s="54">
        <f t="shared" si="386"/>
        <v>1650000</v>
      </c>
      <c r="AE1635" s="54">
        <f>ROUNDUP(装备强化!$F$3*INDEX(装备强化!$C$12:$C$26,MATCH(装备强化附表!AE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908</v>
      </c>
      <c r="AF1635" s="54">
        <f t="shared" si="387"/>
        <v>1816000</v>
      </c>
      <c r="AG1635" s="54">
        <f>ROUNDUP(装备强化!$F$3*INDEX(装备强化!$C$12:$C$26,MATCH(装备强化附表!AG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990</v>
      </c>
      <c r="AH1635" s="54">
        <f t="shared" si="388"/>
        <v>1980000</v>
      </c>
      <c r="AI1635" s="54">
        <f>ROUNDUP(装备强化!$F$3*INDEX(装备强化!$C$12:$C$26,MATCH(装备强化附表!AI$1,装备强化!$B$12:$B$26,0))*INDEX(装备强化!$G$12:$G$16,MATCH(装备强化附表!$D1635,装备强化!$F$12:$F$16,0))*(INDEX(装备强化!$K$12:$K$26,MATCH(装备强化附表!$E1635,装备强化!$J$12:$J$26,0))+IF($B1635=1,装备强化!$K$28,0))*INDEX(装备强化!$O$12:$O$21,MATCH(装备强化附表!$C1635,装备强化!$N$12:$N$21,0)),0)</f>
        <v>1073</v>
      </c>
      <c r="AJ1635" s="54">
        <f t="shared" si="389"/>
        <v>2146000</v>
      </c>
    </row>
    <row r="1636" spans="1:36">
      <c r="A1636" t="s">
        <v>1904</v>
      </c>
      <c r="B1636">
        <v>0</v>
      </c>
      <c r="C1636" t="s">
        <v>132</v>
      </c>
      <c r="D1636" t="s">
        <v>315</v>
      </c>
      <c r="E1636">
        <v>70</v>
      </c>
      <c r="F1636" t="s">
        <v>232</v>
      </c>
      <c r="G1636" s="54">
        <f>ROUNDUP(装备强化!$F$3*INDEX(装备强化!$C$12:$C$26,MATCH(装备强化附表!G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25</v>
      </c>
      <c r="H1636" s="54">
        <f t="shared" si="375"/>
        <v>50000</v>
      </c>
      <c r="I1636" s="54">
        <f>ROUNDUP(装备强化!$F$3*INDEX(装备强化!$C$12:$C$26,MATCH(装备强化附表!I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38</v>
      </c>
      <c r="J1636" s="54">
        <f t="shared" si="376"/>
        <v>76000</v>
      </c>
      <c r="K1636" s="54">
        <f>ROUNDUP(装备强化!$F$3*INDEX(装备强化!$C$12:$C$26,MATCH(装备强化附表!K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56</v>
      </c>
      <c r="L1636" s="54">
        <f t="shared" si="377"/>
        <v>112000</v>
      </c>
      <c r="M1636" s="54">
        <f>ROUNDUP(装备强化!$F$3*INDEX(装备强化!$C$12:$C$26,MATCH(装备强化附表!M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69</v>
      </c>
      <c r="N1636" s="54">
        <f t="shared" si="378"/>
        <v>138000</v>
      </c>
      <c r="O1636" s="54">
        <f>ROUNDUP(装备强化!$F$3*INDEX(装备强化!$C$12:$C$26,MATCH(装备强化附表!O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87</v>
      </c>
      <c r="P1636" s="54">
        <f t="shared" si="379"/>
        <v>174000</v>
      </c>
      <c r="Q1636" s="54">
        <f>ROUNDUP(装备强化!$F$3*INDEX(装备强化!$C$12:$C$26,MATCH(装备强化附表!Q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155</v>
      </c>
      <c r="R1636" s="54">
        <f t="shared" si="380"/>
        <v>310000</v>
      </c>
      <c r="S1636" s="54">
        <f>ROUNDUP(装备强化!$F$3*INDEX(装备强化!$C$12:$C$26,MATCH(装备强化附表!S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180</v>
      </c>
      <c r="T1636" s="54">
        <f t="shared" si="381"/>
        <v>360000</v>
      </c>
      <c r="U1636" s="54">
        <f>ROUNDUP(装备强化!$F$3*INDEX(装备强化!$C$12:$C$26,MATCH(装备强化附表!U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205</v>
      </c>
      <c r="V1636" s="54">
        <f t="shared" si="382"/>
        <v>410000</v>
      </c>
      <c r="W1636" s="54">
        <f>ROUNDUP(装备强化!$F$3*INDEX(装备强化!$C$12:$C$26,MATCH(装备强化附表!W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229</v>
      </c>
      <c r="X1636" s="54">
        <f t="shared" si="383"/>
        <v>458000</v>
      </c>
      <c r="Y1636" s="54">
        <f>ROUNDUP(装备强化!$F$3*INDEX(装备强化!$C$12:$C$26,MATCH(装备强化附表!Y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254</v>
      </c>
      <c r="Z1636" s="54">
        <f t="shared" si="384"/>
        <v>508000</v>
      </c>
      <c r="AA1636" s="54">
        <f>ROUNDUP(装备强化!$F$3*INDEX(装备强化!$C$12:$C$26,MATCH(装备强化附表!AA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446</v>
      </c>
      <c r="AB1636" s="54">
        <f t="shared" si="385"/>
        <v>892000</v>
      </c>
      <c r="AC1636" s="54">
        <f>ROUNDUP(装备强化!$F$3*INDEX(装备强化!$C$12:$C$26,MATCH(装备强化附表!AC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495</v>
      </c>
      <c r="AD1636" s="54">
        <f t="shared" si="386"/>
        <v>990000</v>
      </c>
      <c r="AE1636" s="54">
        <f>ROUNDUP(装备强化!$F$3*INDEX(装备强化!$C$12:$C$26,MATCH(装备强化附表!AE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545</v>
      </c>
      <c r="AF1636" s="54">
        <f t="shared" si="387"/>
        <v>1090000</v>
      </c>
      <c r="AG1636" s="54">
        <f>ROUNDUP(装备强化!$F$3*INDEX(装备强化!$C$12:$C$26,MATCH(装备强化附表!AG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594</v>
      </c>
      <c r="AH1636" s="54">
        <f t="shared" si="388"/>
        <v>1188000</v>
      </c>
      <c r="AI1636" s="54">
        <f>ROUNDUP(装备强化!$F$3*INDEX(装备强化!$C$12:$C$26,MATCH(装备强化附表!AI$1,装备强化!$B$12:$B$26,0))*INDEX(装备强化!$G$12:$G$16,MATCH(装备强化附表!$D1636,装备强化!$F$12:$F$16,0))*(INDEX(装备强化!$K$12:$K$26,MATCH(装备强化附表!$E1636,装备强化!$J$12:$J$26,0))+IF($B1636=1,装备强化!$K$28,0))*INDEX(装备强化!$O$12:$O$21,MATCH(装备强化附表!$C1636,装备强化!$N$12:$N$21,0)),0)</f>
        <v>644</v>
      </c>
      <c r="AJ1636" s="54">
        <f t="shared" si="389"/>
        <v>1288000</v>
      </c>
    </row>
    <row r="1637" spans="1:36">
      <c r="A1637" t="s">
        <v>1909</v>
      </c>
      <c r="B1637">
        <v>0</v>
      </c>
      <c r="C1637" t="s">
        <v>127</v>
      </c>
      <c r="D1637" t="s">
        <v>315</v>
      </c>
      <c r="E1637">
        <v>70</v>
      </c>
      <c r="F1637" t="s">
        <v>135</v>
      </c>
      <c r="G1637" s="54">
        <f>ROUNDUP(装备强化!$F$3*INDEX(装备强化!$C$12:$C$26,MATCH(装备强化附表!G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83</v>
      </c>
      <c r="H1637" s="54">
        <f t="shared" si="375"/>
        <v>166000</v>
      </c>
      <c r="I1637" s="54">
        <f>ROUNDUP(装备强化!$F$3*INDEX(装备强化!$C$12:$C$26,MATCH(装备强化附表!I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124</v>
      </c>
      <c r="J1637" s="54">
        <f t="shared" si="376"/>
        <v>248000</v>
      </c>
      <c r="K1637" s="54">
        <f>ROUNDUP(装备强化!$F$3*INDEX(装备强化!$C$12:$C$26,MATCH(装备强化附表!K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186</v>
      </c>
      <c r="L1637" s="54">
        <f t="shared" si="377"/>
        <v>372000</v>
      </c>
      <c r="M1637" s="54">
        <f>ROUNDUP(装备强化!$F$3*INDEX(装备强化!$C$12:$C$26,MATCH(装备强化附表!M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227</v>
      </c>
      <c r="N1637" s="54">
        <f t="shared" si="378"/>
        <v>454000</v>
      </c>
      <c r="O1637" s="54">
        <f>ROUNDUP(装备强化!$F$3*INDEX(装备强化!$C$12:$C$26,MATCH(装备强化附表!O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289</v>
      </c>
      <c r="P1637" s="54">
        <f t="shared" si="379"/>
        <v>578000</v>
      </c>
      <c r="Q1637" s="54">
        <f>ROUNDUP(装备强化!$F$3*INDEX(装备强化!$C$12:$C$26,MATCH(装备强化附表!Q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516</v>
      </c>
      <c r="R1637" s="54">
        <f t="shared" si="380"/>
        <v>1032000</v>
      </c>
      <c r="S1637" s="54">
        <f>ROUNDUP(装备强化!$F$3*INDEX(装备强化!$C$12:$C$26,MATCH(装备强化附表!S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599</v>
      </c>
      <c r="T1637" s="54">
        <f t="shared" si="381"/>
        <v>1198000</v>
      </c>
      <c r="U1637" s="54">
        <f>ROUNDUP(装备强化!$F$3*INDEX(装备强化!$C$12:$C$26,MATCH(装备强化附表!U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681</v>
      </c>
      <c r="V1637" s="54">
        <f t="shared" si="382"/>
        <v>1362000</v>
      </c>
      <c r="W1637" s="54">
        <f>ROUNDUP(装备强化!$F$3*INDEX(装备强化!$C$12:$C$26,MATCH(装备强化附表!W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764</v>
      </c>
      <c r="X1637" s="54">
        <f t="shared" si="383"/>
        <v>1528000</v>
      </c>
      <c r="Y1637" s="54">
        <f>ROUNDUP(装备强化!$F$3*INDEX(装备强化!$C$12:$C$26,MATCH(装备强化附表!Y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846</v>
      </c>
      <c r="Z1637" s="54">
        <f t="shared" si="384"/>
        <v>1692000</v>
      </c>
      <c r="AA1637" s="54">
        <f>ROUNDUP(装备强化!$F$3*INDEX(装备强化!$C$12:$C$26,MATCH(装备强化附表!AA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1485</v>
      </c>
      <c r="AB1637" s="54">
        <f t="shared" si="385"/>
        <v>2970000</v>
      </c>
      <c r="AC1637" s="54">
        <f>ROUNDUP(装备强化!$F$3*INDEX(装备强化!$C$12:$C$26,MATCH(装备强化附表!AC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1650</v>
      </c>
      <c r="AD1637" s="54">
        <f t="shared" si="386"/>
        <v>3300000</v>
      </c>
      <c r="AE1637" s="54">
        <f>ROUNDUP(装备强化!$F$3*INDEX(装备强化!$C$12:$C$26,MATCH(装备强化附表!AE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1815</v>
      </c>
      <c r="AF1637" s="54">
        <f t="shared" si="387"/>
        <v>3630000</v>
      </c>
      <c r="AG1637" s="54">
        <f>ROUNDUP(装备强化!$F$3*INDEX(装备强化!$C$12:$C$26,MATCH(装备强化附表!AG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1980</v>
      </c>
      <c r="AH1637" s="54">
        <f t="shared" si="388"/>
        <v>3960000</v>
      </c>
      <c r="AI1637" s="54">
        <f>ROUNDUP(装备强化!$F$3*INDEX(装备强化!$C$12:$C$26,MATCH(装备强化附表!AI$1,装备强化!$B$12:$B$26,0))*INDEX(装备强化!$G$12:$G$16,MATCH(装备强化附表!$D1637,装备强化!$F$12:$F$16,0))*(INDEX(装备强化!$K$12:$K$26,MATCH(装备强化附表!$E1637,装备强化!$J$12:$J$26,0))+IF($B1637=1,装备强化!$K$28,0))*INDEX(装备强化!$O$12:$O$21,MATCH(装备强化附表!$C1637,装备强化!$N$12:$N$21,0)),0)</f>
        <v>2145</v>
      </c>
      <c r="AJ1637" s="54">
        <f t="shared" si="389"/>
        <v>4290000</v>
      </c>
    </row>
    <row r="1638" spans="1:36">
      <c r="A1638" t="s">
        <v>1914</v>
      </c>
      <c r="B1638">
        <v>1</v>
      </c>
      <c r="C1638" t="s">
        <v>127</v>
      </c>
      <c r="D1638" t="s">
        <v>315</v>
      </c>
      <c r="E1638">
        <v>70</v>
      </c>
      <c r="F1638" t="s">
        <v>135</v>
      </c>
      <c r="G1638" s="54">
        <f>ROUNDUP(装备强化!$F$3*INDEX(装备强化!$C$12:$C$26,MATCH(装备强化附表!G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98</v>
      </c>
      <c r="H1638" s="54">
        <f t="shared" si="375"/>
        <v>196000</v>
      </c>
      <c r="I1638" s="54">
        <f>ROUNDUP(装备强化!$F$3*INDEX(装备强化!$C$12:$C$26,MATCH(装备强化附表!I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147</v>
      </c>
      <c r="J1638" s="54">
        <f t="shared" si="376"/>
        <v>294000</v>
      </c>
      <c r="K1638" s="54">
        <f>ROUNDUP(装备强化!$F$3*INDEX(装备强化!$C$12:$C$26,MATCH(装备强化附表!K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220</v>
      </c>
      <c r="L1638" s="54">
        <f t="shared" si="377"/>
        <v>440000</v>
      </c>
      <c r="M1638" s="54">
        <f>ROUNDUP(装备强化!$F$3*INDEX(装备强化!$C$12:$C$26,MATCH(装备强化附表!M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269</v>
      </c>
      <c r="N1638" s="54">
        <f t="shared" si="378"/>
        <v>538000</v>
      </c>
      <c r="O1638" s="54">
        <f>ROUNDUP(装备强化!$F$3*INDEX(装备强化!$C$12:$C$26,MATCH(装备强化附表!O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342</v>
      </c>
      <c r="P1638" s="54">
        <f t="shared" si="379"/>
        <v>684000</v>
      </c>
      <c r="Q1638" s="54">
        <f>ROUNDUP(装备强化!$F$3*INDEX(装备强化!$C$12:$C$26,MATCH(装备强化附表!Q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610</v>
      </c>
      <c r="R1638" s="54">
        <f t="shared" si="380"/>
        <v>1220000</v>
      </c>
      <c r="S1638" s="54">
        <f>ROUNDUP(装备强化!$F$3*INDEX(装备强化!$C$12:$C$26,MATCH(装备强化附表!S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707</v>
      </c>
      <c r="T1638" s="54">
        <f t="shared" si="381"/>
        <v>1414000</v>
      </c>
      <c r="U1638" s="54">
        <f>ROUNDUP(装备强化!$F$3*INDEX(装备强化!$C$12:$C$26,MATCH(装备强化附表!U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805</v>
      </c>
      <c r="V1638" s="54">
        <f t="shared" si="382"/>
        <v>1610000</v>
      </c>
      <c r="W1638" s="54">
        <f>ROUNDUP(装备强化!$F$3*INDEX(装备强化!$C$12:$C$26,MATCH(装备强化附表!W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902</v>
      </c>
      <c r="X1638" s="54">
        <f t="shared" si="383"/>
        <v>1804000</v>
      </c>
      <c r="Y1638" s="54">
        <f>ROUNDUP(装备强化!$F$3*INDEX(装备强化!$C$12:$C$26,MATCH(装备强化附表!Y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1000</v>
      </c>
      <c r="Z1638" s="54">
        <f t="shared" si="384"/>
        <v>2000000</v>
      </c>
      <c r="AA1638" s="54">
        <f>ROUNDUP(装备强化!$F$3*INDEX(装备强化!$C$12:$C$26,MATCH(装备强化附表!AA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1755</v>
      </c>
      <c r="AB1638" s="54">
        <f t="shared" si="385"/>
        <v>3510000</v>
      </c>
      <c r="AC1638" s="54">
        <f>ROUNDUP(装备强化!$F$3*INDEX(装备强化!$C$12:$C$26,MATCH(装备强化附表!AC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1950</v>
      </c>
      <c r="AD1638" s="54">
        <f t="shared" si="386"/>
        <v>3900000</v>
      </c>
      <c r="AE1638" s="54">
        <f>ROUNDUP(装备强化!$F$3*INDEX(装备强化!$C$12:$C$26,MATCH(装备强化附表!AE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2145</v>
      </c>
      <c r="AF1638" s="54">
        <f t="shared" si="387"/>
        <v>4290000</v>
      </c>
      <c r="AG1638" s="54">
        <f>ROUNDUP(装备强化!$F$3*INDEX(装备强化!$C$12:$C$26,MATCH(装备强化附表!AG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2340</v>
      </c>
      <c r="AH1638" s="54">
        <f t="shared" si="388"/>
        <v>4680000</v>
      </c>
      <c r="AI1638" s="54">
        <f>ROUNDUP(装备强化!$F$3*INDEX(装备强化!$C$12:$C$26,MATCH(装备强化附表!AI$1,装备强化!$B$12:$B$26,0))*INDEX(装备强化!$G$12:$G$16,MATCH(装备强化附表!$D1638,装备强化!$F$12:$F$16,0))*(INDEX(装备强化!$K$12:$K$26,MATCH(装备强化附表!$E1638,装备强化!$J$12:$J$26,0))+IF($B1638=1,装备强化!$K$28,0))*INDEX(装备强化!$O$12:$O$21,MATCH(装备强化附表!$C1638,装备强化!$N$12:$N$21,0)),0)</f>
        <v>2535</v>
      </c>
      <c r="AJ1638" s="54">
        <f t="shared" si="389"/>
        <v>5070000</v>
      </c>
    </row>
    <row r="1639" spans="1:36">
      <c r="A1639" t="s">
        <v>1919</v>
      </c>
      <c r="B1639">
        <v>0</v>
      </c>
      <c r="C1639" t="s">
        <v>128</v>
      </c>
      <c r="D1639" t="s">
        <v>315</v>
      </c>
      <c r="E1639">
        <v>70</v>
      </c>
      <c r="F1639" t="s">
        <v>135</v>
      </c>
      <c r="G1639" s="54">
        <f>ROUNDUP(装备强化!$F$3*INDEX(装备强化!$C$12:$C$26,MATCH(装备强化附表!G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52</v>
      </c>
      <c r="H1639" s="54">
        <f t="shared" si="375"/>
        <v>104000</v>
      </c>
      <c r="I1639" s="54">
        <f>ROUNDUP(装备强化!$F$3*INDEX(装备强化!$C$12:$C$26,MATCH(装备强化附表!I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78</v>
      </c>
      <c r="J1639" s="54">
        <f t="shared" si="376"/>
        <v>156000</v>
      </c>
      <c r="K1639" s="54">
        <f>ROUNDUP(装备强化!$F$3*INDEX(装备强化!$C$12:$C$26,MATCH(装备强化附表!K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117</v>
      </c>
      <c r="L1639" s="54">
        <f t="shared" si="377"/>
        <v>234000</v>
      </c>
      <c r="M1639" s="54">
        <f>ROUNDUP(装备强化!$F$3*INDEX(装备强化!$C$12:$C$26,MATCH(装备强化附表!M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142</v>
      </c>
      <c r="N1639" s="54">
        <f t="shared" si="378"/>
        <v>284000</v>
      </c>
      <c r="O1639" s="54">
        <f>ROUNDUP(装备强化!$F$3*INDEX(装备强化!$C$12:$C$26,MATCH(装备强化附表!O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181</v>
      </c>
      <c r="P1639" s="54">
        <f t="shared" si="379"/>
        <v>362000</v>
      </c>
      <c r="Q1639" s="54">
        <f>ROUNDUP(装备强化!$F$3*INDEX(装备强化!$C$12:$C$26,MATCH(装备强化附表!Q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323</v>
      </c>
      <c r="R1639" s="54">
        <f t="shared" si="380"/>
        <v>646000</v>
      </c>
      <c r="S1639" s="54">
        <f>ROUNDUP(装备强化!$F$3*INDEX(装备强化!$C$12:$C$26,MATCH(装备强化附表!S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374</v>
      </c>
      <c r="T1639" s="54">
        <f t="shared" si="381"/>
        <v>748000</v>
      </c>
      <c r="U1639" s="54">
        <f>ROUNDUP(装备强化!$F$3*INDEX(装备强化!$C$12:$C$26,MATCH(装备强化附表!U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426</v>
      </c>
      <c r="V1639" s="54">
        <f t="shared" si="382"/>
        <v>852000</v>
      </c>
      <c r="W1639" s="54">
        <f>ROUNDUP(装备强化!$F$3*INDEX(装备强化!$C$12:$C$26,MATCH(装备强化附表!W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477</v>
      </c>
      <c r="X1639" s="54">
        <f t="shared" si="383"/>
        <v>954000</v>
      </c>
      <c r="Y1639" s="54">
        <f>ROUNDUP(装备强化!$F$3*INDEX(装备强化!$C$12:$C$26,MATCH(装备强化附表!Y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529</v>
      </c>
      <c r="Z1639" s="54">
        <f t="shared" si="384"/>
        <v>1058000</v>
      </c>
      <c r="AA1639" s="54">
        <f>ROUNDUP(装备强化!$F$3*INDEX(装备强化!$C$12:$C$26,MATCH(装备强化附表!AA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929</v>
      </c>
      <c r="AB1639" s="54">
        <f t="shared" si="385"/>
        <v>1858000</v>
      </c>
      <c r="AC1639" s="54">
        <f>ROUNDUP(装备强化!$F$3*INDEX(装备强化!$C$12:$C$26,MATCH(装备强化附表!AC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1032</v>
      </c>
      <c r="AD1639" s="54">
        <f t="shared" si="386"/>
        <v>2064000</v>
      </c>
      <c r="AE1639" s="54">
        <f>ROUNDUP(装备强化!$F$3*INDEX(装备强化!$C$12:$C$26,MATCH(装备强化附表!AE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1135</v>
      </c>
      <c r="AF1639" s="54">
        <f t="shared" si="387"/>
        <v>2270000</v>
      </c>
      <c r="AG1639" s="54">
        <f>ROUNDUP(装备强化!$F$3*INDEX(装备强化!$C$12:$C$26,MATCH(装备强化附表!AG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1238</v>
      </c>
      <c r="AH1639" s="54">
        <f t="shared" si="388"/>
        <v>2476000</v>
      </c>
      <c r="AI1639" s="54">
        <f>ROUNDUP(装备强化!$F$3*INDEX(装备强化!$C$12:$C$26,MATCH(装备强化附表!AI$1,装备强化!$B$12:$B$26,0))*INDEX(装备强化!$G$12:$G$16,MATCH(装备强化附表!$D1639,装备强化!$F$12:$F$16,0))*(INDEX(装备强化!$K$12:$K$26,MATCH(装备强化附表!$E1639,装备强化!$J$12:$J$26,0))+IF($B1639=1,装备强化!$K$28,0))*INDEX(装备强化!$O$12:$O$21,MATCH(装备强化附表!$C1639,装备强化!$N$12:$N$21,0)),0)</f>
        <v>1341</v>
      </c>
      <c r="AJ1639" s="54">
        <f t="shared" si="389"/>
        <v>2682000</v>
      </c>
    </row>
    <row r="1640" spans="1:36">
      <c r="A1640" t="s">
        <v>1924</v>
      </c>
      <c r="B1640">
        <v>1</v>
      </c>
      <c r="C1640" t="s">
        <v>128</v>
      </c>
      <c r="D1640" t="s">
        <v>315</v>
      </c>
      <c r="E1640">
        <v>70</v>
      </c>
      <c r="F1640" t="s">
        <v>135</v>
      </c>
      <c r="G1640" s="54">
        <f>ROUNDUP(装备强化!$F$3*INDEX(装备强化!$C$12:$C$26,MATCH(装备强化附表!G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61</v>
      </c>
      <c r="H1640" s="54">
        <f t="shared" si="375"/>
        <v>122000</v>
      </c>
      <c r="I1640" s="54">
        <f>ROUNDUP(装备强化!$F$3*INDEX(装备强化!$C$12:$C$26,MATCH(装备强化附表!I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92</v>
      </c>
      <c r="J1640" s="54">
        <f t="shared" si="376"/>
        <v>184000</v>
      </c>
      <c r="K1640" s="54">
        <f>ROUNDUP(装备强化!$F$3*INDEX(装备强化!$C$12:$C$26,MATCH(装备强化附表!K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138</v>
      </c>
      <c r="L1640" s="54">
        <f t="shared" si="377"/>
        <v>276000</v>
      </c>
      <c r="M1640" s="54">
        <f>ROUNDUP(装备强化!$F$3*INDEX(装备强化!$C$12:$C$26,MATCH(装备强化附表!M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168</v>
      </c>
      <c r="N1640" s="54">
        <f t="shared" si="378"/>
        <v>336000</v>
      </c>
      <c r="O1640" s="54">
        <f>ROUNDUP(装备强化!$F$3*INDEX(装备强化!$C$12:$C$26,MATCH(装备强化附表!O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214</v>
      </c>
      <c r="P1640" s="54">
        <f t="shared" si="379"/>
        <v>428000</v>
      </c>
      <c r="Q1640" s="54">
        <f>ROUNDUP(装备强化!$F$3*INDEX(装备强化!$C$12:$C$26,MATCH(装备强化附表!Q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381</v>
      </c>
      <c r="R1640" s="54">
        <f t="shared" si="380"/>
        <v>762000</v>
      </c>
      <c r="S1640" s="54">
        <f>ROUNDUP(装备强化!$F$3*INDEX(装备强化!$C$12:$C$26,MATCH(装备强化附表!S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442</v>
      </c>
      <c r="T1640" s="54">
        <f t="shared" si="381"/>
        <v>884000</v>
      </c>
      <c r="U1640" s="54">
        <f>ROUNDUP(装备强化!$F$3*INDEX(装备强化!$C$12:$C$26,MATCH(装备强化附表!U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503</v>
      </c>
      <c r="V1640" s="54">
        <f t="shared" si="382"/>
        <v>1006000</v>
      </c>
      <c r="W1640" s="54">
        <f>ROUNDUP(装备强化!$F$3*INDEX(装备强化!$C$12:$C$26,MATCH(装备强化附表!W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564</v>
      </c>
      <c r="X1640" s="54">
        <f t="shared" si="383"/>
        <v>1128000</v>
      </c>
      <c r="Y1640" s="54">
        <f>ROUNDUP(装备强化!$F$3*INDEX(装备强化!$C$12:$C$26,MATCH(装备强化附表!Y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625</v>
      </c>
      <c r="Z1640" s="54">
        <f t="shared" si="384"/>
        <v>1250000</v>
      </c>
      <c r="AA1640" s="54">
        <f>ROUNDUP(装备强化!$F$3*INDEX(装备强化!$C$12:$C$26,MATCH(装备强化附表!AA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1097</v>
      </c>
      <c r="AB1640" s="54">
        <f t="shared" si="385"/>
        <v>2194000</v>
      </c>
      <c r="AC1640" s="54">
        <f>ROUNDUP(装备强化!$F$3*INDEX(装备强化!$C$12:$C$26,MATCH(装备强化附表!AC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1219</v>
      </c>
      <c r="AD1640" s="54">
        <f t="shared" si="386"/>
        <v>2438000</v>
      </c>
      <c r="AE1640" s="54">
        <f>ROUNDUP(装备强化!$F$3*INDEX(装备强化!$C$12:$C$26,MATCH(装备强化附表!AE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1341</v>
      </c>
      <c r="AF1640" s="54">
        <f t="shared" si="387"/>
        <v>2682000</v>
      </c>
      <c r="AG1640" s="54">
        <f>ROUNDUP(装备强化!$F$3*INDEX(装备强化!$C$12:$C$26,MATCH(装备强化附表!AG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1463</v>
      </c>
      <c r="AH1640" s="54">
        <f t="shared" si="388"/>
        <v>2926000</v>
      </c>
      <c r="AI1640" s="54">
        <f>ROUNDUP(装备强化!$F$3*INDEX(装备强化!$C$12:$C$26,MATCH(装备强化附表!AI$1,装备强化!$B$12:$B$26,0))*INDEX(装备强化!$G$12:$G$16,MATCH(装备强化附表!$D1640,装备强化!$F$12:$F$16,0))*(INDEX(装备强化!$K$12:$K$26,MATCH(装备强化附表!$E1640,装备强化!$J$12:$J$26,0))+IF($B1640=1,装备强化!$K$28,0))*INDEX(装备强化!$O$12:$O$21,MATCH(装备强化附表!$C1640,装备强化!$N$12:$N$21,0)),0)</f>
        <v>1585</v>
      </c>
      <c r="AJ1640" s="54">
        <f t="shared" si="389"/>
        <v>3170000</v>
      </c>
    </row>
    <row r="1641" spans="1:36">
      <c r="A1641" t="s">
        <v>1929</v>
      </c>
      <c r="B1641">
        <v>0</v>
      </c>
      <c r="C1641" t="s">
        <v>127</v>
      </c>
      <c r="D1641" t="s">
        <v>315</v>
      </c>
      <c r="E1641">
        <v>70</v>
      </c>
      <c r="F1641" t="s">
        <v>139</v>
      </c>
      <c r="G1641" s="54">
        <f>ROUNDUP(装备强化!$F$3*INDEX(装备强化!$C$12:$C$26,MATCH(装备强化附表!G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83</v>
      </c>
      <c r="H1641" s="54">
        <f t="shared" si="375"/>
        <v>166000</v>
      </c>
      <c r="I1641" s="54">
        <f>ROUNDUP(装备强化!$F$3*INDEX(装备强化!$C$12:$C$26,MATCH(装备强化附表!I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124</v>
      </c>
      <c r="J1641" s="54">
        <f t="shared" si="376"/>
        <v>248000</v>
      </c>
      <c r="K1641" s="54">
        <f>ROUNDUP(装备强化!$F$3*INDEX(装备强化!$C$12:$C$26,MATCH(装备强化附表!K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186</v>
      </c>
      <c r="L1641" s="54">
        <f t="shared" si="377"/>
        <v>372000</v>
      </c>
      <c r="M1641" s="54">
        <f>ROUNDUP(装备强化!$F$3*INDEX(装备强化!$C$12:$C$26,MATCH(装备强化附表!M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227</v>
      </c>
      <c r="N1641" s="54">
        <f t="shared" si="378"/>
        <v>454000</v>
      </c>
      <c r="O1641" s="54">
        <f>ROUNDUP(装备强化!$F$3*INDEX(装备强化!$C$12:$C$26,MATCH(装备强化附表!O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289</v>
      </c>
      <c r="P1641" s="54">
        <f t="shared" si="379"/>
        <v>578000</v>
      </c>
      <c r="Q1641" s="54">
        <f>ROUNDUP(装备强化!$F$3*INDEX(装备强化!$C$12:$C$26,MATCH(装备强化附表!Q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516</v>
      </c>
      <c r="R1641" s="54">
        <f t="shared" si="380"/>
        <v>1032000</v>
      </c>
      <c r="S1641" s="54">
        <f>ROUNDUP(装备强化!$F$3*INDEX(装备强化!$C$12:$C$26,MATCH(装备强化附表!S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599</v>
      </c>
      <c r="T1641" s="54">
        <f t="shared" si="381"/>
        <v>1198000</v>
      </c>
      <c r="U1641" s="54">
        <f>ROUNDUP(装备强化!$F$3*INDEX(装备强化!$C$12:$C$26,MATCH(装备强化附表!U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681</v>
      </c>
      <c r="V1641" s="54">
        <f t="shared" si="382"/>
        <v>1362000</v>
      </c>
      <c r="W1641" s="54">
        <f>ROUNDUP(装备强化!$F$3*INDEX(装备强化!$C$12:$C$26,MATCH(装备强化附表!W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764</v>
      </c>
      <c r="X1641" s="54">
        <f t="shared" si="383"/>
        <v>1528000</v>
      </c>
      <c r="Y1641" s="54">
        <f>ROUNDUP(装备强化!$F$3*INDEX(装备强化!$C$12:$C$26,MATCH(装备强化附表!Y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846</v>
      </c>
      <c r="Z1641" s="54">
        <f t="shared" si="384"/>
        <v>1692000</v>
      </c>
      <c r="AA1641" s="54">
        <f>ROUNDUP(装备强化!$F$3*INDEX(装备强化!$C$12:$C$26,MATCH(装备强化附表!AA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1485</v>
      </c>
      <c r="AB1641" s="54">
        <f t="shared" si="385"/>
        <v>2970000</v>
      </c>
      <c r="AC1641" s="54">
        <f>ROUNDUP(装备强化!$F$3*INDEX(装备强化!$C$12:$C$26,MATCH(装备强化附表!AC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1650</v>
      </c>
      <c r="AD1641" s="54">
        <f t="shared" si="386"/>
        <v>3300000</v>
      </c>
      <c r="AE1641" s="54">
        <f>ROUNDUP(装备强化!$F$3*INDEX(装备强化!$C$12:$C$26,MATCH(装备强化附表!AE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1815</v>
      </c>
      <c r="AF1641" s="54">
        <f t="shared" si="387"/>
        <v>3630000</v>
      </c>
      <c r="AG1641" s="54">
        <f>ROUNDUP(装备强化!$F$3*INDEX(装备强化!$C$12:$C$26,MATCH(装备强化附表!AG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1980</v>
      </c>
      <c r="AH1641" s="54">
        <f t="shared" si="388"/>
        <v>3960000</v>
      </c>
      <c r="AI1641" s="54">
        <f>ROUNDUP(装备强化!$F$3*INDEX(装备强化!$C$12:$C$26,MATCH(装备强化附表!AI$1,装备强化!$B$12:$B$26,0))*INDEX(装备强化!$G$12:$G$16,MATCH(装备强化附表!$D1641,装备强化!$F$12:$F$16,0))*(INDEX(装备强化!$K$12:$K$26,MATCH(装备强化附表!$E1641,装备强化!$J$12:$J$26,0))+IF($B1641=1,装备强化!$K$28,0))*INDEX(装备强化!$O$12:$O$21,MATCH(装备强化附表!$C1641,装备强化!$N$12:$N$21,0)),0)</f>
        <v>2145</v>
      </c>
      <c r="AJ1641" s="54">
        <f t="shared" si="389"/>
        <v>4290000</v>
      </c>
    </row>
    <row r="1642" spans="1:36">
      <c r="A1642" t="s">
        <v>1934</v>
      </c>
      <c r="B1642">
        <v>1</v>
      </c>
      <c r="C1642" t="s">
        <v>127</v>
      </c>
      <c r="D1642" t="s">
        <v>315</v>
      </c>
      <c r="E1642">
        <v>70</v>
      </c>
      <c r="F1642" t="s">
        <v>139</v>
      </c>
      <c r="G1642" s="54">
        <f>ROUNDUP(装备强化!$F$3*INDEX(装备强化!$C$12:$C$26,MATCH(装备强化附表!G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98</v>
      </c>
      <c r="H1642" s="54">
        <f t="shared" si="375"/>
        <v>196000</v>
      </c>
      <c r="I1642" s="54">
        <f>ROUNDUP(装备强化!$F$3*INDEX(装备强化!$C$12:$C$26,MATCH(装备强化附表!I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147</v>
      </c>
      <c r="J1642" s="54">
        <f t="shared" si="376"/>
        <v>294000</v>
      </c>
      <c r="K1642" s="54">
        <f>ROUNDUP(装备强化!$F$3*INDEX(装备强化!$C$12:$C$26,MATCH(装备强化附表!K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220</v>
      </c>
      <c r="L1642" s="54">
        <f t="shared" si="377"/>
        <v>440000</v>
      </c>
      <c r="M1642" s="54">
        <f>ROUNDUP(装备强化!$F$3*INDEX(装备强化!$C$12:$C$26,MATCH(装备强化附表!M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269</v>
      </c>
      <c r="N1642" s="54">
        <f t="shared" si="378"/>
        <v>538000</v>
      </c>
      <c r="O1642" s="54">
        <f>ROUNDUP(装备强化!$F$3*INDEX(装备强化!$C$12:$C$26,MATCH(装备强化附表!O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342</v>
      </c>
      <c r="P1642" s="54">
        <f t="shared" si="379"/>
        <v>684000</v>
      </c>
      <c r="Q1642" s="54">
        <f>ROUNDUP(装备强化!$F$3*INDEX(装备强化!$C$12:$C$26,MATCH(装备强化附表!Q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610</v>
      </c>
      <c r="R1642" s="54">
        <f t="shared" si="380"/>
        <v>1220000</v>
      </c>
      <c r="S1642" s="54">
        <f>ROUNDUP(装备强化!$F$3*INDEX(装备强化!$C$12:$C$26,MATCH(装备强化附表!S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707</v>
      </c>
      <c r="T1642" s="54">
        <f t="shared" si="381"/>
        <v>1414000</v>
      </c>
      <c r="U1642" s="54">
        <f>ROUNDUP(装备强化!$F$3*INDEX(装备强化!$C$12:$C$26,MATCH(装备强化附表!U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805</v>
      </c>
      <c r="V1642" s="54">
        <f t="shared" si="382"/>
        <v>1610000</v>
      </c>
      <c r="W1642" s="54">
        <f>ROUNDUP(装备强化!$F$3*INDEX(装备强化!$C$12:$C$26,MATCH(装备强化附表!W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902</v>
      </c>
      <c r="X1642" s="54">
        <f t="shared" si="383"/>
        <v>1804000</v>
      </c>
      <c r="Y1642" s="54">
        <f>ROUNDUP(装备强化!$F$3*INDEX(装备强化!$C$12:$C$26,MATCH(装备强化附表!Y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1000</v>
      </c>
      <c r="Z1642" s="54">
        <f t="shared" si="384"/>
        <v>2000000</v>
      </c>
      <c r="AA1642" s="54">
        <f>ROUNDUP(装备强化!$F$3*INDEX(装备强化!$C$12:$C$26,MATCH(装备强化附表!AA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1755</v>
      </c>
      <c r="AB1642" s="54">
        <f t="shared" si="385"/>
        <v>3510000</v>
      </c>
      <c r="AC1642" s="54">
        <f>ROUNDUP(装备强化!$F$3*INDEX(装备强化!$C$12:$C$26,MATCH(装备强化附表!AC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1950</v>
      </c>
      <c r="AD1642" s="54">
        <f t="shared" si="386"/>
        <v>3900000</v>
      </c>
      <c r="AE1642" s="54">
        <f>ROUNDUP(装备强化!$F$3*INDEX(装备强化!$C$12:$C$26,MATCH(装备强化附表!AE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2145</v>
      </c>
      <c r="AF1642" s="54">
        <f t="shared" si="387"/>
        <v>4290000</v>
      </c>
      <c r="AG1642" s="54">
        <f>ROUNDUP(装备强化!$F$3*INDEX(装备强化!$C$12:$C$26,MATCH(装备强化附表!AG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2340</v>
      </c>
      <c r="AH1642" s="54">
        <f t="shared" si="388"/>
        <v>4680000</v>
      </c>
      <c r="AI1642" s="54">
        <f>ROUNDUP(装备强化!$F$3*INDEX(装备强化!$C$12:$C$26,MATCH(装备强化附表!AI$1,装备强化!$B$12:$B$26,0))*INDEX(装备强化!$G$12:$G$16,MATCH(装备强化附表!$D1642,装备强化!$F$12:$F$16,0))*(INDEX(装备强化!$K$12:$K$26,MATCH(装备强化附表!$E1642,装备强化!$J$12:$J$26,0))+IF($B1642=1,装备强化!$K$28,0))*INDEX(装备强化!$O$12:$O$21,MATCH(装备强化附表!$C1642,装备强化!$N$12:$N$21,0)),0)</f>
        <v>2535</v>
      </c>
      <c r="AJ1642" s="54">
        <f t="shared" si="389"/>
        <v>5070000</v>
      </c>
    </row>
    <row r="1643" spans="1:36">
      <c r="A1643" t="s">
        <v>1939</v>
      </c>
      <c r="B1643">
        <v>0</v>
      </c>
      <c r="C1643" t="s">
        <v>128</v>
      </c>
      <c r="D1643" t="s">
        <v>315</v>
      </c>
      <c r="E1643">
        <v>70</v>
      </c>
      <c r="F1643" t="s">
        <v>139</v>
      </c>
      <c r="G1643" s="54">
        <f>ROUNDUP(装备强化!$F$3*INDEX(装备强化!$C$12:$C$26,MATCH(装备强化附表!G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52</v>
      </c>
      <c r="H1643" s="54">
        <f t="shared" si="375"/>
        <v>104000</v>
      </c>
      <c r="I1643" s="54">
        <f>ROUNDUP(装备强化!$F$3*INDEX(装备强化!$C$12:$C$26,MATCH(装备强化附表!I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78</v>
      </c>
      <c r="J1643" s="54">
        <f t="shared" si="376"/>
        <v>156000</v>
      </c>
      <c r="K1643" s="54">
        <f>ROUNDUP(装备强化!$F$3*INDEX(装备强化!$C$12:$C$26,MATCH(装备强化附表!K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117</v>
      </c>
      <c r="L1643" s="54">
        <f t="shared" si="377"/>
        <v>234000</v>
      </c>
      <c r="M1643" s="54">
        <f>ROUNDUP(装备强化!$F$3*INDEX(装备强化!$C$12:$C$26,MATCH(装备强化附表!M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142</v>
      </c>
      <c r="N1643" s="54">
        <f t="shared" si="378"/>
        <v>284000</v>
      </c>
      <c r="O1643" s="54">
        <f>ROUNDUP(装备强化!$F$3*INDEX(装备强化!$C$12:$C$26,MATCH(装备强化附表!O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181</v>
      </c>
      <c r="P1643" s="54">
        <f t="shared" si="379"/>
        <v>362000</v>
      </c>
      <c r="Q1643" s="54">
        <f>ROUNDUP(装备强化!$F$3*INDEX(装备强化!$C$12:$C$26,MATCH(装备强化附表!Q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323</v>
      </c>
      <c r="R1643" s="54">
        <f t="shared" si="380"/>
        <v>646000</v>
      </c>
      <c r="S1643" s="54">
        <f>ROUNDUP(装备强化!$F$3*INDEX(装备强化!$C$12:$C$26,MATCH(装备强化附表!S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374</v>
      </c>
      <c r="T1643" s="54">
        <f t="shared" si="381"/>
        <v>748000</v>
      </c>
      <c r="U1643" s="54">
        <f>ROUNDUP(装备强化!$F$3*INDEX(装备强化!$C$12:$C$26,MATCH(装备强化附表!U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426</v>
      </c>
      <c r="V1643" s="54">
        <f t="shared" si="382"/>
        <v>852000</v>
      </c>
      <c r="W1643" s="54">
        <f>ROUNDUP(装备强化!$F$3*INDEX(装备强化!$C$12:$C$26,MATCH(装备强化附表!W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477</v>
      </c>
      <c r="X1643" s="54">
        <f t="shared" si="383"/>
        <v>954000</v>
      </c>
      <c r="Y1643" s="54">
        <f>ROUNDUP(装备强化!$F$3*INDEX(装备强化!$C$12:$C$26,MATCH(装备强化附表!Y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529</v>
      </c>
      <c r="Z1643" s="54">
        <f t="shared" si="384"/>
        <v>1058000</v>
      </c>
      <c r="AA1643" s="54">
        <f>ROUNDUP(装备强化!$F$3*INDEX(装备强化!$C$12:$C$26,MATCH(装备强化附表!AA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929</v>
      </c>
      <c r="AB1643" s="54">
        <f t="shared" si="385"/>
        <v>1858000</v>
      </c>
      <c r="AC1643" s="54">
        <f>ROUNDUP(装备强化!$F$3*INDEX(装备强化!$C$12:$C$26,MATCH(装备强化附表!AC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1032</v>
      </c>
      <c r="AD1643" s="54">
        <f t="shared" si="386"/>
        <v>2064000</v>
      </c>
      <c r="AE1643" s="54">
        <f>ROUNDUP(装备强化!$F$3*INDEX(装备强化!$C$12:$C$26,MATCH(装备强化附表!AE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1135</v>
      </c>
      <c r="AF1643" s="54">
        <f t="shared" si="387"/>
        <v>2270000</v>
      </c>
      <c r="AG1643" s="54">
        <f>ROUNDUP(装备强化!$F$3*INDEX(装备强化!$C$12:$C$26,MATCH(装备强化附表!AG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1238</v>
      </c>
      <c r="AH1643" s="54">
        <f t="shared" si="388"/>
        <v>2476000</v>
      </c>
      <c r="AI1643" s="54">
        <f>ROUNDUP(装备强化!$F$3*INDEX(装备强化!$C$12:$C$26,MATCH(装备强化附表!AI$1,装备强化!$B$12:$B$26,0))*INDEX(装备强化!$G$12:$G$16,MATCH(装备强化附表!$D1643,装备强化!$F$12:$F$16,0))*(INDEX(装备强化!$K$12:$K$26,MATCH(装备强化附表!$E1643,装备强化!$J$12:$J$26,0))+IF($B1643=1,装备强化!$K$28,0))*INDEX(装备强化!$O$12:$O$21,MATCH(装备强化附表!$C1643,装备强化!$N$12:$N$21,0)),0)</f>
        <v>1341</v>
      </c>
      <c r="AJ1643" s="54">
        <f t="shared" si="389"/>
        <v>2682000</v>
      </c>
    </row>
    <row r="1644" spans="1:36">
      <c r="A1644" t="s">
        <v>1944</v>
      </c>
      <c r="B1644">
        <v>1</v>
      </c>
      <c r="C1644" t="s">
        <v>128</v>
      </c>
      <c r="D1644" t="s">
        <v>315</v>
      </c>
      <c r="E1644">
        <v>70</v>
      </c>
      <c r="F1644" t="s">
        <v>139</v>
      </c>
      <c r="G1644" s="54">
        <f>ROUNDUP(装备强化!$F$3*INDEX(装备强化!$C$12:$C$26,MATCH(装备强化附表!G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61</v>
      </c>
      <c r="H1644" s="54">
        <f t="shared" si="375"/>
        <v>122000</v>
      </c>
      <c r="I1644" s="54">
        <f>ROUNDUP(装备强化!$F$3*INDEX(装备强化!$C$12:$C$26,MATCH(装备强化附表!I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92</v>
      </c>
      <c r="J1644" s="54">
        <f t="shared" si="376"/>
        <v>184000</v>
      </c>
      <c r="K1644" s="54">
        <f>ROUNDUP(装备强化!$F$3*INDEX(装备强化!$C$12:$C$26,MATCH(装备强化附表!K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138</v>
      </c>
      <c r="L1644" s="54">
        <f t="shared" si="377"/>
        <v>276000</v>
      </c>
      <c r="M1644" s="54">
        <f>ROUNDUP(装备强化!$F$3*INDEX(装备强化!$C$12:$C$26,MATCH(装备强化附表!M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168</v>
      </c>
      <c r="N1644" s="54">
        <f t="shared" si="378"/>
        <v>336000</v>
      </c>
      <c r="O1644" s="54">
        <f>ROUNDUP(装备强化!$F$3*INDEX(装备强化!$C$12:$C$26,MATCH(装备强化附表!O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214</v>
      </c>
      <c r="P1644" s="54">
        <f t="shared" si="379"/>
        <v>428000</v>
      </c>
      <c r="Q1644" s="54">
        <f>ROUNDUP(装备强化!$F$3*INDEX(装备强化!$C$12:$C$26,MATCH(装备强化附表!Q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381</v>
      </c>
      <c r="R1644" s="54">
        <f t="shared" si="380"/>
        <v>762000</v>
      </c>
      <c r="S1644" s="54">
        <f>ROUNDUP(装备强化!$F$3*INDEX(装备强化!$C$12:$C$26,MATCH(装备强化附表!S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442</v>
      </c>
      <c r="T1644" s="54">
        <f t="shared" si="381"/>
        <v>884000</v>
      </c>
      <c r="U1644" s="54">
        <f>ROUNDUP(装备强化!$F$3*INDEX(装备强化!$C$12:$C$26,MATCH(装备强化附表!U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503</v>
      </c>
      <c r="V1644" s="54">
        <f t="shared" si="382"/>
        <v>1006000</v>
      </c>
      <c r="W1644" s="54">
        <f>ROUNDUP(装备强化!$F$3*INDEX(装备强化!$C$12:$C$26,MATCH(装备强化附表!W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564</v>
      </c>
      <c r="X1644" s="54">
        <f t="shared" si="383"/>
        <v>1128000</v>
      </c>
      <c r="Y1644" s="54">
        <f>ROUNDUP(装备强化!$F$3*INDEX(装备强化!$C$12:$C$26,MATCH(装备强化附表!Y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625</v>
      </c>
      <c r="Z1644" s="54">
        <f t="shared" si="384"/>
        <v>1250000</v>
      </c>
      <c r="AA1644" s="54">
        <f>ROUNDUP(装备强化!$F$3*INDEX(装备强化!$C$12:$C$26,MATCH(装备强化附表!AA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1097</v>
      </c>
      <c r="AB1644" s="54">
        <f t="shared" si="385"/>
        <v>2194000</v>
      </c>
      <c r="AC1644" s="54">
        <f>ROUNDUP(装备强化!$F$3*INDEX(装备强化!$C$12:$C$26,MATCH(装备强化附表!AC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1219</v>
      </c>
      <c r="AD1644" s="54">
        <f t="shared" si="386"/>
        <v>2438000</v>
      </c>
      <c r="AE1644" s="54">
        <f>ROUNDUP(装备强化!$F$3*INDEX(装备强化!$C$12:$C$26,MATCH(装备强化附表!AE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1341</v>
      </c>
      <c r="AF1644" s="54">
        <f t="shared" si="387"/>
        <v>2682000</v>
      </c>
      <c r="AG1644" s="54">
        <f>ROUNDUP(装备强化!$F$3*INDEX(装备强化!$C$12:$C$26,MATCH(装备强化附表!AG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1463</v>
      </c>
      <c r="AH1644" s="54">
        <f t="shared" si="388"/>
        <v>2926000</v>
      </c>
      <c r="AI1644" s="54">
        <f>ROUNDUP(装备强化!$F$3*INDEX(装备强化!$C$12:$C$26,MATCH(装备强化附表!AI$1,装备强化!$B$12:$B$26,0))*INDEX(装备强化!$G$12:$G$16,MATCH(装备强化附表!$D1644,装备强化!$F$12:$F$16,0))*(INDEX(装备强化!$K$12:$K$26,MATCH(装备强化附表!$E1644,装备强化!$J$12:$J$26,0))+IF($B1644=1,装备强化!$K$28,0))*INDEX(装备强化!$O$12:$O$21,MATCH(装备强化附表!$C1644,装备强化!$N$12:$N$21,0)),0)</f>
        <v>1585</v>
      </c>
      <c r="AJ1644" s="54">
        <f t="shared" si="389"/>
        <v>3170000</v>
      </c>
    </row>
    <row r="1645" spans="1:36">
      <c r="A1645" t="s">
        <v>1949</v>
      </c>
      <c r="B1645">
        <v>0</v>
      </c>
      <c r="C1645" t="s">
        <v>127</v>
      </c>
      <c r="D1645" t="s">
        <v>315</v>
      </c>
      <c r="E1645">
        <v>70</v>
      </c>
      <c r="F1645" t="s">
        <v>137</v>
      </c>
      <c r="G1645" s="54">
        <f>ROUNDUP(装备强化!$F$3*INDEX(装备强化!$C$12:$C$26,MATCH(装备强化附表!G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83</v>
      </c>
      <c r="H1645" s="54">
        <f t="shared" si="375"/>
        <v>166000</v>
      </c>
      <c r="I1645" s="54">
        <f>ROUNDUP(装备强化!$F$3*INDEX(装备强化!$C$12:$C$26,MATCH(装备强化附表!I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124</v>
      </c>
      <c r="J1645" s="54">
        <f t="shared" si="376"/>
        <v>248000</v>
      </c>
      <c r="K1645" s="54">
        <f>ROUNDUP(装备强化!$F$3*INDEX(装备强化!$C$12:$C$26,MATCH(装备强化附表!K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186</v>
      </c>
      <c r="L1645" s="54">
        <f t="shared" si="377"/>
        <v>372000</v>
      </c>
      <c r="M1645" s="54">
        <f>ROUNDUP(装备强化!$F$3*INDEX(装备强化!$C$12:$C$26,MATCH(装备强化附表!M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227</v>
      </c>
      <c r="N1645" s="54">
        <f t="shared" si="378"/>
        <v>454000</v>
      </c>
      <c r="O1645" s="54">
        <f>ROUNDUP(装备强化!$F$3*INDEX(装备强化!$C$12:$C$26,MATCH(装备强化附表!O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289</v>
      </c>
      <c r="P1645" s="54">
        <f t="shared" si="379"/>
        <v>578000</v>
      </c>
      <c r="Q1645" s="54">
        <f>ROUNDUP(装备强化!$F$3*INDEX(装备强化!$C$12:$C$26,MATCH(装备强化附表!Q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516</v>
      </c>
      <c r="R1645" s="54">
        <f t="shared" si="380"/>
        <v>1032000</v>
      </c>
      <c r="S1645" s="54">
        <f>ROUNDUP(装备强化!$F$3*INDEX(装备强化!$C$12:$C$26,MATCH(装备强化附表!S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599</v>
      </c>
      <c r="T1645" s="54">
        <f t="shared" si="381"/>
        <v>1198000</v>
      </c>
      <c r="U1645" s="54">
        <f>ROUNDUP(装备强化!$F$3*INDEX(装备强化!$C$12:$C$26,MATCH(装备强化附表!U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681</v>
      </c>
      <c r="V1645" s="54">
        <f t="shared" si="382"/>
        <v>1362000</v>
      </c>
      <c r="W1645" s="54">
        <f>ROUNDUP(装备强化!$F$3*INDEX(装备强化!$C$12:$C$26,MATCH(装备强化附表!W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764</v>
      </c>
      <c r="X1645" s="54">
        <f t="shared" si="383"/>
        <v>1528000</v>
      </c>
      <c r="Y1645" s="54">
        <f>ROUNDUP(装备强化!$F$3*INDEX(装备强化!$C$12:$C$26,MATCH(装备强化附表!Y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846</v>
      </c>
      <c r="Z1645" s="54">
        <f t="shared" si="384"/>
        <v>1692000</v>
      </c>
      <c r="AA1645" s="54">
        <f>ROUNDUP(装备强化!$F$3*INDEX(装备强化!$C$12:$C$26,MATCH(装备强化附表!AA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1485</v>
      </c>
      <c r="AB1645" s="54">
        <f t="shared" si="385"/>
        <v>2970000</v>
      </c>
      <c r="AC1645" s="54">
        <f>ROUNDUP(装备强化!$F$3*INDEX(装备强化!$C$12:$C$26,MATCH(装备强化附表!AC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1650</v>
      </c>
      <c r="AD1645" s="54">
        <f t="shared" si="386"/>
        <v>3300000</v>
      </c>
      <c r="AE1645" s="54">
        <f>ROUNDUP(装备强化!$F$3*INDEX(装备强化!$C$12:$C$26,MATCH(装备强化附表!AE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1815</v>
      </c>
      <c r="AF1645" s="54">
        <f t="shared" si="387"/>
        <v>3630000</v>
      </c>
      <c r="AG1645" s="54">
        <f>ROUNDUP(装备强化!$F$3*INDEX(装备强化!$C$12:$C$26,MATCH(装备强化附表!AG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1980</v>
      </c>
      <c r="AH1645" s="54">
        <f t="shared" si="388"/>
        <v>3960000</v>
      </c>
      <c r="AI1645" s="54">
        <f>ROUNDUP(装备强化!$F$3*INDEX(装备强化!$C$12:$C$26,MATCH(装备强化附表!AI$1,装备强化!$B$12:$B$26,0))*INDEX(装备强化!$G$12:$G$16,MATCH(装备强化附表!$D1645,装备强化!$F$12:$F$16,0))*(INDEX(装备强化!$K$12:$K$26,MATCH(装备强化附表!$E1645,装备强化!$J$12:$J$26,0))+IF($B1645=1,装备强化!$K$28,0))*INDEX(装备强化!$O$12:$O$21,MATCH(装备强化附表!$C1645,装备强化!$N$12:$N$21,0)),0)</f>
        <v>2145</v>
      </c>
      <c r="AJ1645" s="54">
        <f t="shared" si="389"/>
        <v>4290000</v>
      </c>
    </row>
    <row r="1646" spans="1:36">
      <c r="A1646" t="s">
        <v>1954</v>
      </c>
      <c r="B1646">
        <v>1</v>
      </c>
      <c r="C1646" t="s">
        <v>127</v>
      </c>
      <c r="D1646" t="s">
        <v>315</v>
      </c>
      <c r="E1646">
        <v>70</v>
      </c>
      <c r="F1646" t="s">
        <v>137</v>
      </c>
      <c r="G1646" s="54">
        <f>ROUNDUP(装备强化!$F$3*INDEX(装备强化!$C$12:$C$26,MATCH(装备强化附表!G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98</v>
      </c>
      <c r="H1646" s="54">
        <f t="shared" si="375"/>
        <v>196000</v>
      </c>
      <c r="I1646" s="54">
        <f>ROUNDUP(装备强化!$F$3*INDEX(装备强化!$C$12:$C$26,MATCH(装备强化附表!I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147</v>
      </c>
      <c r="J1646" s="54">
        <f t="shared" si="376"/>
        <v>294000</v>
      </c>
      <c r="K1646" s="54">
        <f>ROUNDUP(装备强化!$F$3*INDEX(装备强化!$C$12:$C$26,MATCH(装备强化附表!K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220</v>
      </c>
      <c r="L1646" s="54">
        <f t="shared" si="377"/>
        <v>440000</v>
      </c>
      <c r="M1646" s="54">
        <f>ROUNDUP(装备强化!$F$3*INDEX(装备强化!$C$12:$C$26,MATCH(装备强化附表!M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269</v>
      </c>
      <c r="N1646" s="54">
        <f t="shared" si="378"/>
        <v>538000</v>
      </c>
      <c r="O1646" s="54">
        <f>ROUNDUP(装备强化!$F$3*INDEX(装备强化!$C$12:$C$26,MATCH(装备强化附表!O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342</v>
      </c>
      <c r="P1646" s="54">
        <f t="shared" si="379"/>
        <v>684000</v>
      </c>
      <c r="Q1646" s="54">
        <f>ROUNDUP(装备强化!$F$3*INDEX(装备强化!$C$12:$C$26,MATCH(装备强化附表!Q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610</v>
      </c>
      <c r="R1646" s="54">
        <f t="shared" si="380"/>
        <v>1220000</v>
      </c>
      <c r="S1646" s="54">
        <f>ROUNDUP(装备强化!$F$3*INDEX(装备强化!$C$12:$C$26,MATCH(装备强化附表!S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707</v>
      </c>
      <c r="T1646" s="54">
        <f t="shared" si="381"/>
        <v>1414000</v>
      </c>
      <c r="U1646" s="54">
        <f>ROUNDUP(装备强化!$F$3*INDEX(装备强化!$C$12:$C$26,MATCH(装备强化附表!U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805</v>
      </c>
      <c r="V1646" s="54">
        <f t="shared" si="382"/>
        <v>1610000</v>
      </c>
      <c r="W1646" s="54">
        <f>ROUNDUP(装备强化!$F$3*INDEX(装备强化!$C$12:$C$26,MATCH(装备强化附表!W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902</v>
      </c>
      <c r="X1646" s="54">
        <f t="shared" si="383"/>
        <v>1804000</v>
      </c>
      <c r="Y1646" s="54">
        <f>ROUNDUP(装备强化!$F$3*INDEX(装备强化!$C$12:$C$26,MATCH(装备强化附表!Y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1000</v>
      </c>
      <c r="Z1646" s="54">
        <f t="shared" si="384"/>
        <v>2000000</v>
      </c>
      <c r="AA1646" s="54">
        <f>ROUNDUP(装备强化!$F$3*INDEX(装备强化!$C$12:$C$26,MATCH(装备强化附表!AA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1755</v>
      </c>
      <c r="AB1646" s="54">
        <f t="shared" si="385"/>
        <v>3510000</v>
      </c>
      <c r="AC1646" s="54">
        <f>ROUNDUP(装备强化!$F$3*INDEX(装备强化!$C$12:$C$26,MATCH(装备强化附表!AC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1950</v>
      </c>
      <c r="AD1646" s="54">
        <f t="shared" si="386"/>
        <v>3900000</v>
      </c>
      <c r="AE1646" s="54">
        <f>ROUNDUP(装备强化!$F$3*INDEX(装备强化!$C$12:$C$26,MATCH(装备强化附表!AE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2145</v>
      </c>
      <c r="AF1646" s="54">
        <f t="shared" si="387"/>
        <v>4290000</v>
      </c>
      <c r="AG1646" s="54">
        <f>ROUNDUP(装备强化!$F$3*INDEX(装备强化!$C$12:$C$26,MATCH(装备强化附表!AG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2340</v>
      </c>
      <c r="AH1646" s="54">
        <f t="shared" si="388"/>
        <v>4680000</v>
      </c>
      <c r="AI1646" s="54">
        <f>ROUNDUP(装备强化!$F$3*INDEX(装备强化!$C$12:$C$26,MATCH(装备强化附表!AI$1,装备强化!$B$12:$B$26,0))*INDEX(装备强化!$G$12:$G$16,MATCH(装备强化附表!$D1646,装备强化!$F$12:$F$16,0))*(INDEX(装备强化!$K$12:$K$26,MATCH(装备强化附表!$E1646,装备强化!$J$12:$J$26,0))+IF($B1646=1,装备强化!$K$28,0))*INDEX(装备强化!$O$12:$O$21,MATCH(装备强化附表!$C1646,装备强化!$N$12:$N$21,0)),0)</f>
        <v>2535</v>
      </c>
      <c r="AJ1646" s="54">
        <f t="shared" si="389"/>
        <v>5070000</v>
      </c>
    </row>
    <row r="1647" spans="1:36">
      <c r="A1647" t="s">
        <v>1959</v>
      </c>
      <c r="B1647">
        <v>0</v>
      </c>
      <c r="C1647" t="s">
        <v>128</v>
      </c>
      <c r="D1647" t="s">
        <v>315</v>
      </c>
      <c r="E1647">
        <v>70</v>
      </c>
      <c r="F1647" t="s">
        <v>137</v>
      </c>
      <c r="G1647" s="54">
        <f>ROUNDUP(装备强化!$F$3*INDEX(装备强化!$C$12:$C$26,MATCH(装备强化附表!G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52</v>
      </c>
      <c r="H1647" s="54">
        <f t="shared" si="375"/>
        <v>104000</v>
      </c>
      <c r="I1647" s="54">
        <f>ROUNDUP(装备强化!$F$3*INDEX(装备强化!$C$12:$C$26,MATCH(装备强化附表!I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78</v>
      </c>
      <c r="J1647" s="54">
        <f t="shared" si="376"/>
        <v>156000</v>
      </c>
      <c r="K1647" s="54">
        <f>ROUNDUP(装备强化!$F$3*INDEX(装备强化!$C$12:$C$26,MATCH(装备强化附表!K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117</v>
      </c>
      <c r="L1647" s="54">
        <f t="shared" si="377"/>
        <v>234000</v>
      </c>
      <c r="M1647" s="54">
        <f>ROUNDUP(装备强化!$F$3*INDEX(装备强化!$C$12:$C$26,MATCH(装备强化附表!M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142</v>
      </c>
      <c r="N1647" s="54">
        <f t="shared" si="378"/>
        <v>284000</v>
      </c>
      <c r="O1647" s="54">
        <f>ROUNDUP(装备强化!$F$3*INDEX(装备强化!$C$12:$C$26,MATCH(装备强化附表!O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181</v>
      </c>
      <c r="P1647" s="54">
        <f t="shared" si="379"/>
        <v>362000</v>
      </c>
      <c r="Q1647" s="54">
        <f>ROUNDUP(装备强化!$F$3*INDEX(装备强化!$C$12:$C$26,MATCH(装备强化附表!Q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323</v>
      </c>
      <c r="R1647" s="54">
        <f t="shared" si="380"/>
        <v>646000</v>
      </c>
      <c r="S1647" s="54">
        <f>ROUNDUP(装备强化!$F$3*INDEX(装备强化!$C$12:$C$26,MATCH(装备强化附表!S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374</v>
      </c>
      <c r="T1647" s="54">
        <f t="shared" si="381"/>
        <v>748000</v>
      </c>
      <c r="U1647" s="54">
        <f>ROUNDUP(装备强化!$F$3*INDEX(装备强化!$C$12:$C$26,MATCH(装备强化附表!U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426</v>
      </c>
      <c r="V1647" s="54">
        <f t="shared" si="382"/>
        <v>852000</v>
      </c>
      <c r="W1647" s="54">
        <f>ROUNDUP(装备强化!$F$3*INDEX(装备强化!$C$12:$C$26,MATCH(装备强化附表!W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477</v>
      </c>
      <c r="X1647" s="54">
        <f t="shared" si="383"/>
        <v>954000</v>
      </c>
      <c r="Y1647" s="54">
        <f>ROUNDUP(装备强化!$F$3*INDEX(装备强化!$C$12:$C$26,MATCH(装备强化附表!Y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529</v>
      </c>
      <c r="Z1647" s="54">
        <f t="shared" si="384"/>
        <v>1058000</v>
      </c>
      <c r="AA1647" s="54">
        <f>ROUNDUP(装备强化!$F$3*INDEX(装备强化!$C$12:$C$26,MATCH(装备强化附表!AA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929</v>
      </c>
      <c r="AB1647" s="54">
        <f t="shared" si="385"/>
        <v>1858000</v>
      </c>
      <c r="AC1647" s="54">
        <f>ROUNDUP(装备强化!$F$3*INDEX(装备强化!$C$12:$C$26,MATCH(装备强化附表!AC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1032</v>
      </c>
      <c r="AD1647" s="54">
        <f t="shared" si="386"/>
        <v>2064000</v>
      </c>
      <c r="AE1647" s="54">
        <f>ROUNDUP(装备强化!$F$3*INDEX(装备强化!$C$12:$C$26,MATCH(装备强化附表!AE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1135</v>
      </c>
      <c r="AF1647" s="54">
        <f t="shared" si="387"/>
        <v>2270000</v>
      </c>
      <c r="AG1647" s="54">
        <f>ROUNDUP(装备强化!$F$3*INDEX(装备强化!$C$12:$C$26,MATCH(装备强化附表!AG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1238</v>
      </c>
      <c r="AH1647" s="54">
        <f t="shared" si="388"/>
        <v>2476000</v>
      </c>
      <c r="AI1647" s="54">
        <f>ROUNDUP(装备强化!$F$3*INDEX(装备强化!$C$12:$C$26,MATCH(装备强化附表!AI$1,装备强化!$B$12:$B$26,0))*INDEX(装备强化!$G$12:$G$16,MATCH(装备强化附表!$D1647,装备强化!$F$12:$F$16,0))*(INDEX(装备强化!$K$12:$K$26,MATCH(装备强化附表!$E1647,装备强化!$J$12:$J$26,0))+IF($B1647=1,装备强化!$K$28,0))*INDEX(装备强化!$O$12:$O$21,MATCH(装备强化附表!$C1647,装备强化!$N$12:$N$21,0)),0)</f>
        <v>1341</v>
      </c>
      <c r="AJ1647" s="54">
        <f t="shared" si="389"/>
        <v>2682000</v>
      </c>
    </row>
    <row r="1648" spans="1:36">
      <c r="A1648" t="s">
        <v>1964</v>
      </c>
      <c r="B1648">
        <v>1</v>
      </c>
      <c r="C1648" t="s">
        <v>128</v>
      </c>
      <c r="D1648" t="s">
        <v>315</v>
      </c>
      <c r="E1648">
        <v>70</v>
      </c>
      <c r="F1648" t="s">
        <v>137</v>
      </c>
      <c r="G1648" s="54">
        <f>ROUNDUP(装备强化!$F$3*INDEX(装备强化!$C$12:$C$26,MATCH(装备强化附表!G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61</v>
      </c>
      <c r="H1648" s="54">
        <f t="shared" si="375"/>
        <v>122000</v>
      </c>
      <c r="I1648" s="54">
        <f>ROUNDUP(装备强化!$F$3*INDEX(装备强化!$C$12:$C$26,MATCH(装备强化附表!I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92</v>
      </c>
      <c r="J1648" s="54">
        <f t="shared" si="376"/>
        <v>184000</v>
      </c>
      <c r="K1648" s="54">
        <f>ROUNDUP(装备强化!$F$3*INDEX(装备强化!$C$12:$C$26,MATCH(装备强化附表!K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138</v>
      </c>
      <c r="L1648" s="54">
        <f t="shared" si="377"/>
        <v>276000</v>
      </c>
      <c r="M1648" s="54">
        <f>ROUNDUP(装备强化!$F$3*INDEX(装备强化!$C$12:$C$26,MATCH(装备强化附表!M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168</v>
      </c>
      <c r="N1648" s="54">
        <f t="shared" si="378"/>
        <v>336000</v>
      </c>
      <c r="O1648" s="54">
        <f>ROUNDUP(装备强化!$F$3*INDEX(装备强化!$C$12:$C$26,MATCH(装备强化附表!O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214</v>
      </c>
      <c r="P1648" s="54">
        <f t="shared" si="379"/>
        <v>428000</v>
      </c>
      <c r="Q1648" s="54">
        <f>ROUNDUP(装备强化!$F$3*INDEX(装备强化!$C$12:$C$26,MATCH(装备强化附表!Q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381</v>
      </c>
      <c r="R1648" s="54">
        <f t="shared" si="380"/>
        <v>762000</v>
      </c>
      <c r="S1648" s="54">
        <f>ROUNDUP(装备强化!$F$3*INDEX(装备强化!$C$12:$C$26,MATCH(装备强化附表!S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442</v>
      </c>
      <c r="T1648" s="54">
        <f t="shared" si="381"/>
        <v>884000</v>
      </c>
      <c r="U1648" s="54">
        <f>ROUNDUP(装备强化!$F$3*INDEX(装备强化!$C$12:$C$26,MATCH(装备强化附表!U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503</v>
      </c>
      <c r="V1648" s="54">
        <f t="shared" si="382"/>
        <v>1006000</v>
      </c>
      <c r="W1648" s="54">
        <f>ROUNDUP(装备强化!$F$3*INDEX(装备强化!$C$12:$C$26,MATCH(装备强化附表!W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564</v>
      </c>
      <c r="X1648" s="54">
        <f t="shared" si="383"/>
        <v>1128000</v>
      </c>
      <c r="Y1648" s="54">
        <f>ROUNDUP(装备强化!$F$3*INDEX(装备强化!$C$12:$C$26,MATCH(装备强化附表!Y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625</v>
      </c>
      <c r="Z1648" s="54">
        <f t="shared" si="384"/>
        <v>1250000</v>
      </c>
      <c r="AA1648" s="54">
        <f>ROUNDUP(装备强化!$F$3*INDEX(装备强化!$C$12:$C$26,MATCH(装备强化附表!AA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1097</v>
      </c>
      <c r="AB1648" s="54">
        <f t="shared" si="385"/>
        <v>2194000</v>
      </c>
      <c r="AC1648" s="54">
        <f>ROUNDUP(装备强化!$F$3*INDEX(装备强化!$C$12:$C$26,MATCH(装备强化附表!AC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1219</v>
      </c>
      <c r="AD1648" s="54">
        <f t="shared" si="386"/>
        <v>2438000</v>
      </c>
      <c r="AE1648" s="54">
        <f>ROUNDUP(装备强化!$F$3*INDEX(装备强化!$C$12:$C$26,MATCH(装备强化附表!AE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1341</v>
      </c>
      <c r="AF1648" s="54">
        <f t="shared" si="387"/>
        <v>2682000</v>
      </c>
      <c r="AG1648" s="54">
        <f>ROUNDUP(装备强化!$F$3*INDEX(装备强化!$C$12:$C$26,MATCH(装备强化附表!AG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1463</v>
      </c>
      <c r="AH1648" s="54">
        <f t="shared" si="388"/>
        <v>2926000</v>
      </c>
      <c r="AI1648" s="54">
        <f>ROUNDUP(装备强化!$F$3*INDEX(装备强化!$C$12:$C$26,MATCH(装备强化附表!AI$1,装备强化!$B$12:$B$26,0))*INDEX(装备强化!$G$12:$G$16,MATCH(装备强化附表!$D1648,装备强化!$F$12:$F$16,0))*(INDEX(装备强化!$K$12:$K$26,MATCH(装备强化附表!$E1648,装备强化!$J$12:$J$26,0))+IF($B1648=1,装备强化!$K$28,0))*INDEX(装备强化!$O$12:$O$21,MATCH(装备强化附表!$C1648,装备强化!$N$12:$N$21,0)),0)</f>
        <v>1585</v>
      </c>
      <c r="AJ1648" s="54">
        <f t="shared" si="389"/>
        <v>3170000</v>
      </c>
    </row>
    <row r="1649" spans="1:36">
      <c r="A1649" t="s">
        <v>1969</v>
      </c>
      <c r="B1649">
        <v>0</v>
      </c>
      <c r="C1649" t="s">
        <v>126</v>
      </c>
      <c r="D1649" t="s">
        <v>315</v>
      </c>
      <c r="E1649">
        <v>70</v>
      </c>
      <c r="F1649" t="s">
        <v>232</v>
      </c>
      <c r="G1649" s="54">
        <f>ROUNDUP(装备强化!$F$3*INDEX(装备强化!$C$12:$C$26,MATCH(装备强化附表!G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42</v>
      </c>
      <c r="H1649" s="54">
        <f t="shared" si="375"/>
        <v>84000</v>
      </c>
      <c r="I1649" s="54">
        <f>ROUNDUP(装备强化!$F$3*INDEX(装备强化!$C$12:$C$26,MATCH(装备强化附表!I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62</v>
      </c>
      <c r="J1649" s="54">
        <f t="shared" si="376"/>
        <v>124000</v>
      </c>
      <c r="K1649" s="54">
        <f>ROUNDUP(装备强化!$F$3*INDEX(装备强化!$C$12:$C$26,MATCH(装备强化附表!K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93</v>
      </c>
      <c r="L1649" s="54">
        <f t="shared" si="377"/>
        <v>186000</v>
      </c>
      <c r="M1649" s="54">
        <f>ROUNDUP(装备强化!$F$3*INDEX(装备强化!$C$12:$C$26,MATCH(装备强化附表!M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114</v>
      </c>
      <c r="N1649" s="54">
        <f t="shared" si="378"/>
        <v>228000</v>
      </c>
      <c r="O1649" s="54">
        <f>ROUNDUP(装备强化!$F$3*INDEX(装备强化!$C$12:$C$26,MATCH(装备强化附表!O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145</v>
      </c>
      <c r="P1649" s="54">
        <f t="shared" si="379"/>
        <v>290000</v>
      </c>
      <c r="Q1649" s="54">
        <f>ROUNDUP(装备强化!$F$3*INDEX(装备强化!$C$12:$C$26,MATCH(装备强化附表!Q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258</v>
      </c>
      <c r="R1649" s="54">
        <f t="shared" si="380"/>
        <v>516000</v>
      </c>
      <c r="S1649" s="54">
        <f>ROUNDUP(装备强化!$F$3*INDEX(装备强化!$C$12:$C$26,MATCH(装备强化附表!S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300</v>
      </c>
      <c r="T1649" s="54">
        <f t="shared" si="381"/>
        <v>600000</v>
      </c>
      <c r="U1649" s="54">
        <f>ROUNDUP(装备强化!$F$3*INDEX(装备强化!$C$12:$C$26,MATCH(装备强化附表!U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341</v>
      </c>
      <c r="V1649" s="54">
        <f t="shared" si="382"/>
        <v>682000</v>
      </c>
      <c r="W1649" s="54">
        <f>ROUNDUP(装备强化!$F$3*INDEX(装备强化!$C$12:$C$26,MATCH(装备强化附表!W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382</v>
      </c>
      <c r="X1649" s="54">
        <f t="shared" si="383"/>
        <v>764000</v>
      </c>
      <c r="Y1649" s="54">
        <f>ROUNDUP(装备强化!$F$3*INDEX(装备强化!$C$12:$C$26,MATCH(装备强化附表!Y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423</v>
      </c>
      <c r="Z1649" s="54">
        <f t="shared" si="384"/>
        <v>846000</v>
      </c>
      <c r="AA1649" s="54">
        <f>ROUNDUP(装备强化!$F$3*INDEX(装备强化!$C$12:$C$26,MATCH(装备强化附表!AA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743</v>
      </c>
      <c r="AB1649" s="54">
        <f t="shared" si="385"/>
        <v>1486000</v>
      </c>
      <c r="AC1649" s="54">
        <f>ROUNDUP(装备强化!$F$3*INDEX(装备强化!$C$12:$C$26,MATCH(装备强化附表!AC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825</v>
      </c>
      <c r="AD1649" s="54">
        <f t="shared" si="386"/>
        <v>1650000</v>
      </c>
      <c r="AE1649" s="54">
        <f>ROUNDUP(装备强化!$F$3*INDEX(装备强化!$C$12:$C$26,MATCH(装备强化附表!AE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908</v>
      </c>
      <c r="AF1649" s="54">
        <f t="shared" si="387"/>
        <v>1816000</v>
      </c>
      <c r="AG1649" s="54">
        <f>ROUNDUP(装备强化!$F$3*INDEX(装备强化!$C$12:$C$26,MATCH(装备强化附表!AG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990</v>
      </c>
      <c r="AH1649" s="54">
        <f t="shared" si="388"/>
        <v>1980000</v>
      </c>
      <c r="AI1649" s="54">
        <f>ROUNDUP(装备强化!$F$3*INDEX(装备强化!$C$12:$C$26,MATCH(装备强化附表!AI$1,装备强化!$B$12:$B$26,0))*INDEX(装备强化!$G$12:$G$16,MATCH(装备强化附表!$D1649,装备强化!$F$12:$F$16,0))*(INDEX(装备强化!$K$12:$K$26,MATCH(装备强化附表!$E1649,装备强化!$J$12:$J$26,0))+IF($B1649=1,装备强化!$K$28,0))*INDEX(装备强化!$O$12:$O$21,MATCH(装备强化附表!$C1649,装备强化!$N$12:$N$21,0)),0)</f>
        <v>1073</v>
      </c>
      <c r="AJ1649" s="54">
        <f t="shared" si="389"/>
        <v>2146000</v>
      </c>
    </row>
    <row r="1650" spans="1:36">
      <c r="A1650" t="s">
        <v>1974</v>
      </c>
      <c r="B1650">
        <v>1</v>
      </c>
      <c r="C1650" t="s">
        <v>126</v>
      </c>
      <c r="D1650" t="s">
        <v>315</v>
      </c>
      <c r="E1650">
        <v>70</v>
      </c>
      <c r="F1650" t="s">
        <v>232</v>
      </c>
      <c r="G1650" s="54">
        <f>ROUNDUP(装备强化!$F$3*INDEX(装备强化!$C$12:$C$26,MATCH(装备强化附表!G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49</v>
      </c>
      <c r="H1650" s="54">
        <f t="shared" si="375"/>
        <v>98000</v>
      </c>
      <c r="I1650" s="54">
        <f>ROUNDUP(装备强化!$F$3*INDEX(装备强化!$C$12:$C$26,MATCH(装备强化附表!I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74</v>
      </c>
      <c r="J1650" s="54">
        <f t="shared" si="376"/>
        <v>148000</v>
      </c>
      <c r="K1650" s="54">
        <f>ROUNDUP(装备强化!$F$3*INDEX(装备强化!$C$12:$C$26,MATCH(装备强化附表!K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110</v>
      </c>
      <c r="L1650" s="54">
        <f t="shared" si="377"/>
        <v>220000</v>
      </c>
      <c r="M1650" s="54">
        <f>ROUNDUP(装备强化!$F$3*INDEX(装备强化!$C$12:$C$26,MATCH(装备强化附表!M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135</v>
      </c>
      <c r="N1650" s="54">
        <f t="shared" si="378"/>
        <v>270000</v>
      </c>
      <c r="O1650" s="54">
        <f>ROUNDUP(装备强化!$F$3*INDEX(装备强化!$C$12:$C$26,MATCH(装备强化附表!O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171</v>
      </c>
      <c r="P1650" s="54">
        <f t="shared" si="379"/>
        <v>342000</v>
      </c>
      <c r="Q1650" s="54">
        <f>ROUNDUP(装备强化!$F$3*INDEX(装备强化!$C$12:$C$26,MATCH(装备强化附表!Q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305</v>
      </c>
      <c r="R1650" s="54">
        <f t="shared" si="380"/>
        <v>610000</v>
      </c>
      <c r="S1650" s="54">
        <f>ROUNDUP(装备强化!$F$3*INDEX(装备强化!$C$12:$C$26,MATCH(装备强化附表!S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354</v>
      </c>
      <c r="T1650" s="54">
        <f t="shared" si="381"/>
        <v>708000</v>
      </c>
      <c r="U1650" s="54">
        <f>ROUNDUP(装备强化!$F$3*INDEX(装备强化!$C$12:$C$26,MATCH(装备强化附表!U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403</v>
      </c>
      <c r="V1650" s="54">
        <f t="shared" si="382"/>
        <v>806000</v>
      </c>
      <c r="W1650" s="54">
        <f>ROUNDUP(装备强化!$F$3*INDEX(装备强化!$C$12:$C$26,MATCH(装备强化附表!W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451</v>
      </c>
      <c r="X1650" s="54">
        <f t="shared" si="383"/>
        <v>902000</v>
      </c>
      <c r="Y1650" s="54">
        <f>ROUNDUP(装备强化!$F$3*INDEX(装备强化!$C$12:$C$26,MATCH(装备强化附表!Y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500</v>
      </c>
      <c r="Z1650" s="54">
        <f t="shared" si="384"/>
        <v>1000000</v>
      </c>
      <c r="AA1650" s="54">
        <f>ROUNDUP(装备强化!$F$3*INDEX(装备强化!$C$12:$C$26,MATCH(装备强化附表!AA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878</v>
      </c>
      <c r="AB1650" s="54">
        <f t="shared" si="385"/>
        <v>1756000</v>
      </c>
      <c r="AC1650" s="54">
        <f>ROUNDUP(装备强化!$F$3*INDEX(装备强化!$C$12:$C$26,MATCH(装备强化附表!AC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975</v>
      </c>
      <c r="AD1650" s="54">
        <f t="shared" si="386"/>
        <v>1950000</v>
      </c>
      <c r="AE1650" s="54">
        <f>ROUNDUP(装备强化!$F$3*INDEX(装备强化!$C$12:$C$26,MATCH(装备强化附表!AE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1073</v>
      </c>
      <c r="AF1650" s="54">
        <f t="shared" si="387"/>
        <v>2146000</v>
      </c>
      <c r="AG1650" s="54">
        <f>ROUNDUP(装备强化!$F$3*INDEX(装备强化!$C$12:$C$26,MATCH(装备强化附表!AG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1170</v>
      </c>
      <c r="AH1650" s="54">
        <f t="shared" si="388"/>
        <v>2340000</v>
      </c>
      <c r="AI1650" s="54">
        <f>ROUNDUP(装备强化!$F$3*INDEX(装备强化!$C$12:$C$26,MATCH(装备强化附表!AI$1,装备强化!$B$12:$B$26,0))*INDEX(装备强化!$G$12:$G$16,MATCH(装备强化附表!$D1650,装备强化!$F$12:$F$16,0))*(INDEX(装备强化!$K$12:$K$26,MATCH(装备强化附表!$E1650,装备强化!$J$12:$J$26,0))+IF($B1650=1,装备强化!$K$28,0))*INDEX(装备强化!$O$12:$O$21,MATCH(装备强化附表!$C1650,装备强化!$N$12:$N$21,0)),0)</f>
        <v>1268</v>
      </c>
      <c r="AJ1650" s="54">
        <f t="shared" si="389"/>
        <v>2536000</v>
      </c>
    </row>
    <row r="1651" spans="1:36">
      <c r="A1651" t="s">
        <v>1979</v>
      </c>
      <c r="B1651">
        <v>0</v>
      </c>
      <c r="C1651" t="s">
        <v>129</v>
      </c>
      <c r="D1651" t="s">
        <v>315</v>
      </c>
      <c r="E1651">
        <v>70</v>
      </c>
      <c r="F1651" t="s">
        <v>232</v>
      </c>
      <c r="G1651" s="54">
        <f>ROUNDUP(装备强化!$F$3*INDEX(装备强化!$C$12:$C$26,MATCH(装备强化附表!G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42</v>
      </c>
      <c r="H1651" s="54">
        <f t="shared" si="375"/>
        <v>84000</v>
      </c>
      <c r="I1651" s="54">
        <f>ROUNDUP(装备强化!$F$3*INDEX(装备强化!$C$12:$C$26,MATCH(装备强化附表!I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62</v>
      </c>
      <c r="J1651" s="54">
        <f t="shared" si="376"/>
        <v>124000</v>
      </c>
      <c r="K1651" s="54">
        <f>ROUNDUP(装备强化!$F$3*INDEX(装备强化!$C$12:$C$26,MATCH(装备强化附表!K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93</v>
      </c>
      <c r="L1651" s="54">
        <f t="shared" si="377"/>
        <v>186000</v>
      </c>
      <c r="M1651" s="54">
        <f>ROUNDUP(装备强化!$F$3*INDEX(装备强化!$C$12:$C$26,MATCH(装备强化附表!M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114</v>
      </c>
      <c r="N1651" s="54">
        <f t="shared" si="378"/>
        <v>228000</v>
      </c>
      <c r="O1651" s="54">
        <f>ROUNDUP(装备强化!$F$3*INDEX(装备强化!$C$12:$C$26,MATCH(装备强化附表!O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145</v>
      </c>
      <c r="P1651" s="54">
        <f t="shared" si="379"/>
        <v>290000</v>
      </c>
      <c r="Q1651" s="54">
        <f>ROUNDUP(装备强化!$F$3*INDEX(装备强化!$C$12:$C$26,MATCH(装备强化附表!Q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258</v>
      </c>
      <c r="R1651" s="54">
        <f t="shared" si="380"/>
        <v>516000</v>
      </c>
      <c r="S1651" s="54">
        <f>ROUNDUP(装备强化!$F$3*INDEX(装备强化!$C$12:$C$26,MATCH(装备强化附表!S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300</v>
      </c>
      <c r="T1651" s="54">
        <f t="shared" si="381"/>
        <v>600000</v>
      </c>
      <c r="U1651" s="54">
        <f>ROUNDUP(装备强化!$F$3*INDEX(装备强化!$C$12:$C$26,MATCH(装备强化附表!U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341</v>
      </c>
      <c r="V1651" s="54">
        <f t="shared" si="382"/>
        <v>682000</v>
      </c>
      <c r="W1651" s="54">
        <f>ROUNDUP(装备强化!$F$3*INDEX(装备强化!$C$12:$C$26,MATCH(装备强化附表!W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382</v>
      </c>
      <c r="X1651" s="54">
        <f t="shared" si="383"/>
        <v>764000</v>
      </c>
      <c r="Y1651" s="54">
        <f>ROUNDUP(装备强化!$F$3*INDEX(装备强化!$C$12:$C$26,MATCH(装备强化附表!Y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423</v>
      </c>
      <c r="Z1651" s="54">
        <f t="shared" si="384"/>
        <v>846000</v>
      </c>
      <c r="AA1651" s="54">
        <f>ROUNDUP(装备强化!$F$3*INDEX(装备强化!$C$12:$C$26,MATCH(装备强化附表!AA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743</v>
      </c>
      <c r="AB1651" s="54">
        <f t="shared" si="385"/>
        <v>1486000</v>
      </c>
      <c r="AC1651" s="54">
        <f>ROUNDUP(装备强化!$F$3*INDEX(装备强化!$C$12:$C$26,MATCH(装备强化附表!AC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825</v>
      </c>
      <c r="AD1651" s="54">
        <f t="shared" si="386"/>
        <v>1650000</v>
      </c>
      <c r="AE1651" s="54">
        <f>ROUNDUP(装备强化!$F$3*INDEX(装备强化!$C$12:$C$26,MATCH(装备强化附表!AE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908</v>
      </c>
      <c r="AF1651" s="54">
        <f t="shared" si="387"/>
        <v>1816000</v>
      </c>
      <c r="AG1651" s="54">
        <f>ROUNDUP(装备强化!$F$3*INDEX(装备强化!$C$12:$C$26,MATCH(装备强化附表!AG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990</v>
      </c>
      <c r="AH1651" s="54">
        <f t="shared" si="388"/>
        <v>1980000</v>
      </c>
      <c r="AI1651" s="54">
        <f>ROUNDUP(装备强化!$F$3*INDEX(装备强化!$C$12:$C$26,MATCH(装备强化附表!AI$1,装备强化!$B$12:$B$26,0))*INDEX(装备强化!$G$12:$G$16,MATCH(装备强化附表!$D1651,装备强化!$F$12:$F$16,0))*(INDEX(装备强化!$K$12:$K$26,MATCH(装备强化附表!$E1651,装备强化!$J$12:$J$26,0))+IF($B1651=1,装备强化!$K$28,0))*INDEX(装备强化!$O$12:$O$21,MATCH(装备强化附表!$C1651,装备强化!$N$12:$N$21,0)),0)</f>
        <v>1073</v>
      </c>
      <c r="AJ1651" s="54">
        <f t="shared" si="389"/>
        <v>2146000</v>
      </c>
    </row>
    <row r="1652" spans="1:36">
      <c r="A1652" t="s">
        <v>1984</v>
      </c>
      <c r="B1652">
        <v>1</v>
      </c>
      <c r="C1652" t="s">
        <v>129</v>
      </c>
      <c r="D1652" t="s">
        <v>315</v>
      </c>
      <c r="E1652">
        <v>70</v>
      </c>
      <c r="F1652" t="s">
        <v>232</v>
      </c>
      <c r="G1652" s="54">
        <f>ROUNDUP(装备强化!$F$3*INDEX(装备强化!$C$12:$C$26,MATCH(装备强化附表!G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49</v>
      </c>
      <c r="H1652" s="54">
        <f t="shared" si="375"/>
        <v>98000</v>
      </c>
      <c r="I1652" s="54">
        <f>ROUNDUP(装备强化!$F$3*INDEX(装备强化!$C$12:$C$26,MATCH(装备强化附表!I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74</v>
      </c>
      <c r="J1652" s="54">
        <f t="shared" si="376"/>
        <v>148000</v>
      </c>
      <c r="K1652" s="54">
        <f>ROUNDUP(装备强化!$F$3*INDEX(装备强化!$C$12:$C$26,MATCH(装备强化附表!K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110</v>
      </c>
      <c r="L1652" s="54">
        <f t="shared" si="377"/>
        <v>220000</v>
      </c>
      <c r="M1652" s="54">
        <f>ROUNDUP(装备强化!$F$3*INDEX(装备强化!$C$12:$C$26,MATCH(装备强化附表!M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135</v>
      </c>
      <c r="N1652" s="54">
        <f t="shared" si="378"/>
        <v>270000</v>
      </c>
      <c r="O1652" s="54">
        <f>ROUNDUP(装备强化!$F$3*INDEX(装备强化!$C$12:$C$26,MATCH(装备强化附表!O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171</v>
      </c>
      <c r="P1652" s="54">
        <f t="shared" si="379"/>
        <v>342000</v>
      </c>
      <c r="Q1652" s="54">
        <f>ROUNDUP(装备强化!$F$3*INDEX(装备强化!$C$12:$C$26,MATCH(装备强化附表!Q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305</v>
      </c>
      <c r="R1652" s="54">
        <f t="shared" si="380"/>
        <v>610000</v>
      </c>
      <c r="S1652" s="54">
        <f>ROUNDUP(装备强化!$F$3*INDEX(装备强化!$C$12:$C$26,MATCH(装备强化附表!S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354</v>
      </c>
      <c r="T1652" s="54">
        <f t="shared" si="381"/>
        <v>708000</v>
      </c>
      <c r="U1652" s="54">
        <f>ROUNDUP(装备强化!$F$3*INDEX(装备强化!$C$12:$C$26,MATCH(装备强化附表!U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403</v>
      </c>
      <c r="V1652" s="54">
        <f t="shared" si="382"/>
        <v>806000</v>
      </c>
      <c r="W1652" s="54">
        <f>ROUNDUP(装备强化!$F$3*INDEX(装备强化!$C$12:$C$26,MATCH(装备强化附表!W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451</v>
      </c>
      <c r="X1652" s="54">
        <f t="shared" si="383"/>
        <v>902000</v>
      </c>
      <c r="Y1652" s="54">
        <f>ROUNDUP(装备强化!$F$3*INDEX(装备强化!$C$12:$C$26,MATCH(装备强化附表!Y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500</v>
      </c>
      <c r="Z1652" s="54">
        <f t="shared" si="384"/>
        <v>1000000</v>
      </c>
      <c r="AA1652" s="54">
        <f>ROUNDUP(装备强化!$F$3*INDEX(装备强化!$C$12:$C$26,MATCH(装备强化附表!AA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878</v>
      </c>
      <c r="AB1652" s="54">
        <f t="shared" si="385"/>
        <v>1756000</v>
      </c>
      <c r="AC1652" s="54">
        <f>ROUNDUP(装备强化!$F$3*INDEX(装备强化!$C$12:$C$26,MATCH(装备强化附表!AC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975</v>
      </c>
      <c r="AD1652" s="54">
        <f t="shared" si="386"/>
        <v>1950000</v>
      </c>
      <c r="AE1652" s="54">
        <f>ROUNDUP(装备强化!$F$3*INDEX(装备强化!$C$12:$C$26,MATCH(装备强化附表!AE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1073</v>
      </c>
      <c r="AF1652" s="54">
        <f t="shared" si="387"/>
        <v>2146000</v>
      </c>
      <c r="AG1652" s="54">
        <f>ROUNDUP(装备强化!$F$3*INDEX(装备强化!$C$12:$C$26,MATCH(装备强化附表!AG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1170</v>
      </c>
      <c r="AH1652" s="54">
        <f t="shared" si="388"/>
        <v>2340000</v>
      </c>
      <c r="AI1652" s="54">
        <f>ROUNDUP(装备强化!$F$3*INDEX(装备强化!$C$12:$C$26,MATCH(装备强化附表!AI$1,装备强化!$B$12:$B$26,0))*INDEX(装备强化!$G$12:$G$16,MATCH(装备强化附表!$D1652,装备强化!$F$12:$F$16,0))*(INDEX(装备强化!$K$12:$K$26,MATCH(装备强化附表!$E1652,装备强化!$J$12:$J$26,0))+IF($B1652=1,装备强化!$K$28,0))*INDEX(装备强化!$O$12:$O$21,MATCH(装备强化附表!$C1652,装备强化!$N$12:$N$21,0)),0)</f>
        <v>1268</v>
      </c>
      <c r="AJ1652" s="54">
        <f t="shared" si="389"/>
        <v>2536000</v>
      </c>
    </row>
  </sheetData>
  <mergeCells count="15">
    <mergeCell ref="Q1:R1"/>
    <mergeCell ref="G1:H1"/>
    <mergeCell ref="I1:J1"/>
    <mergeCell ref="K1:L1"/>
    <mergeCell ref="M1:N1"/>
    <mergeCell ref="O1:P1"/>
    <mergeCell ref="AE1:AF1"/>
    <mergeCell ref="AG1:AH1"/>
    <mergeCell ref="AI1:AJ1"/>
    <mergeCell ref="S1:T1"/>
    <mergeCell ref="U1:V1"/>
    <mergeCell ref="W1:X1"/>
    <mergeCell ref="Y1:Z1"/>
    <mergeCell ref="AA1:AB1"/>
    <mergeCell ref="AC1:AD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Y136"/>
  <sheetViews>
    <sheetView tabSelected="1" topLeftCell="AB31" workbookViewId="0">
      <selection activeCell="AC51" sqref="AC51"/>
    </sheetView>
  </sheetViews>
  <sheetFormatPr defaultRowHeight="13.5"/>
  <cols>
    <col min="4" max="4" width="15.125" style="54" bestFit="1" customWidth="1"/>
    <col min="5" max="6" width="16.875" style="54" customWidth="1"/>
    <col min="7" max="7" width="14.125" style="54" bestFit="1" customWidth="1"/>
    <col min="8" max="12" width="14.125" style="75" customWidth="1"/>
    <col min="15" max="15" width="15" customWidth="1"/>
    <col min="21" max="21" width="13" style="54" bestFit="1" customWidth="1"/>
    <col min="22" max="22" width="13.375" bestFit="1" customWidth="1"/>
    <col min="23" max="23" width="8.5" bestFit="1" customWidth="1"/>
    <col min="24" max="26" width="6.5" bestFit="1" customWidth="1"/>
    <col min="27" max="27" width="9" bestFit="1" customWidth="1"/>
    <col min="28" max="28" width="9" style="54" customWidth="1"/>
    <col min="29" max="29" width="13.375" customWidth="1"/>
    <col min="30" max="30" width="6.75" style="78" hidden="1" customWidth="1"/>
    <col min="31" max="31" width="9.375" style="78" hidden="1" customWidth="1"/>
    <col min="32" max="32" width="10.875" style="78" hidden="1" customWidth="1"/>
    <col min="33" max="33" width="6.25" style="78" hidden="1" customWidth="1"/>
    <col min="34" max="34" width="7" style="78" hidden="1" customWidth="1"/>
    <col min="35" max="35" width="21.875" style="78" customWidth="1"/>
    <col min="36" max="36" width="21.75" customWidth="1"/>
    <col min="37" max="37" width="13" customWidth="1"/>
    <col min="38" max="38" width="11.25" customWidth="1"/>
    <col min="39" max="39" width="13" customWidth="1"/>
    <col min="40" max="40" width="16.5" customWidth="1"/>
    <col min="41" max="41" width="11.625" bestFit="1" customWidth="1"/>
    <col min="42" max="43" width="11.625" style="54" customWidth="1"/>
  </cols>
  <sheetData>
    <row r="1" spans="1:51" s="54" customFormat="1">
      <c r="A1" s="54" t="s">
        <v>2102</v>
      </c>
      <c r="B1" s="54">
        <v>5</v>
      </c>
      <c r="D1" s="54" t="s">
        <v>2104</v>
      </c>
      <c r="E1" s="54">
        <v>3</v>
      </c>
      <c r="H1" s="75"/>
      <c r="I1" s="75"/>
      <c r="J1" s="75"/>
      <c r="K1" s="75"/>
      <c r="L1" s="75"/>
      <c r="M1" s="54">
        <v>3</v>
      </c>
      <c r="O1" s="54" t="s">
        <v>2114</v>
      </c>
      <c r="P1" s="54">
        <v>30</v>
      </c>
      <c r="S1" s="54" t="s">
        <v>2118</v>
      </c>
      <c r="T1" s="54">
        <v>6.3</v>
      </c>
      <c r="V1" s="54" t="s">
        <v>2258</v>
      </c>
      <c r="W1" s="54" t="s">
        <v>2259</v>
      </c>
      <c r="X1" s="54" t="s">
        <v>2260</v>
      </c>
      <c r="Y1" s="54" t="s">
        <v>2261</v>
      </c>
      <c r="Z1" s="54" t="s">
        <v>2262</v>
      </c>
      <c r="AD1" s="78"/>
      <c r="AE1" s="78"/>
      <c r="AF1" s="78"/>
      <c r="AG1" s="78"/>
      <c r="AH1" s="78"/>
      <c r="AI1" s="78"/>
    </row>
    <row r="2" spans="1:51" s="54" customFormat="1">
      <c r="H2" s="75"/>
      <c r="I2" s="75"/>
      <c r="J2" s="75"/>
      <c r="K2" s="75"/>
      <c r="L2" s="75"/>
      <c r="O2" s="54" t="s">
        <v>2122</v>
      </c>
      <c r="P2" s="54">
        <v>47</v>
      </c>
      <c r="S2" s="54" t="s">
        <v>2119</v>
      </c>
      <c r="T2" s="54">
        <v>16</v>
      </c>
      <c r="V2" s="54">
        <v>4</v>
      </c>
      <c r="W2" s="54">
        <v>4</v>
      </c>
      <c r="X2" s="54">
        <v>2</v>
      </c>
      <c r="Y2" s="54">
        <v>1</v>
      </c>
      <c r="Z2" s="54">
        <v>0.4</v>
      </c>
      <c r="AD2" s="78"/>
      <c r="AE2" s="78"/>
      <c r="AF2" s="78"/>
      <c r="AG2" s="78"/>
      <c r="AH2" s="78"/>
      <c r="AI2" s="78"/>
    </row>
    <row r="3" spans="1:51" s="54" customFormat="1">
      <c r="H3" s="75"/>
      <c r="I3" s="75"/>
      <c r="J3" s="75"/>
      <c r="K3" s="75"/>
      <c r="L3" s="75"/>
      <c r="O3" s="54" t="s">
        <v>2123</v>
      </c>
      <c r="P3" s="54">
        <v>57</v>
      </c>
      <c r="AD3" s="78"/>
      <c r="AE3" s="78"/>
      <c r="AF3" s="78"/>
      <c r="AG3" s="78"/>
      <c r="AH3" s="78"/>
      <c r="AI3" s="78"/>
    </row>
    <row r="4" spans="1:51" s="54" customFormat="1">
      <c r="H4" s="75"/>
      <c r="I4" s="75"/>
      <c r="J4" s="75"/>
      <c r="K4" s="75"/>
      <c r="L4" s="75"/>
      <c r="V4" s="54" t="s">
        <v>2274</v>
      </c>
      <c r="W4" s="54" t="s">
        <v>2275</v>
      </c>
      <c r="X4" s="54" t="s">
        <v>2276</v>
      </c>
      <c r="AD4" s="78"/>
      <c r="AE4" s="78"/>
      <c r="AF4" s="78"/>
      <c r="AG4" s="78"/>
      <c r="AH4" s="78"/>
      <c r="AI4" s="78"/>
    </row>
    <row r="5" spans="1:51">
      <c r="V5">
        <v>28</v>
      </c>
      <c r="W5">
        <v>12</v>
      </c>
      <c r="X5">
        <v>6</v>
      </c>
    </row>
    <row r="6" spans="1:51">
      <c r="B6" s="89" t="s">
        <v>2083</v>
      </c>
      <c r="C6" s="89"/>
      <c r="D6" s="58"/>
      <c r="E6" s="67"/>
      <c r="F6" s="81"/>
      <c r="G6" s="67"/>
      <c r="H6" s="76"/>
      <c r="I6" s="76"/>
      <c r="J6" s="76"/>
      <c r="K6" s="76"/>
      <c r="L6" s="76"/>
      <c r="R6" s="89" t="s">
        <v>2092</v>
      </c>
      <c r="S6" s="89"/>
      <c r="T6" s="89"/>
      <c r="U6" s="67"/>
      <c r="V6" s="33"/>
      <c r="W6" s="89" t="s">
        <v>2115</v>
      </c>
      <c r="X6" s="89"/>
      <c r="Y6" s="89"/>
      <c r="Z6" s="89"/>
      <c r="AA6" s="89"/>
      <c r="AB6" s="67"/>
    </row>
    <row r="7" spans="1:51">
      <c r="A7" s="54" t="s">
        <v>2082</v>
      </c>
      <c r="B7" s="54" t="s">
        <v>2085</v>
      </c>
      <c r="C7" s="54" t="s">
        <v>2084</v>
      </c>
      <c r="D7" s="54" t="s">
        <v>2091</v>
      </c>
      <c r="E7" s="10" t="s">
        <v>2120</v>
      </c>
      <c r="F7" s="82" t="s">
        <v>2273</v>
      </c>
      <c r="G7" s="10" t="s">
        <v>2121</v>
      </c>
      <c r="H7" s="77" t="s">
        <v>2263</v>
      </c>
      <c r="I7" s="77" t="s">
        <v>2264</v>
      </c>
      <c r="J7" s="77" t="s">
        <v>2265</v>
      </c>
      <c r="K7" s="77" t="s">
        <v>2266</v>
      </c>
      <c r="L7" s="77" t="s">
        <v>2267</v>
      </c>
      <c r="M7" s="10" t="s">
        <v>2086</v>
      </c>
      <c r="N7" s="10" t="s">
        <v>2088</v>
      </c>
      <c r="O7" s="10" t="s">
        <v>2087</v>
      </c>
      <c r="P7" s="10" t="s">
        <v>2089</v>
      </c>
      <c r="Q7" s="10" t="s">
        <v>2090</v>
      </c>
      <c r="R7" s="54" t="s">
        <v>2093</v>
      </c>
      <c r="S7" s="54" t="s">
        <v>2094</v>
      </c>
      <c r="T7" s="54" t="s">
        <v>2095</v>
      </c>
      <c r="U7" s="54" t="s">
        <v>2116</v>
      </c>
      <c r="V7" s="10" t="s">
        <v>2101</v>
      </c>
      <c r="W7" s="54" t="s">
        <v>2096</v>
      </c>
      <c r="X7" s="54" t="s">
        <v>2097</v>
      </c>
      <c r="Y7" s="54" t="s">
        <v>2098</v>
      </c>
      <c r="Z7" s="54" t="s">
        <v>2099</v>
      </c>
      <c r="AA7" s="54" t="s">
        <v>2100</v>
      </c>
      <c r="AB7" s="54" t="s">
        <v>2117</v>
      </c>
      <c r="AC7" s="54" t="s">
        <v>2103</v>
      </c>
      <c r="AJ7" s="54" t="s">
        <v>2096</v>
      </c>
      <c r="AK7" s="54" t="s">
        <v>2097</v>
      </c>
      <c r="AL7" s="54" t="s">
        <v>2098</v>
      </c>
      <c r="AM7" s="54" t="s">
        <v>2099</v>
      </c>
      <c r="AN7" s="54" t="s">
        <v>2100</v>
      </c>
      <c r="AO7" s="54" t="s">
        <v>2279</v>
      </c>
      <c r="AP7" s="54" t="s">
        <v>2344</v>
      </c>
      <c r="AQ7" s="54" t="s">
        <v>2345</v>
      </c>
      <c r="AR7" s="54" t="s">
        <v>2280</v>
      </c>
      <c r="AS7" s="54" t="s">
        <v>2281</v>
      </c>
    </row>
    <row r="8" spans="1:51">
      <c r="A8">
        <v>1</v>
      </c>
      <c r="B8">
        <v>1</v>
      </c>
      <c r="C8">
        <v>3</v>
      </c>
      <c r="D8" s="54">
        <v>20</v>
      </c>
      <c r="F8" s="54">
        <v>0</v>
      </c>
      <c r="G8" s="74">
        <v>9.1999999999999998E-2</v>
      </c>
      <c r="H8" s="75">
        <v>1</v>
      </c>
      <c r="I8" s="75">
        <v>1</v>
      </c>
      <c r="J8" s="75">
        <v>1</v>
      </c>
      <c r="K8" s="75">
        <v>0</v>
      </c>
      <c r="L8" s="75">
        <v>0</v>
      </c>
      <c r="M8">
        <f>ROUND(B75/$G75*$G8*10000,0)</f>
        <v>400</v>
      </c>
      <c r="N8" s="54">
        <f>ROUND(C75/$G75*$G8*10000,0)</f>
        <v>360</v>
      </c>
      <c r="O8" s="54">
        <f>ROUND(D75/$G75*$G8*10000,0)</f>
        <v>160</v>
      </c>
      <c r="P8" s="54">
        <f>ROUND(E75/$G75*$G8*10000,0)</f>
        <v>0</v>
      </c>
      <c r="Q8" s="54">
        <f>ROUND(F75/$G75*$G8*10000,0)</f>
        <v>0</v>
      </c>
      <c r="R8">
        <v>1</v>
      </c>
      <c r="S8">
        <v>0</v>
      </c>
      <c r="T8">
        <f>1-R8-S8</f>
        <v>0</v>
      </c>
      <c r="U8" s="54">
        <f>(R8*$P$1+S8*$P$2+T8*$P$3)</f>
        <v>30</v>
      </c>
      <c r="V8">
        <v>1</v>
      </c>
      <c r="W8" s="54">
        <f t="shared" ref="W8:W43" si="0">M8*3600/($U8*10000)</f>
        <v>4.8</v>
      </c>
      <c r="X8" s="54">
        <f t="shared" ref="X8:X43" si="1">N8*3600/($U8*10000)</f>
        <v>4.32</v>
      </c>
      <c r="Y8" s="54">
        <f t="shared" ref="Y8:Y43" si="2">O8*3600/($U8*10000)</f>
        <v>1.92</v>
      </c>
      <c r="Z8" s="54">
        <f t="shared" ref="Z8:Z43" si="3">P8*3600/($U8*10000)</f>
        <v>0</v>
      </c>
      <c r="AA8" s="54">
        <f t="shared" ref="AA8:AA43" si="4">Q8*3600/($U8*10000)</f>
        <v>0</v>
      </c>
      <c r="AB8" s="54">
        <f>SUM(W8:AA8)</f>
        <v>11.040000000000001</v>
      </c>
      <c r="AC8">
        <f>INDEX(用户升级!$E$3:$E$72,MATCH(IF((关卡!C8-$B$1)&lt;0,1,关卡!C8-$B$1),用户升级!$A$3:$A$72,0))</f>
        <v>0</v>
      </c>
      <c r="AD8" s="78">
        <f t="shared" ref="AD8:AD43" si="5">AC8/24*V8*$M$1+1*V8</f>
        <v>1</v>
      </c>
      <c r="AE8" s="78">
        <f>W8*$AC8</f>
        <v>0</v>
      </c>
      <c r="AF8" s="78">
        <f t="shared" ref="AF8:AI8" si="6">X8*$AC8</f>
        <v>0</v>
      </c>
      <c r="AG8" s="78">
        <f t="shared" si="6"/>
        <v>0</v>
      </c>
      <c r="AH8" s="78">
        <f t="shared" si="6"/>
        <v>0</v>
      </c>
      <c r="AI8" s="78">
        <f t="shared" si="6"/>
        <v>0</v>
      </c>
      <c r="AJ8" s="78">
        <f>W8*$AC8</f>
        <v>0</v>
      </c>
      <c r="AK8" s="78">
        <f t="shared" ref="AK8:AN8" si="7">X8*$AC8</f>
        <v>0</v>
      </c>
      <c r="AL8" s="78">
        <f t="shared" si="7"/>
        <v>0</v>
      </c>
      <c r="AM8" s="78">
        <f t="shared" si="7"/>
        <v>0</v>
      </c>
      <c r="AN8" s="78">
        <f t="shared" si="7"/>
        <v>0</v>
      </c>
    </row>
    <row r="9" spans="1:51">
      <c r="A9" s="54">
        <v>2</v>
      </c>
      <c r="B9">
        <v>2</v>
      </c>
      <c r="C9">
        <v>4</v>
      </c>
      <c r="D9" s="54">
        <v>20</v>
      </c>
      <c r="F9" s="54">
        <v>0</v>
      </c>
      <c r="G9" s="74">
        <v>9.1999999999999998E-2</v>
      </c>
      <c r="H9" s="75">
        <v>1</v>
      </c>
      <c r="I9" s="75">
        <v>1</v>
      </c>
      <c r="J9" s="75">
        <v>1</v>
      </c>
      <c r="K9" s="75">
        <v>0</v>
      </c>
      <c r="L9" s="75">
        <v>0</v>
      </c>
      <c r="M9" s="54">
        <f>ROUND(B76/$G76*$G9*10000,0)</f>
        <v>399</v>
      </c>
      <c r="N9" s="54">
        <f>ROUND(C76/$G76*$G9*10000,0)</f>
        <v>358</v>
      </c>
      <c r="O9" s="54">
        <f>ROUND(D76/$G76*$G9*10000,0)</f>
        <v>163</v>
      </c>
      <c r="P9" s="54">
        <f>ROUND(E76/$G76*$G9*10000,0)</f>
        <v>0</v>
      </c>
      <c r="Q9" s="54">
        <f>ROUND(F76/$G76*$G9*10000,0)</f>
        <v>0</v>
      </c>
      <c r="R9" s="54">
        <v>1</v>
      </c>
      <c r="S9">
        <v>0</v>
      </c>
      <c r="T9" s="54">
        <f t="shared" ref="T9:T43" si="8">1-R9-S9</f>
        <v>0</v>
      </c>
      <c r="U9" s="54">
        <f t="shared" ref="U9:U43" si="9">(R9*$P$1+S9*$P$2+T9*$P$3)</f>
        <v>30</v>
      </c>
      <c r="V9" s="54">
        <v>2</v>
      </c>
      <c r="W9" s="54">
        <f t="shared" si="0"/>
        <v>4.7880000000000003</v>
      </c>
      <c r="X9" s="54">
        <f t="shared" si="1"/>
        <v>4.2960000000000003</v>
      </c>
      <c r="Y9" s="54">
        <f t="shared" si="2"/>
        <v>1.956</v>
      </c>
      <c r="Z9" s="54">
        <f t="shared" si="3"/>
        <v>0</v>
      </c>
      <c r="AA9" s="54">
        <f t="shared" si="4"/>
        <v>0</v>
      </c>
      <c r="AB9" s="54">
        <f t="shared" ref="AB9:AB43" si="10">SUM(W9:AA9)</f>
        <v>11.04</v>
      </c>
      <c r="AC9" s="54">
        <f>INDEX(用户升级!$E$3:$E$72,MATCH(IF((关卡!C9-$B$1)&lt;0,1,关卡!C9-$B$1),用户升级!$A$3:$A$72,0))-INDEX(用户升级!$E$3:$E$72,MATCH(IF((关卡!C8-$B$1)&lt;0,1,关卡!C8-$B$1),用户升级!$A$3:$A$72,0))</f>
        <v>0</v>
      </c>
      <c r="AD9" s="78">
        <f t="shared" si="5"/>
        <v>2</v>
      </c>
      <c r="AE9" s="78">
        <f t="shared" ref="AE9:AE43" si="11">W9*$AC9</f>
        <v>0</v>
      </c>
      <c r="AF9" s="78">
        <f t="shared" ref="AF9:AF43" si="12">X9*$AC9</f>
        <v>0</v>
      </c>
      <c r="AG9" s="78">
        <f t="shared" ref="AG9:AG43" si="13">Y9*$AC9</f>
        <v>0</v>
      </c>
      <c r="AH9" s="78">
        <f t="shared" ref="AH9:AH43" si="14">Z9*$AC9</f>
        <v>0</v>
      </c>
      <c r="AI9" s="78">
        <f t="shared" ref="AI9:AI43" si="15">AA9*$AC9</f>
        <v>0</v>
      </c>
      <c r="AJ9" s="78">
        <f t="shared" ref="AJ9:AJ43" si="16">W9*$AC9</f>
        <v>0</v>
      </c>
      <c r="AK9" s="78">
        <f t="shared" ref="AK9:AK43" si="17">X9*$AC9</f>
        <v>0</v>
      </c>
      <c r="AL9" s="78">
        <f t="shared" ref="AL9:AL43" si="18">Y9*$AC9</f>
        <v>0</v>
      </c>
      <c r="AM9" s="78">
        <f t="shared" ref="AM9:AM43" si="19">Z9*$AC9</f>
        <v>0</v>
      </c>
      <c r="AN9" s="78">
        <f t="shared" ref="AN9:AN43" si="20">AA9*$AC9</f>
        <v>0</v>
      </c>
    </row>
    <row r="10" spans="1:51">
      <c r="A10" s="54">
        <v>3</v>
      </c>
      <c r="B10">
        <v>3</v>
      </c>
      <c r="C10">
        <v>6</v>
      </c>
      <c r="D10" s="54">
        <v>20</v>
      </c>
      <c r="F10" s="54">
        <f>F11-(F$29-F$13)/16</f>
        <v>3.125E-2</v>
      </c>
      <c r="G10" s="74">
        <v>9.1999999999999998E-2</v>
      </c>
      <c r="H10" s="75">
        <v>1</v>
      </c>
      <c r="I10" s="75">
        <v>1</v>
      </c>
      <c r="J10" s="75">
        <v>1</v>
      </c>
      <c r="K10" s="75">
        <v>0</v>
      </c>
      <c r="L10" s="75">
        <v>0</v>
      </c>
      <c r="M10" s="54">
        <f>ROUND(B77/$G77*$G10*10000,0)</f>
        <v>398</v>
      </c>
      <c r="N10" s="54">
        <f>ROUND(C77/$G77*$G10*10000,0)</f>
        <v>356</v>
      </c>
      <c r="O10" s="54">
        <f>ROUND(D77/$G77*$G10*10000,0)</f>
        <v>166</v>
      </c>
      <c r="P10" s="54">
        <f>ROUND(E77/$G77*$G10*10000,0)</f>
        <v>0</v>
      </c>
      <c r="Q10" s="54">
        <f>ROUND(F77/$G77*$G10*10000,0)</f>
        <v>0</v>
      </c>
      <c r="R10" s="54">
        <v>1</v>
      </c>
      <c r="S10">
        <v>0</v>
      </c>
      <c r="T10" s="54">
        <f t="shared" si="8"/>
        <v>0</v>
      </c>
      <c r="U10" s="54">
        <f t="shared" si="9"/>
        <v>30</v>
      </c>
      <c r="V10" s="54">
        <v>3</v>
      </c>
      <c r="W10" s="54">
        <f t="shared" si="0"/>
        <v>4.7759999999999998</v>
      </c>
      <c r="X10" s="54">
        <f t="shared" si="1"/>
        <v>4.2720000000000002</v>
      </c>
      <c r="Y10" s="54">
        <f t="shared" si="2"/>
        <v>1.992</v>
      </c>
      <c r="Z10" s="54">
        <f t="shared" si="3"/>
        <v>0</v>
      </c>
      <c r="AA10" s="54">
        <f t="shared" si="4"/>
        <v>0</v>
      </c>
      <c r="AB10" s="54">
        <f t="shared" si="10"/>
        <v>11.04</v>
      </c>
      <c r="AC10" s="54">
        <f>INDEX(用户升级!$E$3:$E$72,MATCH(IF((关卡!C10-$B$1)&lt;0,1,关卡!C10-$B$1),用户升级!$A$3:$A$72,0))-INDEX(用户升级!$E$3:$E$72,MATCH(IF((关卡!C9-$B$1)&lt;0,1,关卡!C9-$B$1),用户升级!$A$3:$A$72,0))</f>
        <v>0</v>
      </c>
      <c r="AD10" s="78">
        <f t="shared" si="5"/>
        <v>3</v>
      </c>
      <c r="AE10" s="78">
        <f t="shared" si="11"/>
        <v>0</v>
      </c>
      <c r="AF10" s="78">
        <f t="shared" si="12"/>
        <v>0</v>
      </c>
      <c r="AG10" s="78">
        <f t="shared" si="13"/>
        <v>0</v>
      </c>
      <c r="AH10" s="78">
        <f t="shared" si="14"/>
        <v>0</v>
      </c>
      <c r="AI10" s="78">
        <f t="shared" si="15"/>
        <v>0</v>
      </c>
      <c r="AJ10" s="78">
        <f t="shared" si="16"/>
        <v>0</v>
      </c>
      <c r="AK10" s="78">
        <f t="shared" si="17"/>
        <v>0</v>
      </c>
      <c r="AL10" s="78">
        <f t="shared" si="18"/>
        <v>0</v>
      </c>
      <c r="AM10" s="78">
        <f t="shared" si="19"/>
        <v>0</v>
      </c>
      <c r="AN10" s="78">
        <f t="shared" si="20"/>
        <v>0</v>
      </c>
    </row>
    <row r="11" spans="1:51">
      <c r="A11" s="54">
        <v>4</v>
      </c>
      <c r="B11">
        <f>B10+2</f>
        <v>5</v>
      </c>
      <c r="C11">
        <f>C10+2</f>
        <v>8</v>
      </c>
      <c r="D11" s="54">
        <v>20</v>
      </c>
      <c r="F11" s="54">
        <f>F12-(F$29-F$13)/16</f>
        <v>3.2500000000000001E-2</v>
      </c>
      <c r="G11" s="74">
        <v>9.1999999999999998E-2</v>
      </c>
      <c r="H11" s="75">
        <v>1</v>
      </c>
      <c r="I11" s="75">
        <v>1</v>
      </c>
      <c r="J11" s="75">
        <v>1</v>
      </c>
      <c r="K11" s="75">
        <v>0</v>
      </c>
      <c r="L11" s="75">
        <v>0</v>
      </c>
      <c r="M11" s="54">
        <f>ROUND(B78/$G78*$G11*10000,0)</f>
        <v>397</v>
      </c>
      <c r="N11" s="54">
        <f>ROUND(C78/$G78*$G11*10000,0)</f>
        <v>354</v>
      </c>
      <c r="O11" s="54">
        <f>ROUND(D78/$G78*$G11*10000,0)</f>
        <v>169</v>
      </c>
      <c r="P11" s="54">
        <f>ROUND(E78/$G78*$G11*10000,0)</f>
        <v>0</v>
      </c>
      <c r="Q11" s="54">
        <f>ROUND(F78/$G78*$G11*10000,0)</f>
        <v>0</v>
      </c>
      <c r="R11">
        <v>1</v>
      </c>
      <c r="S11">
        <v>0</v>
      </c>
      <c r="T11" s="54">
        <f t="shared" si="8"/>
        <v>0</v>
      </c>
      <c r="U11" s="54">
        <f t="shared" si="9"/>
        <v>30</v>
      </c>
      <c r="V11" s="54">
        <v>4</v>
      </c>
      <c r="W11" s="54">
        <f t="shared" si="0"/>
        <v>4.7640000000000002</v>
      </c>
      <c r="X11" s="54">
        <f t="shared" si="1"/>
        <v>4.2480000000000002</v>
      </c>
      <c r="Y11" s="54">
        <f t="shared" si="2"/>
        <v>2.028</v>
      </c>
      <c r="Z11" s="54">
        <f t="shared" si="3"/>
        <v>0</v>
      </c>
      <c r="AA11" s="54">
        <f t="shared" si="4"/>
        <v>0</v>
      </c>
      <c r="AB11" s="54">
        <f t="shared" si="10"/>
        <v>11.040000000000001</v>
      </c>
      <c r="AC11" s="54">
        <f>INDEX(用户升级!$E$3:$E$72,MATCH(IF((关卡!C11-$B$1)&lt;0,1,关卡!C11-$B$1),用户升级!$A$3:$A$72,0))-INDEX(用户升级!$E$3:$E$72,MATCH(IF((关卡!C10-$B$1)&lt;0,1,关卡!C10-$B$1),用户升级!$A$3:$A$72,0))</f>
        <v>0.02</v>
      </c>
      <c r="AD11" s="78">
        <f t="shared" si="5"/>
        <v>4.01</v>
      </c>
      <c r="AE11" s="78">
        <f t="shared" si="11"/>
        <v>9.5280000000000004E-2</v>
      </c>
      <c r="AF11" s="78">
        <f t="shared" si="12"/>
        <v>8.4960000000000008E-2</v>
      </c>
      <c r="AG11" s="78">
        <f t="shared" si="13"/>
        <v>4.0559999999999999E-2</v>
      </c>
      <c r="AH11" s="78">
        <f t="shared" si="14"/>
        <v>0</v>
      </c>
      <c r="AI11" s="78">
        <f t="shared" si="15"/>
        <v>0</v>
      </c>
      <c r="AJ11" s="78">
        <f>W11*$AC11</f>
        <v>9.5280000000000004E-2</v>
      </c>
      <c r="AK11" s="78">
        <f t="shared" si="17"/>
        <v>8.4960000000000008E-2</v>
      </c>
      <c r="AL11" s="78">
        <f t="shared" si="18"/>
        <v>4.0559999999999999E-2</v>
      </c>
      <c r="AM11" s="78">
        <f t="shared" si="19"/>
        <v>0</v>
      </c>
      <c r="AN11" s="78">
        <f t="shared" si="20"/>
        <v>0</v>
      </c>
      <c r="AO11" s="78">
        <f t="shared" ref="AO11:AO68" si="21">($V11*240+300)*(AJ11*1+AK11*2+AL11*5+AM11*10+AN11*20)</f>
        <v>589.67999999999995</v>
      </c>
      <c r="AP11" s="78">
        <f>AO11/AC11*2</f>
        <v>58967.999999999993</v>
      </c>
      <c r="AQ11" s="78">
        <f>AP11/A11/2</f>
        <v>7370.9999999999991</v>
      </c>
      <c r="AT11" s="84" t="s">
        <v>2282</v>
      </c>
      <c r="AX11" s="54" t="s">
        <v>2283</v>
      </c>
    </row>
    <row r="12" spans="1:51">
      <c r="A12" s="54">
        <v>5</v>
      </c>
      <c r="B12" s="54">
        <f t="shared" ref="B12:B47" si="22">B11+2</f>
        <v>7</v>
      </c>
      <c r="C12" s="54">
        <f t="shared" ref="C12:C42" si="23">C11+2</f>
        <v>10</v>
      </c>
      <c r="D12" s="54">
        <v>20</v>
      </c>
      <c r="F12" s="54">
        <f>F13-(F$29-F$13)/16</f>
        <v>3.3750000000000002E-2</v>
      </c>
      <c r="G12" s="74">
        <v>0.11269999999999998</v>
      </c>
      <c r="H12" s="75">
        <v>1</v>
      </c>
      <c r="I12" s="75">
        <v>1</v>
      </c>
      <c r="J12" s="75">
        <v>1</v>
      </c>
      <c r="K12" s="75">
        <v>0</v>
      </c>
      <c r="L12" s="75">
        <v>0</v>
      </c>
      <c r="M12" s="54">
        <f>ROUND(B79/$G79*$G12*10000,0)</f>
        <v>485</v>
      </c>
      <c r="N12" s="54">
        <f>ROUND(C79/$G79*$G12*10000,0)</f>
        <v>432</v>
      </c>
      <c r="O12" s="54">
        <f>ROUND(D79/$G79*$G12*10000,0)</f>
        <v>211</v>
      </c>
      <c r="P12" s="54">
        <f>ROUND(E79/$G79*$G12*10000,0)</f>
        <v>0</v>
      </c>
      <c r="Q12" s="54">
        <f>ROUND(F79/$G79*$G12*10000,0)</f>
        <v>0</v>
      </c>
      <c r="R12" s="54">
        <v>1</v>
      </c>
      <c r="S12" s="54">
        <v>0</v>
      </c>
      <c r="T12" s="54">
        <f t="shared" si="8"/>
        <v>0</v>
      </c>
      <c r="U12" s="54">
        <f t="shared" si="9"/>
        <v>30</v>
      </c>
      <c r="V12" s="54">
        <v>5</v>
      </c>
      <c r="W12" s="54">
        <f t="shared" si="0"/>
        <v>5.82</v>
      </c>
      <c r="X12" s="54">
        <f t="shared" si="1"/>
        <v>5.1840000000000002</v>
      </c>
      <c r="Y12" s="54">
        <f t="shared" si="2"/>
        <v>2.532</v>
      </c>
      <c r="Z12" s="54">
        <f t="shared" si="3"/>
        <v>0</v>
      </c>
      <c r="AA12" s="54">
        <f t="shared" si="4"/>
        <v>0</v>
      </c>
      <c r="AB12" s="54">
        <f t="shared" si="10"/>
        <v>13.536000000000001</v>
      </c>
      <c r="AC12" s="54">
        <f>INDEX(用户升级!$E$3:$E$72,MATCH(IF((关卡!C12-$B$1)&lt;0,1,关卡!C12-$B$1),用户升级!$A$3:$A$72,0))-INDEX(用户升级!$E$3:$E$72,MATCH(IF((关卡!C11-$B$1)&lt;0,1,关卡!C11-$B$1),用户升级!$A$3:$A$72,0))</f>
        <v>0.32</v>
      </c>
      <c r="AD12" s="78">
        <f t="shared" si="5"/>
        <v>5.2</v>
      </c>
      <c r="AE12" s="78">
        <f t="shared" si="11"/>
        <v>1.8624000000000001</v>
      </c>
      <c r="AF12" s="78">
        <f t="shared" si="12"/>
        <v>1.6588800000000001</v>
      </c>
      <c r="AG12" s="78">
        <f t="shared" si="13"/>
        <v>0.81024000000000007</v>
      </c>
      <c r="AH12" s="78">
        <f t="shared" si="14"/>
        <v>0</v>
      </c>
      <c r="AI12" s="78">
        <f t="shared" si="15"/>
        <v>0</v>
      </c>
      <c r="AJ12" s="78">
        <f t="shared" si="16"/>
        <v>1.8624000000000001</v>
      </c>
      <c r="AK12" s="78">
        <f t="shared" si="17"/>
        <v>1.6588800000000001</v>
      </c>
      <c r="AL12" s="78">
        <f t="shared" si="18"/>
        <v>0.81024000000000007</v>
      </c>
      <c r="AM12" s="78">
        <f t="shared" si="19"/>
        <v>0</v>
      </c>
      <c r="AN12" s="78">
        <f t="shared" si="20"/>
        <v>0</v>
      </c>
      <c r="AO12" s="78">
        <f t="shared" si="21"/>
        <v>13847.040000000003</v>
      </c>
      <c r="AP12" s="78">
        <f t="shared" ref="AP12:AP69" si="24">AO12/AC12*2</f>
        <v>86544.000000000015</v>
      </c>
      <c r="AQ12" s="78">
        <f t="shared" ref="AQ12:AQ69" si="25">AP12/A12/2</f>
        <v>8654.4000000000015</v>
      </c>
      <c r="AR12" s="78">
        <f t="shared" ref="AR12:AR69" si="26">(((Q$73*AJ12+AK12)*R$73+AL12)*S$73+AM12)*T$73</f>
        <v>6.3455999999999999E-2</v>
      </c>
      <c r="AS12">
        <f>AN12+AR12</f>
        <v>6.3455999999999999E-2</v>
      </c>
      <c r="AT12" s="68"/>
      <c r="AU12">
        <f>AS12/AC12*24</f>
        <v>4.7591999999999999</v>
      </c>
      <c r="AV12">
        <v>1</v>
      </c>
      <c r="AW12">
        <f>1/AU12*100*AV12</f>
        <v>21.011934778954448</v>
      </c>
      <c r="AX12" s="54">
        <v>16.5</v>
      </c>
      <c r="AY12">
        <f>AX12*100</f>
        <v>1650</v>
      </c>
    </row>
    <row r="13" spans="1:51">
      <c r="A13" s="54">
        <v>6</v>
      </c>
      <c r="B13" s="54">
        <f t="shared" si="22"/>
        <v>9</v>
      </c>
      <c r="C13" s="54">
        <f t="shared" si="23"/>
        <v>12</v>
      </c>
      <c r="D13" s="54">
        <v>20</v>
      </c>
      <c r="F13" s="54">
        <v>3.5000000000000003E-2</v>
      </c>
      <c r="G13" s="74">
        <v>0.11269999999999998</v>
      </c>
      <c r="H13" s="75">
        <v>1</v>
      </c>
      <c r="I13" s="75">
        <v>1</v>
      </c>
      <c r="J13" s="75">
        <v>1</v>
      </c>
      <c r="K13" s="75">
        <v>0</v>
      </c>
      <c r="L13" s="75">
        <v>0</v>
      </c>
      <c r="M13" s="54">
        <f>ROUND(B80/$G80*$G13*10000,0)</f>
        <v>483</v>
      </c>
      <c r="N13" s="54">
        <f>ROUND(C80/$G80*$G13*10000,0)</f>
        <v>429</v>
      </c>
      <c r="O13" s="54">
        <f>ROUND(D80/$G80*$G13*10000,0)</f>
        <v>215</v>
      </c>
      <c r="P13" s="54">
        <f>ROUND(E80/$G80*$G13*10000,0)</f>
        <v>0</v>
      </c>
      <c r="Q13" s="54">
        <f>ROUND(F80/$G80*$G13*10000,0)</f>
        <v>0</v>
      </c>
      <c r="R13" s="54">
        <v>1</v>
      </c>
      <c r="S13" s="54">
        <v>0</v>
      </c>
      <c r="T13" s="54">
        <f t="shared" si="8"/>
        <v>0</v>
      </c>
      <c r="U13" s="54">
        <f t="shared" si="9"/>
        <v>30</v>
      </c>
      <c r="V13" s="54">
        <v>6</v>
      </c>
      <c r="W13" s="54">
        <f t="shared" si="0"/>
        <v>5.7960000000000003</v>
      </c>
      <c r="X13" s="54">
        <f t="shared" si="1"/>
        <v>5.1479999999999997</v>
      </c>
      <c r="Y13" s="54">
        <f t="shared" si="2"/>
        <v>2.58</v>
      </c>
      <c r="Z13" s="54">
        <f t="shared" si="3"/>
        <v>0</v>
      </c>
      <c r="AA13" s="54">
        <f t="shared" si="4"/>
        <v>0</v>
      </c>
      <c r="AB13" s="54">
        <f t="shared" si="10"/>
        <v>13.523999999999999</v>
      </c>
      <c r="AC13" s="54">
        <f>INDEX(用户升级!$E$3:$E$72,MATCH(IF((关卡!C13-$B$1)&lt;0,1,关卡!C13-$B$1),用户升级!$A$3:$A$72,0))-INDEX(用户升级!$E$3:$E$72,MATCH(IF((关卡!C12-$B$1)&lt;0,1,关卡!C12-$B$1),用户升级!$A$3:$A$72,0))</f>
        <v>1.28</v>
      </c>
      <c r="AD13" s="78">
        <f t="shared" si="5"/>
        <v>6.96</v>
      </c>
      <c r="AE13" s="78">
        <f t="shared" si="11"/>
        <v>7.4188800000000006</v>
      </c>
      <c r="AF13" s="78">
        <f t="shared" si="12"/>
        <v>6.5894399999999997</v>
      </c>
      <c r="AG13" s="78">
        <f t="shared" si="13"/>
        <v>3.3024</v>
      </c>
      <c r="AH13" s="78">
        <f t="shared" si="14"/>
        <v>0</v>
      </c>
      <c r="AI13" s="78">
        <f t="shared" si="15"/>
        <v>0</v>
      </c>
      <c r="AJ13" s="78">
        <f t="shared" si="16"/>
        <v>7.4188800000000006</v>
      </c>
      <c r="AK13" s="78">
        <f t="shared" si="17"/>
        <v>6.5894399999999997</v>
      </c>
      <c r="AL13" s="78">
        <f t="shared" si="18"/>
        <v>3.3024</v>
      </c>
      <c r="AM13" s="78">
        <f t="shared" si="19"/>
        <v>0</v>
      </c>
      <c r="AN13" s="78">
        <f t="shared" si="20"/>
        <v>0</v>
      </c>
      <c r="AO13" s="78">
        <f t="shared" si="21"/>
        <v>64570.982400000001</v>
      </c>
      <c r="AP13" s="78">
        <f t="shared" si="24"/>
        <v>100892.16</v>
      </c>
      <c r="AQ13" s="78">
        <f t="shared" si="25"/>
        <v>8407.68</v>
      </c>
      <c r="AR13" s="78">
        <f t="shared" si="26"/>
        <v>0.25550745600000002</v>
      </c>
      <c r="AS13" s="54">
        <f t="shared" ref="AS13:AS43" si="27">AN13+AR13</f>
        <v>0.25550745600000002</v>
      </c>
      <c r="AT13" s="68"/>
      <c r="AU13" s="54">
        <f t="shared" ref="AU13:AU43" si="28">AS13/AC13*24</f>
        <v>4.7907648000000007</v>
      </c>
      <c r="AV13">
        <v>1.05</v>
      </c>
      <c r="AW13" s="54">
        <f t="shared" ref="AW13:AW43" si="29">1/AU13*100*AV13</f>
        <v>21.917168632448828</v>
      </c>
      <c r="AX13" s="54">
        <v>16</v>
      </c>
      <c r="AY13" s="54">
        <f t="shared" ref="AY13:AY42" si="30">AX13*100</f>
        <v>1600</v>
      </c>
    </row>
    <row r="14" spans="1:51">
      <c r="A14" s="54">
        <v>7</v>
      </c>
      <c r="B14" s="54">
        <f t="shared" si="22"/>
        <v>11</v>
      </c>
      <c r="C14" s="54">
        <f t="shared" si="23"/>
        <v>14</v>
      </c>
      <c r="D14" s="54">
        <v>20</v>
      </c>
      <c r="F14" s="54">
        <f>F13+(F$29-F$13)/16</f>
        <v>3.6250000000000004E-2</v>
      </c>
      <c r="G14" s="74">
        <v>0.11269999999999998</v>
      </c>
      <c r="H14" s="75">
        <v>1</v>
      </c>
      <c r="I14" s="75">
        <v>1</v>
      </c>
      <c r="J14" s="75">
        <v>1</v>
      </c>
      <c r="K14" s="75">
        <v>0</v>
      </c>
      <c r="L14" s="75">
        <v>0</v>
      </c>
      <c r="M14" s="54">
        <f>ROUND(B81/$G81*$G14*10000,0)</f>
        <v>481</v>
      </c>
      <c r="N14" s="54">
        <f>ROUND(C81/$G81*$G14*10000,0)</f>
        <v>427</v>
      </c>
      <c r="O14" s="54">
        <f>ROUND(D81/$G81*$G14*10000,0)</f>
        <v>219</v>
      </c>
      <c r="P14" s="54">
        <f>ROUND(E81/$G81*$G14*10000,0)</f>
        <v>0</v>
      </c>
      <c r="Q14" s="54">
        <f>ROUND(F81/$G81*$G14*10000,0)</f>
        <v>0</v>
      </c>
      <c r="R14" s="54">
        <v>0.7</v>
      </c>
      <c r="S14" s="54">
        <v>0.3</v>
      </c>
      <c r="T14" s="54">
        <f t="shared" si="8"/>
        <v>0</v>
      </c>
      <c r="U14" s="54">
        <f t="shared" si="9"/>
        <v>35.1</v>
      </c>
      <c r="V14" s="54">
        <v>7</v>
      </c>
      <c r="W14" s="54">
        <f t="shared" si="0"/>
        <v>4.9333333333333336</v>
      </c>
      <c r="X14" s="54">
        <f t="shared" si="1"/>
        <v>4.3794871794871799</v>
      </c>
      <c r="Y14" s="54">
        <f t="shared" si="2"/>
        <v>2.2461538461538462</v>
      </c>
      <c r="Z14" s="54">
        <f t="shared" si="3"/>
        <v>0</v>
      </c>
      <c r="AA14" s="54">
        <f t="shared" si="4"/>
        <v>0</v>
      </c>
      <c r="AB14" s="54">
        <f t="shared" si="10"/>
        <v>11.558974358974361</v>
      </c>
      <c r="AC14" s="54">
        <f>INDEX(用户升级!$E$3:$E$72,MATCH(IF((关卡!C14-$B$1)&lt;0,1,关卡!C14-$B$1),用户升级!$A$3:$A$72,0))-INDEX(用户升级!$E$3:$E$72,MATCH(IF((关卡!C13-$B$1)&lt;0,1,关卡!C13-$B$1),用户升级!$A$3:$A$72,0))</f>
        <v>3.0300000000000002</v>
      </c>
      <c r="AD14" s="78">
        <f t="shared" si="5"/>
        <v>9.651250000000001</v>
      </c>
      <c r="AE14" s="78">
        <f t="shared" si="11"/>
        <v>14.948000000000002</v>
      </c>
      <c r="AF14" s="78">
        <f t="shared" si="12"/>
        <v>13.269846153846157</v>
      </c>
      <c r="AG14" s="78">
        <f t="shared" si="13"/>
        <v>6.8058461538461543</v>
      </c>
      <c r="AH14" s="78">
        <f t="shared" si="14"/>
        <v>0</v>
      </c>
      <c r="AI14" s="78">
        <f t="shared" si="15"/>
        <v>0</v>
      </c>
      <c r="AJ14" s="78">
        <f t="shared" si="16"/>
        <v>14.948000000000002</v>
      </c>
      <c r="AK14" s="78">
        <f t="shared" si="17"/>
        <v>13.269846153846157</v>
      </c>
      <c r="AL14" s="78">
        <f t="shared" si="18"/>
        <v>6.8058461538461543</v>
      </c>
      <c r="AM14" s="78">
        <f t="shared" si="19"/>
        <v>0</v>
      </c>
      <c r="AN14" s="78">
        <f t="shared" si="20"/>
        <v>0</v>
      </c>
      <c r="AO14" s="78">
        <f t="shared" si="21"/>
        <v>149523.50769230773</v>
      </c>
      <c r="AP14" s="78">
        <f t="shared" si="24"/>
        <v>98695.384615384624</v>
      </c>
      <c r="AQ14" s="78">
        <f t="shared" si="25"/>
        <v>7049.6703296703299</v>
      </c>
      <c r="AR14" s="78">
        <f t="shared" si="26"/>
        <v>0.52079329230769245</v>
      </c>
      <c r="AS14" s="54">
        <f t="shared" si="27"/>
        <v>0.52079329230769245</v>
      </c>
      <c r="AT14" s="68"/>
      <c r="AU14" s="54">
        <f t="shared" si="28"/>
        <v>4.1250953846153857</v>
      </c>
      <c r="AV14" s="54">
        <v>1.1000000000000001</v>
      </c>
      <c r="AW14" s="54">
        <f t="shared" si="29"/>
        <v>26.666050053108325</v>
      </c>
      <c r="AX14" s="54">
        <v>15.5</v>
      </c>
      <c r="AY14" s="54">
        <f t="shared" si="30"/>
        <v>1550</v>
      </c>
    </row>
    <row r="15" spans="1:51">
      <c r="A15" s="54">
        <v>8</v>
      </c>
      <c r="B15" s="54">
        <f t="shared" si="22"/>
        <v>13</v>
      </c>
      <c r="C15" s="54">
        <f t="shared" si="23"/>
        <v>16</v>
      </c>
      <c r="D15" s="54">
        <v>20</v>
      </c>
      <c r="F15" s="54">
        <f t="shared" ref="F15:F28" si="31">F14+(F$29-F$13)/16</f>
        <v>3.7500000000000006E-2</v>
      </c>
      <c r="G15" s="74">
        <v>0.11597500000000001</v>
      </c>
      <c r="H15" s="75">
        <v>1</v>
      </c>
      <c r="I15" s="75">
        <v>1</v>
      </c>
      <c r="J15" s="75">
        <v>1</v>
      </c>
      <c r="K15" s="75">
        <v>0</v>
      </c>
      <c r="L15" s="75">
        <v>0</v>
      </c>
      <c r="M15" s="54">
        <f>ROUND(B82/$G82*$G15*10000,0)</f>
        <v>494</v>
      </c>
      <c r="N15" s="54">
        <f>ROUND(C82/$G82*$G15*10000,0)</f>
        <v>436</v>
      </c>
      <c r="O15" s="54">
        <f>ROUND(D82/$G82*$G15*10000,0)</f>
        <v>230</v>
      </c>
      <c r="P15" s="54">
        <f>ROUND(E82/$G82*$G15*10000,0)</f>
        <v>0</v>
      </c>
      <c r="Q15" s="54">
        <f>ROUND(F82/$G82*$G15*10000,0)</f>
        <v>0</v>
      </c>
      <c r="R15" s="54">
        <v>0.65</v>
      </c>
      <c r="S15" s="54">
        <f t="shared" ref="S15" si="32">S14+0.05</f>
        <v>0.35</v>
      </c>
      <c r="T15" s="54">
        <f t="shared" si="8"/>
        <v>0</v>
      </c>
      <c r="U15" s="54">
        <f t="shared" si="9"/>
        <v>35.950000000000003</v>
      </c>
      <c r="V15" s="54">
        <v>8</v>
      </c>
      <c r="W15" s="54">
        <f t="shared" si="0"/>
        <v>4.9468706536856741</v>
      </c>
      <c r="X15" s="54">
        <f t="shared" si="1"/>
        <v>4.3660639777468706</v>
      </c>
      <c r="Y15" s="54">
        <f t="shared" si="2"/>
        <v>2.3031988873435325</v>
      </c>
      <c r="Z15" s="54">
        <f t="shared" si="3"/>
        <v>0</v>
      </c>
      <c r="AA15" s="54">
        <f t="shared" si="4"/>
        <v>0</v>
      </c>
      <c r="AB15" s="54">
        <f t="shared" si="10"/>
        <v>11.616133518776076</v>
      </c>
      <c r="AC15" s="54">
        <f>INDEX(用户升级!$E$3:$E$72,MATCH(IF((关卡!C15-$B$1)&lt;0,1,关卡!C15-$B$1),用户升级!$A$3:$A$72,0))-INDEX(用户升级!$E$3:$E$72,MATCH(IF((关卡!C14-$B$1)&lt;0,1,关卡!C14-$B$1),用户升级!$A$3:$A$72,0))</f>
        <v>5.0399999999999991</v>
      </c>
      <c r="AD15" s="78">
        <f t="shared" si="5"/>
        <v>13.04</v>
      </c>
      <c r="AE15" s="78">
        <f t="shared" si="11"/>
        <v>24.932228094575795</v>
      </c>
      <c r="AF15" s="78">
        <f t="shared" si="12"/>
        <v>22.004962447844225</v>
      </c>
      <c r="AG15" s="78">
        <f t="shared" si="13"/>
        <v>11.608122392211403</v>
      </c>
      <c r="AH15" s="78">
        <f t="shared" si="14"/>
        <v>0</v>
      </c>
      <c r="AI15" s="78">
        <f t="shared" si="15"/>
        <v>0</v>
      </c>
      <c r="AJ15" s="78">
        <f t="shared" si="16"/>
        <v>24.932228094575795</v>
      </c>
      <c r="AK15" s="78">
        <f t="shared" si="17"/>
        <v>22.004962447844225</v>
      </c>
      <c r="AL15" s="78">
        <f t="shared" si="18"/>
        <v>11.608122392211403</v>
      </c>
      <c r="AM15" s="78">
        <f t="shared" si="19"/>
        <v>0</v>
      </c>
      <c r="AN15" s="78">
        <f t="shared" si="20"/>
        <v>0</v>
      </c>
      <c r="AO15" s="78">
        <f t="shared" si="21"/>
        <v>281901.7381919332</v>
      </c>
      <c r="AP15" s="78">
        <f t="shared" si="24"/>
        <v>111865.76912378303</v>
      </c>
      <c r="AQ15" s="78">
        <f t="shared" si="25"/>
        <v>6991.6105702364393</v>
      </c>
      <c r="AR15" s="78">
        <f t="shared" si="26"/>
        <v>0.87710972795549358</v>
      </c>
      <c r="AS15" s="54">
        <f t="shared" si="27"/>
        <v>0.87710972795549358</v>
      </c>
      <c r="AT15" s="68"/>
      <c r="AU15" s="54">
        <f t="shared" si="28"/>
        <v>4.1767129902642557</v>
      </c>
      <c r="AV15" s="54">
        <v>1.1499999999999999</v>
      </c>
      <c r="AW15" s="54">
        <f t="shared" si="29"/>
        <v>27.533613218830265</v>
      </c>
      <c r="AX15" s="54">
        <v>15</v>
      </c>
      <c r="AY15" s="54">
        <f t="shared" si="30"/>
        <v>1500</v>
      </c>
    </row>
    <row r="16" spans="1:51">
      <c r="A16" s="54">
        <v>9</v>
      </c>
      <c r="B16" s="54">
        <f t="shared" si="22"/>
        <v>15</v>
      </c>
      <c r="C16" s="54">
        <f t="shared" si="23"/>
        <v>18</v>
      </c>
      <c r="D16" s="54">
        <v>20</v>
      </c>
      <c r="F16" s="54">
        <f t="shared" si="31"/>
        <v>3.8750000000000007E-2</v>
      </c>
      <c r="G16" s="74">
        <v>0.11919999999999999</v>
      </c>
      <c r="H16" s="75">
        <v>1</v>
      </c>
      <c r="I16" s="75">
        <v>1</v>
      </c>
      <c r="J16" s="75">
        <v>1</v>
      </c>
      <c r="K16" s="75">
        <v>0</v>
      </c>
      <c r="L16" s="75">
        <v>0</v>
      </c>
      <c r="M16" s="54">
        <f>ROUND(B83/$G83*$G16*10000,0)</f>
        <v>501</v>
      </c>
      <c r="N16" s="54">
        <f>ROUND(C83/$G83*$G16*10000,0)</f>
        <v>441</v>
      </c>
      <c r="O16" s="54">
        <f>ROUND(D83/$G83*$G16*10000,0)</f>
        <v>238</v>
      </c>
      <c r="P16" s="54">
        <f>ROUND(E83/$G83*$G16*10000,0)</f>
        <v>12</v>
      </c>
      <c r="Q16" s="54">
        <f>ROUND(F83/$G83*$G16*10000,0)</f>
        <v>0</v>
      </c>
      <c r="R16">
        <v>0.6</v>
      </c>
      <c r="S16">
        <v>0.4</v>
      </c>
      <c r="T16" s="54">
        <f t="shared" si="8"/>
        <v>0</v>
      </c>
      <c r="U16" s="54">
        <f t="shared" si="9"/>
        <v>36.799999999999997</v>
      </c>
      <c r="V16" s="54">
        <v>9</v>
      </c>
      <c r="W16" s="54">
        <f t="shared" si="0"/>
        <v>4.9010869565217394</v>
      </c>
      <c r="X16" s="54">
        <f t="shared" si="1"/>
        <v>4.3141304347826086</v>
      </c>
      <c r="Y16" s="54">
        <f t="shared" si="2"/>
        <v>2.3282608695652174</v>
      </c>
      <c r="Z16" s="54">
        <f t="shared" si="3"/>
        <v>0.11739130434782609</v>
      </c>
      <c r="AA16" s="54">
        <f t="shared" si="4"/>
        <v>0</v>
      </c>
      <c r="AB16" s="54">
        <f t="shared" si="10"/>
        <v>11.660869565217393</v>
      </c>
      <c r="AC16" s="54">
        <f>INDEX(用户升级!$E$3:$E$72,MATCH(IF((关卡!C16-$B$1)&lt;0,1,关卡!C16-$B$1),用户升级!$A$3:$A$72,0))-INDEX(用户升级!$E$3:$E$72,MATCH(IF((关卡!C15-$B$1)&lt;0,1,关卡!C15-$B$1),用户升级!$A$3:$A$72,0))</f>
        <v>7.3699999999999992</v>
      </c>
      <c r="AD16" s="78">
        <f t="shared" si="5"/>
        <v>17.291249999999998</v>
      </c>
      <c r="AE16" s="78">
        <f t="shared" si="11"/>
        <v>36.121010869565218</v>
      </c>
      <c r="AF16" s="78">
        <f t="shared" si="12"/>
        <v>31.795141304347823</v>
      </c>
      <c r="AG16" s="78">
        <f t="shared" si="13"/>
        <v>17.159282608695651</v>
      </c>
      <c r="AH16" s="78">
        <f t="shared" si="14"/>
        <v>0.86517391304347824</v>
      </c>
      <c r="AI16" s="78">
        <f t="shared" si="15"/>
        <v>0</v>
      </c>
      <c r="AJ16" s="78">
        <f t="shared" si="16"/>
        <v>36.121010869565218</v>
      </c>
      <c r="AK16" s="78">
        <f t="shared" si="17"/>
        <v>31.795141304347823</v>
      </c>
      <c r="AL16" s="78">
        <f t="shared" si="18"/>
        <v>17.159282608695651</v>
      </c>
      <c r="AM16" s="78">
        <f t="shared" si="19"/>
        <v>0.86517391304347824</v>
      </c>
      <c r="AN16" s="78">
        <f t="shared" si="20"/>
        <v>0</v>
      </c>
      <c r="AO16" s="78">
        <f t="shared" si="21"/>
        <v>477632.23630434781</v>
      </c>
      <c r="AP16" s="78">
        <f t="shared" si="24"/>
        <v>129615.26086956523</v>
      </c>
      <c r="AQ16" s="78">
        <f t="shared" si="25"/>
        <v>7200.847826086957</v>
      </c>
      <c r="AR16" s="78">
        <f t="shared" si="26"/>
        <v>1.4562463108695654</v>
      </c>
      <c r="AS16" s="54">
        <f t="shared" si="27"/>
        <v>1.4562463108695654</v>
      </c>
      <c r="AT16" s="68"/>
      <c r="AU16" s="54">
        <f t="shared" si="28"/>
        <v>4.7421860869565222</v>
      </c>
      <c r="AV16" s="54">
        <v>1.2</v>
      </c>
      <c r="AW16" s="54">
        <f t="shared" si="29"/>
        <v>25.304785134868997</v>
      </c>
      <c r="AX16" s="54">
        <v>14.5</v>
      </c>
      <c r="AY16" s="54">
        <f t="shared" si="30"/>
        <v>1450</v>
      </c>
    </row>
    <row r="17" spans="1:51">
      <c r="A17" s="54">
        <v>10</v>
      </c>
      <c r="B17" s="54">
        <f t="shared" si="22"/>
        <v>17</v>
      </c>
      <c r="C17" s="54">
        <f t="shared" si="23"/>
        <v>20</v>
      </c>
      <c r="D17" s="54">
        <v>20</v>
      </c>
      <c r="F17" s="54">
        <f t="shared" si="31"/>
        <v>4.0000000000000008E-2</v>
      </c>
      <c r="G17" s="74">
        <v>0.12237500000000001</v>
      </c>
      <c r="H17" s="75">
        <v>1</v>
      </c>
      <c r="I17" s="75">
        <v>1</v>
      </c>
      <c r="J17" s="75">
        <v>1</v>
      </c>
      <c r="K17" s="75">
        <v>1</v>
      </c>
      <c r="L17" s="75">
        <v>0</v>
      </c>
      <c r="M17" s="54">
        <f>ROUND(B84/$G84*$G17*10000,0)</f>
        <v>507</v>
      </c>
      <c r="N17" s="54">
        <f>ROUND(C84/$G84*$G17*10000,0)</f>
        <v>445</v>
      </c>
      <c r="O17" s="54">
        <f>ROUND(D84/$G84*$G17*10000,0)</f>
        <v>247</v>
      </c>
      <c r="P17" s="54">
        <f>ROUND(E84/$G84*$G17*10000,0)</f>
        <v>25</v>
      </c>
      <c r="Q17" s="54">
        <f>ROUND(F84/$G84*$G17*10000,0)</f>
        <v>0</v>
      </c>
      <c r="R17" s="54">
        <v>0.55000000000000004</v>
      </c>
      <c r="S17" s="54">
        <v>0.45</v>
      </c>
      <c r="T17" s="54">
        <f t="shared" si="8"/>
        <v>0</v>
      </c>
      <c r="U17" s="54">
        <f t="shared" si="9"/>
        <v>37.650000000000006</v>
      </c>
      <c r="V17" s="54">
        <v>10</v>
      </c>
      <c r="W17" s="54">
        <f t="shared" si="0"/>
        <v>4.8478087649402379</v>
      </c>
      <c r="X17" s="54">
        <f t="shared" si="1"/>
        <v>4.2549800796812747</v>
      </c>
      <c r="Y17" s="54">
        <f t="shared" si="2"/>
        <v>2.3617529880478085</v>
      </c>
      <c r="Z17" s="54">
        <f t="shared" si="3"/>
        <v>0.23904382470119517</v>
      </c>
      <c r="AA17" s="54">
        <f t="shared" si="4"/>
        <v>0</v>
      </c>
      <c r="AB17" s="54">
        <f t="shared" si="10"/>
        <v>11.703585657370516</v>
      </c>
      <c r="AC17" s="54">
        <f>INDEX(用户升级!$E$3:$E$72,MATCH(IF((关卡!C17-$B$1)&lt;0,1,关卡!C17-$B$1),用户升级!$A$3:$A$72,0))-INDEX(用户升级!$E$3:$E$72,MATCH(IF((关卡!C16-$B$1)&lt;0,1,关卡!C16-$B$1),用户升级!$A$3:$A$72,0))</f>
        <v>10.14</v>
      </c>
      <c r="AD17" s="78">
        <f t="shared" si="5"/>
        <v>22.675000000000001</v>
      </c>
      <c r="AE17" s="78">
        <f t="shared" si="11"/>
        <v>49.156780876494018</v>
      </c>
      <c r="AF17" s="78">
        <f t="shared" si="12"/>
        <v>43.145498007968129</v>
      </c>
      <c r="AG17" s="78">
        <f t="shared" si="13"/>
        <v>23.948175298804781</v>
      </c>
      <c r="AH17" s="78">
        <f t="shared" si="14"/>
        <v>2.4239043824701194</v>
      </c>
      <c r="AI17" s="78">
        <f t="shared" si="15"/>
        <v>0</v>
      </c>
      <c r="AJ17" s="78">
        <f t="shared" si="16"/>
        <v>49.156780876494018</v>
      </c>
      <c r="AK17" s="78">
        <f t="shared" si="17"/>
        <v>43.145498007968129</v>
      </c>
      <c r="AL17" s="78">
        <f t="shared" si="18"/>
        <v>23.948175298804781</v>
      </c>
      <c r="AM17" s="78">
        <f t="shared" si="19"/>
        <v>2.4239043824701194</v>
      </c>
      <c r="AN17" s="78">
        <f t="shared" si="20"/>
        <v>0</v>
      </c>
      <c r="AO17" s="78">
        <f t="shared" si="21"/>
        <v>754454.78247011953</v>
      </c>
      <c r="AP17" s="78">
        <f t="shared" si="24"/>
        <v>148807.64940239044</v>
      </c>
      <c r="AQ17" s="78">
        <f t="shared" si="25"/>
        <v>7440.3824701195217</v>
      </c>
      <c r="AR17" s="78">
        <f t="shared" si="26"/>
        <v>2.2532033402390441</v>
      </c>
      <c r="AS17" s="54">
        <f t="shared" si="27"/>
        <v>2.2532033402390441</v>
      </c>
      <c r="AT17" s="68"/>
      <c r="AU17" s="54">
        <f t="shared" si="28"/>
        <v>5.3330256573705181</v>
      </c>
      <c r="AV17" s="54">
        <v>1.25</v>
      </c>
      <c r="AW17" s="54">
        <f t="shared" si="29"/>
        <v>23.438852169639105</v>
      </c>
      <c r="AX17" s="54">
        <v>14</v>
      </c>
      <c r="AY17" s="54">
        <f t="shared" si="30"/>
        <v>1400</v>
      </c>
    </row>
    <row r="18" spans="1:51">
      <c r="A18" s="54">
        <v>11</v>
      </c>
      <c r="B18" s="54">
        <f t="shared" si="22"/>
        <v>19</v>
      </c>
      <c r="C18" s="54">
        <f t="shared" si="23"/>
        <v>22</v>
      </c>
      <c r="D18" s="54">
        <v>20</v>
      </c>
      <c r="F18" s="54">
        <f t="shared" si="31"/>
        <v>4.1250000000000009E-2</v>
      </c>
      <c r="G18" s="74">
        <v>0.12165000000000001</v>
      </c>
      <c r="H18" s="75">
        <v>1</v>
      </c>
      <c r="I18" s="75">
        <v>1</v>
      </c>
      <c r="J18" s="75">
        <v>1</v>
      </c>
      <c r="K18" s="75">
        <v>1</v>
      </c>
      <c r="L18" s="75">
        <v>0</v>
      </c>
      <c r="M18" s="54">
        <f>ROUND(B85/$G85*$G18*10000,0)</f>
        <v>497</v>
      </c>
      <c r="N18" s="54">
        <f>ROUND(C85/$G85*$G18*10000,0)</f>
        <v>434</v>
      </c>
      <c r="O18" s="54">
        <f>ROUND(D85/$G85*$G18*10000,0)</f>
        <v>248</v>
      </c>
      <c r="P18" s="54">
        <f>ROUND(E85/$G85*$G18*10000,0)</f>
        <v>37</v>
      </c>
      <c r="Q18" s="54">
        <f>ROUND(F85/$G85*$G18*10000,0)</f>
        <v>0</v>
      </c>
      <c r="R18">
        <v>0.55000000000000004</v>
      </c>
      <c r="S18" s="54">
        <v>0.45</v>
      </c>
      <c r="T18" s="54">
        <f t="shared" si="8"/>
        <v>0</v>
      </c>
      <c r="U18" s="54">
        <f t="shared" si="9"/>
        <v>37.650000000000006</v>
      </c>
      <c r="V18" s="54">
        <v>11</v>
      </c>
      <c r="W18" s="54">
        <f t="shared" si="0"/>
        <v>4.7521912350597599</v>
      </c>
      <c r="X18" s="54">
        <f t="shared" si="1"/>
        <v>4.1498007968127482</v>
      </c>
      <c r="Y18" s="54">
        <f t="shared" si="2"/>
        <v>2.3713147410358562</v>
      </c>
      <c r="Z18" s="54">
        <f t="shared" si="3"/>
        <v>0.35378486055776887</v>
      </c>
      <c r="AA18" s="54">
        <f t="shared" si="4"/>
        <v>0</v>
      </c>
      <c r="AB18" s="54">
        <f t="shared" si="10"/>
        <v>11.627091633466133</v>
      </c>
      <c r="AC18" s="54">
        <f>INDEX(用户升级!$E$3:$E$72,MATCH(IF((关卡!C18-$B$1)&lt;0,1,关卡!C18-$B$1),用户升级!$A$3:$A$72,0))-INDEX(用户升级!$E$3:$E$72,MATCH(IF((关卡!C17-$B$1)&lt;0,1,关卡!C17-$B$1),用户升级!$A$3:$A$72,0))</f>
        <v>13.370000000000001</v>
      </c>
      <c r="AD18" s="78">
        <f t="shared" si="5"/>
        <v>29.383750000000003</v>
      </c>
      <c r="AE18" s="78">
        <f t="shared" si="11"/>
        <v>63.536796812748996</v>
      </c>
      <c r="AF18" s="78">
        <f t="shared" si="12"/>
        <v>55.48283665338645</v>
      </c>
      <c r="AG18" s="78">
        <f t="shared" si="13"/>
        <v>31.704478087649399</v>
      </c>
      <c r="AH18" s="78">
        <f t="shared" si="14"/>
        <v>4.7301035856573703</v>
      </c>
      <c r="AI18" s="78">
        <f t="shared" si="15"/>
        <v>0</v>
      </c>
      <c r="AJ18" s="78">
        <f t="shared" si="16"/>
        <v>63.536796812748996</v>
      </c>
      <c r="AK18" s="78">
        <f t="shared" si="17"/>
        <v>55.48283665338645</v>
      </c>
      <c r="AL18" s="78">
        <f t="shared" si="18"/>
        <v>31.704478087649399</v>
      </c>
      <c r="AM18" s="78">
        <f t="shared" si="19"/>
        <v>4.7301035856573703</v>
      </c>
      <c r="AN18" s="78">
        <f t="shared" si="20"/>
        <v>0</v>
      </c>
      <c r="AO18" s="78">
        <f t="shared" si="21"/>
        <v>1118158.1354581672</v>
      </c>
      <c r="AP18" s="78">
        <f t="shared" si="24"/>
        <v>167263.74501992029</v>
      </c>
      <c r="AQ18" s="78">
        <f t="shared" si="25"/>
        <v>7602.8975009054675</v>
      </c>
      <c r="AR18" s="78">
        <f t="shared" si="26"/>
        <v>3.2578141003984067</v>
      </c>
      <c r="AS18" s="54">
        <f t="shared" si="27"/>
        <v>3.2578141003984067</v>
      </c>
      <c r="AT18" s="68"/>
      <c r="AU18" s="54">
        <f t="shared" si="28"/>
        <v>5.8479834262948209</v>
      </c>
      <c r="AV18" s="54">
        <v>1.3</v>
      </c>
      <c r="AW18" s="54">
        <f t="shared" si="29"/>
        <v>22.229885162715949</v>
      </c>
      <c r="AX18" s="54">
        <v>13.5</v>
      </c>
      <c r="AY18" s="54">
        <f t="shared" si="30"/>
        <v>1350</v>
      </c>
    </row>
    <row r="19" spans="1:51">
      <c r="A19" s="54">
        <v>12</v>
      </c>
      <c r="B19" s="54">
        <f t="shared" si="22"/>
        <v>21</v>
      </c>
      <c r="C19" s="54">
        <f t="shared" si="23"/>
        <v>24</v>
      </c>
      <c r="D19" s="54">
        <v>20</v>
      </c>
      <c r="F19" s="54">
        <f t="shared" si="31"/>
        <v>4.250000000000001E-2</v>
      </c>
      <c r="G19" s="74">
        <v>0.12474999999999999</v>
      </c>
      <c r="H19" s="75">
        <v>1</v>
      </c>
      <c r="I19" s="75">
        <v>1</v>
      </c>
      <c r="J19" s="75">
        <v>1</v>
      </c>
      <c r="K19" s="75">
        <v>1</v>
      </c>
      <c r="L19" s="75">
        <v>0</v>
      </c>
      <c r="M19" s="54">
        <f>ROUND(B86/$G86*$G19*10000,0)</f>
        <v>502</v>
      </c>
      <c r="N19" s="54">
        <f>ROUND(C86/$G86*$G19*10000,0)</f>
        <v>437</v>
      </c>
      <c r="O19" s="54">
        <f>ROUND(D86/$G86*$G19*10000,0)</f>
        <v>257</v>
      </c>
      <c r="P19" s="54">
        <f>ROUND(E86/$G86*$G19*10000,0)</f>
        <v>51</v>
      </c>
      <c r="Q19" s="54">
        <f>ROUND(F86/$G86*$G19*10000,0)</f>
        <v>0</v>
      </c>
      <c r="R19" s="54">
        <f t="shared" ref="R19:R23" si="33">R17-0.05</f>
        <v>0.5</v>
      </c>
      <c r="S19" s="54">
        <v>0.5</v>
      </c>
      <c r="T19" s="54">
        <f t="shared" si="8"/>
        <v>0</v>
      </c>
      <c r="U19" s="54">
        <f t="shared" si="9"/>
        <v>38.5</v>
      </c>
      <c r="V19" s="54">
        <v>12</v>
      </c>
      <c r="W19" s="54">
        <f t="shared" si="0"/>
        <v>4.6940259740259744</v>
      </c>
      <c r="X19" s="54">
        <f t="shared" si="1"/>
        <v>4.0862337662337662</v>
      </c>
      <c r="Y19" s="54">
        <f t="shared" si="2"/>
        <v>2.403116883116883</v>
      </c>
      <c r="Z19" s="54">
        <f t="shared" si="3"/>
        <v>0.47688311688311691</v>
      </c>
      <c r="AA19" s="54">
        <f t="shared" si="4"/>
        <v>0</v>
      </c>
      <c r="AB19" s="54">
        <f t="shared" si="10"/>
        <v>11.660259740259741</v>
      </c>
      <c r="AC19" s="54">
        <f>INDEX(用户升级!$E$3:$E$72,MATCH(IF((关卡!C19-$B$1)&lt;0,1,关卡!C19-$B$1),用户升级!$A$3:$A$72,0))-INDEX(用户升级!$E$3:$E$72,MATCH(IF((关卡!C18-$B$1)&lt;0,1,关卡!C18-$B$1),用户升级!$A$3:$A$72,0))</f>
        <v>17.03</v>
      </c>
      <c r="AD19" s="78">
        <f t="shared" si="5"/>
        <v>37.545000000000002</v>
      </c>
      <c r="AE19" s="78">
        <f t="shared" si="11"/>
        <v>79.939262337662356</v>
      </c>
      <c r="AF19" s="78">
        <f t="shared" si="12"/>
        <v>69.588561038961046</v>
      </c>
      <c r="AG19" s="78">
        <f t="shared" si="13"/>
        <v>40.925080519480517</v>
      </c>
      <c r="AH19" s="78">
        <f t="shared" si="14"/>
        <v>8.1213194805194817</v>
      </c>
      <c r="AI19" s="78">
        <f t="shared" si="15"/>
        <v>0</v>
      </c>
      <c r="AJ19" s="78">
        <f t="shared" si="16"/>
        <v>79.939262337662356</v>
      </c>
      <c r="AK19" s="78">
        <f t="shared" si="17"/>
        <v>69.588561038961046</v>
      </c>
      <c r="AL19" s="78">
        <f t="shared" si="18"/>
        <v>40.925080519480517</v>
      </c>
      <c r="AM19" s="78">
        <f t="shared" si="19"/>
        <v>8.1213194805194817</v>
      </c>
      <c r="AN19" s="78">
        <f t="shared" si="20"/>
        <v>0</v>
      </c>
      <c r="AO19" s="78">
        <f t="shared" si="21"/>
        <v>1605756.8421818181</v>
      </c>
      <c r="AP19" s="78">
        <f t="shared" si="24"/>
        <v>188579.7818181818</v>
      </c>
      <c r="AQ19" s="78">
        <f t="shared" si="25"/>
        <v>7857.4909090909086</v>
      </c>
      <c r="AR19" s="78">
        <f t="shared" si="26"/>
        <v>4.5712518732467542</v>
      </c>
      <c r="AS19" s="54">
        <f t="shared" si="27"/>
        <v>4.5712518732467542</v>
      </c>
      <c r="AT19" s="68"/>
      <c r="AU19" s="54">
        <f t="shared" si="28"/>
        <v>6.4421635324675339</v>
      </c>
      <c r="AV19" s="54">
        <v>1.35</v>
      </c>
      <c r="AW19" s="54">
        <f t="shared" si="29"/>
        <v>20.955692807178885</v>
      </c>
      <c r="AX19" s="54">
        <v>13</v>
      </c>
      <c r="AY19" s="54">
        <f t="shared" si="30"/>
        <v>1300</v>
      </c>
    </row>
    <row r="20" spans="1:51">
      <c r="A20" s="54">
        <v>13</v>
      </c>
      <c r="B20" s="54">
        <f t="shared" si="22"/>
        <v>23</v>
      </c>
      <c r="C20" s="54">
        <f t="shared" si="23"/>
        <v>26</v>
      </c>
      <c r="D20" s="54">
        <v>20</v>
      </c>
      <c r="F20" s="54">
        <f t="shared" si="31"/>
        <v>4.3750000000000011E-2</v>
      </c>
      <c r="G20" s="74">
        <v>0.16200000000000001</v>
      </c>
      <c r="H20" s="75">
        <v>1</v>
      </c>
      <c r="I20" s="75">
        <v>1</v>
      </c>
      <c r="J20" s="75">
        <v>1</v>
      </c>
      <c r="K20" s="75">
        <v>1</v>
      </c>
      <c r="L20" s="75">
        <v>0</v>
      </c>
      <c r="M20" s="54">
        <f>ROUND(B87/$G87*$G20*10000,0)</f>
        <v>641</v>
      </c>
      <c r="N20" s="54">
        <f>ROUND(C87/$G87*$G20*10000,0)</f>
        <v>557</v>
      </c>
      <c r="O20" s="54">
        <f>ROUND(D87/$G87*$G20*10000,0)</f>
        <v>338</v>
      </c>
      <c r="P20" s="54">
        <f>ROUND(E87/$G87*$G20*10000,0)</f>
        <v>84</v>
      </c>
      <c r="Q20" s="54">
        <f>ROUND(F87/$G87*$G20*10000,0)</f>
        <v>0</v>
      </c>
      <c r="R20" s="54">
        <f t="shared" si="33"/>
        <v>0.5</v>
      </c>
      <c r="S20" s="54">
        <v>0.5</v>
      </c>
      <c r="T20" s="54">
        <f t="shared" ref="T20:T23" si="34">1-R20-S20</f>
        <v>0</v>
      </c>
      <c r="U20" s="54">
        <f t="shared" si="9"/>
        <v>38.5</v>
      </c>
      <c r="V20" s="54">
        <v>13</v>
      </c>
      <c r="W20" s="54">
        <f t="shared" si="0"/>
        <v>5.9937662337662339</v>
      </c>
      <c r="X20" s="54">
        <f t="shared" si="1"/>
        <v>5.2083116883116887</v>
      </c>
      <c r="Y20" s="54">
        <f t="shared" si="2"/>
        <v>3.1605194805194805</v>
      </c>
      <c r="Z20" s="54">
        <f t="shared" si="3"/>
        <v>0.78545454545454541</v>
      </c>
      <c r="AA20" s="54">
        <f t="shared" si="4"/>
        <v>0</v>
      </c>
      <c r="AB20" s="54">
        <f t="shared" si="10"/>
        <v>15.148051948051949</v>
      </c>
      <c r="AC20" s="54">
        <f>INDEX(用户升级!$E$3:$E$72,MATCH(IF((关卡!C20-$B$1)&lt;0,1,关卡!C20-$B$1),用户升级!$A$3:$A$72,0))-INDEX(用户升级!$E$3:$E$72,MATCH(IF((关卡!C19-$B$1)&lt;0,1,关卡!C19-$B$1),用户升级!$A$3:$A$72,0))</f>
        <v>21.15</v>
      </c>
      <c r="AD20" s="78">
        <f t="shared" si="5"/>
        <v>47.368749999999999</v>
      </c>
      <c r="AE20" s="78">
        <f t="shared" si="11"/>
        <v>126.76815584415584</v>
      </c>
      <c r="AF20" s="78">
        <f t="shared" si="12"/>
        <v>110.1557922077922</v>
      </c>
      <c r="AG20" s="78">
        <f t="shared" si="13"/>
        <v>66.844987012987005</v>
      </c>
      <c r="AH20" s="78">
        <f t="shared" si="14"/>
        <v>16.612363636363636</v>
      </c>
      <c r="AI20" s="78">
        <f t="shared" si="15"/>
        <v>0</v>
      </c>
      <c r="AJ20" s="78">
        <f t="shared" si="16"/>
        <v>126.76815584415584</v>
      </c>
      <c r="AK20" s="78">
        <f t="shared" si="17"/>
        <v>110.1557922077922</v>
      </c>
      <c r="AL20" s="78">
        <f t="shared" si="18"/>
        <v>66.844987012987005</v>
      </c>
      <c r="AM20" s="78">
        <f t="shared" si="19"/>
        <v>16.612363636363636</v>
      </c>
      <c r="AN20" s="78">
        <f t="shared" si="20"/>
        <v>0</v>
      </c>
      <c r="AO20" s="78">
        <f t="shared" si="21"/>
        <v>2898204.8259740258</v>
      </c>
      <c r="AP20" s="78">
        <f t="shared" si="24"/>
        <v>274061.92207792209</v>
      </c>
      <c r="AQ20" s="78">
        <f t="shared" si="25"/>
        <v>10540.843156843157</v>
      </c>
      <c r="AR20" s="78">
        <f t="shared" si="26"/>
        <v>8.070879553246753</v>
      </c>
      <c r="AS20" s="54">
        <f t="shared" si="27"/>
        <v>8.070879553246753</v>
      </c>
      <c r="AT20" s="68"/>
      <c r="AU20" s="54">
        <f t="shared" si="28"/>
        <v>9.1584448831168821</v>
      </c>
      <c r="AV20" s="54">
        <v>1.4</v>
      </c>
      <c r="AW20" s="54">
        <f t="shared" si="29"/>
        <v>15.286438012864249</v>
      </c>
      <c r="AX20" s="54">
        <v>12.5</v>
      </c>
      <c r="AY20" s="54">
        <f t="shared" si="30"/>
        <v>1250</v>
      </c>
    </row>
    <row r="21" spans="1:51">
      <c r="A21" s="54">
        <v>14</v>
      </c>
      <c r="B21" s="54">
        <f t="shared" si="22"/>
        <v>25</v>
      </c>
      <c r="C21" s="54">
        <f t="shared" si="23"/>
        <v>28</v>
      </c>
      <c r="D21" s="54">
        <v>20</v>
      </c>
      <c r="F21" s="54">
        <f t="shared" si="31"/>
        <v>4.5000000000000012E-2</v>
      </c>
      <c r="G21" s="74">
        <v>0.161</v>
      </c>
      <c r="H21" s="75">
        <v>1</v>
      </c>
      <c r="I21" s="75">
        <v>1</v>
      </c>
      <c r="J21" s="75">
        <v>1</v>
      </c>
      <c r="K21" s="75">
        <v>1</v>
      </c>
      <c r="L21" s="75">
        <v>0</v>
      </c>
      <c r="M21" s="54">
        <f>ROUND(B88/$G88*$G21*10000,0)</f>
        <v>630</v>
      </c>
      <c r="N21" s="54">
        <f>ROUND(C88/$G88*$G21*10000,0)</f>
        <v>545</v>
      </c>
      <c r="O21" s="54">
        <f>ROUND(D88/$G88*$G21*10000,0)</f>
        <v>341</v>
      </c>
      <c r="P21" s="54">
        <f>ROUND(E88/$G88*$G21*10000,0)</f>
        <v>94</v>
      </c>
      <c r="Q21" s="54">
        <f>ROUND(F88/$G88*$G21*10000,0)</f>
        <v>0</v>
      </c>
      <c r="R21" s="54">
        <v>0.5</v>
      </c>
      <c r="S21" s="54">
        <v>0.5</v>
      </c>
      <c r="T21" s="54">
        <f t="shared" si="34"/>
        <v>0</v>
      </c>
      <c r="U21" s="54">
        <f t="shared" si="9"/>
        <v>38.5</v>
      </c>
      <c r="V21" s="54">
        <v>14</v>
      </c>
      <c r="W21" s="54">
        <f t="shared" si="0"/>
        <v>5.8909090909090907</v>
      </c>
      <c r="X21" s="54">
        <f t="shared" si="1"/>
        <v>5.0961038961038962</v>
      </c>
      <c r="Y21" s="54">
        <f t="shared" si="2"/>
        <v>3.1885714285714286</v>
      </c>
      <c r="Z21" s="54">
        <f t="shared" si="3"/>
        <v>0.87896103896103894</v>
      </c>
      <c r="AA21" s="54">
        <f t="shared" si="4"/>
        <v>0</v>
      </c>
      <c r="AB21" s="54">
        <f t="shared" si="10"/>
        <v>15.054545454545455</v>
      </c>
      <c r="AC21" s="54">
        <f>INDEX(用户升级!$E$3:$E$72,MATCH(IF((关卡!C21-$B$1)&lt;0,1,关卡!C21-$B$1),用户升级!$A$3:$A$72,0))-INDEX(用户升级!$E$3:$E$72,MATCH(IF((关卡!C20-$B$1)&lt;0,1,关卡!C20-$B$1),用户升级!$A$3:$A$72,0))</f>
        <v>24.739999999999995</v>
      </c>
      <c r="AD21" s="78">
        <f t="shared" si="5"/>
        <v>57.294999999999987</v>
      </c>
      <c r="AE21" s="78">
        <f t="shared" si="11"/>
        <v>145.74109090909087</v>
      </c>
      <c r="AF21" s="78">
        <f t="shared" si="12"/>
        <v>126.07761038961037</v>
      </c>
      <c r="AG21" s="78">
        <f t="shared" si="13"/>
        <v>78.885257142857128</v>
      </c>
      <c r="AH21" s="78">
        <f t="shared" si="14"/>
        <v>21.745496103896098</v>
      </c>
      <c r="AI21" s="78">
        <f t="shared" si="15"/>
        <v>0</v>
      </c>
      <c r="AJ21" s="78">
        <f t="shared" si="16"/>
        <v>145.74109090909087</v>
      </c>
      <c r="AK21" s="78">
        <f t="shared" si="17"/>
        <v>126.07761038961037</v>
      </c>
      <c r="AL21" s="78">
        <f t="shared" si="18"/>
        <v>78.885257142857128</v>
      </c>
      <c r="AM21" s="78">
        <f t="shared" si="19"/>
        <v>21.745496103896098</v>
      </c>
      <c r="AN21" s="78">
        <f t="shared" si="20"/>
        <v>0</v>
      </c>
      <c r="AO21" s="78">
        <f t="shared" si="21"/>
        <v>3695785.8638961031</v>
      </c>
      <c r="AP21" s="78">
        <f t="shared" si="24"/>
        <v>298770.07792207791</v>
      </c>
      <c r="AQ21" s="78">
        <f t="shared" si="25"/>
        <v>10670.359925788496</v>
      </c>
      <c r="AR21" s="78">
        <f t="shared" si="26"/>
        <v>9.8817086337662321</v>
      </c>
      <c r="AS21" s="54">
        <f t="shared" si="27"/>
        <v>9.8817086337662321</v>
      </c>
      <c r="AT21" s="68"/>
      <c r="AU21" s="54">
        <f t="shared" si="28"/>
        <v>9.5861361038961057</v>
      </c>
      <c r="AV21" s="54">
        <v>1.45</v>
      </c>
      <c r="AW21" s="54">
        <f t="shared" si="29"/>
        <v>15.126010983827724</v>
      </c>
      <c r="AX21" s="54">
        <v>12</v>
      </c>
      <c r="AY21" s="54">
        <f t="shared" si="30"/>
        <v>1200</v>
      </c>
    </row>
    <row r="22" spans="1:51">
      <c r="A22" s="54">
        <v>15</v>
      </c>
      <c r="B22" s="54">
        <f t="shared" si="22"/>
        <v>27</v>
      </c>
      <c r="C22" s="54">
        <f t="shared" si="23"/>
        <v>30</v>
      </c>
      <c r="D22" s="54">
        <v>20</v>
      </c>
      <c r="F22" s="54">
        <f t="shared" si="31"/>
        <v>4.6250000000000013E-2</v>
      </c>
      <c r="G22" s="74">
        <v>0.16</v>
      </c>
      <c r="H22" s="75">
        <v>1</v>
      </c>
      <c r="I22" s="75">
        <v>1</v>
      </c>
      <c r="J22" s="75">
        <v>1</v>
      </c>
      <c r="K22" s="75">
        <v>1</v>
      </c>
      <c r="L22" s="75">
        <v>0</v>
      </c>
      <c r="M22" s="54">
        <f>ROUND(B89/$G89*$G22*10000,0)</f>
        <v>619</v>
      </c>
      <c r="N22" s="54">
        <f>ROUND(C89/$G89*$G22*10000,0)</f>
        <v>533</v>
      </c>
      <c r="O22" s="54">
        <f>ROUND(D89/$G89*$G22*10000,0)</f>
        <v>344</v>
      </c>
      <c r="P22" s="54">
        <f>ROUND(E89/$G89*$G22*10000,0)</f>
        <v>103</v>
      </c>
      <c r="Q22" s="54">
        <f>ROUND(F89/$G89*$G22*10000,0)</f>
        <v>0</v>
      </c>
      <c r="R22" s="54">
        <v>0.5</v>
      </c>
      <c r="S22" s="54">
        <v>0.5</v>
      </c>
      <c r="T22" s="54">
        <f t="shared" si="34"/>
        <v>0</v>
      </c>
      <c r="U22" s="54">
        <f t="shared" si="9"/>
        <v>38.5</v>
      </c>
      <c r="V22" s="54">
        <v>15</v>
      </c>
      <c r="W22" s="54">
        <f t="shared" si="0"/>
        <v>5.7880519480519483</v>
      </c>
      <c r="X22" s="54">
        <f t="shared" si="1"/>
        <v>4.9838961038961038</v>
      </c>
      <c r="Y22" s="54">
        <f t="shared" si="2"/>
        <v>3.2166233766233767</v>
      </c>
      <c r="Z22" s="54">
        <f t="shared" si="3"/>
        <v>0.96311688311688315</v>
      </c>
      <c r="AA22" s="54">
        <f t="shared" si="4"/>
        <v>0</v>
      </c>
      <c r="AB22" s="54">
        <f t="shared" si="10"/>
        <v>14.951688311688311</v>
      </c>
      <c r="AC22" s="54">
        <f>INDEX(用户升级!$E$3:$E$72,MATCH(IF((关卡!C22-$B$1)&lt;0,1,关卡!C22-$B$1),用户升级!$A$3:$A$72,0))-INDEX(用户升级!$E$3:$E$72,MATCH(IF((关卡!C21-$B$1)&lt;0,1,关卡!C21-$B$1),用户升级!$A$3:$A$72,0))</f>
        <v>28.38000000000001</v>
      </c>
      <c r="AD22" s="78">
        <f t="shared" si="5"/>
        <v>68.212500000000006</v>
      </c>
      <c r="AE22" s="78">
        <f t="shared" si="11"/>
        <v>164.26491428571435</v>
      </c>
      <c r="AF22" s="78">
        <f t="shared" si="12"/>
        <v>141.44297142857147</v>
      </c>
      <c r="AG22" s="78">
        <f t="shared" si="13"/>
        <v>91.28777142857146</v>
      </c>
      <c r="AH22" s="78">
        <f t="shared" si="14"/>
        <v>27.333257142857153</v>
      </c>
      <c r="AI22" s="78">
        <f t="shared" si="15"/>
        <v>0</v>
      </c>
      <c r="AJ22" s="78">
        <f t="shared" si="16"/>
        <v>164.26491428571435</v>
      </c>
      <c r="AK22" s="78">
        <f t="shared" si="17"/>
        <v>141.44297142857147</v>
      </c>
      <c r="AL22" s="78">
        <f t="shared" si="18"/>
        <v>91.28777142857146</v>
      </c>
      <c r="AM22" s="78">
        <f t="shared" si="19"/>
        <v>27.333257142857153</v>
      </c>
      <c r="AN22" s="78">
        <f t="shared" si="20"/>
        <v>0</v>
      </c>
      <c r="AO22" s="78">
        <f t="shared" si="21"/>
        <v>4589996.9142857157</v>
      </c>
      <c r="AP22" s="78">
        <f t="shared" si="24"/>
        <v>323467.01298701297</v>
      </c>
      <c r="AQ22" s="78">
        <f t="shared" si="25"/>
        <v>10782.233766233765</v>
      </c>
      <c r="AR22" s="78">
        <f t="shared" si="26"/>
        <v>11.788276525714291</v>
      </c>
      <c r="AS22" s="54">
        <f t="shared" si="27"/>
        <v>11.788276525714291</v>
      </c>
      <c r="AT22" s="68"/>
      <c r="AU22" s="54">
        <f t="shared" si="28"/>
        <v>9.9689442077922088</v>
      </c>
      <c r="AV22" s="54">
        <v>1.5</v>
      </c>
      <c r="AW22" s="54">
        <f t="shared" si="29"/>
        <v>15.046728808327842</v>
      </c>
      <c r="AX22" s="54">
        <v>11.5</v>
      </c>
      <c r="AY22" s="54">
        <f t="shared" si="30"/>
        <v>1150</v>
      </c>
    </row>
    <row r="23" spans="1:51">
      <c r="A23" s="54">
        <v>16</v>
      </c>
      <c r="B23" s="54">
        <f t="shared" si="22"/>
        <v>29</v>
      </c>
      <c r="C23" s="54">
        <f t="shared" si="23"/>
        <v>32</v>
      </c>
      <c r="D23" s="54">
        <v>20</v>
      </c>
      <c r="F23" s="54">
        <f t="shared" si="31"/>
        <v>4.7500000000000014E-2</v>
      </c>
      <c r="G23" s="74">
        <v>0.17390000000000003</v>
      </c>
      <c r="H23" s="75">
        <v>1</v>
      </c>
      <c r="I23" s="75">
        <v>1</v>
      </c>
      <c r="J23" s="75">
        <v>1</v>
      </c>
      <c r="K23" s="75">
        <v>1</v>
      </c>
      <c r="L23" s="75">
        <v>0</v>
      </c>
      <c r="M23" s="54">
        <f>ROUND(B90/$G90*$G23*10000,0)</f>
        <v>665</v>
      </c>
      <c r="N23" s="54">
        <f>ROUND(C90/$G90*$G23*10000,0)</f>
        <v>570</v>
      </c>
      <c r="O23" s="54">
        <f>ROUND(D90/$G90*$G23*10000,0)</f>
        <v>380</v>
      </c>
      <c r="P23" s="54">
        <f>ROUND(E90/$G90*$G23*10000,0)</f>
        <v>124</v>
      </c>
      <c r="Q23" s="54">
        <f>ROUND(F90/$G90*$G23*10000,0)</f>
        <v>0</v>
      </c>
      <c r="R23" s="54">
        <f t="shared" si="33"/>
        <v>0.45</v>
      </c>
      <c r="S23" s="54">
        <v>0.5</v>
      </c>
      <c r="T23" s="54">
        <f t="shared" si="34"/>
        <v>5.0000000000000044E-2</v>
      </c>
      <c r="U23" s="54">
        <f t="shared" si="9"/>
        <v>39.85</v>
      </c>
      <c r="V23" s="54">
        <v>16</v>
      </c>
      <c r="W23" s="54">
        <f t="shared" si="0"/>
        <v>6.0075282308657467</v>
      </c>
      <c r="X23" s="54">
        <f t="shared" si="1"/>
        <v>5.14930991217064</v>
      </c>
      <c r="Y23" s="54">
        <f t="shared" si="2"/>
        <v>3.4328732747804267</v>
      </c>
      <c r="Z23" s="54">
        <f t="shared" si="3"/>
        <v>1.1202007528230866</v>
      </c>
      <c r="AA23" s="54">
        <f t="shared" si="4"/>
        <v>0</v>
      </c>
      <c r="AB23" s="54">
        <f t="shared" si="10"/>
        <v>15.7099121706399</v>
      </c>
      <c r="AC23" s="54">
        <f>INDEX(用户升级!$E$3:$E$72,MATCH(IF((关卡!C23-$B$1)&lt;0,1,关卡!C23-$B$1),用户升级!$A$3:$A$72,0))-INDEX(用户升级!$E$3:$E$72,MATCH(IF((关卡!C22-$B$1)&lt;0,1,关卡!C22-$B$1),用户升级!$A$3:$A$72,0))</f>
        <v>32.359999999999985</v>
      </c>
      <c r="AD23" s="78">
        <f t="shared" si="5"/>
        <v>80.71999999999997</v>
      </c>
      <c r="AE23" s="78">
        <f t="shared" si="11"/>
        <v>194.40361355081546</v>
      </c>
      <c r="AF23" s="78">
        <f t="shared" si="12"/>
        <v>166.63166875784182</v>
      </c>
      <c r="AG23" s="78">
        <f t="shared" si="13"/>
        <v>111.08777917189455</v>
      </c>
      <c r="AH23" s="78">
        <f t="shared" si="14"/>
        <v>36.249696361355063</v>
      </c>
      <c r="AI23" s="78">
        <f t="shared" si="15"/>
        <v>0</v>
      </c>
      <c r="AJ23" s="78">
        <f t="shared" si="16"/>
        <v>194.40361355081546</v>
      </c>
      <c r="AK23" s="78">
        <f t="shared" si="17"/>
        <v>166.63166875784182</v>
      </c>
      <c r="AL23" s="78">
        <f t="shared" si="18"/>
        <v>111.08777917189455</v>
      </c>
      <c r="AM23" s="78">
        <f t="shared" si="19"/>
        <v>36.249696361355063</v>
      </c>
      <c r="AN23" s="78">
        <f t="shared" si="20"/>
        <v>0</v>
      </c>
      <c r="AO23" s="78">
        <f t="shared" si="21"/>
        <v>5984795.6356336232</v>
      </c>
      <c r="AP23" s="78">
        <f t="shared" si="24"/>
        <v>369888.48180677538</v>
      </c>
      <c r="AQ23" s="78">
        <f t="shared" si="25"/>
        <v>11559.015056461731</v>
      </c>
      <c r="AR23" s="78">
        <f t="shared" si="26"/>
        <v>14.842788978670008</v>
      </c>
      <c r="AS23" s="54">
        <f t="shared" si="27"/>
        <v>14.842788978670008</v>
      </c>
      <c r="AT23" s="68"/>
      <c r="AU23" s="54">
        <f t="shared" si="28"/>
        <v>11.008248933500628</v>
      </c>
      <c r="AV23" s="54">
        <v>1.55</v>
      </c>
      <c r="AW23" s="54">
        <f t="shared" si="29"/>
        <v>14.080350193417178</v>
      </c>
      <c r="AX23" s="54">
        <v>11</v>
      </c>
      <c r="AY23" s="54">
        <f t="shared" si="30"/>
        <v>1100</v>
      </c>
    </row>
    <row r="24" spans="1:51">
      <c r="A24" s="54">
        <v>17</v>
      </c>
      <c r="B24" s="54">
        <f t="shared" si="22"/>
        <v>31</v>
      </c>
      <c r="C24" s="54">
        <f t="shared" si="23"/>
        <v>34</v>
      </c>
      <c r="D24" s="54">
        <v>20</v>
      </c>
      <c r="F24" s="54">
        <f t="shared" si="31"/>
        <v>4.8750000000000016E-2</v>
      </c>
      <c r="G24" s="74">
        <v>0.17649999999999999</v>
      </c>
      <c r="H24" s="75">
        <v>1</v>
      </c>
      <c r="I24" s="75">
        <v>1</v>
      </c>
      <c r="J24" s="75">
        <v>1</v>
      </c>
      <c r="K24" s="75">
        <v>1</v>
      </c>
      <c r="L24" s="75">
        <v>0</v>
      </c>
      <c r="M24" s="54">
        <f>ROUND(B91/$G91*$G24*10000,0)</f>
        <v>667</v>
      </c>
      <c r="N24" s="54">
        <f>ROUND(C91/$G91*$G24*10000,0)</f>
        <v>569</v>
      </c>
      <c r="O24" s="54">
        <f>ROUND(D91/$G91*$G24*10000,0)</f>
        <v>392</v>
      </c>
      <c r="P24" s="54">
        <f>ROUND(E91/$G91*$G24*10000,0)</f>
        <v>137</v>
      </c>
      <c r="Q24" s="54">
        <f>ROUND(F91/$G91*$G24*10000,0)</f>
        <v>0</v>
      </c>
      <c r="R24">
        <v>0.3</v>
      </c>
      <c r="S24">
        <v>0.55000000000000004</v>
      </c>
      <c r="T24" s="54">
        <f t="shared" si="8"/>
        <v>0.14999999999999991</v>
      </c>
      <c r="U24" s="54">
        <f t="shared" si="9"/>
        <v>43.4</v>
      </c>
      <c r="V24" s="54">
        <v>17</v>
      </c>
      <c r="W24" s="54">
        <f t="shared" si="0"/>
        <v>5.5327188940092169</v>
      </c>
      <c r="X24" s="54">
        <f t="shared" si="1"/>
        <v>4.7198156682027648</v>
      </c>
      <c r="Y24" s="54">
        <f t="shared" si="2"/>
        <v>3.2516129032258063</v>
      </c>
      <c r="Z24" s="54">
        <f t="shared" si="3"/>
        <v>1.1364055299539171</v>
      </c>
      <c r="AA24" s="54">
        <f t="shared" si="4"/>
        <v>0</v>
      </c>
      <c r="AB24" s="54">
        <f t="shared" si="10"/>
        <v>14.640552995391705</v>
      </c>
      <c r="AC24" s="54">
        <f>INDEX(用户升级!$E$3:$E$72,MATCH(IF((关卡!C24-$B$1)&lt;0,1,关卡!C24-$B$1),用户升级!$A$3:$A$72,0))-INDEX(用户升级!$E$3:$E$72,MATCH(IF((关卡!C23-$B$1)&lt;0,1,关卡!C23-$B$1),用户升级!$A$3:$A$72,0))</f>
        <v>36.640000000000015</v>
      </c>
      <c r="AD24" s="78">
        <f t="shared" si="5"/>
        <v>94.860000000000028</v>
      </c>
      <c r="AE24" s="78">
        <f t="shared" si="11"/>
        <v>202.71882027649778</v>
      </c>
      <c r="AF24" s="78">
        <f t="shared" si="12"/>
        <v>172.93404608294938</v>
      </c>
      <c r="AG24" s="78">
        <f t="shared" si="13"/>
        <v>119.13909677419359</v>
      </c>
      <c r="AH24" s="78">
        <f t="shared" si="14"/>
        <v>41.637898617511539</v>
      </c>
      <c r="AI24" s="78">
        <f t="shared" si="15"/>
        <v>0</v>
      </c>
      <c r="AJ24" s="78">
        <f t="shared" si="16"/>
        <v>202.71882027649778</v>
      </c>
      <c r="AK24" s="78">
        <f t="shared" si="17"/>
        <v>172.93404608294938</v>
      </c>
      <c r="AL24" s="78">
        <f t="shared" si="18"/>
        <v>119.13909677419359</v>
      </c>
      <c r="AM24" s="78">
        <f t="shared" si="19"/>
        <v>41.637898617511539</v>
      </c>
      <c r="AN24" s="78">
        <f t="shared" si="20"/>
        <v>0</v>
      </c>
      <c r="AO24" s="78">
        <f t="shared" si="21"/>
        <v>6835696.8552995417</v>
      </c>
      <c r="AP24" s="78">
        <f t="shared" si="24"/>
        <v>373127.55760368664</v>
      </c>
      <c r="AQ24" s="78">
        <f t="shared" si="25"/>
        <v>10974.339929520196</v>
      </c>
      <c r="AR24" s="78">
        <f t="shared" si="26"/>
        <v>16.365639284792632</v>
      </c>
      <c r="AS24" s="54">
        <f t="shared" si="27"/>
        <v>16.365639284792632</v>
      </c>
      <c r="AT24" s="68"/>
      <c r="AU24" s="54">
        <f t="shared" si="28"/>
        <v>10.719851059907834</v>
      </c>
      <c r="AV24" s="54">
        <v>1.6</v>
      </c>
      <c r="AW24" s="54">
        <f t="shared" si="29"/>
        <v>14.925580505348519</v>
      </c>
      <c r="AX24" s="54">
        <v>10.5</v>
      </c>
      <c r="AY24" s="54">
        <f t="shared" si="30"/>
        <v>1050</v>
      </c>
    </row>
    <row r="25" spans="1:51">
      <c r="A25" s="54">
        <v>18</v>
      </c>
      <c r="B25" s="54">
        <f t="shared" si="22"/>
        <v>33</v>
      </c>
      <c r="C25" s="54">
        <f t="shared" si="23"/>
        <v>36</v>
      </c>
      <c r="D25" s="54">
        <v>20</v>
      </c>
      <c r="F25" s="54">
        <f t="shared" si="31"/>
        <v>5.0000000000000017E-2</v>
      </c>
      <c r="G25" s="74">
        <v>0.17904999999999999</v>
      </c>
      <c r="H25" s="75">
        <v>1</v>
      </c>
      <c r="I25" s="75">
        <v>1</v>
      </c>
      <c r="J25" s="75">
        <v>1</v>
      </c>
      <c r="K25" s="75">
        <v>1</v>
      </c>
      <c r="L25" s="75">
        <v>0</v>
      </c>
      <c r="M25" s="54">
        <f>ROUND(B92/$G92*$G25*10000,0)</f>
        <v>660</v>
      </c>
      <c r="N25" s="54">
        <f>ROUND(C92/$G92*$G25*10000,0)</f>
        <v>560</v>
      </c>
      <c r="O25" s="54">
        <f>ROUND(D92/$G92*$G25*10000,0)</f>
        <v>400</v>
      </c>
      <c r="P25" s="54">
        <f>ROUND(E92/$G92*$G25*10000,0)</f>
        <v>150</v>
      </c>
      <c r="Q25" s="54">
        <f>ROUND(F92/$G92*$G25*10000,0)</f>
        <v>20</v>
      </c>
      <c r="R25">
        <v>0.2</v>
      </c>
      <c r="S25">
        <v>0.6</v>
      </c>
      <c r="T25" s="54">
        <f t="shared" si="8"/>
        <v>0.20000000000000007</v>
      </c>
      <c r="U25" s="54">
        <f t="shared" si="9"/>
        <v>45.600000000000009</v>
      </c>
      <c r="V25" s="54">
        <v>18</v>
      </c>
      <c r="W25" s="54">
        <f t="shared" si="0"/>
        <v>5.2105263157894735</v>
      </c>
      <c r="X25" s="54">
        <f t="shared" si="1"/>
        <v>4.4210526315789469</v>
      </c>
      <c r="Y25" s="54">
        <f t="shared" si="2"/>
        <v>3.1578947368421049</v>
      </c>
      <c r="Z25" s="54">
        <f t="shared" si="3"/>
        <v>1.1842105263157894</v>
      </c>
      <c r="AA25" s="54">
        <f t="shared" si="4"/>
        <v>0.15789473684210525</v>
      </c>
      <c r="AB25" s="54">
        <f t="shared" si="10"/>
        <v>14.131578947368419</v>
      </c>
      <c r="AC25" s="54">
        <f>INDEX(用户升级!$E$3:$E$72,MATCH(IF((关卡!C25-$B$1)&lt;0,1,关卡!C25-$B$1),用户升级!$A$3:$A$72,0))-INDEX(用户升级!$E$3:$E$72,MATCH(IF((关卡!C24-$B$1)&lt;0,1,关卡!C24-$B$1),用户升级!$A$3:$A$72,0))</f>
        <v>41.240000000000009</v>
      </c>
      <c r="AD25" s="78">
        <f t="shared" si="5"/>
        <v>110.79000000000002</v>
      </c>
      <c r="AE25" s="78">
        <f t="shared" si="11"/>
        <v>214.88210526315794</v>
      </c>
      <c r="AF25" s="78">
        <f t="shared" si="12"/>
        <v>182.32421052631582</v>
      </c>
      <c r="AG25" s="78">
        <f t="shared" si="13"/>
        <v>130.23157894736843</v>
      </c>
      <c r="AH25" s="78">
        <f t="shared" si="14"/>
        <v>48.836842105263166</v>
      </c>
      <c r="AI25" s="78">
        <f t="shared" si="15"/>
        <v>6.511578947368422</v>
      </c>
      <c r="AJ25" s="78">
        <f t="shared" si="16"/>
        <v>214.88210526315794</v>
      </c>
      <c r="AK25" s="78">
        <f t="shared" si="17"/>
        <v>182.32421052631582</v>
      </c>
      <c r="AL25" s="78">
        <f t="shared" si="18"/>
        <v>130.23157894736843</v>
      </c>
      <c r="AM25" s="78">
        <f t="shared" si="19"/>
        <v>48.836842105263166</v>
      </c>
      <c r="AN25" s="78">
        <f t="shared" si="20"/>
        <v>6.511578947368422</v>
      </c>
      <c r="AO25" s="78">
        <f t="shared" si="21"/>
        <v>8543712.5052631591</v>
      </c>
      <c r="AP25" s="78">
        <f t="shared" si="24"/>
        <v>414341.05263157893</v>
      </c>
      <c r="AQ25" s="78">
        <f t="shared" si="25"/>
        <v>11509.473684210527</v>
      </c>
      <c r="AR25" s="78">
        <f t="shared" si="26"/>
        <v>18.431675368421057</v>
      </c>
      <c r="AS25" s="54">
        <f t="shared" si="27"/>
        <v>24.943254315789481</v>
      </c>
      <c r="AT25" s="68"/>
      <c r="AU25" s="54">
        <f t="shared" si="28"/>
        <v>14.515957894736843</v>
      </c>
      <c r="AV25" s="54">
        <v>1.65</v>
      </c>
      <c r="AW25" s="54">
        <f t="shared" si="29"/>
        <v>11.366800675264098</v>
      </c>
      <c r="AX25" s="54">
        <v>10</v>
      </c>
      <c r="AY25" s="54">
        <f t="shared" si="30"/>
        <v>1000</v>
      </c>
    </row>
    <row r="26" spans="1:51">
      <c r="A26" s="54">
        <v>19</v>
      </c>
      <c r="B26" s="54">
        <f t="shared" si="22"/>
        <v>35</v>
      </c>
      <c r="C26" s="54">
        <f t="shared" si="23"/>
        <v>38</v>
      </c>
      <c r="D26" s="54">
        <v>20</v>
      </c>
      <c r="F26" s="54">
        <f t="shared" si="31"/>
        <v>5.1250000000000018E-2</v>
      </c>
      <c r="G26" s="74">
        <v>0.18154999999999996</v>
      </c>
      <c r="H26" s="75">
        <v>1</v>
      </c>
      <c r="I26" s="75">
        <v>1</v>
      </c>
      <c r="J26" s="75">
        <v>1</v>
      </c>
      <c r="K26" s="75">
        <v>1</v>
      </c>
      <c r="L26" s="75">
        <v>1</v>
      </c>
      <c r="M26" s="54">
        <f>ROUND(B93/$G93*$G26*10000,0)</f>
        <v>656</v>
      </c>
      <c r="N26" s="54">
        <f>ROUND(C93/$G93*$G26*10000,0)</f>
        <v>554</v>
      </c>
      <c r="O26" s="54">
        <f>ROUND(D93/$G93*$G26*10000,0)</f>
        <v>410</v>
      </c>
      <c r="P26" s="54">
        <f>ROUND(E93/$G93*$G26*10000,0)</f>
        <v>164</v>
      </c>
      <c r="Q26" s="54">
        <f>ROUND(F93/$G93*$G26*10000,0)</f>
        <v>31</v>
      </c>
      <c r="R26">
        <v>0.2</v>
      </c>
      <c r="S26">
        <v>0.6</v>
      </c>
      <c r="T26" s="54">
        <f t="shared" si="8"/>
        <v>0.20000000000000007</v>
      </c>
      <c r="U26" s="54">
        <f t="shared" si="9"/>
        <v>45.600000000000009</v>
      </c>
      <c r="V26" s="54">
        <v>19</v>
      </c>
      <c r="W26" s="54">
        <f t="shared" si="0"/>
        <v>5.1789473684210519</v>
      </c>
      <c r="X26" s="54">
        <f t="shared" si="1"/>
        <v>4.3736842105263154</v>
      </c>
      <c r="Y26" s="54">
        <f t="shared" si="2"/>
        <v>3.2368421052631575</v>
      </c>
      <c r="Z26" s="54">
        <f t="shared" si="3"/>
        <v>1.294736842105263</v>
      </c>
      <c r="AA26" s="54">
        <f t="shared" si="4"/>
        <v>0.24473684210526311</v>
      </c>
      <c r="AB26" s="54">
        <f t="shared" si="10"/>
        <v>14.32894736842105</v>
      </c>
      <c r="AC26" s="54">
        <f>INDEX(用户升级!$E$3:$E$72,MATCH(IF((关卡!C26-$B$1)&lt;0,1,关卡!C26-$B$1),用户升级!$A$3:$A$72,0))-INDEX(用户升级!$E$3:$E$72,MATCH(IF((关卡!C25-$B$1)&lt;0,1,关卡!C25-$B$1),用户升级!$A$3:$A$72,0))</f>
        <v>46.139999999999986</v>
      </c>
      <c r="AD26" s="78">
        <f t="shared" si="5"/>
        <v>128.58249999999998</v>
      </c>
      <c r="AE26" s="78">
        <f t="shared" si="11"/>
        <v>238.95663157894725</v>
      </c>
      <c r="AF26" s="78">
        <f t="shared" si="12"/>
        <v>201.80178947368412</v>
      </c>
      <c r="AG26" s="78">
        <f t="shared" si="13"/>
        <v>149.34789473684205</v>
      </c>
      <c r="AH26" s="78">
        <f t="shared" si="14"/>
        <v>59.739157894736813</v>
      </c>
      <c r="AI26" s="78">
        <f t="shared" si="15"/>
        <v>11.292157894736837</v>
      </c>
      <c r="AJ26" s="78">
        <f t="shared" si="16"/>
        <v>238.95663157894725</v>
      </c>
      <c r="AK26" s="78">
        <f t="shared" si="17"/>
        <v>201.80178947368412</v>
      </c>
      <c r="AL26" s="78">
        <f t="shared" si="18"/>
        <v>149.34789473684205</v>
      </c>
      <c r="AM26" s="78">
        <f t="shared" si="19"/>
        <v>59.739157894736813</v>
      </c>
      <c r="AN26" s="78">
        <f t="shared" si="20"/>
        <v>11.292157894736837</v>
      </c>
      <c r="AO26" s="78">
        <f t="shared" si="21"/>
        <v>10752917.286315784</v>
      </c>
      <c r="AP26" s="78">
        <f t="shared" si="24"/>
        <v>466099.57894736831</v>
      </c>
      <c r="AQ26" s="78">
        <f t="shared" si="25"/>
        <v>12265.778393351799</v>
      </c>
      <c r="AR26" s="78">
        <f t="shared" si="26"/>
        <v>21.750590273684203</v>
      </c>
      <c r="AS26" s="54">
        <f t="shared" si="27"/>
        <v>33.042748168421042</v>
      </c>
      <c r="AT26" s="68">
        <f t="shared" ref="AT26:AT43" si="35">40/AS26</f>
        <v>1.2105530628420309</v>
      </c>
      <c r="AU26" s="54">
        <f t="shared" si="28"/>
        <v>17.187385263157893</v>
      </c>
      <c r="AV26" s="54">
        <v>1.7</v>
      </c>
      <c r="AW26" s="54">
        <f t="shared" si="29"/>
        <v>9.8909751190836666</v>
      </c>
      <c r="AX26" s="54">
        <v>9.5</v>
      </c>
      <c r="AY26" s="54">
        <f t="shared" si="30"/>
        <v>950</v>
      </c>
    </row>
    <row r="27" spans="1:51">
      <c r="A27" s="54">
        <v>20</v>
      </c>
      <c r="B27" s="54">
        <f t="shared" si="22"/>
        <v>37</v>
      </c>
      <c r="C27" s="54">
        <f t="shared" si="23"/>
        <v>40</v>
      </c>
      <c r="D27" s="54">
        <v>20</v>
      </c>
      <c r="F27" s="54">
        <f t="shared" si="31"/>
        <v>5.2500000000000019E-2</v>
      </c>
      <c r="G27" s="74">
        <v>0.18400000000000002</v>
      </c>
      <c r="H27" s="75">
        <v>1</v>
      </c>
      <c r="I27" s="75">
        <v>1</v>
      </c>
      <c r="J27" s="75">
        <v>1</v>
      </c>
      <c r="K27" s="75">
        <v>1</v>
      </c>
      <c r="L27" s="75">
        <v>1</v>
      </c>
      <c r="M27" s="54">
        <f>ROUND(B94/$G94*$G27*10000,0)</f>
        <v>652</v>
      </c>
      <c r="N27" s="54">
        <f>ROUND(C94/$G94*$G27*10000,0)</f>
        <v>547</v>
      </c>
      <c r="O27" s="54">
        <f>ROUND(D94/$G94*$G27*10000,0)</f>
        <v>421</v>
      </c>
      <c r="P27" s="54">
        <f>ROUND(E94/$G94*$G27*10000,0)</f>
        <v>179</v>
      </c>
      <c r="Q27" s="54">
        <f>ROUND(F94/$G94*$G27*10000,0)</f>
        <v>42</v>
      </c>
      <c r="R27">
        <v>0.1</v>
      </c>
      <c r="S27">
        <v>0.65</v>
      </c>
      <c r="T27" s="54">
        <f t="shared" si="8"/>
        <v>0.25</v>
      </c>
      <c r="U27" s="54">
        <f t="shared" si="9"/>
        <v>47.8</v>
      </c>
      <c r="V27" s="54">
        <v>20</v>
      </c>
      <c r="W27" s="54">
        <f t="shared" si="0"/>
        <v>4.9104602510460253</v>
      </c>
      <c r="X27" s="54">
        <f t="shared" si="1"/>
        <v>4.119665271966527</v>
      </c>
      <c r="Y27" s="54">
        <f t="shared" si="2"/>
        <v>3.1707112970711298</v>
      </c>
      <c r="Z27" s="54">
        <f t="shared" si="3"/>
        <v>1.3481171548117155</v>
      </c>
      <c r="AA27" s="54">
        <f t="shared" si="4"/>
        <v>0.31631799163179919</v>
      </c>
      <c r="AB27" s="54">
        <f t="shared" si="10"/>
        <v>13.865271966527196</v>
      </c>
      <c r="AC27" s="54">
        <f>INDEX(用户升级!$E$3:$E$72,MATCH(IF((关卡!C27-$B$1)&lt;0,1,关卡!C27-$B$1),用户升级!$A$3:$A$72,0))-INDEX(用户升级!$E$3:$E$72,MATCH(IF((关卡!C26-$B$1)&lt;0,1,关卡!C26-$B$1),用户升级!$A$3:$A$72,0))</f>
        <v>51.360000000000014</v>
      </c>
      <c r="AD27" s="78">
        <f t="shared" si="5"/>
        <v>148.40000000000003</v>
      </c>
      <c r="AE27" s="78">
        <f t="shared" si="11"/>
        <v>252.20123849372393</v>
      </c>
      <c r="AF27" s="78">
        <f t="shared" si="12"/>
        <v>211.58600836820088</v>
      </c>
      <c r="AG27" s="78">
        <f t="shared" si="13"/>
        <v>162.84773221757328</v>
      </c>
      <c r="AH27" s="78">
        <f t="shared" si="14"/>
        <v>69.239297071129727</v>
      </c>
      <c r="AI27" s="78">
        <f t="shared" si="15"/>
        <v>16.24609205020921</v>
      </c>
      <c r="AJ27" s="78">
        <f t="shared" si="16"/>
        <v>252.20123849372393</v>
      </c>
      <c r="AK27" s="78">
        <f t="shared" si="17"/>
        <v>211.58600836820088</v>
      </c>
      <c r="AL27" s="78">
        <f t="shared" si="18"/>
        <v>162.84773221757328</v>
      </c>
      <c r="AM27" s="78">
        <f t="shared" si="19"/>
        <v>69.239297071129727</v>
      </c>
      <c r="AN27" s="78">
        <f t="shared" si="20"/>
        <v>16.24609205020921</v>
      </c>
      <c r="AO27" s="78">
        <f t="shared" si="21"/>
        <v>12785326.312970715</v>
      </c>
      <c r="AP27" s="78">
        <f t="shared" si="24"/>
        <v>497870.96234309621</v>
      </c>
      <c r="AQ27" s="78">
        <f t="shared" si="25"/>
        <v>12446.774058577405</v>
      </c>
      <c r="AR27" s="78">
        <f t="shared" si="26"/>
        <v>24.38321802175733</v>
      </c>
      <c r="AS27" s="54">
        <f t="shared" si="27"/>
        <v>40.629310071966543</v>
      </c>
      <c r="AT27" s="68">
        <f t="shared" si="35"/>
        <v>0.98451093383442034</v>
      </c>
      <c r="AU27" s="54">
        <f t="shared" si="28"/>
        <v>18.985658912133893</v>
      </c>
      <c r="AV27" s="54">
        <v>1.75</v>
      </c>
      <c r="AW27" s="54">
        <f t="shared" si="29"/>
        <v>9.2174836180247617</v>
      </c>
      <c r="AX27" s="54">
        <v>9</v>
      </c>
      <c r="AY27" s="54">
        <f t="shared" si="30"/>
        <v>900</v>
      </c>
    </row>
    <row r="28" spans="1:51">
      <c r="A28" s="54">
        <v>21</v>
      </c>
      <c r="B28" s="54">
        <f t="shared" si="22"/>
        <v>39</v>
      </c>
      <c r="C28" s="54">
        <f t="shared" si="23"/>
        <v>42</v>
      </c>
      <c r="D28" s="54">
        <v>20</v>
      </c>
      <c r="F28" s="54">
        <f t="shared" si="31"/>
        <v>5.375000000000002E-2</v>
      </c>
      <c r="G28" s="74">
        <v>0.18640000000000001</v>
      </c>
      <c r="H28" s="75">
        <v>1</v>
      </c>
      <c r="I28" s="75">
        <v>1</v>
      </c>
      <c r="J28" s="75">
        <v>1</v>
      </c>
      <c r="K28" s="75">
        <v>1</v>
      </c>
      <c r="L28" s="75">
        <v>1</v>
      </c>
      <c r="M28" s="54">
        <f>ROUND(B95/$G95*$G28*10000,0)</f>
        <v>646</v>
      </c>
      <c r="N28" s="54">
        <f>ROUND(C95/$G95*$G28*10000,0)</f>
        <v>539</v>
      </c>
      <c r="O28" s="54">
        <f>ROUND(D95/$G95*$G28*10000,0)</f>
        <v>431</v>
      </c>
      <c r="P28" s="54">
        <f>ROUND(E95/$G95*$G28*10000,0)</f>
        <v>194</v>
      </c>
      <c r="Q28" s="54">
        <f>ROUND(F95/$G95*$G28*10000,0)</f>
        <v>54</v>
      </c>
      <c r="R28">
        <v>0.1</v>
      </c>
      <c r="S28">
        <v>0.65</v>
      </c>
      <c r="T28" s="54">
        <f t="shared" si="8"/>
        <v>0.25</v>
      </c>
      <c r="U28" s="54">
        <f t="shared" si="9"/>
        <v>47.8</v>
      </c>
      <c r="V28" s="54">
        <v>21</v>
      </c>
      <c r="W28" s="54">
        <f t="shared" si="0"/>
        <v>4.8652719665271968</v>
      </c>
      <c r="X28" s="54">
        <f t="shared" si="1"/>
        <v>4.0594142259414223</v>
      </c>
      <c r="Y28" s="54">
        <f t="shared" si="2"/>
        <v>3.2460251046025106</v>
      </c>
      <c r="Z28" s="54">
        <f t="shared" si="3"/>
        <v>1.4610878661087867</v>
      </c>
      <c r="AA28" s="54">
        <f t="shared" si="4"/>
        <v>0.40669456066945608</v>
      </c>
      <c r="AB28" s="54">
        <f t="shared" si="10"/>
        <v>14.038493723849374</v>
      </c>
      <c r="AC28" s="54">
        <f>INDEX(用户升级!$E$3:$E$72,MATCH(IF((关卡!C28-$B$1)&lt;0,1,关卡!C28-$B$1),用户升级!$A$3:$A$72,0))-INDEX(用户升级!$E$3:$E$72,MATCH(IF((关卡!C27-$B$1)&lt;0,1,关卡!C27-$B$1),用户升级!$A$3:$A$72,0))</f>
        <v>56.870000000000005</v>
      </c>
      <c r="AD28" s="78">
        <f t="shared" si="5"/>
        <v>170.28375</v>
      </c>
      <c r="AE28" s="78">
        <f t="shared" si="11"/>
        <v>276.68801673640172</v>
      </c>
      <c r="AF28" s="78">
        <f t="shared" si="12"/>
        <v>230.8588870292887</v>
      </c>
      <c r="AG28" s="78">
        <f t="shared" si="13"/>
        <v>184.60144769874478</v>
      </c>
      <c r="AH28" s="78">
        <f t="shared" si="14"/>
        <v>83.092066945606703</v>
      </c>
      <c r="AI28" s="78">
        <f t="shared" si="15"/>
        <v>23.128719665271969</v>
      </c>
      <c r="AJ28" s="78">
        <f t="shared" si="16"/>
        <v>276.68801673640172</v>
      </c>
      <c r="AK28" s="78">
        <f t="shared" si="17"/>
        <v>230.8588870292887</v>
      </c>
      <c r="AL28" s="78">
        <f t="shared" si="18"/>
        <v>184.60144769874478</v>
      </c>
      <c r="AM28" s="78">
        <f t="shared" si="19"/>
        <v>83.092066945606703</v>
      </c>
      <c r="AN28" s="78">
        <f t="shared" si="20"/>
        <v>23.128719665271969</v>
      </c>
      <c r="AO28" s="78">
        <f t="shared" si="21"/>
        <v>15779209.21154812</v>
      </c>
      <c r="AP28" s="78">
        <f t="shared" si="24"/>
        <v>554922.07531380758</v>
      </c>
      <c r="AQ28" s="78">
        <f t="shared" si="25"/>
        <v>13212.430364614465</v>
      </c>
      <c r="AR28" s="78">
        <f t="shared" si="26"/>
        <v>28.396585385774063</v>
      </c>
      <c r="AS28" s="54">
        <f t="shared" si="27"/>
        <v>51.525305051046033</v>
      </c>
      <c r="AT28" s="68">
        <f t="shared" si="35"/>
        <v>0.77631757755479691</v>
      </c>
      <c r="AU28" s="54">
        <f t="shared" si="28"/>
        <v>21.744457907949794</v>
      </c>
      <c r="AV28" s="54">
        <v>1.8</v>
      </c>
      <c r="AW28" s="54">
        <f t="shared" si="29"/>
        <v>8.2779713691639945</v>
      </c>
      <c r="AX28">
        <v>8.5</v>
      </c>
      <c r="AY28" s="54">
        <f t="shared" si="30"/>
        <v>850</v>
      </c>
    </row>
    <row r="29" spans="1:51">
      <c r="A29" s="54">
        <v>22</v>
      </c>
      <c r="B29" s="54">
        <f t="shared" si="22"/>
        <v>41</v>
      </c>
      <c r="C29" s="54">
        <f t="shared" si="23"/>
        <v>44</v>
      </c>
      <c r="D29" s="54">
        <v>20</v>
      </c>
      <c r="F29" s="54">
        <v>5.5E-2</v>
      </c>
      <c r="G29" s="74">
        <v>0.18875</v>
      </c>
      <c r="H29" s="75">
        <v>1</v>
      </c>
      <c r="I29" s="75">
        <v>1</v>
      </c>
      <c r="J29" s="75">
        <v>1</v>
      </c>
      <c r="K29" s="75">
        <v>1</v>
      </c>
      <c r="L29" s="75">
        <v>1</v>
      </c>
      <c r="M29" s="54">
        <f>ROUND(B96/$G96*$G29*10000,0)</f>
        <v>644</v>
      </c>
      <c r="N29" s="54">
        <f>ROUND(C96/$G96*$G29*10000,0)</f>
        <v>535</v>
      </c>
      <c r="O29" s="54">
        <f>ROUND(D96/$G96*$G29*10000,0)</f>
        <v>436</v>
      </c>
      <c r="P29" s="54">
        <f>ROUND(E96/$G96*$G29*10000,0)</f>
        <v>207</v>
      </c>
      <c r="Q29" s="54">
        <f>ROUND(F96/$G96*$G29*10000,0)</f>
        <v>65</v>
      </c>
      <c r="R29">
        <v>0</v>
      </c>
      <c r="S29">
        <v>0.6</v>
      </c>
      <c r="T29" s="54">
        <f t="shared" si="8"/>
        <v>0.4</v>
      </c>
      <c r="U29" s="54">
        <f t="shared" si="9"/>
        <v>51</v>
      </c>
      <c r="V29" s="54">
        <v>22</v>
      </c>
      <c r="W29" s="54">
        <f t="shared" si="0"/>
        <v>4.5458823529411765</v>
      </c>
      <c r="X29" s="54">
        <f t="shared" si="1"/>
        <v>3.776470588235294</v>
      </c>
      <c r="Y29" s="54">
        <f t="shared" si="2"/>
        <v>3.0776470588235294</v>
      </c>
      <c r="Z29" s="54">
        <f t="shared" si="3"/>
        <v>1.4611764705882353</v>
      </c>
      <c r="AA29" s="54">
        <f t="shared" si="4"/>
        <v>0.45882352941176469</v>
      </c>
      <c r="AB29" s="54">
        <f t="shared" si="10"/>
        <v>13.32</v>
      </c>
      <c r="AC29" s="54">
        <f>INDEX(用户升级!$E$3:$E$72,MATCH(IF((关卡!C29-$B$1)&lt;0,1,关卡!C29-$B$1),用户升级!$A$3:$A$72,0))-INDEX(用户升级!$E$3:$E$72,MATCH(IF((关卡!C28-$B$1)&lt;0,1,关卡!C28-$B$1),用户升级!$A$3:$A$72,0))</f>
        <v>62.69</v>
      </c>
      <c r="AD29" s="78">
        <f t="shared" si="5"/>
        <v>194.39749999999998</v>
      </c>
      <c r="AE29" s="78">
        <f t="shared" si="11"/>
        <v>284.98136470588236</v>
      </c>
      <c r="AF29" s="78">
        <f t="shared" si="12"/>
        <v>236.74694117647059</v>
      </c>
      <c r="AG29" s="78">
        <f t="shared" si="13"/>
        <v>192.93769411764706</v>
      </c>
      <c r="AH29" s="78">
        <f t="shared" si="14"/>
        <v>91.601152941176466</v>
      </c>
      <c r="AI29" s="78">
        <f t="shared" si="15"/>
        <v>28.763647058823526</v>
      </c>
      <c r="AJ29" s="78">
        <f t="shared" si="16"/>
        <v>284.98136470588236</v>
      </c>
      <c r="AK29" s="78">
        <f t="shared" si="17"/>
        <v>236.74694117647059</v>
      </c>
      <c r="AL29" s="78">
        <f t="shared" si="18"/>
        <v>192.93769411764706</v>
      </c>
      <c r="AM29" s="78">
        <f t="shared" si="19"/>
        <v>91.601152941176466</v>
      </c>
      <c r="AN29" s="78">
        <f t="shared" si="20"/>
        <v>28.763647058823526</v>
      </c>
      <c r="AO29" s="78">
        <f t="shared" si="21"/>
        <v>17936620.890352938</v>
      </c>
      <c r="AP29" s="78">
        <f t="shared" si="24"/>
        <v>572232.28235294111</v>
      </c>
      <c r="AQ29" s="78">
        <f t="shared" si="25"/>
        <v>13005.279144385026</v>
      </c>
      <c r="AR29" s="78">
        <f t="shared" si="26"/>
        <v>30.54911726117647</v>
      </c>
      <c r="AS29" s="54">
        <f t="shared" si="27"/>
        <v>59.312764319999999</v>
      </c>
      <c r="AT29" s="68">
        <f t="shared" si="35"/>
        <v>0.67439109369772166</v>
      </c>
      <c r="AU29" s="54">
        <f t="shared" si="28"/>
        <v>22.707072000000004</v>
      </c>
      <c r="AV29" s="54">
        <v>1.8</v>
      </c>
      <c r="AW29" s="54">
        <f t="shared" si="29"/>
        <v>7.9270458119831542</v>
      </c>
      <c r="AX29">
        <v>8</v>
      </c>
      <c r="AY29" s="54">
        <f t="shared" si="30"/>
        <v>800</v>
      </c>
    </row>
    <row r="30" spans="1:51">
      <c r="A30" s="54">
        <v>23</v>
      </c>
      <c r="B30" s="54">
        <f t="shared" si="22"/>
        <v>43</v>
      </c>
      <c r="C30" s="54">
        <f t="shared" si="23"/>
        <v>46</v>
      </c>
      <c r="D30" s="54">
        <v>20</v>
      </c>
      <c r="F30" s="54">
        <f>F29+(F$29-F$13)/16</f>
        <v>5.6250000000000001E-2</v>
      </c>
      <c r="G30" s="74">
        <v>0.19459999999999997</v>
      </c>
      <c r="H30" s="75">
        <v>1</v>
      </c>
      <c r="I30" s="75">
        <v>1</v>
      </c>
      <c r="J30" s="75">
        <v>1</v>
      </c>
      <c r="K30" s="75">
        <v>1</v>
      </c>
      <c r="L30" s="75">
        <v>1</v>
      </c>
      <c r="M30" s="54">
        <f>ROUND(B97/$G97*$G30*10000,0)</f>
        <v>656</v>
      </c>
      <c r="N30" s="54">
        <f>ROUND(C97/$G97*$G30*10000,0)</f>
        <v>545</v>
      </c>
      <c r="O30" s="54">
        <f>ROUND(D97/$G97*$G30*10000,0)</f>
        <v>445</v>
      </c>
      <c r="P30" s="54">
        <f>ROUND(E97/$G97*$G30*10000,0)</f>
        <v>222</v>
      </c>
      <c r="Q30" s="54">
        <f>ROUND(F97/$G97*$G30*10000,0)</f>
        <v>78</v>
      </c>
      <c r="R30" s="54">
        <v>0</v>
      </c>
      <c r="S30">
        <v>0.55000000000000004</v>
      </c>
      <c r="T30" s="54">
        <f t="shared" si="8"/>
        <v>0.44999999999999996</v>
      </c>
      <c r="U30" s="54">
        <f t="shared" si="9"/>
        <v>51.5</v>
      </c>
      <c r="V30" s="54">
        <v>23</v>
      </c>
      <c r="W30" s="54">
        <f t="shared" si="0"/>
        <v>4.5856310679611649</v>
      </c>
      <c r="X30" s="54">
        <f t="shared" si="1"/>
        <v>3.8097087378640775</v>
      </c>
      <c r="Y30" s="54">
        <f t="shared" si="2"/>
        <v>3.1106796116504856</v>
      </c>
      <c r="Z30" s="54">
        <f t="shared" si="3"/>
        <v>1.5518446601941747</v>
      </c>
      <c r="AA30" s="54">
        <f t="shared" si="4"/>
        <v>0.54524271844660199</v>
      </c>
      <c r="AB30" s="54">
        <f t="shared" si="10"/>
        <v>13.603106796116505</v>
      </c>
      <c r="AC30" s="54">
        <f>INDEX(用户升级!$E$3:$E$72,MATCH(IF((关卡!C30-$B$1)&lt;0,1,关卡!C30-$B$1),用户升级!$A$3:$A$72,0))-INDEX(用户升级!$E$3:$E$72,MATCH(IF((关卡!C29-$B$1)&lt;0,1,关卡!C29-$B$1),用户升级!$A$3:$A$72,0))</f>
        <v>68.800000000000011</v>
      </c>
      <c r="AD30" s="78">
        <f t="shared" si="5"/>
        <v>220.8</v>
      </c>
      <c r="AE30" s="78">
        <f t="shared" si="11"/>
        <v>315.49141747572821</v>
      </c>
      <c r="AF30" s="78">
        <f t="shared" si="12"/>
        <v>262.10796116504855</v>
      </c>
      <c r="AG30" s="78">
        <f t="shared" si="13"/>
        <v>214.01475728155344</v>
      </c>
      <c r="AH30" s="78">
        <f t="shared" si="14"/>
        <v>106.76691262135924</v>
      </c>
      <c r="AI30" s="78">
        <f t="shared" si="15"/>
        <v>37.512699029126225</v>
      </c>
      <c r="AJ30" s="78">
        <f t="shared" si="16"/>
        <v>315.49141747572821</v>
      </c>
      <c r="AK30" s="78">
        <f t="shared" si="17"/>
        <v>262.10796116504855</v>
      </c>
      <c r="AL30" s="78">
        <f t="shared" si="18"/>
        <v>214.01475728155344</v>
      </c>
      <c r="AM30" s="78">
        <f t="shared" si="19"/>
        <v>106.76691262135924</v>
      </c>
      <c r="AN30" s="78">
        <f t="shared" si="20"/>
        <v>37.512699029126225</v>
      </c>
      <c r="AO30" s="78">
        <f t="shared" si="21"/>
        <v>21695238.636116508</v>
      </c>
      <c r="AP30" s="78">
        <f t="shared" si="24"/>
        <v>630675.54174757283</v>
      </c>
      <c r="AQ30" s="78">
        <f t="shared" si="25"/>
        <v>13710.33786407767</v>
      </c>
      <c r="AR30" s="78">
        <f t="shared" si="26"/>
        <v>34.908548225242725</v>
      </c>
      <c r="AS30" s="54">
        <f t="shared" si="27"/>
        <v>72.42124725436895</v>
      </c>
      <c r="AT30" s="68">
        <f t="shared" si="35"/>
        <v>0.55232409709136743</v>
      </c>
      <c r="AU30" s="54">
        <f t="shared" si="28"/>
        <v>25.263225786407773</v>
      </c>
      <c r="AV30" s="54">
        <v>1.8</v>
      </c>
      <c r="AW30" s="54">
        <f t="shared" si="29"/>
        <v>7.1249808524786395</v>
      </c>
      <c r="AX30">
        <v>7</v>
      </c>
      <c r="AY30" s="54">
        <f t="shared" si="30"/>
        <v>700</v>
      </c>
    </row>
    <row r="31" spans="1:51">
      <c r="A31" s="54">
        <v>24</v>
      </c>
      <c r="B31" s="54">
        <f t="shared" si="22"/>
        <v>45</v>
      </c>
      <c r="C31" s="54">
        <f t="shared" si="23"/>
        <v>48</v>
      </c>
      <c r="D31" s="54">
        <v>20</v>
      </c>
      <c r="F31" s="54">
        <f t="shared" ref="F31:F69" si="36">F30+(F$29-F$13)/16</f>
        <v>5.7500000000000002E-2</v>
      </c>
      <c r="G31" s="74">
        <v>0.20034999999999997</v>
      </c>
      <c r="H31" s="75">
        <v>1</v>
      </c>
      <c r="I31" s="75">
        <v>1</v>
      </c>
      <c r="J31" s="75">
        <v>1</v>
      </c>
      <c r="K31" s="75">
        <v>1</v>
      </c>
      <c r="L31" s="75">
        <v>1</v>
      </c>
      <c r="M31" s="54">
        <f>ROUND(B98/$G98*$G31*10000,0)</f>
        <v>675</v>
      </c>
      <c r="N31" s="54">
        <f>ROUND(C98/$G98*$G31*10000,0)</f>
        <v>561</v>
      </c>
      <c r="O31" s="54">
        <f>ROUND(D98/$G98*$G31*10000,0)</f>
        <v>458</v>
      </c>
      <c r="P31" s="54">
        <f>ROUND(E98/$G98*$G31*10000,0)</f>
        <v>229</v>
      </c>
      <c r="Q31" s="54">
        <f>ROUND(F98/$G98*$G31*10000,0)</f>
        <v>80</v>
      </c>
      <c r="R31" s="54">
        <v>0</v>
      </c>
      <c r="S31">
        <v>0.5</v>
      </c>
      <c r="T31" s="54">
        <f t="shared" si="8"/>
        <v>0.5</v>
      </c>
      <c r="U31" s="54">
        <f t="shared" si="9"/>
        <v>52</v>
      </c>
      <c r="V31" s="54">
        <v>24</v>
      </c>
      <c r="W31" s="54">
        <f t="shared" si="0"/>
        <v>4.6730769230769234</v>
      </c>
      <c r="X31" s="54">
        <f t="shared" si="1"/>
        <v>3.8838461538461537</v>
      </c>
      <c r="Y31" s="54">
        <f t="shared" si="2"/>
        <v>3.1707692307692308</v>
      </c>
      <c r="Z31" s="54">
        <f t="shared" si="3"/>
        <v>1.5853846153846154</v>
      </c>
      <c r="AA31" s="54">
        <f t="shared" si="4"/>
        <v>0.55384615384615388</v>
      </c>
      <c r="AB31" s="54">
        <f t="shared" si="10"/>
        <v>13.866923076923078</v>
      </c>
      <c r="AC31" s="54">
        <f>INDEX(用户升级!$E$3:$E$72,MATCH(IF((关卡!C31-$B$1)&lt;0,1,关卡!C31-$B$1),用户升级!$A$3:$A$72,0))-INDEX(用户升级!$E$3:$E$72,MATCH(IF((关卡!C30-$B$1)&lt;0,1,关卡!C30-$B$1),用户升级!$A$3:$A$72,0))</f>
        <v>74.12</v>
      </c>
      <c r="AD31" s="78">
        <f t="shared" si="5"/>
        <v>246.36</v>
      </c>
      <c r="AE31" s="78">
        <f t="shared" si="11"/>
        <v>346.36846153846159</v>
      </c>
      <c r="AF31" s="78">
        <f t="shared" si="12"/>
        <v>287.87067692307693</v>
      </c>
      <c r="AG31" s="78">
        <f t="shared" si="13"/>
        <v>235.01741538461539</v>
      </c>
      <c r="AH31" s="78">
        <f t="shared" si="14"/>
        <v>117.50870769230769</v>
      </c>
      <c r="AI31" s="78">
        <f t="shared" si="15"/>
        <v>41.051076923076927</v>
      </c>
      <c r="AJ31" s="78">
        <f t="shared" si="16"/>
        <v>346.36846153846159</v>
      </c>
      <c r="AK31" s="78">
        <f t="shared" si="17"/>
        <v>287.87067692307693</v>
      </c>
      <c r="AL31" s="78">
        <f t="shared" si="18"/>
        <v>235.01741538461539</v>
      </c>
      <c r="AM31" s="78">
        <f t="shared" si="19"/>
        <v>117.50870769230769</v>
      </c>
      <c r="AN31" s="78">
        <f t="shared" si="20"/>
        <v>41.051076923076927</v>
      </c>
      <c r="AO31" s="78">
        <f t="shared" si="21"/>
        <v>24805431.376615386</v>
      </c>
      <c r="AP31" s="78">
        <f t="shared" si="24"/>
        <v>669331.66153846157</v>
      </c>
      <c r="AQ31" s="78">
        <f t="shared" si="25"/>
        <v>13944.409615384617</v>
      </c>
      <c r="AR31" s="78">
        <f t="shared" si="26"/>
        <v>38.387375169230772</v>
      </c>
      <c r="AS31" s="54">
        <f t="shared" si="27"/>
        <v>79.438452092307699</v>
      </c>
      <c r="AT31" s="68">
        <f t="shared" si="35"/>
        <v>0.50353448420067259</v>
      </c>
      <c r="AU31" s="54">
        <f t="shared" si="28"/>
        <v>25.722110769230767</v>
      </c>
      <c r="AV31" s="54">
        <v>1.8</v>
      </c>
      <c r="AW31" s="54">
        <f t="shared" si="29"/>
        <v>6.9978704941788488</v>
      </c>
      <c r="AX31">
        <v>7</v>
      </c>
      <c r="AY31" s="54">
        <f t="shared" si="30"/>
        <v>700</v>
      </c>
    </row>
    <row r="32" spans="1:51">
      <c r="A32" s="54">
        <v>25</v>
      </c>
      <c r="B32" s="54">
        <f t="shared" si="22"/>
        <v>47</v>
      </c>
      <c r="C32" s="54">
        <f t="shared" si="23"/>
        <v>50</v>
      </c>
      <c r="D32" s="54">
        <v>20</v>
      </c>
      <c r="F32" s="54">
        <f t="shared" si="36"/>
        <v>5.8750000000000004E-2</v>
      </c>
      <c r="G32" s="74">
        <v>0.20034999999999997</v>
      </c>
      <c r="H32" s="75">
        <v>1</v>
      </c>
      <c r="I32" s="75">
        <v>1</v>
      </c>
      <c r="J32" s="75">
        <v>1</v>
      </c>
      <c r="K32" s="75">
        <v>1</v>
      </c>
      <c r="L32" s="75">
        <v>1</v>
      </c>
      <c r="M32" s="54">
        <f>ROUND(B99/$G99*$G32*10000,0)</f>
        <v>675</v>
      </c>
      <c r="N32" s="54">
        <f>ROUND(C99/$G99*$G32*10000,0)</f>
        <v>561</v>
      </c>
      <c r="O32" s="54">
        <f>ROUND(D99/$G99*$G32*10000,0)</f>
        <v>458</v>
      </c>
      <c r="P32" s="54">
        <f>ROUND(E99/$G99*$G32*10000,0)</f>
        <v>229</v>
      </c>
      <c r="Q32" s="54">
        <f>ROUND(F99/$G99*$G32*10000,0)</f>
        <v>80</v>
      </c>
      <c r="R32" s="54">
        <v>0</v>
      </c>
      <c r="S32">
        <v>0.4</v>
      </c>
      <c r="T32" s="54">
        <f t="shared" si="8"/>
        <v>0.6</v>
      </c>
      <c r="U32" s="54">
        <f t="shared" si="9"/>
        <v>53</v>
      </c>
      <c r="V32" s="54">
        <v>25</v>
      </c>
      <c r="W32" s="54">
        <f t="shared" si="0"/>
        <v>4.5849056603773581</v>
      </c>
      <c r="X32" s="54">
        <f t="shared" si="1"/>
        <v>3.8105660377358492</v>
      </c>
      <c r="Y32" s="54">
        <f t="shared" si="2"/>
        <v>3.110943396226415</v>
      </c>
      <c r="Z32" s="54">
        <f t="shared" si="3"/>
        <v>1.5554716981132075</v>
      </c>
      <c r="AA32" s="54">
        <f t="shared" si="4"/>
        <v>0.54339622641509433</v>
      </c>
      <c r="AB32" s="54">
        <f t="shared" si="10"/>
        <v>13.605283018867924</v>
      </c>
      <c r="AC32" s="54">
        <f>INDEX(用户升级!$E$3:$E$72,MATCH(IF((关卡!C32-$B$1)&lt;0,1,关卡!C32-$B$1),用户升级!$A$3:$A$72,0))-INDEX(用户升级!$E$3:$E$72,MATCH(IF((关卡!C31-$B$1)&lt;0,1,关卡!C31-$B$1),用户升级!$A$3:$A$72,0))</f>
        <v>79.329999999999927</v>
      </c>
      <c r="AD32" s="78">
        <f t="shared" si="5"/>
        <v>272.90624999999977</v>
      </c>
      <c r="AE32" s="78">
        <f t="shared" si="11"/>
        <v>363.72056603773547</v>
      </c>
      <c r="AF32" s="78">
        <f t="shared" si="12"/>
        <v>302.29220377358462</v>
      </c>
      <c r="AG32" s="78">
        <f t="shared" si="13"/>
        <v>246.79113962264128</v>
      </c>
      <c r="AH32" s="78">
        <f t="shared" si="14"/>
        <v>123.39556981132064</v>
      </c>
      <c r="AI32" s="78">
        <f t="shared" si="15"/>
        <v>43.107622641509394</v>
      </c>
      <c r="AJ32" s="78">
        <f t="shared" si="16"/>
        <v>363.72056603773547</v>
      </c>
      <c r="AK32" s="78">
        <f t="shared" si="17"/>
        <v>302.29220377358462</v>
      </c>
      <c r="AL32" s="78">
        <f t="shared" si="18"/>
        <v>246.79113962264128</v>
      </c>
      <c r="AM32" s="78">
        <f t="shared" si="19"/>
        <v>123.39556981132064</v>
      </c>
      <c r="AN32" s="78">
        <f t="shared" si="20"/>
        <v>43.107622641509394</v>
      </c>
      <c r="AO32" s="78">
        <f t="shared" si="21"/>
        <v>27079723.582641482</v>
      </c>
      <c r="AP32" s="78">
        <f t="shared" si="24"/>
        <v>682710.79245283012</v>
      </c>
      <c r="AQ32" s="78">
        <f t="shared" si="25"/>
        <v>13654.215849056602</v>
      </c>
      <c r="AR32" s="78">
        <f t="shared" si="26"/>
        <v>40.310476777358453</v>
      </c>
      <c r="AS32" s="54">
        <f t="shared" si="27"/>
        <v>83.418099418867854</v>
      </c>
      <c r="AT32" s="68">
        <f t="shared" si="35"/>
        <v>0.47951224348984189</v>
      </c>
      <c r="AU32" s="54">
        <f t="shared" si="28"/>
        <v>25.236787924528301</v>
      </c>
      <c r="AV32" s="54">
        <v>1.8</v>
      </c>
      <c r="AW32" s="54">
        <f t="shared" si="29"/>
        <v>7.1324449267592112</v>
      </c>
      <c r="AX32" s="54">
        <v>7</v>
      </c>
      <c r="AY32" s="54">
        <f t="shared" si="30"/>
        <v>700</v>
      </c>
    </row>
    <row r="33" spans="1:51">
      <c r="A33" s="54">
        <v>26</v>
      </c>
      <c r="B33" s="54">
        <f t="shared" si="22"/>
        <v>49</v>
      </c>
      <c r="C33" s="54">
        <f t="shared" si="23"/>
        <v>52</v>
      </c>
      <c r="D33" s="54">
        <v>20</v>
      </c>
      <c r="F33" s="54">
        <f t="shared" si="36"/>
        <v>6.0000000000000005E-2</v>
      </c>
      <c r="G33" s="74">
        <v>0.20034999999999997</v>
      </c>
      <c r="H33" s="75">
        <v>1</v>
      </c>
      <c r="I33" s="75">
        <v>1</v>
      </c>
      <c r="J33" s="75">
        <v>1</v>
      </c>
      <c r="K33" s="75">
        <v>1</v>
      </c>
      <c r="L33" s="75">
        <v>1</v>
      </c>
      <c r="M33" s="54">
        <f>ROUND(B100/$G100*$G33*10000,0)</f>
        <v>675</v>
      </c>
      <c r="N33" s="54">
        <f>ROUND(C100/$G100*$G33*10000,0)</f>
        <v>561</v>
      </c>
      <c r="O33" s="54">
        <f>ROUND(D100/$G100*$G33*10000,0)</f>
        <v>458</v>
      </c>
      <c r="P33" s="54">
        <f>ROUND(E100/$G100*$G33*10000,0)</f>
        <v>229</v>
      </c>
      <c r="Q33" s="54">
        <f>ROUND(F100/$G100*$G33*10000,0)</f>
        <v>80</v>
      </c>
      <c r="R33" s="54">
        <v>0</v>
      </c>
      <c r="S33">
        <v>0.3</v>
      </c>
      <c r="T33" s="54">
        <f t="shared" si="8"/>
        <v>0.7</v>
      </c>
      <c r="U33" s="54">
        <f t="shared" si="9"/>
        <v>54</v>
      </c>
      <c r="V33" s="54">
        <v>26</v>
      </c>
      <c r="W33" s="54">
        <f t="shared" si="0"/>
        <v>4.5</v>
      </c>
      <c r="X33" s="54">
        <f t="shared" si="1"/>
        <v>3.74</v>
      </c>
      <c r="Y33" s="54">
        <f t="shared" si="2"/>
        <v>3.0533333333333332</v>
      </c>
      <c r="Z33" s="54">
        <f t="shared" si="3"/>
        <v>1.5266666666666666</v>
      </c>
      <c r="AA33" s="54">
        <f t="shared" si="4"/>
        <v>0.53333333333333333</v>
      </c>
      <c r="AB33" s="54">
        <f t="shared" si="10"/>
        <v>13.353333333333333</v>
      </c>
      <c r="AC33" s="54">
        <f>INDEX(用户升级!$E$3:$E$72,MATCH(IF((关卡!C33-$B$1)&lt;0,1,关卡!C33-$B$1),用户升级!$A$3:$A$72,0))-INDEX(用户升级!$E$3:$E$72,MATCH(IF((关卡!C32-$B$1)&lt;0,1,关卡!C32-$B$1),用户升级!$A$3:$A$72,0))</f>
        <v>84.810000000000059</v>
      </c>
      <c r="AD33" s="78">
        <f t="shared" si="5"/>
        <v>301.63250000000022</v>
      </c>
      <c r="AE33" s="78">
        <f t="shared" si="11"/>
        <v>381.64500000000027</v>
      </c>
      <c r="AF33" s="78">
        <f t="shared" si="12"/>
        <v>317.18940000000026</v>
      </c>
      <c r="AG33" s="78">
        <f t="shared" si="13"/>
        <v>258.95320000000015</v>
      </c>
      <c r="AH33" s="78">
        <f t="shared" si="14"/>
        <v>129.47660000000008</v>
      </c>
      <c r="AI33" s="78">
        <f t="shared" si="15"/>
        <v>45.232000000000028</v>
      </c>
      <c r="AJ33" s="78">
        <f t="shared" si="16"/>
        <v>381.64500000000027</v>
      </c>
      <c r="AK33" s="78">
        <f t="shared" si="17"/>
        <v>317.18940000000026</v>
      </c>
      <c r="AL33" s="78">
        <f t="shared" si="18"/>
        <v>258.95320000000015</v>
      </c>
      <c r="AM33" s="78">
        <f t="shared" si="19"/>
        <v>129.47660000000008</v>
      </c>
      <c r="AN33" s="78">
        <f t="shared" si="20"/>
        <v>45.232000000000028</v>
      </c>
      <c r="AO33" s="78">
        <f t="shared" si="21"/>
        <v>29496680.532000016</v>
      </c>
      <c r="AP33" s="78">
        <f t="shared" si="24"/>
        <v>695594.39999999991</v>
      </c>
      <c r="AQ33" s="78">
        <f t="shared" si="25"/>
        <v>13376.815384615384</v>
      </c>
      <c r="AR33" s="78">
        <f t="shared" si="26"/>
        <v>42.297008600000026</v>
      </c>
      <c r="AS33" s="54">
        <f t="shared" si="27"/>
        <v>87.529008600000054</v>
      </c>
      <c r="AT33" s="68">
        <f t="shared" si="35"/>
        <v>0.45699135223610854</v>
      </c>
      <c r="AU33" s="54">
        <f t="shared" si="28"/>
        <v>24.769439999999999</v>
      </c>
      <c r="AV33" s="54">
        <v>1.8</v>
      </c>
      <c r="AW33" s="54">
        <f t="shared" si="29"/>
        <v>7.2670193593395744</v>
      </c>
      <c r="AX33" s="54">
        <v>7</v>
      </c>
      <c r="AY33" s="54">
        <f t="shared" si="30"/>
        <v>700</v>
      </c>
    </row>
    <row r="34" spans="1:51">
      <c r="A34" s="54">
        <v>27</v>
      </c>
      <c r="B34" s="54">
        <f t="shared" si="22"/>
        <v>51</v>
      </c>
      <c r="C34" s="54">
        <f t="shared" si="23"/>
        <v>54</v>
      </c>
      <c r="D34" s="54">
        <v>20</v>
      </c>
      <c r="F34" s="54">
        <f t="shared" si="36"/>
        <v>6.1250000000000006E-2</v>
      </c>
      <c r="G34" s="74">
        <v>0.20535</v>
      </c>
      <c r="H34" s="75">
        <v>1</v>
      </c>
      <c r="I34" s="75">
        <v>1</v>
      </c>
      <c r="J34" s="75">
        <v>1</v>
      </c>
      <c r="K34" s="75">
        <v>1</v>
      </c>
      <c r="L34" s="75">
        <v>1</v>
      </c>
      <c r="M34" s="54">
        <f>ROUND(B101/$G101*$G34*10000,0)</f>
        <v>692</v>
      </c>
      <c r="N34" s="54">
        <f>ROUND(C101/$G101*$G34*10000,0)</f>
        <v>575</v>
      </c>
      <c r="O34" s="54">
        <f>ROUND(D101/$G101*$G34*10000,0)</f>
        <v>469</v>
      </c>
      <c r="P34" s="54">
        <f>ROUND(E101/$G101*$G34*10000,0)</f>
        <v>235</v>
      </c>
      <c r="Q34" s="54">
        <f>ROUND(F101/$G101*$G34*10000,0)</f>
        <v>82</v>
      </c>
      <c r="R34" s="54">
        <v>0</v>
      </c>
      <c r="S34">
        <v>0</v>
      </c>
      <c r="T34" s="54">
        <f t="shared" si="8"/>
        <v>1</v>
      </c>
      <c r="U34" s="54">
        <f t="shared" si="9"/>
        <v>57</v>
      </c>
      <c r="V34" s="54">
        <v>27</v>
      </c>
      <c r="W34" s="54">
        <f t="shared" si="0"/>
        <v>4.3705263157894736</v>
      </c>
      <c r="X34" s="54">
        <f t="shared" si="1"/>
        <v>3.6315789473684212</v>
      </c>
      <c r="Y34" s="54">
        <f t="shared" si="2"/>
        <v>2.9621052631578948</v>
      </c>
      <c r="Z34" s="54">
        <f t="shared" si="3"/>
        <v>1.4842105263157894</v>
      </c>
      <c r="AA34" s="54">
        <f t="shared" si="4"/>
        <v>0.5178947368421053</v>
      </c>
      <c r="AB34" s="54">
        <f t="shared" si="10"/>
        <v>12.966315789473684</v>
      </c>
      <c r="AC34" s="54">
        <f>INDEX(用户升级!$E$3:$E$72,MATCH(IF((关卡!C34-$B$1)&lt;0,1,关卡!C34-$B$1),用户升级!$A$3:$A$72,0))-INDEX(用户升级!$E$3:$E$72,MATCH(IF((关卡!C33-$B$1)&lt;0,1,关卡!C33-$B$1),用户升级!$A$3:$A$72,0))</f>
        <v>90.529999999999973</v>
      </c>
      <c r="AD34" s="78">
        <f t="shared" si="5"/>
        <v>332.53874999999994</v>
      </c>
      <c r="AE34" s="78">
        <f t="shared" si="11"/>
        <v>395.6637473684209</v>
      </c>
      <c r="AF34" s="78">
        <f t="shared" si="12"/>
        <v>328.76684210526309</v>
      </c>
      <c r="AG34" s="78">
        <f t="shared" si="13"/>
        <v>268.15938947368414</v>
      </c>
      <c r="AH34" s="78">
        <f t="shared" si="14"/>
        <v>134.36557894736836</v>
      </c>
      <c r="AI34" s="78">
        <f t="shared" si="15"/>
        <v>46.885010526315781</v>
      </c>
      <c r="AJ34" s="78">
        <f t="shared" si="16"/>
        <v>395.6637473684209</v>
      </c>
      <c r="AK34" s="78">
        <f t="shared" si="17"/>
        <v>328.76684210526309</v>
      </c>
      <c r="AL34" s="78">
        <f t="shared" si="18"/>
        <v>268.15938947368414</v>
      </c>
      <c r="AM34" s="78">
        <f t="shared" si="19"/>
        <v>134.36557894736836</v>
      </c>
      <c r="AN34" s="78">
        <f t="shared" si="20"/>
        <v>46.885010526315781</v>
      </c>
      <c r="AO34" s="78">
        <f t="shared" si="21"/>
        <v>31698875.569263149</v>
      </c>
      <c r="AP34" s="78">
        <f t="shared" si="24"/>
        <v>700295.49473684211</v>
      </c>
      <c r="AQ34" s="78">
        <f t="shared" si="25"/>
        <v>12968.435087719299</v>
      </c>
      <c r="AR34" s="78">
        <f t="shared" si="26"/>
        <v>43.864014896842093</v>
      </c>
      <c r="AS34" s="54">
        <f t="shared" si="27"/>
        <v>90.749025423157875</v>
      </c>
      <c r="AT34" s="68">
        <f t="shared" si="35"/>
        <v>0.44077608341777919</v>
      </c>
      <c r="AU34" s="54">
        <f t="shared" si="28"/>
        <v>24.058064842105267</v>
      </c>
      <c r="AV34" s="54">
        <v>1.8</v>
      </c>
      <c r="AW34" s="54">
        <f t="shared" si="29"/>
        <v>7.4818985309646626</v>
      </c>
      <c r="AX34" s="54">
        <v>7</v>
      </c>
      <c r="AY34" s="54">
        <f t="shared" si="30"/>
        <v>700</v>
      </c>
    </row>
    <row r="35" spans="1:51">
      <c r="A35" s="54">
        <v>28</v>
      </c>
      <c r="B35" s="54">
        <f t="shared" si="22"/>
        <v>53</v>
      </c>
      <c r="C35" s="54">
        <f t="shared" si="23"/>
        <v>56</v>
      </c>
      <c r="D35" s="54">
        <v>20</v>
      </c>
      <c r="F35" s="54">
        <f t="shared" si="36"/>
        <v>6.25E-2</v>
      </c>
      <c r="G35" s="74">
        <v>0.20535</v>
      </c>
      <c r="H35" s="75">
        <v>1</v>
      </c>
      <c r="I35" s="75">
        <v>1</v>
      </c>
      <c r="J35" s="75">
        <v>1</v>
      </c>
      <c r="K35" s="75">
        <v>1</v>
      </c>
      <c r="L35" s="75">
        <v>1</v>
      </c>
      <c r="M35" s="54">
        <f>ROUND(B102/$G102*$G35*10000,0)</f>
        <v>692</v>
      </c>
      <c r="N35" s="54">
        <f>ROUND(C102/$G102*$G35*10000,0)</f>
        <v>575</v>
      </c>
      <c r="O35" s="54">
        <f>ROUND(D102/$G102*$G35*10000,0)</f>
        <v>469</v>
      </c>
      <c r="P35" s="54">
        <f>ROUND(E102/$G102*$G35*10000,0)</f>
        <v>235</v>
      </c>
      <c r="Q35" s="54">
        <f>ROUND(F102/$G102*$G35*10000,0)</f>
        <v>82</v>
      </c>
      <c r="R35" s="54">
        <v>0</v>
      </c>
      <c r="S35" s="54">
        <v>0</v>
      </c>
      <c r="T35" s="54">
        <f t="shared" si="8"/>
        <v>1</v>
      </c>
      <c r="U35" s="54">
        <f t="shared" si="9"/>
        <v>57</v>
      </c>
      <c r="V35" s="54">
        <v>28</v>
      </c>
      <c r="W35" s="54">
        <f t="shared" si="0"/>
        <v>4.3705263157894736</v>
      </c>
      <c r="X35" s="54">
        <f t="shared" si="1"/>
        <v>3.6315789473684212</v>
      </c>
      <c r="Y35" s="54">
        <f t="shared" si="2"/>
        <v>2.9621052631578948</v>
      </c>
      <c r="Z35" s="54">
        <f t="shared" si="3"/>
        <v>1.4842105263157894</v>
      </c>
      <c r="AA35" s="54">
        <f t="shared" si="4"/>
        <v>0.5178947368421053</v>
      </c>
      <c r="AB35" s="54">
        <f t="shared" si="10"/>
        <v>12.966315789473684</v>
      </c>
      <c r="AC35" s="54">
        <f>INDEX(用户升级!$E$3:$E$72,MATCH(IF((关卡!C35-$B$1)&lt;0,1,关卡!C35-$B$1),用户升级!$A$3:$A$72,0))-INDEX(用户升级!$E$3:$E$72,MATCH(IF((关卡!C34-$B$1)&lt;0,1,关卡!C34-$B$1),用户升级!$A$3:$A$72,0))</f>
        <v>96.519999999999982</v>
      </c>
      <c r="AD35" s="78">
        <f t="shared" si="5"/>
        <v>365.81999999999994</v>
      </c>
      <c r="AE35" s="78">
        <f t="shared" si="11"/>
        <v>421.84319999999991</v>
      </c>
      <c r="AF35" s="78">
        <f t="shared" si="12"/>
        <v>350.51999999999992</v>
      </c>
      <c r="AG35" s="78">
        <f t="shared" si="13"/>
        <v>285.90239999999994</v>
      </c>
      <c r="AH35" s="78">
        <f t="shared" si="14"/>
        <v>143.25599999999997</v>
      </c>
      <c r="AI35" s="78">
        <f t="shared" si="15"/>
        <v>49.987199999999994</v>
      </c>
      <c r="AJ35" s="78">
        <f t="shared" si="16"/>
        <v>421.84319999999991</v>
      </c>
      <c r="AK35" s="78">
        <f t="shared" si="17"/>
        <v>350.51999999999992</v>
      </c>
      <c r="AL35" s="78">
        <f t="shared" si="18"/>
        <v>285.90239999999994</v>
      </c>
      <c r="AM35" s="78">
        <f t="shared" si="19"/>
        <v>143.25599999999997</v>
      </c>
      <c r="AN35" s="78">
        <f t="shared" si="20"/>
        <v>49.987199999999994</v>
      </c>
      <c r="AO35" s="78">
        <f t="shared" si="21"/>
        <v>34992588.383999996</v>
      </c>
      <c r="AP35" s="78">
        <f t="shared" si="24"/>
        <v>725084.71578947373</v>
      </c>
      <c r="AQ35" s="78">
        <f t="shared" si="25"/>
        <v>12947.94135338346</v>
      </c>
      <c r="AR35" s="78">
        <f t="shared" si="26"/>
        <v>46.766317439999995</v>
      </c>
      <c r="AS35" s="54">
        <f t="shared" si="27"/>
        <v>96.753517439999996</v>
      </c>
      <c r="AT35" s="68">
        <f t="shared" si="35"/>
        <v>0.41342166216132969</v>
      </c>
      <c r="AU35" s="54">
        <f t="shared" si="28"/>
        <v>24.058064842105267</v>
      </c>
      <c r="AV35" s="54">
        <v>1.8</v>
      </c>
      <c r="AW35" s="54">
        <f t="shared" si="29"/>
        <v>7.4818985309646626</v>
      </c>
      <c r="AX35" s="54">
        <v>7</v>
      </c>
      <c r="AY35" s="54">
        <f t="shared" si="30"/>
        <v>700</v>
      </c>
    </row>
    <row r="36" spans="1:51">
      <c r="A36" s="54">
        <v>29</v>
      </c>
      <c r="B36" s="54">
        <f t="shared" si="22"/>
        <v>55</v>
      </c>
      <c r="C36" s="54">
        <f t="shared" si="23"/>
        <v>58</v>
      </c>
      <c r="D36" s="54">
        <v>20</v>
      </c>
      <c r="F36" s="54">
        <f t="shared" si="36"/>
        <v>6.3750000000000001E-2</v>
      </c>
      <c r="G36" s="74">
        <v>0.20535</v>
      </c>
      <c r="H36" s="75">
        <v>1</v>
      </c>
      <c r="I36" s="75">
        <v>1</v>
      </c>
      <c r="J36" s="75">
        <v>1</v>
      </c>
      <c r="K36" s="75">
        <v>1</v>
      </c>
      <c r="L36" s="75">
        <v>1</v>
      </c>
      <c r="M36" s="54">
        <f>ROUND(B103/$G103*$G36*10000,0)</f>
        <v>692</v>
      </c>
      <c r="N36" s="54">
        <f>ROUND(C103/$G103*$G36*10000,0)</f>
        <v>575</v>
      </c>
      <c r="O36" s="54">
        <f>ROUND(D103/$G103*$G36*10000,0)</f>
        <v>469</v>
      </c>
      <c r="P36" s="54">
        <f>ROUND(E103/$G103*$G36*10000,0)</f>
        <v>235</v>
      </c>
      <c r="Q36" s="54">
        <f>ROUND(F103/$G103*$G36*10000,0)</f>
        <v>82</v>
      </c>
      <c r="R36" s="54">
        <v>0</v>
      </c>
      <c r="S36" s="54">
        <v>0</v>
      </c>
      <c r="T36" s="54">
        <f t="shared" si="8"/>
        <v>1</v>
      </c>
      <c r="U36" s="54">
        <f t="shared" si="9"/>
        <v>57</v>
      </c>
      <c r="V36" s="54">
        <v>29</v>
      </c>
      <c r="W36" s="54">
        <f t="shared" si="0"/>
        <v>4.3705263157894736</v>
      </c>
      <c r="X36" s="54">
        <f t="shared" si="1"/>
        <v>3.6315789473684212</v>
      </c>
      <c r="Y36" s="54">
        <f t="shared" si="2"/>
        <v>2.9621052631578948</v>
      </c>
      <c r="Z36" s="54">
        <f t="shared" si="3"/>
        <v>1.4842105263157894</v>
      </c>
      <c r="AA36" s="54">
        <f t="shared" si="4"/>
        <v>0.5178947368421053</v>
      </c>
      <c r="AB36" s="54">
        <f t="shared" si="10"/>
        <v>12.966315789473684</v>
      </c>
      <c r="AC36" s="54">
        <f>INDEX(用户升级!$E$3:$E$72,MATCH(IF((关卡!C36-$B$1)&lt;0,1,关卡!C36-$B$1),用户升级!$A$3:$A$72,0))-INDEX(用户升级!$E$3:$E$72,MATCH(IF((关卡!C35-$B$1)&lt;0,1,关卡!C35-$B$1),用户升级!$A$3:$A$72,0))</f>
        <v>102.74000000000001</v>
      </c>
      <c r="AD36" s="78">
        <f t="shared" si="5"/>
        <v>401.4325</v>
      </c>
      <c r="AE36" s="78">
        <f t="shared" si="11"/>
        <v>449.02787368421053</v>
      </c>
      <c r="AF36" s="78">
        <f t="shared" si="12"/>
        <v>373.10842105263163</v>
      </c>
      <c r="AG36" s="78">
        <f t="shared" si="13"/>
        <v>304.32669473684211</v>
      </c>
      <c r="AH36" s="78">
        <f t="shared" si="14"/>
        <v>152.48778947368422</v>
      </c>
      <c r="AI36" s="78">
        <f t="shared" si="15"/>
        <v>53.208505263157903</v>
      </c>
      <c r="AJ36" s="78">
        <f t="shared" si="16"/>
        <v>449.02787368421053</v>
      </c>
      <c r="AK36" s="78">
        <f t="shared" si="17"/>
        <v>373.10842105263163</v>
      </c>
      <c r="AL36" s="78">
        <f t="shared" si="18"/>
        <v>304.32669473684211</v>
      </c>
      <c r="AM36" s="78">
        <f t="shared" si="19"/>
        <v>152.48778947368422</v>
      </c>
      <c r="AN36" s="78">
        <f t="shared" si="20"/>
        <v>53.208505263157903</v>
      </c>
      <c r="AO36" s="78">
        <f t="shared" si="21"/>
        <v>38521024.135578945</v>
      </c>
      <c r="AP36" s="78">
        <f t="shared" si="24"/>
        <v>749873.93684210512</v>
      </c>
      <c r="AQ36" s="78">
        <f t="shared" si="25"/>
        <v>12928.860980036296</v>
      </c>
      <c r="AR36" s="78">
        <f t="shared" si="26"/>
        <v>49.780060648421056</v>
      </c>
      <c r="AS36" s="54">
        <f t="shared" si="27"/>
        <v>102.98856591157896</v>
      </c>
      <c r="AT36" s="68">
        <f t="shared" si="35"/>
        <v>0.38839263024928494</v>
      </c>
      <c r="AU36" s="54">
        <f t="shared" si="28"/>
        <v>24.058064842105267</v>
      </c>
      <c r="AV36" s="54">
        <v>1.8</v>
      </c>
      <c r="AW36" s="54">
        <f t="shared" si="29"/>
        <v>7.4818985309646626</v>
      </c>
      <c r="AX36" s="54">
        <v>7</v>
      </c>
      <c r="AY36" s="54">
        <f t="shared" si="30"/>
        <v>700</v>
      </c>
    </row>
    <row r="37" spans="1:51">
      <c r="A37" s="54">
        <v>30</v>
      </c>
      <c r="B37" s="54">
        <f t="shared" si="22"/>
        <v>57</v>
      </c>
      <c r="C37" s="54">
        <f t="shared" si="23"/>
        <v>60</v>
      </c>
      <c r="D37" s="54">
        <v>20</v>
      </c>
      <c r="F37" s="54">
        <f t="shared" si="36"/>
        <v>6.5000000000000002E-2</v>
      </c>
      <c r="G37" s="74">
        <v>0.20535</v>
      </c>
      <c r="H37" s="75">
        <v>1</v>
      </c>
      <c r="I37" s="75">
        <v>1</v>
      </c>
      <c r="J37" s="75">
        <v>1</v>
      </c>
      <c r="K37" s="75">
        <v>1</v>
      </c>
      <c r="L37" s="75">
        <v>1</v>
      </c>
      <c r="M37" s="54">
        <f>ROUND(B104/$G104*$G37*10000,0)</f>
        <v>692</v>
      </c>
      <c r="N37" s="54">
        <f>ROUND(C104/$G104*$G37*10000,0)</f>
        <v>575</v>
      </c>
      <c r="O37" s="54">
        <f>ROUND(D104/$G104*$G37*10000,0)</f>
        <v>469</v>
      </c>
      <c r="P37" s="54">
        <f>ROUND(E104/$G104*$G37*10000,0)</f>
        <v>235</v>
      </c>
      <c r="Q37" s="54">
        <f>ROUND(F104/$G104*$G37*10000,0)</f>
        <v>82</v>
      </c>
      <c r="R37" s="54">
        <v>0</v>
      </c>
      <c r="S37" s="54">
        <v>0</v>
      </c>
      <c r="T37" s="54">
        <f t="shared" si="8"/>
        <v>1</v>
      </c>
      <c r="U37" s="54">
        <f t="shared" si="9"/>
        <v>57</v>
      </c>
      <c r="V37" s="54">
        <v>30</v>
      </c>
      <c r="W37" s="54">
        <f t="shared" si="0"/>
        <v>4.3705263157894736</v>
      </c>
      <c r="X37" s="54">
        <f t="shared" si="1"/>
        <v>3.6315789473684212</v>
      </c>
      <c r="Y37" s="54">
        <f t="shared" si="2"/>
        <v>2.9621052631578948</v>
      </c>
      <c r="Z37" s="54">
        <f t="shared" si="3"/>
        <v>1.4842105263157894</v>
      </c>
      <c r="AA37" s="54">
        <f t="shared" si="4"/>
        <v>0.5178947368421053</v>
      </c>
      <c r="AB37" s="54">
        <f t="shared" si="10"/>
        <v>12.966315789473684</v>
      </c>
      <c r="AC37" s="54">
        <f>INDEX(用户升级!$E$3:$E$72,MATCH(IF((关卡!C37-$B$1)&lt;0,1,关卡!C37-$B$1),用户升级!$A$3:$A$72,0))-INDEX(用户升级!$E$3:$E$72,MATCH(IF((关卡!C36-$B$1)&lt;0,1,关卡!C36-$B$1),用户升级!$A$3:$A$72,0))</f>
        <v>109.19000000000005</v>
      </c>
      <c r="AD37" s="78">
        <f t="shared" si="5"/>
        <v>439.4625000000002</v>
      </c>
      <c r="AE37" s="78">
        <f t="shared" si="11"/>
        <v>477.21776842105288</v>
      </c>
      <c r="AF37" s="78">
        <f t="shared" si="12"/>
        <v>396.53210526315809</v>
      </c>
      <c r="AG37" s="78">
        <f t="shared" si="13"/>
        <v>323.43227368421071</v>
      </c>
      <c r="AH37" s="78">
        <f t="shared" si="14"/>
        <v>162.06094736842113</v>
      </c>
      <c r="AI37" s="78">
        <f t="shared" si="15"/>
        <v>56.548926315789508</v>
      </c>
      <c r="AJ37" s="78">
        <f t="shared" si="16"/>
        <v>477.21776842105288</v>
      </c>
      <c r="AK37" s="78">
        <f t="shared" si="17"/>
        <v>396.53210526315809</v>
      </c>
      <c r="AL37" s="78">
        <f t="shared" si="18"/>
        <v>323.43227368421071</v>
      </c>
      <c r="AM37" s="78">
        <f t="shared" si="19"/>
        <v>162.06094736842113</v>
      </c>
      <c r="AN37" s="78">
        <f t="shared" si="20"/>
        <v>56.548926315789508</v>
      </c>
      <c r="AO37" s="78">
        <f t="shared" si="21"/>
        <v>42292735.105263181</v>
      </c>
      <c r="AP37" s="78">
        <f t="shared" si="24"/>
        <v>774663.15789473685</v>
      </c>
      <c r="AQ37" s="78">
        <f t="shared" si="25"/>
        <v>12911.052631578948</v>
      </c>
      <c r="AR37" s="78">
        <f t="shared" si="26"/>
        <v>52.905244522105299</v>
      </c>
      <c r="AS37" s="54">
        <f t="shared" si="27"/>
        <v>109.45417083789481</v>
      </c>
      <c r="AT37" s="68">
        <f t="shared" si="35"/>
        <v>0.36544975576345373</v>
      </c>
      <c r="AU37" s="54">
        <f t="shared" si="28"/>
        <v>24.058064842105267</v>
      </c>
      <c r="AV37" s="54">
        <v>1.8</v>
      </c>
      <c r="AW37" s="54">
        <f t="shared" si="29"/>
        <v>7.4818985309646626</v>
      </c>
      <c r="AX37" s="54">
        <v>7</v>
      </c>
      <c r="AY37" s="54">
        <f t="shared" si="30"/>
        <v>700</v>
      </c>
    </row>
    <row r="38" spans="1:51">
      <c r="A38" s="54">
        <v>31</v>
      </c>
      <c r="B38" s="54">
        <f t="shared" si="22"/>
        <v>59</v>
      </c>
      <c r="C38" s="54">
        <f t="shared" si="23"/>
        <v>62</v>
      </c>
      <c r="D38" s="54">
        <v>20</v>
      </c>
      <c r="F38" s="54">
        <f t="shared" si="36"/>
        <v>6.6250000000000003E-2</v>
      </c>
      <c r="G38" s="74">
        <v>0.20535</v>
      </c>
      <c r="H38" s="75">
        <v>1</v>
      </c>
      <c r="I38" s="75">
        <v>1</v>
      </c>
      <c r="J38" s="75">
        <v>1</v>
      </c>
      <c r="K38" s="75">
        <v>1</v>
      </c>
      <c r="L38" s="75">
        <v>1</v>
      </c>
      <c r="M38" s="54">
        <f>ROUND(B105/$G105*$G38*10000,0)</f>
        <v>692</v>
      </c>
      <c r="N38" s="54">
        <f>ROUND(C105/$G105*$G38*10000,0)</f>
        <v>575</v>
      </c>
      <c r="O38" s="54">
        <f>ROUND(D105/$G105*$G38*10000,0)</f>
        <v>469</v>
      </c>
      <c r="P38" s="54">
        <f>ROUND(E105/$G105*$G38*10000,0)</f>
        <v>235</v>
      </c>
      <c r="Q38" s="54">
        <f>ROUND(F105/$G105*$G38*10000,0)</f>
        <v>82</v>
      </c>
      <c r="R38" s="54">
        <v>0</v>
      </c>
      <c r="S38" s="54">
        <v>0</v>
      </c>
      <c r="T38" s="54">
        <f t="shared" si="8"/>
        <v>1</v>
      </c>
      <c r="U38" s="54">
        <f t="shared" si="9"/>
        <v>57</v>
      </c>
      <c r="V38" s="54">
        <v>31</v>
      </c>
      <c r="W38" s="54">
        <f t="shared" si="0"/>
        <v>4.3705263157894736</v>
      </c>
      <c r="X38" s="54">
        <f t="shared" si="1"/>
        <v>3.6315789473684212</v>
      </c>
      <c r="Y38" s="54">
        <f t="shared" si="2"/>
        <v>2.9621052631578948</v>
      </c>
      <c r="Z38" s="54">
        <f t="shared" si="3"/>
        <v>1.4842105263157894</v>
      </c>
      <c r="AA38" s="54">
        <f t="shared" si="4"/>
        <v>0.5178947368421053</v>
      </c>
      <c r="AB38" s="54">
        <f t="shared" si="10"/>
        <v>12.966315789473684</v>
      </c>
      <c r="AC38" s="54">
        <f>INDEX(用户升级!$E$3:$E$72,MATCH(IF((关卡!C38-$B$1)&lt;0,1,关卡!C38-$B$1),用户升级!$A$3:$A$72,0))-INDEX(用户升级!$E$3:$E$72,MATCH(IF((关卡!C37-$B$1)&lt;0,1,关卡!C37-$B$1),用户升级!$A$3:$A$72,0))</f>
        <v>115.89999999999986</v>
      </c>
      <c r="AD38" s="78">
        <f t="shared" si="5"/>
        <v>480.1124999999995</v>
      </c>
      <c r="AE38" s="78">
        <f t="shared" si="11"/>
        <v>506.54399999999941</v>
      </c>
      <c r="AF38" s="78">
        <f t="shared" si="12"/>
        <v>420.89999999999952</v>
      </c>
      <c r="AG38" s="78">
        <f t="shared" si="13"/>
        <v>343.30799999999959</v>
      </c>
      <c r="AH38" s="78">
        <f t="shared" si="14"/>
        <v>172.01999999999978</v>
      </c>
      <c r="AI38" s="78">
        <f t="shared" si="15"/>
        <v>60.02399999999993</v>
      </c>
      <c r="AJ38" s="78">
        <f t="shared" si="16"/>
        <v>506.54399999999941</v>
      </c>
      <c r="AK38" s="78">
        <f t="shared" si="17"/>
        <v>420.89999999999952</v>
      </c>
      <c r="AL38" s="78">
        <f t="shared" si="18"/>
        <v>343.30799999999959</v>
      </c>
      <c r="AM38" s="78">
        <f t="shared" si="19"/>
        <v>172.01999999999978</v>
      </c>
      <c r="AN38" s="78">
        <f t="shared" si="20"/>
        <v>60.02399999999993</v>
      </c>
      <c r="AO38" s="78">
        <f t="shared" si="21"/>
        <v>46328265.359999947</v>
      </c>
      <c r="AP38" s="78">
        <f t="shared" si="24"/>
        <v>799452.37894736847</v>
      </c>
      <c r="AQ38" s="78">
        <f t="shared" si="25"/>
        <v>12894.393208828524</v>
      </c>
      <c r="AR38" s="78">
        <f t="shared" si="26"/>
        <v>56.156404799999933</v>
      </c>
      <c r="AS38" s="54">
        <f t="shared" si="27"/>
        <v>116.18040479999986</v>
      </c>
      <c r="AT38" s="68">
        <f t="shared" si="35"/>
        <v>0.3442921383245176</v>
      </c>
      <c r="AU38" s="54">
        <f t="shared" si="28"/>
        <v>24.058064842105267</v>
      </c>
      <c r="AV38" s="54">
        <v>1.8</v>
      </c>
      <c r="AW38" s="54">
        <f t="shared" si="29"/>
        <v>7.4818985309646626</v>
      </c>
      <c r="AX38" s="54">
        <v>7</v>
      </c>
      <c r="AY38" s="54">
        <f t="shared" si="30"/>
        <v>700</v>
      </c>
    </row>
    <row r="39" spans="1:51">
      <c r="A39" s="54">
        <v>32</v>
      </c>
      <c r="B39" s="54">
        <f t="shared" si="22"/>
        <v>61</v>
      </c>
      <c r="C39" s="54">
        <f t="shared" si="23"/>
        <v>64</v>
      </c>
      <c r="D39" s="54">
        <v>20</v>
      </c>
      <c r="F39" s="54">
        <f t="shared" si="36"/>
        <v>6.7500000000000004E-2</v>
      </c>
      <c r="G39" s="74">
        <v>0.20535</v>
      </c>
      <c r="H39" s="75">
        <v>1</v>
      </c>
      <c r="I39" s="75">
        <v>1</v>
      </c>
      <c r="J39" s="75">
        <v>1</v>
      </c>
      <c r="K39" s="75">
        <v>1</v>
      </c>
      <c r="L39" s="75">
        <v>1</v>
      </c>
      <c r="M39" s="54">
        <f>ROUND(B106/$G106*$G39*10000,0)</f>
        <v>692</v>
      </c>
      <c r="N39" s="54">
        <f>ROUND(C106/$G106*$G39*10000,0)</f>
        <v>575</v>
      </c>
      <c r="O39" s="54">
        <f>ROUND(D106/$G106*$G39*10000,0)</f>
        <v>469</v>
      </c>
      <c r="P39" s="54">
        <f>ROUND(E106/$G106*$G39*10000,0)</f>
        <v>235</v>
      </c>
      <c r="Q39" s="54">
        <f>ROUND(F106/$G106*$G39*10000,0)</f>
        <v>82</v>
      </c>
      <c r="R39" s="54">
        <v>0</v>
      </c>
      <c r="S39" s="54">
        <v>0</v>
      </c>
      <c r="T39" s="54">
        <f t="shared" si="8"/>
        <v>1</v>
      </c>
      <c r="U39" s="54">
        <f t="shared" si="9"/>
        <v>57</v>
      </c>
      <c r="V39" s="54">
        <v>32</v>
      </c>
      <c r="W39" s="54">
        <f t="shared" si="0"/>
        <v>4.3705263157894736</v>
      </c>
      <c r="X39" s="54">
        <f t="shared" si="1"/>
        <v>3.6315789473684212</v>
      </c>
      <c r="Y39" s="54">
        <f t="shared" si="2"/>
        <v>2.9621052631578948</v>
      </c>
      <c r="Z39" s="54">
        <f t="shared" si="3"/>
        <v>1.4842105263157894</v>
      </c>
      <c r="AA39" s="54">
        <f t="shared" si="4"/>
        <v>0.5178947368421053</v>
      </c>
      <c r="AB39" s="54">
        <f t="shared" si="10"/>
        <v>12.966315789473684</v>
      </c>
      <c r="AC39" s="54">
        <f>INDEX(用户升级!$E$3:$E$72,MATCH(IF((关卡!C39-$B$1)&lt;0,1,关卡!C39-$B$1),用户升级!$A$3:$A$72,0))-INDEX(用户升级!$E$3:$E$72,MATCH(IF((关卡!C38-$B$1)&lt;0,1,关卡!C38-$B$1),用户升级!$A$3:$A$72,0))</f>
        <v>122.83000000000015</v>
      </c>
      <c r="AD39" s="78">
        <f t="shared" si="5"/>
        <v>523.32000000000062</v>
      </c>
      <c r="AE39" s="78">
        <f t="shared" si="11"/>
        <v>536.8317473684217</v>
      </c>
      <c r="AF39" s="78">
        <f t="shared" si="12"/>
        <v>446.06684210526373</v>
      </c>
      <c r="AG39" s="78">
        <f t="shared" si="13"/>
        <v>363.8353894736847</v>
      </c>
      <c r="AH39" s="78">
        <f t="shared" si="14"/>
        <v>182.30557894736864</v>
      </c>
      <c r="AI39" s="78">
        <f t="shared" si="15"/>
        <v>63.613010526315875</v>
      </c>
      <c r="AJ39" s="78">
        <f t="shared" si="16"/>
        <v>536.8317473684217</v>
      </c>
      <c r="AK39" s="78">
        <f t="shared" si="17"/>
        <v>446.06684210526373</v>
      </c>
      <c r="AL39" s="78">
        <f t="shared" si="18"/>
        <v>363.8353894736847</v>
      </c>
      <c r="AM39" s="78">
        <f t="shared" si="19"/>
        <v>182.30557894736864</v>
      </c>
      <c r="AN39" s="78">
        <f t="shared" si="20"/>
        <v>63.613010526315875</v>
      </c>
      <c r="AO39" s="78">
        <f t="shared" si="21"/>
        <v>50620797.864000067</v>
      </c>
      <c r="AP39" s="78">
        <f t="shared" si="24"/>
        <v>824241.60000000009</v>
      </c>
      <c r="AQ39" s="78">
        <f t="shared" si="25"/>
        <v>12878.775000000001</v>
      </c>
      <c r="AR39" s="78">
        <f t="shared" si="26"/>
        <v>59.51416049684218</v>
      </c>
      <c r="AS39" s="54">
        <f t="shared" si="27"/>
        <v>123.12717102315806</v>
      </c>
      <c r="AT39" s="68">
        <f t="shared" si="35"/>
        <v>0.3248673681658511</v>
      </c>
      <c r="AU39" s="54">
        <f t="shared" si="28"/>
        <v>24.058064842105267</v>
      </c>
      <c r="AV39" s="54">
        <v>1.8</v>
      </c>
      <c r="AW39" s="54">
        <f t="shared" si="29"/>
        <v>7.4818985309646626</v>
      </c>
      <c r="AX39" s="54">
        <v>6.8</v>
      </c>
      <c r="AY39" s="54">
        <f t="shared" si="30"/>
        <v>680</v>
      </c>
    </row>
    <row r="40" spans="1:51">
      <c r="A40" s="54">
        <v>33</v>
      </c>
      <c r="B40" s="54">
        <f t="shared" si="22"/>
        <v>63</v>
      </c>
      <c r="C40" s="54">
        <f t="shared" si="23"/>
        <v>66</v>
      </c>
      <c r="D40" s="54">
        <v>20</v>
      </c>
      <c r="F40" s="54">
        <f t="shared" si="36"/>
        <v>6.8750000000000006E-2</v>
      </c>
      <c r="G40" s="74">
        <v>0.20535</v>
      </c>
      <c r="H40" s="75">
        <v>1</v>
      </c>
      <c r="I40" s="75">
        <v>1</v>
      </c>
      <c r="J40" s="75">
        <v>1</v>
      </c>
      <c r="K40" s="75">
        <v>1</v>
      </c>
      <c r="L40" s="75">
        <v>1</v>
      </c>
      <c r="M40" s="54">
        <f>ROUND(B107/$G107*$G40*10000,0)</f>
        <v>692</v>
      </c>
      <c r="N40" s="54">
        <f>ROUND(C107/$G107*$G40*10000,0)</f>
        <v>575</v>
      </c>
      <c r="O40" s="54">
        <f>ROUND(D107/$G107*$G40*10000,0)</f>
        <v>469</v>
      </c>
      <c r="P40" s="54">
        <f>ROUND(E107/$G107*$G40*10000,0)</f>
        <v>235</v>
      </c>
      <c r="Q40" s="54">
        <f>ROUND(F107/$G107*$G40*10000,0)</f>
        <v>82</v>
      </c>
      <c r="R40" s="54">
        <v>0</v>
      </c>
      <c r="S40" s="54">
        <v>0</v>
      </c>
      <c r="T40" s="54">
        <f t="shared" si="8"/>
        <v>1</v>
      </c>
      <c r="U40" s="54">
        <f t="shared" si="9"/>
        <v>57</v>
      </c>
      <c r="V40" s="54">
        <v>33</v>
      </c>
      <c r="W40" s="54">
        <f t="shared" si="0"/>
        <v>4.3705263157894736</v>
      </c>
      <c r="X40" s="54">
        <f t="shared" si="1"/>
        <v>3.6315789473684212</v>
      </c>
      <c r="Y40" s="54">
        <f t="shared" si="2"/>
        <v>2.9621052631578948</v>
      </c>
      <c r="Z40" s="54">
        <f t="shared" si="3"/>
        <v>1.4842105263157894</v>
      </c>
      <c r="AA40" s="54">
        <f t="shared" si="4"/>
        <v>0.5178947368421053</v>
      </c>
      <c r="AB40" s="54">
        <f t="shared" si="10"/>
        <v>12.966315789473684</v>
      </c>
      <c r="AC40" s="54">
        <f>INDEX(用户升级!$E$3:$E$72,MATCH(IF((关卡!C40-$B$1)&lt;0,1,关卡!C40-$B$1),用户升级!$A$3:$A$72,0))-INDEX(用户升级!$E$3:$E$72,MATCH(IF((关卡!C39-$B$1)&lt;0,1,关卡!C39-$B$1),用户升级!$A$3:$A$72,0))</f>
        <v>130</v>
      </c>
      <c r="AD40" s="78">
        <f t="shared" si="5"/>
        <v>569.25</v>
      </c>
      <c r="AE40" s="78">
        <f t="shared" si="11"/>
        <v>568.16842105263152</v>
      </c>
      <c r="AF40" s="78">
        <f t="shared" si="12"/>
        <v>472.10526315789474</v>
      </c>
      <c r="AG40" s="78">
        <f t="shared" si="13"/>
        <v>385.07368421052632</v>
      </c>
      <c r="AH40" s="78">
        <f t="shared" si="14"/>
        <v>192.94736842105263</v>
      </c>
      <c r="AI40" s="78">
        <f t="shared" si="15"/>
        <v>67.326315789473682</v>
      </c>
      <c r="AJ40" s="78">
        <f t="shared" si="16"/>
        <v>568.16842105263152</v>
      </c>
      <c r="AK40" s="78">
        <f t="shared" si="17"/>
        <v>472.10526315789474</v>
      </c>
      <c r="AL40" s="78">
        <f t="shared" si="18"/>
        <v>385.07368421052632</v>
      </c>
      <c r="AM40" s="78">
        <f t="shared" si="19"/>
        <v>192.94736842105263</v>
      </c>
      <c r="AN40" s="78">
        <f t="shared" si="20"/>
        <v>67.326315789473682</v>
      </c>
      <c r="AO40" s="78">
        <f t="shared" si="21"/>
        <v>55187003.368421055</v>
      </c>
      <c r="AP40" s="78">
        <f t="shared" si="24"/>
        <v>849030.8210526316</v>
      </c>
      <c r="AQ40" s="78">
        <f t="shared" si="25"/>
        <v>12864.103349282297</v>
      </c>
      <c r="AR40" s="78">
        <f t="shared" si="26"/>
        <v>62.988202105263156</v>
      </c>
      <c r="AS40" s="54">
        <f t="shared" si="27"/>
        <v>130.31451789473684</v>
      </c>
      <c r="AT40" s="68">
        <f t="shared" si="35"/>
        <v>0.30694968332162725</v>
      </c>
      <c r="AU40" s="54">
        <f t="shared" si="28"/>
        <v>24.05806484210526</v>
      </c>
      <c r="AV40" s="54">
        <v>1.8</v>
      </c>
      <c r="AW40" s="54">
        <f t="shared" si="29"/>
        <v>7.4818985309646653</v>
      </c>
      <c r="AX40" s="54">
        <v>6.6</v>
      </c>
      <c r="AY40" s="54">
        <f t="shared" si="30"/>
        <v>660</v>
      </c>
    </row>
    <row r="41" spans="1:51">
      <c r="A41" s="54">
        <v>34</v>
      </c>
      <c r="B41" s="54">
        <f t="shared" si="22"/>
        <v>65</v>
      </c>
      <c r="C41" s="54">
        <f t="shared" si="23"/>
        <v>68</v>
      </c>
      <c r="D41" s="54">
        <v>20</v>
      </c>
      <c r="F41" s="54">
        <f t="shared" si="36"/>
        <v>7.0000000000000007E-2</v>
      </c>
      <c r="G41" s="74">
        <v>0.20535</v>
      </c>
      <c r="H41" s="75">
        <v>1</v>
      </c>
      <c r="I41" s="75">
        <v>1</v>
      </c>
      <c r="J41" s="75">
        <v>1</v>
      </c>
      <c r="K41" s="75">
        <v>1</v>
      </c>
      <c r="L41" s="75">
        <v>1</v>
      </c>
      <c r="M41" s="54">
        <f>ROUND(B108/$G108*$G41*10000,0)</f>
        <v>692</v>
      </c>
      <c r="N41" s="54">
        <f>ROUND(C108/$G108*$G41*10000,0)</f>
        <v>575</v>
      </c>
      <c r="O41" s="54">
        <f>ROUND(D108/$G108*$G41*10000,0)</f>
        <v>469</v>
      </c>
      <c r="P41" s="54">
        <f>ROUND(E108/$G108*$G41*10000,0)</f>
        <v>235</v>
      </c>
      <c r="Q41" s="54">
        <f>ROUND(F108/$G108*$G41*10000,0)</f>
        <v>82</v>
      </c>
      <c r="R41" s="54">
        <v>0</v>
      </c>
      <c r="S41" s="54">
        <v>0</v>
      </c>
      <c r="T41" s="54">
        <f t="shared" si="8"/>
        <v>1</v>
      </c>
      <c r="U41" s="54">
        <f t="shared" si="9"/>
        <v>57</v>
      </c>
      <c r="V41" s="54">
        <v>34</v>
      </c>
      <c r="W41" s="54">
        <f t="shared" si="0"/>
        <v>4.3705263157894736</v>
      </c>
      <c r="X41" s="54">
        <f t="shared" si="1"/>
        <v>3.6315789473684212</v>
      </c>
      <c r="Y41" s="54">
        <f t="shared" si="2"/>
        <v>2.9621052631578948</v>
      </c>
      <c r="Z41" s="54">
        <f t="shared" si="3"/>
        <v>1.4842105263157894</v>
      </c>
      <c r="AA41" s="54">
        <f t="shared" si="4"/>
        <v>0.5178947368421053</v>
      </c>
      <c r="AB41" s="54">
        <f t="shared" si="10"/>
        <v>12.966315789473684</v>
      </c>
      <c r="AC41" s="54">
        <f>INDEX(用户升级!$E$3:$E$72,MATCH(IF((关卡!C41-$B$1)&lt;0,1,关卡!C41-$B$1),用户升级!$A$3:$A$72,0))-INDEX(用户升级!$E$3:$E$72,MATCH(IF((关卡!C40-$B$1)&lt;0,1,关卡!C40-$B$1),用户升级!$A$3:$A$72,0))</f>
        <v>136.26999999999998</v>
      </c>
      <c r="AD41" s="78">
        <f t="shared" si="5"/>
        <v>613.14749999999981</v>
      </c>
      <c r="AE41" s="78">
        <f t="shared" si="11"/>
        <v>595.57162105263149</v>
      </c>
      <c r="AF41" s="78">
        <f t="shared" si="12"/>
        <v>494.87526315789472</v>
      </c>
      <c r="AG41" s="78">
        <f t="shared" si="13"/>
        <v>403.64608421052628</v>
      </c>
      <c r="AH41" s="78">
        <f t="shared" si="14"/>
        <v>202.25336842105258</v>
      </c>
      <c r="AI41" s="78">
        <f t="shared" si="15"/>
        <v>70.573515789473674</v>
      </c>
      <c r="AJ41" s="78">
        <f t="shared" si="16"/>
        <v>595.57162105263149</v>
      </c>
      <c r="AK41" s="78">
        <f t="shared" si="17"/>
        <v>494.87526315789472</v>
      </c>
      <c r="AL41" s="78">
        <f t="shared" si="18"/>
        <v>403.64608421052628</v>
      </c>
      <c r="AM41" s="78">
        <f t="shared" si="19"/>
        <v>202.25336842105258</v>
      </c>
      <c r="AN41" s="78">
        <f t="shared" si="20"/>
        <v>70.573515789473674</v>
      </c>
      <c r="AO41" s="78">
        <f t="shared" si="21"/>
        <v>59537728.568842098</v>
      </c>
      <c r="AP41" s="78">
        <f t="shared" si="24"/>
        <v>873820.04210526322</v>
      </c>
      <c r="AQ41" s="78">
        <f t="shared" si="25"/>
        <v>12850.294736842106</v>
      </c>
      <c r="AR41" s="78">
        <f t="shared" si="26"/>
        <v>66.026171545263153</v>
      </c>
      <c r="AS41" s="54">
        <f t="shared" si="27"/>
        <v>136.59968733473681</v>
      </c>
      <c r="AT41" s="68">
        <f t="shared" si="35"/>
        <v>0.29282643892134402</v>
      </c>
      <c r="AU41" s="54">
        <f t="shared" si="28"/>
        <v>24.05806484210526</v>
      </c>
      <c r="AV41" s="54">
        <v>1.8</v>
      </c>
      <c r="AW41" s="54">
        <f t="shared" si="29"/>
        <v>7.4818985309646653</v>
      </c>
      <c r="AX41">
        <v>6.4</v>
      </c>
      <c r="AY41" s="54">
        <f t="shared" si="30"/>
        <v>640</v>
      </c>
    </row>
    <row r="42" spans="1:51">
      <c r="A42" s="54">
        <v>35</v>
      </c>
      <c r="B42" s="54">
        <f t="shared" si="22"/>
        <v>67</v>
      </c>
      <c r="C42" s="54">
        <f t="shared" si="23"/>
        <v>70</v>
      </c>
      <c r="D42" s="54">
        <v>20</v>
      </c>
      <c r="F42" s="54">
        <f t="shared" si="36"/>
        <v>7.1250000000000008E-2</v>
      </c>
      <c r="G42" s="74">
        <v>0.20535</v>
      </c>
      <c r="H42" s="75">
        <v>1</v>
      </c>
      <c r="I42" s="75">
        <v>1</v>
      </c>
      <c r="J42" s="75">
        <v>1</v>
      </c>
      <c r="K42" s="75">
        <v>1</v>
      </c>
      <c r="L42" s="75">
        <v>1</v>
      </c>
      <c r="M42" s="54">
        <f>ROUND(B109/$G109*$G42*10000,0)</f>
        <v>692</v>
      </c>
      <c r="N42" s="54">
        <f>ROUND(C109/$G109*$G42*10000,0)</f>
        <v>575</v>
      </c>
      <c r="O42" s="54">
        <f>ROUND(D109/$G109*$G42*10000,0)</f>
        <v>469</v>
      </c>
      <c r="P42" s="54">
        <f>ROUND(E109/$G109*$G42*10000,0)</f>
        <v>235</v>
      </c>
      <c r="Q42" s="54">
        <f>ROUND(F109/$G109*$G42*10000,0)</f>
        <v>82</v>
      </c>
      <c r="R42" s="54">
        <v>0</v>
      </c>
      <c r="S42" s="54">
        <v>0</v>
      </c>
      <c r="T42" s="54">
        <f t="shared" si="8"/>
        <v>1</v>
      </c>
      <c r="U42" s="54">
        <f t="shared" si="9"/>
        <v>57</v>
      </c>
      <c r="V42" s="54">
        <v>35</v>
      </c>
      <c r="W42" s="54">
        <f t="shared" si="0"/>
        <v>4.3705263157894736</v>
      </c>
      <c r="X42" s="54">
        <f t="shared" si="1"/>
        <v>3.6315789473684212</v>
      </c>
      <c r="Y42" s="54">
        <f t="shared" si="2"/>
        <v>2.9621052631578948</v>
      </c>
      <c r="Z42" s="54">
        <f t="shared" si="3"/>
        <v>1.4842105263157894</v>
      </c>
      <c r="AA42" s="54">
        <f t="shared" si="4"/>
        <v>0.5178947368421053</v>
      </c>
      <c r="AB42" s="54">
        <f t="shared" si="10"/>
        <v>12.966315789473684</v>
      </c>
      <c r="AC42" s="54">
        <f>INDEX(用户升级!$E$3:$E$72,MATCH(IF((关卡!C42-$B$1)&lt;0,1,关卡!C42-$B$1),用户升级!$A$3:$A$72,0))-INDEX(用户升级!$E$3:$E$72,MATCH(IF((关卡!C41-$B$1)&lt;0,1,关卡!C41-$B$1),用户升级!$A$3:$A$72,0))</f>
        <v>142.40999999999985</v>
      </c>
      <c r="AD42" s="78">
        <f t="shared" si="5"/>
        <v>658.04374999999936</v>
      </c>
      <c r="AE42" s="78">
        <f t="shared" si="11"/>
        <v>622.40665263157825</v>
      </c>
      <c r="AF42" s="78">
        <f t="shared" si="12"/>
        <v>517.17315789473639</v>
      </c>
      <c r="AG42" s="78">
        <f t="shared" si="13"/>
        <v>421.83341052631539</v>
      </c>
      <c r="AH42" s="78">
        <f t="shared" si="14"/>
        <v>211.36642105263135</v>
      </c>
      <c r="AI42" s="78">
        <f t="shared" si="15"/>
        <v>73.753389473684138</v>
      </c>
      <c r="AJ42" s="78">
        <f t="shared" si="16"/>
        <v>622.40665263157825</v>
      </c>
      <c r="AK42" s="78">
        <f t="shared" si="17"/>
        <v>517.17315789473639</v>
      </c>
      <c r="AL42" s="78">
        <f t="shared" si="18"/>
        <v>421.83341052631539</v>
      </c>
      <c r="AM42" s="78">
        <f t="shared" si="19"/>
        <v>211.36642105263135</v>
      </c>
      <c r="AN42" s="78">
        <f t="shared" si="20"/>
        <v>73.753389473684138</v>
      </c>
      <c r="AO42" s="78">
        <f t="shared" si="21"/>
        <v>63985472.58315783</v>
      </c>
      <c r="AP42" s="78">
        <f t="shared" si="24"/>
        <v>898609.26315789472</v>
      </c>
      <c r="AQ42" s="78">
        <f t="shared" si="25"/>
        <v>12837.275187969924</v>
      </c>
      <c r="AR42" s="78">
        <f t="shared" si="26"/>
        <v>69.001152783157821</v>
      </c>
      <c r="AS42" s="54">
        <f t="shared" si="27"/>
        <v>142.75454225684194</v>
      </c>
      <c r="AT42" s="68">
        <f t="shared" si="35"/>
        <v>0.280201241709231</v>
      </c>
      <c r="AU42" s="54">
        <f t="shared" si="28"/>
        <v>24.05806484210526</v>
      </c>
      <c r="AV42" s="54">
        <v>1.8</v>
      </c>
      <c r="AW42" s="54">
        <f t="shared" si="29"/>
        <v>7.4818985309646653</v>
      </c>
      <c r="AX42">
        <v>6.2</v>
      </c>
      <c r="AY42" s="54">
        <f t="shared" si="30"/>
        <v>620</v>
      </c>
    </row>
    <row r="43" spans="1:51">
      <c r="A43" s="54">
        <v>36</v>
      </c>
      <c r="B43" s="54">
        <f t="shared" si="22"/>
        <v>69</v>
      </c>
      <c r="C43" s="54">
        <v>72</v>
      </c>
      <c r="D43" s="54">
        <v>20</v>
      </c>
      <c r="F43" s="54">
        <f t="shared" si="36"/>
        <v>7.2500000000000009E-2</v>
      </c>
      <c r="G43" s="74">
        <v>0.20535</v>
      </c>
      <c r="H43" s="75">
        <v>1</v>
      </c>
      <c r="I43" s="75">
        <v>1</v>
      </c>
      <c r="J43" s="75">
        <v>1</v>
      </c>
      <c r="K43" s="75">
        <v>1</v>
      </c>
      <c r="L43" s="75">
        <v>1</v>
      </c>
      <c r="M43" s="54">
        <f>ROUND(B110/$G110*$G43*10000,0)</f>
        <v>692</v>
      </c>
      <c r="N43" s="54">
        <f>ROUND(C110/$G110*$G43*10000,0)</f>
        <v>575</v>
      </c>
      <c r="O43" s="54">
        <f>ROUND(D110/$G110*$G43*10000,0)</f>
        <v>469</v>
      </c>
      <c r="P43" s="54">
        <f>ROUND(E110/$G110*$G43*10000,0)</f>
        <v>235</v>
      </c>
      <c r="Q43" s="54">
        <f>ROUND(F110/$G110*$G43*10000,0)</f>
        <v>82</v>
      </c>
      <c r="R43" s="54">
        <v>0</v>
      </c>
      <c r="S43" s="54">
        <v>0</v>
      </c>
      <c r="T43" s="54">
        <f t="shared" si="8"/>
        <v>1</v>
      </c>
      <c r="U43" s="54">
        <f t="shared" si="9"/>
        <v>57</v>
      </c>
      <c r="V43" s="54">
        <v>36</v>
      </c>
      <c r="W43" s="54">
        <f t="shared" si="0"/>
        <v>4.3705263157894736</v>
      </c>
      <c r="X43" s="54">
        <f t="shared" si="1"/>
        <v>3.6315789473684212</v>
      </c>
      <c r="Y43" s="54">
        <f t="shared" si="2"/>
        <v>2.9621052631578948</v>
      </c>
      <c r="Z43" s="54">
        <f t="shared" si="3"/>
        <v>1.4842105263157894</v>
      </c>
      <c r="AA43" s="54">
        <f t="shared" si="4"/>
        <v>0.5178947368421053</v>
      </c>
      <c r="AB43" s="54">
        <f t="shared" si="10"/>
        <v>12.966315789473684</v>
      </c>
      <c r="AC43" s="54">
        <f>INDEX(用户升级!$E$3:$E$72,MATCH(IF((关卡!C43-$B$1)&lt;0,1,关卡!C43-$B$1),用户升级!$A$3:$A$72,0))-INDEX(用户升级!$E$3:$E$72,MATCH(IF((关卡!C42-$B$1)&lt;0,1,关卡!C42-$B$1),用户升级!$A$3:$A$72,0))</f>
        <v>148.75</v>
      </c>
      <c r="AD43" s="78">
        <f t="shared" si="5"/>
        <v>705.375</v>
      </c>
      <c r="AE43" s="78">
        <f t="shared" si="11"/>
        <v>650.11578947368423</v>
      </c>
      <c r="AF43" s="78">
        <f t="shared" si="12"/>
        <v>540.19736842105272</v>
      </c>
      <c r="AG43" s="78">
        <f t="shared" si="13"/>
        <v>440.61315789473684</v>
      </c>
      <c r="AH43" s="78">
        <f t="shared" si="14"/>
        <v>220.77631578947367</v>
      </c>
      <c r="AI43" s="78">
        <f t="shared" si="15"/>
        <v>77.036842105263162</v>
      </c>
      <c r="AJ43" s="78">
        <f t="shared" si="16"/>
        <v>650.11578947368423</v>
      </c>
      <c r="AK43" s="78">
        <f t="shared" si="17"/>
        <v>540.19736842105272</v>
      </c>
      <c r="AL43" s="78">
        <f t="shared" si="18"/>
        <v>440.61315789473684</v>
      </c>
      <c r="AM43" s="78">
        <f t="shared" si="19"/>
        <v>220.77631578947367</v>
      </c>
      <c r="AN43" s="78">
        <f t="shared" si="20"/>
        <v>77.036842105263162</v>
      </c>
      <c r="AO43" s="78">
        <f t="shared" si="21"/>
        <v>68677762.263157904</v>
      </c>
      <c r="AP43" s="78">
        <f t="shared" si="24"/>
        <v>923398.48421052645</v>
      </c>
      <c r="AQ43" s="78">
        <f t="shared" si="25"/>
        <v>12824.978947368423</v>
      </c>
      <c r="AR43" s="78">
        <f t="shared" si="26"/>
        <v>72.073038947368431</v>
      </c>
      <c r="AS43" s="54">
        <f t="shared" si="27"/>
        <v>149.10988105263158</v>
      </c>
      <c r="AT43" s="68">
        <f t="shared" si="35"/>
        <v>0.26825854676848093</v>
      </c>
      <c r="AU43" s="54">
        <f t="shared" si="28"/>
        <v>24.058064842105267</v>
      </c>
      <c r="AV43" s="54">
        <v>1.8</v>
      </c>
      <c r="AW43" s="54">
        <f t="shared" si="29"/>
        <v>7.4818985309646626</v>
      </c>
    </row>
    <row r="44" spans="1:51" s="54" customFormat="1">
      <c r="A44" s="54">
        <v>37</v>
      </c>
      <c r="B44" s="54">
        <f t="shared" si="22"/>
        <v>71</v>
      </c>
      <c r="C44" s="54">
        <v>74</v>
      </c>
      <c r="D44" s="54">
        <v>20</v>
      </c>
      <c r="F44" s="54">
        <f t="shared" si="36"/>
        <v>7.375000000000001E-2</v>
      </c>
      <c r="G44" s="74">
        <v>0.215</v>
      </c>
      <c r="H44" s="75">
        <v>1</v>
      </c>
      <c r="I44" s="75">
        <v>1</v>
      </c>
      <c r="J44" s="75">
        <v>1</v>
      </c>
      <c r="K44" s="75">
        <v>1</v>
      </c>
      <c r="L44" s="75">
        <v>1</v>
      </c>
      <c r="M44" s="54">
        <f>ROUND(B111/$G111*$G44*10000,0)</f>
        <v>725</v>
      </c>
      <c r="N44" s="54">
        <f>ROUND(C111/$G111*$G44*10000,0)</f>
        <v>602</v>
      </c>
      <c r="O44" s="54">
        <f>ROUND(D111/$G111*$G44*10000,0)</f>
        <v>491</v>
      </c>
      <c r="P44" s="54">
        <f>ROUND(E111/$G111*$G44*10000,0)</f>
        <v>246</v>
      </c>
      <c r="Q44" s="54">
        <f>ROUND(F111/$G111*$G44*10000,0)</f>
        <v>86</v>
      </c>
      <c r="R44" s="54">
        <v>0</v>
      </c>
      <c r="S44" s="54">
        <v>0</v>
      </c>
      <c r="T44" s="54">
        <f t="shared" ref="T44:T64" si="37">1-R44-S44</f>
        <v>1</v>
      </c>
      <c r="U44" s="54">
        <f t="shared" ref="U44:U64" si="38">(R44*$P$1+S44*$P$2+T44*$P$3)</f>
        <v>57</v>
      </c>
      <c r="V44" s="54">
        <v>37</v>
      </c>
      <c r="W44" s="54">
        <f t="shared" ref="W44:W64" si="39">M44*3600/($U44*10000)</f>
        <v>4.5789473684210522</v>
      </c>
      <c r="X44" s="54">
        <f t="shared" ref="X44:X64" si="40">N44*3600/($U44*10000)</f>
        <v>3.8021052631578947</v>
      </c>
      <c r="Y44" s="54">
        <f t="shared" ref="Y44:Y64" si="41">O44*3600/($U44*10000)</f>
        <v>3.1010526315789475</v>
      </c>
      <c r="Z44" s="54">
        <f t="shared" ref="Z44:Z64" si="42">P44*3600/($U44*10000)</f>
        <v>1.5536842105263158</v>
      </c>
      <c r="AA44" s="54">
        <f t="shared" ref="AA44:AA64" si="43">Q44*3600/($U44*10000)</f>
        <v>0.54315789473684206</v>
      </c>
      <c r="AB44" s="54">
        <f t="shared" ref="AB44:AB64" si="44">SUM(W44:AA44)</f>
        <v>13.578947368421051</v>
      </c>
      <c r="AC44" s="54">
        <f>INDEX(用户升级!$E$3:$E$72,MATCH(IF((关卡!C44-$B$1)&lt;0,1,关卡!C44-$B$1),用户升级!$A$3:$A$72,0))-INDEX(用户升级!$E$3:$E$72,MATCH(IF((关卡!C43-$B$1)&lt;0,1,关卡!C43-$B$1),用户升级!$A$3:$A$72,0))</f>
        <v>155.32000000000016</v>
      </c>
      <c r="AD44" s="78">
        <f t="shared" ref="AD44:AD64" si="45">AC44/24*V44*$M$1+1*V44</f>
        <v>755.35500000000081</v>
      </c>
      <c r="AE44" s="78">
        <f t="shared" ref="AE44:AE64" si="46">W44*$AC44</f>
        <v>711.20210526315861</v>
      </c>
      <c r="AF44" s="78">
        <f t="shared" ref="AF44:AF64" si="47">X44*$AC44</f>
        <v>590.54298947368477</v>
      </c>
      <c r="AG44" s="78">
        <f t="shared" ref="AG44:AG64" si="48">Y44*$AC44</f>
        <v>481.65549473684263</v>
      </c>
      <c r="AH44" s="78">
        <f t="shared" ref="AH44:AH64" si="49">Z44*$AC44</f>
        <v>241.31823157894763</v>
      </c>
      <c r="AI44" s="78">
        <f t="shared" ref="AI44:AI64" si="50">AA44*$AC44</f>
        <v>84.363284210526402</v>
      </c>
      <c r="AJ44" s="78">
        <f t="shared" ref="AJ44:AJ64" si="51">W44*$AC44</f>
        <v>711.20210526315861</v>
      </c>
      <c r="AK44" s="78">
        <f t="shared" ref="AK44:AK64" si="52">X44*$AC44</f>
        <v>590.54298947368477</v>
      </c>
      <c r="AL44" s="78">
        <f t="shared" ref="AL44:AL64" si="53">Y44*$AC44</f>
        <v>481.65549473684263</v>
      </c>
      <c r="AM44" s="78">
        <f t="shared" ref="AM44:AM64" si="54">Z44*$AC44</f>
        <v>241.31823157894763</v>
      </c>
      <c r="AN44" s="78">
        <f t="shared" ref="AN44:AN64" si="55">AA44*$AC44</f>
        <v>84.363284210526402</v>
      </c>
      <c r="AO44" s="78">
        <f t="shared" si="21"/>
        <v>77121304.461473763</v>
      </c>
      <c r="AP44" s="78">
        <f t="shared" si="24"/>
        <v>993063.4105263158</v>
      </c>
      <c r="AQ44" s="78">
        <f t="shared" si="25"/>
        <v>13419.775817923186</v>
      </c>
      <c r="AR44" s="78">
        <f t="shared" si="26"/>
        <v>78.784516800000077</v>
      </c>
      <c r="AS44" s="54">
        <f t="shared" ref="AS44:AS64" si="56">AN44+AR44</f>
        <v>163.14780101052648</v>
      </c>
      <c r="AT44" s="68">
        <f t="shared" ref="AT44:AT64" si="57">40/AS44</f>
        <v>0.24517645810879887</v>
      </c>
      <c r="AU44" s="54">
        <f t="shared" ref="AU44:AU64" si="58">AS44/AC44*24</f>
        <v>25.209549473684206</v>
      </c>
      <c r="AV44" s="54">
        <v>1.8</v>
      </c>
      <c r="AW44" s="54">
        <f t="shared" ref="AW44:AW64" si="59">1/AU44*100*AV44</f>
        <v>7.1401514012735046</v>
      </c>
      <c r="AX44" s="54">
        <v>7.2</v>
      </c>
      <c r="AY44" s="54">
        <f t="shared" ref="AY44" si="60">AX44*100</f>
        <v>720</v>
      </c>
    </row>
    <row r="45" spans="1:51" s="54" customFormat="1">
      <c r="A45" s="54">
        <v>38</v>
      </c>
      <c r="B45" s="54">
        <f t="shared" si="22"/>
        <v>73</v>
      </c>
      <c r="C45" s="54">
        <v>76</v>
      </c>
      <c r="D45" s="54">
        <v>20</v>
      </c>
      <c r="F45" s="54">
        <f t="shared" si="36"/>
        <v>7.5000000000000011E-2</v>
      </c>
      <c r="G45" s="74">
        <v>0.217</v>
      </c>
      <c r="H45" s="75">
        <v>1</v>
      </c>
      <c r="I45" s="75">
        <v>1</v>
      </c>
      <c r="J45" s="75">
        <v>1</v>
      </c>
      <c r="K45" s="75">
        <v>1</v>
      </c>
      <c r="L45" s="75">
        <v>1</v>
      </c>
      <c r="M45" s="54">
        <f>ROUND(B112/$G112*$G45*10000,0)</f>
        <v>732</v>
      </c>
      <c r="N45" s="54">
        <f>ROUND(C112/$G112*$G45*10000,0)</f>
        <v>608</v>
      </c>
      <c r="O45" s="54">
        <f>ROUND(D112/$G112*$G45*10000,0)</f>
        <v>496</v>
      </c>
      <c r="P45" s="54">
        <f>ROUND(E112/$G112*$G45*10000,0)</f>
        <v>248</v>
      </c>
      <c r="Q45" s="54">
        <f>ROUND(F112/$G112*$G45*10000,0)</f>
        <v>87</v>
      </c>
      <c r="R45" s="54">
        <v>0</v>
      </c>
      <c r="S45" s="54">
        <v>0</v>
      </c>
      <c r="T45" s="54">
        <f t="shared" si="37"/>
        <v>1</v>
      </c>
      <c r="U45" s="54">
        <f t="shared" si="38"/>
        <v>57</v>
      </c>
      <c r="V45" s="54">
        <v>38</v>
      </c>
      <c r="W45" s="54">
        <f t="shared" si="39"/>
        <v>4.6231578947368419</v>
      </c>
      <c r="X45" s="54">
        <f t="shared" si="40"/>
        <v>3.84</v>
      </c>
      <c r="Y45" s="54">
        <f t="shared" si="41"/>
        <v>3.1326315789473682</v>
      </c>
      <c r="Z45" s="54">
        <f t="shared" si="42"/>
        <v>1.5663157894736841</v>
      </c>
      <c r="AA45" s="54">
        <f t="shared" si="43"/>
        <v>0.54947368421052634</v>
      </c>
      <c r="AB45" s="54">
        <f t="shared" si="44"/>
        <v>13.71157894736842</v>
      </c>
      <c r="AC45" s="54">
        <f>INDEX(用户升级!$E$3:$E$102,MATCH(IF((关卡!C45-$B$1)&lt;0,1,关卡!C45-$B$1),用户升级!$A$3:$A$102,0))-INDEX(用户升级!$E$3:$E$102,MATCH(IF((关卡!C44-$B$1)&lt;0,1,关卡!C44-$B$1),用户升级!$A$3:$A$102,0))</f>
        <v>166.40999999999985</v>
      </c>
      <c r="AD45" s="78">
        <f t="shared" si="45"/>
        <v>828.4474999999992</v>
      </c>
      <c r="AE45" s="78">
        <f t="shared" si="46"/>
        <v>769.33970526315716</v>
      </c>
      <c r="AF45" s="78">
        <f t="shared" si="47"/>
        <v>639.01439999999945</v>
      </c>
      <c r="AG45" s="78">
        <f t="shared" si="48"/>
        <v>521.30122105263104</v>
      </c>
      <c r="AH45" s="78">
        <f t="shared" si="49"/>
        <v>260.65061052631552</v>
      </c>
      <c r="AI45" s="78">
        <f t="shared" si="50"/>
        <v>91.437915789473607</v>
      </c>
      <c r="AJ45" s="78">
        <f t="shared" si="51"/>
        <v>769.33970526315716</v>
      </c>
      <c r="AK45" s="78">
        <f t="shared" si="52"/>
        <v>639.01439999999945</v>
      </c>
      <c r="AL45" s="78">
        <f t="shared" si="53"/>
        <v>521.30122105263104</v>
      </c>
      <c r="AM45" s="78">
        <f t="shared" si="54"/>
        <v>260.65061052631552</v>
      </c>
      <c r="AN45" s="78">
        <f t="shared" si="55"/>
        <v>91.437915789473607</v>
      </c>
      <c r="AO45" s="78">
        <f t="shared" si="21"/>
        <v>85619689.677473605</v>
      </c>
      <c r="AP45" s="78">
        <f t="shared" si="24"/>
        <v>1029020.9684210526</v>
      </c>
      <c r="AQ45" s="78">
        <f t="shared" si="25"/>
        <v>13539.749584487534</v>
      </c>
      <c r="AR45" s="78">
        <f t="shared" si="26"/>
        <v>85.159599309473606</v>
      </c>
      <c r="AS45" s="54">
        <f t="shared" si="56"/>
        <v>176.59751509894721</v>
      </c>
      <c r="AT45" s="68">
        <f t="shared" si="57"/>
        <v>0.2265037533375715</v>
      </c>
      <c r="AU45" s="54">
        <f t="shared" si="58"/>
        <v>25.469264842105265</v>
      </c>
      <c r="AV45" s="54">
        <v>1.8</v>
      </c>
      <c r="AW45" s="54">
        <f t="shared" si="59"/>
        <v>7.0673417986697329</v>
      </c>
    </row>
    <row r="46" spans="1:51" s="54" customFormat="1">
      <c r="A46" s="54">
        <v>39</v>
      </c>
      <c r="B46" s="54">
        <f t="shared" si="22"/>
        <v>75</v>
      </c>
      <c r="C46" s="54">
        <v>78</v>
      </c>
      <c r="D46" s="54">
        <v>20</v>
      </c>
      <c r="F46" s="54">
        <f t="shared" si="36"/>
        <v>7.6250000000000012E-2</v>
      </c>
      <c r="G46" s="74">
        <v>0.219</v>
      </c>
      <c r="H46" s="75">
        <v>1</v>
      </c>
      <c r="I46" s="75">
        <v>1</v>
      </c>
      <c r="J46" s="75">
        <v>1</v>
      </c>
      <c r="K46" s="75">
        <v>1</v>
      </c>
      <c r="L46" s="75">
        <v>1</v>
      </c>
      <c r="M46" s="54">
        <f>ROUND(B113/$G113*$G46*10000,0)</f>
        <v>738</v>
      </c>
      <c r="N46" s="54">
        <f>ROUND(C113/$G113*$G46*10000,0)</f>
        <v>613</v>
      </c>
      <c r="O46" s="54">
        <f>ROUND(D113/$G113*$G46*10000,0)</f>
        <v>501</v>
      </c>
      <c r="P46" s="54">
        <f>ROUND(E113/$G113*$G46*10000,0)</f>
        <v>250</v>
      </c>
      <c r="Q46" s="54">
        <f>ROUND(F113/$G113*$G46*10000,0)</f>
        <v>88</v>
      </c>
      <c r="R46" s="54">
        <v>0</v>
      </c>
      <c r="S46" s="54">
        <v>0</v>
      </c>
      <c r="T46" s="54">
        <f t="shared" si="37"/>
        <v>1</v>
      </c>
      <c r="U46" s="54">
        <f t="shared" si="38"/>
        <v>57</v>
      </c>
      <c r="V46" s="54">
        <v>39</v>
      </c>
      <c r="W46" s="54">
        <f t="shared" si="39"/>
        <v>4.6610526315789471</v>
      </c>
      <c r="X46" s="54">
        <f t="shared" si="40"/>
        <v>3.871578947368421</v>
      </c>
      <c r="Y46" s="54">
        <f t="shared" si="41"/>
        <v>3.1642105263157894</v>
      </c>
      <c r="Z46" s="54">
        <f t="shared" si="42"/>
        <v>1.5789473684210527</v>
      </c>
      <c r="AA46" s="54">
        <f t="shared" si="43"/>
        <v>0.5557894736842105</v>
      </c>
      <c r="AB46" s="54">
        <f t="shared" si="44"/>
        <v>13.831578947368422</v>
      </c>
      <c r="AC46" s="54">
        <f>INDEX(用户升级!$E$3:$E$102,MATCH(IF((关卡!C46-$B$1)&lt;0,1,关卡!C46-$B$1),用户升级!$A$3:$A$102,0))-INDEX(用户升级!$E$3:$E$102,MATCH(IF((关卡!C45-$B$1)&lt;0,1,关卡!C45-$B$1),用户升级!$A$3:$A$102,0))</f>
        <v>204.01999999999998</v>
      </c>
      <c r="AD46" s="78">
        <f t="shared" si="45"/>
        <v>1033.5974999999999</v>
      </c>
      <c r="AE46" s="78">
        <f t="shared" si="46"/>
        <v>950.94795789473676</v>
      </c>
      <c r="AF46" s="78">
        <f t="shared" si="47"/>
        <v>789.87953684210515</v>
      </c>
      <c r="AG46" s="78">
        <f t="shared" si="48"/>
        <v>645.56223157894726</v>
      </c>
      <c r="AH46" s="78">
        <f t="shared" si="49"/>
        <v>322.13684210526316</v>
      </c>
      <c r="AI46" s="78">
        <f t="shared" si="50"/>
        <v>113.39216842105262</v>
      </c>
      <c r="AJ46" s="78">
        <f t="shared" si="51"/>
        <v>950.94795789473676</v>
      </c>
      <c r="AK46" s="78">
        <f t="shared" si="52"/>
        <v>789.87953684210515</v>
      </c>
      <c r="AL46" s="78">
        <f t="shared" si="53"/>
        <v>645.56223157894726</v>
      </c>
      <c r="AM46" s="78">
        <f t="shared" si="54"/>
        <v>322.13684210526316</v>
      </c>
      <c r="AN46" s="78">
        <f t="shared" si="55"/>
        <v>113.39216842105262</v>
      </c>
      <c r="AO46" s="78">
        <f t="shared" si="21"/>
        <v>108653071.59663157</v>
      </c>
      <c r="AP46" s="78">
        <f t="shared" si="24"/>
        <v>1065121.7684210527</v>
      </c>
      <c r="AQ46" s="78">
        <f t="shared" si="25"/>
        <v>13655.407287449394</v>
      </c>
      <c r="AR46" s="78">
        <f t="shared" si="26"/>
        <v>105.30215262315789</v>
      </c>
      <c r="AS46" s="54">
        <f t="shared" si="56"/>
        <v>218.69432104421051</v>
      </c>
      <c r="AT46" s="68">
        <f t="shared" si="57"/>
        <v>0.18290369776869392</v>
      </c>
      <c r="AU46" s="54">
        <f t="shared" si="58"/>
        <v>25.726221473684213</v>
      </c>
      <c r="AV46" s="54">
        <v>1.8</v>
      </c>
      <c r="AW46" s="54">
        <f t="shared" si="59"/>
        <v>6.9967523285191735</v>
      </c>
      <c r="AX46" s="54">
        <v>8.1999999999999993</v>
      </c>
      <c r="AY46" s="54">
        <f t="shared" ref="AY46" si="61">AX46*100</f>
        <v>819.99999999999989</v>
      </c>
    </row>
    <row r="47" spans="1:51" s="54" customFormat="1">
      <c r="A47" s="54">
        <v>40</v>
      </c>
      <c r="B47" s="54">
        <f t="shared" si="22"/>
        <v>77</v>
      </c>
      <c r="C47" s="54">
        <v>80</v>
      </c>
      <c r="D47" s="54">
        <v>20</v>
      </c>
      <c r="F47" s="54">
        <f t="shared" si="36"/>
        <v>7.7500000000000013E-2</v>
      </c>
      <c r="G47" s="74">
        <v>0.221</v>
      </c>
      <c r="H47" s="75">
        <v>1</v>
      </c>
      <c r="I47" s="75">
        <v>1</v>
      </c>
      <c r="J47" s="75">
        <v>1</v>
      </c>
      <c r="K47" s="75">
        <v>1</v>
      </c>
      <c r="L47" s="75">
        <v>1</v>
      </c>
      <c r="M47" s="54">
        <f>ROUND(B114/$G114*$G47*10000,0)</f>
        <v>745</v>
      </c>
      <c r="N47" s="54">
        <f>ROUND(C114/$G114*$G47*10000,0)</f>
        <v>619</v>
      </c>
      <c r="O47" s="54">
        <f>ROUND(D114/$G114*$G47*10000,0)</f>
        <v>505</v>
      </c>
      <c r="P47" s="54">
        <f>ROUND(E114/$G114*$G47*10000,0)</f>
        <v>253</v>
      </c>
      <c r="Q47" s="54">
        <f>ROUND(F114/$G114*$G47*10000,0)</f>
        <v>88</v>
      </c>
      <c r="R47" s="54">
        <v>0</v>
      </c>
      <c r="S47" s="54">
        <v>0</v>
      </c>
      <c r="T47" s="54">
        <f t="shared" si="37"/>
        <v>1</v>
      </c>
      <c r="U47" s="54">
        <f t="shared" si="38"/>
        <v>57</v>
      </c>
      <c r="V47" s="54">
        <v>40</v>
      </c>
      <c r="W47" s="54">
        <f t="shared" si="39"/>
        <v>4.7052631578947368</v>
      </c>
      <c r="X47" s="54">
        <f t="shared" si="40"/>
        <v>3.9094736842105262</v>
      </c>
      <c r="Y47" s="54">
        <f t="shared" si="41"/>
        <v>3.1894736842105265</v>
      </c>
      <c r="Z47" s="54">
        <f t="shared" si="42"/>
        <v>1.5978947368421053</v>
      </c>
      <c r="AA47" s="54">
        <f t="shared" si="43"/>
        <v>0.5557894736842105</v>
      </c>
      <c r="AB47" s="54">
        <f t="shared" si="44"/>
        <v>13.957894736842105</v>
      </c>
      <c r="AC47" s="54">
        <f>INDEX(用户升级!$E$3:$E$102,MATCH(IF((关卡!C47-$B$1)&lt;0,1,关卡!C47-$B$1),用户升级!$A$3:$A$102,0))-INDEX(用户升级!$E$3:$E$102,MATCH(IF((关卡!C46-$B$1)&lt;0,1,关卡!C46-$B$1),用户升级!$A$3:$A$102,0))</f>
        <v>247.84000000000015</v>
      </c>
      <c r="AD47" s="78">
        <f t="shared" si="45"/>
        <v>1279.2000000000007</v>
      </c>
      <c r="AE47" s="78">
        <f t="shared" si="46"/>
        <v>1166.1524210526322</v>
      </c>
      <c r="AF47" s="78">
        <f t="shared" si="47"/>
        <v>968.92395789473744</v>
      </c>
      <c r="AG47" s="78">
        <f t="shared" si="48"/>
        <v>790.47915789473734</v>
      </c>
      <c r="AH47" s="78">
        <f t="shared" si="49"/>
        <v>396.02223157894758</v>
      </c>
      <c r="AI47" s="78">
        <f t="shared" si="50"/>
        <v>137.74686315789481</v>
      </c>
      <c r="AJ47" s="78">
        <f t="shared" si="51"/>
        <v>1166.1524210526322</v>
      </c>
      <c r="AK47" s="78">
        <f t="shared" si="52"/>
        <v>968.92395789473744</v>
      </c>
      <c r="AL47" s="78">
        <f t="shared" si="53"/>
        <v>790.47915789473734</v>
      </c>
      <c r="AM47" s="78">
        <f t="shared" si="54"/>
        <v>396.02223157894758</v>
      </c>
      <c r="AN47" s="78">
        <f t="shared" si="55"/>
        <v>137.74686315789481</v>
      </c>
      <c r="AO47" s="78">
        <f t="shared" si="21"/>
        <v>136338401.48210534</v>
      </c>
      <c r="AP47" s="78">
        <f t="shared" si="24"/>
        <v>1100213.0526315789</v>
      </c>
      <c r="AQ47" s="78">
        <f t="shared" si="25"/>
        <v>13752.663157894736</v>
      </c>
      <c r="AR47" s="78">
        <f t="shared" si="26"/>
        <v>129.28638821052638</v>
      </c>
      <c r="AS47" s="54">
        <f t="shared" si="56"/>
        <v>267.03325136842119</v>
      </c>
      <c r="AT47" s="68">
        <f t="shared" si="57"/>
        <v>0.14979407918309276</v>
      </c>
      <c r="AU47" s="54">
        <f t="shared" si="58"/>
        <v>25.858610526315786</v>
      </c>
      <c r="AV47" s="54">
        <v>1.8</v>
      </c>
      <c r="AW47" s="54">
        <f t="shared" si="59"/>
        <v>6.9609308596383261</v>
      </c>
    </row>
    <row r="48" spans="1:51" s="54" customFormat="1">
      <c r="A48" s="54">
        <v>41</v>
      </c>
      <c r="B48" s="54">
        <v>78</v>
      </c>
      <c r="C48" s="54">
        <v>81</v>
      </c>
      <c r="D48" s="54">
        <v>20</v>
      </c>
      <c r="F48" s="54">
        <f t="shared" si="36"/>
        <v>7.8750000000000014E-2</v>
      </c>
      <c r="G48" s="74">
        <v>0.223</v>
      </c>
      <c r="H48" s="75">
        <v>1</v>
      </c>
      <c r="I48" s="75">
        <v>1</v>
      </c>
      <c r="J48" s="75">
        <v>1</v>
      </c>
      <c r="K48" s="75">
        <v>1</v>
      </c>
      <c r="L48" s="75">
        <v>1</v>
      </c>
      <c r="M48" s="54">
        <f>ROUND(B115/$G115*$G48*10000,0)</f>
        <v>752</v>
      </c>
      <c r="N48" s="54">
        <f>ROUND(C115/$G115*$G48*10000,0)</f>
        <v>624</v>
      </c>
      <c r="O48" s="54">
        <f>ROUND(D115/$G115*$G48*10000,0)</f>
        <v>510</v>
      </c>
      <c r="P48" s="54">
        <f>ROUND(E115/$G115*$G48*10000,0)</f>
        <v>255</v>
      </c>
      <c r="Q48" s="54">
        <f>ROUND(F115/$G115*$G48*10000,0)</f>
        <v>89</v>
      </c>
      <c r="R48" s="54">
        <v>0</v>
      </c>
      <c r="S48" s="54">
        <v>0</v>
      </c>
      <c r="T48" s="54">
        <f t="shared" si="37"/>
        <v>1</v>
      </c>
      <c r="U48" s="54">
        <f t="shared" si="38"/>
        <v>57</v>
      </c>
      <c r="V48" s="54">
        <f>ROUND(C48/2,0)</f>
        <v>41</v>
      </c>
      <c r="W48" s="54">
        <f t="shared" ref="W48:W53" si="62">M48*3600/($U48*10000)</f>
        <v>4.7494736842105265</v>
      </c>
      <c r="X48" s="54">
        <f t="shared" ref="X48:X53" si="63">N48*3600/($U48*10000)</f>
        <v>3.9410526315789474</v>
      </c>
      <c r="Y48" s="54">
        <f t="shared" ref="Y48:Y53" si="64">O48*3600/($U48*10000)</f>
        <v>3.2210526315789472</v>
      </c>
      <c r="Z48" s="54">
        <f t="shared" ref="Z48:Z53" si="65">P48*3600/($U48*10000)</f>
        <v>1.6105263157894736</v>
      </c>
      <c r="AA48" s="54">
        <f t="shared" ref="AA48:AA53" si="66">Q48*3600/($U48*10000)</f>
        <v>0.56210526315789477</v>
      </c>
      <c r="AB48" s="54">
        <f t="shared" ref="AB48:AB53" si="67">SUM(W48:AA48)</f>
        <v>14.084210526315788</v>
      </c>
      <c r="AC48" s="54">
        <f>INDEX(用户升级!$E$3:$E$102,MATCH(IF((关卡!C48-$B$1)&lt;0,1,关卡!C48-$B$1),用户升级!$A$3:$A$102,0))-INDEX(用户升级!$E$3:$E$102,MATCH(IF((关卡!C47-$B$1)&lt;0,1,关卡!C47-$B$1),用户升级!$A$3:$A$102,0))</f>
        <v>140.86999999999989</v>
      </c>
      <c r="AD48" s="78">
        <f t="shared" si="45"/>
        <v>762.95874999999944</v>
      </c>
      <c r="AE48" s="78">
        <f t="shared" si="46"/>
        <v>669.05835789473633</v>
      </c>
      <c r="AF48" s="78">
        <f t="shared" si="47"/>
        <v>555.17608421052591</v>
      </c>
      <c r="AG48" s="78">
        <f t="shared" si="48"/>
        <v>453.74968421052591</v>
      </c>
      <c r="AH48" s="78">
        <f t="shared" si="49"/>
        <v>226.87484210526296</v>
      </c>
      <c r="AI48" s="78">
        <f t="shared" si="50"/>
        <v>79.183768421052577</v>
      </c>
      <c r="AJ48" s="78">
        <f t="shared" si="51"/>
        <v>669.05835789473633</v>
      </c>
      <c r="AK48" s="78">
        <f t="shared" si="52"/>
        <v>555.17608421052591</v>
      </c>
      <c r="AL48" s="78">
        <f t="shared" si="53"/>
        <v>453.74968421052591</v>
      </c>
      <c r="AM48" s="78">
        <f t="shared" si="54"/>
        <v>226.87484210526296</v>
      </c>
      <c r="AN48" s="78">
        <f t="shared" si="55"/>
        <v>79.183768421052577</v>
      </c>
      <c r="AO48" s="78">
        <f t="shared" si="21"/>
        <v>80111908.951578885</v>
      </c>
      <c r="AP48" s="78">
        <f t="shared" si="24"/>
        <v>1137387.7894736843</v>
      </c>
      <c r="AQ48" s="78">
        <f t="shared" si="25"/>
        <v>13870.582798459563</v>
      </c>
      <c r="AR48" s="78">
        <f t="shared" si="26"/>
        <v>74.107466071578898</v>
      </c>
      <c r="AS48" s="54">
        <f t="shared" si="56"/>
        <v>153.29123449263147</v>
      </c>
      <c r="AT48" s="68">
        <f t="shared" si="57"/>
        <v>0.26094120862418102</v>
      </c>
      <c r="AU48" s="54">
        <f t="shared" si="58"/>
        <v>26.116203789473687</v>
      </c>
      <c r="AV48" s="54">
        <v>1.8</v>
      </c>
      <c r="AW48" s="54">
        <f t="shared" si="59"/>
        <v>6.8922727610415651</v>
      </c>
      <c r="AX48" s="54">
        <v>9.1999999999999993</v>
      </c>
      <c r="AY48" s="54">
        <f t="shared" ref="AY48" si="68">AX48*100</f>
        <v>919.99999999999989</v>
      </c>
    </row>
    <row r="49" spans="1:51" s="54" customFormat="1">
      <c r="A49" s="54">
        <v>42</v>
      </c>
      <c r="B49" s="54">
        <f>B48+1</f>
        <v>79</v>
      </c>
      <c r="C49" s="54">
        <f>C48+1</f>
        <v>82</v>
      </c>
      <c r="D49" s="54">
        <v>20</v>
      </c>
      <c r="F49" s="54">
        <f t="shared" si="36"/>
        <v>8.0000000000000016E-2</v>
      </c>
      <c r="G49" s="74">
        <v>0.22500000000000001</v>
      </c>
      <c r="H49" s="75">
        <v>1</v>
      </c>
      <c r="I49" s="75">
        <v>1</v>
      </c>
      <c r="J49" s="75">
        <v>1</v>
      </c>
      <c r="K49" s="75">
        <v>1</v>
      </c>
      <c r="L49" s="75">
        <v>1</v>
      </c>
      <c r="M49" s="54">
        <f>ROUND(B116/$G116*$G49*10000,0)</f>
        <v>759</v>
      </c>
      <c r="N49" s="54">
        <f>ROUND(C116/$G116*$G49*10000,0)</f>
        <v>630</v>
      </c>
      <c r="O49" s="54">
        <f>ROUND(D116/$G116*$G49*10000,0)</f>
        <v>514</v>
      </c>
      <c r="P49" s="54">
        <f>ROUND(E116/$G116*$G49*10000,0)</f>
        <v>257</v>
      </c>
      <c r="Q49" s="54">
        <f>ROUND(F116/$G116*$G49*10000,0)</f>
        <v>90</v>
      </c>
      <c r="R49" s="54">
        <v>0</v>
      </c>
      <c r="S49" s="54">
        <v>0</v>
      </c>
      <c r="T49" s="54">
        <f t="shared" si="37"/>
        <v>1</v>
      </c>
      <c r="U49" s="54">
        <f t="shared" si="38"/>
        <v>57</v>
      </c>
      <c r="V49" s="54">
        <f t="shared" ref="V49:V69" si="69">ROUND(C49/2,0)</f>
        <v>41</v>
      </c>
      <c r="W49" s="54">
        <f t="shared" si="62"/>
        <v>4.7936842105263162</v>
      </c>
      <c r="X49" s="54">
        <f t="shared" si="63"/>
        <v>3.9789473684210526</v>
      </c>
      <c r="Y49" s="54">
        <f t="shared" si="64"/>
        <v>3.2463157894736843</v>
      </c>
      <c r="Z49" s="54">
        <f t="shared" si="65"/>
        <v>1.6231578947368421</v>
      </c>
      <c r="AA49" s="54">
        <f t="shared" si="66"/>
        <v>0.56842105263157894</v>
      </c>
      <c r="AB49" s="54">
        <f t="shared" si="67"/>
        <v>14.210526315789473</v>
      </c>
      <c r="AC49" s="54">
        <f>INDEX(用户升级!$E$3:$E$102,MATCH(IF((关卡!C49-$B$1)&lt;0,1,关卡!C49-$B$1),用户升级!$A$3:$A$102,0))-INDEX(用户升级!$E$3:$E$102,MATCH(IF((关卡!C48-$B$1)&lt;0,1,关卡!C48-$B$1),用户升级!$A$3:$A$102,0))</f>
        <v>152.36999999999989</v>
      </c>
      <c r="AD49" s="78">
        <f t="shared" si="45"/>
        <v>821.89624999999944</v>
      </c>
      <c r="AE49" s="78">
        <f t="shared" si="46"/>
        <v>730.41366315789423</v>
      </c>
      <c r="AF49" s="78">
        <f t="shared" si="47"/>
        <v>606.27221052631535</v>
      </c>
      <c r="AG49" s="78">
        <f t="shared" si="48"/>
        <v>494.64113684210491</v>
      </c>
      <c r="AH49" s="78">
        <f t="shared" si="49"/>
        <v>247.32056842105246</v>
      </c>
      <c r="AI49" s="78">
        <f t="shared" si="50"/>
        <v>86.610315789473617</v>
      </c>
      <c r="AJ49" s="78">
        <f t="shared" si="51"/>
        <v>730.41366315789423</v>
      </c>
      <c r="AK49" s="78">
        <f t="shared" si="52"/>
        <v>606.27221052631535</v>
      </c>
      <c r="AL49" s="78">
        <f t="shared" si="53"/>
        <v>494.64113684210491</v>
      </c>
      <c r="AM49" s="78">
        <f t="shared" si="54"/>
        <v>247.32056842105246</v>
      </c>
      <c r="AN49" s="78">
        <f t="shared" si="55"/>
        <v>86.610315789473617</v>
      </c>
      <c r="AO49" s="78">
        <f t="shared" si="21"/>
        <v>87422778.291789398</v>
      </c>
      <c r="AP49" s="78">
        <f t="shared" si="24"/>
        <v>1147506.442105263</v>
      </c>
      <c r="AQ49" s="78">
        <f t="shared" si="25"/>
        <v>13660.790977443607</v>
      </c>
      <c r="AR49" s="78">
        <f t="shared" si="26"/>
        <v>80.805307490526275</v>
      </c>
      <c r="AS49" s="54">
        <f t="shared" si="56"/>
        <v>167.41562327999989</v>
      </c>
      <c r="AT49" s="68">
        <f t="shared" si="57"/>
        <v>0.23892632728249413</v>
      </c>
      <c r="AU49" s="54">
        <f t="shared" si="58"/>
        <v>26.369856000000006</v>
      </c>
      <c r="AV49" s="54">
        <v>1.8</v>
      </c>
      <c r="AW49" s="54">
        <f t="shared" si="59"/>
        <v>6.8259758415062999</v>
      </c>
    </row>
    <row r="50" spans="1:51" s="54" customFormat="1">
      <c r="A50" s="54">
        <v>43</v>
      </c>
      <c r="B50" s="54">
        <f t="shared" ref="B50:B69" si="70">B49+1</f>
        <v>80</v>
      </c>
      <c r="C50" s="54">
        <f t="shared" ref="C50:C69" si="71">C49+1</f>
        <v>83</v>
      </c>
      <c r="D50" s="54">
        <v>20</v>
      </c>
      <c r="F50" s="54">
        <f t="shared" si="36"/>
        <v>8.1250000000000017E-2</v>
      </c>
      <c r="G50" s="74">
        <v>0.22700000000000001</v>
      </c>
      <c r="H50" s="75">
        <v>1</v>
      </c>
      <c r="I50" s="75">
        <v>1</v>
      </c>
      <c r="J50" s="75">
        <v>1</v>
      </c>
      <c r="K50" s="75">
        <v>1</v>
      </c>
      <c r="L50" s="75">
        <v>1</v>
      </c>
      <c r="M50" s="54">
        <f>ROUND(B117/$G117*$G50*10000,0)</f>
        <v>765</v>
      </c>
      <c r="N50" s="54">
        <f>ROUND(C117/$G117*$G50*10000,0)</f>
        <v>636</v>
      </c>
      <c r="O50" s="54">
        <f>ROUND(D117/$G117*$G50*10000,0)</f>
        <v>519</v>
      </c>
      <c r="P50" s="54">
        <f>ROUND(E117/$G117*$G50*10000,0)</f>
        <v>259</v>
      </c>
      <c r="Q50" s="54">
        <f>ROUND(F117/$G117*$G50*10000,0)</f>
        <v>91</v>
      </c>
      <c r="R50" s="54">
        <v>0</v>
      </c>
      <c r="S50" s="54">
        <v>0</v>
      </c>
      <c r="T50" s="54">
        <f t="shared" si="37"/>
        <v>1</v>
      </c>
      <c r="U50" s="54">
        <f t="shared" si="38"/>
        <v>57</v>
      </c>
      <c r="V50" s="54">
        <f t="shared" si="69"/>
        <v>42</v>
      </c>
      <c r="W50" s="54">
        <f t="shared" si="62"/>
        <v>4.8315789473684214</v>
      </c>
      <c r="X50" s="54">
        <f t="shared" si="63"/>
        <v>4.0168421052631578</v>
      </c>
      <c r="Y50" s="54">
        <f t="shared" si="64"/>
        <v>3.2778947368421054</v>
      </c>
      <c r="Z50" s="54">
        <f t="shared" si="65"/>
        <v>1.6357894736842105</v>
      </c>
      <c r="AA50" s="54">
        <f t="shared" si="66"/>
        <v>0.57473684210526321</v>
      </c>
      <c r="AB50" s="54">
        <f t="shared" si="67"/>
        <v>14.336842105263159</v>
      </c>
      <c r="AC50" s="54">
        <f>INDEX(用户升级!$E$3:$E$102,MATCH(IF((关卡!C50-$B$1)&lt;0,1,关卡!C50-$B$1),用户升级!$A$3:$A$102,0))-INDEX(用户升级!$E$3:$E$102,MATCH(IF((关卡!C49-$B$1)&lt;0,1,关卡!C49-$B$1),用户升级!$A$3:$A$102,0))</f>
        <v>164.01000000000022</v>
      </c>
      <c r="AD50" s="78">
        <f t="shared" si="45"/>
        <v>903.05250000000115</v>
      </c>
      <c r="AE50" s="78">
        <f t="shared" si="46"/>
        <v>792.42726315789582</v>
      </c>
      <c r="AF50" s="78">
        <f t="shared" si="47"/>
        <v>658.8022736842114</v>
      </c>
      <c r="AG50" s="78">
        <f t="shared" si="48"/>
        <v>537.60751578947441</v>
      </c>
      <c r="AH50" s="78">
        <f t="shared" si="49"/>
        <v>268.28583157894769</v>
      </c>
      <c r="AI50" s="78">
        <f t="shared" si="50"/>
        <v>94.262589473684343</v>
      </c>
      <c r="AJ50" s="78">
        <f t="shared" si="51"/>
        <v>792.42726315789582</v>
      </c>
      <c r="AK50" s="78">
        <f t="shared" si="52"/>
        <v>658.8022736842114</v>
      </c>
      <c r="AL50" s="78">
        <f t="shared" si="53"/>
        <v>537.60751578947441</v>
      </c>
      <c r="AM50" s="78">
        <f t="shared" si="54"/>
        <v>268.28583157894769</v>
      </c>
      <c r="AN50" s="78">
        <f t="shared" si="55"/>
        <v>94.262589473684343</v>
      </c>
      <c r="AO50" s="78">
        <f t="shared" si="21"/>
        <v>97220943.155368552</v>
      </c>
      <c r="AP50" s="78">
        <f t="shared" si="24"/>
        <v>1185548.9684210527</v>
      </c>
      <c r="AQ50" s="78">
        <f t="shared" si="25"/>
        <v>13785.453121175031</v>
      </c>
      <c r="AR50" s="78">
        <f t="shared" si="26"/>
        <v>87.712893284210637</v>
      </c>
      <c r="AS50" s="54">
        <f t="shared" si="56"/>
        <v>181.97548275789498</v>
      </c>
      <c r="AT50" s="68">
        <f t="shared" si="57"/>
        <v>0.21980983038916876</v>
      </c>
      <c r="AU50" s="54">
        <f t="shared" si="58"/>
        <v>26.628934736842105</v>
      </c>
      <c r="AV50" s="54">
        <v>1.8</v>
      </c>
      <c r="AW50" s="54">
        <f t="shared" si="59"/>
        <v>6.759564427898928</v>
      </c>
      <c r="AX50" s="54">
        <v>10.199999999999999</v>
      </c>
      <c r="AY50" s="54">
        <f t="shared" ref="AY50" si="72">AX50*100</f>
        <v>1019.9999999999999</v>
      </c>
    </row>
    <row r="51" spans="1:51" s="54" customFormat="1">
      <c r="A51" s="54">
        <v>44</v>
      </c>
      <c r="B51" s="54">
        <f t="shared" si="70"/>
        <v>81</v>
      </c>
      <c r="C51" s="54">
        <f t="shared" si="71"/>
        <v>84</v>
      </c>
      <c r="D51" s="54">
        <v>20</v>
      </c>
      <c r="F51" s="54">
        <f t="shared" si="36"/>
        <v>8.2500000000000018E-2</v>
      </c>
      <c r="G51" s="74">
        <v>0.22900000000000001</v>
      </c>
      <c r="H51" s="75">
        <v>1</v>
      </c>
      <c r="I51" s="75">
        <v>1</v>
      </c>
      <c r="J51" s="75">
        <v>1</v>
      </c>
      <c r="K51" s="75">
        <v>1</v>
      </c>
      <c r="L51" s="75">
        <v>1</v>
      </c>
      <c r="M51" s="54">
        <f>ROUND(B118/$G118*$G51*10000,0)</f>
        <v>772</v>
      </c>
      <c r="N51" s="54">
        <f>ROUND(C118/$G118*$G51*10000,0)</f>
        <v>641</v>
      </c>
      <c r="O51" s="54">
        <f>ROUND(D118/$G118*$G51*10000,0)</f>
        <v>523</v>
      </c>
      <c r="P51" s="54">
        <f>ROUND(E118/$G118*$G51*10000,0)</f>
        <v>262</v>
      </c>
      <c r="Q51" s="54">
        <f>ROUND(F118/$G118*$G51*10000,0)</f>
        <v>92</v>
      </c>
      <c r="R51" s="54">
        <v>0</v>
      </c>
      <c r="S51" s="54">
        <v>0</v>
      </c>
      <c r="T51" s="54">
        <f t="shared" si="37"/>
        <v>1</v>
      </c>
      <c r="U51" s="54">
        <f t="shared" si="38"/>
        <v>57</v>
      </c>
      <c r="V51" s="54">
        <f t="shared" si="69"/>
        <v>42</v>
      </c>
      <c r="W51" s="54">
        <f t="shared" si="62"/>
        <v>4.8757894736842102</v>
      </c>
      <c r="X51" s="54">
        <f t="shared" si="63"/>
        <v>4.0484210526315794</v>
      </c>
      <c r="Y51" s="54">
        <f t="shared" si="64"/>
        <v>3.3031578947368421</v>
      </c>
      <c r="Z51" s="54">
        <f t="shared" si="65"/>
        <v>1.6547368421052631</v>
      </c>
      <c r="AA51" s="54">
        <f t="shared" si="66"/>
        <v>0.58105263157894738</v>
      </c>
      <c r="AB51" s="54">
        <f t="shared" si="67"/>
        <v>14.463157894736842</v>
      </c>
      <c r="AC51" s="54">
        <f>INDEX(用户升级!$E$3:$E$102,MATCH(IF((关卡!C51-$B$1)&lt;0,1,关卡!C51-$B$1),用户升级!$A$3:$A$102,0))-INDEX(用户升级!$E$3:$E$102,MATCH(IF((关卡!C50-$B$1)&lt;0,1,关卡!C50-$B$1),用户升级!$A$3:$A$102,0))</f>
        <v>175.75</v>
      </c>
      <c r="AD51" s="78">
        <f t="shared" si="45"/>
        <v>964.6875</v>
      </c>
      <c r="AE51" s="78">
        <f t="shared" si="46"/>
        <v>856.92</v>
      </c>
      <c r="AF51" s="78">
        <f t="shared" si="47"/>
        <v>711.5100000000001</v>
      </c>
      <c r="AG51" s="78">
        <f t="shared" si="48"/>
        <v>580.53</v>
      </c>
      <c r="AH51" s="78">
        <f t="shared" si="49"/>
        <v>290.82</v>
      </c>
      <c r="AI51" s="78">
        <f t="shared" si="50"/>
        <v>102.12</v>
      </c>
      <c r="AJ51" s="78">
        <f t="shared" si="51"/>
        <v>856.92</v>
      </c>
      <c r="AK51" s="78">
        <f t="shared" si="52"/>
        <v>711.5100000000001</v>
      </c>
      <c r="AL51" s="78">
        <f t="shared" si="53"/>
        <v>580.53</v>
      </c>
      <c r="AM51" s="78">
        <f t="shared" si="54"/>
        <v>290.82</v>
      </c>
      <c r="AN51" s="78">
        <f t="shared" si="55"/>
        <v>102.12</v>
      </c>
      <c r="AO51" s="78">
        <f t="shared" si="21"/>
        <v>105182512.2</v>
      </c>
      <c r="AP51" s="78">
        <f t="shared" si="24"/>
        <v>1196956.0421052631</v>
      </c>
      <c r="AQ51" s="78">
        <f t="shared" si="25"/>
        <v>13601.773205741627</v>
      </c>
      <c r="AR51" s="78">
        <f t="shared" si="26"/>
        <v>94.945403999999996</v>
      </c>
      <c r="AS51" s="54">
        <f t="shared" si="56"/>
        <v>197.065404</v>
      </c>
      <c r="AT51" s="68">
        <f t="shared" si="57"/>
        <v>0.20297829648475488</v>
      </c>
      <c r="AU51" s="54">
        <f t="shared" si="58"/>
        <v>26.910780631578948</v>
      </c>
      <c r="AV51" s="54">
        <v>1.8</v>
      </c>
      <c r="AW51" s="54">
        <f t="shared" si="59"/>
        <v>6.6887691763491883</v>
      </c>
    </row>
    <row r="52" spans="1:51" s="54" customFormat="1">
      <c r="A52" s="54">
        <v>45</v>
      </c>
      <c r="B52" s="54">
        <f t="shared" si="70"/>
        <v>82</v>
      </c>
      <c r="C52" s="54">
        <f t="shared" si="71"/>
        <v>85</v>
      </c>
      <c r="D52" s="54">
        <v>20</v>
      </c>
      <c r="F52" s="54">
        <f t="shared" si="36"/>
        <v>8.3750000000000019E-2</v>
      </c>
      <c r="G52" s="74">
        <v>0.23100000000000001</v>
      </c>
      <c r="H52" s="75">
        <v>1</v>
      </c>
      <c r="I52" s="75">
        <v>1</v>
      </c>
      <c r="J52" s="75">
        <v>1</v>
      </c>
      <c r="K52" s="75">
        <v>1</v>
      </c>
      <c r="L52" s="75">
        <v>1</v>
      </c>
      <c r="M52" s="54">
        <f>ROUND(B119/$G119*$G52*10000,0)</f>
        <v>779</v>
      </c>
      <c r="N52" s="54">
        <f>ROUND(C119/$G119*$G52*10000,0)</f>
        <v>647</v>
      </c>
      <c r="O52" s="54">
        <f>ROUND(D119/$G119*$G52*10000,0)</f>
        <v>528</v>
      </c>
      <c r="P52" s="54">
        <f>ROUND(E119/$G119*$G52*10000,0)</f>
        <v>264</v>
      </c>
      <c r="Q52" s="54">
        <f>ROUND(F119/$G119*$G52*10000,0)</f>
        <v>92</v>
      </c>
      <c r="R52" s="54">
        <v>0</v>
      </c>
      <c r="S52" s="54">
        <v>0</v>
      </c>
      <c r="T52" s="54">
        <f t="shared" si="37"/>
        <v>1</v>
      </c>
      <c r="U52" s="54">
        <f t="shared" si="38"/>
        <v>57</v>
      </c>
      <c r="V52" s="54">
        <f t="shared" si="69"/>
        <v>43</v>
      </c>
      <c r="W52" s="54">
        <f t="shared" si="62"/>
        <v>4.92</v>
      </c>
      <c r="X52" s="54">
        <f t="shared" si="63"/>
        <v>4.0863157894736846</v>
      </c>
      <c r="Y52" s="54">
        <f t="shared" si="64"/>
        <v>3.3347368421052632</v>
      </c>
      <c r="Z52" s="54">
        <f t="shared" si="65"/>
        <v>1.6673684210526316</v>
      </c>
      <c r="AA52" s="54">
        <f t="shared" si="66"/>
        <v>0.58105263157894738</v>
      </c>
      <c r="AB52" s="54">
        <f t="shared" si="67"/>
        <v>14.589473684210526</v>
      </c>
      <c r="AC52" s="54">
        <f>INDEX(用户升级!$E$3:$E$102,MATCH(IF((关卡!C52-$B$1)&lt;0,1,关卡!C52-$B$1),用户升级!$A$3:$A$102,0))-INDEX(用户升级!$E$3:$E$102,MATCH(IF((关卡!C51-$B$1)&lt;0,1,关卡!C51-$B$1),用户升级!$A$3:$A$102,0))</f>
        <v>187.57999999999993</v>
      </c>
      <c r="AD52" s="78">
        <f t="shared" si="45"/>
        <v>1051.2424999999996</v>
      </c>
      <c r="AE52" s="78">
        <f t="shared" si="46"/>
        <v>922.89359999999965</v>
      </c>
      <c r="AF52" s="78">
        <f t="shared" si="47"/>
        <v>766.51111578947348</v>
      </c>
      <c r="AG52" s="78">
        <f t="shared" si="48"/>
        <v>625.52993684210503</v>
      </c>
      <c r="AH52" s="78">
        <f t="shared" si="49"/>
        <v>312.76496842105252</v>
      </c>
      <c r="AI52" s="78">
        <f t="shared" si="50"/>
        <v>108.9938526315789</v>
      </c>
      <c r="AJ52" s="78">
        <f t="shared" si="51"/>
        <v>922.89359999999965</v>
      </c>
      <c r="AK52" s="78">
        <f t="shared" si="52"/>
        <v>766.51111578947348</v>
      </c>
      <c r="AL52" s="78">
        <f t="shared" si="53"/>
        <v>625.52993684210503</v>
      </c>
      <c r="AM52" s="78">
        <f t="shared" si="54"/>
        <v>312.76496842105252</v>
      </c>
      <c r="AN52" s="78">
        <f t="shared" si="55"/>
        <v>108.9938526315789</v>
      </c>
      <c r="AO52" s="78">
        <f t="shared" si="21"/>
        <v>115663399.72294733</v>
      </c>
      <c r="AP52" s="78">
        <f t="shared" si="24"/>
        <v>1233216.7578947369</v>
      </c>
      <c r="AQ52" s="78">
        <f t="shared" si="25"/>
        <v>13702.408421052633</v>
      </c>
      <c r="AR52" s="78">
        <f t="shared" si="26"/>
        <v>102.18149989894734</v>
      </c>
      <c r="AS52" s="54">
        <f t="shared" si="56"/>
        <v>211.17535253052625</v>
      </c>
      <c r="AT52" s="68">
        <f t="shared" si="57"/>
        <v>0.18941604463152412</v>
      </c>
      <c r="AU52" s="54">
        <f t="shared" si="58"/>
        <v>27.018917052631583</v>
      </c>
      <c r="AV52" s="54">
        <v>1.8</v>
      </c>
      <c r="AW52" s="54">
        <f t="shared" si="59"/>
        <v>6.6619990597464902</v>
      </c>
      <c r="AX52" s="54">
        <v>11.2</v>
      </c>
      <c r="AY52" s="54">
        <f t="shared" ref="AY52:AY63" si="73">AX52*100</f>
        <v>1120</v>
      </c>
    </row>
    <row r="53" spans="1:51" s="54" customFormat="1">
      <c r="A53" s="54">
        <v>46</v>
      </c>
      <c r="B53" s="54">
        <f t="shared" si="70"/>
        <v>83</v>
      </c>
      <c r="C53" s="54">
        <f t="shared" si="71"/>
        <v>86</v>
      </c>
      <c r="D53" s="54">
        <v>20</v>
      </c>
      <c r="G53" s="74">
        <v>0.23100000000000001</v>
      </c>
      <c r="H53" s="75">
        <v>1</v>
      </c>
      <c r="I53" s="75">
        <v>1</v>
      </c>
      <c r="J53" s="75">
        <v>1</v>
      </c>
      <c r="K53" s="75">
        <v>1</v>
      </c>
      <c r="L53" s="75">
        <v>1</v>
      </c>
      <c r="M53" s="54">
        <f t="shared" ref="M53:Q53" si="74">ROUND(B120/$G120*$G53*10000,0)</f>
        <v>779</v>
      </c>
      <c r="N53" s="54">
        <f t="shared" si="74"/>
        <v>647</v>
      </c>
      <c r="O53" s="54">
        <f t="shared" si="74"/>
        <v>528</v>
      </c>
      <c r="P53" s="54">
        <f t="shared" si="74"/>
        <v>264</v>
      </c>
      <c r="Q53" s="54">
        <f t="shared" si="74"/>
        <v>92</v>
      </c>
      <c r="R53" s="54">
        <v>0</v>
      </c>
      <c r="S53" s="54">
        <v>0</v>
      </c>
      <c r="T53" s="54">
        <f t="shared" ref="T53:T62" si="75">1-R53-S53</f>
        <v>1</v>
      </c>
      <c r="U53" s="54">
        <f t="shared" ref="U53:U62" si="76">(R53*$P$1+S53*$P$2+T53*$P$3)</f>
        <v>57</v>
      </c>
      <c r="V53" s="54">
        <f t="shared" si="69"/>
        <v>43</v>
      </c>
      <c r="W53" s="54">
        <f t="shared" si="62"/>
        <v>4.92</v>
      </c>
      <c r="X53" s="54">
        <f t="shared" si="63"/>
        <v>4.0863157894736846</v>
      </c>
      <c r="Y53" s="54">
        <f t="shared" si="64"/>
        <v>3.3347368421052632</v>
      </c>
      <c r="Z53" s="54">
        <f t="shared" si="65"/>
        <v>1.6673684210526316</v>
      </c>
      <c r="AA53" s="54">
        <f t="shared" si="66"/>
        <v>0.58105263157894738</v>
      </c>
      <c r="AB53" s="54">
        <f t="shared" si="67"/>
        <v>14.589473684210526</v>
      </c>
      <c r="AC53" s="54">
        <f>INDEX(用户升级!$E$3:$E$102,MATCH(IF((关卡!C53-$B$1)&lt;0,1,关卡!C53-$B$1),用户升级!$A$3:$A$102,0))-INDEX(用户升级!$E$3:$E$102,MATCH(IF((关卡!C52-$B$1)&lt;0,1,关卡!C52-$B$1),用户升级!$A$3:$A$102,0))</f>
        <v>380.38000000000011</v>
      </c>
      <c r="AD53" s="78"/>
      <c r="AE53" s="78"/>
      <c r="AF53" s="78"/>
      <c r="AG53" s="78"/>
      <c r="AH53" s="78"/>
      <c r="AI53" s="78">
        <f t="shared" ref="AI53:AI64" si="77">AA53*$AC53</f>
        <v>221.02080000000007</v>
      </c>
      <c r="AJ53" s="78">
        <f t="shared" ref="AJ53:AJ64" si="78">W53*$AC53</f>
        <v>1871.4696000000006</v>
      </c>
      <c r="AK53" s="78">
        <f t="shared" ref="AK53:AK64" si="79">X53*$AC53</f>
        <v>1554.3528000000006</v>
      </c>
      <c r="AL53" s="78">
        <f t="shared" ref="AL53:AL64" si="80">Y53*$AC53</f>
        <v>1268.4672000000003</v>
      </c>
      <c r="AM53" s="78">
        <f t="shared" ref="AM53:AM64" si="81">Z53*$AC53</f>
        <v>634.23360000000014</v>
      </c>
      <c r="AN53" s="78">
        <f t="shared" ref="AN53:AN64" si="82">AA53*$AC53</f>
        <v>221.02080000000007</v>
      </c>
      <c r="AO53" s="78">
        <f t="shared" ref="AO53:AO64" si="83">($V53*240+300)*(AJ53*1+AK53*2+AL53*5+AM53*10+AN53*20)</f>
        <v>234545495.18400005</v>
      </c>
      <c r="AP53" s="78">
        <f t="shared" ref="AP53:AP64" si="84">AO53/AC53*2</f>
        <v>1233216.7578947367</v>
      </c>
      <c r="AQ53" s="78">
        <f t="shared" ref="AQ53:AQ64" si="85">AP53/A53/2</f>
        <v>13404.529977116703</v>
      </c>
      <c r="AR53" s="78">
        <f t="shared" ref="AR53:AR64" si="86">(((Q$73*AJ53+AK53)*R$73+AL53)*S$73+AM53)*T$73</f>
        <v>207.20651952000009</v>
      </c>
      <c r="AS53" s="54">
        <f t="shared" ref="AS53:AS64" si="87">AN53+AR53</f>
        <v>428.22731952000015</v>
      </c>
      <c r="AT53" s="68">
        <f t="shared" ref="AT53:AT64" si="88">40/AS53</f>
        <v>9.3408332856567827E-2</v>
      </c>
      <c r="AU53" s="54">
        <f t="shared" ref="AU53:AU64" si="89">AS53/AC53*24</f>
        <v>27.018917052631583</v>
      </c>
      <c r="AV53" s="54">
        <v>1.8</v>
      </c>
      <c r="AW53" s="54">
        <f t="shared" ref="AW53:AW64" si="90">1/AU53*100*AV53</f>
        <v>6.6619990597464902</v>
      </c>
    </row>
    <row r="54" spans="1:51" s="54" customFormat="1">
      <c r="A54" s="54">
        <v>47</v>
      </c>
      <c r="B54" s="54">
        <f t="shared" si="70"/>
        <v>84</v>
      </c>
      <c r="C54" s="54">
        <f t="shared" si="71"/>
        <v>87</v>
      </c>
      <c r="D54" s="54">
        <v>20</v>
      </c>
      <c r="G54" s="74">
        <v>0.23100000000000001</v>
      </c>
      <c r="H54" s="75">
        <v>1</v>
      </c>
      <c r="I54" s="75">
        <v>1</v>
      </c>
      <c r="J54" s="75">
        <v>1</v>
      </c>
      <c r="K54" s="75">
        <v>1</v>
      </c>
      <c r="L54" s="75">
        <v>1</v>
      </c>
      <c r="M54" s="54">
        <f t="shared" ref="M54:Q54" si="91">ROUND(B121/$G121*$G54*10000,0)</f>
        <v>779</v>
      </c>
      <c r="N54" s="54">
        <f t="shared" si="91"/>
        <v>647</v>
      </c>
      <c r="O54" s="54">
        <f t="shared" si="91"/>
        <v>528</v>
      </c>
      <c r="P54" s="54">
        <f t="shared" si="91"/>
        <v>264</v>
      </c>
      <c r="Q54" s="54">
        <f t="shared" si="91"/>
        <v>92</v>
      </c>
      <c r="R54" s="54">
        <v>0</v>
      </c>
      <c r="S54" s="54">
        <v>0</v>
      </c>
      <c r="T54" s="54">
        <f t="shared" si="75"/>
        <v>1</v>
      </c>
      <c r="U54" s="54">
        <f t="shared" si="76"/>
        <v>57</v>
      </c>
      <c r="V54" s="54">
        <f t="shared" si="69"/>
        <v>44</v>
      </c>
      <c r="W54" s="54">
        <f t="shared" ref="W54:W69" si="92">M54*3600/($U54*10000)</f>
        <v>4.92</v>
      </c>
      <c r="X54" s="54">
        <f t="shared" ref="X54:X69" si="93">N54*3600/($U54*10000)</f>
        <v>4.0863157894736846</v>
      </c>
      <c r="Y54" s="54">
        <f t="shared" ref="Y54:Y69" si="94">O54*3600/($U54*10000)</f>
        <v>3.3347368421052632</v>
      </c>
      <c r="Z54" s="54">
        <f t="shared" ref="Z54:Z69" si="95">P54*3600/($U54*10000)</f>
        <v>1.6673684210526316</v>
      </c>
      <c r="AA54" s="54">
        <f t="shared" ref="AA54:AA69" si="96">Q54*3600/($U54*10000)</f>
        <v>0.58105263157894738</v>
      </c>
      <c r="AB54" s="54">
        <f t="shared" ref="AB54:AB69" si="97">SUM(W54:AA54)</f>
        <v>14.589473684210526</v>
      </c>
      <c r="AC54" s="54">
        <f>INDEX(用户升级!$E$3:$E$102,MATCH(IF((关卡!C54-$B$1)&lt;0,1,关卡!C54-$B$1),用户升级!$A$3:$A$102,0))-INDEX(用户升级!$E$3:$E$102,MATCH(IF((关卡!C53-$B$1)&lt;0,1,关卡!C53-$B$1),用户升级!$A$3:$A$102,0))</f>
        <v>395.59000000000015</v>
      </c>
      <c r="AD54" s="78"/>
      <c r="AE54" s="78"/>
      <c r="AF54" s="78"/>
      <c r="AG54" s="78"/>
      <c r="AH54" s="78"/>
      <c r="AI54" s="78">
        <f t="shared" si="77"/>
        <v>229.85861052631589</v>
      </c>
      <c r="AJ54" s="78">
        <f t="shared" si="78"/>
        <v>1946.3028000000006</v>
      </c>
      <c r="AK54" s="78">
        <f t="shared" si="79"/>
        <v>1616.5056631578955</v>
      </c>
      <c r="AL54" s="78">
        <f t="shared" si="80"/>
        <v>1319.1885473684215</v>
      </c>
      <c r="AM54" s="78">
        <f t="shared" si="81"/>
        <v>659.59427368421075</v>
      </c>
      <c r="AN54" s="78">
        <f t="shared" si="82"/>
        <v>229.85861052631589</v>
      </c>
      <c r="AO54" s="78">
        <f t="shared" si="83"/>
        <v>249436517.86231589</v>
      </c>
      <c r="AP54" s="78">
        <f t="shared" si="84"/>
        <v>1261086.0631578949</v>
      </c>
      <c r="AQ54" s="78">
        <f t="shared" si="85"/>
        <v>13415.809182530797</v>
      </c>
      <c r="AR54" s="78">
        <f t="shared" si="86"/>
        <v>215.49194767578956</v>
      </c>
      <c r="AS54" s="54">
        <f t="shared" si="87"/>
        <v>445.35055820210545</v>
      </c>
      <c r="AT54" s="68">
        <f t="shared" si="88"/>
        <v>8.9816885290278495E-2</v>
      </c>
      <c r="AU54" s="54">
        <f t="shared" si="89"/>
        <v>27.018917052631583</v>
      </c>
      <c r="AV54" s="54">
        <v>1.8</v>
      </c>
      <c r="AW54" s="54">
        <f t="shared" si="90"/>
        <v>6.6619990597464902</v>
      </c>
    </row>
    <row r="55" spans="1:51" s="54" customFormat="1">
      <c r="A55" s="54">
        <v>48</v>
      </c>
      <c r="B55" s="54">
        <f t="shared" si="70"/>
        <v>85</v>
      </c>
      <c r="C55" s="54">
        <f t="shared" si="71"/>
        <v>88</v>
      </c>
      <c r="D55" s="54">
        <v>20</v>
      </c>
      <c r="G55" s="74">
        <v>0.23100000000000001</v>
      </c>
      <c r="H55" s="75">
        <v>1</v>
      </c>
      <c r="I55" s="75">
        <v>1</v>
      </c>
      <c r="J55" s="75">
        <v>1</v>
      </c>
      <c r="K55" s="75">
        <v>1</v>
      </c>
      <c r="L55" s="75">
        <v>1</v>
      </c>
      <c r="M55" s="54">
        <f t="shared" ref="M55:Q55" si="98">ROUND(B122/$G122*$G55*10000,0)</f>
        <v>779</v>
      </c>
      <c r="N55" s="54">
        <f t="shared" si="98"/>
        <v>647</v>
      </c>
      <c r="O55" s="54">
        <f t="shared" si="98"/>
        <v>528</v>
      </c>
      <c r="P55" s="54">
        <f t="shared" si="98"/>
        <v>264</v>
      </c>
      <c r="Q55" s="54">
        <f t="shared" si="98"/>
        <v>92</v>
      </c>
      <c r="R55" s="54">
        <v>0</v>
      </c>
      <c r="S55" s="54">
        <v>0</v>
      </c>
      <c r="T55" s="54">
        <f t="shared" si="75"/>
        <v>1</v>
      </c>
      <c r="U55" s="54">
        <f t="shared" si="76"/>
        <v>57</v>
      </c>
      <c r="V55" s="54">
        <f t="shared" si="69"/>
        <v>44</v>
      </c>
      <c r="W55" s="54">
        <f t="shared" si="92"/>
        <v>4.92</v>
      </c>
      <c r="X55" s="54">
        <f t="shared" si="93"/>
        <v>4.0863157894736846</v>
      </c>
      <c r="Y55" s="54">
        <f t="shared" si="94"/>
        <v>3.3347368421052632</v>
      </c>
      <c r="Z55" s="54">
        <f t="shared" si="95"/>
        <v>1.6673684210526316</v>
      </c>
      <c r="AA55" s="54">
        <f t="shared" si="96"/>
        <v>0.58105263157894738</v>
      </c>
      <c r="AB55" s="54">
        <f t="shared" si="97"/>
        <v>14.589473684210526</v>
      </c>
      <c r="AC55" s="54">
        <f>INDEX(用户升级!$E$3:$E$102,MATCH(IF((关卡!C55-$B$1)&lt;0,1,关卡!C55-$B$1),用户升级!$A$3:$A$102,0))-INDEX(用户升级!$E$3:$E$102,MATCH(IF((关卡!C54-$B$1)&lt;0,1,关卡!C54-$B$1),用户升级!$A$3:$A$102,0))</f>
        <v>411.36999999999989</v>
      </c>
      <c r="AD55" s="78"/>
      <c r="AE55" s="78"/>
      <c r="AF55" s="78"/>
      <c r="AG55" s="78"/>
      <c r="AH55" s="78"/>
      <c r="AI55" s="78">
        <f t="shared" si="77"/>
        <v>239.02762105263153</v>
      </c>
      <c r="AJ55" s="78">
        <f t="shared" si="78"/>
        <v>2023.9403999999995</v>
      </c>
      <c r="AK55" s="78">
        <f t="shared" si="79"/>
        <v>1680.9877263157891</v>
      </c>
      <c r="AL55" s="78">
        <f t="shared" si="80"/>
        <v>1371.8106947368417</v>
      </c>
      <c r="AM55" s="78">
        <f t="shared" si="81"/>
        <v>685.90534736842085</v>
      </c>
      <c r="AN55" s="78">
        <f t="shared" si="82"/>
        <v>239.02762105263153</v>
      </c>
      <c r="AO55" s="78">
        <f t="shared" si="83"/>
        <v>259386486.90063152</v>
      </c>
      <c r="AP55" s="78">
        <f t="shared" si="84"/>
        <v>1261086.0631578949</v>
      </c>
      <c r="AQ55" s="78">
        <f t="shared" si="85"/>
        <v>13136.313157894738</v>
      </c>
      <c r="AR55" s="78">
        <f t="shared" si="86"/>
        <v>224.08787511157891</v>
      </c>
      <c r="AS55" s="54">
        <f t="shared" si="87"/>
        <v>463.11549616421041</v>
      </c>
      <c r="AT55" s="68">
        <f t="shared" si="88"/>
        <v>8.6371543019620522E-2</v>
      </c>
      <c r="AU55" s="54">
        <f t="shared" si="89"/>
        <v>27.018917052631579</v>
      </c>
      <c r="AV55" s="54">
        <v>1.8</v>
      </c>
      <c r="AW55" s="54">
        <f t="shared" si="90"/>
        <v>6.6619990597464902</v>
      </c>
    </row>
    <row r="56" spans="1:51" s="54" customFormat="1">
      <c r="A56" s="54">
        <v>49</v>
      </c>
      <c r="B56" s="54">
        <f t="shared" si="70"/>
        <v>86</v>
      </c>
      <c r="C56" s="54">
        <f t="shared" si="71"/>
        <v>89</v>
      </c>
      <c r="D56" s="54">
        <v>20</v>
      </c>
      <c r="G56" s="74">
        <v>0.23100000000000001</v>
      </c>
      <c r="H56" s="75">
        <v>1</v>
      </c>
      <c r="I56" s="75">
        <v>1</v>
      </c>
      <c r="J56" s="75">
        <v>1</v>
      </c>
      <c r="K56" s="75">
        <v>1</v>
      </c>
      <c r="L56" s="75">
        <v>1</v>
      </c>
      <c r="M56" s="54">
        <f t="shared" ref="M56:Q56" si="99">ROUND(B123/$G123*$G56*10000,0)</f>
        <v>779</v>
      </c>
      <c r="N56" s="54">
        <f t="shared" si="99"/>
        <v>647</v>
      </c>
      <c r="O56" s="54">
        <f t="shared" si="99"/>
        <v>528</v>
      </c>
      <c r="P56" s="54">
        <f t="shared" si="99"/>
        <v>264</v>
      </c>
      <c r="Q56" s="54">
        <f t="shared" si="99"/>
        <v>92</v>
      </c>
      <c r="R56" s="54">
        <v>0</v>
      </c>
      <c r="S56" s="54">
        <v>0</v>
      </c>
      <c r="T56" s="54">
        <f t="shared" si="75"/>
        <v>1</v>
      </c>
      <c r="U56" s="54">
        <f t="shared" si="76"/>
        <v>57</v>
      </c>
      <c r="V56" s="54">
        <f t="shared" si="69"/>
        <v>45</v>
      </c>
      <c r="W56" s="54">
        <f t="shared" si="92"/>
        <v>4.92</v>
      </c>
      <c r="X56" s="54">
        <f t="shared" si="93"/>
        <v>4.0863157894736846</v>
      </c>
      <c r="Y56" s="54">
        <f t="shared" si="94"/>
        <v>3.3347368421052632</v>
      </c>
      <c r="Z56" s="54">
        <f t="shared" si="95"/>
        <v>1.6673684210526316</v>
      </c>
      <c r="AA56" s="54">
        <f t="shared" si="96"/>
        <v>0.58105263157894738</v>
      </c>
      <c r="AB56" s="54">
        <f t="shared" si="97"/>
        <v>14.589473684210526</v>
      </c>
      <c r="AC56" s="54">
        <f>INDEX(用户升级!$E$3:$E$102,MATCH(IF((关卡!C56-$B$1)&lt;0,1,关卡!C56-$B$1),用户升级!$A$3:$A$102,0))-INDEX(用户升级!$E$3:$E$102,MATCH(IF((关卡!C55-$B$1)&lt;0,1,关卡!C55-$B$1),用户升级!$A$3:$A$102,0))</f>
        <v>427.69999999999982</v>
      </c>
      <c r="AD56" s="78"/>
      <c r="AE56" s="78"/>
      <c r="AF56" s="78"/>
      <c r="AG56" s="78"/>
      <c r="AH56" s="78"/>
      <c r="AI56" s="78">
        <f t="shared" si="77"/>
        <v>248.51621052631569</v>
      </c>
      <c r="AJ56" s="78">
        <f t="shared" si="78"/>
        <v>2104.2839999999992</v>
      </c>
      <c r="AK56" s="78">
        <f t="shared" si="79"/>
        <v>1747.7172631578942</v>
      </c>
      <c r="AL56" s="78">
        <f t="shared" si="80"/>
        <v>1426.2669473684205</v>
      </c>
      <c r="AM56" s="78">
        <f t="shared" si="81"/>
        <v>713.13347368421023</v>
      </c>
      <c r="AN56" s="78">
        <f t="shared" si="82"/>
        <v>248.51621052631569</v>
      </c>
      <c r="AO56" s="78">
        <f t="shared" si="83"/>
        <v>275643105.53684199</v>
      </c>
      <c r="AP56" s="78">
        <f t="shared" si="84"/>
        <v>1288955.3684210526</v>
      </c>
      <c r="AQ56" s="78">
        <f t="shared" si="85"/>
        <v>13152.605800214822</v>
      </c>
      <c r="AR56" s="78">
        <f t="shared" si="86"/>
        <v>232.98340711578942</v>
      </c>
      <c r="AS56" s="54">
        <f t="shared" si="87"/>
        <v>481.49961764210514</v>
      </c>
      <c r="AT56" s="68">
        <f t="shared" si="88"/>
        <v>8.3073793902224205E-2</v>
      </c>
      <c r="AU56" s="54">
        <f t="shared" si="89"/>
        <v>27.018917052631583</v>
      </c>
      <c r="AV56" s="54">
        <v>1.8</v>
      </c>
      <c r="AW56" s="54">
        <f t="shared" si="90"/>
        <v>6.6619990597464902</v>
      </c>
    </row>
    <row r="57" spans="1:51" s="54" customFormat="1">
      <c r="A57" s="54">
        <v>50</v>
      </c>
      <c r="B57" s="54">
        <f t="shared" si="70"/>
        <v>87</v>
      </c>
      <c r="C57" s="54">
        <f t="shared" si="71"/>
        <v>90</v>
      </c>
      <c r="D57" s="54">
        <v>20</v>
      </c>
      <c r="G57" s="74">
        <v>0.23100000000000001</v>
      </c>
      <c r="H57" s="75">
        <v>1</v>
      </c>
      <c r="I57" s="75">
        <v>1</v>
      </c>
      <c r="J57" s="75">
        <v>1</v>
      </c>
      <c r="K57" s="75">
        <v>1</v>
      </c>
      <c r="L57" s="75">
        <v>1</v>
      </c>
      <c r="M57" s="54">
        <f t="shared" ref="M57:Q57" si="100">ROUND(B124/$G124*$G57*10000,0)</f>
        <v>779</v>
      </c>
      <c r="N57" s="54">
        <f t="shared" si="100"/>
        <v>647</v>
      </c>
      <c r="O57" s="54">
        <f t="shared" si="100"/>
        <v>528</v>
      </c>
      <c r="P57" s="54">
        <f t="shared" si="100"/>
        <v>264</v>
      </c>
      <c r="Q57" s="54">
        <f t="shared" si="100"/>
        <v>92</v>
      </c>
      <c r="R57" s="54">
        <v>0</v>
      </c>
      <c r="S57" s="54">
        <v>0</v>
      </c>
      <c r="T57" s="54">
        <f t="shared" si="75"/>
        <v>1</v>
      </c>
      <c r="U57" s="54">
        <f t="shared" si="76"/>
        <v>57</v>
      </c>
      <c r="V57" s="54">
        <f t="shared" si="69"/>
        <v>45</v>
      </c>
      <c r="W57" s="54">
        <f t="shared" si="92"/>
        <v>4.92</v>
      </c>
      <c r="X57" s="54">
        <f t="shared" si="93"/>
        <v>4.0863157894736846</v>
      </c>
      <c r="Y57" s="54">
        <f t="shared" si="94"/>
        <v>3.3347368421052632</v>
      </c>
      <c r="Z57" s="54">
        <f t="shared" si="95"/>
        <v>1.6673684210526316</v>
      </c>
      <c r="AA57" s="54">
        <f t="shared" si="96"/>
        <v>0.58105263157894738</v>
      </c>
      <c r="AB57" s="54">
        <f t="shared" si="97"/>
        <v>14.589473684210526</v>
      </c>
      <c r="AC57" s="54">
        <f>INDEX(用户升级!$E$3:$E$102,MATCH(IF((关卡!C57-$B$1)&lt;0,1,关卡!C57-$B$1),用户升级!$A$3:$A$102,0))-INDEX(用户升级!$E$3:$E$102,MATCH(IF((关卡!C56-$B$1)&lt;0,1,关卡!C56-$B$1),用户升级!$A$3:$A$102,0))</f>
        <v>444.51000000000022</v>
      </c>
      <c r="AD57" s="78"/>
      <c r="AE57" s="78"/>
      <c r="AF57" s="78"/>
      <c r="AG57" s="78"/>
      <c r="AH57" s="78"/>
      <c r="AI57" s="78">
        <f t="shared" si="77"/>
        <v>258.28370526315803</v>
      </c>
      <c r="AJ57" s="78">
        <f t="shared" si="78"/>
        <v>2186.9892000000009</v>
      </c>
      <c r="AK57" s="78">
        <f t="shared" si="79"/>
        <v>1816.4082315789485</v>
      </c>
      <c r="AL57" s="78">
        <f t="shared" si="80"/>
        <v>1482.3238736842113</v>
      </c>
      <c r="AM57" s="78">
        <f t="shared" si="81"/>
        <v>741.16193684210566</v>
      </c>
      <c r="AN57" s="78">
        <f t="shared" si="82"/>
        <v>258.28370526315803</v>
      </c>
      <c r="AO57" s="78">
        <f t="shared" si="83"/>
        <v>286476775.40842116</v>
      </c>
      <c r="AP57" s="78">
        <f t="shared" si="84"/>
        <v>1288955.3684210526</v>
      </c>
      <c r="AQ57" s="78">
        <f t="shared" si="85"/>
        <v>12889.553684210527</v>
      </c>
      <c r="AR57" s="78">
        <f t="shared" si="86"/>
        <v>242.14041219789488</v>
      </c>
      <c r="AS57" s="54">
        <f t="shared" si="87"/>
        <v>500.4241174610529</v>
      </c>
      <c r="AT57" s="68">
        <f t="shared" si="88"/>
        <v>7.9932198717646993E-2</v>
      </c>
      <c r="AU57" s="54">
        <f t="shared" si="89"/>
        <v>27.018917052631583</v>
      </c>
      <c r="AV57" s="54">
        <v>1.8</v>
      </c>
      <c r="AW57" s="54">
        <f t="shared" si="90"/>
        <v>6.6619990597464902</v>
      </c>
    </row>
    <row r="58" spans="1:51" s="54" customFormat="1">
      <c r="A58" s="54">
        <v>51</v>
      </c>
      <c r="B58" s="54">
        <f t="shared" si="70"/>
        <v>88</v>
      </c>
      <c r="C58" s="54">
        <f t="shared" si="71"/>
        <v>91</v>
      </c>
      <c r="D58" s="54">
        <v>20</v>
      </c>
      <c r="G58" s="74">
        <v>0.23100000000000001</v>
      </c>
      <c r="H58" s="75">
        <v>1</v>
      </c>
      <c r="I58" s="75">
        <v>1</v>
      </c>
      <c r="J58" s="75">
        <v>1</v>
      </c>
      <c r="K58" s="75">
        <v>1</v>
      </c>
      <c r="L58" s="75">
        <v>1</v>
      </c>
      <c r="M58" s="54">
        <f t="shared" ref="M58:Q58" si="101">ROUND(B125/$G125*$G58*10000,0)</f>
        <v>779</v>
      </c>
      <c r="N58" s="54">
        <f t="shared" si="101"/>
        <v>647</v>
      </c>
      <c r="O58" s="54">
        <f t="shared" si="101"/>
        <v>528</v>
      </c>
      <c r="P58" s="54">
        <f t="shared" si="101"/>
        <v>264</v>
      </c>
      <c r="Q58" s="54">
        <f t="shared" si="101"/>
        <v>92</v>
      </c>
      <c r="R58" s="54">
        <v>0</v>
      </c>
      <c r="S58" s="54">
        <v>0</v>
      </c>
      <c r="T58" s="54">
        <f t="shared" si="75"/>
        <v>1</v>
      </c>
      <c r="U58" s="54">
        <f t="shared" si="76"/>
        <v>57</v>
      </c>
      <c r="V58" s="54">
        <f t="shared" si="69"/>
        <v>46</v>
      </c>
      <c r="W58" s="54">
        <f t="shared" si="92"/>
        <v>4.92</v>
      </c>
      <c r="X58" s="54">
        <f t="shared" si="93"/>
        <v>4.0863157894736846</v>
      </c>
      <c r="Y58" s="54">
        <f t="shared" si="94"/>
        <v>3.3347368421052632</v>
      </c>
      <c r="Z58" s="54">
        <f t="shared" si="95"/>
        <v>1.6673684210526316</v>
      </c>
      <c r="AA58" s="54">
        <f t="shared" si="96"/>
        <v>0.58105263157894738</v>
      </c>
      <c r="AB58" s="54">
        <f t="shared" si="97"/>
        <v>14.589473684210526</v>
      </c>
      <c r="AC58" s="54">
        <f>INDEX(用户升级!$E$3:$E$102,MATCH(IF((关卡!C58-$B$1)&lt;0,1,关卡!C58-$B$1),用户升级!$A$3:$A$102,0))-INDEX(用户升级!$E$3:$E$102,MATCH(IF((关卡!C57-$B$1)&lt;0,1,关卡!C57-$B$1),用户升级!$A$3:$A$102,0))</f>
        <v>461.78999999999996</v>
      </c>
      <c r="AD58" s="78"/>
      <c r="AE58" s="78"/>
      <c r="AF58" s="78"/>
      <c r="AG58" s="78"/>
      <c r="AH58" s="78"/>
      <c r="AI58" s="78">
        <f t="shared" si="77"/>
        <v>268.32429473684209</v>
      </c>
      <c r="AJ58" s="78">
        <f t="shared" si="78"/>
        <v>2272.0067999999997</v>
      </c>
      <c r="AK58" s="78">
        <f t="shared" si="79"/>
        <v>1887.0197684210527</v>
      </c>
      <c r="AL58" s="78">
        <f t="shared" si="80"/>
        <v>1539.9481263157893</v>
      </c>
      <c r="AM58" s="78">
        <f t="shared" si="81"/>
        <v>769.97406315789465</v>
      </c>
      <c r="AN58" s="78">
        <f t="shared" si="82"/>
        <v>268.32429473684209</v>
      </c>
      <c r="AO58" s="78">
        <f t="shared" si="83"/>
        <v>304048233.03031582</v>
      </c>
      <c r="AP58" s="78">
        <f t="shared" si="84"/>
        <v>1316824.6736842107</v>
      </c>
      <c r="AQ58" s="78">
        <f t="shared" si="85"/>
        <v>12910.045820433439</v>
      </c>
      <c r="AR58" s="78">
        <f t="shared" si="86"/>
        <v>251.55344300210524</v>
      </c>
      <c r="AS58" s="54">
        <f t="shared" si="87"/>
        <v>519.8777377389473</v>
      </c>
      <c r="AT58" s="68">
        <f t="shared" si="88"/>
        <v>7.6941167309775627E-2</v>
      </c>
      <c r="AU58" s="54">
        <f t="shared" si="89"/>
        <v>27.018917052631579</v>
      </c>
      <c r="AV58" s="54">
        <v>1.8</v>
      </c>
      <c r="AW58" s="54">
        <f t="shared" si="90"/>
        <v>6.6619990597464902</v>
      </c>
    </row>
    <row r="59" spans="1:51" s="54" customFormat="1">
      <c r="A59" s="54">
        <v>52</v>
      </c>
      <c r="B59" s="54">
        <f t="shared" si="70"/>
        <v>89</v>
      </c>
      <c r="C59" s="54">
        <f t="shared" si="71"/>
        <v>92</v>
      </c>
      <c r="D59" s="54">
        <v>20</v>
      </c>
      <c r="G59" s="74">
        <v>0.23100000000000001</v>
      </c>
      <c r="H59" s="75">
        <v>1</v>
      </c>
      <c r="I59" s="75">
        <v>1</v>
      </c>
      <c r="J59" s="75">
        <v>1</v>
      </c>
      <c r="K59" s="75">
        <v>1</v>
      </c>
      <c r="L59" s="75">
        <v>1</v>
      </c>
      <c r="M59" s="54">
        <f t="shared" ref="M59:Q59" si="102">ROUND(B126/$G126*$G59*10000,0)</f>
        <v>779</v>
      </c>
      <c r="N59" s="54">
        <f t="shared" si="102"/>
        <v>647</v>
      </c>
      <c r="O59" s="54">
        <f t="shared" si="102"/>
        <v>528</v>
      </c>
      <c r="P59" s="54">
        <f t="shared" si="102"/>
        <v>264</v>
      </c>
      <c r="Q59" s="54">
        <f t="shared" si="102"/>
        <v>92</v>
      </c>
      <c r="R59" s="54">
        <v>0</v>
      </c>
      <c r="S59" s="54">
        <v>0</v>
      </c>
      <c r="T59" s="54">
        <f t="shared" si="75"/>
        <v>1</v>
      </c>
      <c r="U59" s="54">
        <f t="shared" si="76"/>
        <v>57</v>
      </c>
      <c r="V59" s="54">
        <f t="shared" si="69"/>
        <v>46</v>
      </c>
      <c r="W59" s="54">
        <f t="shared" si="92"/>
        <v>4.92</v>
      </c>
      <c r="X59" s="54">
        <f t="shared" si="93"/>
        <v>4.0863157894736846</v>
      </c>
      <c r="Y59" s="54">
        <f t="shared" si="94"/>
        <v>3.3347368421052632</v>
      </c>
      <c r="Z59" s="54">
        <f t="shared" si="95"/>
        <v>1.6673684210526316</v>
      </c>
      <c r="AA59" s="54">
        <f t="shared" si="96"/>
        <v>0.58105263157894738</v>
      </c>
      <c r="AB59" s="54">
        <f t="shared" si="97"/>
        <v>14.589473684210526</v>
      </c>
      <c r="AC59" s="54">
        <f>INDEX(用户升级!$E$3:$E$102,MATCH(IF((关卡!C59-$B$1)&lt;0,1,关卡!C59-$B$1),用户升级!$A$3:$A$102,0))-INDEX(用户升级!$E$3:$E$102,MATCH(IF((关卡!C58-$B$1)&lt;0,1,关卡!C58-$B$1),用户升级!$A$3:$A$102,0))</f>
        <v>479.52999999999975</v>
      </c>
      <c r="AD59" s="78"/>
      <c r="AE59" s="78"/>
      <c r="AF59" s="78"/>
      <c r="AG59" s="78"/>
      <c r="AH59" s="78"/>
      <c r="AI59" s="78">
        <f t="shared" si="77"/>
        <v>278.63216842105248</v>
      </c>
      <c r="AJ59" s="78">
        <f t="shared" si="78"/>
        <v>2359.2875999999987</v>
      </c>
      <c r="AK59" s="78">
        <f t="shared" si="79"/>
        <v>1959.511010526315</v>
      </c>
      <c r="AL59" s="78">
        <f t="shared" si="80"/>
        <v>1599.106357894736</v>
      </c>
      <c r="AM59" s="78">
        <f t="shared" si="81"/>
        <v>799.553178947368</v>
      </c>
      <c r="AN59" s="78">
        <f t="shared" si="82"/>
        <v>278.63216842105248</v>
      </c>
      <c r="AO59" s="78">
        <f t="shared" si="83"/>
        <v>315728467.88589454</v>
      </c>
      <c r="AP59" s="78">
        <f t="shared" si="84"/>
        <v>1316824.6736842103</v>
      </c>
      <c r="AQ59" s="78">
        <f t="shared" si="85"/>
        <v>12661.775708502022</v>
      </c>
      <c r="AR59" s="78">
        <f t="shared" si="86"/>
        <v>261.21705217263144</v>
      </c>
      <c r="AS59" s="54">
        <f t="shared" si="87"/>
        <v>539.84922059368387</v>
      </c>
      <c r="AT59" s="68">
        <f t="shared" si="88"/>
        <v>7.4094762896964331E-2</v>
      </c>
      <c r="AU59" s="54">
        <f t="shared" si="89"/>
        <v>27.018917052631579</v>
      </c>
      <c r="AV59" s="54">
        <v>1.8</v>
      </c>
      <c r="AW59" s="54">
        <f t="shared" si="90"/>
        <v>6.6619990597464902</v>
      </c>
    </row>
    <row r="60" spans="1:51" s="54" customFormat="1">
      <c r="A60" s="54">
        <v>53</v>
      </c>
      <c r="B60" s="54">
        <f t="shared" si="70"/>
        <v>90</v>
      </c>
      <c r="C60" s="54">
        <f t="shared" si="71"/>
        <v>93</v>
      </c>
      <c r="D60" s="54">
        <v>20</v>
      </c>
      <c r="G60" s="74">
        <v>0.23100000000000001</v>
      </c>
      <c r="H60" s="75">
        <v>1</v>
      </c>
      <c r="I60" s="75">
        <v>1</v>
      </c>
      <c r="J60" s="75">
        <v>1</v>
      </c>
      <c r="K60" s="75">
        <v>1</v>
      </c>
      <c r="L60" s="75">
        <v>1</v>
      </c>
      <c r="M60" s="54">
        <f t="shared" ref="M60:Q60" si="103">ROUND(B127/$G127*$G60*10000,0)</f>
        <v>779</v>
      </c>
      <c r="N60" s="54">
        <f t="shared" si="103"/>
        <v>647</v>
      </c>
      <c r="O60" s="54">
        <f t="shared" si="103"/>
        <v>528</v>
      </c>
      <c r="P60" s="54">
        <f t="shared" si="103"/>
        <v>264</v>
      </c>
      <c r="Q60" s="54">
        <f t="shared" si="103"/>
        <v>92</v>
      </c>
      <c r="R60" s="54">
        <v>0</v>
      </c>
      <c r="S60" s="54">
        <v>0</v>
      </c>
      <c r="T60" s="54">
        <f t="shared" si="75"/>
        <v>1</v>
      </c>
      <c r="U60" s="54">
        <f t="shared" si="76"/>
        <v>57</v>
      </c>
      <c r="V60" s="54">
        <f t="shared" si="69"/>
        <v>47</v>
      </c>
      <c r="W60" s="54">
        <f t="shared" si="92"/>
        <v>4.92</v>
      </c>
      <c r="X60" s="54">
        <f t="shared" si="93"/>
        <v>4.0863157894736846</v>
      </c>
      <c r="Y60" s="54">
        <f t="shared" si="94"/>
        <v>3.3347368421052632</v>
      </c>
      <c r="Z60" s="54">
        <f t="shared" si="95"/>
        <v>1.6673684210526316</v>
      </c>
      <c r="AA60" s="54">
        <f t="shared" si="96"/>
        <v>0.58105263157894738</v>
      </c>
      <c r="AB60" s="54">
        <f t="shared" si="97"/>
        <v>14.589473684210526</v>
      </c>
      <c r="AC60" s="54">
        <f>INDEX(用户升级!$E$3:$E$102,MATCH(IF((关卡!C60-$B$1)&lt;0,1,关卡!C60-$B$1),用户升级!$A$3:$A$102,0))-INDEX(用户升级!$E$3:$E$102,MATCH(IF((关卡!C59-$B$1)&lt;0,1,关卡!C59-$B$1),用户升级!$A$3:$A$102,0))</f>
        <v>497.68000000000029</v>
      </c>
      <c r="AD60" s="78"/>
      <c r="AE60" s="78"/>
      <c r="AF60" s="78"/>
      <c r="AG60" s="78"/>
      <c r="AH60" s="78"/>
      <c r="AI60" s="78">
        <f t="shared" si="77"/>
        <v>289.17827368421069</v>
      </c>
      <c r="AJ60" s="78">
        <f t="shared" si="78"/>
        <v>2448.5856000000013</v>
      </c>
      <c r="AK60" s="78">
        <f t="shared" si="79"/>
        <v>2033.6776421052646</v>
      </c>
      <c r="AL60" s="78">
        <f t="shared" si="80"/>
        <v>1659.6318315789483</v>
      </c>
      <c r="AM60" s="78">
        <f t="shared" si="81"/>
        <v>829.81591578947416</v>
      </c>
      <c r="AN60" s="78">
        <f t="shared" si="82"/>
        <v>289.17827368421069</v>
      </c>
      <c r="AO60" s="78">
        <f t="shared" si="83"/>
        <v>334613649.72126335</v>
      </c>
      <c r="AP60" s="78">
        <f t="shared" si="84"/>
        <v>1344693.9789473685</v>
      </c>
      <c r="AQ60" s="78">
        <f t="shared" si="85"/>
        <v>12685.792254220458</v>
      </c>
      <c r="AR60" s="78">
        <f t="shared" si="86"/>
        <v>271.10400293052652</v>
      </c>
      <c r="AS60" s="54">
        <f t="shared" si="87"/>
        <v>560.28227661473716</v>
      </c>
      <c r="AT60" s="68">
        <f t="shared" si="88"/>
        <v>7.1392584897888731E-2</v>
      </c>
      <c r="AU60" s="54">
        <f t="shared" si="89"/>
        <v>27.018917052631579</v>
      </c>
      <c r="AV60" s="54">
        <v>1.8</v>
      </c>
      <c r="AW60" s="54">
        <f t="shared" si="90"/>
        <v>6.6619990597464902</v>
      </c>
    </row>
    <row r="61" spans="1:51" s="54" customFormat="1">
      <c r="A61" s="54">
        <v>54</v>
      </c>
      <c r="B61" s="54">
        <f t="shared" si="70"/>
        <v>91</v>
      </c>
      <c r="C61" s="54">
        <f t="shared" si="71"/>
        <v>94</v>
      </c>
      <c r="D61" s="54">
        <v>20</v>
      </c>
      <c r="G61" s="74">
        <v>0.23100000000000001</v>
      </c>
      <c r="H61" s="75">
        <v>1</v>
      </c>
      <c r="I61" s="75">
        <v>1</v>
      </c>
      <c r="J61" s="75">
        <v>1</v>
      </c>
      <c r="K61" s="75">
        <v>1</v>
      </c>
      <c r="L61" s="75">
        <v>1</v>
      </c>
      <c r="M61" s="54">
        <f t="shared" ref="M61:Q61" si="104">ROUND(B128/$G128*$G61*10000,0)</f>
        <v>779</v>
      </c>
      <c r="N61" s="54">
        <f t="shared" si="104"/>
        <v>647</v>
      </c>
      <c r="O61" s="54">
        <f t="shared" si="104"/>
        <v>528</v>
      </c>
      <c r="P61" s="54">
        <f t="shared" si="104"/>
        <v>264</v>
      </c>
      <c r="Q61" s="54">
        <f t="shared" si="104"/>
        <v>92</v>
      </c>
      <c r="R61" s="54">
        <v>0</v>
      </c>
      <c r="S61" s="54">
        <v>0</v>
      </c>
      <c r="T61" s="54">
        <f t="shared" si="75"/>
        <v>1</v>
      </c>
      <c r="U61" s="54">
        <f t="shared" si="76"/>
        <v>57</v>
      </c>
      <c r="V61" s="54">
        <f t="shared" si="69"/>
        <v>47</v>
      </c>
      <c r="W61" s="54">
        <f t="shared" si="92"/>
        <v>4.92</v>
      </c>
      <c r="X61" s="54">
        <f t="shared" si="93"/>
        <v>4.0863157894736846</v>
      </c>
      <c r="Y61" s="54">
        <f t="shared" si="94"/>
        <v>3.3347368421052632</v>
      </c>
      <c r="Z61" s="54">
        <f t="shared" si="95"/>
        <v>1.6673684210526316</v>
      </c>
      <c r="AA61" s="54">
        <f t="shared" si="96"/>
        <v>0.58105263157894738</v>
      </c>
      <c r="AB61" s="54">
        <f t="shared" si="97"/>
        <v>14.589473684210526</v>
      </c>
      <c r="AC61" s="54">
        <f>INDEX(用户升级!$E$3:$E$102,MATCH(IF((关卡!C61-$B$1)&lt;0,1,关卡!C61-$B$1),用户升级!$A$3:$A$102,0))-INDEX(用户升级!$E$3:$E$102,MATCH(IF((关卡!C60-$B$1)&lt;0,1,关卡!C60-$B$1),用户升级!$A$3:$A$102,0))</f>
        <v>516.26000000000022</v>
      </c>
      <c r="AD61" s="78"/>
      <c r="AE61" s="78"/>
      <c r="AF61" s="78"/>
      <c r="AG61" s="78"/>
      <c r="AH61" s="78"/>
      <c r="AI61" s="78">
        <f t="shared" si="77"/>
        <v>299.97423157894752</v>
      </c>
      <c r="AJ61" s="78">
        <f t="shared" si="78"/>
        <v>2539.9992000000011</v>
      </c>
      <c r="AK61" s="78">
        <f t="shared" si="79"/>
        <v>2109.6013894736852</v>
      </c>
      <c r="AL61" s="78">
        <f t="shared" si="80"/>
        <v>1721.591242105264</v>
      </c>
      <c r="AM61" s="78">
        <f t="shared" si="81"/>
        <v>860.79562105263199</v>
      </c>
      <c r="AN61" s="78">
        <f t="shared" si="82"/>
        <v>299.97423157894752</v>
      </c>
      <c r="AO61" s="78">
        <f t="shared" si="83"/>
        <v>347105856.78568441</v>
      </c>
      <c r="AP61" s="78">
        <f t="shared" si="84"/>
        <v>1344693.9789473687</v>
      </c>
      <c r="AQ61" s="78">
        <f t="shared" si="85"/>
        <v>12450.870175438598</v>
      </c>
      <c r="AR61" s="78">
        <f t="shared" si="86"/>
        <v>281.22518998736854</v>
      </c>
      <c r="AS61" s="54">
        <f t="shared" si="87"/>
        <v>581.199421566316</v>
      </c>
      <c r="AT61" s="68">
        <f t="shared" si="88"/>
        <v>6.8823193065473354E-2</v>
      </c>
      <c r="AU61" s="54">
        <f t="shared" si="89"/>
        <v>27.018917052631579</v>
      </c>
      <c r="AV61" s="54">
        <v>1.8</v>
      </c>
      <c r="AW61" s="54">
        <f t="shared" si="90"/>
        <v>6.6619990597464902</v>
      </c>
    </row>
    <row r="62" spans="1:51" s="54" customFormat="1">
      <c r="A62" s="54">
        <v>55</v>
      </c>
      <c r="B62" s="54">
        <f t="shared" si="70"/>
        <v>92</v>
      </c>
      <c r="C62" s="54">
        <f t="shared" si="71"/>
        <v>95</v>
      </c>
      <c r="D62" s="54">
        <v>20</v>
      </c>
      <c r="G62" s="74">
        <v>0.23100000000000001</v>
      </c>
      <c r="H62" s="75">
        <v>1</v>
      </c>
      <c r="I62" s="75">
        <v>1</v>
      </c>
      <c r="J62" s="75">
        <v>1</v>
      </c>
      <c r="K62" s="75">
        <v>1</v>
      </c>
      <c r="L62" s="75">
        <v>1</v>
      </c>
      <c r="M62" s="54">
        <f t="shared" ref="M62:Q62" si="105">ROUND(B129/$G129*$G62*10000,0)</f>
        <v>779</v>
      </c>
      <c r="N62" s="54">
        <f t="shared" si="105"/>
        <v>647</v>
      </c>
      <c r="O62" s="54">
        <f t="shared" si="105"/>
        <v>528</v>
      </c>
      <c r="P62" s="54">
        <f t="shared" si="105"/>
        <v>264</v>
      </c>
      <c r="Q62" s="54">
        <f t="shared" si="105"/>
        <v>92</v>
      </c>
      <c r="R62" s="54">
        <v>0</v>
      </c>
      <c r="S62" s="54">
        <v>0</v>
      </c>
      <c r="T62" s="54">
        <f t="shared" si="75"/>
        <v>1</v>
      </c>
      <c r="U62" s="54">
        <f t="shared" si="76"/>
        <v>57</v>
      </c>
      <c r="V62" s="54">
        <f t="shared" si="69"/>
        <v>48</v>
      </c>
      <c r="W62" s="54">
        <f t="shared" si="92"/>
        <v>4.92</v>
      </c>
      <c r="X62" s="54">
        <f t="shared" si="93"/>
        <v>4.0863157894736846</v>
      </c>
      <c r="Y62" s="54">
        <f t="shared" si="94"/>
        <v>3.3347368421052632</v>
      </c>
      <c r="Z62" s="54">
        <f t="shared" si="95"/>
        <v>1.6673684210526316</v>
      </c>
      <c r="AA62" s="54">
        <f t="shared" si="96"/>
        <v>0.58105263157894738</v>
      </c>
      <c r="AB62" s="54">
        <f t="shared" si="97"/>
        <v>14.589473684210526</v>
      </c>
      <c r="AC62" s="54">
        <f>INDEX(用户升级!$E$3:$E$102,MATCH(IF((关卡!C62-$B$1)&lt;0,1,关卡!C62-$B$1),用户升级!$A$3:$A$102,0))-INDEX(用户升级!$E$3:$E$102,MATCH(IF((关卡!C61-$B$1)&lt;0,1,关卡!C61-$B$1),用户升级!$A$3:$A$102,0))</f>
        <v>535.22999999999956</v>
      </c>
      <c r="AD62" s="78"/>
      <c r="AE62" s="78"/>
      <c r="AF62" s="78"/>
      <c r="AG62" s="78"/>
      <c r="AH62" s="78"/>
      <c r="AI62" s="78">
        <f t="shared" si="77"/>
        <v>310.99679999999972</v>
      </c>
      <c r="AJ62" s="78">
        <f t="shared" si="78"/>
        <v>2633.3315999999977</v>
      </c>
      <c r="AK62" s="78">
        <f t="shared" si="79"/>
        <v>2187.1187999999984</v>
      </c>
      <c r="AL62" s="78">
        <f t="shared" si="80"/>
        <v>1784.8511999999985</v>
      </c>
      <c r="AM62" s="78">
        <f t="shared" si="81"/>
        <v>892.42559999999924</v>
      </c>
      <c r="AN62" s="78">
        <f t="shared" si="82"/>
        <v>310.99679999999972</v>
      </c>
      <c r="AO62" s="78">
        <f t="shared" si="83"/>
        <v>367318523.30399966</v>
      </c>
      <c r="AP62" s="78">
        <f t="shared" si="84"/>
        <v>1372563.2842105262</v>
      </c>
      <c r="AQ62" s="78">
        <f t="shared" si="85"/>
        <v>12477.848038277511</v>
      </c>
      <c r="AR62" s="78">
        <f t="shared" si="86"/>
        <v>291.55882391999978</v>
      </c>
      <c r="AS62" s="54">
        <f t="shared" si="87"/>
        <v>602.55562391999956</v>
      </c>
      <c r="AT62" s="68">
        <f t="shared" si="88"/>
        <v>6.6383912807543133E-2</v>
      </c>
      <c r="AU62" s="54">
        <f t="shared" si="89"/>
        <v>27.018917052631583</v>
      </c>
      <c r="AV62" s="54">
        <v>1.8</v>
      </c>
      <c r="AW62" s="54">
        <f t="shared" si="90"/>
        <v>6.6619990597464902</v>
      </c>
    </row>
    <row r="63" spans="1:51" s="54" customFormat="1">
      <c r="A63" s="54">
        <v>56</v>
      </c>
      <c r="B63" s="54">
        <f t="shared" si="70"/>
        <v>93</v>
      </c>
      <c r="C63" s="54">
        <f t="shared" si="71"/>
        <v>96</v>
      </c>
      <c r="D63" s="54">
        <v>20</v>
      </c>
      <c r="F63" s="54">
        <f>F52+(F$29-F$13)/16</f>
        <v>8.500000000000002E-2</v>
      </c>
      <c r="G63" s="74">
        <v>0.23300000000000001</v>
      </c>
      <c r="H63" s="75">
        <v>1</v>
      </c>
      <c r="I63" s="75">
        <v>1</v>
      </c>
      <c r="J63" s="75">
        <v>1</v>
      </c>
      <c r="K63" s="75">
        <v>1</v>
      </c>
      <c r="L63" s="75">
        <v>1</v>
      </c>
      <c r="M63" s="54">
        <f t="shared" ref="M63:Q63" si="106">ROUND(B130/$G130*$G63*10000,0)</f>
        <v>786</v>
      </c>
      <c r="N63" s="54">
        <f t="shared" si="106"/>
        <v>652</v>
      </c>
      <c r="O63" s="54">
        <f t="shared" si="106"/>
        <v>533</v>
      </c>
      <c r="P63" s="54">
        <f t="shared" si="106"/>
        <v>266</v>
      </c>
      <c r="Q63" s="54">
        <f t="shared" si="106"/>
        <v>93</v>
      </c>
      <c r="R63" s="54">
        <v>0</v>
      </c>
      <c r="S63" s="54">
        <v>0</v>
      </c>
      <c r="T63" s="54">
        <f t="shared" si="37"/>
        <v>1</v>
      </c>
      <c r="U63" s="54">
        <f t="shared" si="38"/>
        <v>57</v>
      </c>
      <c r="V63" s="54">
        <f t="shared" si="69"/>
        <v>48</v>
      </c>
      <c r="W63" s="54">
        <f t="shared" si="92"/>
        <v>4.9642105263157896</v>
      </c>
      <c r="X63" s="54">
        <f t="shared" si="93"/>
        <v>4.1178947368421053</v>
      </c>
      <c r="Y63" s="54">
        <f t="shared" si="94"/>
        <v>3.3663157894736844</v>
      </c>
      <c r="Z63" s="54">
        <f t="shared" si="95"/>
        <v>1.68</v>
      </c>
      <c r="AA63" s="54">
        <f t="shared" si="96"/>
        <v>0.58736842105263154</v>
      </c>
      <c r="AB63" s="54">
        <f t="shared" si="97"/>
        <v>14.715789473684211</v>
      </c>
      <c r="AC63" s="54">
        <f>INDEX(用户升级!$E$3:$E$102,MATCH(IF((关卡!C63-$B$1)&lt;0,1,关卡!C63-$B$1),用户升级!$A$3:$A$102,0))-INDEX(用户升级!$E$3:$E$102,MATCH(IF((关卡!C62-$B$1)&lt;0,1,关卡!C62-$B$1),用户升级!$A$3:$A$102,0))</f>
        <v>554.59000000000015</v>
      </c>
      <c r="AD63" s="78">
        <f t="shared" si="45"/>
        <v>3375.5400000000009</v>
      </c>
      <c r="AE63" s="78">
        <f t="shared" si="46"/>
        <v>2753.1015157894744</v>
      </c>
      <c r="AF63" s="78">
        <f t="shared" si="47"/>
        <v>2283.7432421052636</v>
      </c>
      <c r="AG63" s="78">
        <f t="shared" si="48"/>
        <v>1866.9250736842112</v>
      </c>
      <c r="AH63" s="78">
        <f t="shared" si="49"/>
        <v>931.71120000000019</v>
      </c>
      <c r="AI63" s="78">
        <f t="shared" si="77"/>
        <v>325.74865263157903</v>
      </c>
      <c r="AJ63" s="78">
        <f t="shared" si="78"/>
        <v>2753.1015157894744</v>
      </c>
      <c r="AK63" s="78">
        <f t="shared" si="79"/>
        <v>2283.7432421052636</v>
      </c>
      <c r="AL63" s="78">
        <f t="shared" si="80"/>
        <v>1866.9250736842112</v>
      </c>
      <c r="AM63" s="78">
        <f t="shared" si="81"/>
        <v>931.71120000000019</v>
      </c>
      <c r="AN63" s="78">
        <f t="shared" si="82"/>
        <v>325.74865263157903</v>
      </c>
      <c r="AO63" s="78">
        <f t="shared" si="83"/>
        <v>383999867.33684218</v>
      </c>
      <c r="AP63" s="78">
        <f t="shared" si="84"/>
        <v>1384806.3157894735</v>
      </c>
      <c r="AQ63" s="78">
        <f t="shared" si="85"/>
        <v>12364.342105263157</v>
      </c>
      <c r="AR63" s="78">
        <f t="shared" si="86"/>
        <v>304.55467470315801</v>
      </c>
      <c r="AS63" s="54">
        <f t="shared" si="87"/>
        <v>630.30332733473711</v>
      </c>
      <c r="AT63" s="68">
        <f t="shared" si="88"/>
        <v>6.3461508555161222E-2</v>
      </c>
      <c r="AU63" s="54">
        <f t="shared" si="89"/>
        <v>27.27651031578948</v>
      </c>
      <c r="AV63" s="54">
        <v>1.8</v>
      </c>
      <c r="AW63" s="54">
        <f t="shared" si="90"/>
        <v>6.599084630551288</v>
      </c>
      <c r="AX63" s="54">
        <v>12.2</v>
      </c>
      <c r="AY63" s="54">
        <f t="shared" si="73"/>
        <v>1220</v>
      </c>
    </row>
    <row r="64" spans="1:51" s="54" customFormat="1">
      <c r="A64" s="54">
        <v>57</v>
      </c>
      <c r="B64" s="54">
        <f t="shared" si="70"/>
        <v>94</v>
      </c>
      <c r="C64" s="54">
        <f t="shared" si="71"/>
        <v>97</v>
      </c>
      <c r="D64" s="54">
        <v>20</v>
      </c>
      <c r="F64" s="54">
        <f t="shared" si="36"/>
        <v>8.6250000000000021E-2</v>
      </c>
      <c r="G64" s="74">
        <v>0.23499999999999999</v>
      </c>
      <c r="H64" s="75">
        <v>1</v>
      </c>
      <c r="I64" s="75">
        <v>1</v>
      </c>
      <c r="J64" s="75">
        <v>1</v>
      </c>
      <c r="K64" s="75">
        <v>1</v>
      </c>
      <c r="L64" s="75">
        <v>1</v>
      </c>
      <c r="M64" s="54">
        <f t="shared" ref="M64:Q64" si="107">ROUND(B131/$G131*$G64*10000,0)</f>
        <v>792</v>
      </c>
      <c r="N64" s="54">
        <f t="shared" si="107"/>
        <v>658</v>
      </c>
      <c r="O64" s="54">
        <f t="shared" si="107"/>
        <v>537</v>
      </c>
      <c r="P64" s="54">
        <f t="shared" si="107"/>
        <v>269</v>
      </c>
      <c r="Q64" s="54">
        <f t="shared" si="107"/>
        <v>94</v>
      </c>
      <c r="R64" s="54">
        <v>0</v>
      </c>
      <c r="S64" s="54">
        <v>0</v>
      </c>
      <c r="T64" s="54">
        <f t="shared" si="37"/>
        <v>1</v>
      </c>
      <c r="U64" s="54">
        <f t="shared" si="38"/>
        <v>57</v>
      </c>
      <c r="V64" s="54">
        <f t="shared" si="69"/>
        <v>49</v>
      </c>
      <c r="W64" s="54">
        <f t="shared" si="92"/>
        <v>5.0021052631578948</v>
      </c>
      <c r="X64" s="54">
        <f t="shared" si="93"/>
        <v>4.1557894736842105</v>
      </c>
      <c r="Y64" s="54">
        <f t="shared" si="94"/>
        <v>3.391578947368421</v>
      </c>
      <c r="Z64" s="54">
        <f t="shared" si="95"/>
        <v>1.6989473684210525</v>
      </c>
      <c r="AA64" s="54">
        <f t="shared" si="96"/>
        <v>0.59368421052631581</v>
      </c>
      <c r="AB64" s="54">
        <f t="shared" si="97"/>
        <v>14.842105263157896</v>
      </c>
      <c r="AC64" s="54">
        <f>INDEX(用户升级!$E$3:$E$102,MATCH(IF((关卡!C64-$B$1)&lt;0,1,关卡!C64-$B$1),用户升级!$A$3:$A$102,0))-INDEX(用户升级!$E$3:$E$102,MATCH(IF((关卡!C63-$B$1)&lt;0,1,关卡!C63-$B$1),用户升级!$A$3:$A$102,0))</f>
        <v>574.31999999999971</v>
      </c>
      <c r="AD64" s="78">
        <f t="shared" si="45"/>
        <v>3566.7099999999982</v>
      </c>
      <c r="AE64" s="78">
        <f t="shared" si="46"/>
        <v>2872.8090947368405</v>
      </c>
      <c r="AF64" s="78">
        <f t="shared" si="47"/>
        <v>2386.7530105263145</v>
      </c>
      <c r="AG64" s="78">
        <f t="shared" si="48"/>
        <v>1947.8516210526307</v>
      </c>
      <c r="AH64" s="78">
        <f t="shared" si="49"/>
        <v>975.73945263157839</v>
      </c>
      <c r="AI64" s="78">
        <f t="shared" si="77"/>
        <v>340.96471578947353</v>
      </c>
      <c r="AJ64" s="78">
        <f t="shared" si="78"/>
        <v>2872.8090947368405</v>
      </c>
      <c r="AK64" s="78">
        <f t="shared" si="79"/>
        <v>2386.7530105263145</v>
      </c>
      <c r="AL64" s="78">
        <f t="shared" si="80"/>
        <v>1947.8516210526307</v>
      </c>
      <c r="AM64" s="78">
        <f t="shared" si="81"/>
        <v>975.73945263157839</v>
      </c>
      <c r="AN64" s="78">
        <f t="shared" si="82"/>
        <v>340.96471578947353</v>
      </c>
      <c r="AO64" s="78">
        <f t="shared" si="83"/>
        <v>409584880.48168409</v>
      </c>
      <c r="AP64" s="78">
        <f t="shared" si="84"/>
        <v>1426329.8526315792</v>
      </c>
      <c r="AQ64" s="78">
        <f t="shared" si="85"/>
        <v>12511.665373961221</v>
      </c>
      <c r="AR64" s="78">
        <f t="shared" si="86"/>
        <v>318.5422957136841</v>
      </c>
      <c r="AS64" s="54">
        <f t="shared" si="87"/>
        <v>659.50701150315763</v>
      </c>
      <c r="AT64" s="68">
        <f t="shared" si="88"/>
        <v>6.065136428016351E-2</v>
      </c>
      <c r="AU64" s="54">
        <f t="shared" si="89"/>
        <v>27.559841684210525</v>
      </c>
      <c r="AV64" s="54">
        <v>1.8</v>
      </c>
      <c r="AW64" s="54">
        <f t="shared" si="90"/>
        <v>6.5312421625094057</v>
      </c>
    </row>
    <row r="65" spans="1:51" s="54" customFormat="1">
      <c r="A65" s="54">
        <v>58</v>
      </c>
      <c r="B65" s="54">
        <f t="shared" si="70"/>
        <v>95</v>
      </c>
      <c r="C65" s="54">
        <f t="shared" si="71"/>
        <v>98</v>
      </c>
      <c r="D65" s="54">
        <v>20</v>
      </c>
      <c r="F65" s="54">
        <f t="shared" si="36"/>
        <v>8.7500000000000022E-2</v>
      </c>
      <c r="G65" s="74">
        <v>0.23699999999999999</v>
      </c>
      <c r="H65" s="75">
        <v>1</v>
      </c>
      <c r="I65" s="75">
        <v>1</v>
      </c>
      <c r="J65" s="75">
        <v>1</v>
      </c>
      <c r="K65" s="75">
        <v>1</v>
      </c>
      <c r="L65" s="75">
        <v>1</v>
      </c>
      <c r="M65" s="54">
        <f t="shared" ref="M65:Q65" si="108">ROUND(B132/$G132*$G65*10000,0)</f>
        <v>799</v>
      </c>
      <c r="N65" s="54">
        <f t="shared" si="108"/>
        <v>664</v>
      </c>
      <c r="O65" s="54">
        <f t="shared" si="108"/>
        <v>542</v>
      </c>
      <c r="P65" s="54">
        <f t="shared" si="108"/>
        <v>271</v>
      </c>
      <c r="Q65" s="54">
        <f t="shared" si="108"/>
        <v>95</v>
      </c>
      <c r="R65" s="54">
        <v>0</v>
      </c>
      <c r="S65" s="54">
        <v>0</v>
      </c>
      <c r="T65" s="54">
        <f t="shared" ref="T65:T69" si="109">1-R65-S65</f>
        <v>1</v>
      </c>
      <c r="U65" s="54">
        <f t="shared" ref="U65:U69" si="110">(R65*$P$1+S65*$P$2+T65*$P$3)</f>
        <v>57</v>
      </c>
      <c r="V65" s="54">
        <f t="shared" si="69"/>
        <v>49</v>
      </c>
      <c r="W65" s="54">
        <f t="shared" si="92"/>
        <v>5.0463157894736845</v>
      </c>
      <c r="X65" s="54">
        <f t="shared" si="93"/>
        <v>4.1936842105263157</v>
      </c>
      <c r="Y65" s="54">
        <f t="shared" si="94"/>
        <v>3.4231578947368422</v>
      </c>
      <c r="Z65" s="54">
        <f t="shared" si="95"/>
        <v>1.7115789473684211</v>
      </c>
      <c r="AA65" s="54">
        <f t="shared" si="96"/>
        <v>0.6</v>
      </c>
      <c r="AB65" s="54">
        <f t="shared" si="97"/>
        <v>14.974736842105264</v>
      </c>
      <c r="AC65" s="54">
        <f>INDEX(用户升级!$E$3:$E$102,MATCH(IF((关卡!C65-$B$1)&lt;0,1,关卡!C65-$B$1),用户升级!$A$3:$A$102,0))-INDEX(用户升级!$E$3:$E$102,MATCH(IF((关卡!C64-$B$1)&lt;0,1,关卡!C64-$B$1),用户升级!$A$3:$A$102,0))</f>
        <v>594.42000000000007</v>
      </c>
      <c r="AD65" s="78">
        <f t="shared" ref="AD65:AD69" si="111">AC65/24*V65*$M$1+1*V65</f>
        <v>3689.8225000000002</v>
      </c>
      <c r="AE65" s="78">
        <f t="shared" ref="AE65:AE69" si="112">W65*$AC65</f>
        <v>2999.6310315789478</v>
      </c>
      <c r="AF65" s="78">
        <f t="shared" ref="AF65:AF69" si="113">X65*$AC65</f>
        <v>2492.8097684210529</v>
      </c>
      <c r="AG65" s="78">
        <f t="shared" ref="AG65:AG69" si="114">Y65*$AC65</f>
        <v>2034.793515789474</v>
      </c>
      <c r="AH65" s="78">
        <f t="shared" ref="AH65:AH69" si="115">Z65*$AC65</f>
        <v>1017.396757894737</v>
      </c>
      <c r="AI65" s="78">
        <f t="shared" ref="AI65:AI69" si="116">AA65*$AC65</f>
        <v>356.65200000000004</v>
      </c>
      <c r="AJ65" s="78">
        <f t="shared" ref="AJ65:AJ69" si="117">W65*$AC65</f>
        <v>2999.6310315789478</v>
      </c>
      <c r="AK65" s="78">
        <f t="shared" ref="AK65:AK69" si="118">X65*$AC65</f>
        <v>2492.8097684210529</v>
      </c>
      <c r="AL65" s="78">
        <f t="shared" ref="AL65:AL69" si="119">Y65*$AC65</f>
        <v>2034.793515789474</v>
      </c>
      <c r="AM65" s="78">
        <f t="shared" ref="AM65:AM69" si="120">Z65*$AC65</f>
        <v>1017.396757894737</v>
      </c>
      <c r="AN65" s="78">
        <f t="shared" ref="AN65:AN69" si="121">AA65*$AC65</f>
        <v>356.65200000000004</v>
      </c>
      <c r="AO65" s="78">
        <f t="shared" ref="AO65:AO69" si="122">($V65*240+300)*(AJ65*1+AK65*2+AL65*5+AM65*10+AN65*20)</f>
        <v>427722682.25936848</v>
      </c>
      <c r="AP65" s="78">
        <f t="shared" ref="AP65:AP69" si="123">AO65/AC65*2</f>
        <v>1439126.1473684211</v>
      </c>
      <c r="AQ65" s="78">
        <f t="shared" ref="AQ65:AQ69" si="124">AP65/A65/2</f>
        <v>12406.259891107078</v>
      </c>
      <c r="AR65" s="78">
        <f t="shared" ref="AR65:AR69" si="125">(((Q$73*AJ65+AK65)*R$73+AL65)*S$73+AM65)*T$73</f>
        <v>332.36887930105269</v>
      </c>
      <c r="AS65" s="54">
        <f t="shared" ref="AS65:AS69" si="126">AN65+AR65</f>
        <v>689.02087930105267</v>
      </c>
      <c r="AT65" s="68">
        <f t="shared" ref="AT65:AT69" si="127">40/AS65</f>
        <v>5.8053393157804251E-2</v>
      </c>
      <c r="AU65" s="54">
        <f t="shared" ref="AU65:AU69" si="128">AS65/AC65*24</f>
        <v>27.819557052631581</v>
      </c>
      <c r="AV65" s="54">
        <v>1.8</v>
      </c>
      <c r="AW65" s="54">
        <f t="shared" ref="AW65:AW69" si="129">1/AU65*100*AV65</f>
        <v>6.4702683676616264</v>
      </c>
      <c r="AX65" s="54">
        <v>13.2</v>
      </c>
      <c r="AY65" s="54">
        <f t="shared" ref="AY65:AY66" si="130">AX65*100</f>
        <v>1320</v>
      </c>
    </row>
    <row r="66" spans="1:51" s="54" customFormat="1">
      <c r="A66" s="54">
        <v>59</v>
      </c>
      <c r="B66" s="54">
        <f t="shared" si="70"/>
        <v>96</v>
      </c>
      <c r="C66" s="54">
        <f t="shared" si="71"/>
        <v>99</v>
      </c>
      <c r="D66" s="54">
        <v>20</v>
      </c>
      <c r="F66" s="54">
        <f t="shared" si="36"/>
        <v>8.8750000000000023E-2</v>
      </c>
      <c r="G66" s="74">
        <v>0.23899999999999999</v>
      </c>
      <c r="H66" s="75">
        <v>1</v>
      </c>
      <c r="I66" s="75">
        <v>1</v>
      </c>
      <c r="J66" s="75">
        <v>1</v>
      </c>
      <c r="K66" s="75">
        <v>1</v>
      </c>
      <c r="L66" s="75">
        <v>1</v>
      </c>
      <c r="M66" s="54">
        <f t="shared" ref="M66:Q66" si="131">ROUND(B133/$G133*$G66*10000,0)</f>
        <v>806</v>
      </c>
      <c r="N66" s="54">
        <f t="shared" si="131"/>
        <v>669</v>
      </c>
      <c r="O66" s="54">
        <f t="shared" si="131"/>
        <v>546</v>
      </c>
      <c r="P66" s="54">
        <f t="shared" si="131"/>
        <v>273</v>
      </c>
      <c r="Q66" s="54">
        <f t="shared" si="131"/>
        <v>96</v>
      </c>
      <c r="R66" s="54">
        <v>0</v>
      </c>
      <c r="S66" s="54">
        <v>0</v>
      </c>
      <c r="T66" s="54">
        <f t="shared" si="109"/>
        <v>1</v>
      </c>
      <c r="U66" s="54">
        <f t="shared" si="110"/>
        <v>57</v>
      </c>
      <c r="V66" s="54">
        <f t="shared" si="69"/>
        <v>50</v>
      </c>
      <c r="W66" s="54">
        <f t="shared" si="92"/>
        <v>5.0905263157894733</v>
      </c>
      <c r="X66" s="54">
        <f t="shared" si="93"/>
        <v>4.2252631578947373</v>
      </c>
      <c r="Y66" s="54">
        <f t="shared" si="94"/>
        <v>3.4484210526315788</v>
      </c>
      <c r="Z66" s="54">
        <f t="shared" si="95"/>
        <v>1.7242105263157894</v>
      </c>
      <c r="AA66" s="54">
        <f t="shared" si="96"/>
        <v>0.60631578947368425</v>
      </c>
      <c r="AB66" s="54">
        <f t="shared" si="97"/>
        <v>15.094736842105265</v>
      </c>
      <c r="AC66" s="54">
        <f>INDEX(用户升级!$E$3:$E$102,MATCH(IF((关卡!C66-$B$1)&lt;0,1,关卡!C66-$B$1),用户升级!$A$3:$A$102,0))-INDEX(用户升级!$E$3:$E$102,MATCH(IF((关卡!C65-$B$1)&lt;0,1,关卡!C65-$B$1),用户升级!$A$3:$A$102,0))</f>
        <v>614.88999999999942</v>
      </c>
      <c r="AD66" s="78">
        <f t="shared" si="111"/>
        <v>3893.0624999999964</v>
      </c>
      <c r="AE66" s="78">
        <f t="shared" si="112"/>
        <v>3130.1137263157862</v>
      </c>
      <c r="AF66" s="78">
        <f t="shared" si="113"/>
        <v>2598.0720631578924</v>
      </c>
      <c r="AG66" s="78">
        <f t="shared" si="114"/>
        <v>2120.3996210526293</v>
      </c>
      <c r="AH66" s="78">
        <f t="shared" si="115"/>
        <v>1060.1998105263146</v>
      </c>
      <c r="AI66" s="78">
        <f t="shared" si="116"/>
        <v>372.81751578947336</v>
      </c>
      <c r="AJ66" s="78">
        <f t="shared" si="117"/>
        <v>3130.1137263157862</v>
      </c>
      <c r="AK66" s="78">
        <f t="shared" si="118"/>
        <v>2598.0720631578924</v>
      </c>
      <c r="AL66" s="78">
        <f t="shared" si="119"/>
        <v>2120.3996210526293</v>
      </c>
      <c r="AM66" s="78">
        <f t="shared" si="120"/>
        <v>1060.1998105263146</v>
      </c>
      <c r="AN66" s="78">
        <f t="shared" si="121"/>
        <v>372.81751578947336</v>
      </c>
      <c r="AO66" s="78">
        <f t="shared" si="122"/>
        <v>454935233.86105222</v>
      </c>
      <c r="AP66" s="78">
        <f t="shared" si="123"/>
        <v>1479728.8421052631</v>
      </c>
      <c r="AQ66" s="78">
        <f t="shared" si="124"/>
        <v>12540.07493309545</v>
      </c>
      <c r="AR66" s="78">
        <f t="shared" si="125"/>
        <v>346.37543348210494</v>
      </c>
      <c r="AS66" s="54">
        <f t="shared" si="126"/>
        <v>719.1929492715783</v>
      </c>
      <c r="AT66" s="68">
        <f t="shared" si="127"/>
        <v>5.5617897868038453E-2</v>
      </c>
      <c r="AU66" s="54">
        <f t="shared" si="128"/>
        <v>28.071087157894738</v>
      </c>
      <c r="AV66" s="54">
        <v>1.8</v>
      </c>
      <c r="AW66" s="54">
        <f t="shared" si="129"/>
        <v>6.4122917287646493</v>
      </c>
      <c r="AX66" s="54">
        <v>13.586597938144299</v>
      </c>
      <c r="AY66" s="54">
        <f t="shared" si="130"/>
        <v>1358.65979381443</v>
      </c>
    </row>
    <row r="67" spans="1:51" s="54" customFormat="1">
      <c r="A67" s="54">
        <v>60</v>
      </c>
      <c r="B67" s="54">
        <f t="shared" si="70"/>
        <v>97</v>
      </c>
      <c r="C67" s="54">
        <f t="shared" si="71"/>
        <v>100</v>
      </c>
      <c r="D67" s="54">
        <v>20</v>
      </c>
      <c r="F67" s="54">
        <f t="shared" si="36"/>
        <v>9.0000000000000024E-2</v>
      </c>
      <c r="G67" s="74">
        <v>0.24099999999999999</v>
      </c>
      <c r="H67" s="75">
        <v>1</v>
      </c>
      <c r="I67" s="75">
        <v>1</v>
      </c>
      <c r="J67" s="75">
        <v>1</v>
      </c>
      <c r="K67" s="75">
        <v>1</v>
      </c>
      <c r="L67" s="75">
        <v>1</v>
      </c>
      <c r="M67" s="54">
        <f t="shared" ref="M67:Q67" si="132">ROUND(B134/$G134*$G67*10000,0)</f>
        <v>813</v>
      </c>
      <c r="N67" s="54">
        <f t="shared" si="132"/>
        <v>675</v>
      </c>
      <c r="O67" s="54">
        <f t="shared" si="132"/>
        <v>551</v>
      </c>
      <c r="P67" s="54">
        <f t="shared" si="132"/>
        <v>275</v>
      </c>
      <c r="Q67" s="54">
        <f t="shared" si="132"/>
        <v>96</v>
      </c>
      <c r="R67" s="54">
        <v>0</v>
      </c>
      <c r="S67" s="54">
        <v>0</v>
      </c>
      <c r="T67" s="54">
        <f t="shared" si="109"/>
        <v>1</v>
      </c>
      <c r="U67" s="54">
        <f t="shared" si="110"/>
        <v>57</v>
      </c>
      <c r="V67" s="54">
        <f t="shared" si="69"/>
        <v>50</v>
      </c>
      <c r="W67" s="54">
        <f t="shared" si="92"/>
        <v>5.134736842105263</v>
      </c>
      <c r="X67" s="54">
        <f t="shared" si="93"/>
        <v>4.2631578947368425</v>
      </c>
      <c r="Y67" s="54">
        <f t="shared" si="94"/>
        <v>3.48</v>
      </c>
      <c r="Z67" s="54">
        <f t="shared" si="95"/>
        <v>1.736842105263158</v>
      </c>
      <c r="AA67" s="54">
        <f t="shared" si="96"/>
        <v>0.60631578947368425</v>
      </c>
      <c r="AB67" s="54">
        <f t="shared" si="97"/>
        <v>15.221052631578948</v>
      </c>
      <c r="AC67" s="54">
        <f>INDEX(用户升级!$E$3:$E$102,MATCH(IF((关卡!C67-$B$1)&lt;0,1,关卡!C67-$B$1),用户升级!$A$3:$A$102,0))-INDEX(用户升级!$E$3:$E$102,MATCH(IF((关卡!C66-$B$1)&lt;0,1,关卡!C66-$B$1),用户升级!$A$3:$A$102,0))</f>
        <v>635.70000000000073</v>
      </c>
      <c r="AD67" s="78">
        <f t="shared" si="111"/>
        <v>4023.1250000000041</v>
      </c>
      <c r="AE67" s="78">
        <f t="shared" si="112"/>
        <v>3264.1522105263193</v>
      </c>
      <c r="AF67" s="78">
        <f t="shared" si="113"/>
        <v>2710.0894736842138</v>
      </c>
      <c r="AG67" s="78">
        <f t="shared" si="114"/>
        <v>2212.2360000000026</v>
      </c>
      <c r="AH67" s="78">
        <f t="shared" si="115"/>
        <v>1104.1105263157908</v>
      </c>
      <c r="AI67" s="78">
        <f t="shared" si="116"/>
        <v>385.43494736842155</v>
      </c>
      <c r="AJ67" s="78">
        <f t="shared" si="117"/>
        <v>3264.1522105263193</v>
      </c>
      <c r="AK67" s="78">
        <f t="shared" si="118"/>
        <v>2710.0894736842138</v>
      </c>
      <c r="AL67" s="78">
        <f t="shared" si="119"/>
        <v>2212.2360000000026</v>
      </c>
      <c r="AM67" s="78">
        <f t="shared" si="120"/>
        <v>1104.1105263157908</v>
      </c>
      <c r="AN67" s="78">
        <f t="shared" si="121"/>
        <v>385.43494736842155</v>
      </c>
      <c r="AO67" s="78">
        <f t="shared" si="122"/>
        <v>473492379.03157949</v>
      </c>
      <c r="AP67" s="78">
        <f t="shared" si="123"/>
        <v>1489672.4210526317</v>
      </c>
      <c r="AQ67" s="78">
        <f t="shared" si="124"/>
        <v>12413.936842105264</v>
      </c>
      <c r="AR67" s="78">
        <f t="shared" si="125"/>
        <v>360.96223717894782</v>
      </c>
      <c r="AS67" s="54">
        <f t="shared" si="126"/>
        <v>746.39718454736931</v>
      </c>
      <c r="AT67" s="68">
        <f t="shared" si="127"/>
        <v>5.3590770206692069E-2</v>
      </c>
      <c r="AU67" s="54">
        <f t="shared" si="128"/>
        <v>28.179223578947369</v>
      </c>
      <c r="AV67" s="54">
        <v>1.8</v>
      </c>
      <c r="AW67" s="54">
        <f t="shared" si="129"/>
        <v>6.3876848663239096</v>
      </c>
      <c r="AX67" s="54">
        <v>14.1226804123711</v>
      </c>
    </row>
    <row r="68" spans="1:51" s="54" customFormat="1">
      <c r="A68" s="54">
        <v>61</v>
      </c>
      <c r="B68" s="54">
        <f t="shared" si="70"/>
        <v>98</v>
      </c>
      <c r="C68" s="54">
        <f t="shared" si="71"/>
        <v>101</v>
      </c>
      <c r="D68" s="54">
        <v>20</v>
      </c>
      <c r="F68" s="54">
        <f t="shared" si="36"/>
        <v>9.1250000000000026E-2</v>
      </c>
      <c r="G68" s="74">
        <v>0.24299999999999999</v>
      </c>
      <c r="H68" s="75">
        <v>1</v>
      </c>
      <c r="I68" s="75">
        <v>1</v>
      </c>
      <c r="J68" s="75">
        <v>1</v>
      </c>
      <c r="K68" s="75">
        <v>1</v>
      </c>
      <c r="L68" s="75">
        <v>1</v>
      </c>
      <c r="M68" s="54">
        <f t="shared" ref="M68:Q68" si="133">ROUND(B135/$G135*$G68*10000,0)</f>
        <v>819</v>
      </c>
      <c r="N68" s="54">
        <f t="shared" si="133"/>
        <v>680</v>
      </c>
      <c r="O68" s="54">
        <f t="shared" si="133"/>
        <v>555</v>
      </c>
      <c r="P68" s="54">
        <f t="shared" si="133"/>
        <v>278</v>
      </c>
      <c r="Q68" s="54">
        <f t="shared" si="133"/>
        <v>97</v>
      </c>
      <c r="R68" s="54">
        <v>0</v>
      </c>
      <c r="S68" s="54">
        <v>0</v>
      </c>
      <c r="T68" s="54">
        <f t="shared" si="109"/>
        <v>1</v>
      </c>
      <c r="U68" s="54">
        <f t="shared" si="110"/>
        <v>57</v>
      </c>
      <c r="V68" s="54">
        <f t="shared" si="69"/>
        <v>51</v>
      </c>
      <c r="W68" s="54">
        <f t="shared" si="92"/>
        <v>5.1726315789473682</v>
      </c>
      <c r="X68" s="54">
        <f t="shared" si="93"/>
        <v>4.2947368421052632</v>
      </c>
      <c r="Y68" s="54">
        <f t="shared" si="94"/>
        <v>3.5052631578947366</v>
      </c>
      <c r="Z68" s="54">
        <f t="shared" si="95"/>
        <v>1.7557894736842106</v>
      </c>
      <c r="AA68" s="54">
        <f t="shared" si="96"/>
        <v>0.61263157894736842</v>
      </c>
      <c r="AB68" s="54">
        <f t="shared" si="97"/>
        <v>15.341052631578947</v>
      </c>
      <c r="AC68" s="54">
        <f>INDEX(用户升级!$E$3:$E$102,MATCH(IF((关卡!C68-$B$1)&lt;0,1,关卡!C68-$B$1),用户升级!$A$3:$A$102,0))-INDEX(用户升级!$E$3:$E$102,MATCH(IF((关卡!C67-$B$1)&lt;0,1,关卡!C67-$B$1),用户升级!$A$3:$A$102,0))</f>
        <v>656.8700000000008</v>
      </c>
      <c r="AD68" s="78">
        <f t="shared" si="111"/>
        <v>4238.5462500000049</v>
      </c>
      <c r="AE68" s="78">
        <f t="shared" si="112"/>
        <v>3397.7465052631619</v>
      </c>
      <c r="AF68" s="78">
        <f t="shared" si="113"/>
        <v>2821.0837894736878</v>
      </c>
      <c r="AG68" s="78">
        <f t="shared" si="114"/>
        <v>2302.5022105263183</v>
      </c>
      <c r="AH68" s="78">
        <f t="shared" si="115"/>
        <v>1153.3254315789488</v>
      </c>
      <c r="AI68" s="78">
        <f t="shared" si="116"/>
        <v>402.41930526315838</v>
      </c>
      <c r="AJ68" s="78">
        <f t="shared" si="117"/>
        <v>3397.7465052631619</v>
      </c>
      <c r="AK68" s="78">
        <f t="shared" si="118"/>
        <v>2821.0837894736878</v>
      </c>
      <c r="AL68" s="78">
        <f t="shared" si="119"/>
        <v>2302.5022105263183</v>
      </c>
      <c r="AM68" s="78">
        <f t="shared" si="120"/>
        <v>1153.3254315789488</v>
      </c>
      <c r="AN68" s="78">
        <f t="shared" si="121"/>
        <v>402.41930526315838</v>
      </c>
      <c r="AO68" s="78">
        <f t="shared" si="122"/>
        <v>503281182.09600061</v>
      </c>
      <c r="AP68" s="78">
        <f t="shared" si="123"/>
        <v>1532361.6</v>
      </c>
      <c r="AQ68" s="78">
        <f t="shared" si="124"/>
        <v>12560.340983606558</v>
      </c>
      <c r="AR68" s="78">
        <f t="shared" si="125"/>
        <v>376.53088311157944</v>
      </c>
      <c r="AS68" s="54">
        <f t="shared" si="126"/>
        <v>778.95018837473776</v>
      </c>
      <c r="AT68" s="68">
        <f t="shared" si="127"/>
        <v>5.1351165449306985E-2</v>
      </c>
      <c r="AU68" s="54">
        <f t="shared" si="128"/>
        <v>28.460432842105263</v>
      </c>
      <c r="AV68" s="54">
        <v>1.8</v>
      </c>
      <c r="AW68" s="54">
        <f t="shared" si="129"/>
        <v>6.3245700091286849</v>
      </c>
      <c r="AX68" s="54">
        <v>14.6587628865979</v>
      </c>
      <c r="AY68" s="54">
        <f t="shared" ref="AY68:AY69" si="134">AX68*100</f>
        <v>1465.8762886597901</v>
      </c>
    </row>
    <row r="69" spans="1:51" s="54" customFormat="1">
      <c r="A69" s="54">
        <v>62</v>
      </c>
      <c r="B69" s="54">
        <f t="shared" si="70"/>
        <v>99</v>
      </c>
      <c r="C69" s="54">
        <f t="shared" si="71"/>
        <v>102</v>
      </c>
      <c r="D69" s="54">
        <v>20</v>
      </c>
      <c r="F69" s="54">
        <f t="shared" si="36"/>
        <v>9.2500000000000027E-2</v>
      </c>
      <c r="G69" s="74">
        <v>0.245</v>
      </c>
      <c r="H69" s="75">
        <v>1</v>
      </c>
      <c r="I69" s="75">
        <v>1</v>
      </c>
      <c r="J69" s="75">
        <v>1</v>
      </c>
      <c r="K69" s="75">
        <v>1</v>
      </c>
      <c r="L69" s="75">
        <v>1</v>
      </c>
      <c r="M69" s="54">
        <f t="shared" ref="M69:Q69" si="135">ROUND(B136/$G136*$G69*10000,0)</f>
        <v>826</v>
      </c>
      <c r="N69" s="54">
        <f t="shared" si="135"/>
        <v>686</v>
      </c>
      <c r="O69" s="54">
        <f t="shared" si="135"/>
        <v>560</v>
      </c>
      <c r="P69" s="54">
        <f t="shared" si="135"/>
        <v>280</v>
      </c>
      <c r="Q69" s="54">
        <f t="shared" si="135"/>
        <v>98</v>
      </c>
      <c r="R69" s="54">
        <v>0</v>
      </c>
      <c r="S69" s="54">
        <v>0</v>
      </c>
      <c r="T69" s="54">
        <f t="shared" si="109"/>
        <v>1</v>
      </c>
      <c r="U69" s="54">
        <f t="shared" si="110"/>
        <v>57</v>
      </c>
      <c r="V69" s="54">
        <v>52</v>
      </c>
      <c r="W69" s="54">
        <f t="shared" si="92"/>
        <v>5.2168421052631579</v>
      </c>
      <c r="X69" s="54">
        <f t="shared" si="93"/>
        <v>4.3326315789473684</v>
      </c>
      <c r="Y69" s="54">
        <f t="shared" si="94"/>
        <v>3.5368421052631578</v>
      </c>
      <c r="Z69" s="54">
        <f t="shared" si="95"/>
        <v>1.7684210526315789</v>
      </c>
      <c r="AA69" s="54">
        <f t="shared" si="96"/>
        <v>0.61894736842105258</v>
      </c>
      <c r="AB69" s="54">
        <f t="shared" si="97"/>
        <v>15.473684210526315</v>
      </c>
      <c r="AC69" s="54">
        <f>INDEX(用户升级!$E$3:$E$102,MATCH(IF((关卡!C69-$B$1)&lt;0,1,关卡!C69-$B$1),用户升级!$A$3:$A$102,0))-INDEX(用户升级!$E$3:$E$102,MATCH(IF((关卡!C68-$B$1)&lt;0,1,关卡!C68-$B$1),用户升级!$A$3:$A$102,0))</f>
        <v>678.36999999999898</v>
      </c>
      <c r="AD69" s="78">
        <f t="shared" si="111"/>
        <v>4461.4049999999934</v>
      </c>
      <c r="AE69" s="78">
        <f t="shared" si="112"/>
        <v>3538.9491789473632</v>
      </c>
      <c r="AF69" s="78">
        <f t="shared" si="113"/>
        <v>2939.1272842105218</v>
      </c>
      <c r="AG69" s="78">
        <f t="shared" si="114"/>
        <v>2399.2875789473646</v>
      </c>
      <c r="AH69" s="78">
        <f t="shared" si="115"/>
        <v>1199.6437894736823</v>
      </c>
      <c r="AI69" s="78">
        <f t="shared" si="116"/>
        <v>419.87532631578881</v>
      </c>
      <c r="AJ69" s="78">
        <f t="shared" si="117"/>
        <v>3538.9491789473632</v>
      </c>
      <c r="AK69" s="78">
        <f t="shared" si="118"/>
        <v>2939.1272842105218</v>
      </c>
      <c r="AL69" s="78">
        <f t="shared" si="119"/>
        <v>2399.2875789473646</v>
      </c>
      <c r="AM69" s="78">
        <f t="shared" si="120"/>
        <v>1199.6437894736823</v>
      </c>
      <c r="AN69" s="78">
        <f t="shared" si="121"/>
        <v>419.87532631578881</v>
      </c>
      <c r="AO69" s="78">
        <f t="shared" si="122"/>
        <v>534300949.88715702</v>
      </c>
      <c r="AP69" s="78">
        <f t="shared" si="123"/>
        <v>1575249.3473684208</v>
      </c>
      <c r="AQ69" s="78">
        <f t="shared" si="124"/>
        <v>12703.623769100168</v>
      </c>
      <c r="AR69" s="78">
        <f t="shared" si="125"/>
        <v>391.91162958315726</v>
      </c>
      <c r="AS69" s="54">
        <f t="shared" si="126"/>
        <v>811.78695589894608</v>
      </c>
      <c r="AT69" s="68">
        <f t="shared" si="127"/>
        <v>4.927401174573607E-2</v>
      </c>
      <c r="AU69" s="54">
        <f t="shared" si="128"/>
        <v>28.720148210526311</v>
      </c>
      <c r="AV69" s="54">
        <v>1.8</v>
      </c>
      <c r="AW69" s="54">
        <f t="shared" si="129"/>
        <v>6.2673771277415495</v>
      </c>
      <c r="AX69" s="54">
        <v>15.194845360824701</v>
      </c>
      <c r="AY69" s="54">
        <f t="shared" si="134"/>
        <v>1519.4845360824702</v>
      </c>
    </row>
    <row r="70" spans="1:51">
      <c r="AI70" s="54" t="s">
        <v>2336</v>
      </c>
      <c r="AJ70" s="78">
        <f>SUM(AJ8:AJ69)</f>
        <v>60922.287993582089</v>
      </c>
      <c r="AK70" s="78">
        <f>SUM(AK8:AK69)</f>
        <v>50645.097050803546</v>
      </c>
      <c r="AL70" s="78">
        <f t="shared" ref="AL70:AN70" si="136">SUM(AL8:AL69)</f>
        <v>41106.660441861335</v>
      </c>
      <c r="AM70" s="78">
        <f t="shared" si="136"/>
        <v>20358.128993990784</v>
      </c>
      <c r="AN70" s="78">
        <f t="shared" si="136"/>
        <v>7017.6382468417005</v>
      </c>
    </row>
    <row r="72" spans="1:51">
      <c r="P72">
        <f>AJ70</f>
        <v>60922.287993582089</v>
      </c>
      <c r="Q72" s="54">
        <f t="shared" ref="Q72:T72" si="137">AK70</f>
        <v>50645.097050803546</v>
      </c>
      <c r="R72" s="54">
        <f t="shared" si="137"/>
        <v>41106.660441861335</v>
      </c>
      <c r="S72" s="54">
        <f t="shared" si="137"/>
        <v>20358.128993990784</v>
      </c>
      <c r="T72" s="54">
        <f t="shared" si="137"/>
        <v>7017.6382468417005</v>
      </c>
      <c r="V72" s="54" t="s">
        <v>2337</v>
      </c>
      <c r="W72" s="54" t="s">
        <v>2338</v>
      </c>
      <c r="X72" s="54" t="s">
        <v>2339</v>
      </c>
      <c r="Y72" s="54" t="s">
        <v>2340</v>
      </c>
      <c r="Z72" s="54" t="s">
        <v>2341</v>
      </c>
    </row>
    <row r="73" spans="1:51">
      <c r="O73" s="54" t="s">
        <v>2270</v>
      </c>
      <c r="Q73">
        <v>0.3</v>
      </c>
      <c r="R73">
        <v>0.35</v>
      </c>
      <c r="S73">
        <v>0.2</v>
      </c>
      <c r="T73">
        <v>0.2</v>
      </c>
      <c r="V73">
        <v>5</v>
      </c>
      <c r="W73">
        <v>10</v>
      </c>
      <c r="X73">
        <v>20</v>
      </c>
      <c r="Y73">
        <v>50</v>
      </c>
      <c r="Z73">
        <v>150</v>
      </c>
    </row>
    <row r="74" spans="1:51">
      <c r="B74" s="54" t="s">
        <v>2258</v>
      </c>
      <c r="C74" s="54" t="s">
        <v>2259</v>
      </c>
      <c r="D74" s="54" t="s">
        <v>2260</v>
      </c>
      <c r="E74" s="54" t="s">
        <v>2099</v>
      </c>
      <c r="F74" s="54" t="s">
        <v>2262</v>
      </c>
      <c r="Q74">
        <f>P72*Q73+Q72</f>
        <v>68921.783448878181</v>
      </c>
      <c r="V74">
        <f>(1-Q73)*V73+Q73*W74</f>
        <v>8.6</v>
      </c>
      <c r="W74" s="54">
        <f>(1-R73)*W73+R73*X74</f>
        <v>17</v>
      </c>
      <c r="X74" s="54">
        <f>(1-S73)*X73+S73*Y74</f>
        <v>30</v>
      </c>
      <c r="Y74" s="54">
        <f>(1-T73)*Y73+T73*Z74</f>
        <v>70</v>
      </c>
      <c r="Z74">
        <v>150</v>
      </c>
    </row>
    <row r="75" spans="1:51">
      <c r="A75" s="54">
        <v>1</v>
      </c>
      <c r="B75">
        <v>5</v>
      </c>
      <c r="C75">
        <v>4.5</v>
      </c>
      <c r="D75">
        <v>2</v>
      </c>
      <c r="E75" s="54">
        <v>0</v>
      </c>
      <c r="F75" s="54">
        <v>0</v>
      </c>
      <c r="G75" s="54">
        <f>SUM(B75:F75)</f>
        <v>11.5</v>
      </c>
      <c r="R75">
        <f>Q74*R73+R72</f>
        <v>65229.284648968693</v>
      </c>
      <c r="U75" s="54" t="s">
        <v>2342</v>
      </c>
      <c r="V75">
        <f>V74*W47</f>
        <v>40.465263157894732</v>
      </c>
      <c r="W75" s="54">
        <f t="shared" ref="W75:Y75" si="138">W74*X47</f>
        <v>66.461052631578951</v>
      </c>
      <c r="X75" s="54">
        <f t="shared" si="138"/>
        <v>95.684210526315795</v>
      </c>
      <c r="Y75" s="54">
        <f t="shared" si="138"/>
        <v>111.85263157894737</v>
      </c>
      <c r="Z75" s="54">
        <f>Z74*AA47</f>
        <v>83.368421052631575</v>
      </c>
      <c r="AA75">
        <f>SUM(V75:Z75)</f>
        <v>397.83157894736837</v>
      </c>
    </row>
    <row r="76" spans="1:51">
      <c r="A76" s="54">
        <v>2</v>
      </c>
      <c r="B76">
        <v>4.9000000000000004</v>
      </c>
      <c r="C76">
        <v>4.4000000000000004</v>
      </c>
      <c r="D76" s="54">
        <v>2</v>
      </c>
      <c r="E76" s="54">
        <v>0</v>
      </c>
      <c r="F76" s="54">
        <v>0</v>
      </c>
      <c r="G76" s="54">
        <f t="shared" ref="G76:G110" si="139">SUM(B76:F76)</f>
        <v>11.3</v>
      </c>
      <c r="S76">
        <f>R75*S73+S72</f>
        <v>33403.985923784523</v>
      </c>
      <c r="Z76" s="54" t="s">
        <v>2343</v>
      </c>
      <c r="AA76">
        <f>AA75*24</f>
        <v>9547.9578947368409</v>
      </c>
    </row>
    <row r="77" spans="1:51">
      <c r="A77" s="54">
        <v>3</v>
      </c>
      <c r="B77" s="54">
        <v>4.8</v>
      </c>
      <c r="C77" s="54">
        <v>4.3</v>
      </c>
      <c r="D77" s="54">
        <v>2</v>
      </c>
      <c r="E77" s="54">
        <v>0</v>
      </c>
      <c r="F77" s="54">
        <v>0</v>
      </c>
      <c r="G77" s="54">
        <f t="shared" si="139"/>
        <v>11.1</v>
      </c>
      <c r="T77">
        <f>S76*T73+T72</f>
        <v>13698.435431598606</v>
      </c>
    </row>
    <row r="78" spans="1:51">
      <c r="A78" s="54">
        <v>4</v>
      </c>
      <c r="B78" s="54">
        <v>4.7</v>
      </c>
      <c r="C78" s="54">
        <v>4.2</v>
      </c>
      <c r="D78" s="54">
        <v>2</v>
      </c>
      <c r="E78" s="54">
        <v>0</v>
      </c>
      <c r="F78" s="54">
        <v>0</v>
      </c>
      <c r="G78" s="54">
        <f t="shared" si="139"/>
        <v>10.9</v>
      </c>
    </row>
    <row r="79" spans="1:51">
      <c r="A79" s="54">
        <v>5</v>
      </c>
      <c r="B79" s="54">
        <v>4.5999999999999996</v>
      </c>
      <c r="C79" s="54">
        <v>4.0999999999999996</v>
      </c>
      <c r="D79" s="54">
        <v>2</v>
      </c>
      <c r="E79" s="54">
        <v>0</v>
      </c>
      <c r="F79" s="54">
        <v>0</v>
      </c>
      <c r="G79" s="54">
        <f t="shared" si="139"/>
        <v>10.7</v>
      </c>
      <c r="O79" s="54" t="s">
        <v>2271</v>
      </c>
      <c r="T79">
        <f>Q83/T77*1.6</f>
        <v>6.0419260102082095E-2</v>
      </c>
    </row>
    <row r="80" spans="1:51">
      <c r="A80" s="54">
        <v>6</v>
      </c>
      <c r="B80" s="54">
        <v>4.5</v>
      </c>
      <c r="C80" s="54">
        <v>4</v>
      </c>
      <c r="D80" s="54">
        <v>2</v>
      </c>
      <c r="E80" s="54">
        <v>0</v>
      </c>
      <c r="F80" s="54">
        <v>0</v>
      </c>
      <c r="G80" s="54">
        <f t="shared" si="139"/>
        <v>10.5</v>
      </c>
    </row>
    <row r="81" spans="1:23">
      <c r="A81" s="54">
        <v>7</v>
      </c>
      <c r="B81" s="54">
        <v>4.4000000000000004</v>
      </c>
      <c r="C81" s="54">
        <v>3.9</v>
      </c>
      <c r="D81" s="54">
        <v>2</v>
      </c>
      <c r="E81" s="54">
        <v>0</v>
      </c>
      <c r="F81" s="54">
        <v>0</v>
      </c>
      <c r="G81" s="54">
        <f t="shared" si="139"/>
        <v>10.3</v>
      </c>
    </row>
    <row r="82" spans="1:23">
      <c r="A82" s="54">
        <v>8</v>
      </c>
      <c r="B82" s="54">
        <v>4.3</v>
      </c>
      <c r="C82" s="54">
        <v>3.8</v>
      </c>
      <c r="D82" s="54">
        <v>2</v>
      </c>
      <c r="E82" s="54">
        <v>0</v>
      </c>
      <c r="F82" s="54">
        <v>0</v>
      </c>
      <c r="G82" s="54">
        <f t="shared" si="139"/>
        <v>10.1</v>
      </c>
      <c r="O82" s="61"/>
      <c r="P82" s="67"/>
      <c r="Q82" s="61" t="s">
        <v>2106</v>
      </c>
      <c r="R82" s="79" t="s">
        <v>2268</v>
      </c>
      <c r="S82" s="78" t="s">
        <v>2258</v>
      </c>
      <c r="T82" s="80" t="s">
        <v>2259</v>
      </c>
      <c r="U82" s="80" t="s">
        <v>2260</v>
      </c>
      <c r="V82" s="80" t="s">
        <v>2261</v>
      </c>
      <c r="W82" s="80" t="s">
        <v>2262</v>
      </c>
    </row>
    <row r="83" spans="1:23">
      <c r="A83" s="54">
        <v>9</v>
      </c>
      <c r="B83" s="54">
        <v>4.2</v>
      </c>
      <c r="C83" s="54">
        <v>3.7</v>
      </c>
      <c r="D83" s="54">
        <v>2</v>
      </c>
      <c r="E83" s="54">
        <v>0.1</v>
      </c>
      <c r="F83" s="54">
        <v>0</v>
      </c>
      <c r="G83" s="54">
        <f t="shared" si="139"/>
        <v>10</v>
      </c>
      <c r="O83" s="61" t="s">
        <v>2105</v>
      </c>
      <c r="P83" s="67"/>
      <c r="Q83" s="61">
        <f>SUM(AC8:AC69)/24</f>
        <v>517.28083333333336</v>
      </c>
      <c r="R83" s="79">
        <f>SUM(AD8:AD43)</f>
        <v>7382.8675000000003</v>
      </c>
      <c r="S83" s="80">
        <f>SUM(AE8:AE43)</f>
        <v>9010.2328567399909</v>
      </c>
      <c r="T83" s="80">
        <f>SUM(AF8:AF43)</f>
        <v>7533.8855560666852</v>
      </c>
      <c r="U83" s="80">
        <f t="shared" ref="U83:W83" si="140">SUM(AG8:AG43)</f>
        <v>5918.4224208087035</v>
      </c>
      <c r="V83" s="80">
        <f t="shared" si="140"/>
        <v>2763.2148887276267</v>
      </c>
      <c r="W83" s="80">
        <f t="shared" si="140"/>
        <v>871.80230999959633</v>
      </c>
    </row>
    <row r="84" spans="1:23">
      <c r="A84" s="54">
        <v>10</v>
      </c>
      <c r="B84" s="54">
        <v>4.0999999999999996</v>
      </c>
      <c r="C84" s="54">
        <v>3.6</v>
      </c>
      <c r="D84" s="54">
        <v>2</v>
      </c>
      <c r="E84" s="54">
        <v>0.2</v>
      </c>
      <c r="F84" s="54">
        <v>0</v>
      </c>
      <c r="G84" s="54">
        <f t="shared" si="139"/>
        <v>9.8999999999999986</v>
      </c>
      <c r="P84" s="54"/>
      <c r="R84" s="78"/>
      <c r="S84" s="78"/>
      <c r="T84" s="78"/>
      <c r="U84" s="78"/>
      <c r="V84" s="78"/>
      <c r="W84" s="78"/>
    </row>
    <row r="85" spans="1:23">
      <c r="A85" s="54">
        <v>11</v>
      </c>
      <c r="B85" s="54">
        <v>4</v>
      </c>
      <c r="C85" s="54">
        <v>3.5</v>
      </c>
      <c r="D85" s="54">
        <v>2</v>
      </c>
      <c r="E85" s="54">
        <v>0.3</v>
      </c>
      <c r="F85" s="54">
        <v>0</v>
      </c>
      <c r="G85" s="54">
        <f t="shared" si="139"/>
        <v>9.8000000000000007</v>
      </c>
      <c r="P85" s="54"/>
      <c r="Q85" s="89" t="s">
        <v>2108</v>
      </c>
      <c r="R85" s="89"/>
      <c r="S85" s="125" t="s">
        <v>2109</v>
      </c>
      <c r="T85" s="125"/>
      <c r="U85" s="125" t="s">
        <v>2111</v>
      </c>
      <c r="V85" s="125"/>
      <c r="W85" s="78"/>
    </row>
    <row r="86" spans="1:23">
      <c r="A86" s="54">
        <v>12</v>
      </c>
      <c r="B86" s="54">
        <v>3.9</v>
      </c>
      <c r="C86" s="54">
        <v>3.4</v>
      </c>
      <c r="D86" s="54">
        <v>2</v>
      </c>
      <c r="E86" s="54">
        <v>0.4</v>
      </c>
      <c r="F86" s="54">
        <v>0</v>
      </c>
      <c r="G86" s="54">
        <f t="shared" si="139"/>
        <v>9.7000000000000011</v>
      </c>
      <c r="P86" s="54"/>
      <c r="Q86" s="54" t="s">
        <v>2110</v>
      </c>
      <c r="R86" s="78" t="s">
        <v>2269</v>
      </c>
      <c r="S86" s="78" t="s">
        <v>2110</v>
      </c>
      <c r="T86" s="78" t="s">
        <v>2269</v>
      </c>
      <c r="U86" s="78" t="s">
        <v>2110</v>
      </c>
      <c r="V86" s="78" t="s">
        <v>2269</v>
      </c>
      <c r="W86" s="78"/>
    </row>
    <row r="87" spans="1:23">
      <c r="A87" s="54">
        <v>13</v>
      </c>
      <c r="B87" s="54">
        <v>3.8</v>
      </c>
      <c r="C87" s="54">
        <v>3.3</v>
      </c>
      <c r="D87" s="54">
        <v>2</v>
      </c>
      <c r="E87" s="54">
        <v>0.5</v>
      </c>
      <c r="F87" s="54">
        <v>0</v>
      </c>
      <c r="G87" s="54">
        <f t="shared" si="139"/>
        <v>9.6</v>
      </c>
      <c r="O87" s="54" t="s">
        <v>123</v>
      </c>
      <c r="P87" s="54"/>
      <c r="Q87">
        <f>装备强化附表!G1609+装备强化附表!I1609+装备强化附表!K1609+装备强化附表!M1609+装备强化附表!O1609</f>
        <v>429</v>
      </c>
      <c r="R87" s="78">
        <f>Q87*2000</f>
        <v>858000</v>
      </c>
      <c r="S87" s="78">
        <f>Q87+装备强化附表!Q1609+装备强化附表!S1609+装备强化附表!U1609+装备强化附表!W1609+装备强化附表!Y1609</f>
        <v>2030</v>
      </c>
      <c r="T87" s="78">
        <f>S87*2000</f>
        <v>4060000</v>
      </c>
      <c r="U87" s="78">
        <f>S87+装备强化附表!AA1609+装备强化附表!AC1609+装备强化附表!AE1609+装备强化附表!AG1609+装备强化附表!AI1609</f>
        <v>6294</v>
      </c>
      <c r="V87" s="78">
        <f>U87*2000</f>
        <v>12588000</v>
      </c>
      <c r="W87" s="78"/>
    </row>
    <row r="88" spans="1:23">
      <c r="A88" s="54">
        <v>14</v>
      </c>
      <c r="B88" s="54">
        <v>3.7</v>
      </c>
      <c r="C88" s="54">
        <v>3.2</v>
      </c>
      <c r="D88" s="54">
        <v>2</v>
      </c>
      <c r="E88" s="54">
        <v>0.55000000000000004</v>
      </c>
      <c r="F88" s="54">
        <v>0</v>
      </c>
      <c r="G88" s="54">
        <f t="shared" si="139"/>
        <v>9.4500000000000011</v>
      </c>
      <c r="O88" s="54" t="s">
        <v>124</v>
      </c>
      <c r="P88" s="54"/>
      <c r="Q88" s="54">
        <f>装备强化附表!G1610+装备强化附表!I1610+装备强化附表!K1610+装备强化附表!M1610+装备强化附表!O1610</f>
        <v>535</v>
      </c>
      <c r="R88" s="78">
        <f t="shared" ref="R88:R96" si="141">Q88*2000</f>
        <v>1070000</v>
      </c>
      <c r="S88" s="78">
        <f>Q88+装备强化附表!Q1610+装备强化附表!S1610+装备强化附表!U1610+装备强化附表!W1610+装备强化附表!Y1610</f>
        <v>2536</v>
      </c>
      <c r="T88" s="78">
        <f t="shared" ref="T88:T96" si="142">S88*2000</f>
        <v>5072000</v>
      </c>
      <c r="U88" s="78">
        <f>S88+装备强化附表!AA1610+装备强化附表!AC1610+装备强化附表!AE1610+装备强化附表!AG1610+装备强化附表!AI1610</f>
        <v>7866</v>
      </c>
      <c r="V88" s="78">
        <f t="shared" ref="V88:V96" si="143">U88*2000</f>
        <v>15732000</v>
      </c>
      <c r="W88" s="78"/>
    </row>
    <row r="89" spans="1:23">
      <c r="A89" s="54">
        <v>15</v>
      </c>
      <c r="B89" s="54">
        <v>3.6</v>
      </c>
      <c r="C89" s="54">
        <v>3.1</v>
      </c>
      <c r="D89" s="54">
        <v>2</v>
      </c>
      <c r="E89" s="54">
        <v>0.6</v>
      </c>
      <c r="F89" s="54">
        <v>0</v>
      </c>
      <c r="G89" s="54">
        <f t="shared" si="139"/>
        <v>9.2999999999999989</v>
      </c>
      <c r="O89" s="54" t="s">
        <v>125</v>
      </c>
      <c r="P89" s="54"/>
      <c r="Q89" s="54">
        <f>装备强化附表!G1611+装备强化附表!I1611+装备强化附表!K1611+装备强化附表!M1611+装备强化附表!O1611</f>
        <v>535</v>
      </c>
      <c r="R89" s="78">
        <f t="shared" si="141"/>
        <v>1070000</v>
      </c>
      <c r="S89" s="78">
        <f>Q89+装备强化附表!Q1611+装备强化附表!S1611+装备强化附表!U1611+装备强化附表!W1611+装备强化附表!Y1611</f>
        <v>2536</v>
      </c>
      <c r="T89" s="78">
        <f t="shared" si="142"/>
        <v>5072000</v>
      </c>
      <c r="U89" s="78">
        <f>S89+装备强化附表!AA1611+装备强化附表!AC1611+装备强化附表!AE1611+装备强化附表!AG1611+装备强化附表!AI1611</f>
        <v>7866</v>
      </c>
      <c r="V89" s="78">
        <f t="shared" si="143"/>
        <v>15732000</v>
      </c>
      <c r="W89" s="78"/>
    </row>
    <row r="90" spans="1:23">
      <c r="A90" s="54">
        <v>16</v>
      </c>
      <c r="B90" s="54">
        <v>3.5000000000000102</v>
      </c>
      <c r="C90" s="54">
        <v>3.0000000000000102</v>
      </c>
      <c r="D90" s="54">
        <v>2</v>
      </c>
      <c r="E90" s="54">
        <v>0.65</v>
      </c>
      <c r="F90" s="54">
        <v>0</v>
      </c>
      <c r="G90" s="54">
        <f t="shared" si="139"/>
        <v>9.1500000000000217</v>
      </c>
      <c r="O90" s="54" t="s">
        <v>130</v>
      </c>
      <c r="P90" s="54"/>
      <c r="Q90" s="54">
        <f>装备强化附表!G1612+装备强化附表!I1612+装备强化附表!K1612+装备强化附表!M1612+装备强化附表!O1612</f>
        <v>429</v>
      </c>
      <c r="R90" s="78">
        <f t="shared" si="141"/>
        <v>858000</v>
      </c>
      <c r="S90" s="78">
        <f>Q90+装备强化附表!Q1612+装备强化附表!S1612+装备强化附表!U1612+装备强化附表!W1612+装备强化附表!Y1612</f>
        <v>2030</v>
      </c>
      <c r="T90" s="78">
        <f t="shared" si="142"/>
        <v>4060000</v>
      </c>
      <c r="U90" s="78">
        <f>S90+装备强化附表!AA1612+装备强化附表!AC1612+装备强化附表!AE1612+装备强化附表!AG1612+装备强化附表!AI1612</f>
        <v>6294</v>
      </c>
      <c r="V90" s="78">
        <f t="shared" si="143"/>
        <v>12588000</v>
      </c>
      <c r="W90" s="78"/>
    </row>
    <row r="91" spans="1:23">
      <c r="A91" s="54">
        <v>17</v>
      </c>
      <c r="B91" s="54">
        <v>3.4000000000000101</v>
      </c>
      <c r="C91" s="54">
        <v>2.9000000000000101</v>
      </c>
      <c r="D91" s="54">
        <v>2</v>
      </c>
      <c r="E91" s="54">
        <v>0.7</v>
      </c>
      <c r="F91" s="54">
        <v>0</v>
      </c>
      <c r="G91" s="54">
        <f t="shared" si="139"/>
        <v>9.0000000000000195</v>
      </c>
      <c r="O91" s="54" t="s">
        <v>131</v>
      </c>
      <c r="P91" s="54"/>
      <c r="Q91" s="54">
        <f>装备强化附表!G1613+装备强化附表!I1613+装备强化附表!K1613+装备强化附表!M1613+装备强化附表!O1613</f>
        <v>429</v>
      </c>
      <c r="R91" s="78">
        <f t="shared" si="141"/>
        <v>858000</v>
      </c>
      <c r="S91" s="78">
        <f>Q91+装备强化附表!Q1613+装备强化附表!S1613+装备强化附表!U1613+装备强化附表!W1613+装备强化附表!Y1613</f>
        <v>2030</v>
      </c>
      <c r="T91" s="78">
        <f t="shared" si="142"/>
        <v>4060000</v>
      </c>
      <c r="U91" s="78">
        <f>S91+装备强化附表!AA1613+装备强化附表!AC1613+装备强化附表!AE1613+装备强化附表!AG1613+装备强化附表!AI1613</f>
        <v>6294</v>
      </c>
      <c r="V91" s="78">
        <f t="shared" si="143"/>
        <v>12588000</v>
      </c>
      <c r="W91" s="78"/>
    </row>
    <row r="92" spans="1:23">
      <c r="A92" s="54">
        <v>18</v>
      </c>
      <c r="B92" s="54">
        <v>3.30000000000001</v>
      </c>
      <c r="C92" s="54">
        <v>2.80000000000001</v>
      </c>
      <c r="D92" s="54">
        <v>2</v>
      </c>
      <c r="E92" s="54">
        <v>0.75</v>
      </c>
      <c r="F92" s="54">
        <v>0.1</v>
      </c>
      <c r="G92" s="54">
        <f t="shared" si="139"/>
        <v>8.9500000000000188</v>
      </c>
      <c r="O92" s="54" t="s">
        <v>132</v>
      </c>
      <c r="P92" s="54"/>
      <c r="Q92" s="54">
        <f>装备强化附表!G1614+装备强化附表!I1614+装备强化附表!K1614+装备强化附表!M1614+装备强化附表!O1614</f>
        <v>258</v>
      </c>
      <c r="R92" s="78">
        <f t="shared" si="141"/>
        <v>516000</v>
      </c>
      <c r="S92" s="78">
        <f>Q92+装备强化附表!Q1614+装备强化附表!S1614+装备强化附表!U1614+装备强化附表!W1614+装备强化附表!Y1614</f>
        <v>1220</v>
      </c>
      <c r="T92" s="78">
        <f t="shared" si="142"/>
        <v>2440000</v>
      </c>
      <c r="U92" s="78">
        <f>S92+装备强化附表!AA1614+装备强化附表!AC1614+装备强化附表!AE1614+装备强化附表!AG1614+装备强化附表!AI1614</f>
        <v>3779</v>
      </c>
      <c r="V92" s="78">
        <f t="shared" si="143"/>
        <v>7558000</v>
      </c>
      <c r="W92" s="78"/>
    </row>
    <row r="93" spans="1:23">
      <c r="A93" s="54">
        <v>19</v>
      </c>
      <c r="B93" s="54">
        <v>3.2000000000000099</v>
      </c>
      <c r="C93" s="54">
        <v>2.7000000000000099</v>
      </c>
      <c r="D93" s="54">
        <v>2</v>
      </c>
      <c r="E93" s="54">
        <v>0.8</v>
      </c>
      <c r="F93" s="54">
        <v>0.15</v>
      </c>
      <c r="G93" s="54">
        <f t="shared" si="139"/>
        <v>8.850000000000021</v>
      </c>
      <c r="O93" s="54" t="s">
        <v>127</v>
      </c>
      <c r="P93" s="54"/>
      <c r="Q93" s="54">
        <f>装备强化附表!G1615+装备强化附表!I1615+装备强化附表!K1615+装备强化附表!M1615+装备强化附表!O1615</f>
        <v>856</v>
      </c>
      <c r="R93" s="78">
        <f t="shared" si="141"/>
        <v>1712000</v>
      </c>
      <c r="S93" s="78">
        <f>Q93+装备强化附表!Q1615+装备强化附表!S1615+装备强化附表!U1615+装备强化附表!W1615+装备强化附表!Y1615</f>
        <v>4055</v>
      </c>
      <c r="T93" s="78">
        <f t="shared" si="142"/>
        <v>8110000</v>
      </c>
      <c r="U93" s="78">
        <f>S93+装备强化附表!AA1615+装备强化附表!AC1615+装备强化附表!AE1615+装备强化附表!AG1615+装备强化附表!AI1615</f>
        <v>12580</v>
      </c>
      <c r="V93" s="78">
        <f t="shared" si="143"/>
        <v>25160000</v>
      </c>
      <c r="W93" s="78"/>
    </row>
    <row r="94" spans="1:23">
      <c r="A94" s="54">
        <v>20</v>
      </c>
      <c r="B94" s="54">
        <v>3.1000000000000099</v>
      </c>
      <c r="C94" s="54">
        <v>2.6000000000000099</v>
      </c>
      <c r="D94" s="54">
        <v>2</v>
      </c>
      <c r="E94" s="54">
        <v>0.85</v>
      </c>
      <c r="F94" s="54">
        <v>0.2</v>
      </c>
      <c r="G94" s="54">
        <f t="shared" si="139"/>
        <v>8.7500000000000195</v>
      </c>
      <c r="O94" s="54" t="s">
        <v>2107</v>
      </c>
      <c r="P94" s="54"/>
      <c r="Q94" s="54">
        <f>装备强化附表!G1617+装备强化附表!I1617+装备强化附表!K1617+装备强化附表!M1617+装备强化附表!O1617</f>
        <v>535</v>
      </c>
      <c r="R94" s="78">
        <f t="shared" si="141"/>
        <v>1070000</v>
      </c>
      <c r="S94" s="78">
        <f>Q94+装备强化附表!Q1617+装备强化附表!S1617+装备强化附表!U1617+装备强化附表!W1617+装备强化附表!Y1617</f>
        <v>2536</v>
      </c>
      <c r="T94" s="78">
        <f t="shared" si="142"/>
        <v>5072000</v>
      </c>
      <c r="U94" s="78">
        <f>S94+装备强化附表!AA1617+装备强化附表!AC1617+装备强化附表!AE1617+装备强化附表!AG1617+装备强化附表!AI1617</f>
        <v>7866</v>
      </c>
      <c r="V94" s="78">
        <f t="shared" si="143"/>
        <v>15732000</v>
      </c>
      <c r="W94" s="78"/>
    </row>
    <row r="95" spans="1:23">
      <c r="A95" s="54">
        <v>21</v>
      </c>
      <c r="B95" s="54">
        <v>3.0000000000000102</v>
      </c>
      <c r="C95" s="54">
        <v>2.5000000000000102</v>
      </c>
      <c r="D95" s="54">
        <v>2</v>
      </c>
      <c r="E95" s="54">
        <v>0.9</v>
      </c>
      <c r="F95" s="54">
        <v>0.25</v>
      </c>
      <c r="G95" s="54">
        <f t="shared" si="139"/>
        <v>8.6500000000000199</v>
      </c>
      <c r="O95" s="54" t="s">
        <v>2113</v>
      </c>
      <c r="P95" s="54"/>
      <c r="Q95" s="54">
        <f>装备强化附表!G1627+装备强化附表!I1627+装备强化附表!K1627+装备强化附表!M1627+装备强化附表!O1627</f>
        <v>429</v>
      </c>
      <c r="R95" s="78">
        <f t="shared" si="141"/>
        <v>858000</v>
      </c>
      <c r="S95" s="78">
        <f>Q95+装备强化附表!Q1627+装备强化附表!S1627+装备强化附表!U1627+装备强化附表!W1627+装备强化附表!Y1627</f>
        <v>2030</v>
      </c>
      <c r="T95" s="78">
        <f t="shared" si="142"/>
        <v>4060000</v>
      </c>
      <c r="U95" s="78">
        <f>S95+装备强化附表!AA1627+装备强化附表!AC1627+装备强化附表!AE1627+装备强化附表!AG1627+装备强化附表!AI1627</f>
        <v>6294</v>
      </c>
      <c r="V95" s="78">
        <f t="shared" si="143"/>
        <v>12588000</v>
      </c>
      <c r="W95" s="78"/>
    </row>
    <row r="96" spans="1:23">
      <c r="A96" s="54">
        <v>22</v>
      </c>
      <c r="B96" s="54">
        <v>2.95</v>
      </c>
      <c r="C96" s="54">
        <v>2.4500000000000002</v>
      </c>
      <c r="D96" s="54">
        <v>2</v>
      </c>
      <c r="E96" s="54">
        <v>0.95</v>
      </c>
      <c r="F96" s="54">
        <v>0.3</v>
      </c>
      <c r="G96" s="54">
        <f t="shared" si="139"/>
        <v>8.65</v>
      </c>
      <c r="O96" s="54" t="s">
        <v>2112</v>
      </c>
      <c r="P96" s="54"/>
      <c r="Q96" s="54">
        <f>装备强化附表!G1629+装备强化附表!I1629+装备强化附表!K1629+装备强化附表!M1629+装备强化附表!O1629</f>
        <v>429</v>
      </c>
      <c r="R96" s="78">
        <f t="shared" si="141"/>
        <v>858000</v>
      </c>
      <c r="S96" s="78">
        <f>Q96+装备强化附表!Q1629+装备强化附表!S1629+装备强化附表!U1629+装备强化附表!W1629+装备强化附表!Y1629</f>
        <v>2030</v>
      </c>
      <c r="T96" s="78">
        <f t="shared" si="142"/>
        <v>4060000</v>
      </c>
      <c r="U96" s="78">
        <f>S96+装备强化附表!AA1629+装备强化附表!AC1629+装备强化附表!AE1629+装备强化附表!AG1629+装备强化附表!AI1629</f>
        <v>6294</v>
      </c>
      <c r="V96" s="78">
        <f t="shared" si="143"/>
        <v>12588000</v>
      </c>
      <c r="W96" s="78"/>
    </row>
    <row r="97" spans="1:23">
      <c r="A97" s="54">
        <v>23</v>
      </c>
      <c r="B97" s="54">
        <v>2.95</v>
      </c>
      <c r="C97" s="54">
        <v>2.4500000000000002</v>
      </c>
      <c r="D97" s="54">
        <v>2</v>
      </c>
      <c r="E97" s="54">
        <v>1</v>
      </c>
      <c r="F97" s="54">
        <v>0.35</v>
      </c>
      <c r="G97" s="54">
        <f t="shared" si="139"/>
        <v>8.75</v>
      </c>
      <c r="P97" s="54"/>
      <c r="R97" s="78"/>
      <c r="S97" s="78"/>
      <c r="T97" s="78"/>
      <c r="U97" s="78"/>
      <c r="V97" s="78"/>
      <c r="W97" s="78"/>
    </row>
    <row r="98" spans="1:23">
      <c r="A98" s="54">
        <v>24</v>
      </c>
      <c r="B98" s="54">
        <v>2.95</v>
      </c>
      <c r="C98" s="54">
        <v>2.4500000000000002</v>
      </c>
      <c r="D98" s="54">
        <v>2</v>
      </c>
      <c r="E98" s="54">
        <v>1</v>
      </c>
      <c r="F98" s="54">
        <v>0.35</v>
      </c>
      <c r="G98" s="54">
        <f t="shared" si="139"/>
        <v>8.75</v>
      </c>
      <c r="P98" s="54"/>
      <c r="Q98">
        <f t="shared" ref="Q98:V98" si="144">SUM(Q87:Q96)</f>
        <v>4864</v>
      </c>
      <c r="R98" s="78">
        <f t="shared" si="144"/>
        <v>9728000</v>
      </c>
      <c r="S98" s="78">
        <f t="shared" si="144"/>
        <v>23033</v>
      </c>
      <c r="T98" s="78">
        <f t="shared" si="144"/>
        <v>46066000</v>
      </c>
      <c r="U98" s="78">
        <f t="shared" si="144"/>
        <v>71427</v>
      </c>
      <c r="V98" s="78">
        <f t="shared" si="144"/>
        <v>142854000</v>
      </c>
      <c r="W98" s="78"/>
    </row>
    <row r="99" spans="1:23">
      <c r="A99" s="54">
        <v>25</v>
      </c>
      <c r="B99" s="54">
        <v>2.95</v>
      </c>
      <c r="C99" s="54">
        <v>2.4500000000000002</v>
      </c>
      <c r="D99" s="54">
        <v>2</v>
      </c>
      <c r="E99" s="54">
        <v>1</v>
      </c>
      <c r="F99" s="54">
        <v>0.35</v>
      </c>
      <c r="G99" s="54">
        <f t="shared" si="139"/>
        <v>8.75</v>
      </c>
    </row>
    <row r="100" spans="1:23">
      <c r="A100" s="54">
        <v>26</v>
      </c>
      <c r="B100" s="54">
        <v>2.95</v>
      </c>
      <c r="C100" s="54">
        <v>2.4500000000000002</v>
      </c>
      <c r="D100" s="54">
        <v>2</v>
      </c>
      <c r="E100" s="54">
        <v>1</v>
      </c>
      <c r="F100" s="54">
        <v>0.35</v>
      </c>
      <c r="G100" s="54">
        <f t="shared" si="139"/>
        <v>8.75</v>
      </c>
    </row>
    <row r="101" spans="1:23">
      <c r="A101" s="54">
        <v>27</v>
      </c>
      <c r="B101" s="54">
        <v>2.95</v>
      </c>
      <c r="C101" s="54">
        <v>2.4500000000000002</v>
      </c>
      <c r="D101" s="54">
        <v>2</v>
      </c>
      <c r="E101" s="54">
        <v>1</v>
      </c>
      <c r="F101" s="54">
        <v>0.35</v>
      </c>
      <c r="G101" s="54">
        <f t="shared" si="139"/>
        <v>8.75</v>
      </c>
    </row>
    <row r="102" spans="1:23">
      <c r="A102" s="54">
        <v>28</v>
      </c>
      <c r="B102" s="54">
        <v>2.95</v>
      </c>
      <c r="C102" s="54">
        <v>2.4500000000000002</v>
      </c>
      <c r="D102" s="54">
        <v>2</v>
      </c>
      <c r="E102" s="54">
        <v>1</v>
      </c>
      <c r="F102" s="54">
        <v>0.35</v>
      </c>
      <c r="G102" s="54">
        <f t="shared" si="139"/>
        <v>8.75</v>
      </c>
    </row>
    <row r="103" spans="1:23">
      <c r="A103" s="54">
        <v>29</v>
      </c>
      <c r="B103" s="54">
        <v>2.95</v>
      </c>
      <c r="C103" s="54">
        <v>2.4500000000000002</v>
      </c>
      <c r="D103" s="54">
        <v>2</v>
      </c>
      <c r="E103" s="54">
        <v>1</v>
      </c>
      <c r="F103" s="54">
        <v>0.35</v>
      </c>
      <c r="G103" s="54">
        <f t="shared" si="139"/>
        <v>8.75</v>
      </c>
    </row>
    <row r="104" spans="1:23">
      <c r="A104" s="54">
        <v>30</v>
      </c>
      <c r="B104" s="54">
        <v>2.95</v>
      </c>
      <c r="C104" s="54">
        <v>2.4500000000000002</v>
      </c>
      <c r="D104" s="54">
        <v>2</v>
      </c>
      <c r="E104" s="54">
        <v>1</v>
      </c>
      <c r="F104" s="54">
        <v>0.35</v>
      </c>
      <c r="G104" s="54">
        <f t="shared" si="139"/>
        <v>8.75</v>
      </c>
    </row>
    <row r="105" spans="1:23">
      <c r="A105" s="54">
        <v>31</v>
      </c>
      <c r="B105" s="54">
        <v>2.95</v>
      </c>
      <c r="C105" s="54">
        <v>2.4500000000000002</v>
      </c>
      <c r="D105" s="54">
        <v>2</v>
      </c>
      <c r="E105" s="54">
        <v>1</v>
      </c>
      <c r="F105" s="54">
        <v>0.35</v>
      </c>
      <c r="G105" s="54">
        <f t="shared" si="139"/>
        <v>8.75</v>
      </c>
    </row>
    <row r="106" spans="1:23">
      <c r="A106" s="54">
        <v>32</v>
      </c>
      <c r="B106" s="54">
        <v>2.95</v>
      </c>
      <c r="C106" s="54">
        <v>2.4500000000000002</v>
      </c>
      <c r="D106" s="54">
        <v>2</v>
      </c>
      <c r="E106" s="54">
        <v>1</v>
      </c>
      <c r="F106" s="54">
        <v>0.35</v>
      </c>
      <c r="G106" s="54">
        <f t="shared" si="139"/>
        <v>8.75</v>
      </c>
    </row>
    <row r="107" spans="1:23">
      <c r="A107" s="54">
        <v>33</v>
      </c>
      <c r="B107" s="54">
        <v>2.95</v>
      </c>
      <c r="C107" s="54">
        <v>2.4500000000000002</v>
      </c>
      <c r="D107" s="54">
        <v>2</v>
      </c>
      <c r="E107" s="54">
        <v>1</v>
      </c>
      <c r="F107" s="54">
        <v>0.35</v>
      </c>
      <c r="G107" s="54">
        <f t="shared" si="139"/>
        <v>8.75</v>
      </c>
    </row>
    <row r="108" spans="1:23">
      <c r="A108" s="54">
        <v>34</v>
      </c>
      <c r="B108" s="54">
        <v>2.95</v>
      </c>
      <c r="C108" s="54">
        <v>2.4500000000000002</v>
      </c>
      <c r="D108" s="54">
        <v>2</v>
      </c>
      <c r="E108" s="54">
        <v>1</v>
      </c>
      <c r="F108" s="54">
        <v>0.35</v>
      </c>
      <c r="G108" s="54">
        <f t="shared" si="139"/>
        <v>8.75</v>
      </c>
    </row>
    <row r="109" spans="1:23">
      <c r="A109" s="54">
        <v>35</v>
      </c>
      <c r="B109" s="54">
        <v>2.95</v>
      </c>
      <c r="C109" s="54">
        <v>2.4500000000000002</v>
      </c>
      <c r="D109" s="54">
        <v>2</v>
      </c>
      <c r="E109" s="54">
        <v>1</v>
      </c>
      <c r="F109" s="54">
        <v>0.35</v>
      </c>
      <c r="G109" s="54">
        <f t="shared" si="139"/>
        <v>8.75</v>
      </c>
    </row>
    <row r="110" spans="1:23">
      <c r="A110" s="54">
        <v>36</v>
      </c>
      <c r="B110" s="54">
        <v>2.95</v>
      </c>
      <c r="C110" s="54">
        <v>2.4500000000000002</v>
      </c>
      <c r="D110" s="54">
        <v>2</v>
      </c>
      <c r="E110" s="54">
        <v>1</v>
      </c>
      <c r="F110" s="54">
        <v>0.35</v>
      </c>
      <c r="G110" s="54">
        <f t="shared" si="139"/>
        <v>8.75</v>
      </c>
    </row>
    <row r="111" spans="1:23">
      <c r="A111" s="54">
        <v>37</v>
      </c>
      <c r="B111" s="54">
        <v>2.95</v>
      </c>
      <c r="C111" s="54">
        <v>2.4500000000000002</v>
      </c>
      <c r="D111" s="54">
        <v>2</v>
      </c>
      <c r="E111" s="54">
        <v>1</v>
      </c>
      <c r="F111" s="54">
        <v>0.35</v>
      </c>
      <c r="G111" s="54">
        <f t="shared" ref="G111:G126" si="145">SUM(B111:F111)</f>
        <v>8.75</v>
      </c>
    </row>
    <row r="112" spans="1:23">
      <c r="A112" s="54">
        <v>38</v>
      </c>
      <c r="B112" s="54">
        <v>2.95</v>
      </c>
      <c r="C112" s="54">
        <v>2.4500000000000002</v>
      </c>
      <c r="D112" s="54">
        <v>2</v>
      </c>
      <c r="E112" s="54">
        <v>1</v>
      </c>
      <c r="F112" s="54">
        <v>0.35</v>
      </c>
      <c r="G112" s="54">
        <f t="shared" si="145"/>
        <v>8.75</v>
      </c>
    </row>
    <row r="113" spans="1:7">
      <c r="A113" s="54">
        <v>39</v>
      </c>
      <c r="B113" s="54">
        <v>2.95</v>
      </c>
      <c r="C113" s="54">
        <v>2.4500000000000002</v>
      </c>
      <c r="D113" s="54">
        <v>2</v>
      </c>
      <c r="E113" s="54">
        <v>1</v>
      </c>
      <c r="F113" s="54">
        <v>0.35</v>
      </c>
      <c r="G113" s="54">
        <f t="shared" si="145"/>
        <v>8.75</v>
      </c>
    </row>
    <row r="114" spans="1:7">
      <c r="A114" s="54">
        <v>40</v>
      </c>
      <c r="B114" s="54">
        <v>2.95</v>
      </c>
      <c r="C114" s="54">
        <v>2.4500000000000002</v>
      </c>
      <c r="D114" s="54">
        <v>2</v>
      </c>
      <c r="E114" s="54">
        <v>1</v>
      </c>
      <c r="F114" s="54">
        <v>0.35</v>
      </c>
      <c r="G114" s="54">
        <f t="shared" si="145"/>
        <v>8.75</v>
      </c>
    </row>
    <row r="115" spans="1:7">
      <c r="A115" s="54">
        <v>41</v>
      </c>
      <c r="B115" s="54">
        <v>2.95</v>
      </c>
      <c r="C115" s="54">
        <v>2.4500000000000002</v>
      </c>
      <c r="D115" s="54">
        <v>2</v>
      </c>
      <c r="E115" s="54">
        <v>1</v>
      </c>
      <c r="F115" s="54">
        <v>0.35</v>
      </c>
      <c r="G115" s="54">
        <f t="shared" si="145"/>
        <v>8.75</v>
      </c>
    </row>
    <row r="116" spans="1:7">
      <c r="A116" s="54">
        <v>42</v>
      </c>
      <c r="B116" s="54">
        <v>2.95</v>
      </c>
      <c r="C116" s="54">
        <v>2.4500000000000002</v>
      </c>
      <c r="D116" s="54">
        <v>2</v>
      </c>
      <c r="E116" s="54">
        <v>1</v>
      </c>
      <c r="F116" s="54">
        <v>0.35</v>
      </c>
      <c r="G116" s="54">
        <f t="shared" si="145"/>
        <v>8.75</v>
      </c>
    </row>
    <row r="117" spans="1:7">
      <c r="A117" s="54">
        <v>43</v>
      </c>
      <c r="B117" s="54">
        <v>2.95</v>
      </c>
      <c r="C117" s="54">
        <v>2.4500000000000002</v>
      </c>
      <c r="D117" s="54">
        <v>2</v>
      </c>
      <c r="E117" s="54">
        <v>1</v>
      </c>
      <c r="F117" s="54">
        <v>0.35</v>
      </c>
      <c r="G117" s="54">
        <f t="shared" si="145"/>
        <v>8.75</v>
      </c>
    </row>
    <row r="118" spans="1:7">
      <c r="A118" s="54">
        <v>44</v>
      </c>
      <c r="B118" s="54">
        <v>2.95</v>
      </c>
      <c r="C118" s="54">
        <v>2.4500000000000002</v>
      </c>
      <c r="D118" s="54">
        <v>2</v>
      </c>
      <c r="E118" s="54">
        <v>1</v>
      </c>
      <c r="F118" s="54">
        <v>0.35</v>
      </c>
      <c r="G118" s="54">
        <f t="shared" si="145"/>
        <v>8.75</v>
      </c>
    </row>
    <row r="119" spans="1:7">
      <c r="A119" s="54">
        <v>45</v>
      </c>
      <c r="B119" s="54">
        <v>2.95</v>
      </c>
      <c r="C119" s="54">
        <v>2.4500000000000002</v>
      </c>
      <c r="D119" s="54">
        <v>2</v>
      </c>
      <c r="E119" s="54">
        <v>1</v>
      </c>
      <c r="F119" s="54">
        <v>0.35</v>
      </c>
      <c r="G119" s="54">
        <f t="shared" si="145"/>
        <v>8.75</v>
      </c>
    </row>
    <row r="120" spans="1:7">
      <c r="A120" s="54">
        <v>46</v>
      </c>
      <c r="B120" s="54">
        <v>2.95</v>
      </c>
      <c r="C120" s="54">
        <v>2.4500000000000002</v>
      </c>
      <c r="D120" s="54">
        <v>2</v>
      </c>
      <c r="E120" s="54">
        <v>1</v>
      </c>
      <c r="F120" s="54">
        <v>0.35</v>
      </c>
      <c r="G120" s="54">
        <f t="shared" si="145"/>
        <v>8.75</v>
      </c>
    </row>
    <row r="121" spans="1:7">
      <c r="A121" s="54">
        <v>47</v>
      </c>
      <c r="B121" s="54">
        <v>2.95</v>
      </c>
      <c r="C121" s="54">
        <v>2.4500000000000002</v>
      </c>
      <c r="D121" s="54">
        <v>2</v>
      </c>
      <c r="E121" s="54">
        <v>1</v>
      </c>
      <c r="F121" s="54">
        <v>0.35</v>
      </c>
      <c r="G121" s="54">
        <f t="shared" si="145"/>
        <v>8.75</v>
      </c>
    </row>
    <row r="122" spans="1:7">
      <c r="A122" s="54">
        <v>48</v>
      </c>
      <c r="B122" s="54">
        <v>2.95</v>
      </c>
      <c r="C122" s="54">
        <v>2.4500000000000002</v>
      </c>
      <c r="D122" s="54">
        <v>2</v>
      </c>
      <c r="E122" s="54">
        <v>1</v>
      </c>
      <c r="F122" s="54">
        <v>0.35</v>
      </c>
      <c r="G122" s="54">
        <f t="shared" si="145"/>
        <v>8.75</v>
      </c>
    </row>
    <row r="123" spans="1:7">
      <c r="A123" s="54">
        <v>49</v>
      </c>
      <c r="B123" s="54">
        <v>2.95</v>
      </c>
      <c r="C123" s="54">
        <v>2.4500000000000002</v>
      </c>
      <c r="D123" s="54">
        <v>2</v>
      </c>
      <c r="E123" s="54">
        <v>1</v>
      </c>
      <c r="F123" s="54">
        <v>0.35</v>
      </c>
      <c r="G123" s="54">
        <f t="shared" si="145"/>
        <v>8.75</v>
      </c>
    </row>
    <row r="124" spans="1:7">
      <c r="A124" s="54">
        <v>50</v>
      </c>
      <c r="B124" s="54">
        <v>2.95</v>
      </c>
      <c r="C124" s="54">
        <v>2.4500000000000002</v>
      </c>
      <c r="D124" s="54">
        <v>2</v>
      </c>
      <c r="E124" s="54">
        <v>1</v>
      </c>
      <c r="F124" s="54">
        <v>0.35</v>
      </c>
      <c r="G124" s="54">
        <f t="shared" si="145"/>
        <v>8.75</v>
      </c>
    </row>
    <row r="125" spans="1:7">
      <c r="A125" s="54">
        <v>51</v>
      </c>
      <c r="B125" s="54">
        <v>2.95</v>
      </c>
      <c r="C125" s="54">
        <v>2.4500000000000002</v>
      </c>
      <c r="D125" s="54">
        <v>2</v>
      </c>
      <c r="E125" s="54">
        <v>1</v>
      </c>
      <c r="F125" s="54">
        <v>0.35</v>
      </c>
      <c r="G125" s="54">
        <f t="shared" si="145"/>
        <v>8.75</v>
      </c>
    </row>
    <row r="126" spans="1:7">
      <c r="A126" s="54">
        <v>52</v>
      </c>
      <c r="B126" s="54">
        <v>2.95</v>
      </c>
      <c r="C126" s="54">
        <v>2.4500000000000002</v>
      </c>
      <c r="D126" s="54">
        <v>2</v>
      </c>
      <c r="E126" s="54">
        <v>1</v>
      </c>
      <c r="F126" s="54">
        <v>0.35</v>
      </c>
      <c r="G126" s="54">
        <f t="shared" si="145"/>
        <v>8.75</v>
      </c>
    </row>
    <row r="127" spans="1:7">
      <c r="A127" s="54">
        <v>53</v>
      </c>
      <c r="B127" s="54">
        <v>2.95</v>
      </c>
      <c r="C127" s="54">
        <v>2.4500000000000002</v>
      </c>
      <c r="D127" s="54">
        <v>2</v>
      </c>
      <c r="E127" s="54">
        <v>1</v>
      </c>
      <c r="F127" s="54">
        <v>0.35</v>
      </c>
      <c r="G127" s="54">
        <f t="shared" ref="G127:G136" si="146">SUM(B127:F127)</f>
        <v>8.75</v>
      </c>
    </row>
    <row r="128" spans="1:7">
      <c r="A128" s="54">
        <v>54</v>
      </c>
      <c r="B128" s="54">
        <v>2.95</v>
      </c>
      <c r="C128" s="54">
        <v>2.4500000000000002</v>
      </c>
      <c r="D128" s="54">
        <v>2</v>
      </c>
      <c r="E128" s="54">
        <v>1</v>
      </c>
      <c r="F128" s="54">
        <v>0.35</v>
      </c>
      <c r="G128" s="54">
        <f t="shared" si="146"/>
        <v>8.75</v>
      </c>
    </row>
    <row r="129" spans="1:7">
      <c r="A129" s="54">
        <v>55</v>
      </c>
      <c r="B129" s="54">
        <v>2.95</v>
      </c>
      <c r="C129" s="54">
        <v>2.4500000000000002</v>
      </c>
      <c r="D129" s="54">
        <v>2</v>
      </c>
      <c r="E129" s="54">
        <v>1</v>
      </c>
      <c r="F129" s="54">
        <v>0.35</v>
      </c>
      <c r="G129" s="54">
        <f t="shared" si="146"/>
        <v>8.75</v>
      </c>
    </row>
    <row r="130" spans="1:7">
      <c r="A130" s="54">
        <v>56</v>
      </c>
      <c r="B130" s="54">
        <v>2.95</v>
      </c>
      <c r="C130" s="54">
        <v>2.4500000000000002</v>
      </c>
      <c r="D130" s="54">
        <v>2</v>
      </c>
      <c r="E130" s="54">
        <v>1</v>
      </c>
      <c r="F130" s="54">
        <v>0.35</v>
      </c>
      <c r="G130" s="54">
        <f t="shared" si="146"/>
        <v>8.75</v>
      </c>
    </row>
    <row r="131" spans="1:7">
      <c r="A131" s="54">
        <v>57</v>
      </c>
      <c r="B131" s="54">
        <v>2.95</v>
      </c>
      <c r="C131" s="54">
        <v>2.4500000000000002</v>
      </c>
      <c r="D131" s="54">
        <v>2</v>
      </c>
      <c r="E131" s="54">
        <v>1</v>
      </c>
      <c r="F131" s="54">
        <v>0.35</v>
      </c>
      <c r="G131" s="54">
        <f t="shared" si="146"/>
        <v>8.75</v>
      </c>
    </row>
    <row r="132" spans="1:7">
      <c r="A132" s="54">
        <v>58</v>
      </c>
      <c r="B132" s="54">
        <v>2.95</v>
      </c>
      <c r="C132" s="54">
        <v>2.4500000000000002</v>
      </c>
      <c r="D132" s="54">
        <v>2</v>
      </c>
      <c r="E132" s="54">
        <v>1</v>
      </c>
      <c r="F132" s="54">
        <v>0.35</v>
      </c>
      <c r="G132" s="54">
        <f t="shared" si="146"/>
        <v>8.75</v>
      </c>
    </row>
    <row r="133" spans="1:7">
      <c r="A133" s="54">
        <v>59</v>
      </c>
      <c r="B133" s="54">
        <v>2.95</v>
      </c>
      <c r="C133" s="54">
        <v>2.4500000000000002</v>
      </c>
      <c r="D133" s="54">
        <v>2</v>
      </c>
      <c r="E133" s="54">
        <v>1</v>
      </c>
      <c r="F133" s="54">
        <v>0.35</v>
      </c>
      <c r="G133" s="54">
        <f t="shared" si="146"/>
        <v>8.75</v>
      </c>
    </row>
    <row r="134" spans="1:7">
      <c r="A134" s="54">
        <v>60</v>
      </c>
      <c r="B134" s="54">
        <v>2.95</v>
      </c>
      <c r="C134" s="54">
        <v>2.4500000000000002</v>
      </c>
      <c r="D134" s="54">
        <v>2</v>
      </c>
      <c r="E134" s="54">
        <v>1</v>
      </c>
      <c r="F134" s="54">
        <v>0.35</v>
      </c>
      <c r="G134" s="54">
        <f t="shared" si="146"/>
        <v>8.75</v>
      </c>
    </row>
    <row r="135" spans="1:7">
      <c r="A135" s="54">
        <v>61</v>
      </c>
      <c r="B135" s="54">
        <v>2.95</v>
      </c>
      <c r="C135" s="54">
        <v>2.4500000000000002</v>
      </c>
      <c r="D135" s="54">
        <v>2</v>
      </c>
      <c r="E135" s="54">
        <v>1</v>
      </c>
      <c r="F135" s="54">
        <v>0.35</v>
      </c>
      <c r="G135" s="54">
        <f t="shared" si="146"/>
        <v>8.75</v>
      </c>
    </row>
    <row r="136" spans="1:7">
      <c r="A136" s="54">
        <v>62</v>
      </c>
      <c r="B136" s="54">
        <v>2.95</v>
      </c>
      <c r="C136" s="54">
        <v>2.4500000000000002</v>
      </c>
      <c r="D136" s="54">
        <v>2</v>
      </c>
      <c r="E136" s="54">
        <v>1</v>
      </c>
      <c r="F136" s="54">
        <v>0.35</v>
      </c>
      <c r="G136" s="54">
        <f t="shared" si="146"/>
        <v>8.75</v>
      </c>
    </row>
  </sheetData>
  <mergeCells count="6">
    <mergeCell ref="U85:V85"/>
    <mergeCell ref="B6:C6"/>
    <mergeCell ref="R6:T6"/>
    <mergeCell ref="W6:AA6"/>
    <mergeCell ref="Q85:R85"/>
    <mergeCell ref="S85:T8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"/>
  <sheetViews>
    <sheetView workbookViewId="0">
      <selection activeCell="A36" sqref="A36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29"/>
  <sheetViews>
    <sheetView workbookViewId="0">
      <selection activeCell="A13" sqref="A13:F20"/>
    </sheetView>
  </sheetViews>
  <sheetFormatPr defaultRowHeight="13.5"/>
  <cols>
    <col min="1" max="1" width="13.375" style="29" customWidth="1"/>
    <col min="2" max="2" width="11" style="29" customWidth="1"/>
    <col min="3" max="3" width="11.375" style="29" customWidth="1"/>
    <col min="4" max="5" width="11" style="29" customWidth="1"/>
    <col min="6" max="6" width="10.625" style="29" customWidth="1"/>
    <col min="7" max="7" width="13.25" style="29" customWidth="1"/>
    <col min="8" max="8" width="15" style="29" customWidth="1"/>
    <col min="9" max="9" width="11.25" style="29" customWidth="1"/>
    <col min="10" max="10" width="13.75" style="29" customWidth="1"/>
    <col min="11" max="11" width="9" style="29"/>
    <col min="12" max="12" width="13.75" style="29" customWidth="1"/>
    <col min="13" max="13" width="9" style="29"/>
    <col min="14" max="14" width="10.5" style="29" customWidth="1"/>
    <col min="15" max="15" width="14.75" style="29" customWidth="1"/>
    <col min="16" max="16" width="9" style="29"/>
    <col min="17" max="17" width="13.625" style="29" customWidth="1"/>
    <col min="18" max="19" width="9" style="29"/>
    <col min="20" max="20" width="11.375" style="29" customWidth="1"/>
    <col min="21" max="16384" width="9" style="29"/>
  </cols>
  <sheetData>
    <row r="1" spans="1:28" ht="14.25" thickBot="1">
      <c r="A1" s="28" t="s">
        <v>256</v>
      </c>
      <c r="J1" s="28" t="s">
        <v>280</v>
      </c>
      <c r="K1" s="35" t="s">
        <v>269</v>
      </c>
      <c r="L1" s="35" t="s">
        <v>258</v>
      </c>
      <c r="M1" s="35" t="s">
        <v>281</v>
      </c>
      <c r="O1" s="28" t="s">
        <v>282</v>
      </c>
      <c r="P1" s="35" t="s">
        <v>269</v>
      </c>
      <c r="Q1" s="35" t="s">
        <v>258</v>
      </c>
      <c r="R1" s="35" t="s">
        <v>281</v>
      </c>
      <c r="S1" s="41" t="s">
        <v>284</v>
      </c>
    </row>
    <row r="2" spans="1:28" ht="14.25" thickBot="1">
      <c r="A2" s="115" t="s">
        <v>264</v>
      </c>
      <c r="B2" s="126"/>
      <c r="C2" s="126"/>
      <c r="D2" s="126"/>
      <c r="E2" s="126"/>
      <c r="F2" s="116"/>
      <c r="G2" s="120"/>
      <c r="H2" s="121"/>
      <c r="J2" s="26"/>
      <c r="K2" s="26">
        <v>1</v>
      </c>
      <c r="L2" s="35" t="s">
        <v>274</v>
      </c>
      <c r="M2" s="26">
        <v>240</v>
      </c>
      <c r="O2" s="26"/>
      <c r="P2" s="26">
        <v>1</v>
      </c>
      <c r="Q2" s="35" t="s">
        <v>283</v>
      </c>
      <c r="R2" s="26">
        <v>240</v>
      </c>
      <c r="S2" s="41" t="s">
        <v>286</v>
      </c>
    </row>
    <row r="3" spans="1:28" ht="14.25" thickBot="1">
      <c r="A3" s="115" t="s">
        <v>265</v>
      </c>
      <c r="B3" s="126"/>
      <c r="C3" s="126"/>
      <c r="D3" s="126"/>
      <c r="E3" s="126"/>
      <c r="F3" s="116"/>
      <c r="G3" s="120"/>
      <c r="H3" s="121"/>
      <c r="J3" s="26"/>
      <c r="K3" s="26">
        <v>2</v>
      </c>
      <c r="L3" s="35" t="s">
        <v>276</v>
      </c>
      <c r="M3" s="26">
        <v>2200</v>
      </c>
      <c r="O3" s="26"/>
      <c r="P3" s="26">
        <v>2</v>
      </c>
      <c r="Q3" s="35" t="s">
        <v>285</v>
      </c>
      <c r="R3" s="26">
        <v>50</v>
      </c>
      <c r="S3" s="41" t="s">
        <v>286</v>
      </c>
    </row>
    <row r="4" spans="1:28" ht="14.25" thickBot="1">
      <c r="A4" s="115" t="s">
        <v>266</v>
      </c>
      <c r="B4" s="126"/>
      <c r="C4" s="126"/>
      <c r="D4" s="126"/>
      <c r="E4" s="126"/>
      <c r="F4" s="116"/>
      <c r="G4" s="30"/>
      <c r="H4" s="31"/>
      <c r="J4" s="26"/>
      <c r="K4" s="26">
        <v>3</v>
      </c>
      <c r="L4" s="35" t="s">
        <v>275</v>
      </c>
      <c r="M4" s="26">
        <v>240</v>
      </c>
    </row>
    <row r="5" spans="1:28" ht="14.25" thickBot="1">
      <c r="A5" s="115" t="s">
        <v>267</v>
      </c>
      <c r="B5" s="126"/>
      <c r="C5" s="126"/>
      <c r="D5" s="126"/>
      <c r="E5" s="126"/>
      <c r="F5" s="116"/>
      <c r="G5" s="120"/>
      <c r="H5" s="121"/>
      <c r="J5" s="26"/>
      <c r="K5" s="26">
        <v>4</v>
      </c>
      <c r="L5" s="26" t="s">
        <v>277</v>
      </c>
      <c r="M5" s="26">
        <v>650</v>
      </c>
    </row>
    <row r="6" spans="1:28" ht="14.25" thickBot="1">
      <c r="J6" s="26"/>
      <c r="K6" s="26">
        <v>5</v>
      </c>
      <c r="L6" s="26" t="s">
        <v>278</v>
      </c>
      <c r="M6" s="26">
        <v>70</v>
      </c>
    </row>
    <row r="7" spans="1:28" ht="14.25" thickBot="1">
      <c r="J7" s="26"/>
      <c r="K7" s="26">
        <v>6</v>
      </c>
      <c r="L7" s="26" t="s">
        <v>279</v>
      </c>
      <c r="M7" s="26">
        <v>70</v>
      </c>
    </row>
    <row r="8" spans="1:28" s="33" customFormat="1"/>
    <row r="9" spans="1:28">
      <c r="J9" s="33"/>
      <c r="K9" s="33"/>
      <c r="L9" s="33"/>
      <c r="M9" s="33"/>
      <c r="N9" s="33"/>
    </row>
    <row r="10" spans="1:28">
      <c r="A10" s="33"/>
      <c r="B10" s="34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14.25" thickBot="1">
      <c r="A11" s="32" t="s">
        <v>268</v>
      </c>
      <c r="B11" s="35" t="s">
        <v>259</v>
      </c>
      <c r="C11" s="35">
        <v>0</v>
      </c>
      <c r="D11" s="35"/>
      <c r="E11" s="36"/>
      <c r="F11" s="35"/>
      <c r="G11" s="37"/>
      <c r="H11" s="35" t="s">
        <v>290</v>
      </c>
      <c r="I11" s="33">
        <f>INT(F20)</f>
        <v>140</v>
      </c>
      <c r="J11" s="36"/>
      <c r="K11" s="33"/>
      <c r="L11" s="33"/>
      <c r="M11" s="33"/>
      <c r="N11" s="33"/>
      <c r="O11" s="36" t="s">
        <v>290</v>
      </c>
      <c r="P11" s="33">
        <f>M20*8+I11</f>
        <v>1400</v>
      </c>
      <c r="Q11" s="33"/>
      <c r="R11" s="33"/>
      <c r="S11" s="33"/>
      <c r="T11" s="36"/>
      <c r="U11" s="33"/>
      <c r="V11" s="36" t="s">
        <v>290</v>
      </c>
      <c r="W11" s="33">
        <f>T20*8+P11</f>
        <v>3348</v>
      </c>
      <c r="X11" s="33"/>
      <c r="Y11" s="33"/>
      <c r="Z11" s="33"/>
      <c r="AA11" s="36"/>
      <c r="AB11" s="33"/>
    </row>
    <row r="12" spans="1:28" ht="14.25" thickBot="1">
      <c r="A12" s="32" t="s">
        <v>270</v>
      </c>
      <c r="B12" s="35"/>
      <c r="C12" s="35"/>
      <c r="D12" s="35"/>
      <c r="E12" s="36"/>
      <c r="F12" s="33"/>
      <c r="G12" s="32" t="s">
        <v>287</v>
      </c>
      <c r="H12" s="35"/>
      <c r="I12" s="33"/>
      <c r="J12" s="36"/>
      <c r="K12" s="33"/>
      <c r="L12" s="33"/>
      <c r="M12" s="33"/>
      <c r="N12" s="32" t="s">
        <v>291</v>
      </c>
      <c r="O12" s="36"/>
      <c r="P12" s="33"/>
      <c r="Q12" s="33"/>
      <c r="R12" s="33"/>
      <c r="S12" s="33"/>
      <c r="T12" s="36"/>
      <c r="U12" s="33"/>
      <c r="V12" s="36"/>
      <c r="W12" s="33"/>
      <c r="X12" s="33"/>
      <c r="Y12" s="33"/>
      <c r="Z12" s="33"/>
      <c r="AA12" s="36"/>
      <c r="AB12" s="33"/>
    </row>
    <row r="13" spans="1:28" ht="23.25" thickBot="1">
      <c r="A13" s="35" t="s">
        <v>260</v>
      </c>
      <c r="B13" s="35" t="s">
        <v>257</v>
      </c>
      <c r="C13" s="35" t="s">
        <v>261</v>
      </c>
      <c r="D13" s="35" t="s">
        <v>262</v>
      </c>
      <c r="E13" s="36" t="s">
        <v>263</v>
      </c>
      <c r="F13" s="42" t="s">
        <v>289</v>
      </c>
      <c r="G13" s="35"/>
      <c r="H13" s="35" t="s">
        <v>260</v>
      </c>
      <c r="I13" s="35" t="s">
        <v>257</v>
      </c>
      <c r="J13" s="35" t="s">
        <v>261</v>
      </c>
      <c r="K13" s="35" t="s">
        <v>262</v>
      </c>
      <c r="L13" s="36" t="s">
        <v>263</v>
      </c>
      <c r="M13" s="42" t="s">
        <v>289</v>
      </c>
      <c r="N13" s="35"/>
      <c r="O13" s="35" t="s">
        <v>260</v>
      </c>
      <c r="P13" s="35" t="s">
        <v>257</v>
      </c>
      <c r="Q13" s="35" t="s">
        <v>261</v>
      </c>
      <c r="R13" s="35" t="s">
        <v>262</v>
      </c>
      <c r="S13" s="36" t="s">
        <v>263</v>
      </c>
      <c r="T13" s="42" t="s">
        <v>289</v>
      </c>
      <c r="U13" s="35"/>
      <c r="V13" s="35" t="s">
        <v>260</v>
      </c>
      <c r="W13" s="35" t="s">
        <v>257</v>
      </c>
      <c r="X13" s="35" t="s">
        <v>261</v>
      </c>
      <c r="Y13" s="35" t="s">
        <v>262</v>
      </c>
      <c r="Z13" s="36" t="s">
        <v>263</v>
      </c>
      <c r="AA13" s="42" t="s">
        <v>289</v>
      </c>
    </row>
    <row r="14" spans="1:28" ht="14.25" thickBot="1">
      <c r="A14" s="35">
        <v>1</v>
      </c>
      <c r="B14" s="35" t="s">
        <v>271</v>
      </c>
      <c r="C14" s="35">
        <v>240</v>
      </c>
      <c r="D14" s="38">
        <v>0.1</v>
      </c>
      <c r="E14" s="36">
        <v>1</v>
      </c>
      <c r="F14" s="36">
        <f>D14*C14</f>
        <v>24</v>
      </c>
      <c r="G14" s="35"/>
      <c r="H14" s="35">
        <v>1</v>
      </c>
      <c r="I14" s="35" t="s">
        <v>271</v>
      </c>
      <c r="J14" s="35">
        <v>240</v>
      </c>
      <c r="K14" s="38">
        <v>0.15</v>
      </c>
      <c r="L14" s="36">
        <v>1</v>
      </c>
      <c r="M14" s="36">
        <f>K14*J14</f>
        <v>36</v>
      </c>
      <c r="N14" s="38"/>
      <c r="O14" s="35">
        <v>1</v>
      </c>
      <c r="P14" s="35" t="s">
        <v>271</v>
      </c>
      <c r="Q14" s="35">
        <v>240</v>
      </c>
      <c r="R14" s="38">
        <v>0.5</v>
      </c>
      <c r="S14" s="36">
        <v>1</v>
      </c>
      <c r="T14" s="36">
        <f>R14*Q14</f>
        <v>120</v>
      </c>
      <c r="U14" s="35"/>
      <c r="V14" s="35">
        <v>1</v>
      </c>
      <c r="W14" s="35" t="s">
        <v>271</v>
      </c>
      <c r="X14" s="35">
        <v>240</v>
      </c>
      <c r="Y14" s="38">
        <v>0.8</v>
      </c>
      <c r="Z14" s="36">
        <v>1</v>
      </c>
      <c r="AA14" s="36">
        <f>Y14*X14</f>
        <v>192</v>
      </c>
    </row>
    <row r="15" spans="1:28" ht="14.25" thickBot="1">
      <c r="A15" s="35">
        <v>2</v>
      </c>
      <c r="B15" s="35" t="s">
        <v>272</v>
      </c>
      <c r="C15" s="35">
        <v>220</v>
      </c>
      <c r="D15" s="38">
        <v>0.05</v>
      </c>
      <c r="E15" s="36">
        <v>10</v>
      </c>
      <c r="F15" s="36">
        <f t="shared" ref="F15:F19" si="0">D15*C15</f>
        <v>11</v>
      </c>
      <c r="G15" s="35"/>
      <c r="H15" s="35">
        <v>2</v>
      </c>
      <c r="I15" s="35" t="s">
        <v>272</v>
      </c>
      <c r="J15" s="35">
        <v>220</v>
      </c>
      <c r="K15" s="38">
        <v>0.05</v>
      </c>
      <c r="L15" s="36">
        <v>10</v>
      </c>
      <c r="M15" s="36">
        <f t="shared" ref="M15:M19" si="1">K15*J15</f>
        <v>11</v>
      </c>
      <c r="N15" s="38"/>
      <c r="O15" s="35">
        <v>2</v>
      </c>
      <c r="P15" s="35" t="s">
        <v>272</v>
      </c>
      <c r="Q15" s="35">
        <v>220</v>
      </c>
      <c r="R15" s="38">
        <v>0.09</v>
      </c>
      <c r="S15" s="36">
        <v>10</v>
      </c>
      <c r="T15" s="36">
        <f t="shared" ref="T15:T19" si="2">R15*Q15</f>
        <v>19.8</v>
      </c>
      <c r="U15" s="35"/>
      <c r="V15" s="35">
        <v>2</v>
      </c>
      <c r="W15" s="35" t="s">
        <v>272</v>
      </c>
      <c r="X15" s="35">
        <v>220</v>
      </c>
      <c r="Y15" s="38">
        <v>0.09</v>
      </c>
      <c r="Z15" s="36">
        <v>10</v>
      </c>
      <c r="AA15" s="36">
        <f t="shared" ref="AA15:AA19" si="3">Y15*X15</f>
        <v>19.8</v>
      </c>
    </row>
    <row r="16" spans="1:28" ht="14.25" thickBot="1">
      <c r="A16" s="35">
        <v>3</v>
      </c>
      <c r="B16" s="35" t="s">
        <v>272</v>
      </c>
      <c r="C16" s="35">
        <v>240</v>
      </c>
      <c r="D16" s="38">
        <v>0.1</v>
      </c>
      <c r="E16" s="36">
        <v>1</v>
      </c>
      <c r="F16" s="36">
        <f t="shared" si="0"/>
        <v>24</v>
      </c>
      <c r="G16" s="35"/>
      <c r="H16" s="35">
        <v>3</v>
      </c>
      <c r="I16" s="35" t="s">
        <v>272</v>
      </c>
      <c r="J16" s="35">
        <v>240</v>
      </c>
      <c r="K16" s="38">
        <v>0.15</v>
      </c>
      <c r="L16" s="36">
        <v>1</v>
      </c>
      <c r="M16" s="36">
        <f t="shared" si="1"/>
        <v>36</v>
      </c>
      <c r="N16" s="38"/>
      <c r="O16" s="35">
        <v>3</v>
      </c>
      <c r="P16" s="35" t="s">
        <v>272</v>
      </c>
      <c r="Q16" s="35">
        <v>240</v>
      </c>
      <c r="R16" s="38">
        <v>0.1</v>
      </c>
      <c r="S16" s="36">
        <v>1</v>
      </c>
      <c r="T16" s="36">
        <f t="shared" si="2"/>
        <v>24</v>
      </c>
      <c r="U16" s="35"/>
      <c r="V16" s="35">
        <v>3</v>
      </c>
      <c r="W16" s="35" t="s">
        <v>272</v>
      </c>
      <c r="X16" s="35">
        <v>240</v>
      </c>
      <c r="Y16" s="38">
        <v>0.05</v>
      </c>
      <c r="Z16" s="36">
        <v>1</v>
      </c>
      <c r="AA16" s="36">
        <f t="shared" si="3"/>
        <v>12</v>
      </c>
    </row>
    <row r="17" spans="1:28" ht="14.25" thickBot="1">
      <c r="A17" s="35">
        <v>4</v>
      </c>
      <c r="B17" s="35" t="s">
        <v>273</v>
      </c>
      <c r="C17" s="35">
        <v>650</v>
      </c>
      <c r="D17" s="38">
        <v>0.05</v>
      </c>
      <c r="E17" s="36">
        <v>10</v>
      </c>
      <c r="F17" s="36">
        <f t="shared" si="0"/>
        <v>32.5</v>
      </c>
      <c r="G17" s="35"/>
      <c r="H17" s="35">
        <v>4</v>
      </c>
      <c r="I17" s="35" t="s">
        <v>273</v>
      </c>
      <c r="J17" s="35">
        <v>650</v>
      </c>
      <c r="K17" s="38">
        <v>0.05</v>
      </c>
      <c r="L17" s="36">
        <v>10</v>
      </c>
      <c r="M17" s="36">
        <f t="shared" si="1"/>
        <v>32.5</v>
      </c>
      <c r="N17" s="38"/>
      <c r="O17" s="35">
        <v>4</v>
      </c>
      <c r="P17" s="35" t="s">
        <v>273</v>
      </c>
      <c r="Q17" s="35">
        <v>650</v>
      </c>
      <c r="R17" s="38">
        <v>0.1</v>
      </c>
      <c r="S17" s="36">
        <v>10</v>
      </c>
      <c r="T17" s="36">
        <f t="shared" si="2"/>
        <v>65</v>
      </c>
      <c r="U17" s="35"/>
      <c r="V17" s="35">
        <v>4</v>
      </c>
      <c r="W17" s="35" t="s">
        <v>273</v>
      </c>
      <c r="X17" s="35">
        <v>650</v>
      </c>
      <c r="Y17" s="38">
        <v>0.01</v>
      </c>
      <c r="Z17" s="36">
        <v>10</v>
      </c>
      <c r="AA17" s="36">
        <f t="shared" si="3"/>
        <v>6.5</v>
      </c>
    </row>
    <row r="18" spans="1:28" s="33" customFormat="1" ht="14.25" thickBot="1">
      <c r="A18" s="35">
        <v>5</v>
      </c>
      <c r="B18" s="35" t="s">
        <v>273</v>
      </c>
      <c r="C18" s="35">
        <v>70</v>
      </c>
      <c r="D18" s="38">
        <v>0.35</v>
      </c>
      <c r="E18" s="36">
        <v>1</v>
      </c>
      <c r="F18" s="36">
        <f t="shared" si="0"/>
        <v>24.5</v>
      </c>
      <c r="G18" s="35"/>
      <c r="H18" s="35">
        <v>5</v>
      </c>
      <c r="I18" s="35" t="s">
        <v>273</v>
      </c>
      <c r="J18" s="35">
        <v>70</v>
      </c>
      <c r="K18" s="38">
        <v>0.4</v>
      </c>
      <c r="L18" s="36">
        <v>1</v>
      </c>
      <c r="M18" s="36">
        <f t="shared" si="1"/>
        <v>28</v>
      </c>
      <c r="N18" s="38"/>
      <c r="O18" s="35">
        <v>5</v>
      </c>
      <c r="P18" s="35" t="s">
        <v>273</v>
      </c>
      <c r="Q18" s="35">
        <v>70</v>
      </c>
      <c r="R18" s="38">
        <v>0.21</v>
      </c>
      <c r="S18" s="36">
        <v>1</v>
      </c>
      <c r="T18" s="36">
        <f t="shared" si="2"/>
        <v>14.7</v>
      </c>
      <c r="U18" s="35"/>
      <c r="V18" s="35">
        <v>5</v>
      </c>
      <c r="W18" s="35" t="s">
        <v>273</v>
      </c>
      <c r="X18" s="35">
        <v>70</v>
      </c>
      <c r="Y18" s="38">
        <v>0.05</v>
      </c>
      <c r="Z18" s="36">
        <v>1</v>
      </c>
      <c r="AA18" s="36">
        <f t="shared" si="3"/>
        <v>3.5</v>
      </c>
      <c r="AB18" s="29"/>
    </row>
    <row r="19" spans="1:28" s="33" customFormat="1" ht="14.25" thickBot="1">
      <c r="A19" s="35">
        <v>6</v>
      </c>
      <c r="B19" s="35" t="s">
        <v>288</v>
      </c>
      <c r="C19" s="35">
        <v>70</v>
      </c>
      <c r="D19" s="38">
        <v>0.35</v>
      </c>
      <c r="E19" s="36">
        <v>3</v>
      </c>
      <c r="F19" s="36">
        <f t="shared" si="0"/>
        <v>24.5</v>
      </c>
      <c r="G19" s="35"/>
      <c r="H19" s="35">
        <v>6</v>
      </c>
      <c r="I19" s="35" t="s">
        <v>288</v>
      </c>
      <c r="J19" s="35">
        <v>70</v>
      </c>
      <c r="K19" s="38">
        <v>0.2</v>
      </c>
      <c r="L19" s="36">
        <v>3</v>
      </c>
      <c r="M19" s="36">
        <f t="shared" si="1"/>
        <v>14</v>
      </c>
      <c r="N19" s="38"/>
      <c r="O19" s="35">
        <v>6</v>
      </c>
      <c r="P19" s="35" t="s">
        <v>288</v>
      </c>
      <c r="Q19" s="35">
        <v>70</v>
      </c>
      <c r="R19" s="38">
        <v>0</v>
      </c>
      <c r="S19" s="36">
        <v>3</v>
      </c>
      <c r="T19" s="36">
        <f t="shared" si="2"/>
        <v>0</v>
      </c>
      <c r="U19" s="35"/>
      <c r="V19" s="35">
        <v>6</v>
      </c>
      <c r="W19" s="35" t="s">
        <v>288</v>
      </c>
      <c r="X19" s="35">
        <v>70</v>
      </c>
      <c r="Y19" s="38">
        <v>0</v>
      </c>
      <c r="Z19" s="36">
        <v>3</v>
      </c>
      <c r="AA19" s="36">
        <f t="shared" si="3"/>
        <v>0</v>
      </c>
      <c r="AB19" s="29"/>
    </row>
    <row r="20" spans="1:28" s="33" customFormat="1" ht="14.25" thickBot="1">
      <c r="A20" s="35">
        <v>28</v>
      </c>
      <c r="B20" s="35"/>
      <c r="C20" s="35"/>
      <c r="D20" s="38">
        <f>SUM(D14:D19)</f>
        <v>0.99999999999999989</v>
      </c>
      <c r="E20" s="36"/>
      <c r="F20" s="29">
        <f>SUM(F14:F19)</f>
        <v>140.5</v>
      </c>
      <c r="G20" s="35"/>
      <c r="H20" s="35">
        <v>28</v>
      </c>
      <c r="I20" s="35"/>
      <c r="J20" s="35"/>
      <c r="K20" s="38">
        <f>SUM(K14:K19)</f>
        <v>1</v>
      </c>
      <c r="L20" s="36"/>
      <c r="M20" s="29">
        <f>SUM(M14:M19)</f>
        <v>157.5</v>
      </c>
      <c r="N20" s="38"/>
      <c r="O20" s="35">
        <v>28</v>
      </c>
      <c r="P20" s="35"/>
      <c r="Q20" s="35"/>
      <c r="R20" s="38">
        <f>SUM(R14:R19)</f>
        <v>0.99999999999999989</v>
      </c>
      <c r="S20" s="36"/>
      <c r="T20" s="29">
        <f>SUM(T14:T19)</f>
        <v>243.5</v>
      </c>
      <c r="U20" s="35">
        <f>SUM(U14:U19)</f>
        <v>0</v>
      </c>
      <c r="V20" s="35">
        <v>28</v>
      </c>
      <c r="W20" s="35"/>
      <c r="X20" s="35"/>
      <c r="Y20" s="38">
        <f>SUM(Y14:Y19)</f>
        <v>1</v>
      </c>
      <c r="Z20" s="36"/>
      <c r="AA20" s="29">
        <f>SUM(AA14:AA19)</f>
        <v>233.8</v>
      </c>
      <c r="AB20" s="29"/>
    </row>
    <row r="21" spans="1:28" s="33" customFormat="1">
      <c r="A21" s="29"/>
      <c r="B21" s="29"/>
      <c r="C21" s="29"/>
      <c r="D21" s="29"/>
      <c r="E21" s="39"/>
      <c r="F21" s="29"/>
      <c r="G21" s="29"/>
      <c r="H21" s="29"/>
      <c r="I21" s="29"/>
      <c r="J21" s="39"/>
      <c r="K21" s="29"/>
      <c r="L21" s="29"/>
      <c r="M21" s="29"/>
      <c r="N21" s="29"/>
      <c r="O21" s="39"/>
      <c r="P21" s="29"/>
      <c r="Q21" s="29"/>
      <c r="R21" s="29"/>
      <c r="S21" s="29"/>
      <c r="T21" s="39"/>
      <c r="U21" s="29"/>
      <c r="V21" s="29"/>
      <c r="W21" s="29"/>
      <c r="X21" s="29"/>
      <c r="Y21" s="29"/>
      <c r="Z21" s="29"/>
      <c r="AA21" s="29"/>
      <c r="AB21" s="29"/>
    </row>
    <row r="22" spans="1:28">
      <c r="E22" s="39"/>
      <c r="J22" s="39"/>
      <c r="O22" s="39"/>
      <c r="T22" s="39"/>
    </row>
    <row r="23" spans="1:28" ht="14.25" thickBot="1">
      <c r="A23" s="32" t="s">
        <v>292</v>
      </c>
      <c r="B23" s="34"/>
      <c r="C23" s="33"/>
      <c r="D23" s="33"/>
      <c r="E23" s="40"/>
      <c r="F23" s="33"/>
      <c r="G23" s="33"/>
      <c r="H23" s="33"/>
      <c r="I23" s="33"/>
      <c r="J23" s="40"/>
      <c r="K23" s="33"/>
      <c r="L23" s="33"/>
      <c r="O23" s="40"/>
      <c r="T23" s="40"/>
    </row>
    <row r="24" spans="1:28" ht="14.25" thickBot="1">
      <c r="A24" s="35" t="s">
        <v>293</v>
      </c>
      <c r="B24" s="35" t="s">
        <v>294</v>
      </c>
      <c r="C24" s="35" t="s">
        <v>295</v>
      </c>
      <c r="D24" s="35" t="s">
        <v>296</v>
      </c>
      <c r="E24" s="35" t="s">
        <v>297</v>
      </c>
      <c r="F24" s="35" t="s">
        <v>298</v>
      </c>
    </row>
    <row r="25" spans="1:28" ht="23.25" thickBot="1">
      <c r="A25" s="35">
        <v>1</v>
      </c>
      <c r="B25" s="35" t="s">
        <v>299</v>
      </c>
      <c r="C25" s="35">
        <v>240</v>
      </c>
      <c r="D25" s="38">
        <v>0.25</v>
      </c>
      <c r="E25" s="35">
        <v>1</v>
      </c>
      <c r="F25" s="35">
        <f>D25*C25</f>
        <v>60</v>
      </c>
    </row>
    <row r="26" spans="1:28" ht="23.25" thickBot="1">
      <c r="A26" s="35">
        <v>2</v>
      </c>
      <c r="B26" s="35" t="s">
        <v>300</v>
      </c>
      <c r="C26" s="35">
        <v>50</v>
      </c>
      <c r="D26" s="38">
        <v>0.45</v>
      </c>
      <c r="E26" s="35">
        <v>1</v>
      </c>
      <c r="F26" s="35">
        <f t="shared" ref="F26:F28" si="4">D26*C26</f>
        <v>22.5</v>
      </c>
    </row>
    <row r="27" spans="1:28" ht="23.25" thickBot="1">
      <c r="A27" s="35">
        <v>3</v>
      </c>
      <c r="B27" s="35" t="s">
        <v>301</v>
      </c>
      <c r="C27" s="35">
        <v>240</v>
      </c>
      <c r="D27" s="38">
        <v>0.1</v>
      </c>
      <c r="E27" s="35">
        <v>1</v>
      </c>
      <c r="F27" s="35">
        <f t="shared" si="4"/>
        <v>24</v>
      </c>
    </row>
    <row r="28" spans="1:28" ht="23.25" thickBot="1">
      <c r="A28" s="35">
        <v>4</v>
      </c>
      <c r="B28" s="35" t="s">
        <v>302</v>
      </c>
      <c r="C28" s="35">
        <v>50</v>
      </c>
      <c r="D28" s="38">
        <v>0.2</v>
      </c>
      <c r="E28" s="35">
        <v>1</v>
      </c>
      <c r="F28" s="35">
        <f t="shared" si="4"/>
        <v>10</v>
      </c>
    </row>
    <row r="29" spans="1:28" ht="14.25" thickBot="1">
      <c r="A29" s="35"/>
      <c r="B29" s="35"/>
      <c r="C29" s="35"/>
      <c r="D29" s="38">
        <f>SUM(D25:D28)</f>
        <v>1</v>
      </c>
      <c r="E29" s="35"/>
      <c r="F29" s="35">
        <f>SUM(F25:F28)</f>
        <v>116.5</v>
      </c>
    </row>
  </sheetData>
  <mergeCells count="7">
    <mergeCell ref="A5:F5"/>
    <mergeCell ref="G5:H5"/>
    <mergeCell ref="A2:F2"/>
    <mergeCell ref="G2:H2"/>
    <mergeCell ref="A3:F3"/>
    <mergeCell ref="G3:H3"/>
    <mergeCell ref="A4:F4"/>
  </mergeCells>
  <phoneticPr fontId="1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C101"/>
  <sheetViews>
    <sheetView topLeftCell="A4" workbookViewId="0">
      <selection activeCell="B101" sqref="B2:B101"/>
    </sheetView>
  </sheetViews>
  <sheetFormatPr defaultRowHeight="13.5"/>
  <cols>
    <col min="2" max="2" width="13" style="12" bestFit="1" customWidth="1"/>
  </cols>
  <sheetData>
    <row r="1" spans="1:3">
      <c r="A1" s="12" t="s">
        <v>245</v>
      </c>
      <c r="B1" s="12" t="s">
        <v>247</v>
      </c>
      <c r="C1" s="12" t="s">
        <v>246</v>
      </c>
    </row>
    <row r="2" spans="1:3">
      <c r="A2">
        <v>1</v>
      </c>
      <c r="B2" s="12">
        <v>20</v>
      </c>
      <c r="C2">
        <v>2000</v>
      </c>
    </row>
    <row r="3" spans="1:3">
      <c r="A3" s="12">
        <v>2</v>
      </c>
      <c r="B3" s="12">
        <v>20</v>
      </c>
      <c r="C3">
        <v>2000</v>
      </c>
    </row>
    <row r="4" spans="1:3">
      <c r="A4" s="12">
        <v>3</v>
      </c>
      <c r="B4" s="12">
        <v>50</v>
      </c>
      <c r="C4">
        <v>3500</v>
      </c>
    </row>
    <row r="5" spans="1:3">
      <c r="A5" s="12">
        <v>4</v>
      </c>
      <c r="B5" s="12">
        <v>50</v>
      </c>
      <c r="C5" s="12">
        <v>3500</v>
      </c>
    </row>
    <row r="6" spans="1:3">
      <c r="A6" s="12">
        <v>5</v>
      </c>
      <c r="B6" s="12">
        <v>50</v>
      </c>
      <c r="C6" s="12">
        <v>3500</v>
      </c>
    </row>
    <row r="7" spans="1:3">
      <c r="A7" s="12">
        <v>6</v>
      </c>
      <c r="B7" s="12">
        <v>50</v>
      </c>
      <c r="C7" s="12">
        <v>3500</v>
      </c>
    </row>
    <row r="8" spans="1:3">
      <c r="A8" s="12">
        <v>7</v>
      </c>
      <c r="B8" s="12">
        <v>50</v>
      </c>
      <c r="C8" s="12">
        <v>3500</v>
      </c>
    </row>
    <row r="9" spans="1:3">
      <c r="A9" s="12">
        <v>8</v>
      </c>
      <c r="B9" s="12">
        <v>50</v>
      </c>
      <c r="C9" s="12">
        <v>3500</v>
      </c>
    </row>
    <row r="10" spans="1:3">
      <c r="A10" s="12">
        <v>9</v>
      </c>
      <c r="B10" s="12">
        <v>50</v>
      </c>
      <c r="C10" s="12">
        <v>3500</v>
      </c>
    </row>
    <row r="11" spans="1:3">
      <c r="A11" s="12">
        <v>10</v>
      </c>
      <c r="B11" s="12">
        <v>100</v>
      </c>
      <c r="C11" s="12">
        <v>5000</v>
      </c>
    </row>
    <row r="12" spans="1:3">
      <c r="A12" s="12">
        <v>11</v>
      </c>
      <c r="B12" s="12">
        <v>100</v>
      </c>
      <c r="C12" s="12">
        <v>5000</v>
      </c>
    </row>
    <row r="13" spans="1:3">
      <c r="A13" s="12">
        <v>12</v>
      </c>
      <c r="B13" s="12">
        <v>100</v>
      </c>
      <c r="C13" s="12">
        <v>5000</v>
      </c>
    </row>
    <row r="14" spans="1:3">
      <c r="A14" s="12">
        <v>13</v>
      </c>
      <c r="B14" s="12">
        <v>100</v>
      </c>
      <c r="C14" s="12">
        <v>5000</v>
      </c>
    </row>
    <row r="15" spans="1:3">
      <c r="A15" s="12">
        <v>14</v>
      </c>
      <c r="B15" s="12">
        <v>100</v>
      </c>
      <c r="C15" s="12">
        <v>5000</v>
      </c>
    </row>
    <row r="16" spans="1:3">
      <c r="A16" s="12">
        <v>15</v>
      </c>
      <c r="B16" s="12">
        <v>100</v>
      </c>
      <c r="C16" s="12">
        <v>5000</v>
      </c>
    </row>
    <row r="17" spans="1:3">
      <c r="A17" s="12">
        <v>16</v>
      </c>
      <c r="B17" s="12">
        <v>100</v>
      </c>
      <c r="C17" s="12">
        <v>5000</v>
      </c>
    </row>
    <row r="18" spans="1:3">
      <c r="A18" s="12">
        <v>17</v>
      </c>
      <c r="B18" s="12">
        <v>100</v>
      </c>
      <c r="C18" s="12">
        <v>5000</v>
      </c>
    </row>
    <row r="19" spans="1:3">
      <c r="A19" s="12">
        <v>18</v>
      </c>
      <c r="B19" s="12">
        <v>100</v>
      </c>
      <c r="C19" s="12">
        <v>5000</v>
      </c>
    </row>
    <row r="20" spans="1:3">
      <c r="A20" s="12">
        <v>19</v>
      </c>
      <c r="B20" s="12">
        <v>100</v>
      </c>
      <c r="C20" s="12">
        <v>5000</v>
      </c>
    </row>
    <row r="21" spans="1:3">
      <c r="A21" s="12">
        <v>20</v>
      </c>
      <c r="B21" s="12">
        <v>100</v>
      </c>
      <c r="C21" s="12">
        <v>5000</v>
      </c>
    </row>
    <row r="22" spans="1:3">
      <c r="A22" s="12">
        <v>21</v>
      </c>
      <c r="B22" s="12">
        <v>100</v>
      </c>
      <c r="C22" s="12">
        <v>5000</v>
      </c>
    </row>
    <row r="23" spans="1:3">
      <c r="A23" s="12">
        <v>22</v>
      </c>
      <c r="B23" s="12">
        <v>100</v>
      </c>
      <c r="C23" s="12">
        <v>5000</v>
      </c>
    </row>
    <row r="24" spans="1:3">
      <c r="A24" s="12">
        <v>23</v>
      </c>
      <c r="B24" s="12">
        <v>100</v>
      </c>
      <c r="C24" s="12">
        <v>5000</v>
      </c>
    </row>
    <row r="25" spans="1:3">
      <c r="A25" s="12">
        <v>24</v>
      </c>
      <c r="B25" s="12">
        <v>100</v>
      </c>
      <c r="C25" s="12">
        <v>5000</v>
      </c>
    </row>
    <row r="26" spans="1:3">
      <c r="A26" s="12">
        <v>25</v>
      </c>
      <c r="B26" s="12">
        <v>100</v>
      </c>
      <c r="C26" s="12">
        <v>5000</v>
      </c>
    </row>
    <row r="27" spans="1:3">
      <c r="A27" s="12">
        <v>26</v>
      </c>
      <c r="B27" s="12">
        <v>150</v>
      </c>
      <c r="C27">
        <v>6500</v>
      </c>
    </row>
    <row r="28" spans="1:3">
      <c r="A28" s="12">
        <v>27</v>
      </c>
      <c r="B28" s="12">
        <v>150</v>
      </c>
      <c r="C28" s="12">
        <v>6500</v>
      </c>
    </row>
    <row r="29" spans="1:3">
      <c r="A29" s="12">
        <v>28</v>
      </c>
      <c r="B29" s="12">
        <v>150</v>
      </c>
      <c r="C29" s="12">
        <v>6500</v>
      </c>
    </row>
    <row r="30" spans="1:3">
      <c r="A30" s="12">
        <v>29</v>
      </c>
      <c r="B30" s="12">
        <v>150</v>
      </c>
      <c r="C30" s="12">
        <v>6500</v>
      </c>
    </row>
    <row r="31" spans="1:3">
      <c r="A31" s="12">
        <v>30</v>
      </c>
      <c r="B31" s="12">
        <v>150</v>
      </c>
      <c r="C31" s="12">
        <v>6500</v>
      </c>
    </row>
    <row r="32" spans="1:3">
      <c r="A32" s="12">
        <v>31</v>
      </c>
      <c r="B32" s="12">
        <v>150</v>
      </c>
      <c r="C32" s="12">
        <v>6500</v>
      </c>
    </row>
    <row r="33" spans="1:3">
      <c r="A33" s="12">
        <v>32</v>
      </c>
      <c r="B33" s="12">
        <v>150</v>
      </c>
      <c r="C33" s="12">
        <v>6500</v>
      </c>
    </row>
    <row r="34" spans="1:3">
      <c r="A34" s="12">
        <v>33</v>
      </c>
      <c r="B34" s="12">
        <v>150</v>
      </c>
      <c r="C34" s="12">
        <v>6500</v>
      </c>
    </row>
    <row r="35" spans="1:3">
      <c r="A35" s="12">
        <v>34</v>
      </c>
      <c r="B35" s="12">
        <v>150</v>
      </c>
      <c r="C35" s="12">
        <v>6500</v>
      </c>
    </row>
    <row r="36" spans="1:3">
      <c r="A36" s="12">
        <v>35</v>
      </c>
      <c r="B36" s="12">
        <v>150</v>
      </c>
      <c r="C36" s="12">
        <v>6500</v>
      </c>
    </row>
    <row r="37" spans="1:3">
      <c r="A37" s="12">
        <v>36</v>
      </c>
      <c r="B37" s="12">
        <v>150</v>
      </c>
      <c r="C37" s="12">
        <v>6500</v>
      </c>
    </row>
    <row r="38" spans="1:3">
      <c r="A38" s="12">
        <v>37</v>
      </c>
      <c r="B38" s="12">
        <v>150</v>
      </c>
      <c r="C38" s="12">
        <v>6500</v>
      </c>
    </row>
    <row r="39" spans="1:3">
      <c r="A39" s="12">
        <v>38</v>
      </c>
      <c r="B39" s="12">
        <v>150</v>
      </c>
      <c r="C39" s="12">
        <v>6500</v>
      </c>
    </row>
    <row r="40" spans="1:3">
      <c r="A40" s="12">
        <v>39</v>
      </c>
      <c r="B40" s="12">
        <v>150</v>
      </c>
      <c r="C40" s="12">
        <v>6500</v>
      </c>
    </row>
    <row r="41" spans="1:3">
      <c r="A41" s="12">
        <v>40</v>
      </c>
      <c r="B41" s="12">
        <v>150</v>
      </c>
      <c r="C41" s="12">
        <v>6500</v>
      </c>
    </row>
    <row r="42" spans="1:3">
      <c r="A42" s="12">
        <v>41</v>
      </c>
      <c r="B42" s="12">
        <v>150</v>
      </c>
      <c r="C42" s="12">
        <v>6500</v>
      </c>
    </row>
    <row r="43" spans="1:3">
      <c r="A43" s="12">
        <v>42</v>
      </c>
      <c r="B43" s="12">
        <v>150</v>
      </c>
      <c r="C43" s="12">
        <v>6500</v>
      </c>
    </row>
    <row r="44" spans="1:3">
      <c r="A44" s="12">
        <v>43</v>
      </c>
      <c r="B44" s="12">
        <v>150</v>
      </c>
      <c r="C44" s="12">
        <v>6500</v>
      </c>
    </row>
    <row r="45" spans="1:3">
      <c r="A45" s="12">
        <v>44</v>
      </c>
      <c r="B45" s="12">
        <v>150</v>
      </c>
      <c r="C45" s="12">
        <v>6500</v>
      </c>
    </row>
    <row r="46" spans="1:3">
      <c r="A46" s="12">
        <v>45</v>
      </c>
      <c r="B46" s="12">
        <v>150</v>
      </c>
      <c r="C46" s="12">
        <v>6500</v>
      </c>
    </row>
    <row r="47" spans="1:3">
      <c r="A47" s="12">
        <v>46</v>
      </c>
      <c r="B47" s="12">
        <v>150</v>
      </c>
      <c r="C47" s="12">
        <v>6500</v>
      </c>
    </row>
    <row r="48" spans="1:3">
      <c r="A48" s="12">
        <v>47</v>
      </c>
      <c r="B48" s="12">
        <v>150</v>
      </c>
      <c r="C48" s="12">
        <v>6500</v>
      </c>
    </row>
    <row r="49" spans="1:3">
      <c r="A49" s="12">
        <v>48</v>
      </c>
      <c r="B49" s="12">
        <v>150</v>
      </c>
      <c r="C49" s="12">
        <v>6500</v>
      </c>
    </row>
    <row r="50" spans="1:3">
      <c r="A50" s="12">
        <v>49</v>
      </c>
      <c r="B50" s="12">
        <v>200</v>
      </c>
      <c r="C50">
        <v>8000</v>
      </c>
    </row>
    <row r="51" spans="1:3">
      <c r="A51" s="12">
        <v>50</v>
      </c>
      <c r="B51" s="12">
        <v>200</v>
      </c>
      <c r="C51" s="12">
        <v>8000</v>
      </c>
    </row>
    <row r="52" spans="1:3">
      <c r="A52" s="12">
        <v>51</v>
      </c>
      <c r="B52" s="12">
        <v>200</v>
      </c>
      <c r="C52" s="12">
        <v>8000</v>
      </c>
    </row>
    <row r="53" spans="1:3">
      <c r="A53" s="12">
        <v>52</v>
      </c>
      <c r="B53" s="12">
        <v>200</v>
      </c>
      <c r="C53" s="12">
        <v>8000</v>
      </c>
    </row>
    <row r="54" spans="1:3">
      <c r="A54" s="12">
        <v>53</v>
      </c>
      <c r="B54" s="12">
        <v>200</v>
      </c>
      <c r="C54" s="12">
        <v>8000</v>
      </c>
    </row>
    <row r="55" spans="1:3">
      <c r="A55" s="12">
        <v>54</v>
      </c>
      <c r="B55" s="12">
        <v>200</v>
      </c>
      <c r="C55" s="12">
        <v>8000</v>
      </c>
    </row>
    <row r="56" spans="1:3">
      <c r="A56" s="12">
        <v>55</v>
      </c>
      <c r="B56" s="12">
        <v>200</v>
      </c>
      <c r="C56" s="12">
        <v>8000</v>
      </c>
    </row>
    <row r="57" spans="1:3">
      <c r="A57" s="12">
        <v>56</v>
      </c>
      <c r="B57" s="12">
        <v>200</v>
      </c>
      <c r="C57" s="12">
        <v>8000</v>
      </c>
    </row>
    <row r="58" spans="1:3">
      <c r="A58" s="12">
        <v>57</v>
      </c>
      <c r="B58" s="12">
        <v>200</v>
      </c>
      <c r="C58" s="12">
        <v>8000</v>
      </c>
    </row>
    <row r="59" spans="1:3">
      <c r="A59" s="12">
        <v>58</v>
      </c>
      <c r="B59" s="12">
        <v>200</v>
      </c>
      <c r="C59" s="12">
        <v>8000</v>
      </c>
    </row>
    <row r="60" spans="1:3">
      <c r="A60" s="12">
        <v>59</v>
      </c>
      <c r="B60" s="12">
        <v>200</v>
      </c>
      <c r="C60" s="12">
        <v>8000</v>
      </c>
    </row>
    <row r="61" spans="1:3">
      <c r="A61" s="12">
        <v>60</v>
      </c>
      <c r="B61" s="12">
        <v>200</v>
      </c>
      <c r="C61" s="12">
        <v>8000</v>
      </c>
    </row>
    <row r="62" spans="1:3">
      <c r="A62" s="12">
        <v>61</v>
      </c>
      <c r="B62" s="12">
        <v>200</v>
      </c>
      <c r="C62" s="12">
        <v>8000</v>
      </c>
    </row>
    <row r="63" spans="1:3">
      <c r="A63" s="12">
        <v>62</v>
      </c>
      <c r="B63" s="12">
        <v>200</v>
      </c>
      <c r="C63" s="12">
        <v>8000</v>
      </c>
    </row>
    <row r="64" spans="1:3">
      <c r="A64" s="12">
        <v>63</v>
      </c>
      <c r="B64" s="12">
        <v>200</v>
      </c>
      <c r="C64" s="12">
        <v>8000</v>
      </c>
    </row>
    <row r="65" spans="1:3">
      <c r="A65" s="12">
        <v>64</v>
      </c>
      <c r="B65" s="12">
        <v>200</v>
      </c>
      <c r="C65" s="12">
        <v>8000</v>
      </c>
    </row>
    <row r="66" spans="1:3">
      <c r="A66" s="12">
        <v>65</v>
      </c>
      <c r="B66" s="12">
        <v>200</v>
      </c>
      <c r="C66" s="12">
        <v>8000</v>
      </c>
    </row>
    <row r="67" spans="1:3">
      <c r="A67" s="12">
        <v>66</v>
      </c>
      <c r="B67" s="12">
        <v>200</v>
      </c>
      <c r="C67" s="12">
        <v>8000</v>
      </c>
    </row>
    <row r="68" spans="1:3">
      <c r="A68" s="12">
        <v>67</v>
      </c>
      <c r="B68" s="12">
        <v>200</v>
      </c>
      <c r="C68" s="12">
        <v>8000</v>
      </c>
    </row>
    <row r="69" spans="1:3">
      <c r="A69" s="12">
        <v>68</v>
      </c>
      <c r="B69" s="12">
        <v>200</v>
      </c>
      <c r="C69" s="12">
        <v>8000</v>
      </c>
    </row>
    <row r="70" spans="1:3">
      <c r="A70" s="12">
        <v>69</v>
      </c>
      <c r="B70" s="12">
        <v>200</v>
      </c>
      <c r="C70" s="12">
        <v>8000</v>
      </c>
    </row>
    <row r="71" spans="1:3">
      <c r="A71" s="12">
        <v>70</v>
      </c>
      <c r="B71" s="12">
        <v>200</v>
      </c>
      <c r="C71" s="12">
        <v>8000</v>
      </c>
    </row>
    <row r="72" spans="1:3">
      <c r="A72" s="12">
        <v>71</v>
      </c>
      <c r="B72" s="12">
        <v>200</v>
      </c>
      <c r="C72" s="12">
        <v>8000</v>
      </c>
    </row>
    <row r="73" spans="1:3">
      <c r="A73" s="12">
        <v>72</v>
      </c>
      <c r="B73" s="12">
        <v>200</v>
      </c>
      <c r="C73" s="12">
        <v>8000</v>
      </c>
    </row>
    <row r="74" spans="1:3">
      <c r="A74" s="12">
        <v>73</v>
      </c>
      <c r="B74" s="12">
        <v>200</v>
      </c>
      <c r="C74" s="12">
        <v>8000</v>
      </c>
    </row>
    <row r="75" spans="1:3">
      <c r="A75" s="12">
        <v>74</v>
      </c>
      <c r="B75" s="12">
        <v>200</v>
      </c>
      <c r="C75" s="12">
        <v>8000</v>
      </c>
    </row>
    <row r="76" spans="1:3">
      <c r="A76" s="12">
        <v>75</v>
      </c>
      <c r="B76" s="12">
        <v>200</v>
      </c>
      <c r="C76" s="12">
        <v>8000</v>
      </c>
    </row>
    <row r="77" spans="1:3">
      <c r="A77" s="12">
        <v>76</v>
      </c>
      <c r="B77" s="12">
        <v>200</v>
      </c>
      <c r="C77" s="12">
        <v>8000</v>
      </c>
    </row>
    <row r="78" spans="1:3">
      <c r="A78" s="12">
        <v>77</v>
      </c>
      <c r="B78" s="12">
        <v>200</v>
      </c>
      <c r="C78" s="12">
        <v>8000</v>
      </c>
    </row>
    <row r="79" spans="1:3">
      <c r="A79" s="12">
        <v>78</v>
      </c>
      <c r="B79" s="12">
        <v>200</v>
      </c>
      <c r="C79" s="12">
        <v>8000</v>
      </c>
    </row>
    <row r="80" spans="1:3">
      <c r="A80" s="12">
        <v>79</v>
      </c>
      <c r="B80" s="12">
        <v>200</v>
      </c>
      <c r="C80" s="12">
        <v>8000</v>
      </c>
    </row>
    <row r="81" spans="1:3">
      <c r="A81" s="12">
        <v>80</v>
      </c>
      <c r="B81" s="12">
        <v>200</v>
      </c>
      <c r="C81" s="12">
        <v>8000</v>
      </c>
    </row>
    <row r="82" spans="1:3">
      <c r="A82" s="12">
        <v>81</v>
      </c>
      <c r="B82" s="12">
        <v>200</v>
      </c>
      <c r="C82" s="12">
        <v>8000</v>
      </c>
    </row>
    <row r="83" spans="1:3">
      <c r="A83" s="12">
        <v>82</v>
      </c>
      <c r="B83" s="12">
        <v>200</v>
      </c>
      <c r="C83" s="12">
        <v>8000</v>
      </c>
    </row>
    <row r="84" spans="1:3">
      <c r="A84" s="12">
        <v>83</v>
      </c>
      <c r="B84" s="12">
        <v>200</v>
      </c>
      <c r="C84" s="12">
        <v>8000</v>
      </c>
    </row>
    <row r="85" spans="1:3">
      <c r="A85" s="12">
        <v>84</v>
      </c>
      <c r="B85" s="12">
        <v>200</v>
      </c>
      <c r="C85" s="12">
        <v>8000</v>
      </c>
    </row>
    <row r="86" spans="1:3">
      <c r="A86" s="12">
        <v>85</v>
      </c>
      <c r="B86" s="12">
        <v>200</v>
      </c>
      <c r="C86" s="12">
        <v>8000</v>
      </c>
    </row>
    <row r="87" spans="1:3">
      <c r="A87" s="12">
        <v>86</v>
      </c>
      <c r="B87" s="12">
        <v>200</v>
      </c>
      <c r="C87" s="12">
        <v>8000</v>
      </c>
    </row>
    <row r="88" spans="1:3">
      <c r="A88" s="12">
        <v>87</v>
      </c>
      <c r="B88" s="12">
        <v>200</v>
      </c>
      <c r="C88" s="12">
        <v>8000</v>
      </c>
    </row>
    <row r="89" spans="1:3">
      <c r="A89" s="12">
        <v>88</v>
      </c>
      <c r="B89" s="12">
        <v>200</v>
      </c>
      <c r="C89" s="12">
        <v>8000</v>
      </c>
    </row>
    <row r="90" spans="1:3">
      <c r="A90" s="12">
        <v>89</v>
      </c>
      <c r="B90" s="12">
        <v>200</v>
      </c>
      <c r="C90" s="12">
        <v>8000</v>
      </c>
    </row>
    <row r="91" spans="1:3">
      <c r="A91" s="12">
        <v>90</v>
      </c>
      <c r="B91" s="12">
        <v>200</v>
      </c>
      <c r="C91" s="12">
        <v>8000</v>
      </c>
    </row>
    <row r="92" spans="1:3">
      <c r="A92" s="12">
        <v>91</v>
      </c>
      <c r="B92" s="12">
        <v>200</v>
      </c>
      <c r="C92" s="12">
        <v>8000</v>
      </c>
    </row>
    <row r="93" spans="1:3">
      <c r="A93" s="12">
        <v>92</v>
      </c>
      <c r="B93" s="12">
        <v>200</v>
      </c>
      <c r="C93" s="12">
        <v>8000</v>
      </c>
    </row>
    <row r="94" spans="1:3">
      <c r="A94" s="12">
        <v>93</v>
      </c>
      <c r="B94" s="12">
        <v>200</v>
      </c>
      <c r="C94" s="12">
        <v>8000</v>
      </c>
    </row>
    <row r="95" spans="1:3">
      <c r="A95" s="12">
        <v>94</v>
      </c>
      <c r="B95" s="12">
        <v>200</v>
      </c>
      <c r="C95" s="12">
        <v>8000</v>
      </c>
    </row>
    <row r="96" spans="1:3">
      <c r="A96" s="12">
        <v>95</v>
      </c>
      <c r="B96" s="12">
        <v>200</v>
      </c>
      <c r="C96" s="12">
        <v>8000</v>
      </c>
    </row>
    <row r="97" spans="1:3">
      <c r="A97" s="12">
        <v>96</v>
      </c>
      <c r="B97" s="12">
        <v>200</v>
      </c>
      <c r="C97" s="12">
        <v>8000</v>
      </c>
    </row>
    <row r="98" spans="1:3">
      <c r="A98" s="12">
        <v>97</v>
      </c>
      <c r="B98" s="12">
        <v>200</v>
      </c>
      <c r="C98" s="12">
        <v>8000</v>
      </c>
    </row>
    <row r="99" spans="1:3">
      <c r="A99" s="12">
        <v>98</v>
      </c>
      <c r="B99" s="12">
        <v>200</v>
      </c>
      <c r="C99" s="12">
        <v>8000</v>
      </c>
    </row>
    <row r="100" spans="1:3">
      <c r="A100" s="12">
        <v>99</v>
      </c>
      <c r="B100" s="12">
        <v>200</v>
      </c>
      <c r="C100" s="12">
        <v>8000</v>
      </c>
    </row>
    <row r="101" spans="1:3">
      <c r="A101" s="12">
        <v>100</v>
      </c>
      <c r="B101" s="12">
        <v>200</v>
      </c>
      <c r="C101" s="12">
        <v>8000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3</vt:i4>
      </vt:variant>
    </vt:vector>
  </HeadingPairs>
  <TitlesOfParts>
    <vt:vector size="18" baseType="lpstr">
      <vt:lpstr>计算规则</vt:lpstr>
      <vt:lpstr>游戏类型定义</vt:lpstr>
      <vt:lpstr>用户升级</vt:lpstr>
      <vt:lpstr>防御属性修正系数</vt:lpstr>
      <vt:lpstr>职业设计</vt:lpstr>
      <vt:lpstr>职业属性</vt:lpstr>
      <vt:lpstr>装备设计</vt:lpstr>
      <vt:lpstr>装备一览</vt:lpstr>
      <vt:lpstr>装备强化</vt:lpstr>
      <vt:lpstr>装备强化附表</vt:lpstr>
      <vt:lpstr>关卡</vt:lpstr>
      <vt:lpstr>怪物</vt:lpstr>
      <vt:lpstr>商城</vt:lpstr>
      <vt:lpstr>购买金币</vt:lpstr>
      <vt:lpstr>Sheet1</vt:lpstr>
      <vt:lpstr>属性类型</vt:lpstr>
      <vt:lpstr>职业范围</vt:lpstr>
      <vt:lpstr>装备部位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2014-10-30T03:04:28Z</dcterms:modified>
</cp:coreProperties>
</file>